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gomes\Downloads\"/>
    </mc:Choice>
  </mc:AlternateContent>
  <xr:revisionPtr revIDLastSave="0" documentId="13_ncr:1_{2805ECDC-1E4A-408A-BBD8-33F04C95A476}" xr6:coauthVersionLast="47" xr6:coauthVersionMax="47" xr10:uidLastSave="{00000000-0000-0000-0000-000000000000}"/>
  <bookViews>
    <workbookView xWindow="-108" yWindow="-108" windowWidth="23256" windowHeight="12456" tabRatio="868" firstSheet="2" activeTab="4" xr2:uid="{00000000-000D-0000-FFFF-FFFF00000000}"/>
  </bookViews>
  <sheets>
    <sheet name="composição_unitária" sheetId="11" state="hidden" r:id="rId1"/>
    <sheet name="custo_profissional" sheetId="12" state="hidden" r:id="rId2"/>
    <sheet name="RESUMO" sheetId="78" r:id="rId3"/>
    <sheet name="ORÇAMENTO" sheetId="66" r:id="rId4"/>
    <sheet name="CFF" sheetId="70" r:id="rId5"/>
    <sheet name="COMPOSIÇÕES" sheetId="72" r:id="rId6"/>
    <sheet name="BDI" sheetId="64" r:id="rId7"/>
    <sheet name="ENCARGOS SOCIAIS" sheetId="73" r:id="rId8"/>
    <sheet name="BDI_MATERIAL" sheetId="19" state="hidden" r:id="rId9"/>
    <sheet name="CPU" sheetId="18" state="hidden" r:id="rId10"/>
    <sheet name="CPU (2)" sheetId="20" state="hidden" r:id="rId11"/>
    <sheet name="INSUMOS_SINAPI_12_14" sheetId="15" state="hidden" r:id="rId12"/>
    <sheet name="SERVIÇOS_SINAPI_12_14" sheetId="16" state="hidden" r:id="rId13"/>
  </sheets>
  <externalReferences>
    <externalReference r:id="rId14"/>
    <externalReference r:id="rId15"/>
    <externalReference r:id="rId16"/>
    <externalReference r:id="rId17"/>
    <externalReference r:id="rId18"/>
    <externalReference r:id="rId19"/>
  </externalReferences>
  <definedNames>
    <definedName name="\s" localSheetId="6">#REF!</definedName>
    <definedName name="\s" localSheetId="8">#REF!</definedName>
    <definedName name="\s" localSheetId="4">#REF!</definedName>
    <definedName name="\s" localSheetId="0">#REF!</definedName>
    <definedName name="\s" localSheetId="9">#REF!</definedName>
    <definedName name="\s" localSheetId="10">#REF!</definedName>
    <definedName name="\s" localSheetId="1">#REF!</definedName>
    <definedName name="\s" localSheetId="3">#REF!</definedName>
    <definedName name="\s">#REF!</definedName>
    <definedName name="__wal1" localSheetId="6">#REF!</definedName>
    <definedName name="__wal1" localSheetId="4">#REF!</definedName>
    <definedName name="__wal1" localSheetId="3">#REF!</definedName>
    <definedName name="__wal1">#REF!</definedName>
    <definedName name="__wal10" localSheetId="6">#REF!</definedName>
    <definedName name="__wal10" localSheetId="4">#REF!</definedName>
    <definedName name="__wal10" localSheetId="3">#REF!</definedName>
    <definedName name="__wal10">#REF!</definedName>
    <definedName name="__wal11" localSheetId="6">#REF!</definedName>
    <definedName name="__wal11" localSheetId="4">#REF!</definedName>
    <definedName name="__wal11" localSheetId="3">#REF!</definedName>
    <definedName name="__wal11">#REF!</definedName>
    <definedName name="__wal12" localSheetId="6">#REF!</definedName>
    <definedName name="__wal12" localSheetId="4">#REF!</definedName>
    <definedName name="__wal12" localSheetId="3">#REF!</definedName>
    <definedName name="__wal12">#REF!</definedName>
    <definedName name="__wal13" localSheetId="6">#REF!</definedName>
    <definedName name="__wal13" localSheetId="4">#REF!</definedName>
    <definedName name="__wal13" localSheetId="3">#REF!</definedName>
    <definedName name="__wal13">#REF!</definedName>
    <definedName name="__wal14" localSheetId="6">#REF!</definedName>
    <definedName name="__wal14" localSheetId="4">#REF!</definedName>
    <definedName name="__wal14" localSheetId="3">#REF!</definedName>
    <definedName name="__wal14">#REF!</definedName>
    <definedName name="__wal15" localSheetId="6">#REF!</definedName>
    <definedName name="__wal15" localSheetId="4">#REF!</definedName>
    <definedName name="__wal15" localSheetId="3">#REF!</definedName>
    <definedName name="__wal15">#REF!</definedName>
    <definedName name="__wal16" localSheetId="6">#REF!</definedName>
    <definedName name="__wal16" localSheetId="4">#REF!</definedName>
    <definedName name="__wal16" localSheetId="3">#REF!</definedName>
    <definedName name="__wal16">#REF!</definedName>
    <definedName name="__wal2" localSheetId="6">#REF!</definedName>
    <definedName name="__wal2" localSheetId="4">#REF!</definedName>
    <definedName name="__wal2" localSheetId="3">#REF!</definedName>
    <definedName name="__wal2">#REF!</definedName>
    <definedName name="__wal3" localSheetId="6">#REF!</definedName>
    <definedName name="__wal3" localSheetId="4">#REF!</definedName>
    <definedName name="__wal3" localSheetId="3">#REF!</definedName>
    <definedName name="__wal3">#REF!</definedName>
    <definedName name="__wal5" localSheetId="6">#REF!</definedName>
    <definedName name="__wal5" localSheetId="4">#REF!</definedName>
    <definedName name="__wal5" localSheetId="3">#REF!</definedName>
    <definedName name="__wal5">#REF!</definedName>
    <definedName name="__wal6" localSheetId="6">#REF!</definedName>
    <definedName name="__wal6" localSheetId="4">#REF!</definedName>
    <definedName name="__wal6" localSheetId="3">#REF!</definedName>
    <definedName name="__wal6">#REF!</definedName>
    <definedName name="__wal7" localSheetId="6">#REF!</definedName>
    <definedName name="__wal7" localSheetId="4">#REF!</definedName>
    <definedName name="__wal7" localSheetId="3">#REF!</definedName>
    <definedName name="__wal7">#REF!</definedName>
    <definedName name="__wal9" localSheetId="6">#REF!</definedName>
    <definedName name="__wal9" localSheetId="4">#REF!</definedName>
    <definedName name="__wal9" localSheetId="3">#REF!</definedName>
    <definedName name="__wal9">#REF!</definedName>
    <definedName name="_BD2" localSheetId="6">#REF!</definedName>
    <definedName name="_BD2" localSheetId="8">#REF!</definedName>
    <definedName name="_BD2" localSheetId="4">#REF!</definedName>
    <definedName name="_BD2" localSheetId="9">#REF!</definedName>
    <definedName name="_BD2" localSheetId="10">#REF!</definedName>
    <definedName name="_BD2" localSheetId="3">#REF!</definedName>
    <definedName name="_BD2">#REF!</definedName>
    <definedName name="_Fill" localSheetId="6" hidden="1">#REF!</definedName>
    <definedName name="_Fill" localSheetId="8" hidden="1">#REF!</definedName>
    <definedName name="_Fill" localSheetId="4" hidden="1">#REF!</definedName>
    <definedName name="_Fill" localSheetId="9" hidden="1">#REF!</definedName>
    <definedName name="_Fill" localSheetId="10" hidden="1">#REF!</definedName>
    <definedName name="_Fill" localSheetId="3" hidden="1">#REF!</definedName>
    <definedName name="_Fill" hidden="1">#REF!</definedName>
    <definedName name="_xlnm._FilterDatabase" localSheetId="3" hidden="1">ORÇAMENTO!$A$13:$M$26</definedName>
    <definedName name="_xlnm._FilterDatabase" localSheetId="12" hidden="1">SERVIÇOS_SINAPI_12_14!$A$1:$I$4324</definedName>
    <definedName name="_Key1" localSheetId="6" hidden="1">#REF!</definedName>
    <definedName name="_Key1" localSheetId="8" hidden="1">#REF!</definedName>
    <definedName name="_Key1" localSheetId="4" hidden="1">#REF!</definedName>
    <definedName name="_Key1" localSheetId="9" hidden="1">#REF!</definedName>
    <definedName name="_Key1" localSheetId="10" hidden="1">#REF!</definedName>
    <definedName name="_Key1" localSheetId="3" hidden="1">#REF!</definedName>
    <definedName name="_Key1" hidden="1">#REF!</definedName>
    <definedName name="_Order1" hidden="1">255</definedName>
    <definedName name="_Sort" localSheetId="6" hidden="1">#REF!</definedName>
    <definedName name="_Sort" localSheetId="8" hidden="1">#REF!</definedName>
    <definedName name="_Sort" localSheetId="4" hidden="1">#REF!</definedName>
    <definedName name="_Sort" localSheetId="0" hidden="1">#REF!</definedName>
    <definedName name="_Sort" localSheetId="9" hidden="1">#REF!</definedName>
    <definedName name="_Sort" localSheetId="10" hidden="1">#REF!</definedName>
    <definedName name="_Sort" localSheetId="1" hidden="1">#REF!</definedName>
    <definedName name="_Sort" localSheetId="3" hidden="1">#REF!</definedName>
    <definedName name="_Sort" hidden="1">#REF!</definedName>
    <definedName name="_wal1" localSheetId="6">#REF!</definedName>
    <definedName name="_wal1" localSheetId="8">#REF!</definedName>
    <definedName name="_wal1" localSheetId="4">#REF!</definedName>
    <definedName name="_wal1" localSheetId="9">#REF!</definedName>
    <definedName name="_wal1" localSheetId="10">#REF!</definedName>
    <definedName name="_wal1" localSheetId="3">#REF!</definedName>
    <definedName name="_wal1">#REF!</definedName>
    <definedName name="_wal10" localSheetId="6">#REF!</definedName>
    <definedName name="_wal10" localSheetId="8">#REF!</definedName>
    <definedName name="_wal10" localSheetId="4">#REF!</definedName>
    <definedName name="_wal10" localSheetId="9">#REF!</definedName>
    <definedName name="_wal10" localSheetId="10">#REF!</definedName>
    <definedName name="_wal10" localSheetId="3">#REF!</definedName>
    <definedName name="_wal10">#REF!</definedName>
    <definedName name="_wal11" localSheetId="6">#REF!</definedName>
    <definedName name="_wal11" localSheetId="8">#REF!</definedName>
    <definedName name="_wal11" localSheetId="4">#REF!</definedName>
    <definedName name="_wal11" localSheetId="9">#REF!</definedName>
    <definedName name="_wal11" localSheetId="10">#REF!</definedName>
    <definedName name="_wal11" localSheetId="3">#REF!</definedName>
    <definedName name="_wal11">#REF!</definedName>
    <definedName name="_wal12" localSheetId="6">#REF!</definedName>
    <definedName name="_wal12" localSheetId="8">#REF!</definedName>
    <definedName name="_wal12" localSheetId="4">#REF!</definedName>
    <definedName name="_wal12" localSheetId="9">#REF!</definedName>
    <definedName name="_wal12" localSheetId="10">#REF!</definedName>
    <definedName name="_wal12" localSheetId="3">#REF!</definedName>
    <definedName name="_wal12">#REF!</definedName>
    <definedName name="_wal13" localSheetId="6">#REF!</definedName>
    <definedName name="_wal13" localSheetId="8">#REF!</definedName>
    <definedName name="_wal13" localSheetId="4">#REF!</definedName>
    <definedName name="_wal13" localSheetId="9">#REF!</definedName>
    <definedName name="_wal13" localSheetId="10">#REF!</definedName>
    <definedName name="_wal13" localSheetId="3">#REF!</definedName>
    <definedName name="_wal13">#REF!</definedName>
    <definedName name="_wal14" localSheetId="6">#REF!</definedName>
    <definedName name="_wal14" localSheetId="8">#REF!</definedName>
    <definedName name="_wal14" localSheetId="4">#REF!</definedName>
    <definedName name="_wal14" localSheetId="9">#REF!</definedName>
    <definedName name="_wal14" localSheetId="10">#REF!</definedName>
    <definedName name="_wal14" localSheetId="3">#REF!</definedName>
    <definedName name="_wal14">#REF!</definedName>
    <definedName name="_wal15" localSheetId="6">#REF!</definedName>
    <definedName name="_wal15" localSheetId="8">#REF!</definedName>
    <definedName name="_wal15" localSheetId="4">#REF!</definedName>
    <definedName name="_wal15" localSheetId="9">#REF!</definedName>
    <definedName name="_wal15" localSheetId="10">#REF!</definedName>
    <definedName name="_wal15" localSheetId="3">#REF!</definedName>
    <definedName name="_wal15">#REF!</definedName>
    <definedName name="_wal16" localSheetId="6">#REF!</definedName>
    <definedName name="_wal16" localSheetId="8">#REF!</definedName>
    <definedName name="_wal16" localSheetId="4">#REF!</definedName>
    <definedName name="_wal16" localSheetId="9">#REF!</definedName>
    <definedName name="_wal16" localSheetId="10">#REF!</definedName>
    <definedName name="_wal16" localSheetId="3">#REF!</definedName>
    <definedName name="_wal16">#REF!</definedName>
    <definedName name="_wal2" localSheetId="6">#REF!</definedName>
    <definedName name="_wal2" localSheetId="8">#REF!</definedName>
    <definedName name="_wal2" localSheetId="4">#REF!</definedName>
    <definedName name="_wal2" localSheetId="9">#REF!</definedName>
    <definedName name="_wal2" localSheetId="10">#REF!</definedName>
    <definedName name="_wal2" localSheetId="3">#REF!</definedName>
    <definedName name="_wal2">#REF!</definedName>
    <definedName name="_wal3" localSheetId="6">#REF!</definedName>
    <definedName name="_wal3" localSheetId="8">#REF!</definedName>
    <definedName name="_wal3" localSheetId="4">#REF!</definedName>
    <definedName name="_wal3" localSheetId="9">#REF!</definedName>
    <definedName name="_wal3" localSheetId="10">#REF!</definedName>
    <definedName name="_wal3" localSheetId="3">#REF!</definedName>
    <definedName name="_wal3">#REF!</definedName>
    <definedName name="_wal5" localSheetId="6">#REF!</definedName>
    <definedName name="_wal5" localSheetId="8">#REF!</definedName>
    <definedName name="_wal5" localSheetId="4">#REF!</definedName>
    <definedName name="_wal5" localSheetId="9">#REF!</definedName>
    <definedName name="_wal5" localSheetId="10">#REF!</definedName>
    <definedName name="_wal5" localSheetId="3">#REF!</definedName>
    <definedName name="_wal5">#REF!</definedName>
    <definedName name="_wal6" localSheetId="6">#REF!</definedName>
    <definedName name="_wal6" localSheetId="8">#REF!</definedName>
    <definedName name="_wal6" localSheetId="4">#REF!</definedName>
    <definedName name="_wal6" localSheetId="9">#REF!</definedName>
    <definedName name="_wal6" localSheetId="10">#REF!</definedName>
    <definedName name="_wal6" localSheetId="3">#REF!</definedName>
    <definedName name="_wal6">#REF!</definedName>
    <definedName name="_wal7" localSheetId="6">#REF!</definedName>
    <definedName name="_wal7" localSheetId="8">#REF!</definedName>
    <definedName name="_wal7" localSheetId="4">#REF!</definedName>
    <definedName name="_wal7" localSheetId="9">#REF!</definedName>
    <definedName name="_wal7" localSheetId="10">#REF!</definedName>
    <definedName name="_wal7" localSheetId="3">#REF!</definedName>
    <definedName name="_wal7">#REF!</definedName>
    <definedName name="_wal8" localSheetId="6">#REF!</definedName>
    <definedName name="_wal8" localSheetId="4">#REF!</definedName>
    <definedName name="_wal8" localSheetId="3">#REF!</definedName>
    <definedName name="_wal8">#REF!</definedName>
    <definedName name="_wal9" localSheetId="6">#REF!</definedName>
    <definedName name="_wal9" localSheetId="8">#REF!</definedName>
    <definedName name="_wal9" localSheetId="4">#REF!</definedName>
    <definedName name="_wal9" localSheetId="9">#REF!</definedName>
    <definedName name="_wal9" localSheetId="10">#REF!</definedName>
    <definedName name="_wal9" localSheetId="3">#REF!</definedName>
    <definedName name="_wal9">#REF!</definedName>
    <definedName name="abc" localSheetId="6">#REF!</definedName>
    <definedName name="abc" localSheetId="8">#REF!</definedName>
    <definedName name="abc" localSheetId="4">#REF!</definedName>
    <definedName name="abc" localSheetId="9">#REF!</definedName>
    <definedName name="abc" localSheetId="10">#REF!</definedName>
    <definedName name="abc" localSheetId="3">#REF!</definedName>
    <definedName name="abc">#REF!</definedName>
    <definedName name="Acomp" localSheetId="6">#REF!</definedName>
    <definedName name="Acomp" localSheetId="8">#REF!</definedName>
    <definedName name="Acomp" localSheetId="4">#REF!</definedName>
    <definedName name="Acomp" localSheetId="9">#REF!</definedName>
    <definedName name="Acomp" localSheetId="10">#REF!</definedName>
    <definedName name="Acomp" localSheetId="3">#REF!</definedName>
    <definedName name="Acomp">#REF!</definedName>
    <definedName name="agua" localSheetId="6">#REF!</definedName>
    <definedName name="agua" localSheetId="8">#REF!</definedName>
    <definedName name="agua" localSheetId="4">#REF!</definedName>
    <definedName name="agua" localSheetId="9">#REF!</definedName>
    <definedName name="agua" localSheetId="10">#REF!</definedName>
    <definedName name="agua" localSheetId="3">#REF!</definedName>
    <definedName name="agua">#REF!</definedName>
    <definedName name="_xlnm.Print_Area" localSheetId="6">BDI!$A$1:$I$41</definedName>
    <definedName name="_xlnm.Print_Area" localSheetId="8">BDI_MATERIAL!$A$1:$E$35</definedName>
    <definedName name="_xlnm.Print_Area" localSheetId="4">CFF!$A$1:$I$50</definedName>
    <definedName name="_xlnm.Print_Area" localSheetId="0">composição_unitária!$A$1:$F$525</definedName>
    <definedName name="_xlnm.Print_Area" localSheetId="5">COMPOSIÇÕES!$A$1:$H$546</definedName>
    <definedName name="_xlnm.Print_Area" localSheetId="9">CPU!$B$1:$K$356</definedName>
    <definedName name="_xlnm.Print_Area" localSheetId="10">'CPU (2)'!$B$1:$J$4742</definedName>
    <definedName name="_xlnm.Print_Area" localSheetId="1">custo_profissional!$A$1:$H$42</definedName>
    <definedName name="_xlnm.Print_Area" localSheetId="7">'ENCARGOS SOCIAIS'!$A$1:$E$50</definedName>
    <definedName name="_xlnm.Print_Area" localSheetId="3">ORÇAMENTO!$A$1:$G$59</definedName>
    <definedName name="_xlnm.Print_Area" localSheetId="2">RESUMO!$A$1:$D$21</definedName>
    <definedName name="_xlnm.Print_Area">#REF!</definedName>
    <definedName name="B" localSheetId="6">#REF!</definedName>
    <definedName name="B" localSheetId="4">#REF!</definedName>
    <definedName name="B" localSheetId="3">#REF!</definedName>
    <definedName name="B">#REF!</definedName>
    <definedName name="Banco_dados_IM" localSheetId="6">#REF!</definedName>
    <definedName name="Banco_dados_IM" localSheetId="8">#REF!</definedName>
    <definedName name="Banco_dados_IM" localSheetId="4">#REF!</definedName>
    <definedName name="Banco_dados_IM" localSheetId="0">#REF!</definedName>
    <definedName name="Banco_dados_IM" localSheetId="9">#REF!</definedName>
    <definedName name="Banco_dados_IM" localSheetId="10">#REF!</definedName>
    <definedName name="Banco_dados_IM" localSheetId="1">#REF!</definedName>
    <definedName name="Banco_dados_IM" localSheetId="3">#REF!</definedName>
    <definedName name="Banco_dados_IM">#REF!</definedName>
    <definedName name="_xlnm.Database" localSheetId="6">#REF!</definedName>
    <definedName name="_xlnm.Database" localSheetId="8">#REF!</definedName>
    <definedName name="_xlnm.Database" localSheetId="4">#REF!</definedName>
    <definedName name="_xlnm.Database" localSheetId="9">#REF!</definedName>
    <definedName name="_xlnm.Database" localSheetId="10">#REF!</definedName>
    <definedName name="_xlnm.Database" localSheetId="3">#REF!</definedName>
    <definedName name="_xlnm.Database">#REF!</definedName>
    <definedName name="bbcla" localSheetId="6">#REF!</definedName>
    <definedName name="bbcla" localSheetId="8">#REF!</definedName>
    <definedName name="bbcla" localSheetId="4">#REF!</definedName>
    <definedName name="bbcla" localSheetId="9">#REF!</definedName>
    <definedName name="bbcla" localSheetId="10">#REF!</definedName>
    <definedName name="bbcla" localSheetId="3">#REF!</definedName>
    <definedName name="bbcla">#REF!</definedName>
    <definedName name="Bloco1" localSheetId="6">#REF!</definedName>
    <definedName name="Bloco1" localSheetId="8">#REF!</definedName>
    <definedName name="Bloco1" localSheetId="4">#REF!</definedName>
    <definedName name="Bloco1" localSheetId="9">#REF!</definedName>
    <definedName name="Bloco1" localSheetId="10">#REF!</definedName>
    <definedName name="Bloco1" localSheetId="3">#REF!</definedName>
    <definedName name="Bloco1">#REF!</definedName>
    <definedName name="Bloco1.2" localSheetId="6">#REF!</definedName>
    <definedName name="Bloco1.2" localSheetId="8">#REF!</definedName>
    <definedName name="Bloco1.2" localSheetId="4">#REF!</definedName>
    <definedName name="Bloco1.2" localSheetId="9">#REF!</definedName>
    <definedName name="Bloco1.2" localSheetId="10">#REF!</definedName>
    <definedName name="Bloco1.2" localSheetId="3">#REF!</definedName>
    <definedName name="Bloco1.2">#REF!</definedName>
    <definedName name="Bloco1.3" localSheetId="6">#REF!</definedName>
    <definedName name="Bloco1.3" localSheetId="8">#REF!</definedName>
    <definedName name="Bloco1.3" localSheetId="4">#REF!</definedName>
    <definedName name="Bloco1.3" localSheetId="9">#REF!</definedName>
    <definedName name="Bloco1.3" localSheetId="10">#REF!</definedName>
    <definedName name="Bloco1.3" localSheetId="3">#REF!</definedName>
    <definedName name="Bloco1.3">#REF!</definedName>
    <definedName name="Bloco10" localSheetId="6">#REF!</definedName>
    <definedName name="Bloco10" localSheetId="8">#REF!</definedName>
    <definedName name="Bloco10" localSheetId="4">#REF!</definedName>
    <definedName name="Bloco10" localSheetId="9">#REF!</definedName>
    <definedName name="Bloco10" localSheetId="10">#REF!</definedName>
    <definedName name="Bloco10" localSheetId="3">#REF!</definedName>
    <definedName name="Bloco10">#REF!</definedName>
    <definedName name="Bloco11" localSheetId="6">#REF!</definedName>
    <definedName name="Bloco11" localSheetId="8">#REF!</definedName>
    <definedName name="Bloco11" localSheetId="4">#REF!</definedName>
    <definedName name="Bloco11" localSheetId="9">#REF!</definedName>
    <definedName name="Bloco11" localSheetId="10">#REF!</definedName>
    <definedName name="Bloco11" localSheetId="3">#REF!</definedName>
    <definedName name="Bloco11">#REF!</definedName>
    <definedName name="Bloco12" localSheetId="6">#REF!</definedName>
    <definedName name="Bloco12" localSheetId="8">#REF!</definedName>
    <definedName name="Bloco12" localSheetId="4">#REF!</definedName>
    <definedName name="Bloco12" localSheetId="9">#REF!</definedName>
    <definedName name="Bloco12" localSheetId="10">#REF!</definedName>
    <definedName name="Bloco12" localSheetId="3">#REF!</definedName>
    <definedName name="Bloco12">#REF!</definedName>
    <definedName name="Bloco13" localSheetId="6">#REF!</definedName>
    <definedName name="Bloco13" localSheetId="8">#REF!</definedName>
    <definedName name="Bloco13" localSheetId="4">#REF!</definedName>
    <definedName name="Bloco13" localSheetId="9">#REF!</definedName>
    <definedName name="Bloco13" localSheetId="10">#REF!</definedName>
    <definedName name="Bloco13" localSheetId="3">#REF!</definedName>
    <definedName name="Bloco13">#REF!</definedName>
    <definedName name="Bloco14" localSheetId="6">#REF!</definedName>
    <definedName name="Bloco14" localSheetId="8">#REF!</definedName>
    <definedName name="Bloco14" localSheetId="4">#REF!</definedName>
    <definedName name="Bloco14" localSheetId="9">#REF!</definedName>
    <definedName name="Bloco14" localSheetId="10">#REF!</definedName>
    <definedName name="Bloco14" localSheetId="3">#REF!</definedName>
    <definedName name="Bloco14">#REF!</definedName>
    <definedName name="Bloco15" localSheetId="6">#REF!</definedName>
    <definedName name="Bloco15" localSheetId="8">#REF!</definedName>
    <definedName name="Bloco15" localSheetId="4">#REF!</definedName>
    <definedName name="Bloco15" localSheetId="9">#REF!</definedName>
    <definedName name="Bloco15" localSheetId="10">#REF!</definedName>
    <definedName name="Bloco15" localSheetId="3">#REF!</definedName>
    <definedName name="Bloco15">#REF!</definedName>
    <definedName name="Bloco16" localSheetId="6">#REF!</definedName>
    <definedName name="Bloco16" localSheetId="8">#REF!</definedName>
    <definedName name="Bloco16" localSheetId="4">#REF!</definedName>
    <definedName name="Bloco16" localSheetId="9">#REF!</definedName>
    <definedName name="Bloco16" localSheetId="10">#REF!</definedName>
    <definedName name="Bloco16" localSheetId="3">#REF!</definedName>
    <definedName name="Bloco16">#REF!</definedName>
    <definedName name="Bloco17" localSheetId="6">#REF!</definedName>
    <definedName name="Bloco17" localSheetId="8">#REF!</definedName>
    <definedName name="Bloco17" localSheetId="4">#REF!</definedName>
    <definedName name="Bloco17" localSheetId="9">#REF!</definedName>
    <definedName name="Bloco17" localSheetId="10">#REF!</definedName>
    <definedName name="Bloco17" localSheetId="3">#REF!</definedName>
    <definedName name="Bloco17">#REF!</definedName>
    <definedName name="Bloco18" localSheetId="6">#REF!</definedName>
    <definedName name="Bloco18" localSheetId="8">#REF!</definedName>
    <definedName name="Bloco18" localSheetId="4">#REF!</definedName>
    <definedName name="Bloco18" localSheetId="9">#REF!</definedName>
    <definedName name="Bloco18" localSheetId="10">#REF!</definedName>
    <definedName name="Bloco18" localSheetId="3">#REF!</definedName>
    <definedName name="Bloco18">#REF!</definedName>
    <definedName name="Bloco19" localSheetId="6">#REF!</definedName>
    <definedName name="Bloco19" localSheetId="8">#REF!</definedName>
    <definedName name="Bloco19" localSheetId="4">#REF!</definedName>
    <definedName name="Bloco19" localSheetId="9">#REF!</definedName>
    <definedName name="Bloco19" localSheetId="10">#REF!</definedName>
    <definedName name="Bloco19" localSheetId="3">#REF!</definedName>
    <definedName name="Bloco19">#REF!</definedName>
    <definedName name="Bloco2" localSheetId="6">#REF!</definedName>
    <definedName name="Bloco2" localSheetId="8">#REF!</definedName>
    <definedName name="Bloco2" localSheetId="4">#REF!</definedName>
    <definedName name="Bloco2" localSheetId="9">#REF!</definedName>
    <definedName name="Bloco2" localSheetId="10">#REF!</definedName>
    <definedName name="Bloco2" localSheetId="3">#REF!</definedName>
    <definedName name="Bloco2">#REF!</definedName>
    <definedName name="Bloco20" localSheetId="6">#REF!</definedName>
    <definedName name="Bloco20" localSheetId="8">#REF!</definedName>
    <definedName name="Bloco20" localSheetId="4">#REF!</definedName>
    <definedName name="Bloco20" localSheetId="9">#REF!</definedName>
    <definedName name="Bloco20" localSheetId="10">#REF!</definedName>
    <definedName name="Bloco20" localSheetId="3">#REF!</definedName>
    <definedName name="Bloco20">#REF!</definedName>
    <definedName name="Bloco203" localSheetId="6">#REF!</definedName>
    <definedName name="Bloco203" localSheetId="8">#REF!</definedName>
    <definedName name="Bloco203" localSheetId="4">#REF!</definedName>
    <definedName name="Bloco203" localSheetId="9">#REF!</definedName>
    <definedName name="Bloco203" localSheetId="10">#REF!</definedName>
    <definedName name="Bloco203" localSheetId="3">#REF!</definedName>
    <definedName name="Bloco203">#REF!</definedName>
    <definedName name="Bloco21" localSheetId="6">#REF!</definedName>
    <definedName name="Bloco21" localSheetId="8">#REF!</definedName>
    <definedName name="Bloco21" localSheetId="4">#REF!</definedName>
    <definedName name="Bloco21" localSheetId="9">#REF!</definedName>
    <definedName name="Bloco21" localSheetId="10">#REF!</definedName>
    <definedName name="Bloco21" localSheetId="3">#REF!</definedName>
    <definedName name="Bloco21">#REF!</definedName>
    <definedName name="Bloco22" localSheetId="6">#REF!</definedName>
    <definedName name="Bloco22" localSheetId="8">#REF!</definedName>
    <definedName name="Bloco22" localSheetId="4">#REF!</definedName>
    <definedName name="Bloco22" localSheetId="9">#REF!</definedName>
    <definedName name="Bloco22" localSheetId="10">#REF!</definedName>
    <definedName name="Bloco22" localSheetId="3">#REF!</definedName>
    <definedName name="Bloco22">#REF!</definedName>
    <definedName name="Bloco23" localSheetId="6">#REF!</definedName>
    <definedName name="Bloco23" localSheetId="8">#REF!</definedName>
    <definedName name="Bloco23" localSheetId="4">#REF!</definedName>
    <definedName name="Bloco23" localSheetId="9">#REF!</definedName>
    <definedName name="Bloco23" localSheetId="10">#REF!</definedName>
    <definedName name="Bloco23" localSheetId="3">#REF!</definedName>
    <definedName name="Bloco23">#REF!</definedName>
    <definedName name="Bloco24" localSheetId="6">#REF!</definedName>
    <definedName name="Bloco24" localSheetId="8">#REF!</definedName>
    <definedName name="Bloco24" localSheetId="4">#REF!</definedName>
    <definedName name="Bloco24" localSheetId="9">#REF!</definedName>
    <definedName name="Bloco24" localSheetId="10">#REF!</definedName>
    <definedName name="Bloco24" localSheetId="3">#REF!</definedName>
    <definedName name="Bloco24">#REF!</definedName>
    <definedName name="Bloco25" localSheetId="6">#REF!</definedName>
    <definedName name="Bloco25" localSheetId="8">#REF!</definedName>
    <definedName name="Bloco25" localSheetId="4">#REF!</definedName>
    <definedName name="Bloco25" localSheetId="9">#REF!</definedName>
    <definedName name="Bloco25" localSheetId="10">#REF!</definedName>
    <definedName name="Bloco25" localSheetId="3">#REF!</definedName>
    <definedName name="Bloco25">#REF!</definedName>
    <definedName name="Bloco3" localSheetId="6">#REF!</definedName>
    <definedName name="Bloco3" localSheetId="8">#REF!</definedName>
    <definedName name="Bloco3" localSheetId="4">#REF!</definedName>
    <definedName name="Bloco3" localSheetId="9">#REF!</definedName>
    <definedName name="Bloco3" localSheetId="10">#REF!</definedName>
    <definedName name="Bloco3" localSheetId="3">#REF!</definedName>
    <definedName name="Bloco3">#REF!</definedName>
    <definedName name="Bloco4" localSheetId="6">#REF!</definedName>
    <definedName name="Bloco4" localSheetId="8">#REF!</definedName>
    <definedName name="Bloco4" localSheetId="4">#REF!</definedName>
    <definedName name="Bloco4" localSheetId="9">#REF!</definedName>
    <definedName name="Bloco4" localSheetId="10">#REF!</definedName>
    <definedName name="Bloco4" localSheetId="3">#REF!</definedName>
    <definedName name="Bloco4">#REF!</definedName>
    <definedName name="Bloco5" localSheetId="6">#REF!</definedName>
    <definedName name="Bloco5" localSheetId="8">#REF!</definedName>
    <definedName name="Bloco5" localSheetId="4">#REF!</definedName>
    <definedName name="Bloco5" localSheetId="9">#REF!</definedName>
    <definedName name="Bloco5" localSheetId="10">#REF!</definedName>
    <definedName name="Bloco5" localSheetId="3">#REF!</definedName>
    <definedName name="Bloco5">#REF!</definedName>
    <definedName name="Bloco6" localSheetId="6">#REF!</definedName>
    <definedName name="Bloco6" localSheetId="8">#REF!</definedName>
    <definedName name="Bloco6" localSheetId="4">#REF!</definedName>
    <definedName name="Bloco6" localSheetId="9">#REF!</definedName>
    <definedName name="Bloco6" localSheetId="10">#REF!</definedName>
    <definedName name="Bloco6" localSheetId="3">#REF!</definedName>
    <definedName name="Bloco6">#REF!</definedName>
    <definedName name="Bloco7" localSheetId="6">#REF!</definedName>
    <definedName name="Bloco7" localSheetId="8">#REF!</definedName>
    <definedName name="Bloco7" localSheetId="4">#REF!</definedName>
    <definedName name="Bloco7" localSheetId="9">#REF!</definedName>
    <definedName name="Bloco7" localSheetId="10">#REF!</definedName>
    <definedName name="Bloco7" localSheetId="3">#REF!</definedName>
    <definedName name="Bloco7">#REF!</definedName>
    <definedName name="Bloco8" localSheetId="6">#REF!</definedName>
    <definedName name="Bloco8" localSheetId="8">#REF!</definedName>
    <definedName name="Bloco8" localSheetId="4">#REF!</definedName>
    <definedName name="Bloco8" localSheetId="9">#REF!</definedName>
    <definedName name="Bloco8" localSheetId="10">#REF!</definedName>
    <definedName name="Bloco8" localSheetId="3">#REF!</definedName>
    <definedName name="Bloco8">#REF!</definedName>
    <definedName name="Bloco9" localSheetId="6">#REF!</definedName>
    <definedName name="Bloco9" localSheetId="8">#REF!</definedName>
    <definedName name="Bloco9" localSheetId="4">#REF!</definedName>
    <definedName name="Bloco9" localSheetId="9">#REF!</definedName>
    <definedName name="Bloco9" localSheetId="10">#REF!</definedName>
    <definedName name="Bloco9" localSheetId="3">#REF!</definedName>
    <definedName name="Bloco9">#REF!</definedName>
    <definedName name="Cat" localSheetId="6">#REF!</definedName>
    <definedName name="Cat" localSheetId="8">#REF!</definedName>
    <definedName name="Cat" localSheetId="4">#REF!</definedName>
    <definedName name="Cat" localSheetId="9">#REF!</definedName>
    <definedName name="Cat" localSheetId="10">#REF!</definedName>
    <definedName name="Cat" localSheetId="3">#REF!</definedName>
    <definedName name="Cat">#REF!</definedName>
    <definedName name="COD_ATRIUM" localSheetId="6">#REF!</definedName>
    <definedName name="COD_ATRIUM" localSheetId="8">#REF!</definedName>
    <definedName name="COD_ATRIUM" localSheetId="4">#REF!</definedName>
    <definedName name="COD_ATRIUM" localSheetId="9">#REF!</definedName>
    <definedName name="COD_ATRIUM" localSheetId="10">#REF!</definedName>
    <definedName name="COD_ATRIUM" localSheetId="3">#REF!</definedName>
    <definedName name="COD_ATRIUM">#REF!</definedName>
    <definedName name="COD_SINAPI" localSheetId="6">#REF!</definedName>
    <definedName name="COD_SINAPI" localSheetId="8">#REF!</definedName>
    <definedName name="COD_SINAPI" localSheetId="4">#REF!</definedName>
    <definedName name="COD_SINAPI" localSheetId="9">#REF!</definedName>
    <definedName name="COD_SINAPI" localSheetId="10">#REF!</definedName>
    <definedName name="COD_SINAPI" localSheetId="3">#REF!</definedName>
    <definedName name="COD_SINAPI">#REF!</definedName>
    <definedName name="COMPOSIÇÃO" localSheetId="6">#REF!</definedName>
    <definedName name="COMPOSIÇÃO" localSheetId="8">#REF!</definedName>
    <definedName name="COMPOSIÇÃO" localSheetId="4">#REF!</definedName>
    <definedName name="COMPOSIÇÃO" localSheetId="9">#REF!</definedName>
    <definedName name="COMPOSIÇÃO" localSheetId="10">#REF!</definedName>
    <definedName name="COMPOSIÇÃO" localSheetId="3">#REF!</definedName>
    <definedName name="COMPOSIÇÃO">#REF!</definedName>
    <definedName name="CONSTRUÇÕES_E_COMÉRCIO" localSheetId="6">#REF!</definedName>
    <definedName name="CONSTRUÇÕES_E_COMÉRCIO" localSheetId="8">#REF!</definedName>
    <definedName name="CONSTRUÇÕES_E_COMÉRCIO" localSheetId="4">#REF!</definedName>
    <definedName name="CONSTRUÇÕES_E_COMÉRCIO" localSheetId="9">#REF!</definedName>
    <definedName name="CONSTRUÇÕES_E_COMÉRCIO" localSheetId="10">#REF!</definedName>
    <definedName name="CONSTRUÇÕES_E_COMÉRCIO" localSheetId="3">#REF!</definedName>
    <definedName name="CONSTRUÇÕES_E_COMÉRCIO">#REF!</definedName>
    <definedName name="CONTRATO">[1]contrato!$C$4:$H$411</definedName>
    <definedName name="cpu">#REF!</definedName>
    <definedName name="dados" localSheetId="6">#REF!</definedName>
    <definedName name="dados" localSheetId="8">#REF!</definedName>
    <definedName name="dados" localSheetId="4">#REF!</definedName>
    <definedName name="dados" localSheetId="0">#REF!</definedName>
    <definedName name="dados" localSheetId="9">#REF!</definedName>
    <definedName name="dados" localSheetId="10">#REF!</definedName>
    <definedName name="dados" localSheetId="1">#REF!</definedName>
    <definedName name="dados" localSheetId="3">#REF!</definedName>
    <definedName name="dados">#REF!</definedName>
    <definedName name="dados10" localSheetId="6">#REF!</definedName>
    <definedName name="dados10" localSheetId="8">#REF!</definedName>
    <definedName name="dados10" localSheetId="4">#REF!</definedName>
    <definedName name="dados10" localSheetId="9">#REF!</definedName>
    <definedName name="dados10" localSheetId="10">#REF!</definedName>
    <definedName name="dados10" localSheetId="3">#REF!</definedName>
    <definedName name="dados10">#REF!</definedName>
    <definedName name="dados2" localSheetId="6">#REF!</definedName>
    <definedName name="dados2" localSheetId="8">#REF!</definedName>
    <definedName name="dados2" localSheetId="4">#REF!</definedName>
    <definedName name="dados2" localSheetId="9">#REF!</definedName>
    <definedName name="dados2" localSheetId="10">#REF!</definedName>
    <definedName name="dados2" localSheetId="3">#REF!</definedName>
    <definedName name="dados2">#REF!</definedName>
    <definedName name="dados3" localSheetId="6">#REF!</definedName>
    <definedName name="dados3" localSheetId="8">#REF!</definedName>
    <definedName name="dados3" localSheetId="4">#REF!</definedName>
    <definedName name="dados3" localSheetId="9">#REF!</definedName>
    <definedName name="dados3" localSheetId="10">#REF!</definedName>
    <definedName name="dados3" localSheetId="3">#REF!</definedName>
    <definedName name="dados3">#REF!</definedName>
    <definedName name="dados5" localSheetId="6">#REF!</definedName>
    <definedName name="dados5" localSheetId="8">#REF!</definedName>
    <definedName name="dados5" localSheetId="4">#REF!</definedName>
    <definedName name="dados5" localSheetId="9">#REF!</definedName>
    <definedName name="dados5" localSheetId="10">#REF!</definedName>
    <definedName name="dados5" localSheetId="3">#REF!</definedName>
    <definedName name="dados5">#REF!</definedName>
    <definedName name="DADOS6" localSheetId="6">#REF!</definedName>
    <definedName name="DADOS6" localSheetId="8">#REF!</definedName>
    <definedName name="DADOS6" localSheetId="4">#REF!</definedName>
    <definedName name="DADOS6" localSheetId="9">#REF!</definedName>
    <definedName name="DADOS6" localSheetId="10">#REF!</definedName>
    <definedName name="DADOS6" localSheetId="3">#REF!</definedName>
    <definedName name="DADOS6">#REF!</definedName>
    <definedName name="dadosadutora">[2]Drenagem!$D$4:$R$469</definedName>
    <definedName name="dadosesgoto">[2]Drenagem!$D$5:$R$408</definedName>
    <definedName name="DDDDDDDDDDDDDDDDDDDDDFFFFFFFFFFFFFFFFFFFFRYTYYTYTYTYT" localSheetId="6">#REF!</definedName>
    <definedName name="DDDDDDDDDDDDDDDDDDDDDFFFFFFFFFFFFFFFFFFFFRYTYYTYTYTYT" localSheetId="4">#REF!</definedName>
    <definedName name="DDDDDDDDDDDDDDDDDDDDDFFFFFFFFFFFFFFFFFFFFRYTYYTYTYTYT" localSheetId="3">#REF!</definedName>
    <definedName name="DDDDDDDDDDDDDDDDDDDDDFFFFFFFFFFFFFFFFFFFFRYTYYTYTYTYT">#REF!</definedName>
    <definedName name="DDDDDDDDDDDFFFFFFFFFFFFFFFFFFFFFFRRTRTTTTT" localSheetId="6">#REF!</definedName>
    <definedName name="DDDDDDDDDDDFFFFFFFFFFFFFFFFFFFFFFRRTRTTTTT" localSheetId="4">#REF!</definedName>
    <definedName name="DDDDDDDDDDDFFFFFFFFFFFFFFFFFFFFFFRRTRTTTTT" localSheetId="3">#REF!</definedName>
    <definedName name="DDDDDDDDDDDFFFFFFFFFFFFFFFFFFFFFFRRTRTTTTT">#REF!</definedName>
    <definedName name="EDER" localSheetId="6">#REF!</definedName>
    <definedName name="EDER" localSheetId="8">#REF!</definedName>
    <definedName name="EDER" localSheetId="4">#REF!</definedName>
    <definedName name="EDER" localSheetId="0">#REF!</definedName>
    <definedName name="EDER" localSheetId="9">#REF!</definedName>
    <definedName name="EDER" localSheetId="10">#REF!</definedName>
    <definedName name="EDER" localSheetId="1">#REF!</definedName>
    <definedName name="EDER" localSheetId="3">#REF!</definedName>
    <definedName name="EDER">#REF!</definedName>
    <definedName name="EEEEEEEEEEEEEEEEEEEEEEEEEEEEEEEEE" localSheetId="6" hidden="1">#REF!</definedName>
    <definedName name="EEEEEEEEEEEEEEEEEEEEEEEEEEEEEEEEE" localSheetId="4" hidden="1">#REF!</definedName>
    <definedName name="EEEEEEEEEEEEEEEEEEEEEEEEEEEEEEEEE" localSheetId="3" hidden="1">#REF!</definedName>
    <definedName name="EEEEEEEEEEEEEEEEEEEEEEEEEEEEEEEEE" hidden="1">#REF!</definedName>
    <definedName name="EEEEEEEEEEEEEEEEEEEEEEEEEEEEEEEEEEEEEEEEEEEEEEEEEEEEEEEEEEEEEEEEEEEEEEEEEEEEEEEEEEEEEEEEEE" localSheetId="6">#REF!</definedName>
    <definedName name="EEEEEEEEEEEEEEEEEEEEEEEEEEEEEEEEEEEEEEEEEEEEEEEEEEEEEEEEEEEEEEEEEEEEEEEEEEEEEEEEEEEEEEEEEE" localSheetId="4">#REF!</definedName>
    <definedName name="EEEEEEEEEEEEEEEEEEEEEEEEEEEEEEEEEEEEEEEEEEEEEEEEEEEEEEEEEEEEEEEEEEEEEEEEEEEEEEEEEEEEEEEEEE" localSheetId="3">#REF!</definedName>
    <definedName name="EEEEEEEEEEEEEEEEEEEEEEEEEEEEEEEEEEEEEEEEEEEEEEEEEEEEEEEEEEEEEEEEEEEEEEEEEEEEEEEEEEEEEEEEEE">#REF!</definedName>
    <definedName name="GFGFGFGFGFGRTRTRTRTRTRTRTRTR" localSheetId="6">#REF!</definedName>
    <definedName name="GFGFGFGFGFGRTRTRTRTRTRTRTRTR" localSheetId="4">#REF!</definedName>
    <definedName name="GFGFGFGFGFGRTRTRTRTRTRTRTRTR" localSheetId="3">#REF!</definedName>
    <definedName name="GFGFGFGFGFGRTRTRTRTRTRTRTRTR">#REF!</definedName>
    <definedName name="GHGHSDFVBVEREWRRTRTTRTERTERTERTERTERTERTERTEWERFDFSDFHJUIOIOPOOIUIUIYUIYUIYU" localSheetId="6">#REF!</definedName>
    <definedName name="GHGHSDFVBVEREWRRTRTTRTERTERTERTERTERTERTERTEWERFDFSDFHJUIOIOPOOIUIUIYUIYUIYU" localSheetId="4">#REF!</definedName>
    <definedName name="GHGHSDFVBVEREWRRTRTTRTERTERTERTERTERTERTERTEWERFDFSDFHJUIOIOPOOIUIUIYUIYUIYU" localSheetId="3">#REF!</definedName>
    <definedName name="GHGHSDFVBVEREWRRTRTTRTERTERTERTERTERTERTERTEWERFDFSDFHJUIOIOPOOIUIUIYUIYUIYU">#REF!</definedName>
    <definedName name="h" localSheetId="6">#REF!</definedName>
    <definedName name="h" localSheetId="4">#REF!</definedName>
    <definedName name="h" localSheetId="3">#REF!</definedName>
    <definedName name="h">#REF!</definedName>
    <definedName name="HHJ" localSheetId="6">#REF!</definedName>
    <definedName name="HHJ" localSheetId="4">#REF!</definedName>
    <definedName name="HHJ" localSheetId="3">#REF!</definedName>
    <definedName name="HHJ">#REF!</definedName>
    <definedName name="INS">#REF!</definedName>
    <definedName name="INSUMOS" localSheetId="6">#REF!</definedName>
    <definedName name="INSUMOS" localSheetId="8">#REF!</definedName>
    <definedName name="INSUMOS" localSheetId="4">#REF!</definedName>
    <definedName name="INSUMOS" localSheetId="9">#REF!</definedName>
    <definedName name="INSUMOS" localSheetId="10">#REF!</definedName>
    <definedName name="INSUMOS" localSheetId="3">#REF!</definedName>
    <definedName name="INSUMOS">#REF!</definedName>
    <definedName name="JTJ" localSheetId="6">#REF!</definedName>
    <definedName name="JTJ" localSheetId="8">#REF!</definedName>
    <definedName name="JTJ" localSheetId="4">#REF!</definedName>
    <definedName name="JTJ" localSheetId="9">#REF!</definedName>
    <definedName name="JTJ" localSheetId="10">#REF!</definedName>
    <definedName name="JTJ" localSheetId="3">#REF!</definedName>
    <definedName name="JTJ">#REF!</definedName>
    <definedName name="K1geral" localSheetId="6">'[3]PLANILHA QUANTITATIVA'!#REF!</definedName>
    <definedName name="K1geral" localSheetId="8">'[3]PLANILHA QUANTITATIVA'!#REF!</definedName>
    <definedName name="K1geral" localSheetId="4">'[3]PLANILHA QUANTITATIVA'!#REF!</definedName>
    <definedName name="K1geral" localSheetId="9">'[3]PLANILHA QUANTITATIVA'!#REF!</definedName>
    <definedName name="K1geral" localSheetId="10">'[3]PLANILHA QUANTITATIVA'!#REF!</definedName>
    <definedName name="K1geral" localSheetId="3">'[3]PLANILHA QUANTITATIVA'!#REF!</definedName>
    <definedName name="K1geral">'[3]PLANILHA QUANTITATIVA'!#REF!</definedName>
    <definedName name="lista" localSheetId="6">#REF!</definedName>
    <definedName name="lista" localSheetId="8">#REF!</definedName>
    <definedName name="lista" localSheetId="4">#REF!</definedName>
    <definedName name="lista" localSheetId="0">#REF!</definedName>
    <definedName name="lista" localSheetId="9">#REF!</definedName>
    <definedName name="lista" localSheetId="10">#REF!</definedName>
    <definedName name="lista" localSheetId="1">#REF!</definedName>
    <definedName name="lista" localSheetId="3">#REF!</definedName>
    <definedName name="lista">#REF!</definedName>
    <definedName name="lista2" localSheetId="6">#REF!</definedName>
    <definedName name="lista2" localSheetId="8">#REF!</definedName>
    <definedName name="lista2" localSheetId="4">#REF!</definedName>
    <definedName name="lista2" localSheetId="9">#REF!</definedName>
    <definedName name="lista2" localSheetId="10">#REF!</definedName>
    <definedName name="lista2" localSheetId="3">#REF!</definedName>
    <definedName name="lista2">#REF!</definedName>
    <definedName name="ORÇAMENTO.BancoRef" hidden="1">'[4]URB. 7'!$F$7</definedName>
    <definedName name="planuilha" localSheetId="6">#REF!</definedName>
    <definedName name="planuilha" localSheetId="8">#REF!</definedName>
    <definedName name="planuilha" localSheetId="4">#REF!</definedName>
    <definedName name="planuilha" localSheetId="9">#REF!</definedName>
    <definedName name="planuilha" localSheetId="10">#REF!</definedName>
    <definedName name="planuilha" localSheetId="3">#REF!</definedName>
    <definedName name="planuilha">#REF!</definedName>
    <definedName name="REFERENCIA.Descricao" hidden="1">IF(ISNUMBER('[4]URB. 7'!$AF1),OFFSET(INDIRECT(ORÇAMENTO.BancoRef),'[4]URB. 7'!$AF1-1,3,1),'[4]URB. 7'!$AF1)</definedName>
    <definedName name="RESVALORES" localSheetId="6">#REF!</definedName>
    <definedName name="RESVALORES" localSheetId="8">#REF!</definedName>
    <definedName name="RESVALORES" localSheetId="4">#REF!</definedName>
    <definedName name="RESVALORES" localSheetId="9">#REF!</definedName>
    <definedName name="RESVALORES" localSheetId="10">#REF!</definedName>
    <definedName name="RESVALORES" localSheetId="3">#REF!</definedName>
    <definedName name="RESVALORES">#REF!</definedName>
    <definedName name="SED">#REF!</definedName>
    <definedName name="SIN">#REF!</definedName>
    <definedName name="_xlnm.Print_Titles" localSheetId="4">CFF!$5:$5</definedName>
    <definedName name="_xlnm.Print_Titles" localSheetId="0">composição_unitária!$1:$6</definedName>
    <definedName name="_xlnm.Print_Titles" localSheetId="9">CPU!$1:$10</definedName>
    <definedName name="_xlnm.Print_Titles" localSheetId="3">ORÇAMENTO!$2:$13</definedName>
    <definedName name="UUUUUUUUUUUUUUUUUUUUUUUUUUUUUUUUUUUUUUUUUUUUUUUUUUU" localSheetId="6">#REF!</definedName>
    <definedName name="UUUUUUUUUUUUUUUUUUUUUUUUUUUUUUUUUUUUUUUUUUUUUUUUUUU" localSheetId="4">#REF!</definedName>
    <definedName name="UUUUUUUUUUUUUUUUUUUUUUUUUUUUUUUUUUUUUUUUUUUUUUUUUUU" localSheetId="3">#REF!</definedName>
    <definedName name="UUUUUUUUUUUUUUUUUUUUUUUUUUUUUUUUUUUUUUUUUUUUUUUUUUU">#REF!</definedName>
    <definedName name="VIGASBALDRAMES">'[5]001-VIG_FUND-AGO2000'!$B$13:$IV$8135</definedName>
    <definedName name="Wal" localSheetId="6">#REF!</definedName>
    <definedName name="Wal" localSheetId="8">#REF!</definedName>
    <definedName name="Wal" localSheetId="4">#REF!</definedName>
    <definedName name="Wal" localSheetId="0">#REF!</definedName>
    <definedName name="Wal" localSheetId="9">#REF!</definedName>
    <definedName name="Wal" localSheetId="10">#REF!</definedName>
    <definedName name="Wal" localSheetId="1">#REF!</definedName>
    <definedName name="Wal" localSheetId="3">#REF!</definedName>
    <definedName name="Wal">#REF!</definedName>
    <definedName name="walt4" localSheetId="6">#REF!</definedName>
    <definedName name="walt4" localSheetId="8">#REF!</definedName>
    <definedName name="walt4" localSheetId="4">#REF!</definedName>
    <definedName name="walt4" localSheetId="9">#REF!</definedName>
    <definedName name="walt4" localSheetId="10">#REF!</definedName>
    <definedName name="walt4" localSheetId="3">#REF!</definedName>
    <definedName name="walt4">#REF!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70" l="1"/>
  <c r="G30" i="70" s="1"/>
  <c r="H30" i="70" s="1"/>
  <c r="I30" i="70" s="1"/>
  <c r="E30" i="70"/>
  <c r="D30" i="70"/>
  <c r="I29" i="70"/>
  <c r="H29" i="70"/>
  <c r="D29" i="70"/>
  <c r="I27" i="70"/>
  <c r="H27" i="70"/>
  <c r="G27" i="70"/>
  <c r="F27" i="70"/>
  <c r="E27" i="70"/>
  <c r="I28" i="70"/>
  <c r="H28" i="70"/>
  <c r="G28" i="70"/>
  <c r="F28" i="70"/>
  <c r="E28" i="70"/>
  <c r="D28" i="70"/>
  <c r="D27" i="70"/>
  <c r="I26" i="70"/>
  <c r="H26" i="70"/>
  <c r="G26" i="70"/>
  <c r="F24" i="70"/>
  <c r="G24" i="70"/>
  <c r="H24" i="70"/>
  <c r="I24" i="70"/>
  <c r="E24" i="70"/>
  <c r="E22" i="70"/>
  <c r="F22" i="70"/>
  <c r="G22" i="70"/>
  <c r="H22" i="70"/>
  <c r="D22" i="70"/>
  <c r="E20" i="70"/>
  <c r="F20" i="70"/>
  <c r="G20" i="70"/>
  <c r="H20" i="70"/>
  <c r="I20" i="70"/>
  <c r="D20" i="70"/>
  <c r="E18" i="70"/>
  <c r="F18" i="70"/>
  <c r="G18" i="70"/>
  <c r="H18" i="70"/>
  <c r="I18" i="70"/>
  <c r="D18" i="70"/>
  <c r="I16" i="70"/>
  <c r="H16" i="70"/>
  <c r="G16" i="70"/>
  <c r="F16" i="70"/>
  <c r="E16" i="70"/>
  <c r="D16" i="70"/>
  <c r="I14" i="70"/>
  <c r="D14" i="70"/>
  <c r="D12" i="70"/>
  <c r="D10" i="70"/>
  <c r="I8" i="70"/>
  <c r="D8" i="70"/>
  <c r="C26" i="70"/>
  <c r="C24" i="70"/>
  <c r="C22" i="70"/>
  <c r="C20" i="70"/>
  <c r="C18" i="70"/>
  <c r="C16" i="70"/>
  <c r="C14" i="70"/>
  <c r="C12" i="70"/>
  <c r="C10" i="70"/>
  <c r="C8" i="70"/>
  <c r="B19" i="70"/>
  <c r="B17" i="70"/>
  <c r="B13" i="70"/>
  <c r="B11" i="70"/>
  <c r="B9" i="70"/>
  <c r="D17" i="78"/>
  <c r="D15" i="78"/>
  <c r="D14" i="78"/>
  <c r="D12" i="78"/>
  <c r="D11" i="78"/>
  <c r="D10" i="78"/>
  <c r="C17" i="78"/>
  <c r="C16" i="78"/>
  <c r="C15" i="78"/>
  <c r="C14" i="78"/>
  <c r="C13" i="78"/>
  <c r="C12" i="78"/>
  <c r="C11" i="78"/>
  <c r="C10" i="78"/>
  <c r="C9" i="78"/>
  <c r="C8" i="78"/>
  <c r="C7" i="78"/>
  <c r="B15" i="78"/>
  <c r="B14" i="78"/>
  <c r="B12" i="78"/>
  <c r="B11" i="78"/>
  <c r="B10" i="78"/>
  <c r="B16" i="78"/>
  <c r="B25" i="70" s="1"/>
  <c r="B13" i="78"/>
  <c r="B23" i="70" s="1"/>
  <c r="B9" i="78"/>
  <c r="B21" i="70" s="1"/>
  <c r="B8" i="78"/>
  <c r="B15" i="70" s="1"/>
  <c r="B7" i="78"/>
  <c r="B7" i="70" s="1"/>
  <c r="G41" i="66"/>
  <c r="G11" i="66"/>
  <c r="E11" i="66"/>
  <c r="D8" i="78" l="1"/>
  <c r="A1" i="73"/>
  <c r="A1" i="64"/>
  <c r="A1" i="72"/>
  <c r="A1" i="66"/>
  <c r="A524" i="72"/>
  <c r="K20" i="64"/>
  <c r="K21" i="64"/>
  <c r="K22" i="64"/>
  <c r="C31" i="64"/>
  <c r="D16" i="78" l="1"/>
  <c r="D13" i="78"/>
  <c r="D9" i="78"/>
  <c r="A31" i="70"/>
  <c r="B4" i="70" l="1"/>
  <c r="E29" i="70" l="1"/>
  <c r="A18" i="78"/>
  <c r="F29" i="70" l="1"/>
  <c r="A3" i="72"/>
  <c r="A2" i="72"/>
  <c r="A8" i="66"/>
  <c r="A43" i="66"/>
  <c r="F19" i="64"/>
  <c r="G29" i="70" l="1"/>
  <c r="L394" i="78"/>
  <c r="A394" i="78"/>
  <c r="L393" i="78"/>
  <c r="A393" i="78"/>
  <c r="O393" i="78" s="1"/>
  <c r="A4" i="73"/>
  <c r="A49" i="73"/>
  <c r="J404" i="73" l="1"/>
  <c r="A404" i="73"/>
  <c r="J403" i="73"/>
  <c r="A403" i="73"/>
  <c r="M403" i="73" s="1"/>
  <c r="E44" i="73"/>
  <c r="D44" i="73"/>
  <c r="E39" i="73"/>
  <c r="D39" i="73"/>
  <c r="E31" i="73"/>
  <c r="D31" i="73"/>
  <c r="D18" i="73"/>
  <c r="E17" i="73"/>
  <c r="E16" i="73"/>
  <c r="E15" i="73"/>
  <c r="A40" i="64"/>
  <c r="A4" i="64"/>
  <c r="J405" i="64"/>
  <c r="A405" i="64"/>
  <c r="J404" i="64"/>
  <c r="A404" i="64"/>
  <c r="M404" i="64" s="1"/>
  <c r="K30" i="64"/>
  <c r="K23" i="64"/>
  <c r="K19" i="64"/>
  <c r="K18" i="64"/>
  <c r="K17" i="64"/>
  <c r="K16" i="64"/>
  <c r="K15" i="64"/>
  <c r="K14" i="64"/>
  <c r="K13" i="64"/>
  <c r="E18" i="73" l="1"/>
  <c r="E47" i="73" s="1"/>
  <c r="C30" i="64"/>
  <c r="D47" i="73"/>
  <c r="L30" i="64" l="1"/>
  <c r="M30" i="64" s="1"/>
  <c r="N30" i="64" s="1"/>
  <c r="C33" i="64"/>
  <c r="F3" i="72"/>
  <c r="F9" i="66"/>
  <c r="H301" i="18"/>
  <c r="K301" i="18" s="1"/>
  <c r="F301" i="18"/>
  <c r="D301" i="18"/>
  <c r="H300" i="18"/>
  <c r="K300" i="18" s="1"/>
  <c r="F300" i="18"/>
  <c r="D300" i="18"/>
  <c r="H299" i="18"/>
  <c r="K299" i="18" s="1"/>
  <c r="F299" i="18"/>
  <c r="D299" i="18"/>
  <c r="A297"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A286" i="18"/>
  <c r="H283" i="18"/>
  <c r="K283" i="18" s="1"/>
  <c r="F283" i="18"/>
  <c r="D283" i="18"/>
  <c r="H282" i="18"/>
  <c r="K282" i="18" s="1"/>
  <c r="F282" i="18"/>
  <c r="D282" i="18"/>
  <c r="A280"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A270" i="18"/>
  <c r="H267" i="18"/>
  <c r="K267" i="18" s="1"/>
  <c r="F267" i="18"/>
  <c r="D267" i="18"/>
  <c r="H266" i="18"/>
  <c r="K266" i="18" s="1"/>
  <c r="F266" i="18"/>
  <c r="D266" i="18"/>
  <c r="H265" i="18"/>
  <c r="K265" i="18" s="1"/>
  <c r="F265" i="18"/>
  <c r="D265" i="18"/>
  <c r="H264" i="18"/>
  <c r="K264" i="18" s="1"/>
  <c r="F264" i="18"/>
  <c r="D264" i="18"/>
  <c r="H263" i="18"/>
  <c r="K263" i="18" s="1"/>
  <c r="F263" i="18"/>
  <c r="D263" i="18"/>
  <c r="A261" i="18"/>
  <c r="H258" i="18"/>
  <c r="K258" i="18" s="1"/>
  <c r="F258" i="18"/>
  <c r="D258" i="18"/>
  <c r="H257" i="18"/>
  <c r="K257" i="18" s="1"/>
  <c r="F257" i="18"/>
  <c r="D257" i="18"/>
  <c r="A255" i="18"/>
  <c r="H252" i="18"/>
  <c r="K252" i="18" s="1"/>
  <c r="F252" i="18"/>
  <c r="D252" i="18"/>
  <c r="H251" i="18"/>
  <c r="K251" i="18" s="1"/>
  <c r="F251" i="18"/>
  <c r="D251" i="18"/>
  <c r="H246" i="18"/>
  <c r="K246" i="18" s="1"/>
  <c r="F246" i="18"/>
  <c r="D246" i="18"/>
  <c r="H245" i="18"/>
  <c r="K245" i="18" s="1"/>
  <c r="F245" i="18"/>
  <c r="D245" i="18"/>
  <c r="H244" i="18"/>
  <c r="K244" i="18" s="1"/>
  <c r="F244" i="18"/>
  <c r="D244" i="18"/>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1" i="18"/>
  <c r="K161" i="18" s="1"/>
  <c r="F161" i="18"/>
  <c r="D161" i="18"/>
  <c r="H160" i="18"/>
  <c r="K160" i="18" s="1"/>
  <c r="F160" i="18"/>
  <c r="D160" i="18"/>
  <c r="H159" i="18"/>
  <c r="K159" i="18" s="1"/>
  <c r="F159" i="18"/>
  <c r="D159" i="18"/>
  <c r="H158" i="18"/>
  <c r="K158" i="18" s="1"/>
  <c r="F158" i="18"/>
  <c r="D158" i="18"/>
  <c r="A156" i="18"/>
  <c r="H143" i="18"/>
  <c r="K143" i="18" s="1"/>
  <c r="F143" i="18"/>
  <c r="D143" i="18"/>
  <c r="H142" i="18"/>
  <c r="K142" i="18" s="1"/>
  <c r="F142" i="18"/>
  <c r="D142" i="18"/>
  <c r="H141" i="18"/>
  <c r="K141" i="18" s="1"/>
  <c r="F141" i="18"/>
  <c r="D141" i="18"/>
  <c r="H140" i="18"/>
  <c r="K140" i="18" s="1"/>
  <c r="F140" i="18"/>
  <c r="D140" i="18"/>
  <c r="A138"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A57" i="18"/>
  <c r="G3624" i="20"/>
  <c r="J3624" i="20" s="1"/>
  <c r="E3624" i="20"/>
  <c r="C3624" i="20"/>
  <c r="G3625" i="20"/>
  <c r="J3625" i="20" s="1"/>
  <c r="E3625" i="20"/>
  <c r="C3625" i="20"/>
  <c r="G348" i="20"/>
  <c r="J348" i="20" s="1"/>
  <c r="E348" i="20"/>
  <c r="C348" i="20"/>
  <c r="G347" i="20"/>
  <c r="J347" i="20" s="1"/>
  <c r="G346" i="20"/>
  <c r="J346" i="20" s="1"/>
  <c r="E347" i="20"/>
  <c r="E346" i="20"/>
  <c r="C347" i="20"/>
  <c r="C346" i="20"/>
  <c r="G309" i="20"/>
  <c r="J309" i="20" s="1"/>
  <c r="G308" i="20"/>
  <c r="J308" i="20" s="1"/>
  <c r="E309" i="20"/>
  <c r="E308" i="20"/>
  <c r="C309" i="20"/>
  <c r="C308" i="20"/>
  <c r="G307" i="20"/>
  <c r="J307" i="20" s="1"/>
  <c r="G306" i="20"/>
  <c r="J306" i="20" s="1"/>
  <c r="E307" i="20"/>
  <c r="E306" i="20"/>
  <c r="C307" i="20"/>
  <c r="C306" i="20"/>
  <c r="G285" i="20"/>
  <c r="J285" i="20" s="1"/>
  <c r="E285" i="20"/>
  <c r="C285" i="20"/>
  <c r="G284" i="20"/>
  <c r="J284" i="20" s="1"/>
  <c r="G283" i="20"/>
  <c r="J283" i="20" s="1"/>
  <c r="E284" i="20"/>
  <c r="E283" i="20"/>
  <c r="C284" i="20"/>
  <c r="C283" i="20"/>
  <c r="G3515" i="20"/>
  <c r="J3515" i="20" s="1"/>
  <c r="G3514" i="20"/>
  <c r="J3514" i="20" s="1"/>
  <c r="E3515" i="20"/>
  <c r="E3514" i="20"/>
  <c r="C3515" i="20"/>
  <c r="C3514" i="20"/>
  <c r="G3518" i="20"/>
  <c r="J3518" i="20" s="1"/>
  <c r="G3517" i="20"/>
  <c r="J3517" i="20" s="1"/>
  <c r="G3516" i="20"/>
  <c r="J3516" i="20" s="1"/>
  <c r="E3518" i="20"/>
  <c r="E3517" i="20"/>
  <c r="E3516" i="20"/>
  <c r="C3518" i="20"/>
  <c r="C3517" i="20"/>
  <c r="C3516" i="20"/>
  <c r="G2597" i="20"/>
  <c r="J2597" i="20" s="1"/>
  <c r="G2596" i="20"/>
  <c r="J2596" i="20" s="1"/>
  <c r="E2597" i="20"/>
  <c r="E2596" i="20"/>
  <c r="C2597" i="20"/>
  <c r="C2596" i="20"/>
  <c r="G2598" i="20"/>
  <c r="J2598" i="20" s="1"/>
  <c r="E2598" i="20"/>
  <c r="C2598" i="20"/>
  <c r="C3650" i="20"/>
  <c r="C3649" i="20"/>
  <c r="E3650" i="20"/>
  <c r="E3649" i="20"/>
  <c r="G3650" i="20"/>
  <c r="J3650" i="20" s="1"/>
  <c r="G3649" i="20"/>
  <c r="J3649" i="20" s="1"/>
  <c r="G3654" i="20"/>
  <c r="J3654" i="20" s="1"/>
  <c r="G3653" i="20"/>
  <c r="J3653" i="20" s="1"/>
  <c r="G3652" i="20"/>
  <c r="J3652" i="20" s="1"/>
  <c r="G3651" i="20"/>
  <c r="J3651" i="20" s="1"/>
  <c r="E3654" i="20"/>
  <c r="E3653" i="20"/>
  <c r="E3652" i="20"/>
  <c r="E3651" i="20"/>
  <c r="C3654" i="20"/>
  <c r="C3653" i="20"/>
  <c r="C3652" i="20"/>
  <c r="C3651" i="20"/>
  <c r="G3642" i="20"/>
  <c r="J3642" i="20" s="1"/>
  <c r="G3641" i="20"/>
  <c r="J3641" i="20" s="1"/>
  <c r="G3640" i="20"/>
  <c r="J3640" i="20" s="1"/>
  <c r="G3639" i="20"/>
  <c r="J3639" i="20" s="1"/>
  <c r="G3638" i="20"/>
  <c r="J3638" i="20" s="1"/>
  <c r="G3637" i="20"/>
  <c r="J3637" i="20" s="1"/>
  <c r="E3642" i="20"/>
  <c r="E3641" i="20"/>
  <c r="E3640" i="20"/>
  <c r="E3639" i="20"/>
  <c r="E3638" i="20"/>
  <c r="E3637" i="20"/>
  <c r="C3642" i="20"/>
  <c r="C3641" i="20"/>
  <c r="C3640" i="20"/>
  <c r="C3639" i="20"/>
  <c r="C3638" i="20"/>
  <c r="C3637" i="20"/>
  <c r="G3636" i="20"/>
  <c r="J3636" i="20" s="1"/>
  <c r="G3635" i="20"/>
  <c r="J3635" i="20" s="1"/>
  <c r="E3636" i="20"/>
  <c r="E3635" i="20"/>
  <c r="C3636" i="20"/>
  <c r="C3635" i="20"/>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G1773" i="20"/>
  <c r="J1773" i="20" s="1"/>
  <c r="J1771" i="20" s="1"/>
  <c r="K1771" i="20" s="1"/>
  <c r="E1773" i="20"/>
  <c r="C1773" i="20"/>
  <c r="G3276" i="20"/>
  <c r="J3276" i="20" s="1"/>
  <c r="J3274" i="20" s="1"/>
  <c r="K3274" i="20" s="1"/>
  <c r="E3276" i="20"/>
  <c r="C3276" i="20"/>
  <c r="G2966" i="20"/>
  <c r="J2966" i="20" s="1"/>
  <c r="J2964" i="20" s="1"/>
  <c r="K2964" i="20" s="1"/>
  <c r="E2966" i="20"/>
  <c r="C2966" i="20"/>
  <c r="G1814" i="20"/>
  <c r="J1814" i="20" s="1"/>
  <c r="J1812" i="20" s="1"/>
  <c r="K1812" i="20" s="1"/>
  <c r="E1814" i="20"/>
  <c r="C1814" i="20"/>
  <c r="E1268" i="20"/>
  <c r="E1267" i="20"/>
  <c r="E1266" i="20"/>
  <c r="E1265" i="20"/>
  <c r="E1264" i="20"/>
  <c r="G1268" i="20"/>
  <c r="J1268" i="20" s="1"/>
  <c r="G1267" i="20"/>
  <c r="J1267" i="20" s="1"/>
  <c r="G1266" i="20"/>
  <c r="J1266" i="20" s="1"/>
  <c r="G1265" i="20"/>
  <c r="J1265" i="20" s="1"/>
  <c r="G1264" i="20"/>
  <c r="J1264" i="20" s="1"/>
  <c r="C1268" i="20"/>
  <c r="C1267" i="20"/>
  <c r="C1266" i="20"/>
  <c r="C1265" i="20"/>
  <c r="C1264" i="20"/>
  <c r="H321" i="18"/>
  <c r="K321" i="18" s="1"/>
  <c r="F321" i="18"/>
  <c r="D321" i="18"/>
  <c r="H320" i="18"/>
  <c r="K320" i="18" s="1"/>
  <c r="F320" i="18"/>
  <c r="D320" i="18"/>
  <c r="H319" i="18"/>
  <c r="K319" i="18" s="1"/>
  <c r="F319" i="18"/>
  <c r="D319" i="18"/>
  <c r="H318" i="18"/>
  <c r="K318" i="18" s="1"/>
  <c r="F318" i="18"/>
  <c r="D318"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G3293" i="20"/>
  <c r="J3293" i="20" s="1"/>
  <c r="J3291" i="20" s="1"/>
  <c r="K3291" i="20" s="1"/>
  <c r="E3293" i="20"/>
  <c r="C3293" i="20"/>
  <c r="G3301" i="20"/>
  <c r="J3301" i="20" s="1"/>
  <c r="G3300" i="20"/>
  <c r="J3300" i="20" s="1"/>
  <c r="G3299" i="20"/>
  <c r="J3299" i="20" s="1"/>
  <c r="G3298" i="20"/>
  <c r="J3298" i="20" s="1"/>
  <c r="E3301" i="20"/>
  <c r="E3300" i="20"/>
  <c r="E3299" i="20"/>
  <c r="E3298" i="20"/>
  <c r="C3301" i="20"/>
  <c r="C3300" i="20"/>
  <c r="C3299" i="20"/>
  <c r="C3298" i="20"/>
  <c r="C4317" i="20"/>
  <c r="G4317" i="20"/>
  <c r="J4317" i="20" s="1"/>
  <c r="E4317" i="20"/>
  <c r="G4316" i="20"/>
  <c r="J4316" i="20" s="1"/>
  <c r="G4315" i="20"/>
  <c r="J4315" i="20" s="1"/>
  <c r="G4314" i="20"/>
  <c r="J4314" i="20" s="1"/>
  <c r="E4316" i="20"/>
  <c r="E4315" i="20"/>
  <c r="E4314" i="20"/>
  <c r="C4316" i="20"/>
  <c r="C4315" i="20"/>
  <c r="C4314" i="20"/>
  <c r="G2437" i="20"/>
  <c r="J2437" i="20" s="1"/>
  <c r="E2437" i="20"/>
  <c r="C2437" i="20"/>
  <c r="G2436" i="20"/>
  <c r="J2436" i="20" s="1"/>
  <c r="G2435" i="20"/>
  <c r="J2435" i="20" s="1"/>
  <c r="G2434" i="20"/>
  <c r="J2434" i="20" s="1"/>
  <c r="E2436" i="20"/>
  <c r="E2435" i="20"/>
  <c r="E2434" i="20"/>
  <c r="C2436" i="20"/>
  <c r="C2435" i="20"/>
  <c r="C2434" i="20"/>
  <c r="H313" i="18"/>
  <c r="K313" i="18" s="1"/>
  <c r="K311" i="18" s="1"/>
  <c r="L311" i="18" s="1"/>
  <c r="F313" i="18"/>
  <c r="D313" i="18"/>
  <c r="G1254" i="20"/>
  <c r="J1254" i="20" s="1"/>
  <c r="J1252" i="20" s="1"/>
  <c r="K1252" i="20" s="1"/>
  <c r="E1254" i="20"/>
  <c r="C1254" i="20"/>
  <c r="H308" i="18"/>
  <c r="K308" i="18" s="1"/>
  <c r="F308" i="18"/>
  <c r="D308" i="18"/>
  <c r="H307" i="18"/>
  <c r="K307" i="18" s="1"/>
  <c r="F307" i="18"/>
  <c r="D307" i="18"/>
  <c r="H306" i="18"/>
  <c r="K306" i="18" s="1"/>
  <c r="F306" i="18"/>
  <c r="D306" i="18"/>
  <c r="H169" i="18"/>
  <c r="K169" i="18" s="1"/>
  <c r="F169" i="18"/>
  <c r="D169" i="18"/>
  <c r="H168" i="18"/>
  <c r="K168" i="18" s="1"/>
  <c r="F168" i="18"/>
  <c r="D168" i="18"/>
  <c r="H167" i="18"/>
  <c r="K167" i="18" s="1"/>
  <c r="F167" i="18"/>
  <c r="D167" i="18"/>
  <c r="H166" i="18"/>
  <c r="K166" i="18" s="1"/>
  <c r="F166" i="18"/>
  <c r="D166" i="18"/>
  <c r="G434" i="20"/>
  <c r="J434" i="20" s="1"/>
  <c r="G433" i="20"/>
  <c r="J433" i="20" s="1"/>
  <c r="G99" i="20"/>
  <c r="E434" i="20"/>
  <c r="E433" i="20"/>
  <c r="C434" i="20"/>
  <c r="C433" i="20"/>
  <c r="G432" i="20"/>
  <c r="J432" i="20" s="1"/>
  <c r="E432" i="20"/>
  <c r="C432" i="20"/>
  <c r="G573" i="20"/>
  <c r="J573" i="20" s="1"/>
  <c r="G572" i="20"/>
  <c r="J572" i="20" s="1"/>
  <c r="G571" i="20"/>
  <c r="J571" i="20" s="1"/>
  <c r="G570" i="20"/>
  <c r="J570" i="20" s="1"/>
  <c r="E573" i="20"/>
  <c r="E572" i="20"/>
  <c r="E571" i="20"/>
  <c r="E570" i="20"/>
  <c r="C573" i="20"/>
  <c r="C572" i="20"/>
  <c r="C571" i="20"/>
  <c r="C570" i="20"/>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C1389" i="20"/>
  <c r="C1388" i="20"/>
  <c r="E1389" i="20"/>
  <c r="E1388" i="20"/>
  <c r="G1389" i="20"/>
  <c r="J1389" i="20" s="1"/>
  <c r="G1388" i="20"/>
  <c r="J1388" i="20" s="1"/>
  <c r="G1387" i="20"/>
  <c r="J1387" i="20" s="1"/>
  <c r="G1386" i="20"/>
  <c r="J1386" i="20" s="1"/>
  <c r="G1385" i="20"/>
  <c r="J1385" i="20" s="1"/>
  <c r="G1384" i="20"/>
  <c r="J1384" i="20" s="1"/>
  <c r="E1387" i="20"/>
  <c r="E1386" i="20"/>
  <c r="E1385" i="20"/>
  <c r="E1384" i="20"/>
  <c r="C1387" i="20"/>
  <c r="C1386" i="20"/>
  <c r="C1385" i="20"/>
  <c r="C1384" i="20"/>
  <c r="H135" i="18"/>
  <c r="K135" i="18" s="1"/>
  <c r="F135" i="18"/>
  <c r="D135" i="18"/>
  <c r="H134" i="18"/>
  <c r="K134" i="18" s="1"/>
  <c r="F134" i="18"/>
  <c r="D134" i="18"/>
  <c r="H133" i="18"/>
  <c r="K133" i="18" s="1"/>
  <c r="F133" i="18"/>
  <c r="D133" i="18"/>
  <c r="H132" i="18"/>
  <c r="K132" i="18" s="1"/>
  <c r="F132" i="18"/>
  <c r="D132" i="18"/>
  <c r="H131" i="18"/>
  <c r="K131" i="18" s="1"/>
  <c r="F131" i="18"/>
  <c r="D131" i="18"/>
  <c r="H130" i="18"/>
  <c r="K130" i="18" s="1"/>
  <c r="F130" i="18"/>
  <c r="D130" i="18"/>
  <c r="G2554" i="20"/>
  <c r="J2554" i="20" s="1"/>
  <c r="G2553" i="20"/>
  <c r="J2553" i="20" s="1"/>
  <c r="G2552" i="20"/>
  <c r="J2552" i="20" s="1"/>
  <c r="G2551" i="20"/>
  <c r="J2551" i="20" s="1"/>
  <c r="E2554" i="20"/>
  <c r="E2553" i="20"/>
  <c r="E2552" i="20"/>
  <c r="E2551" i="20"/>
  <c r="C2554" i="20"/>
  <c r="C2553" i="20"/>
  <c r="C2552" i="20"/>
  <c r="C2551" i="20"/>
  <c r="C2550" i="20"/>
  <c r="C2549" i="20"/>
  <c r="E2550" i="20"/>
  <c r="E2549" i="20"/>
  <c r="G2550" i="20"/>
  <c r="J2550" i="20" s="1"/>
  <c r="G2549" i="20"/>
  <c r="J2549" i="20" s="1"/>
  <c r="G4329" i="20"/>
  <c r="J4329" i="20" s="1"/>
  <c r="G4328" i="20"/>
  <c r="J4328" i="20" s="1"/>
  <c r="G4327" i="20"/>
  <c r="J4327" i="20" s="1"/>
  <c r="G4326" i="20"/>
  <c r="J4326" i="20" s="1"/>
  <c r="G4325" i="20"/>
  <c r="J4325" i="20" s="1"/>
  <c r="E4329" i="20"/>
  <c r="E4328" i="20"/>
  <c r="E4327" i="20"/>
  <c r="E4326" i="20"/>
  <c r="E4325" i="20"/>
  <c r="C4329" i="20"/>
  <c r="C4328" i="20"/>
  <c r="C4327" i="20"/>
  <c r="C4326" i="20"/>
  <c r="C4325" i="20"/>
  <c r="G4324" i="20"/>
  <c r="J4324" i="20" s="1"/>
  <c r="G4323" i="20"/>
  <c r="J4323" i="20" s="1"/>
  <c r="G4322" i="20"/>
  <c r="J4322" i="20" s="1"/>
  <c r="E4324" i="20"/>
  <c r="E4323" i="20"/>
  <c r="E4322" i="20"/>
  <c r="C4324" i="20"/>
  <c r="C4323" i="20"/>
  <c r="C4322" i="20"/>
  <c r="G657" i="20"/>
  <c r="J657" i="20" s="1"/>
  <c r="J655" i="20" s="1"/>
  <c r="K655" i="20" s="1"/>
  <c r="E657" i="20"/>
  <c r="C657" i="20"/>
  <c r="G3111" i="20"/>
  <c r="J3111" i="20" s="1"/>
  <c r="G3110" i="20"/>
  <c r="J3110" i="20" s="1"/>
  <c r="G3109" i="20"/>
  <c r="J3109" i="20" s="1"/>
  <c r="G3108" i="20"/>
  <c r="J3108" i="20" s="1"/>
  <c r="G3107" i="20"/>
  <c r="J3107" i="20" s="1"/>
  <c r="G3106" i="20"/>
  <c r="J3106" i="20" s="1"/>
  <c r="E3111" i="20"/>
  <c r="E3110" i="20"/>
  <c r="E3109" i="20"/>
  <c r="E3108" i="20"/>
  <c r="E3107" i="20"/>
  <c r="E3106" i="20"/>
  <c r="E3105" i="20"/>
  <c r="E3104" i="20"/>
  <c r="E3103" i="20"/>
  <c r="E3102" i="20"/>
  <c r="G3105" i="20"/>
  <c r="J3105" i="20" s="1"/>
  <c r="G3104" i="20"/>
  <c r="J3104" i="20" s="1"/>
  <c r="G3103" i="20"/>
  <c r="J3103" i="20" s="1"/>
  <c r="G3102" i="20"/>
  <c r="J3102" i="20" s="1"/>
  <c r="C3111" i="20"/>
  <c r="C3110" i="20"/>
  <c r="C3109" i="20"/>
  <c r="C3108" i="20"/>
  <c r="C3107" i="20"/>
  <c r="C3106" i="20"/>
  <c r="C3105" i="20"/>
  <c r="C3104" i="20"/>
  <c r="C3103" i="20"/>
  <c r="C3102" i="20"/>
  <c r="G1143" i="20"/>
  <c r="J1143" i="20" s="1"/>
  <c r="J1141" i="20" s="1"/>
  <c r="K1141" i="20" s="1"/>
  <c r="E1143" i="20"/>
  <c r="C1143" i="20"/>
  <c r="K297" i="18" l="1"/>
  <c r="L297" i="18" s="1"/>
  <c r="K242" i="18"/>
  <c r="L242" i="18" s="1"/>
  <c r="K249" i="18"/>
  <c r="L249" i="18" s="1"/>
  <c r="K255" i="18"/>
  <c r="L255" i="18" s="1"/>
  <c r="K270" i="18"/>
  <c r="L270" i="18" s="1"/>
  <c r="J3622" i="20"/>
  <c r="K3622" i="20" s="1"/>
  <c r="K286" i="18"/>
  <c r="L286" i="18" s="1"/>
  <c r="K280" i="18"/>
  <c r="L280" i="18" s="1"/>
  <c r="K261" i="18"/>
  <c r="L261" i="18" s="1"/>
  <c r="K227" i="18"/>
  <c r="L227" i="18" s="1"/>
  <c r="K218" i="18"/>
  <c r="L218" i="18" s="1"/>
  <c r="K234" i="18"/>
  <c r="L234" i="18" s="1"/>
  <c r="K156" i="18"/>
  <c r="L156" i="18" s="1"/>
  <c r="K180" i="18"/>
  <c r="L180" i="18" s="1"/>
  <c r="K211" i="18"/>
  <c r="L211" i="18" s="1"/>
  <c r="K189" i="18"/>
  <c r="L189" i="18" s="1"/>
  <c r="K201" i="18"/>
  <c r="L201" i="18" s="1"/>
  <c r="K138" i="18"/>
  <c r="L138" i="18" s="1"/>
  <c r="K172" i="18"/>
  <c r="L172" i="18" s="1"/>
  <c r="K111" i="18"/>
  <c r="L111" i="18" s="1"/>
  <c r="K57" i="18"/>
  <c r="L57" i="18" s="1"/>
  <c r="K92" i="18"/>
  <c r="L92" i="18" s="1"/>
  <c r="J344" i="20"/>
  <c r="K344" i="20" s="1"/>
  <c r="J304" i="20"/>
  <c r="K304" i="20" s="1"/>
  <c r="J281" i="20"/>
  <c r="K281" i="20" s="1"/>
  <c r="K316" i="18"/>
  <c r="L316" i="18" s="1"/>
  <c r="J3512" i="20"/>
  <c r="K3512" i="20" s="1"/>
  <c r="J2594" i="20"/>
  <c r="K2594" i="20" s="1"/>
  <c r="J3647" i="20"/>
  <c r="K3647" i="20" s="1"/>
  <c r="J3633" i="20"/>
  <c r="K3633" i="20" s="1"/>
  <c r="J1262" i="20"/>
  <c r="K1262" i="20" s="1"/>
  <c r="J3296" i="20"/>
  <c r="K3296" i="20" s="1"/>
  <c r="K324" i="18"/>
  <c r="L324" i="18" s="1"/>
  <c r="J4312" i="20"/>
  <c r="K4312" i="20" s="1"/>
  <c r="J2432" i="20"/>
  <c r="K2432" i="20" s="1"/>
  <c r="K164" i="18"/>
  <c r="L164" i="18" s="1"/>
  <c r="K304" i="18"/>
  <c r="L304" i="18" s="1"/>
  <c r="K128" i="18"/>
  <c r="K146" i="18"/>
  <c r="L146" i="18" s="1"/>
  <c r="J430" i="20"/>
  <c r="K430" i="20" s="1"/>
  <c r="J568" i="20"/>
  <c r="K568" i="20" s="1"/>
  <c r="J1382" i="20"/>
  <c r="K1382" i="20" s="1"/>
  <c r="J2547" i="20"/>
  <c r="K2547" i="20" s="1"/>
  <c r="J4320" i="20"/>
  <c r="J3100" i="20"/>
  <c r="K3100" i="20" s="1"/>
  <c r="H704" i="18"/>
  <c r="K704" i="18" s="1"/>
  <c r="F704" i="18"/>
  <c r="D704" i="18"/>
  <c r="H703" i="18"/>
  <c r="K703" i="18" s="1"/>
  <c r="F703" i="18"/>
  <c r="D703" i="18"/>
  <c r="A701" i="18"/>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F693" i="18"/>
  <c r="D693" i="18"/>
  <c r="A691"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A681" i="18"/>
  <c r="H668" i="18"/>
  <c r="K668" i="18" s="1"/>
  <c r="F668" i="18"/>
  <c r="D668" i="18"/>
  <c r="H667" i="18"/>
  <c r="K667" i="18" s="1"/>
  <c r="F667" i="18"/>
  <c r="D667" i="18"/>
  <c r="H666" i="18"/>
  <c r="K666" i="18" s="1"/>
  <c r="F666" i="18"/>
  <c r="D666" i="18"/>
  <c r="H665" i="18"/>
  <c r="K665" i="18" s="1"/>
  <c r="F665" i="18"/>
  <c r="D665" i="18"/>
  <c r="A663" i="18"/>
  <c r="H660" i="18"/>
  <c r="K660" i="18" s="1"/>
  <c r="F660" i="18"/>
  <c r="D660" i="18"/>
  <c r="H659" i="18"/>
  <c r="K659" i="18" s="1"/>
  <c r="F659" i="18"/>
  <c r="D659" i="18"/>
  <c r="A657" i="18"/>
  <c r="H654" i="18"/>
  <c r="K654" i="18" s="1"/>
  <c r="F654" i="18"/>
  <c r="D654" i="18"/>
  <c r="H653" i="18"/>
  <c r="K653" i="18" s="1"/>
  <c r="F653" i="18"/>
  <c r="D653" i="18"/>
  <c r="A651" i="18"/>
  <c r="H648" i="18"/>
  <c r="K648" i="18" s="1"/>
  <c r="K646" i="18" s="1"/>
  <c r="L646" i="18" s="1"/>
  <c r="F648" i="18"/>
  <c r="D648" i="18"/>
  <c r="A646" i="18"/>
  <c r="H643" i="18"/>
  <c r="K643" i="18" s="1"/>
  <c r="F643" i="18"/>
  <c r="D643" i="18"/>
  <c r="H642" i="18"/>
  <c r="K642" i="18" s="1"/>
  <c r="F642" i="18"/>
  <c r="D642" i="18"/>
  <c r="A640" i="18"/>
  <c r="H637" i="18"/>
  <c r="K637" i="18" s="1"/>
  <c r="F637" i="18"/>
  <c r="D637" i="18"/>
  <c r="H636" i="18"/>
  <c r="K636" i="18" s="1"/>
  <c r="F636" i="18"/>
  <c r="D636" i="18"/>
  <c r="H635" i="18"/>
  <c r="K635" i="18" s="1"/>
  <c r="F635" i="18"/>
  <c r="D635" i="18"/>
  <c r="H634" i="18"/>
  <c r="K634" i="18" s="1"/>
  <c r="F634" i="18"/>
  <c r="D634" i="18"/>
  <c r="H633" i="18"/>
  <c r="K633" i="18" s="1"/>
  <c r="F633" i="18"/>
  <c r="D633" i="18"/>
  <c r="A631" i="18"/>
  <c r="H628" i="18"/>
  <c r="K628" i="18" s="1"/>
  <c r="F628" i="18"/>
  <c r="D628" i="18"/>
  <c r="H627" i="18"/>
  <c r="K627" i="18" s="1"/>
  <c r="F627" i="18"/>
  <c r="D627" i="18"/>
  <c r="H626" i="18"/>
  <c r="K626" i="18" s="1"/>
  <c r="F626" i="18"/>
  <c r="D626" i="18"/>
  <c r="H625" i="18"/>
  <c r="K625" i="18" s="1"/>
  <c r="F625" i="18"/>
  <c r="D625" i="18"/>
  <c r="H624" i="18"/>
  <c r="K624" i="18" s="1"/>
  <c r="F624" i="18"/>
  <c r="D624" i="18"/>
  <c r="A622" i="18"/>
  <c r="H619" i="18"/>
  <c r="K619" i="18" s="1"/>
  <c r="F619" i="18"/>
  <c r="D619" i="18"/>
  <c r="H618" i="18"/>
  <c r="K618" i="18" s="1"/>
  <c r="F618" i="18"/>
  <c r="D618" i="18"/>
  <c r="H617" i="18"/>
  <c r="K617" i="18" s="1"/>
  <c r="F617" i="18"/>
  <c r="D617" i="18"/>
  <c r="H616" i="18"/>
  <c r="K616" i="18" s="1"/>
  <c r="F616" i="18"/>
  <c r="D616" i="18"/>
  <c r="H615" i="18"/>
  <c r="K615" i="18" s="1"/>
  <c r="F615" i="18"/>
  <c r="D615" i="18"/>
  <c r="A613"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A601" i="18"/>
  <c r="H598" i="18"/>
  <c r="K598" i="18" s="1"/>
  <c r="K596" i="18" s="1"/>
  <c r="L596" i="18" s="1"/>
  <c r="F598" i="18"/>
  <c r="D598" i="18"/>
  <c r="A596" i="18"/>
  <c r="H587" i="18"/>
  <c r="K587" i="18" s="1"/>
  <c r="F587" i="18"/>
  <c r="D587" i="18"/>
  <c r="H586" i="18"/>
  <c r="K586" i="18" s="1"/>
  <c r="F586" i="18"/>
  <c r="D586" i="18"/>
  <c r="A584" i="18"/>
  <c r="H593" i="18"/>
  <c r="K593" i="18" s="1"/>
  <c r="F593" i="18"/>
  <c r="D593" i="18"/>
  <c r="H592" i="18"/>
  <c r="K592" i="18" s="1"/>
  <c r="F592" i="18"/>
  <c r="D592" i="18"/>
  <c r="A590" i="18"/>
  <c r="H581" i="18"/>
  <c r="K581" i="18" s="1"/>
  <c r="F581" i="18"/>
  <c r="D581" i="18"/>
  <c r="H580" i="18"/>
  <c r="K580" i="18" s="1"/>
  <c r="F580" i="18"/>
  <c r="D580" i="18"/>
  <c r="H579" i="18"/>
  <c r="K579" i="18" s="1"/>
  <c r="F579" i="18"/>
  <c r="D579" i="18"/>
  <c r="H578" i="18"/>
  <c r="K578" i="18" s="1"/>
  <c r="F578" i="18"/>
  <c r="D578" i="18"/>
  <c r="H577" i="18"/>
  <c r="K577" i="18" s="1"/>
  <c r="F577" i="18"/>
  <c r="D577" i="18"/>
  <c r="A575" i="18"/>
  <c r="H572" i="18"/>
  <c r="K572" i="18" s="1"/>
  <c r="F572" i="18"/>
  <c r="D572" i="18"/>
  <c r="H571" i="18"/>
  <c r="K571" i="18" s="1"/>
  <c r="F571" i="18"/>
  <c r="D571" i="18"/>
  <c r="A569" i="18"/>
  <c r="H566" i="18"/>
  <c r="K566" i="18" s="1"/>
  <c r="F566" i="18"/>
  <c r="D566" i="18"/>
  <c r="H565" i="18"/>
  <c r="K565" i="18" s="1"/>
  <c r="F565" i="18"/>
  <c r="D565" i="18"/>
  <c r="A563" i="18"/>
  <c r="H560" i="18"/>
  <c r="K560" i="18" s="1"/>
  <c r="F560" i="18"/>
  <c r="D560" i="18"/>
  <c r="H559" i="18"/>
  <c r="K559" i="18" s="1"/>
  <c r="F559" i="18"/>
  <c r="D559" i="18"/>
  <c r="H558" i="18"/>
  <c r="K558" i="18" s="1"/>
  <c r="F558" i="18"/>
  <c r="D558" i="18"/>
  <c r="A556"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A546" i="18"/>
  <c r="H543" i="18"/>
  <c r="K543" i="18" s="1"/>
  <c r="F543" i="18"/>
  <c r="D543" i="18"/>
  <c r="H542" i="18"/>
  <c r="K542" i="18" s="1"/>
  <c r="F542" i="18"/>
  <c r="D542" i="18"/>
  <c r="H541" i="18"/>
  <c r="K541" i="18" s="1"/>
  <c r="F541" i="18"/>
  <c r="D541" i="18"/>
  <c r="H540" i="18"/>
  <c r="K540" i="18" s="1"/>
  <c r="F540" i="18"/>
  <c r="D540" i="18"/>
  <c r="A538" i="18"/>
  <c r="H535" i="18"/>
  <c r="K535" i="18" s="1"/>
  <c r="F535" i="18"/>
  <c r="D535" i="18"/>
  <c r="H534" i="18"/>
  <c r="K534" i="18" s="1"/>
  <c r="F534" i="18"/>
  <c r="D534" i="18"/>
  <c r="H533" i="18"/>
  <c r="K533" i="18" s="1"/>
  <c r="F533" i="18"/>
  <c r="D533" i="18"/>
  <c r="H532" i="18"/>
  <c r="K532" i="18" s="1"/>
  <c r="F532" i="18"/>
  <c r="D532" i="18"/>
  <c r="A530"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A520" i="18"/>
  <c r="H517" i="18"/>
  <c r="K517" i="18" s="1"/>
  <c r="F517" i="18"/>
  <c r="D517" i="18"/>
  <c r="H516" i="18"/>
  <c r="K516" i="18" s="1"/>
  <c r="F516" i="18"/>
  <c r="D516" i="18"/>
  <c r="H515" i="18"/>
  <c r="K515" i="18" s="1"/>
  <c r="F515" i="18"/>
  <c r="D515" i="18"/>
  <c r="H514" i="18"/>
  <c r="K514" i="18" s="1"/>
  <c r="F514" i="18"/>
  <c r="D514" i="18"/>
  <c r="A512"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A502"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A492"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A482" i="18"/>
  <c r="H479" i="18"/>
  <c r="K479" i="18" s="1"/>
  <c r="F479" i="18"/>
  <c r="D479" i="18"/>
  <c r="H478" i="18"/>
  <c r="K478" i="18" s="1"/>
  <c r="F478" i="18"/>
  <c r="D478" i="18"/>
  <c r="H477" i="18"/>
  <c r="K477" i="18" s="1"/>
  <c r="F477" i="18"/>
  <c r="D477" i="18"/>
  <c r="H476" i="18"/>
  <c r="K476" i="18" s="1"/>
  <c r="F476" i="18"/>
  <c r="D476" i="18"/>
  <c r="H475" i="18"/>
  <c r="K475" i="18" s="1"/>
  <c r="F475" i="18"/>
  <c r="D475" i="18"/>
  <c r="H474" i="18"/>
  <c r="K474" i="18" s="1"/>
  <c r="F474" i="18"/>
  <c r="D474" i="18"/>
  <c r="A472"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A462" i="18"/>
  <c r="H459" i="18"/>
  <c r="K459" i="18" s="1"/>
  <c r="F459" i="18"/>
  <c r="D459" i="18"/>
  <c r="H458" i="18"/>
  <c r="K458" i="18" s="1"/>
  <c r="F458" i="18"/>
  <c r="D458" i="18"/>
  <c r="H457" i="18"/>
  <c r="K457" i="18" s="1"/>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F451" i="18"/>
  <c r="D451" i="18"/>
  <c r="A449" i="18"/>
  <c r="H446" i="18"/>
  <c r="K446" i="18" s="1"/>
  <c r="F446" i="18"/>
  <c r="D446" i="18"/>
  <c r="H445" i="18"/>
  <c r="K445" i="18" s="1"/>
  <c r="F445" i="18"/>
  <c r="D445" i="18"/>
  <c r="H444" i="18"/>
  <c r="K444" i="18" s="1"/>
  <c r="F444" i="18"/>
  <c r="D444" i="18"/>
  <c r="H443" i="18"/>
  <c r="K443" i="18" s="1"/>
  <c r="F443" i="18"/>
  <c r="D443" i="18"/>
  <c r="A441" i="18"/>
  <c r="H438" i="18"/>
  <c r="K438" i="18" s="1"/>
  <c r="F438" i="18"/>
  <c r="D438" i="18"/>
  <c r="H437" i="18"/>
  <c r="K437" i="18" s="1"/>
  <c r="F437" i="18"/>
  <c r="D437" i="18"/>
  <c r="H436" i="18"/>
  <c r="K436" i="18" s="1"/>
  <c r="F436" i="18"/>
  <c r="D436" i="18"/>
  <c r="A434" i="18"/>
  <c r="H431" i="18"/>
  <c r="K431" i="18" s="1"/>
  <c r="F431" i="18"/>
  <c r="D431" i="18"/>
  <c r="H430" i="18"/>
  <c r="K430" i="18" s="1"/>
  <c r="F430" i="18"/>
  <c r="D430" i="18"/>
  <c r="H429" i="18"/>
  <c r="K429" i="18" s="1"/>
  <c r="F429" i="18"/>
  <c r="D429" i="18"/>
  <c r="H428" i="18"/>
  <c r="K428" i="18" s="1"/>
  <c r="F428" i="18"/>
  <c r="D428" i="18"/>
  <c r="A426"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A415"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A404" i="18"/>
  <c r="H401" i="18"/>
  <c r="K401" i="18" s="1"/>
  <c r="F401" i="18"/>
  <c r="D401" i="18"/>
  <c r="H400" i="18"/>
  <c r="K400" i="18" s="1"/>
  <c r="F400" i="18"/>
  <c r="D400" i="18"/>
  <c r="H399" i="18"/>
  <c r="K399" i="18" s="1"/>
  <c r="F399" i="18"/>
  <c r="D399" i="18"/>
  <c r="A397" i="18"/>
  <c r="H394" i="18"/>
  <c r="K394" i="18" s="1"/>
  <c r="K392" i="18" s="1"/>
  <c r="L392" i="18" s="1"/>
  <c r="F394" i="18"/>
  <c r="D394" i="18"/>
  <c r="A392" i="18"/>
  <c r="H389" i="18"/>
  <c r="K389" i="18" s="1"/>
  <c r="K387" i="18" s="1"/>
  <c r="L387" i="18" s="1"/>
  <c r="F389" i="18"/>
  <c r="D389" i="18"/>
  <c r="A387" i="18"/>
  <c r="H125" i="18"/>
  <c r="K125" i="18" s="1"/>
  <c r="K123" i="18" s="1"/>
  <c r="L123" i="18" s="1"/>
  <c r="F125" i="18"/>
  <c r="D125" i="18"/>
  <c r="A123" i="18"/>
  <c r="H84" i="18"/>
  <c r="K84" i="18" s="1"/>
  <c r="F84" i="18"/>
  <c r="D84" i="18"/>
  <c r="H83" i="18"/>
  <c r="K83" i="18" s="1"/>
  <c r="F83" i="18"/>
  <c r="D83" i="18"/>
  <c r="H82" i="18"/>
  <c r="K82" i="18" s="1"/>
  <c r="F82" i="18"/>
  <c r="D82" i="18"/>
  <c r="H81" i="18"/>
  <c r="K81" i="18" s="1"/>
  <c r="F81" i="18"/>
  <c r="D81" i="18"/>
  <c r="H80" i="18"/>
  <c r="K80" i="18" s="1"/>
  <c r="F80" i="18"/>
  <c r="D80" i="18"/>
  <c r="H79" i="18"/>
  <c r="K79" i="18" s="1"/>
  <c r="F79" i="18"/>
  <c r="D79" i="18"/>
  <c r="H78" i="18"/>
  <c r="K78" i="18" s="1"/>
  <c r="F78" i="18"/>
  <c r="D78" i="18"/>
  <c r="H77" i="18"/>
  <c r="K77" i="18" s="1"/>
  <c r="F77" i="18"/>
  <c r="D77" i="18"/>
  <c r="H76" i="18"/>
  <c r="K76" i="18" s="1"/>
  <c r="F76" i="18"/>
  <c r="D76" i="18"/>
  <c r="H75" i="18"/>
  <c r="K75" i="18" s="1"/>
  <c r="F75" i="18"/>
  <c r="D75" i="18"/>
  <c r="H74" i="18"/>
  <c r="K74" i="18" s="1"/>
  <c r="F74" i="18"/>
  <c r="D74" i="18"/>
  <c r="H73" i="18"/>
  <c r="K73" i="18" s="1"/>
  <c r="F73" i="18"/>
  <c r="D73" i="18"/>
  <c r="H72" i="18"/>
  <c r="K72" i="18" s="1"/>
  <c r="F72" i="18"/>
  <c r="D72" i="18"/>
  <c r="H71" i="18"/>
  <c r="K71" i="18" s="1"/>
  <c r="F71" i="18"/>
  <c r="D71" i="18"/>
  <c r="A6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A22"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A11" i="18"/>
  <c r="A4932" i="20"/>
  <c r="A4931" i="20"/>
  <c r="A4930" i="20"/>
  <c r="A4929" i="20"/>
  <c r="A4928" i="20"/>
  <c r="A4927" i="20"/>
  <c r="A4926" i="20"/>
  <c r="A4925" i="20"/>
  <c r="A4924" i="20"/>
  <c r="A4923" i="20"/>
  <c r="A4922" i="20"/>
  <c r="A4921" i="20"/>
  <c r="A4920" i="20"/>
  <c r="A4919" i="20"/>
  <c r="A4918" i="20"/>
  <c r="A4917" i="20"/>
  <c r="A4916" i="20"/>
  <c r="A4915" i="20"/>
  <c r="A4914" i="20"/>
  <c r="A4913" i="20"/>
  <c r="A4912" i="20"/>
  <c r="A4911" i="20"/>
  <c r="A4910" i="20"/>
  <c r="A4909" i="20"/>
  <c r="A4908" i="20"/>
  <c r="A4907" i="20"/>
  <c r="A4906" i="20"/>
  <c r="A4905" i="20"/>
  <c r="A4904" i="20"/>
  <c r="A4903" i="20"/>
  <c r="A4902" i="20"/>
  <c r="A4901" i="20"/>
  <c r="A4900" i="20"/>
  <c r="A4899" i="20"/>
  <c r="A4898" i="20"/>
  <c r="A4897" i="20"/>
  <c r="A4896" i="20"/>
  <c r="A4895" i="20"/>
  <c r="A4894" i="20"/>
  <c r="A4893" i="20"/>
  <c r="A4892" i="20"/>
  <c r="A4891" i="20"/>
  <c r="A4890" i="20"/>
  <c r="A4889" i="20"/>
  <c r="A4888" i="20"/>
  <c r="A4887" i="20"/>
  <c r="A4886" i="20"/>
  <c r="A4885" i="20"/>
  <c r="A4884" i="20"/>
  <c r="A4883" i="20"/>
  <c r="A4882" i="20"/>
  <c r="A4881" i="20"/>
  <c r="A4880" i="20"/>
  <c r="A4879" i="20"/>
  <c r="A4878" i="20"/>
  <c r="A4877" i="20"/>
  <c r="A4876" i="20"/>
  <c r="A4875" i="20"/>
  <c r="A4874" i="20"/>
  <c r="A4873" i="20"/>
  <c r="A4872" i="20"/>
  <c r="A4871" i="20"/>
  <c r="A4870" i="20"/>
  <c r="A4869" i="20"/>
  <c r="A4868" i="20"/>
  <c r="A4867" i="20"/>
  <c r="A4866" i="20"/>
  <c r="A4865" i="20"/>
  <c r="A4864" i="20"/>
  <c r="A4863" i="20"/>
  <c r="A4862" i="20"/>
  <c r="A4861" i="20"/>
  <c r="A4860" i="20"/>
  <c r="A4859" i="20"/>
  <c r="A4858" i="20"/>
  <c r="A4857" i="20"/>
  <c r="A4856" i="20"/>
  <c r="A4855" i="20"/>
  <c r="A4854" i="20"/>
  <c r="A4853" i="20"/>
  <c r="A4852" i="20"/>
  <c r="A4851" i="20"/>
  <c r="A4850" i="20"/>
  <c r="A4849" i="20"/>
  <c r="A4848" i="20"/>
  <c r="A4847" i="20"/>
  <c r="A4846" i="20"/>
  <c r="A4845" i="20"/>
  <c r="A4844" i="20"/>
  <c r="A4843" i="20"/>
  <c r="A4842" i="20"/>
  <c r="A4841" i="20"/>
  <c r="A4840" i="20"/>
  <c r="A4839" i="20"/>
  <c r="A4838" i="20"/>
  <c r="A4837" i="20"/>
  <c r="A4836" i="20"/>
  <c r="A4835" i="20"/>
  <c r="A4834" i="20"/>
  <c r="A4833" i="20"/>
  <c r="A4832" i="20"/>
  <c r="A4831" i="20"/>
  <c r="A4830" i="20"/>
  <c r="A4829" i="20"/>
  <c r="A4828" i="20"/>
  <c r="A4827" i="20"/>
  <c r="A4826" i="20"/>
  <c r="A4825" i="20"/>
  <c r="A4824" i="20"/>
  <c r="A4823" i="20"/>
  <c r="A4822" i="20"/>
  <c r="A4821" i="20"/>
  <c r="A4820" i="20"/>
  <c r="A4819" i="20"/>
  <c r="A4818" i="20"/>
  <c r="A4817" i="20"/>
  <c r="A4816" i="20"/>
  <c r="A4815" i="20"/>
  <c r="A4814" i="20"/>
  <c r="A4813" i="20"/>
  <c r="A4812" i="20"/>
  <c r="A4811" i="20"/>
  <c r="A4810" i="20"/>
  <c r="A4809" i="20"/>
  <c r="A4808" i="20"/>
  <c r="A4807" i="20"/>
  <c r="A4806" i="20"/>
  <c r="A4805" i="20"/>
  <c r="A4804" i="20"/>
  <c r="A4803" i="20"/>
  <c r="A4802" i="20"/>
  <c r="A4801" i="20"/>
  <c r="A4800" i="20"/>
  <c r="A4799" i="20"/>
  <c r="A4798" i="20"/>
  <c r="A4797" i="20"/>
  <c r="A4796" i="20"/>
  <c r="A4795" i="20"/>
  <c r="A4794" i="20"/>
  <c r="A4793" i="20"/>
  <c r="A4792" i="20"/>
  <c r="A4791" i="20"/>
  <c r="A4790" i="20"/>
  <c r="A4789" i="20"/>
  <c r="A4788" i="20"/>
  <c r="A4787" i="20"/>
  <c r="A4786" i="20"/>
  <c r="A4785" i="20"/>
  <c r="A4784" i="20"/>
  <c r="A4783" i="20"/>
  <c r="A4782" i="20"/>
  <c r="A4781" i="20"/>
  <c r="A4780" i="20"/>
  <c r="A4779" i="20"/>
  <c r="A4778" i="20"/>
  <c r="A4777" i="20"/>
  <c r="A4776" i="20"/>
  <c r="A4775" i="20"/>
  <c r="A4774" i="20"/>
  <c r="A4773" i="20"/>
  <c r="A4772" i="20"/>
  <c r="A4771" i="20"/>
  <c r="A4770" i="20"/>
  <c r="A4769" i="20"/>
  <c r="A4768" i="20"/>
  <c r="A4767" i="20"/>
  <c r="A4766" i="20"/>
  <c r="A4765" i="20"/>
  <c r="A4764" i="20"/>
  <c r="A4763" i="20"/>
  <c r="A4762" i="20"/>
  <c r="A4761" i="20"/>
  <c r="A4760" i="20"/>
  <c r="A4759" i="20"/>
  <c r="A4758" i="20"/>
  <c r="A4757" i="20"/>
  <c r="A4756" i="20"/>
  <c r="A4755" i="20"/>
  <c r="A4754" i="20"/>
  <c r="A4753" i="20"/>
  <c r="A4752" i="20"/>
  <c r="A4751" i="20"/>
  <c r="A4750" i="20"/>
  <c r="A4749" i="20"/>
  <c r="A4748" i="20"/>
  <c r="A4747" i="20"/>
  <c r="A4746" i="20"/>
  <c r="A4745" i="20"/>
  <c r="A4744" i="20"/>
  <c r="A4743" i="20"/>
  <c r="G4740" i="20"/>
  <c r="J4740" i="20" s="1"/>
  <c r="E4740" i="20"/>
  <c r="C4740" i="20"/>
  <c r="G4739" i="20"/>
  <c r="J4739" i="20" s="1"/>
  <c r="E4739" i="20"/>
  <c r="C4739" i="20"/>
  <c r="G4738" i="20"/>
  <c r="J4738" i="20" s="1"/>
  <c r="E4738" i="20"/>
  <c r="C4738" i="20"/>
  <c r="G4737" i="20"/>
  <c r="J4737" i="20" s="1"/>
  <c r="E4737" i="20"/>
  <c r="C4737" i="20"/>
  <c r="A4735" i="20"/>
  <c r="A4733" i="20"/>
  <c r="A4732" i="20"/>
  <c r="A4731" i="20"/>
  <c r="A4730" i="20"/>
  <c r="A4729" i="20"/>
  <c r="A4728" i="20"/>
  <c r="A4727" i="20"/>
  <c r="A4726" i="20"/>
  <c r="A4725"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E4716" i="20"/>
  <c r="C4716" i="20"/>
  <c r="A4714" i="20"/>
  <c r="A4712" i="20"/>
  <c r="A4711" i="20"/>
  <c r="A4710" i="20"/>
  <c r="A4709"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A4699" i="20"/>
  <c r="A4697" i="20"/>
  <c r="A4696" i="20"/>
  <c r="A4695" i="20"/>
  <c r="A4694" i="20"/>
  <c r="A4693" i="20"/>
  <c r="A4692" i="20"/>
  <c r="A4691" i="20"/>
  <c r="A4690" i="20"/>
  <c r="A4689" i="20"/>
  <c r="A4688" i="20"/>
  <c r="A4687" i="20"/>
  <c r="A4686" i="20"/>
  <c r="A4685" i="20"/>
  <c r="A4684" i="20"/>
  <c r="A4683" i="20"/>
  <c r="J4682" i="20"/>
  <c r="A4682" i="20"/>
  <c r="J4681" i="20"/>
  <c r="A4681" i="20"/>
  <c r="A4680" i="20"/>
  <c r="A4679" i="20"/>
  <c r="A4678" i="20"/>
  <c r="A4677" i="20"/>
  <c r="A4676" i="20"/>
  <c r="A4675" i="20"/>
  <c r="A4674" i="20"/>
  <c r="A4673" i="20"/>
  <c r="A4672" i="20"/>
  <c r="A4671" i="20"/>
  <c r="A4670" i="20"/>
  <c r="A4669" i="20"/>
  <c r="A4668" i="20"/>
  <c r="A4667" i="20"/>
  <c r="A4666" i="20"/>
  <c r="A4665" i="20"/>
  <c r="A4664" i="20"/>
  <c r="A4663" i="20"/>
  <c r="A4662" i="20"/>
  <c r="A4661" i="20"/>
  <c r="A4660" i="20"/>
  <c r="A4659" i="20"/>
  <c r="A4658" i="20"/>
  <c r="A4657" i="20"/>
  <c r="A4656" i="20"/>
  <c r="A4655" i="20"/>
  <c r="A4654" i="20"/>
  <c r="A4653" i="20"/>
  <c r="A4652" i="20"/>
  <c r="A4651" i="20"/>
  <c r="A4650" i="20"/>
  <c r="A4649" i="20"/>
  <c r="A4648" i="20"/>
  <c r="A4647" i="20"/>
  <c r="A4646" i="20"/>
  <c r="A4645" i="20"/>
  <c r="A4644" i="20"/>
  <c r="A4643" i="20"/>
  <c r="A4642" i="20"/>
  <c r="A4641" i="20"/>
  <c r="A4640" i="20"/>
  <c r="A4639" i="20"/>
  <c r="A4638" i="20"/>
  <c r="A4637" i="20"/>
  <c r="A4636" i="20"/>
  <c r="A4635" i="20"/>
  <c r="A4634" i="20"/>
  <c r="A4633" i="20"/>
  <c r="A4632" i="20"/>
  <c r="A4631" i="20"/>
  <c r="A4630" i="20"/>
  <c r="A4629" i="20"/>
  <c r="A4628" i="20"/>
  <c r="A4627" i="20"/>
  <c r="A4626" i="20"/>
  <c r="A4625" i="20"/>
  <c r="A4624" i="20"/>
  <c r="A4623" i="20"/>
  <c r="A4622" i="20"/>
  <c r="A4621" i="20"/>
  <c r="A4620" i="20"/>
  <c r="A4619" i="20"/>
  <c r="A4618" i="20"/>
  <c r="A4617" i="20"/>
  <c r="A4616" i="20"/>
  <c r="A4615" i="20"/>
  <c r="A4614" i="20"/>
  <c r="A4613" i="20"/>
  <c r="A4612" i="20"/>
  <c r="A4611" i="20"/>
  <c r="A4610" i="20"/>
  <c r="A4609" i="20"/>
  <c r="A4608" i="20"/>
  <c r="A4607" i="20"/>
  <c r="A4606" i="20"/>
  <c r="A4605" i="20"/>
  <c r="A4604" i="20"/>
  <c r="A4603" i="20"/>
  <c r="A4602" i="20"/>
  <c r="A4601" i="20"/>
  <c r="A4600" i="20"/>
  <c r="A4599" i="20"/>
  <c r="A4598" i="20"/>
  <c r="A4597" i="20"/>
  <c r="A4596" i="20"/>
  <c r="A4595" i="20"/>
  <c r="A4594" i="20"/>
  <c r="A4593" i="20"/>
  <c r="A4592" i="20"/>
  <c r="A4591" i="20"/>
  <c r="A4590" i="20"/>
  <c r="A4589" i="20"/>
  <c r="A4588" i="20"/>
  <c r="A4587" i="20"/>
  <c r="A4586" i="20"/>
  <c r="A4585" i="20"/>
  <c r="A4584" i="20"/>
  <c r="A4583" i="20"/>
  <c r="A4582" i="20"/>
  <c r="A4581" i="20"/>
  <c r="A4580" i="20"/>
  <c r="A4579" i="20"/>
  <c r="A4578" i="20"/>
  <c r="A4577" i="20"/>
  <c r="A4576" i="20"/>
  <c r="A4575" i="20"/>
  <c r="A4574" i="20"/>
  <c r="A4573" i="20"/>
  <c r="A4572" i="20"/>
  <c r="A4571" i="20"/>
  <c r="A4570" i="20"/>
  <c r="A4569" i="20"/>
  <c r="A4568" i="20"/>
  <c r="A4567" i="20"/>
  <c r="A4566" i="20"/>
  <c r="A4565" i="20"/>
  <c r="A4564" i="20"/>
  <c r="A4563" i="20"/>
  <c r="A4562" i="20"/>
  <c r="A4561" i="20"/>
  <c r="A4560" i="20"/>
  <c r="A4559" i="20"/>
  <c r="A4558" i="20"/>
  <c r="A4557" i="20"/>
  <c r="A4556" i="20"/>
  <c r="A4555" i="20"/>
  <c r="A4554" i="20"/>
  <c r="A4553" i="20"/>
  <c r="A4552" i="20"/>
  <c r="A4551" i="20"/>
  <c r="A4550" i="20"/>
  <c r="A4549" i="20"/>
  <c r="A4548" i="20"/>
  <c r="A4547" i="20"/>
  <c r="A4546" i="20"/>
  <c r="A4545" i="20"/>
  <c r="A4544" i="20"/>
  <c r="A4543" i="20"/>
  <c r="A4542" i="20"/>
  <c r="A4541" i="20"/>
  <c r="A4540" i="20"/>
  <c r="A4539" i="20"/>
  <c r="A4538" i="20"/>
  <c r="A4537" i="20"/>
  <c r="A4536" i="20"/>
  <c r="A4535" i="20"/>
  <c r="A4534" i="20"/>
  <c r="A4533" i="20"/>
  <c r="A4532" i="20"/>
  <c r="A4531" i="20"/>
  <c r="A4530" i="20"/>
  <c r="A4529" i="20"/>
  <c r="A4528" i="20"/>
  <c r="A4527" i="20"/>
  <c r="A4526" i="20"/>
  <c r="A4525" i="20"/>
  <c r="A4524" i="20"/>
  <c r="A4523" i="20"/>
  <c r="A4522" i="20"/>
  <c r="A4521" i="20"/>
  <c r="A4520" i="20"/>
  <c r="A4519" i="20"/>
  <c r="A4518" i="20"/>
  <c r="A4517" i="20"/>
  <c r="A4516" i="20"/>
  <c r="A4515" i="20"/>
  <c r="A4514" i="20"/>
  <c r="A4513" i="20"/>
  <c r="A4512" i="20"/>
  <c r="A4511" i="20"/>
  <c r="A4510" i="20"/>
  <c r="A4509" i="20"/>
  <c r="A4508" i="20"/>
  <c r="A4507" i="20"/>
  <c r="A4506" i="20"/>
  <c r="A4505" i="20"/>
  <c r="A4504" i="20"/>
  <c r="A4503" i="20"/>
  <c r="A4502" i="20"/>
  <c r="A4501" i="20"/>
  <c r="A4500" i="20"/>
  <c r="A4499" i="20"/>
  <c r="A4498" i="20"/>
  <c r="A4497" i="20"/>
  <c r="A4496" i="20"/>
  <c r="A4495" i="20"/>
  <c r="A4494" i="20"/>
  <c r="A4493" i="20"/>
  <c r="A4492" i="20"/>
  <c r="A4491" i="20"/>
  <c r="A4490" i="20"/>
  <c r="A4489" i="20"/>
  <c r="A4488" i="20"/>
  <c r="A4487" i="20"/>
  <c r="A4486" i="20"/>
  <c r="A4485" i="20"/>
  <c r="A4484" i="20"/>
  <c r="A4483" i="20"/>
  <c r="A4482" i="20"/>
  <c r="A4481" i="20"/>
  <c r="A4480" i="20"/>
  <c r="A4479" i="20"/>
  <c r="A4478" i="20"/>
  <c r="A4477" i="20"/>
  <c r="A4476" i="20"/>
  <c r="A4475" i="20"/>
  <c r="A4474" i="20"/>
  <c r="A4473" i="20"/>
  <c r="A4472" i="20"/>
  <c r="A4471" i="20"/>
  <c r="A4470" i="20"/>
  <c r="A4469" i="20"/>
  <c r="A4468" i="20"/>
  <c r="A4467" i="20"/>
  <c r="A4466" i="20"/>
  <c r="A4465" i="20"/>
  <c r="A4464" i="20"/>
  <c r="A4463" i="20"/>
  <c r="A4462" i="20"/>
  <c r="A4461" i="20"/>
  <c r="A4460" i="20"/>
  <c r="A4459" i="20"/>
  <c r="A4458" i="20"/>
  <c r="A4457" i="20"/>
  <c r="A4456" i="20"/>
  <c r="A4455" i="20"/>
  <c r="A4454" i="20"/>
  <c r="A4453" i="20"/>
  <c r="A4452" i="20"/>
  <c r="A4451" i="20"/>
  <c r="A4450" i="20"/>
  <c r="A4449" i="20"/>
  <c r="A4448" i="20"/>
  <c r="A4447" i="20"/>
  <c r="A4446" i="20"/>
  <c r="A4445" i="20"/>
  <c r="A4444" i="20"/>
  <c r="A4443" i="20"/>
  <c r="A4442" i="20"/>
  <c r="A4441" i="20"/>
  <c r="A4440" i="20"/>
  <c r="A4439" i="20"/>
  <c r="A4438" i="20"/>
  <c r="A4437" i="20"/>
  <c r="A4436" i="20"/>
  <c r="A4435" i="20"/>
  <c r="A4434" i="20"/>
  <c r="A4433" i="20"/>
  <c r="A4432" i="20"/>
  <c r="A4431" i="20"/>
  <c r="A4430" i="20"/>
  <c r="A4429" i="20"/>
  <c r="A4428" i="20"/>
  <c r="A4427" i="20"/>
  <c r="A4426" i="20"/>
  <c r="A4425" i="20"/>
  <c r="A4424" i="20"/>
  <c r="A4423" i="20"/>
  <c r="A4422" i="20"/>
  <c r="A4421" i="20"/>
  <c r="A4420" i="20"/>
  <c r="A4419" i="20"/>
  <c r="A4418" i="20"/>
  <c r="A4417" i="20"/>
  <c r="A4416" i="20"/>
  <c r="A4415" i="20"/>
  <c r="A4414" i="20"/>
  <c r="A4413" i="20"/>
  <c r="A4412" i="20"/>
  <c r="A4411" i="20"/>
  <c r="A4410" i="20"/>
  <c r="A4409" i="20"/>
  <c r="A4408" i="20"/>
  <c r="A4407" i="20"/>
  <c r="A4406" i="20"/>
  <c r="A4405" i="20"/>
  <c r="A4404" i="20"/>
  <c r="A4403" i="20"/>
  <c r="A4402" i="20"/>
  <c r="A4401" i="20"/>
  <c r="A4400" i="20"/>
  <c r="A4399" i="20"/>
  <c r="A4398" i="20"/>
  <c r="A4397" i="20"/>
  <c r="A4396" i="20"/>
  <c r="A4395" i="20"/>
  <c r="A4394" i="20"/>
  <c r="A4393" i="20"/>
  <c r="A4392" i="20"/>
  <c r="A4391" i="20"/>
  <c r="A4390" i="20"/>
  <c r="A4389" i="20"/>
  <c r="A4388" i="20"/>
  <c r="A4387" i="20"/>
  <c r="A4386" i="20"/>
  <c r="A4385" i="20"/>
  <c r="A4384" i="20"/>
  <c r="A4383" i="20"/>
  <c r="A4382" i="20"/>
  <c r="A4381" i="20"/>
  <c r="A4380" i="20"/>
  <c r="A4379" i="20"/>
  <c r="A4378" i="20"/>
  <c r="A4377" i="20"/>
  <c r="A4376" i="20"/>
  <c r="A4375" i="20"/>
  <c r="A4374" i="20"/>
  <c r="A4373" i="20"/>
  <c r="A4372" i="20"/>
  <c r="A4371" i="20"/>
  <c r="A4370" i="20"/>
  <c r="A4369" i="20"/>
  <c r="A4368" i="20"/>
  <c r="A4367" i="20"/>
  <c r="A4366" i="20"/>
  <c r="A4365" i="20"/>
  <c r="A4364" i="20"/>
  <c r="A4363" i="20"/>
  <c r="A4362" i="20"/>
  <c r="A4361" i="20"/>
  <c r="A4360" i="20"/>
  <c r="A4359" i="20"/>
  <c r="A4358" i="20"/>
  <c r="A4357" i="20"/>
  <c r="A4356" i="20"/>
  <c r="A4355" i="20"/>
  <c r="A4354" i="20"/>
  <c r="A4353" i="20"/>
  <c r="A4352" i="20"/>
  <c r="A4351" i="20"/>
  <c r="A4350" i="20"/>
  <c r="A4349" i="20"/>
  <c r="A4348" i="20"/>
  <c r="A4347" i="20"/>
  <c r="A4346" i="20"/>
  <c r="A4345" i="20"/>
  <c r="A4344" i="20"/>
  <c r="A4343" i="20"/>
  <c r="A4342"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A4332" i="20"/>
  <c r="G4309" i="20"/>
  <c r="J4309" i="20" s="1"/>
  <c r="E4309" i="20"/>
  <c r="C4309" i="20"/>
  <c r="A4307" i="20"/>
  <c r="G4304" i="20"/>
  <c r="J4304" i="20" s="1"/>
  <c r="J4302" i="20" s="1"/>
  <c r="K4302" i="20" s="1"/>
  <c r="E4304" i="20"/>
  <c r="C4304" i="20"/>
  <c r="A4302" i="20"/>
  <c r="A4300" i="20"/>
  <c r="G4297" i="20"/>
  <c r="J4297" i="20" s="1"/>
  <c r="E4297" i="20"/>
  <c r="C4297" i="20"/>
  <c r="G4296" i="20"/>
  <c r="J4296" i="20" s="1"/>
  <c r="E4296" i="20"/>
  <c r="C4296" i="20"/>
  <c r="G4295" i="20"/>
  <c r="J4295" i="20" s="1"/>
  <c r="E4295" i="20"/>
  <c r="C4295" i="20"/>
  <c r="G4294" i="20"/>
  <c r="J4294" i="20" s="1"/>
  <c r="E4294" i="20"/>
  <c r="C4294" i="20"/>
  <c r="G4293" i="20"/>
  <c r="J4293" i="20" s="1"/>
  <c r="E4293" i="20"/>
  <c r="C4293" i="20"/>
  <c r="G4292" i="20"/>
  <c r="J4292" i="20" s="1"/>
  <c r="E4292" i="20"/>
  <c r="C4292" i="20"/>
  <c r="G4291" i="20"/>
  <c r="J4291" i="20" s="1"/>
  <c r="E4291" i="20"/>
  <c r="C4291" i="20"/>
  <c r="G4290" i="20"/>
  <c r="J4290" i="20" s="1"/>
  <c r="E4290" i="20"/>
  <c r="C4290" i="20"/>
  <c r="A4288" i="20"/>
  <c r="A4286" i="20"/>
  <c r="A4285" i="20"/>
  <c r="A4284" i="20"/>
  <c r="A4283" i="20"/>
  <c r="A4282" i="20"/>
  <c r="A4281" i="20"/>
  <c r="A4280" i="20"/>
  <c r="A4279" i="20"/>
  <c r="A4278" i="20"/>
  <c r="A4277" i="20"/>
  <c r="A4276" i="20"/>
  <c r="A4275" i="20"/>
  <c r="A4274" i="20"/>
  <c r="A4273" i="20"/>
  <c r="A4272" i="20"/>
  <c r="A4271" i="20"/>
  <c r="A4270" i="20"/>
  <c r="A4269" i="20"/>
  <c r="A4268" i="20"/>
  <c r="A4267" i="20"/>
  <c r="A4266" i="20"/>
  <c r="A4265" i="20"/>
  <c r="A4264" i="20"/>
  <c r="A4263" i="20"/>
  <c r="A4262" i="20"/>
  <c r="A4261" i="20"/>
  <c r="A4260" i="20"/>
  <c r="A4259" i="20"/>
  <c r="A4258" i="20"/>
  <c r="A4257" i="20"/>
  <c r="A4256" i="20"/>
  <c r="A4255" i="20"/>
  <c r="A4254" i="20"/>
  <c r="A4253" i="20"/>
  <c r="A4252" i="20"/>
  <c r="A4251" i="20"/>
  <c r="A4250" i="20"/>
  <c r="A4249" i="20"/>
  <c r="A4248" i="20"/>
  <c r="A4247" i="20"/>
  <c r="A4246" i="20"/>
  <c r="A4245" i="20"/>
  <c r="A4244" i="20"/>
  <c r="A4243" i="20"/>
  <c r="A4242" i="20"/>
  <c r="A4241" i="20"/>
  <c r="A4240" i="20"/>
  <c r="A4239" i="20"/>
  <c r="A4238" i="20"/>
  <c r="A4237" i="20"/>
  <c r="A4236" i="20"/>
  <c r="A4235" i="20"/>
  <c r="A4234" i="20"/>
  <c r="A4233" i="20"/>
  <c r="A4232" i="20"/>
  <c r="A4231" i="20"/>
  <c r="A4230" i="20"/>
  <c r="A4229" i="20"/>
  <c r="A4228" i="20"/>
  <c r="A4227" i="20"/>
  <c r="A4226" i="20"/>
  <c r="A4225" i="20"/>
  <c r="A4224" i="20"/>
  <c r="A4223" i="20"/>
  <c r="A4222" i="20"/>
  <c r="A4221" i="20"/>
  <c r="A4220" i="20"/>
  <c r="A4219" i="20"/>
  <c r="A4218" i="20"/>
  <c r="A4217" i="20"/>
  <c r="A4216" i="20"/>
  <c r="A4215" i="20"/>
  <c r="A4214" i="20"/>
  <c r="A4213" i="20"/>
  <c r="A4212" i="20"/>
  <c r="A4211" i="20"/>
  <c r="A4210" i="20"/>
  <c r="A4209" i="20"/>
  <c r="A4208" i="20"/>
  <c r="A4207" i="20"/>
  <c r="A4206" i="20"/>
  <c r="A4205" i="20"/>
  <c r="A4204" i="20"/>
  <c r="A4203" i="20"/>
  <c r="A4202" i="20"/>
  <c r="A4201" i="20"/>
  <c r="A4200" i="20"/>
  <c r="A4199" i="20"/>
  <c r="A4198" i="20"/>
  <c r="A4197" i="20"/>
  <c r="A4196" i="20"/>
  <c r="A4195" i="20"/>
  <c r="A4194" i="20"/>
  <c r="A4193" i="20"/>
  <c r="A4192" i="20"/>
  <c r="A4191" i="20"/>
  <c r="A4190" i="20"/>
  <c r="A4189" i="20"/>
  <c r="A4188" i="20"/>
  <c r="A4187" i="20"/>
  <c r="A4186" i="20"/>
  <c r="A4185" i="20"/>
  <c r="A4184" i="20"/>
  <c r="A4183" i="20"/>
  <c r="A4182" i="20"/>
  <c r="A4181" i="20"/>
  <c r="A4180" i="20"/>
  <c r="A4179" i="20"/>
  <c r="A4178" i="20"/>
  <c r="A4177" i="20"/>
  <c r="A4176" i="20"/>
  <c r="A4175" i="20"/>
  <c r="A4174" i="20"/>
  <c r="A4173" i="20"/>
  <c r="A4172" i="20"/>
  <c r="A4171" i="20"/>
  <c r="A4170" i="20"/>
  <c r="A4169" i="20"/>
  <c r="A4168" i="20"/>
  <c r="A4167" i="20"/>
  <c r="A4166" i="20"/>
  <c r="A4165" i="20"/>
  <c r="A4164" i="20"/>
  <c r="A4163" i="20"/>
  <c r="A4162" i="20"/>
  <c r="A4161" i="20"/>
  <c r="A4160" i="20"/>
  <c r="M4159" i="20"/>
  <c r="A4159" i="20"/>
  <c r="M4158" i="20"/>
  <c r="A4158" i="20"/>
  <c r="M4157" i="20"/>
  <c r="A4157" i="20"/>
  <c r="J4156" i="20"/>
  <c r="A4156" i="20"/>
  <c r="J4155" i="20"/>
  <c r="A4155" i="20"/>
  <c r="A4154" i="20"/>
  <c r="A4153" i="20"/>
  <c r="A4152" i="20"/>
  <c r="A4151" i="20"/>
  <c r="A4150" i="20"/>
  <c r="A4149" i="20"/>
  <c r="A4148" i="20"/>
  <c r="A4147" i="20"/>
  <c r="A4146" i="20"/>
  <c r="A4145" i="20"/>
  <c r="A4144" i="20"/>
  <c r="A4143" i="20"/>
  <c r="A4142" i="20"/>
  <c r="A4141" i="20"/>
  <c r="A4140" i="20"/>
  <c r="A4139" i="20"/>
  <c r="A4138" i="20"/>
  <c r="A4137" i="20"/>
  <c r="A4136" i="20"/>
  <c r="A4135" i="20"/>
  <c r="A4134" i="20"/>
  <c r="A4133" i="20"/>
  <c r="A4132" i="20"/>
  <c r="A4131" i="20"/>
  <c r="A4130" i="20"/>
  <c r="A4129" i="20"/>
  <c r="G4126" i="20"/>
  <c r="J4126" i="20" s="1"/>
  <c r="J4124" i="20" s="1"/>
  <c r="K4124" i="20" s="1"/>
  <c r="E4126" i="20"/>
  <c r="C4126" i="20"/>
  <c r="A4124" i="20"/>
  <c r="G4121" i="20"/>
  <c r="J4121" i="20" s="1"/>
  <c r="J4119" i="20" s="1"/>
  <c r="K4119" i="20" s="1"/>
  <c r="E4121" i="20"/>
  <c r="C4121" i="20"/>
  <c r="A4119" i="20"/>
  <c r="G4116" i="20"/>
  <c r="J4116" i="20" s="1"/>
  <c r="J4114" i="20" s="1"/>
  <c r="K4114" i="20" s="1"/>
  <c r="E4116" i="20"/>
  <c r="C4116" i="20"/>
  <c r="A4114" i="20"/>
  <c r="G4111" i="20"/>
  <c r="J4111" i="20" s="1"/>
  <c r="J4109" i="20" s="1"/>
  <c r="K4109" i="20" s="1"/>
  <c r="E4111" i="20"/>
  <c r="C4111" i="20"/>
  <c r="A4109" i="20"/>
  <c r="G4106" i="20"/>
  <c r="J4106" i="20" s="1"/>
  <c r="E4106" i="20"/>
  <c r="C4106" i="20"/>
  <c r="G4105" i="20"/>
  <c r="J4105" i="20" s="1"/>
  <c r="E4105" i="20"/>
  <c r="C4105" i="20"/>
  <c r="G4104" i="20"/>
  <c r="J4104" i="20" s="1"/>
  <c r="E4104" i="20"/>
  <c r="C4104" i="20"/>
  <c r="G4103" i="20"/>
  <c r="J4103" i="20" s="1"/>
  <c r="E4103" i="20"/>
  <c r="C4103" i="20"/>
  <c r="G4102" i="20"/>
  <c r="J4102" i="20" s="1"/>
  <c r="E4102" i="20"/>
  <c r="C4102" i="20"/>
  <c r="A4100" i="20"/>
  <c r="G4095" i="20"/>
  <c r="J4095" i="20" s="1"/>
  <c r="J4093" i="20" s="1"/>
  <c r="K4093" i="20" s="1"/>
  <c r="E4095" i="20"/>
  <c r="C4095" i="20"/>
  <c r="A4093" i="20"/>
  <c r="A4091" i="20"/>
  <c r="A4090" i="20"/>
  <c r="A4089" i="20"/>
  <c r="A4088" i="20"/>
  <c r="A4087" i="20"/>
  <c r="A4086" i="20"/>
  <c r="A4085" i="20"/>
  <c r="A4084" i="20"/>
  <c r="A4083" i="20"/>
  <c r="A4082" i="20"/>
  <c r="A4081" i="20"/>
  <c r="A4080" i="20"/>
  <c r="A4079" i="20"/>
  <c r="A4078" i="20"/>
  <c r="A4077" i="20"/>
  <c r="A4076" i="20"/>
  <c r="A4075" i="20"/>
  <c r="A4074" i="20"/>
  <c r="A4073" i="20"/>
  <c r="A4072" i="20"/>
  <c r="A4071" i="20"/>
  <c r="A4070" i="20"/>
  <c r="A4069" i="20"/>
  <c r="A4068" i="20"/>
  <c r="A4067" i="20"/>
  <c r="A4066" i="20"/>
  <c r="A4065" i="20"/>
  <c r="A4064" i="20"/>
  <c r="A4063" i="20"/>
  <c r="A4062" i="20"/>
  <c r="A4061" i="20"/>
  <c r="A4060" i="20"/>
  <c r="A4059" i="20"/>
  <c r="A4058" i="20"/>
  <c r="A4057" i="20"/>
  <c r="A4056" i="20"/>
  <c r="A4055" i="20"/>
  <c r="A4054" i="20"/>
  <c r="A4053" i="20"/>
  <c r="A4052" i="20"/>
  <c r="A4051" i="20"/>
  <c r="A4050" i="20"/>
  <c r="A4049" i="20"/>
  <c r="A4048" i="20"/>
  <c r="A4047" i="20"/>
  <c r="A4046" i="20"/>
  <c r="A4045" i="20"/>
  <c r="A4044" i="20"/>
  <c r="A4043" i="20"/>
  <c r="A4042" i="20"/>
  <c r="A4041" i="20"/>
  <c r="A4040" i="20"/>
  <c r="A4039" i="20"/>
  <c r="A4038" i="20"/>
  <c r="A4037" i="20"/>
  <c r="A4036" i="20"/>
  <c r="A4035" i="20"/>
  <c r="A4034" i="20"/>
  <c r="A4033" i="20"/>
  <c r="A4032" i="20"/>
  <c r="A4031" i="20"/>
  <c r="A4030" i="20"/>
  <c r="A4029" i="20"/>
  <c r="A4028" i="20"/>
  <c r="A4027" i="20"/>
  <c r="A4026" i="20"/>
  <c r="A4025" i="20"/>
  <c r="A4024" i="20"/>
  <c r="A4023" i="20"/>
  <c r="A4022" i="20"/>
  <c r="A4021" i="20"/>
  <c r="A4020" i="20"/>
  <c r="A4019" i="20"/>
  <c r="A4018" i="20"/>
  <c r="A4017" i="20"/>
  <c r="A4016" i="20"/>
  <c r="A4015" i="20"/>
  <c r="A4014" i="20"/>
  <c r="A4013" i="20"/>
  <c r="A4012" i="20"/>
  <c r="A4011" i="20"/>
  <c r="A4010" i="20"/>
  <c r="A4009" i="20"/>
  <c r="A4008" i="20"/>
  <c r="A4007" i="20"/>
  <c r="A4006" i="20"/>
  <c r="G4003" i="20"/>
  <c r="J4003" i="20" s="1"/>
  <c r="E4003" i="20"/>
  <c r="C4003" i="20"/>
  <c r="G4002" i="20"/>
  <c r="J4002" i="20" s="1"/>
  <c r="E4002" i="20"/>
  <c r="C4002" i="20"/>
  <c r="G4001" i="20"/>
  <c r="J4001" i="20" s="1"/>
  <c r="E4001" i="20"/>
  <c r="C4001" i="20"/>
  <c r="G4000" i="20"/>
  <c r="J4000" i="20" s="1"/>
  <c r="E4000" i="20"/>
  <c r="C4000" i="20"/>
  <c r="A3998" i="20"/>
  <c r="A3996" i="20"/>
  <c r="G3993" i="20"/>
  <c r="J3993" i="20" s="1"/>
  <c r="E3993" i="20"/>
  <c r="C3993" i="20"/>
  <c r="G3992" i="20"/>
  <c r="J3992" i="20" s="1"/>
  <c r="E3992" i="20"/>
  <c r="C3992" i="20"/>
  <c r="G3991" i="20"/>
  <c r="J3991" i="20" s="1"/>
  <c r="E3991" i="20"/>
  <c r="C3991" i="20"/>
  <c r="G3990" i="20"/>
  <c r="J3990" i="20" s="1"/>
  <c r="E3990" i="20"/>
  <c r="C3990" i="20"/>
  <c r="A3988" i="20"/>
  <c r="G3985" i="20"/>
  <c r="J3985" i="20" s="1"/>
  <c r="E3985" i="20"/>
  <c r="C3985" i="20"/>
  <c r="G3984" i="20"/>
  <c r="J3984" i="20" s="1"/>
  <c r="E3984" i="20"/>
  <c r="C3984" i="20"/>
  <c r="G3983" i="20"/>
  <c r="J3983" i="20" s="1"/>
  <c r="E3983" i="20"/>
  <c r="C3983" i="20"/>
  <c r="G3982" i="20"/>
  <c r="J3982" i="20" s="1"/>
  <c r="E3982" i="20"/>
  <c r="C3982" i="20"/>
  <c r="A3980" i="20"/>
  <c r="J3978" i="20"/>
  <c r="A3978" i="20"/>
  <c r="A3977" i="20"/>
  <c r="A3976" i="20"/>
  <c r="A3975" i="20"/>
  <c r="A3974" i="20"/>
  <c r="A3973" i="20"/>
  <c r="A3972" i="20"/>
  <c r="A3971" i="20"/>
  <c r="A3970" i="20"/>
  <c r="A3969" i="20"/>
  <c r="A3968" i="20"/>
  <c r="A3967" i="20"/>
  <c r="A3966" i="20"/>
  <c r="A3965" i="20"/>
  <c r="A3964" i="20"/>
  <c r="A3963" i="20"/>
  <c r="A3962" i="20"/>
  <c r="A3961" i="20"/>
  <c r="A3960" i="20"/>
  <c r="A3959" i="20"/>
  <c r="A3958" i="20"/>
  <c r="A3957" i="20"/>
  <c r="A3956" i="20"/>
  <c r="A3955" i="20"/>
  <c r="A3954" i="20"/>
  <c r="A3953" i="20"/>
  <c r="A3952" i="20"/>
  <c r="A3951" i="20"/>
  <c r="A3950" i="20"/>
  <c r="A3949" i="20"/>
  <c r="A3948" i="20"/>
  <c r="A3947" i="20"/>
  <c r="A3946" i="20"/>
  <c r="A3945" i="20"/>
  <c r="A3944" i="20"/>
  <c r="A3943" i="20"/>
  <c r="A3942" i="20"/>
  <c r="A3941" i="20"/>
  <c r="A3940" i="20"/>
  <c r="A3939" i="20"/>
  <c r="A3938" i="20"/>
  <c r="A3937" i="20"/>
  <c r="A3936" i="20"/>
  <c r="A3935" i="20"/>
  <c r="A3934" i="20"/>
  <c r="A3933" i="20"/>
  <c r="A3932" i="20"/>
  <c r="A3931" i="20"/>
  <c r="A3930" i="20"/>
  <c r="A3929" i="20"/>
  <c r="A3928" i="20"/>
  <c r="A3927" i="20"/>
  <c r="A3926" i="20"/>
  <c r="A3925" i="20"/>
  <c r="A3924" i="20"/>
  <c r="A3923" i="20"/>
  <c r="A3922" i="20"/>
  <c r="A3921" i="20"/>
  <c r="A3920" i="20"/>
  <c r="A3919" i="20"/>
  <c r="A3918" i="20"/>
  <c r="A3917" i="20"/>
  <c r="A3916" i="20"/>
  <c r="A3915" i="20"/>
  <c r="A3914" i="20"/>
  <c r="A3913" i="20"/>
  <c r="A3912" i="20"/>
  <c r="A3911" i="20"/>
  <c r="A3910" i="20"/>
  <c r="A3909" i="20"/>
  <c r="A3908" i="20"/>
  <c r="A3907" i="20"/>
  <c r="A3906" i="20"/>
  <c r="A3905"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A3896" i="20"/>
  <c r="A3894" i="20"/>
  <c r="A3893" i="20"/>
  <c r="A3892" i="20"/>
  <c r="A3891" i="20"/>
  <c r="A3890" i="20"/>
  <c r="G3888" i="20"/>
  <c r="J3888" i="20" s="1"/>
  <c r="J3886" i="20" s="1"/>
  <c r="K3886" i="20" s="1"/>
  <c r="E3888" i="20"/>
  <c r="C3888" i="20"/>
  <c r="A3886" i="20"/>
  <c r="A3884" i="20"/>
  <c r="A3883" i="20"/>
  <c r="A3882" i="20"/>
  <c r="A3881" i="20"/>
  <c r="A3880" i="20"/>
  <c r="A3879" i="20"/>
  <c r="A3878" i="20"/>
  <c r="A3877" i="20"/>
  <c r="A3876" i="20"/>
  <c r="A3875" i="20"/>
  <c r="A3874" i="20"/>
  <c r="A3873" i="20"/>
  <c r="A3872" i="20"/>
  <c r="A3871" i="20"/>
  <c r="A3870" i="20"/>
  <c r="A3869" i="20"/>
  <c r="A3868" i="20"/>
  <c r="A3867" i="20"/>
  <c r="A3866" i="20"/>
  <c r="A3865" i="20"/>
  <c r="A3864" i="20"/>
  <c r="A3863" i="20"/>
  <c r="A3862" i="20"/>
  <c r="A3861" i="20"/>
  <c r="A3860" i="20"/>
  <c r="A3859" i="20"/>
  <c r="A3858" i="20"/>
  <c r="A3857" i="20"/>
  <c r="A3856" i="20"/>
  <c r="A3855" i="20"/>
  <c r="A3854" i="20"/>
  <c r="A3853" i="20"/>
  <c r="A3852" i="20"/>
  <c r="A3851" i="20"/>
  <c r="A3850" i="20"/>
  <c r="A3849" i="20"/>
  <c r="A3848" i="20"/>
  <c r="A3847" i="20"/>
  <c r="A3846" i="20"/>
  <c r="A3845" i="20"/>
  <c r="A3844" i="20"/>
  <c r="A3843" i="20"/>
  <c r="A3842" i="20"/>
  <c r="A3841" i="20"/>
  <c r="A3840" i="20"/>
  <c r="A3839" i="20"/>
  <c r="A3838" i="20"/>
  <c r="A3837" i="20"/>
  <c r="A3836" i="20"/>
  <c r="A3835" i="20"/>
  <c r="A3834" i="20"/>
  <c r="A3833" i="20"/>
  <c r="A3832" i="20"/>
  <c r="A3831" i="20"/>
  <c r="A3830" i="20"/>
  <c r="A3829" i="20"/>
  <c r="A3828" i="20"/>
  <c r="A3827" i="20"/>
  <c r="A3826" i="20"/>
  <c r="A3825" i="20"/>
  <c r="A3824" i="20"/>
  <c r="A3823" i="20"/>
  <c r="A3822" i="20"/>
  <c r="A3821" i="20"/>
  <c r="A3820" i="20"/>
  <c r="A3819" i="20"/>
  <c r="A3818" i="20"/>
  <c r="A3817" i="20"/>
  <c r="A3816" i="20"/>
  <c r="A3815" i="20"/>
  <c r="A3814" i="20"/>
  <c r="A3813" i="20"/>
  <c r="A3812" i="20"/>
  <c r="A3811" i="20"/>
  <c r="A3810" i="20"/>
  <c r="A3809" i="20"/>
  <c r="A3808" i="20"/>
  <c r="A3807" i="20"/>
  <c r="A3806" i="20"/>
  <c r="A3805" i="20"/>
  <c r="A3804" i="20"/>
  <c r="A3803" i="20"/>
  <c r="A3802" i="20"/>
  <c r="A3801" i="20"/>
  <c r="A3800" i="20"/>
  <c r="A3799" i="20"/>
  <c r="A3798" i="20"/>
  <c r="A3797" i="20"/>
  <c r="A3796" i="20"/>
  <c r="A3795" i="20"/>
  <c r="A3794" i="20"/>
  <c r="A3793" i="20"/>
  <c r="A3792" i="20"/>
  <c r="A3791" i="20"/>
  <c r="A3790" i="20"/>
  <c r="A3789" i="20"/>
  <c r="A3788" i="20"/>
  <c r="A3787" i="20"/>
  <c r="A3786" i="20"/>
  <c r="A3785" i="20"/>
  <c r="A3784" i="20"/>
  <c r="A3783" i="20"/>
  <c r="A3782" i="20"/>
  <c r="A3781" i="20"/>
  <c r="A3780" i="20"/>
  <c r="A3779" i="20"/>
  <c r="A3778" i="20"/>
  <c r="A3777" i="20"/>
  <c r="A3776" i="20"/>
  <c r="A3775" i="20"/>
  <c r="A3774" i="20"/>
  <c r="A3773" i="20"/>
  <c r="A3772" i="20"/>
  <c r="A3771" i="20"/>
  <c r="A3770" i="20"/>
  <c r="A3769" i="20"/>
  <c r="A3768" i="20"/>
  <c r="A3767" i="20"/>
  <c r="A3766" i="20"/>
  <c r="A3765" i="20"/>
  <c r="A3764" i="20"/>
  <c r="A3763" i="20"/>
  <c r="A3762" i="20"/>
  <c r="A3761" i="20"/>
  <c r="A3760" i="20"/>
  <c r="A3759" i="20"/>
  <c r="A3758" i="20"/>
  <c r="A3757" i="20"/>
  <c r="A3756" i="20"/>
  <c r="A3755" i="20"/>
  <c r="A3754" i="20"/>
  <c r="A3753" i="20"/>
  <c r="A3752" i="20"/>
  <c r="A3751" i="20"/>
  <c r="A3750" i="20"/>
  <c r="A3749" i="20"/>
  <c r="A3748" i="20"/>
  <c r="A3747" i="20"/>
  <c r="A3746" i="20"/>
  <c r="A3745" i="20"/>
  <c r="A3744" i="20"/>
  <c r="A3743" i="20"/>
  <c r="A3742" i="20"/>
  <c r="A3741" i="20"/>
  <c r="A3740" i="20"/>
  <c r="A3739" i="20"/>
  <c r="A3738" i="20"/>
  <c r="A3737" i="20"/>
  <c r="A3736" i="20"/>
  <c r="A3735" i="20"/>
  <c r="A3734" i="20"/>
  <c r="A3733" i="20"/>
  <c r="A3732" i="20"/>
  <c r="A3731" i="20"/>
  <c r="A3730" i="20"/>
  <c r="A3729" i="20"/>
  <c r="A3728" i="20"/>
  <c r="A3727" i="20"/>
  <c r="A3726" i="20"/>
  <c r="A3725" i="20"/>
  <c r="A3724" i="20"/>
  <c r="A3723" i="20"/>
  <c r="A3722" i="20"/>
  <c r="A3721" i="20"/>
  <c r="A3720" i="20"/>
  <c r="A3719" i="20"/>
  <c r="A3718" i="20"/>
  <c r="A3717" i="20"/>
  <c r="A3716" i="20"/>
  <c r="A3715" i="20"/>
  <c r="A3714" i="20"/>
  <c r="A3713" i="20"/>
  <c r="A3712" i="20"/>
  <c r="A3711" i="20"/>
  <c r="A3710" i="20"/>
  <c r="A3709" i="20"/>
  <c r="A3708" i="20"/>
  <c r="A3707" i="20"/>
  <c r="A3706" i="20"/>
  <c r="A3705" i="20"/>
  <c r="A3704" i="20"/>
  <c r="A3703" i="20"/>
  <c r="A3702" i="20"/>
  <c r="A3701" i="20"/>
  <c r="A3700" i="20"/>
  <c r="A3699" i="20"/>
  <c r="A3698" i="20"/>
  <c r="A3697" i="20"/>
  <c r="A3696" i="20"/>
  <c r="A3695" i="20"/>
  <c r="A3694" i="20"/>
  <c r="A3693" i="20"/>
  <c r="A3692" i="20"/>
  <c r="A3691" i="20"/>
  <c r="A3690" i="20"/>
  <c r="A3689" i="20"/>
  <c r="A3688" i="20"/>
  <c r="A3687" i="20"/>
  <c r="A3686" i="20"/>
  <c r="A3685" i="20"/>
  <c r="A3684" i="20"/>
  <c r="A3683" i="20"/>
  <c r="A3682" i="20"/>
  <c r="A3681" i="20"/>
  <c r="A3680" i="20"/>
  <c r="A3679" i="20"/>
  <c r="A3678" i="20"/>
  <c r="A3677" i="20"/>
  <c r="A3676" i="20"/>
  <c r="A3675" i="20"/>
  <c r="A3674" i="20"/>
  <c r="A3673" i="20"/>
  <c r="A3672" i="20"/>
  <c r="A3671" i="20"/>
  <c r="A3670" i="20"/>
  <c r="A3669" i="20"/>
  <c r="A3668" i="20"/>
  <c r="A3667" i="20"/>
  <c r="A3666" i="20"/>
  <c r="A3665" i="20"/>
  <c r="A3664" i="20"/>
  <c r="A3663" i="20"/>
  <c r="A3662" i="20"/>
  <c r="A3661" i="20"/>
  <c r="A3660" i="20"/>
  <c r="A3659" i="20"/>
  <c r="A3658" i="20"/>
  <c r="A3657" i="20"/>
  <c r="A3647" i="20"/>
  <c r="A3645" i="20"/>
  <c r="A3633" i="20"/>
  <c r="A3631" i="20"/>
  <c r="A3630" i="20"/>
  <c r="A3629" i="20"/>
  <c r="A3622" i="20"/>
  <c r="A3620" i="20"/>
  <c r="A3619" i="20"/>
  <c r="G3617" i="20"/>
  <c r="J3617" i="20" s="1"/>
  <c r="E3617" i="20"/>
  <c r="C3617" i="20"/>
  <c r="G3616" i="20"/>
  <c r="J3616" i="20" s="1"/>
  <c r="E3616" i="20"/>
  <c r="C3616" i="20"/>
  <c r="G3615" i="20"/>
  <c r="J3615" i="20" s="1"/>
  <c r="E3615" i="20"/>
  <c r="C3615" i="20"/>
  <c r="G3614" i="20"/>
  <c r="J3614" i="20" s="1"/>
  <c r="E3614" i="20"/>
  <c r="C3614" i="20"/>
  <c r="G3613" i="20"/>
  <c r="J3613" i="20" s="1"/>
  <c r="E3613" i="20"/>
  <c r="C3613" i="20"/>
  <c r="G3612" i="20"/>
  <c r="J3612" i="20" s="1"/>
  <c r="E3612" i="20"/>
  <c r="C3612" i="20"/>
  <c r="G3611" i="20"/>
  <c r="J3611" i="20" s="1"/>
  <c r="E3611" i="20"/>
  <c r="C3611" i="20"/>
  <c r="A3609" i="20"/>
  <c r="A3606" i="20"/>
  <c r="A3605" i="20"/>
  <c r="A3604" i="20"/>
  <c r="A3603" i="20"/>
  <c r="A3602" i="20"/>
  <c r="A3601" i="20"/>
  <c r="A3600" i="20"/>
  <c r="A3599" i="20"/>
  <c r="A3598" i="20"/>
  <c r="A3597" i="20"/>
  <c r="A3596" i="20"/>
  <c r="A3595" i="20"/>
  <c r="A3594" i="20"/>
  <c r="A3593" i="20"/>
  <c r="A3592" i="20"/>
  <c r="A3591" i="20"/>
  <c r="A3590" i="20"/>
  <c r="A3589" i="20"/>
  <c r="A3588" i="20"/>
  <c r="A3587" i="20"/>
  <c r="A3586" i="20"/>
  <c r="A3585" i="20"/>
  <c r="A3584" i="20"/>
  <c r="A3583" i="20"/>
  <c r="A3582" i="20"/>
  <c r="A3581" i="20"/>
  <c r="A3580" i="20"/>
  <c r="A3579" i="20"/>
  <c r="A3578" i="20"/>
  <c r="A3577" i="20"/>
  <c r="A3576" i="20"/>
  <c r="A3575" i="20"/>
  <c r="A3574" i="20"/>
  <c r="A3573" i="20"/>
  <c r="A3572" i="20"/>
  <c r="A3571" i="20"/>
  <c r="A3570" i="20"/>
  <c r="A3569" i="20"/>
  <c r="A3568" i="20"/>
  <c r="A3567" i="20"/>
  <c r="A3566" i="20"/>
  <c r="A3565" i="20"/>
  <c r="A3564" i="20"/>
  <c r="A3563" i="20"/>
  <c r="A3562" i="20"/>
  <c r="A3561" i="20"/>
  <c r="A3560" i="20"/>
  <c r="A3559" i="20"/>
  <c r="A3558" i="20"/>
  <c r="A3557" i="20"/>
  <c r="A3556" i="20"/>
  <c r="A3555" i="20"/>
  <c r="A3554" i="20"/>
  <c r="A3553" i="20"/>
  <c r="A3552" i="20"/>
  <c r="A355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E3541" i="20"/>
  <c r="C3541" i="20"/>
  <c r="A3539" i="20"/>
  <c r="A3537" i="20"/>
  <c r="A3536" i="20"/>
  <c r="A3535" i="20"/>
  <c r="A3534" i="20"/>
  <c r="A3533" i="20"/>
  <c r="A3532" i="20"/>
  <c r="A3531" i="20"/>
  <c r="A3530" i="20"/>
  <c r="A3529" i="20"/>
  <c r="A3528" i="20"/>
  <c r="A3512" i="20"/>
  <c r="A3510" i="20"/>
  <c r="A3509" i="20"/>
  <c r="A3508" i="20"/>
  <c r="A3507" i="20"/>
  <c r="A3506" i="20"/>
  <c r="A3505" i="20"/>
  <c r="A3504" i="20"/>
  <c r="A3503" i="20"/>
  <c r="A3502" i="20"/>
  <c r="A3501" i="20"/>
  <c r="A3500" i="20"/>
  <c r="A3499" i="20"/>
  <c r="A3498" i="20"/>
  <c r="A3497" i="20"/>
  <c r="A3496" i="20"/>
  <c r="A3495" i="20"/>
  <c r="A3494" i="20"/>
  <c r="A3493" i="20"/>
  <c r="A3492" i="20"/>
  <c r="A3491" i="20"/>
  <c r="A3490" i="20"/>
  <c r="A3489" i="20"/>
  <c r="A3488" i="20"/>
  <c r="A3487" i="20"/>
  <c r="A3486" i="20"/>
  <c r="A3485" i="20"/>
  <c r="A3484" i="20"/>
  <c r="A3483" i="20"/>
  <c r="A3482" i="20"/>
  <c r="A3481" i="20"/>
  <c r="A3480" i="20"/>
  <c r="A3479" i="20"/>
  <c r="A3478" i="20"/>
  <c r="A3477" i="20"/>
  <c r="A3476" i="20"/>
  <c r="A3475" i="20"/>
  <c r="A3474" i="20"/>
  <c r="A3473" i="20"/>
  <c r="A3472" i="20"/>
  <c r="A3471" i="20"/>
  <c r="A3470" i="20"/>
  <c r="A3469" i="20"/>
  <c r="A3468" i="20"/>
  <c r="A3467" i="20"/>
  <c r="A3466" i="20"/>
  <c r="G3463" i="20"/>
  <c r="J3463" i="20" s="1"/>
  <c r="E3463" i="20"/>
  <c r="C3463" i="20"/>
  <c r="G3462" i="20"/>
  <c r="J3462" i="20" s="1"/>
  <c r="E3462" i="20"/>
  <c r="C3462" i="20"/>
  <c r="A3460" i="20"/>
  <c r="A3458" i="20"/>
  <c r="A3457" i="20"/>
  <c r="A3456" i="20"/>
  <c r="A3455" i="20"/>
  <c r="A3454" i="20"/>
  <c r="A3453" i="20"/>
  <c r="A3452" i="20"/>
  <c r="A3451" i="20"/>
  <c r="A3450" i="20"/>
  <c r="A3449" i="20"/>
  <c r="A3448" i="20"/>
  <c r="A3447" i="20"/>
  <c r="A3446" i="20"/>
  <c r="A3445" i="20"/>
  <c r="A3444" i="20"/>
  <c r="A3443" i="20"/>
  <c r="A3442" i="20"/>
  <c r="A3441" i="20"/>
  <c r="A3440" i="20"/>
  <c r="A3439" i="20"/>
  <c r="A3438" i="20"/>
  <c r="A3437" i="20"/>
  <c r="A3436" i="20"/>
  <c r="G3433" i="20"/>
  <c r="J3433" i="20" s="1"/>
  <c r="E3433" i="20"/>
  <c r="C3433" i="20"/>
  <c r="G3432" i="20"/>
  <c r="J3432" i="20" s="1"/>
  <c r="E3432" i="20"/>
  <c r="C3432" i="20"/>
  <c r="G3431" i="20"/>
  <c r="J3431" i="20" s="1"/>
  <c r="E3431" i="20"/>
  <c r="C3431" i="20"/>
  <c r="G3430" i="20"/>
  <c r="J3430" i="20" s="1"/>
  <c r="E3430" i="20"/>
  <c r="C3430" i="20"/>
  <c r="G3429" i="20"/>
  <c r="J3429" i="20" s="1"/>
  <c r="E3429" i="20"/>
  <c r="C3429" i="20"/>
  <c r="A3427" i="20"/>
  <c r="G3424" i="20"/>
  <c r="J3424" i="20" s="1"/>
  <c r="E3424" i="20"/>
  <c r="C3424" i="20"/>
  <c r="G3423" i="20"/>
  <c r="J3423" i="20" s="1"/>
  <c r="E3423" i="20"/>
  <c r="C3423" i="20"/>
  <c r="G3422" i="20"/>
  <c r="J3422" i="20" s="1"/>
  <c r="E3422" i="20"/>
  <c r="C3422" i="20"/>
  <c r="G3421" i="20"/>
  <c r="J3421" i="20" s="1"/>
  <c r="E3421" i="20"/>
  <c r="C3421" i="20"/>
  <c r="G3420" i="20"/>
  <c r="J3420" i="20" s="1"/>
  <c r="E3420" i="20"/>
  <c r="C3420" i="20"/>
  <c r="A3418" i="20"/>
  <c r="G3415" i="20"/>
  <c r="J3415" i="20" s="1"/>
  <c r="J3413" i="20" s="1"/>
  <c r="K3413" i="20" s="1"/>
  <c r="E3415" i="20"/>
  <c r="C3415" i="20"/>
  <c r="A3413" i="20"/>
  <c r="G3410" i="20"/>
  <c r="J3410" i="20" s="1"/>
  <c r="J3408" i="20" s="1"/>
  <c r="K3408" i="20" s="1"/>
  <c r="E3410" i="20"/>
  <c r="C3410" i="20"/>
  <c r="A3408" i="20"/>
  <c r="G3405" i="20"/>
  <c r="J3405" i="20" s="1"/>
  <c r="J3403" i="20" s="1"/>
  <c r="K3403" i="20" s="1"/>
  <c r="E3405" i="20"/>
  <c r="C3405" i="20"/>
  <c r="A3403" i="20"/>
  <c r="G3400" i="20"/>
  <c r="J3400" i="20" s="1"/>
  <c r="E3400" i="20"/>
  <c r="C3400" i="20"/>
  <c r="A3398" i="20"/>
  <c r="G3395" i="20"/>
  <c r="J3395" i="20" s="1"/>
  <c r="E3395" i="20"/>
  <c r="C3395" i="20"/>
  <c r="G3394" i="20"/>
  <c r="J3394" i="20" s="1"/>
  <c r="E3394" i="20"/>
  <c r="C3394" i="20"/>
  <c r="G3393" i="20"/>
  <c r="J3393" i="20" s="1"/>
  <c r="E3393" i="20"/>
  <c r="C3393" i="20"/>
  <c r="G3392" i="20"/>
  <c r="J3392" i="20" s="1"/>
  <c r="E3392" i="20"/>
  <c r="C3392" i="20"/>
  <c r="A3390" i="20"/>
  <c r="A3388" i="20"/>
  <c r="A3387" i="20"/>
  <c r="A3386" i="20"/>
  <c r="A3385" i="20"/>
  <c r="A3384" i="20"/>
  <c r="A3383" i="20"/>
  <c r="A3382" i="20"/>
  <c r="A3381" i="20"/>
  <c r="A3380" i="20"/>
  <c r="A3379" i="20"/>
  <c r="A3378" i="20"/>
  <c r="A3377" i="20"/>
  <c r="A3376" i="20"/>
  <c r="A3375" i="20"/>
  <c r="A3374" i="20"/>
  <c r="A3373" i="20"/>
  <c r="A3372" i="20"/>
  <c r="A3371" i="20"/>
  <c r="A3370" i="20"/>
  <c r="A3369" i="20"/>
  <c r="A3368" i="20"/>
  <c r="A3367" i="20"/>
  <c r="A3366" i="20"/>
  <c r="A3365" i="20"/>
  <c r="A3364" i="20"/>
  <c r="A3363" i="20"/>
  <c r="A3362" i="20"/>
  <c r="A3361" i="20"/>
  <c r="A3360" i="20"/>
  <c r="A3359" i="20"/>
  <c r="A3358" i="20"/>
  <c r="A3357" i="20"/>
  <c r="A3356" i="20"/>
  <c r="A3355" i="20"/>
  <c r="A3354" i="20"/>
  <c r="A3353" i="20"/>
  <c r="A3352" i="20"/>
  <c r="A3351" i="20"/>
  <c r="A3350" i="20"/>
  <c r="A3349" i="20"/>
  <c r="A3348" i="20"/>
  <c r="A3347" i="20"/>
  <c r="A3346" i="20"/>
  <c r="A3345" i="20"/>
  <c r="A3344" i="20"/>
  <c r="A3343" i="20"/>
  <c r="A3342" i="20"/>
  <c r="A3341" i="20"/>
  <c r="A3340" i="20"/>
  <c r="A3339" i="20"/>
  <c r="A3338" i="20"/>
  <c r="A3337" i="20"/>
  <c r="A3336" i="20"/>
  <c r="A3335" i="20"/>
  <c r="A3334" i="20"/>
  <c r="A3333" i="20"/>
  <c r="A3332" i="20"/>
  <c r="A3331" i="20"/>
  <c r="A3330" i="20"/>
  <c r="A3329" i="20"/>
  <c r="A3328" i="20"/>
  <c r="A3327" i="20"/>
  <c r="A3326" i="20"/>
  <c r="A3325" i="20"/>
  <c r="A3324" i="20"/>
  <c r="A3323" i="20"/>
  <c r="A3322" i="20"/>
  <c r="A3321" i="20"/>
  <c r="A3320" i="20"/>
  <c r="A3319" i="20"/>
  <c r="A3318" i="20"/>
  <c r="A3317" i="20"/>
  <c r="A3316" i="20"/>
  <c r="A3315" i="20"/>
  <c r="A3314" i="20"/>
  <c r="A3313" i="20"/>
  <c r="A3312" i="20"/>
  <c r="A3311" i="20"/>
  <c r="A3310" i="20"/>
  <c r="A3309" i="20"/>
  <c r="A3308" i="20"/>
  <c r="A3307" i="20"/>
  <c r="A3306" i="20"/>
  <c r="A3296" i="20"/>
  <c r="A3291" i="20"/>
  <c r="A3290" i="20"/>
  <c r="A3289" i="20"/>
  <c r="A3288" i="20"/>
  <c r="A3287" i="20"/>
  <c r="A3286" i="20"/>
  <c r="A3285" i="20"/>
  <c r="A3284" i="20"/>
  <c r="A3283" i="20"/>
  <c r="A3282" i="20"/>
  <c r="A3281" i="20"/>
  <c r="A3280" i="20"/>
  <c r="A3274" i="20"/>
  <c r="A3272" i="20"/>
  <c r="A3271" i="20"/>
  <c r="A3270" i="20"/>
  <c r="A3269" i="20"/>
  <c r="A3268" i="20"/>
  <c r="A3267" i="20"/>
  <c r="A3266" i="20"/>
  <c r="A3265" i="20"/>
  <c r="A3264" i="20"/>
  <c r="A3263" i="20"/>
  <c r="A3262" i="20"/>
  <c r="A3261" i="20"/>
  <c r="A3260" i="20"/>
  <c r="A3259" i="20"/>
  <c r="A3258" i="20"/>
  <c r="A3257" i="20"/>
  <c r="A3256" i="20"/>
  <c r="A3255" i="20"/>
  <c r="A3254" i="20"/>
  <c r="A3253" i="20"/>
  <c r="A3252" i="20"/>
  <c r="A3251" i="20"/>
  <c r="A3250" i="20"/>
  <c r="A3249" i="20"/>
  <c r="A3248" i="20"/>
  <c r="A3247" i="20"/>
  <c r="A3246" i="20"/>
  <c r="A3245" i="20"/>
  <c r="A3244" i="20"/>
  <c r="A3243" i="20"/>
  <c r="A3242" i="20"/>
  <c r="A3241" i="20"/>
  <c r="A3240" i="20"/>
  <c r="A3239" i="20"/>
  <c r="A3238" i="20"/>
  <c r="A3237" i="20"/>
  <c r="A3236" i="20"/>
  <c r="A3235" i="20"/>
  <c r="A3234" i="20"/>
  <c r="A3233" i="20"/>
  <c r="A3232" i="20"/>
  <c r="A3231" i="20"/>
  <c r="A3230" i="20"/>
  <c r="A3229" i="20"/>
  <c r="A3228" i="20"/>
  <c r="A3227" i="20"/>
  <c r="A3226" i="20"/>
  <c r="A3225" i="20"/>
  <c r="A3224" i="20"/>
  <c r="A3223" i="20"/>
  <c r="A3222" i="20"/>
  <c r="A3221" i="20"/>
  <c r="A3220" i="20"/>
  <c r="A3219" i="20"/>
  <c r="A3218" i="20"/>
  <c r="A3217" i="20"/>
  <c r="A3216" i="20"/>
  <c r="A3215" i="20"/>
  <c r="A3214" i="20"/>
  <c r="A3213" i="20"/>
  <c r="A3212" i="20"/>
  <c r="A3211" i="20"/>
  <c r="A3210" i="20"/>
  <c r="A3209" i="20"/>
  <c r="A3208" i="20"/>
  <c r="A3207" i="20"/>
  <c r="A3206" i="20"/>
  <c r="A3205" i="20"/>
  <c r="A3204" i="20"/>
  <c r="A3203" i="20"/>
  <c r="A3202" i="20"/>
  <c r="A3201" i="20"/>
  <c r="A3200" i="20"/>
  <c r="A3199" i="20"/>
  <c r="A3198" i="20"/>
  <c r="A3197" i="20"/>
  <c r="A3196" i="20"/>
  <c r="A3195" i="20"/>
  <c r="A3194" i="20"/>
  <c r="A3193" i="20"/>
  <c r="A3192" i="20"/>
  <c r="A3191" i="20"/>
  <c r="A3190" i="20"/>
  <c r="A3189" i="20"/>
  <c r="A3188" i="20"/>
  <c r="A3187" i="20"/>
  <c r="A3186" i="20"/>
  <c r="A3185" i="20"/>
  <c r="A3184" i="20"/>
  <c r="A3183" i="20"/>
  <c r="A3182" i="20"/>
  <c r="A3181" i="20"/>
  <c r="A3180" i="20"/>
  <c r="A3179" i="20"/>
  <c r="A3178" i="20"/>
  <c r="A3177" i="20"/>
  <c r="A3176" i="20"/>
  <c r="A3175" i="20"/>
  <c r="A3174" i="20"/>
  <c r="A3173" i="20"/>
  <c r="A3172" i="20"/>
  <c r="A3171" i="20"/>
  <c r="A3170" i="20"/>
  <c r="A3169" i="20"/>
  <c r="A3168" i="20"/>
  <c r="A3167" i="20"/>
  <c r="A3166" i="20"/>
  <c r="A3165" i="20"/>
  <c r="A3164" i="20"/>
  <c r="A3163" i="20"/>
  <c r="A3162" i="20"/>
  <c r="A3161" i="20"/>
  <c r="A3160" i="20"/>
  <c r="A3159" i="20"/>
  <c r="A3158" i="20"/>
  <c r="A3157" i="20"/>
  <c r="A3156" i="20"/>
  <c r="A3155" i="20"/>
  <c r="A3154" i="20"/>
  <c r="A3153" i="20"/>
  <c r="A3152" i="20"/>
  <c r="A3151" i="20"/>
  <c r="A3150" i="20"/>
  <c r="A3149" i="20"/>
  <c r="A3148" i="20"/>
  <c r="A3147" i="20"/>
  <c r="A3146" i="20"/>
  <c r="A3145" i="20"/>
  <c r="A3144" i="20"/>
  <c r="A3143" i="20"/>
  <c r="A3142" i="20"/>
  <c r="A3141" i="20"/>
  <c r="A3140" i="20"/>
  <c r="A3139" i="20"/>
  <c r="A3138" i="20"/>
  <c r="A3137" i="20"/>
  <c r="A3136" i="20"/>
  <c r="A3135" i="20"/>
  <c r="A3134" i="20"/>
  <c r="A3133" i="20"/>
  <c r="A3132" i="20"/>
  <c r="A3131" i="20"/>
  <c r="A3130" i="20"/>
  <c r="A3129" i="20"/>
  <c r="A3128" i="20"/>
  <c r="A3127" i="20"/>
  <c r="G3124" i="20"/>
  <c r="J3124" i="20" s="1"/>
  <c r="E3124" i="20"/>
  <c r="C3124" i="20"/>
  <c r="G3123" i="20"/>
  <c r="J3123" i="20" s="1"/>
  <c r="E3123" i="20"/>
  <c r="C3123" i="20"/>
  <c r="A3121" i="20"/>
  <c r="A3119" i="20"/>
  <c r="A3118" i="20"/>
  <c r="A3117" i="20"/>
  <c r="A3116" i="20"/>
  <c r="A3115" i="20"/>
  <c r="A3114" i="20"/>
  <c r="A3100" i="20"/>
  <c r="A3098" i="20"/>
  <c r="A3097" i="20"/>
  <c r="A3096" i="20"/>
  <c r="A3095" i="20"/>
  <c r="A3094" i="20"/>
  <c r="A3093" i="20"/>
  <c r="A3092" i="20"/>
  <c r="A3091" i="20"/>
  <c r="A3090" i="20"/>
  <c r="A3089" i="20"/>
  <c r="A3088" i="20"/>
  <c r="A3087" i="20"/>
  <c r="A3086" i="20"/>
  <c r="A3085" i="20"/>
  <c r="A3084" i="20"/>
  <c r="A3083" i="20"/>
  <c r="A3082" i="20"/>
  <c r="A3081" i="20"/>
  <c r="A3080" i="20"/>
  <c r="A3079" i="20"/>
  <c r="A3078" i="20"/>
  <c r="A3077" i="20"/>
  <c r="A3076" i="20"/>
  <c r="G3073" i="20"/>
  <c r="J3073" i="20" s="1"/>
  <c r="E3073" i="20"/>
  <c r="C3073" i="20"/>
  <c r="G3072" i="20"/>
  <c r="J3072" i="20" s="1"/>
  <c r="E3072" i="20"/>
  <c r="C3072" i="20"/>
  <c r="A3070" i="20"/>
  <c r="A3068" i="20"/>
  <c r="A3067" i="20"/>
  <c r="A3066" i="20"/>
  <c r="A3065" i="20"/>
  <c r="A3064" i="20"/>
  <c r="A3063" i="20"/>
  <c r="A3062" i="20"/>
  <c r="A3061" i="20"/>
  <c r="A3060" i="20"/>
  <c r="A3059" i="20"/>
  <c r="A3058" i="20"/>
  <c r="A3057" i="20"/>
  <c r="A3056" i="20"/>
  <c r="A3055" i="20"/>
  <c r="A3054" i="20"/>
  <c r="A3053" i="20"/>
  <c r="A3052" i="20"/>
  <c r="A3051" i="20"/>
  <c r="A3050" i="20"/>
  <c r="A3049" i="20"/>
  <c r="A3048" i="20"/>
  <c r="A3047" i="20"/>
  <c r="A3046" i="20"/>
  <c r="A3045" i="20"/>
  <c r="A3044" i="20"/>
  <c r="A3043" i="20"/>
  <c r="A3042" i="20"/>
  <c r="A3041" i="20"/>
  <c r="A3040" i="20"/>
  <c r="A3039" i="20"/>
  <c r="A3038" i="20"/>
  <c r="A3037" i="20"/>
  <c r="G3035" i="20"/>
  <c r="J3035" i="20" s="1"/>
  <c r="E3035" i="20"/>
  <c r="C3035" i="20"/>
  <c r="G3034" i="20"/>
  <c r="J3034" i="20" s="1"/>
  <c r="E3034" i="20"/>
  <c r="C3034" i="20"/>
  <c r="G3033" i="20"/>
  <c r="J3033" i="20" s="1"/>
  <c r="E3033" i="20"/>
  <c r="C3033" i="20"/>
  <c r="A3031" i="20"/>
  <c r="A3029" i="20"/>
  <c r="A3028" i="20"/>
  <c r="G3026" i="20"/>
  <c r="J3026" i="20" s="1"/>
  <c r="E3026" i="20"/>
  <c r="C3026" i="20"/>
  <c r="G3025" i="20"/>
  <c r="J3025" i="20" s="1"/>
  <c r="E3025" i="20"/>
  <c r="C3025" i="20"/>
  <c r="A3023" i="20"/>
  <c r="A3021" i="20"/>
  <c r="G3018" i="20"/>
  <c r="J3018" i="20" s="1"/>
  <c r="E3018" i="20"/>
  <c r="C3018" i="20"/>
  <c r="G3017" i="20"/>
  <c r="J3017" i="20" s="1"/>
  <c r="E3017" i="20"/>
  <c r="C3017" i="20"/>
  <c r="G3016" i="20"/>
  <c r="J3016" i="20" s="1"/>
  <c r="E3016" i="20"/>
  <c r="C3016" i="20"/>
  <c r="A3014" i="20"/>
  <c r="A3012" i="20"/>
  <c r="A3011" i="20"/>
  <c r="A3010" i="20"/>
  <c r="A3009" i="20"/>
  <c r="A3008" i="20"/>
  <c r="A3007" i="20"/>
  <c r="A3006" i="20"/>
  <c r="A3005" i="20"/>
  <c r="A3004" i="20"/>
  <c r="A3003" i="20"/>
  <c r="A3002" i="20"/>
  <c r="A3001" i="20"/>
  <c r="A3000" i="20"/>
  <c r="A2999" i="20"/>
  <c r="A2998" i="20"/>
  <c r="A2997" i="20"/>
  <c r="A2996" i="20"/>
  <c r="A2995" i="20"/>
  <c r="A2994" i="20"/>
  <c r="A2993" i="20"/>
  <c r="A2992" i="20"/>
  <c r="A2991" i="20"/>
  <c r="A2990" i="20"/>
  <c r="A2989" i="20"/>
  <c r="A2988" i="20"/>
  <c r="A2987" i="20"/>
  <c r="A2986" i="20"/>
  <c r="A2985" i="20"/>
  <c r="A2984" i="20"/>
  <c r="A2983" i="20"/>
  <c r="A2982" i="20"/>
  <c r="A2981" i="20"/>
  <c r="A2980" i="20"/>
  <c r="A2979" i="20"/>
  <c r="A2978" i="20"/>
  <c r="A2977" i="20"/>
  <c r="A2976" i="20"/>
  <c r="A2975" i="20"/>
  <c r="A2974" i="20"/>
  <c r="A2973" i="20"/>
  <c r="A2972" i="20"/>
  <c r="A2971" i="20"/>
  <c r="A2970" i="20"/>
  <c r="A2969" i="20"/>
  <c r="A2964" i="20"/>
  <c r="A2962" i="20"/>
  <c r="A2961" i="20"/>
  <c r="A2960" i="20"/>
  <c r="A2959" i="20"/>
  <c r="A2958" i="20"/>
  <c r="A2957" i="20"/>
  <c r="A2956" i="20"/>
  <c r="A2955" i="20"/>
  <c r="A2954" i="20"/>
  <c r="A2953" i="20"/>
  <c r="A2952" i="20"/>
  <c r="A2951" i="20"/>
  <c r="A2950" i="20"/>
  <c r="A2949" i="20"/>
  <c r="A2948" i="20"/>
  <c r="A2947" i="20"/>
  <c r="A2946" i="20"/>
  <c r="A2945" i="20"/>
  <c r="A2944" i="20"/>
  <c r="A2943" i="20"/>
  <c r="A2942" i="20"/>
  <c r="A2941" i="20"/>
  <c r="A2940" i="20"/>
  <c r="A2939" i="20"/>
  <c r="A2938" i="20"/>
  <c r="A2937" i="20"/>
  <c r="A2936" i="20"/>
  <c r="A2935" i="20"/>
  <c r="A2934" i="20"/>
  <c r="A2933" i="20"/>
  <c r="A2932" i="20"/>
  <c r="A2931" i="20"/>
  <c r="A2930" i="20"/>
  <c r="A2929" i="20"/>
  <c r="A2928" i="20"/>
  <c r="A2927" i="20"/>
  <c r="A2926" i="20"/>
  <c r="A2925" i="20"/>
  <c r="A2924" i="20"/>
  <c r="A2923" i="20"/>
  <c r="A2922" i="20"/>
  <c r="A2921"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A2911" i="20"/>
  <c r="A2909" i="20"/>
  <c r="A2908" i="20"/>
  <c r="A2907" i="20"/>
  <c r="A2906" i="20"/>
  <c r="A2905" i="20"/>
  <c r="A2904" i="20"/>
  <c r="A2903" i="20"/>
  <c r="A2902" i="20"/>
  <c r="A2901" i="20"/>
  <c r="A2900" i="20"/>
  <c r="A2899" i="20"/>
  <c r="A2898" i="20"/>
  <c r="A2897" i="20"/>
  <c r="A2896" i="20"/>
  <c r="A2895" i="20"/>
  <c r="A2894" i="20"/>
  <c r="A2893" i="20"/>
  <c r="A2892" i="20"/>
  <c r="A2891" i="20"/>
  <c r="A2890" i="20"/>
  <c r="A2889" i="20"/>
  <c r="A2888" i="20"/>
  <c r="A2887"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A2877" i="20"/>
  <c r="A2875" i="20"/>
  <c r="A2874" i="20"/>
  <c r="A2873" i="20"/>
  <c r="A2872" i="20"/>
  <c r="A2871" i="20"/>
  <c r="A2870" i="20"/>
  <c r="A2869" i="20"/>
  <c r="A2868" i="20"/>
  <c r="A2867" i="20"/>
  <c r="A2866" i="20"/>
  <c r="A2865" i="20"/>
  <c r="A2864" i="20"/>
  <c r="A2863" i="20"/>
  <c r="A2862" i="20"/>
  <c r="A2861" i="20"/>
  <c r="A2860" i="20"/>
  <c r="A2859" i="20"/>
  <c r="A2858" i="20"/>
  <c r="A2857" i="20"/>
  <c r="A2856" i="20"/>
  <c r="A2855" i="20"/>
  <c r="A2854" i="20"/>
  <c r="A2853" i="20"/>
  <c r="A2852" i="20"/>
  <c r="A2851" i="20"/>
  <c r="A2850" i="20"/>
  <c r="A2849" i="20"/>
  <c r="A2848" i="20"/>
  <c r="A2847" i="20"/>
  <c r="A2846" i="20"/>
  <c r="A2845" i="20"/>
  <c r="A2844" i="20"/>
  <c r="A2843" i="20"/>
  <c r="A2842" i="20"/>
  <c r="A2841" i="20"/>
  <c r="A2840" i="20"/>
  <c r="A2839" i="20"/>
  <c r="A2838" i="20"/>
  <c r="A2837" i="20"/>
  <c r="A2836" i="20"/>
  <c r="A2835" i="20"/>
  <c r="A2834" i="20"/>
  <c r="A2833" i="20"/>
  <c r="A2832" i="20"/>
  <c r="A2831" i="20"/>
  <c r="A2830" i="20"/>
  <c r="A2829" i="20"/>
  <c r="J2828" i="20"/>
  <c r="A2828" i="20"/>
  <c r="J2827" i="20"/>
  <c r="A2827" i="20"/>
  <c r="A2826" i="20"/>
  <c r="A2825" i="20"/>
  <c r="A2824" i="20"/>
  <c r="A2823" i="20"/>
  <c r="A2822" i="20"/>
  <c r="A2821" i="20"/>
  <c r="A2820" i="20"/>
  <c r="A2819" i="20"/>
  <c r="A2818" i="20"/>
  <c r="A2817" i="20"/>
  <c r="A2816" i="20"/>
  <c r="A2815" i="20"/>
  <c r="A2814" i="20"/>
  <c r="A2813" i="20"/>
  <c r="A2812" i="20"/>
  <c r="A2811" i="20"/>
  <c r="A2810" i="20"/>
  <c r="A2809" i="20"/>
  <c r="A2808" i="20"/>
  <c r="A2807" i="20"/>
  <c r="A2806" i="20"/>
  <c r="A2805" i="20"/>
  <c r="A2804" i="20"/>
  <c r="A2803" i="20"/>
  <c r="A2802" i="20"/>
  <c r="A2801" i="20"/>
  <c r="A2800" i="20"/>
  <c r="A2799" i="20"/>
  <c r="A2798" i="20"/>
  <c r="A2797" i="20"/>
  <c r="A2796" i="20"/>
  <c r="A2795" i="20"/>
  <c r="A2794" i="20"/>
  <c r="A2793" i="20"/>
  <c r="A2792" i="20"/>
  <c r="A2791" i="20"/>
  <c r="A2790" i="20"/>
  <c r="A2789" i="20"/>
  <c r="A2788" i="20"/>
  <c r="A2787" i="20"/>
  <c r="A2786" i="20"/>
  <c r="A2785" i="20"/>
  <c r="A2784" i="20"/>
  <c r="A2783" i="20"/>
  <c r="A2782" i="20"/>
  <c r="A2781" i="20"/>
  <c r="A2780" i="20"/>
  <c r="A2779" i="20"/>
  <c r="A2778" i="20"/>
  <c r="A2777" i="20"/>
  <c r="A2776" i="20"/>
  <c r="A2775" i="20"/>
  <c r="A2774" i="20"/>
  <c r="A2773" i="20"/>
  <c r="A2772" i="20"/>
  <c r="A2771" i="20"/>
  <c r="A2770" i="20"/>
  <c r="A2769" i="20"/>
  <c r="A2768" i="20"/>
  <c r="A2767" i="20"/>
  <c r="A2766" i="20"/>
  <c r="A2765" i="20"/>
  <c r="A2764" i="20"/>
  <c r="A2763" i="20"/>
  <c r="A2762" i="20"/>
  <c r="A2761" i="20"/>
  <c r="A2760" i="20"/>
  <c r="A2759" i="20"/>
  <c r="A2758" i="20"/>
  <c r="A2757" i="20"/>
  <c r="A2756" i="20"/>
  <c r="A2755" i="20"/>
  <c r="A2754" i="20"/>
  <c r="A2753" i="20"/>
  <c r="A2752" i="20"/>
  <c r="A2751" i="20"/>
  <c r="A2750" i="20"/>
  <c r="A2749" i="20"/>
  <c r="A2748" i="20"/>
  <c r="A2747" i="20"/>
  <c r="A2746"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A2728" i="20"/>
  <c r="A2726" i="20"/>
  <c r="A2725" i="20"/>
  <c r="A2724" i="20"/>
  <c r="A2723" i="20"/>
  <c r="A2722" i="20"/>
  <c r="A2721" i="20"/>
  <c r="A2720" i="20"/>
  <c r="A2719" i="20"/>
  <c r="A2718" i="20"/>
  <c r="A2717" i="20"/>
  <c r="A2716" i="20"/>
  <c r="A2715" i="20"/>
  <c r="A2714" i="20"/>
  <c r="A2713" i="20"/>
  <c r="A2712" i="20"/>
  <c r="A2711" i="20"/>
  <c r="J2710" i="20"/>
  <c r="A2710" i="20"/>
  <c r="J2709" i="20"/>
  <c r="A2709" i="20"/>
  <c r="A2708" i="20"/>
  <c r="A2707" i="20"/>
  <c r="A2706" i="20"/>
  <c r="A2705" i="20"/>
  <c r="A2704" i="20"/>
  <c r="A2703" i="20"/>
  <c r="A2702" i="20"/>
  <c r="A2701" i="20"/>
  <c r="A2700" i="20"/>
  <c r="A2699" i="20"/>
  <c r="A2698" i="20"/>
  <c r="A2697" i="20"/>
  <c r="A2696" i="20"/>
  <c r="A2695" i="20"/>
  <c r="A2694" i="20"/>
  <c r="A2693" i="20"/>
  <c r="A2692" i="20"/>
  <c r="A2691" i="20"/>
  <c r="A2690" i="20"/>
  <c r="A2689" i="20"/>
  <c r="A2688" i="20"/>
  <c r="A2687" i="20"/>
  <c r="A2686" i="20"/>
  <c r="A2685" i="20"/>
  <c r="A2684" i="20"/>
  <c r="A2683" i="20"/>
  <c r="A2682" i="20"/>
  <c r="A2681" i="20"/>
  <c r="A2680" i="20"/>
  <c r="A2679" i="20"/>
  <c r="A2678" i="20"/>
  <c r="A2677" i="20"/>
  <c r="A2676" i="20"/>
  <c r="A2675" i="20"/>
  <c r="A2674" i="20"/>
  <c r="A2673" i="20"/>
  <c r="A2672" i="20"/>
  <c r="A2671" i="20"/>
  <c r="A2670" i="20"/>
  <c r="A2669" i="20"/>
  <c r="A2668" i="20"/>
  <c r="A2667" i="20"/>
  <c r="A2666" i="20"/>
  <c r="A2665" i="20"/>
  <c r="A2664" i="20"/>
  <c r="A2663" i="20"/>
  <c r="A2662" i="20"/>
  <c r="A2661" i="20"/>
  <c r="A2660" i="20"/>
  <c r="A2659" i="20"/>
  <c r="A2658" i="20"/>
  <c r="A2657" i="20"/>
  <c r="A2656" i="20"/>
  <c r="A2655" i="20"/>
  <c r="A2654" i="20"/>
  <c r="A2653" i="20"/>
  <c r="A2652" i="20"/>
  <c r="A2651" i="20"/>
  <c r="A2650" i="20"/>
  <c r="A2649" i="20"/>
  <c r="A2648" i="20"/>
  <c r="A2647" i="20"/>
  <c r="A2646" i="20"/>
  <c r="A2645" i="20"/>
  <c r="A2644" i="20"/>
  <c r="A2643" i="20"/>
  <c r="A2642" i="20"/>
  <c r="A2641" i="20"/>
  <c r="A2640" i="20"/>
  <c r="A2639" i="20"/>
  <c r="A2638" i="20"/>
  <c r="A2637" i="20"/>
  <c r="A2636" i="20"/>
  <c r="A2635" i="20"/>
  <c r="A2634" i="20"/>
  <c r="A2633" i="20"/>
  <c r="A2632" i="20"/>
  <c r="A2631" i="20"/>
  <c r="A2630" i="20"/>
  <c r="A2629" i="20"/>
  <c r="A2628" i="20"/>
  <c r="A2627" i="20"/>
  <c r="A2626" i="20"/>
  <c r="A2625" i="20"/>
  <c r="A2624" i="20"/>
  <c r="A2623" i="20"/>
  <c r="A2622" i="20"/>
  <c r="A2621" i="20"/>
  <c r="A2620" i="20"/>
  <c r="A2619" i="20"/>
  <c r="A2618" i="20"/>
  <c r="A2617" i="20"/>
  <c r="A2616" i="20"/>
  <c r="A2615" i="20"/>
  <c r="A2614" i="20"/>
  <c r="A2613" i="20"/>
  <c r="A2612" i="20"/>
  <c r="A2611" i="20"/>
  <c r="A2610" i="20"/>
  <c r="A2609" i="20"/>
  <c r="A2608" i="20"/>
  <c r="A2607" i="20"/>
  <c r="A2606" i="20"/>
  <c r="A2605" i="20"/>
  <c r="A2604" i="20"/>
  <c r="A2603" i="20"/>
  <c r="A2602" i="20"/>
  <c r="A2601" i="20"/>
  <c r="A2594" i="20"/>
  <c r="A2592" i="20"/>
  <c r="A2591" i="20"/>
  <c r="A2590" i="20"/>
  <c r="A2589" i="20"/>
  <c r="A2588" i="20"/>
  <c r="A2587" i="20"/>
  <c r="A2586" i="20"/>
  <c r="A2585" i="20"/>
  <c r="A2584" i="20"/>
  <c r="A2583" i="20"/>
  <c r="A2582" i="20"/>
  <c r="A2581" i="20"/>
  <c r="A2580" i="20"/>
  <c r="A2579" i="20"/>
  <c r="A2578" i="20"/>
  <c r="A2577" i="20"/>
  <c r="A2576" i="20"/>
  <c r="A2575" i="20"/>
  <c r="A2574" i="20"/>
  <c r="A2573" i="20"/>
  <c r="A2572" i="20"/>
  <c r="A2571" i="20"/>
  <c r="A2570" i="20"/>
  <c r="A2569" i="20"/>
  <c r="A2568" i="20"/>
  <c r="A2567" i="20"/>
  <c r="A2566" i="20"/>
  <c r="A2565" i="20"/>
  <c r="A2564" i="20"/>
  <c r="A2563" i="20"/>
  <c r="A2562" i="20"/>
  <c r="A2561" i="20"/>
  <c r="A2560" i="20"/>
  <c r="A2559" i="20"/>
  <c r="A2558" i="20"/>
  <c r="A2557" i="20"/>
  <c r="A2547"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A2537" i="20"/>
  <c r="A2535" i="20"/>
  <c r="A2534" i="20"/>
  <c r="A2533" i="20"/>
  <c r="A2532" i="20"/>
  <c r="A2531" i="20"/>
  <c r="A2530" i="20"/>
  <c r="A2529" i="20"/>
  <c r="A2528" i="20"/>
  <c r="A2527" i="20"/>
  <c r="A2526" i="20"/>
  <c r="A2525" i="20"/>
  <c r="A2524" i="20"/>
  <c r="A2523" i="20"/>
  <c r="A2522" i="20"/>
  <c r="A2521" i="20"/>
  <c r="A2520" i="20"/>
  <c r="A2519" i="20"/>
  <c r="A2518" i="20"/>
  <c r="A2517" i="20"/>
  <c r="A2516" i="20"/>
  <c r="A2515" i="20"/>
  <c r="A2514" i="20"/>
  <c r="A2513" i="20"/>
  <c r="A2512" i="20"/>
  <c r="A2511" i="20"/>
  <c r="A2510" i="20"/>
  <c r="A2509" i="20"/>
  <c r="A2508" i="20"/>
  <c r="A2507" i="20"/>
  <c r="A2506" i="20"/>
  <c r="A2505" i="20"/>
  <c r="A2504" i="20"/>
  <c r="A2503" i="20"/>
  <c r="A2502" i="20"/>
  <c r="A2501" i="20"/>
  <c r="A2500" i="20"/>
  <c r="A2499" i="20"/>
  <c r="A2498" i="20"/>
  <c r="A2497" i="20"/>
  <c r="A2496" i="20"/>
  <c r="A2495" i="20"/>
  <c r="A2494" i="20"/>
  <c r="A2493" i="20"/>
  <c r="A2492" i="20"/>
  <c r="A2491" i="20"/>
  <c r="A2490" i="20"/>
  <c r="A2489" i="20"/>
  <c r="A2488" i="20"/>
  <c r="A2487" i="20"/>
  <c r="A2486" i="20"/>
  <c r="A2485" i="20"/>
  <c r="A2484" i="20"/>
  <c r="A2483" i="20"/>
  <c r="A2482" i="20"/>
  <c r="A2481" i="20"/>
  <c r="A2480" i="20"/>
  <c r="A2479" i="20"/>
  <c r="A2478" i="20"/>
  <c r="A2477" i="20"/>
  <c r="A2476" i="20"/>
  <c r="A2475" i="20"/>
  <c r="A2474" i="20"/>
  <c r="A2473" i="20"/>
  <c r="A2472" i="20"/>
  <c r="A2471" i="20"/>
  <c r="A2470" i="20"/>
  <c r="A2469" i="20"/>
  <c r="A2468" i="20"/>
  <c r="A2467" i="20"/>
  <c r="A2466" i="20"/>
  <c r="A2465" i="20"/>
  <c r="A2464" i="20"/>
  <c r="A2463" i="20"/>
  <c r="A2462" i="20"/>
  <c r="A2461" i="20"/>
  <c r="A2460" i="20"/>
  <c r="A2459" i="20"/>
  <c r="A2458" i="20"/>
  <c r="A2457" i="20"/>
  <c r="A2456" i="20"/>
  <c r="A2455" i="20"/>
  <c r="A2454" i="20"/>
  <c r="A2453" i="20"/>
  <c r="A2452" i="20"/>
  <c r="A2451" i="20"/>
  <c r="A2450" i="20"/>
  <c r="A2449" i="20"/>
  <c r="A2448" i="20"/>
  <c r="A2447" i="20"/>
  <c r="A2446" i="20"/>
  <c r="A2445" i="20"/>
  <c r="A2444" i="20"/>
  <c r="A2443" i="20"/>
  <c r="A2442" i="20"/>
  <c r="A2441" i="20"/>
  <c r="A2440" i="20"/>
  <c r="A2432" i="20"/>
  <c r="A2430" i="20"/>
  <c r="A2429" i="20"/>
  <c r="A2428" i="20"/>
  <c r="A2427" i="20"/>
  <c r="A2426" i="20"/>
  <c r="A2425" i="20"/>
  <c r="A2424" i="20"/>
  <c r="A2423" i="20"/>
  <c r="A2422" i="20"/>
  <c r="A2421" i="20"/>
  <c r="A2420" i="20"/>
  <c r="A2419" i="20"/>
  <c r="A2418" i="20"/>
  <c r="A2417" i="20"/>
  <c r="A2416" i="20"/>
  <c r="A2415" i="20"/>
  <c r="A2414" i="20"/>
  <c r="A2413" i="20"/>
  <c r="A2412" i="20"/>
  <c r="A2411" i="20"/>
  <c r="A2410" i="20"/>
  <c r="A2409" i="20"/>
  <c r="A2408" i="20"/>
  <c r="A2407" i="20"/>
  <c r="A2406" i="20"/>
  <c r="A2405" i="20"/>
  <c r="A2404" i="20"/>
  <c r="A2403" i="20"/>
  <c r="A2402" i="20"/>
  <c r="A2401" i="20"/>
  <c r="A2400" i="20"/>
  <c r="A2399" i="20"/>
  <c r="A2398" i="20"/>
  <c r="A2397" i="20"/>
  <c r="A2396" i="20"/>
  <c r="A2395" i="20"/>
  <c r="A2394" i="20"/>
  <c r="A2393" i="20"/>
  <c r="A2392" i="20"/>
  <c r="A2391" i="20"/>
  <c r="A2390" i="20"/>
  <c r="A2389" i="20"/>
  <c r="A2388" i="20"/>
  <c r="A2387" i="20"/>
  <c r="A2386" i="20"/>
  <c r="A2385" i="20"/>
  <c r="A2384" i="20"/>
  <c r="A2383" i="20"/>
  <c r="A2382" i="20"/>
  <c r="A2381" i="20"/>
  <c r="A2380" i="20"/>
  <c r="A2379" i="20"/>
  <c r="A2378" i="20"/>
  <c r="A2377" i="20"/>
  <c r="A2376" i="20"/>
  <c r="G2373" i="20"/>
  <c r="J2373" i="20" s="1"/>
  <c r="E2373" i="20"/>
  <c r="C2373" i="20"/>
  <c r="G2372" i="20"/>
  <c r="J2372" i="20" s="1"/>
  <c r="E2372" i="20"/>
  <c r="C2372" i="20"/>
  <c r="A2370" i="20"/>
  <c r="A2368" i="20"/>
  <c r="A2367" i="20"/>
  <c r="A2366" i="20"/>
  <c r="A2365" i="20"/>
  <c r="A2364" i="20"/>
  <c r="A2363" i="20"/>
  <c r="A2362" i="20"/>
  <c r="A2361" i="20"/>
  <c r="A2360" i="20"/>
  <c r="A2359" i="20"/>
  <c r="A2358" i="20"/>
  <c r="A2357" i="20"/>
  <c r="A2356" i="20"/>
  <c r="A2355" i="20"/>
  <c r="A2354" i="20"/>
  <c r="A2353" i="20"/>
  <c r="A2352" i="20"/>
  <c r="A2351" i="20"/>
  <c r="A2350" i="20"/>
  <c r="A2349" i="20"/>
  <c r="A2348" i="20"/>
  <c r="A2347" i="20"/>
  <c r="A2346" i="20"/>
  <c r="A2345" i="20"/>
  <c r="A2344" i="20"/>
  <c r="A2343" i="20"/>
  <c r="A2342" i="20"/>
  <c r="A2341" i="20"/>
  <c r="A2340" i="20"/>
  <c r="A2339" i="20"/>
  <c r="A2338" i="20"/>
  <c r="A2337" i="20"/>
  <c r="A2336" i="20"/>
  <c r="A2335" i="20"/>
  <c r="A2334" i="20"/>
  <c r="A2333" i="20"/>
  <c r="A2332" i="20"/>
  <c r="A2331" i="20"/>
  <c r="A2330" i="20"/>
  <c r="A2329" i="20"/>
  <c r="A2328" i="20"/>
  <c r="A2327" i="20"/>
  <c r="A2326" i="20"/>
  <c r="A2325" i="20"/>
  <c r="A2324" i="20"/>
  <c r="A2323" i="20"/>
  <c r="A2322" i="20"/>
  <c r="A2321" i="20"/>
  <c r="A2320" i="20"/>
  <c r="A2319" i="20"/>
  <c r="A2318" i="20"/>
  <c r="A2317" i="20"/>
  <c r="A2316" i="20"/>
  <c r="A2315" i="20"/>
  <c r="A2314" i="20"/>
  <c r="A2313" i="20"/>
  <c r="A2312" i="20"/>
  <c r="A2311" i="20"/>
  <c r="A2310" i="20"/>
  <c r="A2309" i="20"/>
  <c r="A2308" i="20"/>
  <c r="A2307" i="20"/>
  <c r="A2306" i="20"/>
  <c r="A2305" i="20"/>
  <c r="A2304" i="20"/>
  <c r="A2303" i="20"/>
  <c r="A2302" i="20"/>
  <c r="A2301" i="20"/>
  <c r="A2300" i="20"/>
  <c r="A2299" i="20"/>
  <c r="A2298" i="20"/>
  <c r="A2297" i="20"/>
  <c r="A2296" i="20"/>
  <c r="A2295" i="20"/>
  <c r="A2294" i="20"/>
  <c r="A2293" i="20"/>
  <c r="A2292" i="20"/>
  <c r="A2291" i="20"/>
  <c r="A2290" i="20"/>
  <c r="A2289" i="20"/>
  <c r="A2288" i="20"/>
  <c r="A2287" i="20"/>
  <c r="A2286" i="20"/>
  <c r="A2285" i="20"/>
  <c r="A2284" i="20"/>
  <c r="A2283" i="20"/>
  <c r="A2282" i="20"/>
  <c r="A2281" i="20"/>
  <c r="A2280" i="20"/>
  <c r="A2279" i="20"/>
  <c r="A2278" i="20"/>
  <c r="A2277" i="20"/>
  <c r="A2276" i="20"/>
  <c r="A2275" i="20"/>
  <c r="A2274" i="20"/>
  <c r="A2273" i="20"/>
  <c r="A2272" i="20"/>
  <c r="A2271" i="20"/>
  <c r="A2270" i="20"/>
  <c r="A2269" i="20"/>
  <c r="A2268" i="20"/>
  <c r="A2267" i="20"/>
  <c r="A2266" i="20"/>
  <c r="A2265" i="20"/>
  <c r="A2264" i="20"/>
  <c r="A2263" i="20"/>
  <c r="A2262" i="20"/>
  <c r="G2259" i="20"/>
  <c r="J2259" i="20" s="1"/>
  <c r="J2257" i="20" s="1"/>
  <c r="K2257" i="20" s="1"/>
  <c r="E2259" i="20"/>
  <c r="C2259" i="20"/>
  <c r="A2257" i="20"/>
  <c r="G2254" i="20"/>
  <c r="J2254" i="20" s="1"/>
  <c r="J2252" i="20" s="1"/>
  <c r="K2252" i="20" s="1"/>
  <c r="E2254" i="20"/>
  <c r="C2254" i="20"/>
  <c r="A2252" i="20"/>
  <c r="G2249" i="20"/>
  <c r="J2249" i="20" s="1"/>
  <c r="J2247" i="20" s="1"/>
  <c r="K2247" i="20" s="1"/>
  <c r="E2249" i="20"/>
  <c r="C2249" i="20"/>
  <c r="A2247" i="20"/>
  <c r="G2244" i="20"/>
  <c r="J2244" i="20" s="1"/>
  <c r="J2242" i="20" s="1"/>
  <c r="K2242" i="20" s="1"/>
  <c r="E2244" i="20"/>
  <c r="C2244" i="20"/>
  <c r="A2242"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A2232" i="20"/>
  <c r="G2229" i="20"/>
  <c r="J2229" i="20" s="1"/>
  <c r="E2229" i="20"/>
  <c r="C2229" i="20"/>
  <c r="G2228" i="20"/>
  <c r="J2228" i="20" s="1"/>
  <c r="E2228" i="20"/>
  <c r="C2228" i="20"/>
  <c r="G2227" i="20"/>
  <c r="J2227" i="20" s="1"/>
  <c r="E2227" i="20"/>
  <c r="C2227" i="20"/>
  <c r="A2225" i="20"/>
  <c r="A2223" i="20"/>
  <c r="A2222" i="20"/>
  <c r="A2221" i="20"/>
  <c r="A2220" i="20"/>
  <c r="A2219" i="20"/>
  <c r="A2218" i="20"/>
  <c r="A2217" i="20"/>
  <c r="A2216" i="20"/>
  <c r="A2215" i="20"/>
  <c r="A2214" i="20"/>
  <c r="A2213" i="20"/>
  <c r="A2212" i="20"/>
  <c r="A2211" i="20"/>
  <c r="A2210" i="20"/>
  <c r="A2209" i="20"/>
  <c r="A2208" i="20"/>
  <c r="A2207" i="20"/>
  <c r="A2206" i="20"/>
  <c r="A2205" i="20"/>
  <c r="A2204" i="20"/>
  <c r="A2203" i="20"/>
  <c r="A2202" i="20"/>
  <c r="A2201" i="20"/>
  <c r="A2200" i="20"/>
  <c r="A2199" i="20"/>
  <c r="A2198" i="20"/>
  <c r="A2197" i="20"/>
  <c r="A2196" i="20"/>
  <c r="A2195" i="20"/>
  <c r="A2194" i="20"/>
  <c r="A2193" i="20"/>
  <c r="A2192" i="20"/>
  <c r="A2191" i="20"/>
  <c r="A2190" i="20"/>
  <c r="A2189" i="20"/>
  <c r="A2188" i="20"/>
  <c r="A2187" i="20"/>
  <c r="A2186" i="20"/>
  <c r="A2185" i="20"/>
  <c r="A2184" i="20"/>
  <c r="A2183" i="20"/>
  <c r="A2182" i="20"/>
  <c r="A2181" i="20"/>
  <c r="A2180" i="20"/>
  <c r="A2179" i="20"/>
  <c r="A2178" i="20"/>
  <c r="A2177" i="20"/>
  <c r="A2176" i="20"/>
  <c r="A2175" i="20"/>
  <c r="A2174" i="20"/>
  <c r="A2173" i="20"/>
  <c r="A2172" i="20"/>
  <c r="A2171" i="20"/>
  <c r="A2170" i="20"/>
  <c r="A2169" i="20"/>
  <c r="A2168" i="20"/>
  <c r="A2167" i="20"/>
  <c r="A2166" i="20"/>
  <c r="A2165" i="20"/>
  <c r="A2164" i="20"/>
  <c r="G2161" i="20"/>
  <c r="J2161" i="20" s="1"/>
  <c r="J2159" i="20" s="1"/>
  <c r="K2159" i="20" s="1"/>
  <c r="E2161" i="20"/>
  <c r="C2161" i="20"/>
  <c r="A2159" i="20"/>
  <c r="A2157" i="20"/>
  <c r="A2156" i="20"/>
  <c r="A2155" i="20"/>
  <c r="A2154" i="20"/>
  <c r="A2153" i="20"/>
  <c r="A2152" i="20"/>
  <c r="A2151" i="20"/>
  <c r="A2150" i="20"/>
  <c r="G2147" i="20"/>
  <c r="J2147" i="20" s="1"/>
  <c r="J2145" i="20" s="1"/>
  <c r="K2145" i="20" s="1"/>
  <c r="E2147" i="20"/>
  <c r="C2147" i="20"/>
  <c r="A2145" i="20"/>
  <c r="A2143" i="20"/>
  <c r="A2142" i="20"/>
  <c r="A2141" i="20"/>
  <c r="A2140" i="20"/>
  <c r="A2139" i="20"/>
  <c r="A2138" i="20"/>
  <c r="A2137" i="20"/>
  <c r="A2136" i="20"/>
  <c r="G2134" i="20"/>
  <c r="J2134" i="20" s="1"/>
  <c r="E2134" i="20"/>
  <c r="C2134" i="20"/>
  <c r="G2133" i="20"/>
  <c r="J2133" i="20" s="1"/>
  <c r="E2133" i="20"/>
  <c r="C2133" i="20"/>
  <c r="G2132" i="20"/>
  <c r="J2132" i="20" s="1"/>
  <c r="E2132" i="20"/>
  <c r="C2132" i="20"/>
  <c r="A2130" i="20"/>
  <c r="A2128" i="20"/>
  <c r="A2127" i="20"/>
  <c r="A2126" i="20"/>
  <c r="A2125" i="20"/>
  <c r="A2124" i="20"/>
  <c r="A2123" i="20"/>
  <c r="A2122" i="20"/>
  <c r="A2121" i="20"/>
  <c r="A2120" i="20"/>
  <c r="A2119" i="20"/>
  <c r="A2118" i="20"/>
  <c r="A2117" i="20"/>
  <c r="A2116" i="20"/>
  <c r="A2115" i="20"/>
  <c r="A2114" i="20"/>
  <c r="A2113" i="20"/>
  <c r="A2112" i="20"/>
  <c r="A2111" i="20"/>
  <c r="A2110" i="20"/>
  <c r="A2109"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A2095" i="20"/>
  <c r="A2093" i="20"/>
  <c r="A2092" i="20"/>
  <c r="A2091" i="20"/>
  <c r="A2090" i="20"/>
  <c r="A2089" i="20"/>
  <c r="A2088" i="20"/>
  <c r="A2087" i="20"/>
  <c r="A2086" i="20"/>
  <c r="A2085" i="20"/>
  <c r="A2084" i="20"/>
  <c r="A2083" i="20"/>
  <c r="A2082" i="20"/>
  <c r="A2081" i="20"/>
  <c r="A2080" i="20"/>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2"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1"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G1703" i="20"/>
  <c r="J1703" i="20" s="1"/>
  <c r="E1703" i="20"/>
  <c r="C1703" i="20"/>
  <c r="G1702" i="20"/>
  <c r="J1702" i="20" s="1"/>
  <c r="E1702" i="20"/>
  <c r="C1702" i="20"/>
  <c r="G1701" i="20"/>
  <c r="J1701" i="20" s="1"/>
  <c r="E1701" i="20"/>
  <c r="C1701" i="20"/>
  <c r="G1700" i="20"/>
  <c r="J1700" i="20" s="1"/>
  <c r="E1700" i="20"/>
  <c r="C1700" i="20"/>
  <c r="G1699" i="20"/>
  <c r="J1699" i="20" s="1"/>
  <c r="E1699" i="20"/>
  <c r="C1699" i="20"/>
  <c r="G1698" i="20"/>
  <c r="J1698" i="20" s="1"/>
  <c r="E1698" i="20"/>
  <c r="C1698" i="20"/>
  <c r="A1696"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82" i="20"/>
  <c r="A1380" i="20"/>
  <c r="A1379" i="20"/>
  <c r="A1378" i="20"/>
  <c r="A1377" i="20"/>
  <c r="A1376" i="20"/>
  <c r="G1374" i="20"/>
  <c r="J1374" i="20" s="1"/>
  <c r="E1374" i="20"/>
  <c r="C1374" i="20"/>
  <c r="G1373" i="20"/>
  <c r="J1373" i="20" s="1"/>
  <c r="E1373" i="20"/>
  <c r="C1373" i="20"/>
  <c r="G1372" i="20"/>
  <c r="J1372" i="20" s="1"/>
  <c r="E1372" i="20"/>
  <c r="C1372" i="20"/>
  <c r="G1371" i="20"/>
  <c r="J1371" i="20" s="1"/>
  <c r="E1371" i="20"/>
  <c r="C1371" i="20"/>
  <c r="G1370" i="20"/>
  <c r="J1370" i="20" s="1"/>
  <c r="E1370" i="20"/>
  <c r="C1370" i="20"/>
  <c r="A1368" i="20"/>
  <c r="A1366" i="20"/>
  <c r="G1363" i="20"/>
  <c r="J1363" i="20" s="1"/>
  <c r="E1363" i="20"/>
  <c r="C1363" i="20"/>
  <c r="G1362" i="20"/>
  <c r="J1362" i="20" s="1"/>
  <c r="E1362" i="20"/>
  <c r="C1362" i="20"/>
  <c r="G1361" i="20"/>
  <c r="J1361" i="20" s="1"/>
  <c r="E1361" i="20"/>
  <c r="C1361" i="20"/>
  <c r="G1360" i="20"/>
  <c r="J1360" i="20" s="1"/>
  <c r="E1360" i="20"/>
  <c r="C1360" i="20"/>
  <c r="G1359" i="20"/>
  <c r="J1359" i="20" s="1"/>
  <c r="E1359" i="20"/>
  <c r="C1359" i="20"/>
  <c r="G1358" i="20"/>
  <c r="J1358" i="20" s="1"/>
  <c r="E1358" i="20"/>
  <c r="C1358" i="20"/>
  <c r="G1357" i="20"/>
  <c r="J1357" i="20" s="1"/>
  <c r="E1357" i="20"/>
  <c r="C1357" i="20"/>
  <c r="A1355" i="20"/>
  <c r="A1353" i="20"/>
  <c r="A1352"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A1342"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G1313" i="20"/>
  <c r="J1313" i="20" s="1"/>
  <c r="E1313" i="20"/>
  <c r="C1313" i="20"/>
  <c r="G1312" i="20"/>
  <c r="J1312" i="20" s="1"/>
  <c r="E1312" i="20"/>
  <c r="C1312" i="20"/>
  <c r="A1310"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62" i="20"/>
  <c r="A1260" i="20"/>
  <c r="A1259" i="20"/>
  <c r="A1258" i="20"/>
  <c r="A1252"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G1156" i="20"/>
  <c r="J1156" i="20" s="1"/>
  <c r="J1154" i="20" s="1"/>
  <c r="K1154" i="20" s="1"/>
  <c r="E1156" i="20"/>
  <c r="C1156" i="20"/>
  <c r="A1154" i="20"/>
  <c r="A1152" i="20"/>
  <c r="A1151" i="20"/>
  <c r="A1150" i="20"/>
  <c r="A1149" i="20"/>
  <c r="A1148" i="20"/>
  <c r="A1147" i="20"/>
  <c r="A1146" i="20"/>
  <c r="A1141"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G938" i="20"/>
  <c r="J938" i="20" s="1"/>
  <c r="E938" i="20"/>
  <c r="C938" i="20"/>
  <c r="G937" i="20"/>
  <c r="J937" i="20" s="1"/>
  <c r="E937" i="20"/>
  <c r="C937" i="20"/>
  <c r="G936" i="20"/>
  <c r="J936" i="20" s="1"/>
  <c r="E936" i="20"/>
  <c r="C936" i="20"/>
  <c r="G935" i="20"/>
  <c r="J935" i="20" s="1"/>
  <c r="E935" i="20"/>
  <c r="C935" i="20"/>
  <c r="G934" i="20"/>
  <c r="J934" i="20" s="1"/>
  <c r="E934" i="20"/>
  <c r="C934" i="20"/>
  <c r="A932"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G812" i="20"/>
  <c r="J812" i="20" s="1"/>
  <c r="J810" i="20" s="1"/>
  <c r="K810" i="20" s="1"/>
  <c r="E812" i="20"/>
  <c r="C812" i="20"/>
  <c r="A810" i="20"/>
  <c r="G807" i="20"/>
  <c r="J807" i="20" s="1"/>
  <c r="J805" i="20" s="1"/>
  <c r="K805" i="20" s="1"/>
  <c r="E807" i="20"/>
  <c r="C807" i="20"/>
  <c r="A805" i="20"/>
  <c r="G801" i="20"/>
  <c r="J801" i="20" s="1"/>
  <c r="J799" i="20" s="1"/>
  <c r="K799" i="20" s="1"/>
  <c r="E801" i="20"/>
  <c r="C801" i="20"/>
  <c r="A799" i="20"/>
  <c r="G795" i="20"/>
  <c r="J795" i="20" s="1"/>
  <c r="J793" i="20" s="1"/>
  <c r="K793" i="20" s="1"/>
  <c r="E795" i="20"/>
  <c r="C795" i="20"/>
  <c r="A793" i="20"/>
  <c r="G783" i="20"/>
  <c r="J783" i="20" s="1"/>
  <c r="E783" i="20"/>
  <c r="C783" i="20"/>
  <c r="G782" i="20"/>
  <c r="J782" i="20" s="1"/>
  <c r="E782" i="20"/>
  <c r="C782" i="20"/>
  <c r="G781" i="20"/>
  <c r="J781" i="20" s="1"/>
  <c r="E781" i="20"/>
  <c r="C781" i="20"/>
  <c r="G780" i="20"/>
  <c r="J780" i="20" s="1"/>
  <c r="E780" i="20"/>
  <c r="C780" i="20"/>
  <c r="A778" i="20"/>
  <c r="G775" i="20"/>
  <c r="J775" i="20" s="1"/>
  <c r="E775" i="20"/>
  <c r="C775" i="20"/>
  <c r="G774" i="20"/>
  <c r="J774" i="20" s="1"/>
  <c r="E774" i="20"/>
  <c r="C774" i="20"/>
  <c r="A772"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G735" i="20"/>
  <c r="J735" i="20" s="1"/>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A703"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G662" i="20"/>
  <c r="J662" i="20" s="1"/>
  <c r="J660" i="20" s="1"/>
  <c r="K660" i="20" s="1"/>
  <c r="E662" i="20"/>
  <c r="C662" i="20"/>
  <c r="A660" i="20"/>
  <c r="A655" i="20"/>
  <c r="A654" i="20"/>
  <c r="A653" i="20"/>
  <c r="A652" i="20"/>
  <c r="A651" i="20"/>
  <c r="A650" i="20"/>
  <c r="G647" i="20"/>
  <c r="J647" i="20" s="1"/>
  <c r="E647" i="20"/>
  <c r="C647" i="20"/>
  <c r="G646" i="20"/>
  <c r="J646" i="20" s="1"/>
  <c r="E646" i="20"/>
  <c r="C646" i="20"/>
  <c r="A644" i="20"/>
  <c r="A642" i="20"/>
  <c r="A641" i="20"/>
  <c r="A640" i="20"/>
  <c r="G637" i="20"/>
  <c r="J637" i="20" s="1"/>
  <c r="E637" i="20"/>
  <c r="C637" i="20"/>
  <c r="G636" i="20"/>
  <c r="J636" i="20" s="1"/>
  <c r="E636" i="20"/>
  <c r="C636" i="20"/>
  <c r="A634" i="20"/>
  <c r="A632" i="20"/>
  <c r="A631" i="20"/>
  <c r="A630" i="20"/>
  <c r="A629" i="20"/>
  <c r="A628" i="20"/>
  <c r="A627" i="20"/>
  <c r="A626" i="20"/>
  <c r="A625" i="20"/>
  <c r="A624" i="20"/>
  <c r="A623" i="20"/>
  <c r="A622" i="20"/>
  <c r="A621" i="20"/>
  <c r="G618" i="20"/>
  <c r="J618" i="20" s="1"/>
  <c r="E618" i="20"/>
  <c r="C618" i="20"/>
  <c r="G617" i="20"/>
  <c r="J617" i="20" s="1"/>
  <c r="E617" i="20"/>
  <c r="C617" i="20"/>
  <c r="A615"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68"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G509" i="20"/>
  <c r="J509" i="20" s="1"/>
  <c r="E509" i="20"/>
  <c r="C509" i="20"/>
  <c r="G508" i="20"/>
  <c r="J508" i="20" s="1"/>
  <c r="E508" i="20"/>
  <c r="C508" i="20"/>
  <c r="G507" i="20"/>
  <c r="J507" i="20" s="1"/>
  <c r="E507" i="20"/>
  <c r="C507" i="20"/>
  <c r="G506" i="20"/>
  <c r="J506" i="20" s="1"/>
  <c r="E506" i="20"/>
  <c r="C506" i="20"/>
  <c r="A504" i="20"/>
  <c r="G502" i="20"/>
  <c r="J502" i="20" s="1"/>
  <c r="E502" i="20"/>
  <c r="C502" i="20"/>
  <c r="G501" i="20"/>
  <c r="J501" i="20" s="1"/>
  <c r="E501" i="20"/>
  <c r="C501" i="20"/>
  <c r="G500" i="20"/>
  <c r="J500" i="20" s="1"/>
  <c r="E500" i="20"/>
  <c r="C500" i="20"/>
  <c r="G499" i="20"/>
  <c r="J499" i="20" s="1"/>
  <c r="E499" i="20"/>
  <c r="C499" i="20"/>
  <c r="A497"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0"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44"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04" i="20"/>
  <c r="A302" i="20"/>
  <c r="A301" i="20"/>
  <c r="A300" i="20"/>
  <c r="A299" i="20"/>
  <c r="A298" i="20"/>
  <c r="A297" i="20"/>
  <c r="A296" i="20"/>
  <c r="A295" i="20"/>
  <c r="A294" i="20"/>
  <c r="A293" i="20"/>
  <c r="A292" i="20"/>
  <c r="A291" i="20"/>
  <c r="A290" i="20"/>
  <c r="A289" i="20"/>
  <c r="A288" i="20"/>
  <c r="A281"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J99" i="20"/>
  <c r="E99" i="20"/>
  <c r="C99" i="20"/>
  <c r="G98" i="20"/>
  <c r="J98" i="20" s="1"/>
  <c r="E98" i="20"/>
  <c r="C98" i="20"/>
  <c r="G97" i="20"/>
  <c r="J97" i="20" s="1"/>
  <c r="E97" i="20"/>
  <c r="C97" i="20"/>
  <c r="G96" i="20"/>
  <c r="J96" i="20" s="1"/>
  <c r="E96" i="20"/>
  <c r="C96" i="20"/>
  <c r="G95" i="20"/>
  <c r="J95" i="20" s="1"/>
  <c r="E95" i="20"/>
  <c r="C95" i="20"/>
  <c r="G94" i="20"/>
  <c r="J94" i="20" s="1"/>
  <c r="E94" i="20"/>
  <c r="C94" i="20"/>
  <c r="A92" i="20"/>
  <c r="A90" i="20"/>
  <c r="A89" i="20"/>
  <c r="A88" i="20"/>
  <c r="A87" i="20"/>
  <c r="A86" i="20"/>
  <c r="G83" i="20"/>
  <c r="J83" i="20" s="1"/>
  <c r="E83" i="20"/>
  <c r="C83" i="20"/>
  <c r="G82" i="20"/>
  <c r="J82" i="20" s="1"/>
  <c r="E82" i="20"/>
  <c r="C82" i="20"/>
  <c r="G81" i="20"/>
  <c r="J81" i="20" s="1"/>
  <c r="E81" i="20"/>
  <c r="C81" i="20"/>
  <c r="G80" i="20"/>
  <c r="J80" i="20" s="1"/>
  <c r="E80" i="20"/>
  <c r="C80" i="20"/>
  <c r="G79" i="20"/>
  <c r="J79" i="20" s="1"/>
  <c r="E79" i="20"/>
  <c r="C79" i="20"/>
  <c r="G78" i="20"/>
  <c r="J78" i="20" s="1"/>
  <c r="E78" i="20"/>
  <c r="C78" i="20"/>
  <c r="A76" i="20"/>
  <c r="A74" i="20"/>
  <c r="A73" i="20"/>
  <c r="A72" i="20"/>
  <c r="A71" i="20"/>
  <c r="A70"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A59" i="20"/>
  <c r="A57" i="20"/>
  <c r="A56" i="20"/>
  <c r="A55" i="20"/>
  <c r="A54" i="20"/>
  <c r="A53" i="20"/>
  <c r="A52" i="20"/>
  <c r="A51" i="20"/>
  <c r="A50" i="20"/>
  <c r="A49" i="20"/>
  <c r="A48" i="20"/>
  <c r="A47" i="20"/>
  <c r="A46" i="20"/>
  <c r="A45" i="20"/>
  <c r="A44" i="20"/>
  <c r="A43" i="20"/>
  <c r="A42" i="20"/>
  <c r="G39" i="20"/>
  <c r="J39" i="20" s="1"/>
  <c r="E39" i="20"/>
  <c r="C39" i="20"/>
  <c r="G38" i="20"/>
  <c r="J38" i="20" s="1"/>
  <c r="E38" i="20"/>
  <c r="C38" i="20"/>
  <c r="G37" i="20"/>
  <c r="J37" i="20" s="1"/>
  <c r="E37" i="20"/>
  <c r="C37" i="20"/>
  <c r="G36" i="20"/>
  <c r="J36" i="20" s="1"/>
  <c r="E36" i="20"/>
  <c r="C36" i="20"/>
  <c r="G35" i="20"/>
  <c r="J35" i="20" s="1"/>
  <c r="E35" i="20"/>
  <c r="C35" i="20"/>
  <c r="G34" i="20"/>
  <c r="J34" i="20" s="1"/>
  <c r="E34" i="20"/>
  <c r="C34" i="20"/>
  <c r="A32"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H884" i="18"/>
  <c r="K884" i="18" s="1"/>
  <c r="K882" i="18" s="1"/>
  <c r="L882" i="18" s="1"/>
  <c r="F884" i="18"/>
  <c r="D884" i="18"/>
  <c r="H879" i="18"/>
  <c r="K879" i="18" s="1"/>
  <c r="K877" i="18" s="1"/>
  <c r="F879" i="18"/>
  <c r="D879" i="18"/>
  <c r="H843" i="18"/>
  <c r="K843" i="18" s="1"/>
  <c r="K841" i="18" s="1"/>
  <c r="L841" i="18" s="1"/>
  <c r="F843" i="18"/>
  <c r="D843" i="18"/>
  <c r="H764" i="18"/>
  <c r="K764" i="18" s="1"/>
  <c r="F764" i="18"/>
  <c r="D764" i="18"/>
  <c r="H763" i="18"/>
  <c r="F763" i="18"/>
  <c r="D763" i="18"/>
  <c r="L128" i="18" l="1"/>
  <c r="J2370" i="20"/>
  <c r="K2370" i="20" s="1"/>
  <c r="J3031" i="20"/>
  <c r="K3031" i="20" s="1"/>
  <c r="J3896" i="20"/>
  <c r="K3896" i="20" s="1"/>
  <c r="J504" i="20"/>
  <c r="K504" i="20" s="1"/>
  <c r="J634" i="20"/>
  <c r="K634" i="20" s="1"/>
  <c r="J644" i="20"/>
  <c r="K644" i="20" s="1"/>
  <c r="J703" i="20"/>
  <c r="K703" i="20" s="1"/>
  <c r="J778" i="20"/>
  <c r="K778" i="20" s="1"/>
  <c r="J1368" i="20"/>
  <c r="K1368" i="20" s="1"/>
  <c r="J2130" i="20"/>
  <c r="K2130" i="20" s="1"/>
  <c r="J2232" i="20"/>
  <c r="K2232" i="20" s="1"/>
  <c r="J59" i="20"/>
  <c r="K59" i="20" s="1"/>
  <c r="J76" i="20"/>
  <c r="K76" i="20" s="1"/>
  <c r="J92" i="20"/>
  <c r="K92" i="20" s="1"/>
  <c r="J497" i="20"/>
  <c r="K497" i="20" s="1"/>
  <c r="J615" i="20"/>
  <c r="K615" i="20" s="1"/>
  <c r="J3121" i="20"/>
  <c r="K3121" i="20" s="1"/>
  <c r="J3390" i="20"/>
  <c r="K3390" i="20" s="1"/>
  <c r="J3427" i="20"/>
  <c r="K3427" i="20" s="1"/>
  <c r="J3609" i="20"/>
  <c r="K3609" i="20" s="1"/>
  <c r="J4699" i="20"/>
  <c r="K4699" i="20" s="1"/>
  <c r="J1355" i="20"/>
  <c r="K1355" i="20" s="1"/>
  <c r="J1696" i="20"/>
  <c r="K1696" i="20" s="1"/>
  <c r="J2537" i="20"/>
  <c r="K2537" i="20" s="1"/>
  <c r="J2728" i="20"/>
  <c r="K2728" i="20" s="1"/>
  <c r="J3023" i="20"/>
  <c r="K3023" i="20" s="1"/>
  <c r="J3070" i="20"/>
  <c r="K3070" i="20" s="1"/>
  <c r="J3460" i="20"/>
  <c r="K3460" i="20" s="1"/>
  <c r="J3980" i="20"/>
  <c r="K3980" i="20" s="1"/>
  <c r="J3988" i="20"/>
  <c r="K3988" i="20" s="1"/>
  <c r="J3998" i="20"/>
  <c r="K3998" i="20" s="1"/>
  <c r="J4100" i="20"/>
  <c r="K4100" i="20" s="1"/>
  <c r="J4288" i="20"/>
  <c r="K4288" i="20" s="1"/>
  <c r="J4714" i="20"/>
  <c r="K4714" i="20" s="1"/>
  <c r="J4735" i="20"/>
  <c r="K4735" i="20" s="1"/>
  <c r="J32" i="20"/>
  <c r="K32" i="20" s="1"/>
  <c r="J3398" i="20"/>
  <c r="K3398" i="20" s="1"/>
  <c r="J4332" i="20"/>
  <c r="J772" i="20"/>
  <c r="K772" i="20" s="1"/>
  <c r="J932" i="20"/>
  <c r="K932" i="20" s="1"/>
  <c r="J1310" i="20"/>
  <c r="K1310" i="20" s="1"/>
  <c r="J1342" i="20"/>
  <c r="K1342" i="20" s="1"/>
  <c r="J2095" i="20"/>
  <c r="K2095" i="20" s="1"/>
  <c r="J2225" i="20"/>
  <c r="K2225" i="20" s="1"/>
  <c r="J2877" i="20"/>
  <c r="K2877" i="20" s="1"/>
  <c r="J2911" i="20"/>
  <c r="K2911" i="20" s="1"/>
  <c r="J3014" i="20"/>
  <c r="K3014" i="20" s="1"/>
  <c r="J3539" i="20"/>
  <c r="K3539" i="20" s="1"/>
  <c r="K701" i="18"/>
  <c r="L701" i="18" s="1"/>
  <c r="K681" i="18"/>
  <c r="L681" i="18" s="1"/>
  <c r="K691" i="18"/>
  <c r="L691" i="18" s="1"/>
  <c r="K663" i="18"/>
  <c r="L663" i="18" s="1"/>
  <c r="K657" i="18"/>
  <c r="L657" i="18" s="1"/>
  <c r="K651" i="18"/>
  <c r="L651" i="18" s="1"/>
  <c r="K622" i="18"/>
  <c r="L622" i="18" s="1"/>
  <c r="K640" i="18"/>
  <c r="L640" i="18" s="1"/>
  <c r="K631" i="18"/>
  <c r="L631" i="18" s="1"/>
  <c r="K613" i="18"/>
  <c r="L613" i="18" s="1"/>
  <c r="K601" i="18"/>
  <c r="L601" i="18" s="1"/>
  <c r="K584" i="18"/>
  <c r="L584" i="18" s="1"/>
  <c r="K590" i="18"/>
  <c r="L590" i="18" s="1"/>
  <c r="K569" i="18"/>
  <c r="L569" i="18" s="1"/>
  <c r="K575" i="18"/>
  <c r="L575" i="18" s="1"/>
  <c r="K556" i="18"/>
  <c r="L556" i="18" s="1"/>
  <c r="K563" i="18"/>
  <c r="L563" i="18" s="1"/>
  <c r="K546" i="18"/>
  <c r="L546" i="18" s="1"/>
  <c r="K530" i="18"/>
  <c r="L530" i="18" s="1"/>
  <c r="K538" i="18"/>
  <c r="L538" i="18" s="1"/>
  <c r="K520" i="18"/>
  <c r="L520" i="18" s="1"/>
  <c r="K512" i="18"/>
  <c r="L512" i="18" s="1"/>
  <c r="K502" i="18"/>
  <c r="L502" i="18" s="1"/>
  <c r="K492" i="18"/>
  <c r="L492" i="18" s="1"/>
  <c r="K462" i="18"/>
  <c r="L462" i="18" s="1"/>
  <c r="K472" i="18"/>
  <c r="L472" i="18" s="1"/>
  <c r="K482" i="18"/>
  <c r="L482" i="18" s="1"/>
  <c r="K434" i="18"/>
  <c r="L434" i="18" s="1"/>
  <c r="K441" i="18"/>
  <c r="L441" i="18" s="1"/>
  <c r="K449" i="18"/>
  <c r="L449" i="18" s="1"/>
  <c r="K415" i="18"/>
  <c r="L415" i="18" s="1"/>
  <c r="K426" i="18"/>
  <c r="L426" i="18" s="1"/>
  <c r="K404" i="18"/>
  <c r="L404" i="18" s="1"/>
  <c r="K397" i="18"/>
  <c r="L397" i="18" s="1"/>
  <c r="K22" i="18"/>
  <c r="L22" i="18" s="1"/>
  <c r="K69" i="18"/>
  <c r="L69" i="18" s="1"/>
  <c r="K11" i="18"/>
  <c r="L11" i="18" s="1"/>
  <c r="J3418" i="20"/>
  <c r="K3418" i="20" s="1"/>
  <c r="L877" i="18"/>
  <c r="D18" i="19"/>
  <c r="D24" i="19" s="1"/>
  <c r="J5" i="18" s="1"/>
  <c r="D12" i="19"/>
  <c r="H852" i="18"/>
  <c r="K852" i="18" s="1"/>
  <c r="F852" i="18"/>
  <c r="D852" i="18"/>
  <c r="H834" i="18"/>
  <c r="K834" i="18" s="1"/>
  <c r="H833" i="18"/>
  <c r="K833" i="18" s="1"/>
  <c r="H832" i="18"/>
  <c r="K832" i="18" s="1"/>
  <c r="F834" i="18"/>
  <c r="F833" i="18"/>
  <c r="F832" i="18"/>
  <c r="D832" i="18"/>
  <c r="D833" i="18"/>
  <c r="D834" i="18"/>
  <c r="H769" i="18"/>
  <c r="K769" i="18" s="1"/>
  <c r="F769" i="18"/>
  <c r="D769" i="18"/>
  <c r="H762" i="18"/>
  <c r="K762" i="18" s="1"/>
  <c r="F762" i="18"/>
  <c r="D762" i="18"/>
  <c r="H753" i="18"/>
  <c r="K753" i="18" s="1"/>
  <c r="F753" i="18"/>
  <c r="D753" i="18"/>
  <c r="H743" i="18"/>
  <c r="K743" i="18" s="1"/>
  <c r="F743" i="18"/>
  <c r="D743" i="18"/>
  <c r="H678" i="18"/>
  <c r="H677" i="18"/>
  <c r="H676" i="18"/>
  <c r="H675" i="18"/>
  <c r="H674" i="18"/>
  <c r="F674" i="18"/>
  <c r="D674" i="18"/>
  <c r="H673" i="18"/>
  <c r="F673" i="18"/>
  <c r="D673" i="18"/>
  <c r="H864" i="18"/>
  <c r="K864" i="18" s="1"/>
  <c r="K862" i="18" s="1"/>
  <c r="L862" i="18" s="1"/>
  <c r="F864" i="18"/>
  <c r="D864" i="18"/>
  <c r="H859" i="18"/>
  <c r="K859" i="18" s="1"/>
  <c r="K857" i="18" s="1"/>
  <c r="L857" i="18" s="1"/>
  <c r="F859" i="18"/>
  <c r="D859" i="18"/>
  <c r="H854" i="18"/>
  <c r="K854" i="18" s="1"/>
  <c r="H853" i="18"/>
  <c r="K853" i="18" s="1"/>
  <c r="H851" i="18"/>
  <c r="K851" i="18" s="1"/>
  <c r="H850" i="18"/>
  <c r="K850" i="18" s="1"/>
  <c r="F850" i="18"/>
  <c r="F851" i="18"/>
  <c r="F853" i="18"/>
  <c r="F854" i="18"/>
  <c r="D854" i="18"/>
  <c r="D853" i="18"/>
  <c r="D851" i="18"/>
  <c r="D850" i="18"/>
  <c r="H874" i="18"/>
  <c r="K874" i="18" s="1"/>
  <c r="K872" i="18" s="1"/>
  <c r="L872" i="18" s="1"/>
  <c r="F874" i="18"/>
  <c r="D874" i="18"/>
  <c r="H869" i="18"/>
  <c r="K869" i="18" s="1"/>
  <c r="K867" i="18" s="1"/>
  <c r="L867" i="18" s="1"/>
  <c r="F869" i="18"/>
  <c r="D869" i="18"/>
  <c r="H801" i="18"/>
  <c r="K801" i="18" s="1"/>
  <c r="F801" i="18"/>
  <c r="D801" i="18"/>
  <c r="D800" i="18"/>
  <c r="F800" i="18"/>
  <c r="H800" i="18"/>
  <c r="K800" i="18" s="1"/>
  <c r="H799" i="18"/>
  <c r="K799" i="18" s="1"/>
  <c r="F799" i="18"/>
  <c r="D799" i="18"/>
  <c r="H798" i="18"/>
  <c r="K798" i="18" s="1"/>
  <c r="F798" i="18"/>
  <c r="D798" i="18"/>
  <c r="H821" i="18"/>
  <c r="K821" i="18" s="1"/>
  <c r="K819" i="18" s="1"/>
  <c r="L819" i="18" s="1"/>
  <c r="F821" i="18"/>
  <c r="D821" i="18"/>
  <c r="H816" i="18"/>
  <c r="K816" i="18" s="1"/>
  <c r="K814" i="18" s="1"/>
  <c r="L814" i="18" s="1"/>
  <c r="F816" i="18"/>
  <c r="D816" i="18"/>
  <c r="H811" i="18"/>
  <c r="K811" i="18" s="1"/>
  <c r="K809" i="18" s="1"/>
  <c r="F811" i="18"/>
  <c r="D811" i="18"/>
  <c r="H806" i="18"/>
  <c r="K806" i="18" s="1"/>
  <c r="F806" i="18"/>
  <c r="D806" i="18"/>
  <c r="K763" i="18"/>
  <c r="H773" i="18"/>
  <c r="H772" i="18"/>
  <c r="H771" i="18"/>
  <c r="K771" i="18" s="1"/>
  <c r="F773" i="18"/>
  <c r="F772" i="18"/>
  <c r="F771" i="18"/>
  <c r="D773" i="18"/>
  <c r="D772" i="18"/>
  <c r="D771" i="18"/>
  <c r="H793" i="18"/>
  <c r="K793" i="18" s="1"/>
  <c r="K791" i="18" s="1"/>
  <c r="L791" i="18" s="1"/>
  <c r="F793" i="18"/>
  <c r="D793" i="18"/>
  <c r="H788" i="18"/>
  <c r="K788" i="18" s="1"/>
  <c r="K786" i="18" s="1"/>
  <c r="L786" i="18" s="1"/>
  <c r="F788" i="18"/>
  <c r="D788" i="18"/>
  <c r="H783" i="18"/>
  <c r="K783" i="18" s="1"/>
  <c r="K781" i="18" s="1"/>
  <c r="L781" i="18" s="1"/>
  <c r="F783" i="18"/>
  <c r="D783" i="18"/>
  <c r="H770" i="18"/>
  <c r="K770" i="18" s="1"/>
  <c r="F770" i="18"/>
  <c r="D770" i="18"/>
  <c r="H778" i="18"/>
  <c r="K778" i="18" s="1"/>
  <c r="K776" i="18" s="1"/>
  <c r="L776" i="18" s="1"/>
  <c r="F778" i="18"/>
  <c r="D778" i="18"/>
  <c r="K773" i="18"/>
  <c r="K772" i="18"/>
  <c r="H836" i="18"/>
  <c r="K836" i="18" s="1"/>
  <c r="F836" i="18"/>
  <c r="D836" i="18"/>
  <c r="H710" i="18"/>
  <c r="K710" i="18" s="1"/>
  <c r="F710" i="18"/>
  <c r="D710" i="18"/>
  <c r="H709" i="18"/>
  <c r="K709" i="18" s="1"/>
  <c r="F709" i="18"/>
  <c r="D709" i="18"/>
  <c r="H835" i="18"/>
  <c r="K835" i="18" s="1"/>
  <c r="F835" i="18"/>
  <c r="D835" i="18"/>
  <c r="H838" i="18"/>
  <c r="K838" i="18" s="1"/>
  <c r="H837" i="18"/>
  <c r="K837" i="18" s="1"/>
  <c r="F838" i="18"/>
  <c r="F837" i="18"/>
  <c r="D838" i="18"/>
  <c r="D837" i="18"/>
  <c r="H827" i="18"/>
  <c r="K827" i="18" s="1"/>
  <c r="H826" i="18"/>
  <c r="K826" i="18" s="1"/>
  <c r="F827" i="18"/>
  <c r="F826" i="18"/>
  <c r="D827" i="18"/>
  <c r="D826" i="18"/>
  <c r="H744" i="18"/>
  <c r="K744" i="18" s="1"/>
  <c r="F744" i="18"/>
  <c r="D744" i="18"/>
  <c r="H738" i="18"/>
  <c r="K738" i="18" s="1"/>
  <c r="K736" i="18" s="1"/>
  <c r="L736" i="18" s="1"/>
  <c r="F738" i="18"/>
  <c r="D738" i="18"/>
  <c r="H733" i="18"/>
  <c r="K733" i="18" s="1"/>
  <c r="K731" i="18" s="1"/>
  <c r="L731" i="18" s="1"/>
  <c r="F733" i="18"/>
  <c r="D733" i="18"/>
  <c r="H728" i="18"/>
  <c r="K728" i="18" s="1"/>
  <c r="K726" i="18" s="1"/>
  <c r="F728" i="18"/>
  <c r="D728" i="18"/>
  <c r="H718" i="18"/>
  <c r="K718" i="18" s="1"/>
  <c r="H717" i="18"/>
  <c r="K717" i="18" s="1"/>
  <c r="H716" i="18"/>
  <c r="K716" i="18" s="1"/>
  <c r="F718" i="18"/>
  <c r="F717" i="18"/>
  <c r="F716" i="18"/>
  <c r="D718" i="18"/>
  <c r="D717" i="18"/>
  <c r="D716" i="18"/>
  <c r="H715" i="18"/>
  <c r="K715" i="18" s="1"/>
  <c r="F715" i="18"/>
  <c r="D715" i="18"/>
  <c r="H723" i="18"/>
  <c r="K723" i="18" s="1"/>
  <c r="K721" i="18" s="1"/>
  <c r="L721" i="18" s="1"/>
  <c r="F723" i="18"/>
  <c r="D723" i="18"/>
  <c r="D748" i="18"/>
  <c r="D747" i="18"/>
  <c r="D746" i="18"/>
  <c r="D745" i="18"/>
  <c r="F748" i="18"/>
  <c r="F747" i="18"/>
  <c r="F746" i="18"/>
  <c r="F745" i="18"/>
  <c r="H748" i="18"/>
  <c r="K748" i="18" s="1"/>
  <c r="H747" i="18"/>
  <c r="K747" i="18" s="1"/>
  <c r="H746" i="18"/>
  <c r="K746" i="18" s="1"/>
  <c r="H745" i="18"/>
  <c r="K745" i="18" s="1"/>
  <c r="H757" i="18"/>
  <c r="K757" i="18" s="1"/>
  <c r="H756" i="18"/>
  <c r="K756" i="18" s="1"/>
  <c r="H755" i="18"/>
  <c r="K755" i="18" s="1"/>
  <c r="F757" i="18"/>
  <c r="F756" i="18"/>
  <c r="F755" i="18"/>
  <c r="D757" i="18"/>
  <c r="D756" i="18"/>
  <c r="D755" i="18"/>
  <c r="D754" i="18"/>
  <c r="F754" i="18"/>
  <c r="H754" i="18"/>
  <c r="K754" i="18" s="1"/>
  <c r="A882" i="18"/>
  <c r="A877" i="18"/>
  <c r="A872" i="18"/>
  <c r="A867" i="18"/>
  <c r="A862" i="18"/>
  <c r="A857" i="18"/>
  <c r="A848" i="18"/>
  <c r="A841" i="18"/>
  <c r="A830" i="18"/>
  <c r="A824" i="18"/>
  <c r="A819" i="18"/>
  <c r="A814" i="18"/>
  <c r="A809" i="18"/>
  <c r="A804" i="18"/>
  <c r="A796" i="18"/>
  <c r="A791" i="18"/>
  <c r="A786" i="18"/>
  <c r="A781" i="18"/>
  <c r="A776" i="18"/>
  <c r="A767" i="18"/>
  <c r="A760" i="18"/>
  <c r="A751" i="18"/>
  <c r="A741" i="18"/>
  <c r="A736" i="18"/>
  <c r="A731" i="18"/>
  <c r="A726" i="18"/>
  <c r="A721" i="18"/>
  <c r="A713" i="18"/>
  <c r="A707" i="18"/>
  <c r="A671" i="18"/>
  <c r="D7" i="78" l="1"/>
  <c r="K760" i="18"/>
  <c r="L760" i="18" s="1"/>
  <c r="K4332" i="20"/>
  <c r="K767" i="18"/>
  <c r="L767" i="18" s="1"/>
  <c r="K848" i="18"/>
  <c r="L848" i="18" s="1"/>
  <c r="K796" i="18"/>
  <c r="L796" i="18" s="1"/>
  <c r="L809" i="18"/>
  <c r="K804" i="18"/>
  <c r="L804" i="18" s="1"/>
  <c r="K707" i="18"/>
  <c r="L707" i="18" s="1"/>
  <c r="K830" i="18"/>
  <c r="L830" i="18" s="1"/>
  <c r="K824" i="18"/>
  <c r="L824" i="18" s="1"/>
  <c r="L726" i="18"/>
  <c r="K713" i="18"/>
  <c r="L713" i="18" s="1"/>
  <c r="K741" i="18"/>
  <c r="L741" i="18" s="1"/>
  <c r="K751" i="18"/>
  <c r="L751" i="18" s="1"/>
  <c r="K674" i="18"/>
  <c r="K673" i="18"/>
  <c r="K676" i="18"/>
  <c r="K677" i="18"/>
  <c r="K678" i="18"/>
  <c r="F678" i="18"/>
  <c r="D678" i="18"/>
  <c r="F677" i="18"/>
  <c r="D677" i="18"/>
  <c r="F676" i="18"/>
  <c r="D676" i="18"/>
  <c r="F675" i="18"/>
  <c r="D675" i="18"/>
  <c r="K675" i="18"/>
  <c r="I4102" i="16"/>
  <c r="I4103" i="16"/>
  <c r="L3529" i="16"/>
  <c r="L3528" i="16"/>
  <c r="L3527" i="16"/>
  <c r="I3526" i="16"/>
  <c r="I3525" i="16"/>
  <c r="I3402" i="16"/>
  <c r="I3403" i="16"/>
  <c r="I2403" i="16"/>
  <c r="I2402" i="16"/>
  <c r="I2303" i="16"/>
  <c r="I2302" i="16"/>
  <c r="K4320" i="20" l="1"/>
  <c r="J4307" i="20"/>
  <c r="K4307" i="20" s="1"/>
  <c r="K671" i="18"/>
  <c r="L671" i="18" s="1"/>
  <c r="B486" i="11" l="1"/>
  <c r="A486"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F501" i="11" l="1"/>
  <c r="F493" i="11"/>
  <c r="B478" i="11"/>
  <c r="B472" i="11"/>
  <c r="A472" i="11"/>
  <c r="F475" i="11"/>
  <c r="F476" i="11" s="1"/>
  <c r="D295" i="11"/>
  <c r="F295" i="11" s="1"/>
  <c r="D294" i="11"/>
  <c r="F294" i="11" s="1"/>
  <c r="D299" i="11"/>
  <c r="B291" i="11"/>
  <c r="A291" i="11"/>
  <c r="E299" i="11"/>
  <c r="B299" i="11"/>
  <c r="B298" i="11"/>
  <c r="F204" i="11"/>
  <c r="F205" i="11" s="1"/>
  <c r="B201" i="11"/>
  <c r="A201" i="11"/>
  <c r="B185" i="11"/>
  <c r="A185" i="11"/>
  <c r="F189" i="11"/>
  <c r="B193" i="11"/>
  <c r="B192" i="11"/>
  <c r="F188" i="11"/>
  <c r="B207" i="11"/>
  <c r="B208" i="11"/>
  <c r="D138" i="11"/>
  <c r="D131" i="11"/>
  <c r="D130" i="11"/>
  <c r="D129" i="11"/>
  <c r="D134" i="11"/>
  <c r="B137" i="11"/>
  <c r="B126" i="11"/>
  <c r="A126" i="11"/>
  <c r="E138" i="11"/>
  <c r="B138" i="11"/>
  <c r="E137" i="11"/>
  <c r="F137" i="11" s="1"/>
  <c r="E134" i="11"/>
  <c r="E131" i="11"/>
  <c r="B131" i="11"/>
  <c r="E130" i="11"/>
  <c r="E129" i="11"/>
  <c r="E168" i="11"/>
  <c r="E169" i="11"/>
  <c r="E173" i="11"/>
  <c r="E176" i="11"/>
  <c r="E177" i="11"/>
  <c r="B177" i="11"/>
  <c r="B176" i="11"/>
  <c r="B118" i="11"/>
  <c r="B112" i="11"/>
  <c r="A112" i="11"/>
  <c r="F115" i="11"/>
  <c r="F116" i="11" s="1"/>
  <c r="B49" i="11"/>
  <c r="A49" i="11"/>
  <c r="D89" i="11"/>
  <c r="F78" i="11"/>
  <c r="F77" i="11"/>
  <c r="F76" i="11"/>
  <c r="F75" i="11"/>
  <c r="F74" i="11"/>
  <c r="F73" i="11"/>
  <c r="F72" i="11"/>
  <c r="F71" i="11"/>
  <c r="F70" i="11"/>
  <c r="F69" i="11"/>
  <c r="F68" i="11"/>
  <c r="F67" i="11"/>
  <c r="F66" i="11"/>
  <c r="F65" i="11"/>
  <c r="F64" i="11"/>
  <c r="F63" i="11"/>
  <c r="F62" i="11"/>
  <c r="F61" i="11"/>
  <c r="F60" i="11"/>
  <c r="D56" i="11"/>
  <c r="F56" i="11" s="1"/>
  <c r="D55" i="11"/>
  <c r="F55" i="11" s="1"/>
  <c r="D54" i="11"/>
  <c r="D53" i="11"/>
  <c r="D52" i="11"/>
  <c r="E53" i="11"/>
  <c r="E52" i="11"/>
  <c r="E11" i="11"/>
  <c r="E10" i="11"/>
  <c r="D81" i="11"/>
  <c r="D82" i="11"/>
  <c r="F82" i="11" s="1"/>
  <c r="D90" i="11"/>
  <c r="B90" i="11"/>
  <c r="B89" i="11"/>
  <c r="B88" i="11"/>
  <c r="B87" i="11"/>
  <c r="B86" i="11"/>
  <c r="B85" i="11"/>
  <c r="E81" i="11"/>
  <c r="F59" i="11"/>
  <c r="F58" i="11"/>
  <c r="F57" i="11"/>
  <c r="E54" i="11"/>
  <c r="B54" i="11"/>
  <c r="F299" i="11" l="1"/>
  <c r="F190" i="11"/>
  <c r="F134" i="11"/>
  <c r="F135" i="11" s="1"/>
  <c r="F503" i="11"/>
  <c r="F296" i="11"/>
  <c r="F129" i="11"/>
  <c r="F130" i="11"/>
  <c r="F138" i="11"/>
  <c r="F139" i="11" s="1"/>
  <c r="F131" i="11"/>
  <c r="F54" i="11"/>
  <c r="F52" i="11"/>
  <c r="F53" i="11"/>
  <c r="F81" i="11"/>
  <c r="F83" i="11" s="1"/>
  <c r="D12" i="11"/>
  <c r="E12" i="11"/>
  <c r="B12" i="11"/>
  <c r="E170" i="11"/>
  <c r="F170" i="11" s="1"/>
  <c r="B170" i="11"/>
  <c r="D10" i="11"/>
  <c r="D11" i="11"/>
  <c r="D19" i="11"/>
  <c r="E19" i="11"/>
  <c r="B22" i="11"/>
  <c r="B7" i="11"/>
  <c r="A7" i="11"/>
  <c r="F16" i="11"/>
  <c r="F15" i="11"/>
  <c r="F14" i="11"/>
  <c r="F13" i="11"/>
  <c r="E356" i="11"/>
  <c r="B356" i="11"/>
  <c r="F374" i="11"/>
  <c r="F373" i="11"/>
  <c r="F372" i="11"/>
  <c r="E350" i="11"/>
  <c r="E351" i="11"/>
  <c r="E352" i="11"/>
  <c r="B352" i="11"/>
  <c r="B351" i="11"/>
  <c r="B350" i="11"/>
  <c r="E378" i="11"/>
  <c r="F378" i="11" s="1"/>
  <c r="E377" i="11"/>
  <c r="F377" i="11" s="1"/>
  <c r="B377" i="11"/>
  <c r="E359" i="11"/>
  <c r="E360" i="11"/>
  <c r="F360" i="11" s="1"/>
  <c r="B360" i="11"/>
  <c r="B359" i="11"/>
  <c r="B369" i="11"/>
  <c r="A369" i="11"/>
  <c r="D436" i="11"/>
  <c r="D435" i="11"/>
  <c r="B432" i="11"/>
  <c r="B450" i="11"/>
  <c r="A450" i="11"/>
  <c r="A432" i="11"/>
  <c r="E424" i="11"/>
  <c r="F424" i="11" s="1"/>
  <c r="B424" i="11"/>
  <c r="E423" i="11"/>
  <c r="F423" i="11" s="1"/>
  <c r="B423" i="11"/>
  <c r="E409" i="11"/>
  <c r="F409" i="11" s="1"/>
  <c r="B409" i="11"/>
  <c r="E408" i="11"/>
  <c r="F408" i="11" s="1"/>
  <c r="B408" i="11"/>
  <c r="E393" i="11"/>
  <c r="F393" i="11" s="1"/>
  <c r="E394" i="11"/>
  <c r="F394" i="11" s="1"/>
  <c r="B394" i="11"/>
  <c r="B393" i="11"/>
  <c r="B417" i="11"/>
  <c r="A417" i="11"/>
  <c r="B402" i="11"/>
  <c r="A402" i="11"/>
  <c r="F420" i="11"/>
  <c r="F421" i="11" s="1"/>
  <c r="F405" i="11"/>
  <c r="F406" i="11" s="1"/>
  <c r="B386" i="11"/>
  <c r="A386" i="11"/>
  <c r="B361" i="11"/>
  <c r="E361" i="11"/>
  <c r="F361" i="11" s="1"/>
  <c r="F353" i="11"/>
  <c r="B347" i="11"/>
  <c r="A347" i="11"/>
  <c r="D334" i="11"/>
  <c r="F334" i="11" s="1"/>
  <c r="F335" i="11" s="1"/>
  <c r="D330" i="11"/>
  <c r="F330" i="11" s="1"/>
  <c r="D331" i="11"/>
  <c r="F331" i="11" s="1"/>
  <c r="D337" i="11"/>
  <c r="E339" i="11"/>
  <c r="F339" i="11" s="1"/>
  <c r="B339" i="11"/>
  <c r="B338" i="11"/>
  <c r="E337" i="11"/>
  <c r="B337" i="11"/>
  <c r="E317" i="11"/>
  <c r="E319" i="11"/>
  <c r="F319" i="11" s="1"/>
  <c r="B319" i="11"/>
  <c r="B318" i="11"/>
  <c r="B317" i="11"/>
  <c r="B327" i="11"/>
  <c r="A327" i="11"/>
  <c r="D311" i="11"/>
  <c r="D310" i="11"/>
  <c r="F310" i="11" s="1"/>
  <c r="D314" i="11"/>
  <c r="F314" i="11" s="1"/>
  <c r="F315" i="11" s="1"/>
  <c r="D317" i="11"/>
  <c r="B307" i="11"/>
  <c r="A307" i="11"/>
  <c r="F263" i="11"/>
  <c r="B276" i="11"/>
  <c r="A276" i="11"/>
  <c r="B260" i="11"/>
  <c r="A260" i="11"/>
  <c r="D251" i="11"/>
  <c r="D246" i="11"/>
  <c r="D247" i="11"/>
  <c r="D248" i="11"/>
  <c r="B243" i="11"/>
  <c r="A243" i="11"/>
  <c r="D233" i="11"/>
  <c r="D234" i="11"/>
  <c r="D219" i="11"/>
  <c r="F219" i="11" s="1"/>
  <c r="D229" i="11"/>
  <c r="F229" i="11" s="1"/>
  <c r="D221" i="11"/>
  <c r="D220" i="11"/>
  <c r="E221" i="11"/>
  <c r="B221" i="11"/>
  <c r="D230" i="11"/>
  <c r="F230" i="11" s="1"/>
  <c r="B235" i="11"/>
  <c r="B234" i="11"/>
  <c r="B233" i="11"/>
  <c r="F222" i="11"/>
  <c r="F223" i="11"/>
  <c r="F224" i="11"/>
  <c r="F225" i="11"/>
  <c r="B216" i="11"/>
  <c r="A216" i="11"/>
  <c r="E220" i="11"/>
  <c r="B165" i="11"/>
  <c r="A165" i="11"/>
  <c r="A146" i="11"/>
  <c r="B146" i="11"/>
  <c r="B104" i="11"/>
  <c r="B98" i="11"/>
  <c r="A98" i="11"/>
  <c r="F101" i="11"/>
  <c r="F102" i="11" s="1"/>
  <c r="F34" i="11"/>
  <c r="B31" i="11"/>
  <c r="A31" i="11"/>
  <c r="F30" i="12"/>
  <c r="G30" i="12" s="1"/>
  <c r="F29" i="12"/>
  <c r="G29" i="12" s="1"/>
  <c r="E85" i="11" s="1"/>
  <c r="F85" i="11" s="1"/>
  <c r="F28" i="12"/>
  <c r="G28" i="12" s="1"/>
  <c r="F27" i="12"/>
  <c r="G27" i="12" s="1"/>
  <c r="E22" i="11" s="1"/>
  <c r="F26" i="12"/>
  <c r="G26" i="12" s="1"/>
  <c r="F25" i="12"/>
  <c r="H25" i="12" s="1"/>
  <c r="F24" i="12"/>
  <c r="H24" i="12" s="1"/>
  <c r="F23" i="12"/>
  <c r="H23" i="12" s="1"/>
  <c r="F22" i="12"/>
  <c r="H22" i="12" s="1"/>
  <c r="F21" i="12"/>
  <c r="H21" i="12" s="1"/>
  <c r="F20" i="12"/>
  <c r="H20" i="12" s="1"/>
  <c r="F19" i="12"/>
  <c r="H19" i="12" s="1"/>
  <c r="F18" i="12"/>
  <c r="H18" i="12" s="1"/>
  <c r="F17" i="12"/>
  <c r="H17" i="12" s="1"/>
  <c r="F16" i="12"/>
  <c r="H16" i="12" s="1"/>
  <c r="F15" i="12"/>
  <c r="G15" i="12" s="1"/>
  <c r="F14" i="12"/>
  <c r="H14" i="12" s="1"/>
  <c r="F13" i="12"/>
  <c r="H13" i="12" s="1"/>
  <c r="F12" i="12"/>
  <c r="C12" i="12"/>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F37" i="11"/>
  <c r="F36" i="11"/>
  <c r="F35" i="11"/>
  <c r="E463" i="11"/>
  <c r="F463" i="11" s="1"/>
  <c r="E462" i="11"/>
  <c r="F462" i="11" s="1"/>
  <c r="B462" i="11"/>
  <c r="F458" i="11"/>
  <c r="F457" i="11"/>
  <c r="B457" i="11"/>
  <c r="F456" i="11"/>
  <c r="F455" i="11"/>
  <c r="F454" i="11"/>
  <c r="F453" i="11"/>
  <c r="F390" i="11"/>
  <c r="F389" i="11"/>
  <c r="E441" i="11"/>
  <c r="F441" i="11" s="1"/>
  <c r="E440" i="11"/>
  <c r="F440" i="11" s="1"/>
  <c r="B440" i="11"/>
  <c r="F437" i="11"/>
  <c r="E436" i="11"/>
  <c r="B436" i="11"/>
  <c r="E435" i="11"/>
  <c r="B435" i="11"/>
  <c r="E283" i="11"/>
  <c r="F283" i="11" s="1"/>
  <c r="E282" i="11"/>
  <c r="F282" i="11" s="1"/>
  <c r="F279" i="11"/>
  <c r="F280" i="11" s="1"/>
  <c r="E268" i="11"/>
  <c r="F268" i="11" s="1"/>
  <c r="B268" i="11"/>
  <c r="E267" i="11"/>
  <c r="F267" i="11" s="1"/>
  <c r="B267" i="11"/>
  <c r="F264" i="11"/>
  <c r="E252" i="11"/>
  <c r="F252" i="11" s="1"/>
  <c r="B252" i="11"/>
  <c r="E251" i="11"/>
  <c r="B251" i="11"/>
  <c r="E247" i="11"/>
  <c r="B247" i="11"/>
  <c r="E246" i="11"/>
  <c r="B246" i="11"/>
  <c r="F177" i="11"/>
  <c r="F176" i="11"/>
  <c r="F173" i="11"/>
  <c r="F169" i="11"/>
  <c r="F168" i="11"/>
  <c r="E157" i="11"/>
  <c r="F157" i="11" s="1"/>
  <c r="E156" i="11"/>
  <c r="F156" i="11" s="1"/>
  <c r="F153" i="11"/>
  <c r="F152" i="11"/>
  <c r="F151" i="11"/>
  <c r="F150" i="11"/>
  <c r="F149" i="11"/>
  <c r="G12" i="12" l="1"/>
  <c r="F221" i="11"/>
  <c r="F231" i="11"/>
  <c r="F410" i="11"/>
  <c r="F412" i="11" s="1"/>
  <c r="F132" i="11"/>
  <c r="F141" i="11" s="1"/>
  <c r="H11" i="12"/>
  <c r="G16" i="12"/>
  <c r="G17" i="12"/>
  <c r="E86" i="11" s="1"/>
  <c r="F86" i="11" s="1"/>
  <c r="G18" i="12"/>
  <c r="G19" i="12"/>
  <c r="E338" i="11" s="1"/>
  <c r="F338" i="11" s="1"/>
  <c r="G20" i="12"/>
  <c r="E193" i="11" s="1"/>
  <c r="F193" i="11" s="1"/>
  <c r="G21" i="12"/>
  <c r="E87" i="11" s="1"/>
  <c r="F87" i="11" s="1"/>
  <c r="G22" i="12"/>
  <c r="G23" i="12"/>
  <c r="G24" i="12"/>
  <c r="G25" i="12"/>
  <c r="E88" i="11" s="1"/>
  <c r="F88" i="11" s="1"/>
  <c r="G13" i="12"/>
  <c r="G14" i="12"/>
  <c r="E104" i="11"/>
  <c r="F104" i="11" s="1"/>
  <c r="F105" i="11" s="1"/>
  <c r="F107" i="11" s="1"/>
  <c r="E478" i="11"/>
  <c r="F478" i="11" s="1"/>
  <c r="F479" i="11" s="1"/>
  <c r="F481" i="11" s="1"/>
  <c r="E192" i="11"/>
  <c r="F192" i="11" s="1"/>
  <c r="E207" i="11"/>
  <c r="F207" i="11" s="1"/>
  <c r="E118" i="11"/>
  <c r="F118" i="11" s="1"/>
  <c r="F119" i="11" s="1"/>
  <c r="F121" i="11" s="1"/>
  <c r="E89" i="11"/>
  <c r="F89" i="11" s="1"/>
  <c r="E40" i="11"/>
  <c r="F40" i="11" s="1"/>
  <c r="E233" i="11"/>
  <c r="F233" i="11" s="1"/>
  <c r="F12" i="11"/>
  <c r="F19" i="11"/>
  <c r="F20" i="11" s="1"/>
  <c r="F79" i="11"/>
  <c r="F11" i="11"/>
  <c r="F10" i="11"/>
  <c r="F22" i="11"/>
  <c r="F337" i="11"/>
  <c r="F379" i="11"/>
  <c r="F375" i="11"/>
  <c r="F460" i="11"/>
  <c r="F425" i="11"/>
  <c r="F427" i="11" s="1"/>
  <c r="F332" i="11"/>
  <c r="F251" i="11"/>
  <c r="F253" i="11" s="1"/>
  <c r="F317" i="11"/>
  <c r="F311" i="11"/>
  <c r="F312" i="11" s="1"/>
  <c r="F269" i="11"/>
  <c r="F220" i="11"/>
  <c r="F38" i="11"/>
  <c r="G11" i="12"/>
  <c r="H12" i="12"/>
  <c r="H15" i="12"/>
  <c r="H26" i="12"/>
  <c r="H27" i="12"/>
  <c r="H28" i="12"/>
  <c r="H29" i="12"/>
  <c r="H30" i="12"/>
  <c r="F465" i="11"/>
  <c r="F246" i="11"/>
  <c r="F435" i="11"/>
  <c r="F154" i="11"/>
  <c r="F351" i="11"/>
  <c r="F356" i="11"/>
  <c r="F357" i="11" s="1"/>
  <c r="F158" i="11"/>
  <c r="F442" i="11"/>
  <c r="F395" i="11"/>
  <c r="F171" i="11"/>
  <c r="F178" i="11"/>
  <c r="F247" i="11"/>
  <c r="F248" i="11"/>
  <c r="F265" i="11"/>
  <c r="F284" i="11"/>
  <c r="F286" i="11" s="1"/>
  <c r="F350" i="11"/>
  <c r="F352" i="11"/>
  <c r="F359" i="11"/>
  <c r="F362" i="11" s="1"/>
  <c r="F436" i="11"/>
  <c r="F391" i="11"/>
  <c r="F174" i="11"/>
  <c r="F227" i="11" l="1"/>
  <c r="E23" i="11"/>
  <c r="F23" i="11" s="1"/>
  <c r="F340" i="11"/>
  <c r="F342" i="11" s="1"/>
  <c r="E90" i="11"/>
  <c r="F90" i="11" s="1"/>
  <c r="F91" i="11" s="1"/>
  <c r="F93" i="11" s="1"/>
  <c r="E318" i="11"/>
  <c r="F318" i="11" s="1"/>
  <c r="F320" i="11" s="1"/>
  <c r="F322" i="11" s="1"/>
  <c r="E298" i="11"/>
  <c r="F298" i="11" s="1"/>
  <c r="F300" i="11" s="1"/>
  <c r="F302" i="11" s="1"/>
  <c r="E41" i="11"/>
  <c r="F41" i="11" s="1"/>
  <c r="F42" i="11" s="1"/>
  <c r="F44" i="11" s="1"/>
  <c r="E235" i="11"/>
  <c r="F235" i="11" s="1"/>
  <c r="F194" i="11"/>
  <c r="F196" i="11" s="1"/>
  <c r="E208" i="11"/>
  <c r="F208" i="11" s="1"/>
  <c r="F209" i="11" s="1"/>
  <c r="F211" i="11" s="1"/>
  <c r="F24" i="11"/>
  <c r="E234" i="11"/>
  <c r="F234" i="11" s="1"/>
  <c r="F17" i="11"/>
  <c r="F381" i="11"/>
  <c r="F354" i="11"/>
  <c r="F364" i="11" s="1"/>
  <c r="F467" i="11"/>
  <c r="F271" i="11"/>
  <c r="F249" i="11"/>
  <c r="F255" i="11" s="1"/>
  <c r="F438" i="11"/>
  <c r="F444" i="11" s="1"/>
  <c r="F180" i="11"/>
  <c r="F397" i="11"/>
  <c r="F160" i="11"/>
  <c r="F236" i="11" l="1"/>
  <c r="F238" i="11"/>
  <c r="F26" i="11"/>
  <c r="E504" i="11"/>
  <c r="F504" i="11" s="1"/>
  <c r="F505" i="11" s="1"/>
  <c r="K5" i="18"/>
  <c r="J6" i="18"/>
  <c r="E45" i="11"/>
  <c r="F45" i="11" s="1"/>
  <c r="F46" i="11" s="1"/>
  <c r="E398" i="11"/>
  <c r="F398" i="11" s="1"/>
  <c r="F399" i="11" s="1"/>
  <c r="E239" i="11"/>
  <c r="E468" i="11"/>
  <c r="F468" i="11" s="1"/>
  <c r="F469" i="11" s="1"/>
  <c r="E161" i="11"/>
  <c r="F161" i="11" s="1"/>
  <c r="F162" i="11" s="1"/>
  <c r="E272" i="11"/>
  <c r="F272" i="11" s="1"/>
  <c r="F273" i="11" s="1"/>
  <c r="E428" i="11"/>
  <c r="F428" i="11" s="1"/>
  <c r="F429" i="11" s="1"/>
  <c r="E445" i="11"/>
  <c r="F445" i="11" s="1"/>
  <c r="F446" i="11" s="1"/>
  <c r="E27" i="11"/>
  <c r="F27" i="11" s="1"/>
  <c r="F28" i="11" s="1"/>
  <c r="E181" i="11"/>
  <c r="F181" i="11" s="1"/>
  <c r="F182" i="11" s="1"/>
  <c r="E287" i="11"/>
  <c r="F287" i="11" s="1"/>
  <c r="F288" i="11" s="1"/>
  <c r="E343" i="11"/>
  <c r="F343" i="11" s="1"/>
  <c r="F344" i="11" s="1"/>
  <c r="E413" i="11"/>
  <c r="F413" i="11" s="1"/>
  <c r="F414" i="11" s="1"/>
  <c r="E94" i="11"/>
  <c r="F94" i="11" s="1"/>
  <c r="F95" i="11" s="1"/>
  <c r="E142" i="11"/>
  <c r="F142" i="11" s="1"/>
  <c r="F143" i="11" s="1"/>
  <c r="E108" i="11"/>
  <c r="F108" i="11" s="1"/>
  <c r="F109" i="11" s="1"/>
  <c r="E256" i="11"/>
  <c r="F256" i="11" s="1"/>
  <c r="F257" i="11" s="1"/>
  <c r="E323" i="11"/>
  <c r="F323" i="11" s="1"/>
  <c r="F324" i="11" s="1"/>
  <c r="E365" i="11"/>
  <c r="F365" i="11" s="1"/>
  <c r="F366" i="11" s="1"/>
  <c r="E382" i="11"/>
  <c r="F382" i="11" s="1"/>
  <c r="F383" i="11" s="1"/>
  <c r="E122" i="11"/>
  <c r="F122" i="11" s="1"/>
  <c r="F123" i="11" s="1"/>
  <c r="E212" i="11"/>
  <c r="F212" i="11" s="1"/>
  <c r="F213" i="11" s="1"/>
  <c r="E303" i="11"/>
  <c r="F303" i="11" s="1"/>
  <c r="F304" i="11" s="1"/>
  <c r="E197" i="11"/>
  <c r="F197" i="11" s="1"/>
  <c r="F198" i="11" s="1"/>
  <c r="E482" i="11"/>
  <c r="F482" i="11" s="1"/>
  <c r="F483" i="11" s="1"/>
  <c r="F239" i="11" l="1"/>
  <c r="F240" i="11" s="1"/>
</calcChain>
</file>

<file path=xl/sharedStrings.xml><?xml version="1.0" encoding="utf-8"?>
<sst xmlns="http://schemas.openxmlformats.org/spreadsheetml/2006/main" count="62573" uniqueCount="11140">
  <si>
    <t>OBRA: CONSTRUÇÃO DE ESCOLA COM 6 SALAS DE AULA</t>
  </si>
  <si>
    <t>Município: MARAPANIM-PA</t>
  </si>
  <si>
    <t>Concorrência nº 3/2014-2909001</t>
  </si>
  <si>
    <t>COMPOSIÇÃO UNITÁRIA</t>
  </si>
  <si>
    <t>Item</t>
  </si>
  <si>
    <t>Descrição</t>
  </si>
  <si>
    <t>UN</t>
  </si>
  <si>
    <t>ÍNDICE</t>
  </si>
  <si>
    <t xml:space="preserve"> C. UNIT. </t>
  </si>
  <si>
    <t>C. TOT.</t>
  </si>
  <si>
    <t>01</t>
  </si>
  <si>
    <t>Materiais / serviços:</t>
  </si>
  <si>
    <t>01.01</t>
  </si>
  <si>
    <t>Areia média</t>
  </si>
  <si>
    <t>m²</t>
  </si>
  <si>
    <t>01.02</t>
  </si>
  <si>
    <t>Cimento Portland Composto CP II-32</t>
  </si>
  <si>
    <t>kg</t>
  </si>
  <si>
    <t>01.03</t>
  </si>
  <si>
    <t>m³</t>
  </si>
  <si>
    <t>01.04</t>
  </si>
  <si>
    <t>Peça de madeira de lei *2,5 X 7,5* cm (1" X 3")</t>
  </si>
  <si>
    <t>m</t>
  </si>
  <si>
    <t>01.05</t>
  </si>
  <si>
    <t>Peça de madeira nativa / regional 7,5 X 7,5cm (3X3')</t>
  </si>
  <si>
    <t>01.06</t>
  </si>
  <si>
    <t>Prego polido com cabeça 18 X 30</t>
  </si>
  <si>
    <t>01.07</t>
  </si>
  <si>
    <t>Placa de obra  em chapa galvanizada *Nº 22</t>
  </si>
  <si>
    <t>TOTAL MATERIAL (01)</t>
  </si>
  <si>
    <t>02</t>
  </si>
  <si>
    <t>Maquinas e Equipamentos</t>
  </si>
  <si>
    <t>02.01</t>
  </si>
  <si>
    <t>Betoneira 580l c/ motor elétrico, potência de 7,5 hp, c/ Carregador Mecânico</t>
  </si>
  <si>
    <t>h</t>
  </si>
  <si>
    <t>TOTAL EQUIPAMENTO (02)</t>
  </si>
  <si>
    <t>03</t>
  </si>
  <si>
    <t>Mão-de-obra:</t>
  </si>
  <si>
    <t>03.01</t>
  </si>
  <si>
    <t>03.02</t>
  </si>
  <si>
    <t>Carpinteiro</t>
  </si>
  <si>
    <t>TOTAL MÃO DE OBRA (03)</t>
  </si>
  <si>
    <t>PREÇO TOTAL  (01)+(02)</t>
  </si>
  <si>
    <t>B.D.I</t>
  </si>
  <si>
    <t>TOTAL GERAL</t>
  </si>
  <si>
    <t>Arame recozido 18 BWG, 1,25 mm (0,01 kg/m)</t>
  </si>
  <si>
    <t>Prego polido com cabeça 18 X 27</t>
  </si>
  <si>
    <t>Tábua madeira 3ª qualidade 2,5 X 23,0cm (1 X 9")</t>
  </si>
  <si>
    <t>Ajudante de carpinteiro</t>
  </si>
  <si>
    <t>02.02</t>
  </si>
  <si>
    <t>TOTAL MÃO DE OBRA (02)</t>
  </si>
  <si>
    <t>Tábua madeira 2ª qualidade 2,5 X 30,0cm (1 X 12")</t>
  </si>
  <si>
    <t>Chapa de madeira compensada plastificada de *2,44 X 1,22* m, e = 10mm</t>
  </si>
  <si>
    <t>01.08</t>
  </si>
  <si>
    <t>Conjunto arruelas de vedação 5/16" p/ telha de fibrocimento</t>
  </si>
  <si>
    <t>cj</t>
  </si>
  <si>
    <t>01.09</t>
  </si>
  <si>
    <t>Disjuntor tipo nema, monopolar 10A até 30A</t>
  </si>
  <si>
    <t>un</t>
  </si>
  <si>
    <t>01.10</t>
  </si>
  <si>
    <t>Pea de madeira nativa/regional 7,5 X 12,50 cm (3X5")</t>
  </si>
  <si>
    <t>01.11</t>
  </si>
  <si>
    <t>Pea de madeira nativa / regional 7,5 X 7,5cm (3X3)</t>
  </si>
  <si>
    <t>01.12</t>
  </si>
  <si>
    <t>Cadeado latão completo h = 35mm / 5 pinos / haste cromada H = 30mm</t>
  </si>
  <si>
    <t>01.13</t>
  </si>
  <si>
    <t>Porta cadeado zincado oxidado preto</t>
  </si>
  <si>
    <t>01.14</t>
  </si>
  <si>
    <t>Telha fibrocimento ondulada e = 6mm, de *2,44 X 1,10*m (sem amianto)</t>
  </si>
  <si>
    <t>01.15</t>
  </si>
  <si>
    <t>Vidroliso incolor 3mm</t>
  </si>
  <si>
    <t>01.16</t>
  </si>
  <si>
    <t>Porta madeira compensada lisa para pintura 80 X 210 X 3,5cm</t>
  </si>
  <si>
    <t>01.17</t>
  </si>
  <si>
    <t>01.18</t>
  </si>
  <si>
    <t>Cantoneira aço abas iguais , e = 1/8"</t>
  </si>
  <si>
    <t>01.19</t>
  </si>
  <si>
    <t>Parafuso rosca soberba zincado cab chata fenda simples 3,8 x 30mm (1.1/4")</t>
  </si>
  <si>
    <t>01.20</t>
  </si>
  <si>
    <t>Dobradica ferro polido ou galv 3 x 3" e=2mm pino solto ou reversivel s/ aneis</t>
  </si>
  <si>
    <t>01.21</t>
  </si>
  <si>
    <t>Fechadura sobrepor ferro pintado chave grande</t>
  </si>
  <si>
    <t>01.22</t>
  </si>
  <si>
    <t>Fio cobre isolado paralelo/torcido 2x2,5mm2, tipo plastiflexpirelli ou equiv</t>
  </si>
  <si>
    <t>01.23</t>
  </si>
  <si>
    <t>Interruptor sobrepor 1 tecla simples, tipo silentoque pial ou equiv</t>
  </si>
  <si>
    <t>01.24</t>
  </si>
  <si>
    <t>Tomada sobrepor 2p universal 10a/250v, tipo silentoque pial ou equiv</t>
  </si>
  <si>
    <t>01.25</t>
  </si>
  <si>
    <t>Bocal/soquete/receptaculo de porcelana</t>
  </si>
  <si>
    <t>01.26</t>
  </si>
  <si>
    <t>Globo esferico de vidro liso tamanho medio</t>
  </si>
  <si>
    <t>01.27</t>
  </si>
  <si>
    <t>Fita isolante adesiva anti-chama em rolos 19mm x 5m</t>
  </si>
  <si>
    <t>Vibrador de imersão c/ motor elétrico 2hp monofásico</t>
  </si>
  <si>
    <t>03.03</t>
  </si>
  <si>
    <t>03.04</t>
  </si>
  <si>
    <t>03.05</t>
  </si>
  <si>
    <t>03.06</t>
  </si>
  <si>
    <t>PREÇO TOTAL  (01)+(02)+(03)</t>
  </si>
  <si>
    <t>Desmoldante para forma de madeira</t>
  </si>
  <si>
    <t>l</t>
  </si>
  <si>
    <t>Peça de madeira nativa / regional 2,5 X 5cm (1X2')</t>
  </si>
  <si>
    <t>Tabua madeira 2ª qualidade 2,5 X 30,0cm (1 X 12")</t>
  </si>
  <si>
    <t>ACO CA-50, 10,0 MM, VERGALHAO</t>
  </si>
  <si>
    <t>LAJE PRE-MOLDADA DE PISO TRELICADA C/ H=16CM P/ APOIO SIMPLES SOBRECARGA 200KG/M2 VAO LIVRE ATE 6,00M</t>
  </si>
  <si>
    <t>Bloco cerâmico 6 furos - 9x14x19cm</t>
  </si>
  <si>
    <t>Madeira lei natriva/regional serrada aparelhada</t>
  </si>
  <si>
    <t>Prego polido c/ cabeça 18 X 27</t>
  </si>
  <si>
    <t>Telha cerâmica tipo colonial</t>
  </si>
  <si>
    <t>servente</t>
  </si>
  <si>
    <t>Carpinteiro telhadista</t>
  </si>
  <si>
    <t>02.03</t>
  </si>
  <si>
    <t>PECA DE MADEIRA NATIVA/REGIONAL 1 X 7CM NAO APARELHADA (P/FORMA)</t>
  </si>
  <si>
    <t>Argamassa ou cimenticola</t>
  </si>
  <si>
    <t>Revestimento cerâmico</t>
  </si>
  <si>
    <t>Rejunte colorido</t>
  </si>
  <si>
    <t>Azulejista</t>
  </si>
  <si>
    <t>Massa corrida pva p/ paredes</t>
  </si>
  <si>
    <t>18l</t>
  </si>
  <si>
    <t>Lixa p/ parede ou madeira</t>
  </si>
  <si>
    <t>Tinta latex acrílica</t>
  </si>
  <si>
    <t>selador acrílico</t>
  </si>
  <si>
    <t>Basculante chapa dobrada de ao galvanizado</t>
  </si>
  <si>
    <t>Pedreiro</t>
  </si>
  <si>
    <t>Adubo bovino</t>
  </si>
  <si>
    <t>Fertilizante NPK - 10:10:10</t>
  </si>
  <si>
    <t>Calcario dolomitico A </t>
  </si>
  <si>
    <t>Arbusto regional de 50 a 100cm de altura</t>
  </si>
  <si>
    <t>Terra vegetal</t>
  </si>
  <si>
    <t>Acido muriatico (solucao acida)</t>
  </si>
  <si>
    <t>OP U S   C O N S T R U T O R A   L T D A</t>
  </si>
  <si>
    <t>Av: Generalíssimo Deodoro nº 877 – Ed. Formosa – 1º andar / sala 104 – CEP. 66055-240</t>
  </si>
  <si>
    <t>Fone: 3222-7361 / CNPJ: 04.660.153/0001-16 / Insc. Estadual: 15.220.380-0 / opusarquitetura@terra.com.br</t>
  </si>
  <si>
    <t>ANEXO VII</t>
  </si>
  <si>
    <t>MODELO DE COMPOSIÇÃO DO CUSTO HORÁRIO DAS CATEGORIAS PROFISSIONAIS (SEM TAXA DE BDI)</t>
  </si>
  <si>
    <t>CONSTRUÇÃO DE UNIDADE BÁSICA DE SAÚDE NA ALDEIA INDÍGENA</t>
  </si>
  <si>
    <t>ASSURINI DO TROCARÁ, COM FORNECIMENTO DE MATERIAIS,</t>
  </si>
  <si>
    <t>LOCALIZADA NO MUNICÍPIO DE TUCURUÍ, ESTADO DO PARÁ</t>
  </si>
  <si>
    <t>COMPOSIÇÃO DO CUSTO HORÁRIO DAS CATEGORIAS PROFISSIONAIS</t>
  </si>
  <si>
    <t>ITEM</t>
  </si>
  <si>
    <t>CATEGORIA PROFISSIONAL</t>
  </si>
  <si>
    <t>SALÁRIO HORA BASE</t>
  </si>
  <si>
    <t>PERICULOSIDADE</t>
  </si>
  <si>
    <t>ENCARGOS SOCIAIS</t>
  </si>
  <si>
    <t>ALIMENTAÇÃO E ALOJAMENTO</t>
  </si>
  <si>
    <t>TOTAL SEM BDI R$</t>
  </si>
  <si>
    <t>TOTAL S/BDI E S/ ENCARGOS</t>
  </si>
  <si>
    <t>Engenheiro</t>
  </si>
  <si>
    <t>Técnico de Nível Médio</t>
  </si>
  <si>
    <t>Auxiliar de Escritório</t>
  </si>
  <si>
    <t>Inspetor de Segurança</t>
  </si>
  <si>
    <t>Almoxarife</t>
  </si>
  <si>
    <t>Encarregado/Feitor</t>
  </si>
  <si>
    <t>Operador de maquinas e equipamentos</t>
  </si>
  <si>
    <t>Armador</t>
  </si>
  <si>
    <t>Eletricista</t>
  </si>
  <si>
    <t>Soldador</t>
  </si>
  <si>
    <t>Pintor</t>
  </si>
  <si>
    <t>Armador de ferragem</t>
  </si>
  <si>
    <t>Serralheiro</t>
  </si>
  <si>
    <t>Jardineiro</t>
  </si>
  <si>
    <t>Servente</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</si>
  <si>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</si>
  <si>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</si>
  <si>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</si>
  <si>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</si>
  <si>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</si>
  <si>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</si>
  <si>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</si>
  <si>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</si>
  <si>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DATA: 24/11/2014</t>
  </si>
  <si>
    <t/>
  </si>
  <si>
    <r>
      <t xml:space="preserve">LICITANTE: </t>
    </r>
    <r>
      <rPr>
        <b/>
        <sz val="11"/>
        <color theme="1"/>
        <rFont val="Calibri"/>
        <family val="2"/>
        <scheme val="minor"/>
      </rPr>
      <t>OPUS CONSTRUTORA LTDA</t>
    </r>
  </si>
  <si>
    <t>CARIMBO/ASSINATURA:..................................................................... ENGENHEIRO: .............................................................</t>
  </si>
  <si>
    <t>QUADRO RESUMO</t>
  </si>
  <si>
    <t>PLANILHA ORÇAMENTÁRIA</t>
  </si>
  <si>
    <t>VALOR (R$)</t>
  </si>
  <si>
    <t>Peso (%)</t>
  </si>
  <si>
    <t>CUSTO TOTAL</t>
  </si>
  <si>
    <t>OBJETO:</t>
  </si>
  <si>
    <t>LOCAL:</t>
  </si>
  <si>
    <t>DATA:</t>
  </si>
  <si>
    <t>BDI:</t>
  </si>
  <si>
    <t>ENCARGOS:</t>
  </si>
  <si>
    <t>COM DESONERAÇÃO</t>
  </si>
  <si>
    <t>HORISTA</t>
  </si>
  <si>
    <t>MENSALISTA</t>
  </si>
  <si>
    <t>Planilha Orçamentária Sintética</t>
  </si>
  <si>
    <t>DESCRIÇÃO DE SERVIÇOS</t>
  </si>
  <si>
    <t>UND</t>
  </si>
  <si>
    <t>QTD</t>
  </si>
  <si>
    <t>PREÇO UNITÁRIO S/ BDI (R$)</t>
  </si>
  <si>
    <t>PREÇO UNITÁRIO C/ BDI (R$)</t>
  </si>
  <si>
    <t>PREÇO TOTAL (R$)</t>
  </si>
  <si>
    <t>SERVIÇOS PRELIMINARES</t>
  </si>
  <si>
    <t xml:space="preserve"> 1.1 </t>
  </si>
  <si>
    <t xml:space="preserve"> 2 </t>
  </si>
  <si>
    <t xml:space="preserve"> 2.1 </t>
  </si>
  <si>
    <t xml:space="preserve"> 3 </t>
  </si>
  <si>
    <t xml:space="preserve"> 3.1 </t>
  </si>
  <si>
    <t xml:space="preserve"> 4 </t>
  </si>
  <si>
    <t xml:space="preserve"> 4.1 </t>
  </si>
  <si>
    <t xml:space="preserve"> 4.2 </t>
  </si>
  <si>
    <t>TXKM</t>
  </si>
  <si>
    <t xml:space="preserve"> 5 </t>
  </si>
  <si>
    <t xml:space="preserve"> 5.1 </t>
  </si>
  <si>
    <t>M</t>
  </si>
  <si>
    <t xml:space="preserve"> </t>
  </si>
  <si>
    <t>CRONOGRAMA FÍSICO-FINANCEIRO</t>
  </si>
  <si>
    <t xml:space="preserve">OBRA: </t>
  </si>
  <si>
    <r>
      <t>LOCALIZAÇÃO DA OBRA :</t>
    </r>
    <r>
      <rPr>
        <sz val="16"/>
        <rFont val="Arial"/>
        <family val="2"/>
      </rPr>
      <t xml:space="preserve"> </t>
    </r>
  </si>
  <si>
    <t>DESCRIÇÃO</t>
  </si>
  <si>
    <t>%</t>
  </si>
  <si>
    <t>30 DIAS</t>
  </si>
  <si>
    <t>60 DIAS</t>
  </si>
  <si>
    <t>90 DIAS</t>
  </si>
  <si>
    <t>120 DIAS</t>
  </si>
  <si>
    <t>Bancos</t>
  </si>
  <si>
    <t>B.D.I.</t>
  </si>
  <si>
    <t>Encargos Sociais</t>
  </si>
  <si>
    <t>Desonerado: 
Horista:  82,57%
Mensalista:  42,38%</t>
  </si>
  <si>
    <t>COMPOSIÇÃO UNITÁRIA DE PREÇOS</t>
  </si>
  <si>
    <t>Tipo</t>
  </si>
  <si>
    <t>Und</t>
  </si>
  <si>
    <t>Quant.</t>
  </si>
  <si>
    <t>Valor Unit</t>
  </si>
  <si>
    <t>Total</t>
  </si>
  <si>
    <t>Composição</t>
  </si>
  <si>
    <t>Composição Auxiliar</t>
  </si>
  <si>
    <t>CARPINTEIRO COM ENCARGOS COMPLEMENTARES</t>
  </si>
  <si>
    <t>H</t>
  </si>
  <si>
    <t>PINTOR COM ENCARGOS COMPLEMENTARES</t>
  </si>
  <si>
    <t>SERVENTE COM ENCARGOS COMPLEMENTARES</t>
  </si>
  <si>
    <t>Insumo</t>
  </si>
  <si>
    <t>Material</t>
  </si>
  <si>
    <t>Dz</t>
  </si>
  <si>
    <t>Pernamanca 3" x 2" 4 m - madeira branca</t>
  </si>
  <si>
    <t>KG</t>
  </si>
  <si>
    <t>GL</t>
  </si>
  <si>
    <t>MO sem LS =&gt;</t>
  </si>
  <si>
    <t>LS =&gt;</t>
  </si>
  <si>
    <t>MO com LS =&gt;</t>
  </si>
  <si>
    <t>Valor do BDI =&gt;</t>
  </si>
  <si>
    <t>Valor com BDI =&gt;</t>
  </si>
  <si>
    <t>CANT - CANTEIRO DE OBRAS</t>
  </si>
  <si>
    <t>SEDI - SERVIÇOS DIVERSOS</t>
  </si>
  <si>
    <t>VIGIA NOTURNO COM ENCARGOS COMPLEMENTARES</t>
  </si>
  <si>
    <t>CHOR - CUSTOS HORÁRIOS DE MÁQUINAS E EQUIPAMENTOS</t>
  </si>
  <si>
    <t>CHP</t>
  </si>
  <si>
    <t>Equipamento</t>
  </si>
  <si>
    <t>PAVI - PAVIMENTAÇÃO</t>
  </si>
  <si>
    <t>VASSOURA MECÂNICA REBOCÁVEL COM ESCOVA CILÍNDRICA, LARGURA ÚTIL DE VARRIMENTO DE 2,44 M - CHP DIURNO. AF_06/2014</t>
  </si>
  <si>
    <t>VASSOURA MECÂNICA REBOCÁVEL COM ESCOVA CILÍNDRICA, LARGURA ÚTIL DE VARRIMENTO DE 2,44 M - CHI DIURNO. AF_06/2014</t>
  </si>
  <si>
    <t>CHI</t>
  </si>
  <si>
    <t>TRATOR DE PNEUS, POTÊNCIA 85 CV, TRAÇÃO 4X4, PESO COM LASTRO DE 4.675 KG - CHP DIURNO. AF_06/2014</t>
  </si>
  <si>
    <t>TRATOR DE PNEUS, POTÊNCIA 85 CV, TRAÇÃO 4X4, PESO COM LASTRO DE 4.675 KG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</si>
  <si>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</si>
  <si>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</si>
  <si>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RASTELEIRO COM ENCARGOS COMPLEMENTARES</t>
  </si>
  <si>
    <t>CONCRETO BETUMINOSO USINADO A QUENTE (CBUQ) PARA PAVIMENTACAO ASFALTICA, PADRAO DNIT, FAIXA C, COM CAP 50/70 - AQUISICAO POSTO USINA</t>
  </si>
  <si>
    <t>T</t>
  </si>
  <si>
    <t>A</t>
  </si>
  <si>
    <t>B</t>
  </si>
  <si>
    <t>Mão de Obra</t>
  </si>
  <si>
    <t>D</t>
  </si>
  <si>
    <t>Unidade</t>
  </si>
  <si>
    <t>C</t>
  </si>
  <si>
    <t>Código</t>
  </si>
  <si>
    <t>SOLDADOR COM ENCARGOS COMPLEMENTARES</t>
  </si>
  <si>
    <t>MOVT - MOVIMENTO DE TERRA</t>
  </si>
  <si>
    <t>FUES - FUNDAÇÕES E ESTRUTURAS</t>
  </si>
  <si>
    <t>PARAFUSO DE FERRO POLIDO, SEXTAVADO, COM ROSCA INTEIRA, DIAMETRO 5/16", COMPRIMENTO 3/4", COM PORCA E ARRUELA LISA LEVE</t>
  </si>
  <si>
    <t>INEL - INSTALAÇÃO ELÉTRICA/ELETRIFICAÇÃO E ILUMINAÇÃO EXTERNA</t>
  </si>
  <si>
    <t>L</t>
  </si>
  <si>
    <t>TINTA ACRILICA PREMIUM PARA PISO</t>
  </si>
  <si>
    <t>URBA - URBANIZAÇÃO</t>
  </si>
  <si>
    <t>JARDINEIRO COM ENCARGOS COMPLEMENTARES</t>
  </si>
  <si>
    <t>PEDREIRO COM ENCARGOS COMPLEMENTARES</t>
  </si>
  <si>
    <t>AJUDANTE DE PEDREIRO COM ENCARGOS COMPLEMENTARES</t>
  </si>
  <si>
    <t>SERRALHEIRO COM ENCARGOS COMPLEMENTARES</t>
  </si>
  <si>
    <t>ELETRICISTA COM ENCARGOS COMPLEMENTARES</t>
  </si>
  <si>
    <t>AUXILIAR DE ELETRICISTA COM ENCARGOS COMPLEMENTARES</t>
  </si>
  <si>
    <t>Composições Auxiliares</t>
  </si>
  <si>
    <t>AJUDANTE DE ARMADOR COM ENCARGOS COMPLEMENTARES</t>
  </si>
  <si>
    <t>CURSO DE CAPACITAÇÃO PARA AJUDANTE DE ARMADOR (ENCARGOS COMPLEMENTARES) - HORISTA</t>
  </si>
  <si>
    <t>AJUDANTE DE ARMADOR (HORISTA)</t>
  </si>
  <si>
    <t>ALIMENTACAO - HORISTA (COLETADO CAIXA - ENCARGOS COMPLEMENTARES)</t>
  </si>
  <si>
    <t>Outros</t>
  </si>
  <si>
    <t>TRANSPORTE - HORISTA (COLETADO CAIXA - ENCARGOS COMPLEMENTARES)</t>
  </si>
  <si>
    <t>Serviços</t>
  </si>
  <si>
    <t>EXAMES - HORISTA (COLETADO CAIXA - ENCARGOS COMPLEMENTARES)</t>
  </si>
  <si>
    <t>SEGURO - HORISTA (COLETADO CAIXA - ENCARGOS COMPLEMENTARES)</t>
  </si>
  <si>
    <t>Taxas</t>
  </si>
  <si>
    <t>FERRAMENTAS - FAMILIA PEDREIRO - HORISTA (ENCARGOS COMPLEMENTARES - COLETADO CAIXA)</t>
  </si>
  <si>
    <t>EPI - FAMILIA PEDREIRO - HORISTA (ENCARGOS COMPLEMENTARES - COLETADO CAIXA)</t>
  </si>
  <si>
    <t>AJUDANTE DE CARPINTEIRO COM ENCARGOS COMPLEMENTARES</t>
  </si>
  <si>
    <t>TRANSPORTE - HORISTA (ENCARGOS COMPLEMENTARES) (COLETADO
CAIXA)</t>
  </si>
  <si>
    <t>EXAMES - HORISTA (ENCARGOS COMPLEMENTARES) (COLETA CAIXA)</t>
  </si>
  <si>
    <t>SEGURO - HORISTA (ENCARGOS COMPLEMENTARES) (COLETA CAIXA)</t>
  </si>
  <si>
    <t>AJUDANTE DE PEDREIRO</t>
  </si>
  <si>
    <t>ALIMENTACAO - HORISTA (ENCARGOS COMPLEMENTARES) (COLETADO
CAIXA)</t>
  </si>
  <si>
    <t>ARMADOR COM ENCARGOS COMPLEMENTARES</t>
  </si>
  <si>
    <t>CURSO DE CAPACITAÇÃO PARA ARMADOR (ENCARGOS COMPLEMENTARES) - HORISTA</t>
  </si>
  <si>
    <t>ARMADOR (HORISTA)</t>
  </si>
  <si>
    <t>ENERGIA ELETRICA ATE 2000 KWH INDUSTRIAL, SEM DEMANDA</t>
  </si>
  <si>
    <t>MOTORISTA DE BASCULANTE COM ENCARGOS COMPLEMENTARES</t>
  </si>
  <si>
    <t>MOTORISTA DE CAMINHÃO COM ENCARGOS COMPLEMENTARES</t>
  </si>
  <si>
    <t>CURSO DE CAPACITAÇÃO PARA CARPINTEIRO (ENCARGOS
COMPLEMENTARES) - HORISTA</t>
  </si>
  <si>
    <t>FERRAMENTAS - FAMILIA CARPINTEIRO DE FORMAS - HORISTA
(ENCARGOS COMPLEMENTARES - COLETADO CAIXA)</t>
  </si>
  <si>
    <t>EPI - FAMILIA CARPINTEIRO DE FORMAS - HORISTA (ENCARGOS
COMPLEMENTARES - COLETADO CAIXA)</t>
  </si>
  <si>
    <t>CARPINTEIRO</t>
  </si>
  <si>
    <t>CARPINTEIRO DE ESQUADRIA COM ENCARGOS COMPLEMENTARES</t>
  </si>
  <si>
    <t>OPERADOR DE MÁQUINAS E EQUIPAMENTOS COM ENCARGOS COMPLEMENTARES</t>
  </si>
  <si>
    <t>GASOLINA COMUM</t>
  </si>
  <si>
    <t>OPERADOR DE BETONEIRA ESTACIONÁRIA/MISTURADOR COM ENCARGOS COMPLEMENTARES</t>
  </si>
  <si>
    <t>AREIA MEDIA - POSTO JAZIDA/FORNECEDOR (RETIRADO NA JAZIDA, SEM TRANSPORTE)</t>
  </si>
  <si>
    <t>CIMENTO PORTLAND COMPOSTO CP II-32</t>
  </si>
  <si>
    <t>PEDRA BRITADA N. 1 (9,5 a 19 MM) POSTO PEDREIRA/FORNECEDOR, SEM FRETE</t>
  </si>
  <si>
    <t>ELETRICISTA</t>
  </si>
  <si>
    <t>OPERADOR DE ROLO COMPACTADOR</t>
  </si>
  <si>
    <t>PEDREIRO</t>
  </si>
  <si>
    <t>CURSO DE CAPACITAÇÃO PARA PEDREIRO (ENCARGOS COMPLEMENTARES) - HORISTA</t>
  </si>
  <si>
    <t>PEDREIRO (HORISTA)</t>
  </si>
  <si>
    <t>PINTOR</t>
  </si>
  <si>
    <t>CURSO DE CAPACITAÇÃO PARA SERVENTE (ENCARGOS
COMPLEMENTARES) - HORISTA</t>
  </si>
  <si>
    <t>SERVENTE</t>
  </si>
  <si>
    <t>CURSO DE CAPACITAÇÃO PARA SERVENTE (ENCARGOS COMPLEMENTARES) - HORISTA</t>
  </si>
  <si>
    <t>FERRAMENTAS - FAMILIA ENCARREGADO GERAL - HORISTA (ENCARGOS COMPLEMENTARES - COLETADO CAIXA)</t>
  </si>
  <si>
    <t>EPI - FAMILIA ENCARREGADO GERAL - HORISTA (ENCARGOS COMPLEMENTARES - COLETADO CAIXA)</t>
  </si>
  <si>
    <t>FERRAMENTAS - FAMILIA ENGENHEIRO CIVIL - HORISTA (ENCARGOS COMPLEMENTARES - COLETADO CAIXA)</t>
  </si>
  <si>
    <t>EPI - FAMILIA ENGENHEIRO CIVIL - HORISTA (ENCARGOS COMPLEMENTARES - COLETADO CAIXA)</t>
  </si>
  <si>
    <t>ESPARGIDOR DE ASFALTO PRESSURIZADO, TANQUE 6 M3 COM ISOLACAO TERMICA, AQUECIDO COM 2 MACARICOS, COM BARRA ESPARGIDORA 3,60 M, A SER MONTADO SOBRE CAMINHAO</t>
  </si>
  <si>
    <t>MOTORISTA OPERADOR DE MUNCK COM ENCARGOS COMPLEMENTARES</t>
  </si>
  <si>
    <t>OPERADOR DE DEMARCADORA DE FAIXAS COM ENCARGOS COMPLEMENTARES</t>
  </si>
  <si>
    <t>OPERADOR DE PAVIMENTADORA COM ENCARGOS COMPLEMENTARES</t>
  </si>
  <si>
    <t>OPERADOR DE ROLO COMPACTADOR COM ENCARGOS COMPLEMENTARES</t>
  </si>
  <si>
    <t>DESMOLDANTE PROTETOR PARA FORMAS DE MADEIRA, DE BASE OLEOSA EMULSIONADA EM AGUA</t>
  </si>
  <si>
    <t>ROLO COMPACTADOR DE PNEUS, ESTATICO, PRESSAO VARIAVEL, POTENCIA 110 HP, PESO SEM/COM LASTRO 10,8/27 T, LARGURA DE ROLAGEM 2,30 M</t>
  </si>
  <si>
    <t>FERRAMENTAS - FAMILIA SERVENTE - HORISTA (ENCARGOS
COMPLEMENTARES - COLETADO CAIXA)</t>
  </si>
  <si>
    <t>EPI - FAMILIA SERVENTE - HORISTA (ENCARGOS COMPLEMENTARES - COLETADO CAIXA)</t>
  </si>
  <si>
    <t>FERRAMENTAS - FAMILIA SERVENTE - HORISTA (ENCARGOS COMPLEMENTARES - COLETADO CAIXA)</t>
  </si>
  <si>
    <t>TRATORISTA COM ENCARGOS COMPLEMENTARES</t>
  </si>
  <si>
    <t>TRATOR DE PNEUS COM POTENCIA DE 85 CV, TRACAO 4 X 4, PESO COM LASTRO DE 4675 KG</t>
  </si>
  <si>
    <t>VASSOURA MECANICA REBOCAVEL COM ESCOVA CILINDRICA LARGURA UTIL DE VARRIMENTO = 2,44M</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</si>
  <si>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</si>
  <si>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</si>
  <si>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</si>
  <si>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</si>
  <si>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</si>
  <si>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</si>
  <si>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</si>
  <si>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</si>
  <si>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</si>
  <si>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</si>
  <si>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</si>
  <si>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 PAVIMENT. 1,90 A 5,3 M, POT. 78 KW/105 HP, CAP. 450 T/H</t>
  </si>
  <si>
    <t xml:space="preserve">CÁLCULO DO BDI </t>
  </si>
  <si>
    <t>BDI =</t>
  </si>
  <si>
    <t xml:space="preserve"> [(1 + AC + S + R  + G)(1+DF)(1+L)] -1</t>
  </si>
  <si>
    <t>(1-I)</t>
  </si>
  <si>
    <t xml:space="preserve">AC = Administração Central </t>
  </si>
  <si>
    <t>S= Seguros</t>
  </si>
  <si>
    <t>R= Riscos</t>
  </si>
  <si>
    <t xml:space="preserve">G= Garantia </t>
  </si>
  <si>
    <t>DF= Despesas Financeiras</t>
  </si>
  <si>
    <t>L= Lucro</t>
  </si>
  <si>
    <t xml:space="preserve">I= Impostos </t>
  </si>
  <si>
    <t>ISS</t>
  </si>
  <si>
    <t>PIS</t>
  </si>
  <si>
    <t>COFINS</t>
  </si>
  <si>
    <t>CPRB</t>
  </si>
  <si>
    <t>Obs. Adequado ao Acordão 2622/2013 do TCU</t>
  </si>
  <si>
    <t>TAXA DE ENCARGOS SOCIAIS  - COM DESONERAÇÃO</t>
  </si>
  <si>
    <t>EMPRESA OPTANTE PELO SIMPLES</t>
  </si>
  <si>
    <t xml:space="preserve">TAXA DE ENCARGOS SOCIAIS </t>
  </si>
  <si>
    <t>GRUPO A</t>
  </si>
  <si>
    <t>A1</t>
  </si>
  <si>
    <t>INSS</t>
  </si>
  <si>
    <t>A2</t>
  </si>
  <si>
    <t>SESI</t>
  </si>
  <si>
    <t>A3</t>
  </si>
  <si>
    <t>SENAI</t>
  </si>
  <si>
    <t>A4</t>
  </si>
  <si>
    <t>INCRA</t>
  </si>
  <si>
    <t>A5</t>
  </si>
  <si>
    <t>SEBRAE</t>
  </si>
  <si>
    <t>A6</t>
  </si>
  <si>
    <t>Salário-educação</t>
  </si>
  <si>
    <t>A7</t>
  </si>
  <si>
    <t>Seguro contra acidentes de trabalho</t>
  </si>
  <si>
    <t>A8</t>
  </si>
  <si>
    <t>FGTS</t>
  </si>
  <si>
    <t>A9</t>
  </si>
  <si>
    <t>SECONCI</t>
  </si>
  <si>
    <t>Total de Encargos Sociais Básicos</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</si>
  <si>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</si>
  <si>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</si>
  <si>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</si>
  <si>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</si>
  <si>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</si>
  <si>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</si>
  <si>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</si>
  <si>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</si>
  <si>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</si>
  <si>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</si>
  <si>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</si>
  <si>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</si>
  <si>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</si>
  <si>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</si>
  <si>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</si>
  <si>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</si>
  <si>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</si>
  <si>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</si>
  <si>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</si>
  <si>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</si>
  <si>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</si>
  <si>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</si>
  <si>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</si>
  <si>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</si>
  <si>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</si>
  <si>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</si>
  <si>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</si>
  <si>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</si>
  <si>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</si>
  <si>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</si>
  <si>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</si>
  <si>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</si>
  <si>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</si>
  <si>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</si>
  <si>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</si>
  <si>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</si>
  <si>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</si>
  <si>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</si>
  <si>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</si>
  <si>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</si>
  <si>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Total das Taxas incidências e reincidências</t>
  </si>
  <si>
    <t>TOTAL DOS ENCARGOS SOCIAIS:</t>
  </si>
  <si>
    <t>PREFEITURA MUNICIAPL DE MARAPANIM</t>
  </si>
  <si>
    <t>OBRA: CONSTRUÇÃO DE SISTEMA DE ABASTECIMENTO DE ÁGUA DA VILA DE ABACATE</t>
  </si>
  <si>
    <t>MUNICÍPIO: MARAPANIM - PA</t>
  </si>
  <si>
    <t>Concorrência nº</t>
  </si>
  <si>
    <t>DISCRIMINAÇÃO</t>
  </si>
  <si>
    <t>CONSTRUÇÃO</t>
  </si>
  <si>
    <t>MÍNIMO</t>
  </si>
  <si>
    <t>MÁXIMO</t>
  </si>
  <si>
    <t>BONIFICAÇÃO</t>
  </si>
  <si>
    <t xml:space="preserve">   DESPESAS INDIRETAS / FINANCEIRAS</t>
  </si>
  <si>
    <t>B.1</t>
  </si>
  <si>
    <t xml:space="preserve">   Administração Central (AC)</t>
  </si>
  <si>
    <t>B.2</t>
  </si>
  <si>
    <t xml:space="preserve">   Seguros e Garantias</t>
  </si>
  <si>
    <t>B.3</t>
  </si>
  <si>
    <t xml:space="preserve">   Riscos</t>
  </si>
  <si>
    <t>B.4</t>
  </si>
  <si>
    <t xml:space="preserve">   Despesas Financeiras </t>
  </si>
  <si>
    <t xml:space="preserve">   DESPESAS FISCAIS </t>
  </si>
  <si>
    <t>C.1</t>
  </si>
  <si>
    <t xml:space="preserve">     COFINS</t>
  </si>
  <si>
    <t>C.2</t>
  </si>
  <si>
    <t xml:space="preserve">     PIS</t>
  </si>
  <si>
    <t>C.3</t>
  </si>
  <si>
    <t xml:space="preserve">     ISS</t>
  </si>
  <si>
    <t>C.4</t>
  </si>
  <si>
    <t xml:space="preserve">     CPRB</t>
  </si>
  <si>
    <t>*BDI = {((1+AC+S+R+G)x(1+DF)x(1+L)) / (1-I)} - 1</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</si>
  <si>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</si>
  <si>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</si>
  <si>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</si>
  <si>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</si>
  <si>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</si>
  <si>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</si>
  <si>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</si>
  <si>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</si>
  <si>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</si>
  <si>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</si>
  <si>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PREFEITURA MUNICIPAL DE MARAPANIM</t>
  </si>
  <si>
    <t>OBRA:CONSTRUÇÃO DE PÓRTICOS LIMITROFES</t>
  </si>
  <si>
    <t>Data Base: 04/02/2015</t>
  </si>
  <si>
    <t>LOCAL: MUNICÍPIO DE TRACUATEUA</t>
  </si>
  <si>
    <t>SINAPI DEZ/14</t>
  </si>
  <si>
    <t>BDI_SERV</t>
  </si>
  <si>
    <t xml:space="preserve">Concorrência nº </t>
  </si>
  <si>
    <t>Código Comp.</t>
  </si>
  <si>
    <t>Preço Sem Desoneração</t>
  </si>
  <si>
    <t>Preço Com Desoneração</t>
  </si>
  <si>
    <t>Estado</t>
  </si>
  <si>
    <t>Data</t>
  </si>
  <si>
    <t>M-O-B</t>
  </si>
  <si>
    <t>0001</t>
  </si>
  <si>
    <t>74209/001</t>
  </si>
  <si>
    <t>PLACA DE OBRA EM CHAPA DE ACO GALVANIZADO</t>
  </si>
  <si>
    <t>M²</t>
  </si>
  <si>
    <t>PA</t>
  </si>
  <si>
    <t>Preço Unitário Sem Desoneração</t>
  </si>
  <si>
    <t>Preço Unitário Com Desoneração</t>
  </si>
  <si>
    <t>Coeficiente</t>
  </si>
  <si>
    <t>Parcial Sem Desoneração</t>
  </si>
  <si>
    <t>Parcial Com Desoneração</t>
  </si>
  <si>
    <t>0002</t>
  </si>
  <si>
    <t>73805/001</t>
  </si>
  <si>
    <t>BARRACAO DE OBRA PARA ALOJAMENTO/ESCRITORIO, PISO EM PINHO 3A, PAREDES EM COMPENSADO 10MM, COBERTURA EM TELHA FIBROCIMENTO 6MM, INCLUSO INSTALACOES ELETRICAS E ESQUADRIAS. REAPROVEITADO 5 VEZES</t>
  </si>
  <si>
    <t>PISO - PISOS</t>
  </si>
  <si>
    <t>74157/003</t>
  </si>
  <si>
    <t>0003</t>
  </si>
  <si>
    <t>74221/001</t>
  </si>
  <si>
    <t>SINALIZACAO DE TRANSITO - NOTURNA</t>
  </si>
  <si>
    <t>SERP - SERVIÇOS PRELIMINARES</t>
  </si>
  <si>
    <t>0004</t>
  </si>
  <si>
    <t>73960/001</t>
  </si>
  <si>
    <t>INSTAL/LIGACAO PROVISORIA ELETRICA BAIXA TENSAO P/CANT OBRA OBRA,M3-CHAVE 100A CARGA 3KWH,20CV EXCL FORN MEDIDOR</t>
  </si>
  <si>
    <t>0005</t>
  </si>
  <si>
    <t>73822/001</t>
  </si>
  <si>
    <t>CAPINA E LIMPEZA MANUAL DE TERRENO COM PEQUENOS ARBUSTOS</t>
  </si>
  <si>
    <t>0006</t>
  </si>
  <si>
    <t>LOCACAO DA OBRA, COM USO DE EQUIPAMENTOS TOPOGRAFICOS, INCLUSIVE NIVELADOR</t>
  </si>
  <si>
    <t>SERT - SERVIÇOS TÉCNICOS</t>
  </si>
  <si>
    <t>0007</t>
  </si>
  <si>
    <t>ATERRO INTERNO (EDIFICACOES) COMPACTADO MANUALMENTE</t>
  </si>
  <si>
    <t>M³</t>
  </si>
  <si>
    <t>0008</t>
  </si>
  <si>
    <t>74220/001</t>
  </si>
  <si>
    <t>TAPUME DE CHAPA DE MADEIRA COMPENSADA, E= 6MM, COM PINTURA A CAL E REAPROVEITAMENTO DE 2X</t>
  </si>
  <si>
    <t>0009</t>
  </si>
  <si>
    <t>ESCAVACAO MANUAL CAMPO ABERTO EM SOLO EXCETO ROCHA ATE 2,00M PROFUNDIDADE</t>
  </si>
  <si>
    <t>0010</t>
  </si>
  <si>
    <t>FORMA TABUA PARA CONCRETO EM FUNDACAO, C/ REAPROVEITAMENTO 2X.</t>
  </si>
  <si>
    <t>0011</t>
  </si>
  <si>
    <t>74254/002</t>
  </si>
  <si>
    <t>ARMACAO ACO CA-50, DIAM. 6,3 (1/4) À 12,5MM(1/2) -FORNECIMENTO/ CORTE(PERDA DE 10%) / DOBRA / COLOCAÇÃO.</t>
  </si>
  <si>
    <t>0012</t>
  </si>
  <si>
    <t>74138/004</t>
  </si>
  <si>
    <t>CONCRETO USINADO BOMBEADO FCK=30MPA, INCLUSIVE LANCAMENTO E ADENSAMENTO</t>
  </si>
  <si>
    <t>0013</t>
  </si>
  <si>
    <t>73942/002</t>
  </si>
  <si>
    <t>ARMACAO DE ACO CA-60 DIAM. 3,4 A 6,0MM.- FORNECIMENTO / CORTE (C/PERDA DE 10%) / DOBRA / COLOCAÇÃO.</t>
  </si>
  <si>
    <t>0014</t>
  </si>
  <si>
    <t>ASSENTAMENTO DE TUBOS DE CONCRETO DIAMETRO = 1500MM, SIMPLES OU ARMADO, JUNTA EM ARGAMASSA 1:3 CIMENTO:AREIA</t>
  </si>
  <si>
    <t>ASTU - ASSENTAMENTO DE TUBOS E PECAS</t>
  </si>
  <si>
    <t>0015</t>
  </si>
  <si>
    <t>73970/001</t>
  </si>
  <si>
    <t>ESTRUTURA METALICA EM ACO ESTRUTURAL PERFIL ”I” 12’’ X 5 1/4’’</t>
  </si>
  <si>
    <t>COBE- COBERTURA</t>
  </si>
  <si>
    <t>0016</t>
  </si>
  <si>
    <t>CHP-GUINDASTE MADAL MD-10A</t>
  </si>
  <si>
    <t>0017</t>
  </si>
  <si>
    <t>74118/001</t>
  </si>
  <si>
    <t>PLANTIO DE CERCA VIVA COM ARBUSTOS DE ALTURA 50 A 100CM, COM 4UN/M</t>
  </si>
  <si>
    <t>0018</t>
  </si>
  <si>
    <t>PLANTIO DE GRAMA ESMERALDA EM ROLO</t>
  </si>
  <si>
    <t>0019</t>
  </si>
  <si>
    <t>74064/001</t>
  </si>
  <si>
    <t>FUNDO ANTICORROSIVO A BASE DE OXIDO DE FERRO (ZARCAO), DUAS DEMAOS</t>
  </si>
  <si>
    <t>PINT - PINTURAS</t>
  </si>
  <si>
    <t>0020</t>
  </si>
  <si>
    <t>73924/003</t>
  </si>
  <si>
    <t>PINTURA ESMALTE FOSCO, DUAS DEMAOS, SOBRE SUPERFICIE METALICA</t>
  </si>
  <si>
    <t>0021</t>
  </si>
  <si>
    <t>APLICAÇÃO DE FUNDO SELADOR ACRÍLICO EM PAREDES, UMA DEMÃO. AF_06/2014</t>
  </si>
  <si>
    <t>0022</t>
  </si>
  <si>
    <t>APLICAÇÃO E LIXAMENTO DE MASSA LÁTEX EM PAREDES, DUAS DEMÃOS. AF_06/2014</t>
  </si>
  <si>
    <t>0023</t>
  </si>
  <si>
    <t>APLICAÇÃO MANUAL DE PINTURA COM TINTA LÁTEX ACRÍLICA EM PAREDES, DUAS DEMÃOS. AF_06/2014</t>
  </si>
  <si>
    <t>0024</t>
  </si>
  <si>
    <t>PLACA INAUGURACAO EM ALUMINIO 0,40X0,60M FORNECIMENTO E COLOCACAO</t>
  </si>
  <si>
    <t>0025</t>
  </si>
  <si>
    <t>LIMPEZA FINAL DA OBRA</t>
  </si>
  <si>
    <t>Aux 0001</t>
  </si>
  <si>
    <t>CONCRETO NAO ESTRUTURAL, CONSUMO 150KG/M3, PREPARO COM BETONEIRA, SEM LANCAMENTO</t>
  </si>
  <si>
    <t>Aux 0002</t>
  </si>
  <si>
    <t>CONCRETO FCK=15MPA, PREPARO COM BETONEIRA, SEM LANCAMENTO</t>
  </si>
  <si>
    <t>Aux 0003</t>
  </si>
  <si>
    <t>PINHO DE TERCEIRA 1" X 12" E 1" X 9"</t>
  </si>
  <si>
    <t>Aux 0004</t>
  </si>
  <si>
    <t>PISO CIMENTADO E=1,5CM C/ARGAMASSA 1:3 CIMENTO AREIA ALISADO COLHER SOBRE BASE EXISTENTE.</t>
  </si>
  <si>
    <t>Aux 0005</t>
  </si>
  <si>
    <t>LANCAMENTO/APLICACAO MANUAL DE CONCRETO EM ESTRUTURAS</t>
  </si>
  <si>
    <t>Aux 0006</t>
  </si>
  <si>
    <t>ARGAMASSA TRAÇO 1:3 (CIMENTO E AREIA MÉDIA), PREPARO MANUAL. AF_08/2014</t>
  </si>
  <si>
    <t>Aux 0007</t>
  </si>
  <si>
    <t>CHP - CAMINHAO C/GUINCHO 6T, MOTOR DIESEL 136HP, M. BENZ MOD L1214, MUNCK MOD, M 640/18, OU SIMILAR</t>
  </si>
  <si>
    <t>Aux 0008</t>
  </si>
  <si>
    <t>SOLDA TOPO DESCENDENTE CHANFRADA ESPESSURA=1/4" CHAPA/PERFIL/TUBO ACO COM CONVERSOR DIESEL.</t>
  </si>
  <si>
    <t>Aux 0009</t>
  </si>
  <si>
    <t>MAQUINA SOLDA ARCO 375A DIESEL 33CV CHP DIURNO EXCLUSIVE OPERADOR</t>
  </si>
  <si>
    <t>Aux 00010</t>
  </si>
  <si>
    <t>MAQUINA SOLDA ARCO 375A DIESEL 33CV CHI NOTURNO EXCLUSIVE OPERADOR</t>
  </si>
  <si>
    <t>Aux 00011</t>
  </si>
  <si>
    <t>DEPRECIACAO GUINDASTE MADAL MD-10A</t>
  </si>
  <si>
    <t>Aux 00012</t>
  </si>
  <si>
    <t>JUROS GUINDASTE MADAL MD-10A</t>
  </si>
  <si>
    <t>Aux 00013</t>
  </si>
  <si>
    <t>MANUTENCAO GUINDASTE MADAL MD-10A</t>
  </si>
  <si>
    <t>Aux 00014</t>
  </si>
  <si>
    <t>CUSTOS COMBUSTIVEL+MATERIAL NA OPERACAO DE GUINDASTE MADAL MD-10A</t>
  </si>
  <si>
    <t>REATERRO COMPACTADO MANUALMENTE (VALAS DE FUNDAÇÕES RESIDENCIAIS)</t>
  </si>
  <si>
    <t>ATERRO INTERNO SEM APILOAMENTO COM TRANSPORTE EM CARRINHO DE MAO</t>
  </si>
  <si>
    <t>73907/006</t>
  </si>
  <si>
    <t>LASTRO DE CONCRETO, ESPESSURA 3CM, PREPARO MECANICO</t>
  </si>
  <si>
    <t>FORMA TABUA PARA CONCRETO EM FUNDACAO C/ REAPROVEITAMENTO 5X</t>
  </si>
  <si>
    <t>73972/001</t>
  </si>
  <si>
    <t>CONCRETO FCK=25MPA, VIRADO EM BETONEIRA, SEM LANCAMENTO</t>
  </si>
  <si>
    <t>74103/001</t>
  </si>
  <si>
    <t>ESCADA TIPO MARINHEIRO EM ACO CA-50 12,5", INCLUSO PINTURA COM FUNDO ANTICORROSIVO TIPO ZARCAO</t>
  </si>
  <si>
    <t>ESQV - ESQUADRIAS/FERRAGENS/VIDROS</t>
  </si>
  <si>
    <t>ADAPTADOR PVC SOLDAVEL COM FLANGES LIVRES PARA CAIXA D'AGUA 75MMX2.1/2" - FORNECIMENTO E INSTALACAO</t>
  </si>
  <si>
    <t>INHI - INSTALAÇÕES HIDROS SANITÁRIAS</t>
  </si>
  <si>
    <t>CURVA 90 GRAUS, PVC, SOLDÁVEL, DN 75MM, INSTALADO EM PRUMADA DE ÁGUA – FORNECIMENTO E INSTALAÇÃO. AF_12/2014_P</t>
  </si>
  <si>
    <t>TE, PVC, SOLDÁVEL, DN 75MM, INSTALADO EM PRUMADA DE ÁGUA – FORNECIMENTO E INSTALAÇÃO. AF_12/2014_P</t>
  </si>
  <si>
    <t>TUBO PVC, SÉRIE R, ÁGUA PLUVIAL, DN 75 MM, FORNECIDO E INSTALADO EM RAMAL DE ENCAMINHAMENTO. AF_12/2014_P</t>
  </si>
  <si>
    <t>ADAPTADOR PVC SOLDAVEL COM FLANGES LIVRES PARA CAIXA D'AGUA 110MMX4" - FORNECIMENTO E INSTALACAO</t>
  </si>
  <si>
    <t>74178/001</t>
  </si>
  <si>
    <t>REGISTRO GAVETA 4" BRUTO LATAO - FORNECIMENTO E INSTALACAO</t>
  </si>
  <si>
    <t>TUBO PVC, SÉRIE R, ÁGUA PLUVIAL, DN 100 MM, FORNECIDO E INSTALADO EM RAMAL DE ENCAMINHAMENTO. AF_12/2014_P</t>
  </si>
  <si>
    <t>74180/001</t>
  </si>
  <si>
    <t>REGISTRO GAVETA 2.1/2" BRUTO LATAO - FORNECIMENTO E INSTALACAO</t>
  </si>
  <si>
    <t>74179/001</t>
  </si>
  <si>
    <t>REGISTRO GAVETA 3"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</si>
  <si>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</si>
  <si>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</si>
  <si>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</si>
  <si>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74032/001</t>
  </si>
  <si>
    <t>74005/001</t>
  </si>
  <si>
    <t>COMPACTACAO MECANICA, SEM CONTROLE DO GC (C/COMPACTADOR PLACA 400 KG)</t>
  </si>
  <si>
    <t>0026</t>
  </si>
  <si>
    <t>LASTRO DE AREIA MEDIA</t>
  </si>
  <si>
    <t>0027</t>
  </si>
  <si>
    <t>73964/005</t>
  </si>
  <si>
    <t>REATERRO DE VALA/CAVA SEM CONTROLE DE COMPACTAÇÃO , UTILIZANDO RETRO- ESCAVADEIRA E COMPACTACADOR VIBRATORIO COM MATERIAL REAPROVEITADO</t>
  </si>
  <si>
    <t>0028</t>
  </si>
  <si>
    <t>73891/001</t>
  </si>
  <si>
    <t>ESGOTAMENTO COM MOTO-BOMBA AUTOESCOVANTE</t>
  </si>
  <si>
    <t>DROP - DRENAGEM/OBRAS DE CONTENÇÃO / POÇOS DE VISITA E CAIXAS</t>
  </si>
  <si>
    <t>0029</t>
  </si>
  <si>
    <t>LOCAÇÃO DE REDES DE ÁGUA OU DE ESGOTO</t>
  </si>
  <si>
    <t>0030</t>
  </si>
  <si>
    <t>74255/001</t>
  </si>
  <si>
    <t>CARGA MANUAL DE TERRA EM CAMINHAO BASCULANTE (NAO INCLUI O CUSTO CUSTO IMPRODUTIVO DO CAMINHAO BASCULANTE)</t>
  </si>
  <si>
    <t>0032</t>
  </si>
  <si>
    <t>74219/001</t>
  </si>
  <si>
    <t>PASSADICOS COM TABUAS DE MADEIRA PARA PEDESTRES</t>
  </si>
  <si>
    <t>0033</t>
  </si>
  <si>
    <t>74219/002</t>
  </si>
  <si>
    <t>PASSADICOS COM TABUAS DE MADEIRA PARA VEICULOS</t>
  </si>
  <si>
    <t>0034</t>
  </si>
  <si>
    <t>CADASTRO DE REDES, INCLUSIVE DESENHISTA</t>
  </si>
  <si>
    <t>0035</t>
  </si>
  <si>
    <t>73888/002</t>
  </si>
  <si>
    <t>ASSENTAMENTO TUBO PVC COM JUNTA ELASTICA, DN 75 MM - (OU RPVC, OU PVC DEFOFO, OU PRFV) - PARA AGUA.</t>
  </si>
  <si>
    <t>0036</t>
  </si>
  <si>
    <t>73965/010</t>
  </si>
  <si>
    <t>ESCAVACAO MANUAL DE VALA EM MATERIAL DE 1A CATEGORIA ATE 1,5M EXCLUINDO ESGOTAMENTO / ESCORAMENTO</t>
  </si>
  <si>
    <t>0037</t>
  </si>
  <si>
    <t>73888/001</t>
  </si>
  <si>
    <t>ASSENTAMENTO TUBO PVC COM JUNTA ELASTICA, DN 50 MM - (OU RPVC, OU PVC DEFOFO, OU PRFV) - PARA AGUA.</t>
  </si>
  <si>
    <t>0038</t>
  </si>
  <si>
    <t>73888/003</t>
  </si>
  <si>
    <t>ASSENTAMENTO TUBO PVC COM JUNTA ELASTICA, DN 100 MM - (OU RPVC, OU PVC DEFOFO, OU PRFV) - PARA AGUA.</t>
  </si>
  <si>
    <t>0039</t>
  </si>
  <si>
    <t>TUBO, PVC, SOLDÁVEL, DN 25MM, INSTALADO EM RAMAL DE DISTRIBUIÇÃO DE ÁGUA FORNECIMENTO E INSTALAÇÃO. AF_12/2014_P</t>
  </si>
  <si>
    <t>0040</t>
  </si>
  <si>
    <t>ADAPTADOR CURTO COM BOLSA E ROSCA PARA REGISTRO, PVC, SOLDÁVEL, DN 25MM X 3/4”, INSTALADO EM RAMAL OU SUB-RAMAL DE ÁGUA – FORNECIMENTO E INSTALAÇÃO. AF_12/2014_P</t>
  </si>
  <si>
    <t>0041</t>
  </si>
  <si>
    <t>JOELHO 90 GRAUS, PVC, SOLDÁVEL, DN 25MM, INSTALADO EM RAMAL OU SUB-RAMAL DE ÁGUA – FORNECIMENTO E INSTALAÇÃO . AF_12/2014_P</t>
  </si>
  <si>
    <t>0042</t>
  </si>
  <si>
    <t>JOELHO 90 GRAUS COM BUCHA DE LATÃO, PVC, SOLDÁVEL, DN 25MM, X 3/4 ” INSTALADO EM RAMAL OU SUB-RAMAL DE ÁGUA FORNECIMENTO E INSTALAÇÃO . AF_12/2014_P</t>
  </si>
  <si>
    <t>0043</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</si>
  <si>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</si>
  <si>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</si>
  <si>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</si>
  <si>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</si>
  <si>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</si>
  <si>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</si>
  <si>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ESCAVADEIRA HIDRÁULICA SOBRE ESTEIRAS, CAÇAMBA 0,80 M3, PESO OPERACIONAL 17,8 T, POTÊNCIA LÍQUIDA 110 HP - CHI DIURNO. AF_10/2014</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</si>
  <si>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</si>
  <si>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</si>
  <si>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</si>
  <si>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</si>
  <si>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</si>
  <si>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Aux 00015</t>
  </si>
  <si>
    <t>MOTOBOMBA CENTRÍFUGA, MOTOR A GASOLINA, POTÊNCIA 5,42 HP, BOCAIS 1 1/2 ” X 1”, DIÂMETRO ROTOR 143 MM HM/Q = 6 MCA / 16,8 M3/H A 38 MCA / 6,6 M3/H - CHP DIURNO. AF_06/2014</t>
  </si>
  <si>
    <t>Aux 00016</t>
  </si>
  <si>
    <t>MOTOBOMBA CENTRÍFUGA, MOTOR A GASOLINA, POTÊNCIA 5,42 HP, BOCAIS 1 1/2 ” X 1”, DIÂMETRO ROTOR 143 MM HM/Q = 6 MCA / 16,8 M3/H A 38 MCA / 6,6 M3/H - DEPRECIAÇÃO. AF_06/2014</t>
  </si>
  <si>
    <t>Aux 00017</t>
  </si>
  <si>
    <t>MOTOBOMBA CENTRÍFUGA, MOTOR A GASOLINA, POTÊNCIA 5,42 HP, BOCAIS 1 1/2 ” X 1”, DIÂMETRO ROTOR 143 MM HM/Q = 6 MCA / 16,8 M3/H A 38 MCA / 6,6 M3/H - JUROS. AF_06/2014</t>
  </si>
  <si>
    <t>Aux 00018</t>
  </si>
  <si>
    <t>MOTOBOMBA CENTRÍFUGA, MOTOR A GASOLINA, POTÊNCIA 5,42 HP, BOCAIS 1 1/2 ” X 1”, DIÂMETRO ROTOR 143 MM HM/Q = 6 MCA / 16,8 M3/H A 38 MCA / 6,6 M3/H - MANUTENÇÃO. AF_06/2014</t>
  </si>
  <si>
    <t>Aux 00019</t>
  </si>
  <si>
    <t>MOTOBOMBA CENTRÍFUGA, MOTOR A GASOLINA, POTÊNCIA 5,42 HP, BOCAIS 1 1/2 ” X 1”, DIÂMETRO ROTOR 143 MM HM/Q = 6 MCA / 16,8 M3/H A 38 MCA / 6,6 M3/H - MATERIAIS NA OPERAÇÃO. AF_06/2014</t>
  </si>
  <si>
    <t>Aux 00020</t>
  </si>
  <si>
    <t>Aux 00021</t>
  </si>
  <si>
    <t>Aux 00022</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</si>
  <si>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</si>
  <si>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</si>
  <si>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</si>
  <si>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Aux 00023</t>
  </si>
  <si>
    <t>RETROESCAVADEIRA SOBRE RODAS COM CARREGADEIRA, TRAÇÃO 4X4, POTÊNCIA LÍQ. 72 HP, CAÇAMBA CARREG. CAP. MÍN. 0,79 M3, CAÇAMBA RETRO CAP. 0,18 M3, PESO OPERACIONAL MÍN. 7.140 KG, PROFUNDIDADE ESCAVAÇÃO MÁX. 4,50 M - CHP DIURNO. AF_06/2014</t>
  </si>
  <si>
    <t>Aux 00024</t>
  </si>
  <si>
    <t>Aux 00025</t>
  </si>
  <si>
    <t>Aux 00026</t>
  </si>
  <si>
    <t>RETROESCAVADEIRA SOBRE RODAS COM CARREGADEIRA, TRAÇÃO 4X4, POTÊNCIA LÍQ. 72 HP, CAÇAMBA CARREG. CAP. MÍN. 0,79 M3, CAÇAMBA RETRO CAP. 0,18 M3, PESO OPERACIONAL MÍN. 7.140 KG, PROFUNDIDADE ESCAVAÇÃO MÁX. 4,50 M - MANUTENÇÃO. AF_06/2014</t>
  </si>
  <si>
    <t>Aux 00027</t>
  </si>
  <si>
    <t>RETROESCAVADEIRA SOBRE RODAS COM CARREGADEIRA, TRAÇÃO 4X4, POTÊNCIA LÍQ. 72 HP, CAÇAMBA CARREG. CAP. MÍN. 0,79 M3, CAÇAMBA RETRO CAP. 0,18 M3, PESO OPERACIONAL MÍN. 7.140 KG, PROFUNDIDADE ESCAVAÇÃO MÁX. 4,50 M - MATERIAIS NA OPERAÇÃO. AF_06/2014</t>
  </si>
  <si>
    <t>Aux 00028</t>
  </si>
  <si>
    <t>SOCADOR PNEUMATICO 18,5KG CONSUMO AR 0,82M3/M (CP) INCL OPERADOR</t>
  </si>
  <si>
    <t>Aux 00029</t>
  </si>
  <si>
    <t>SOCADOR PNEUMATICO 18.5KG CONSUMO AR 0,82M3/M (CI) INCL OPERADOR</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</si>
  <si>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</si>
  <si>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</si>
  <si>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</si>
  <si>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</si>
  <si>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</si>
  <si>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</si>
  <si>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</si>
  <si>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</si>
  <si>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</si>
  <si>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</si>
  <si>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</si>
  <si>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</si>
  <si>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</si>
  <si>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</si>
  <si>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</si>
  <si>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</si>
  <si>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</si>
  <si>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</si>
  <si>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</si>
  <si>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</si>
  <si>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</si>
  <si>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</si>
  <si>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ABRACADEIRA DE FIXACAO DE BRACOS DE LUMINARIAS DE 4" - FORNECIMENTO E INSTALACAO</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</si>
  <si>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</si>
  <si>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</si>
  <si>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</si>
  <si>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</si>
  <si>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</si>
  <si>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</si>
  <si>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</si>
  <si>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</si>
  <si>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</si>
  <si>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</si>
  <si>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</si>
  <si>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</si>
  <si>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</si>
  <si>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</si>
  <si>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</si>
  <si>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</si>
  <si>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</si>
  <si>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</si>
  <si>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</si>
  <si>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</si>
  <si>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</si>
  <si>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</si>
  <si>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</si>
  <si>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</si>
  <si>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</si>
  <si>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</si>
  <si>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</si>
  <si>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</si>
  <si>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</si>
  <si>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</si>
  <si>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</si>
  <si>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</si>
  <si>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</si>
  <si>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</si>
  <si>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</si>
  <si>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</si>
  <si>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</si>
  <si>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</si>
  <si>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</si>
  <si>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</si>
  <si>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</si>
  <si>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</si>
  <si>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</si>
  <si>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</si>
  <si>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</si>
  <si>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</si>
  <si>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74078/002</t>
  </si>
  <si>
    <t>AGULHAMENTO FUNDO DE VALAS C/MACO 30KG PEDRA-DE-MAO H=5CM</t>
  </si>
  <si>
    <t>AJUDANTE DE ESTRUTURA METÁLICA COM ENCARGOS COMPLEMENTARES</t>
  </si>
  <si>
    <t>AJUDANTE DE OPERAÇÃO EM GERAL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</si>
  <si>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</si>
  <si>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</si>
  <si>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</si>
  <si>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</si>
  <si>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</si>
  <si>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</si>
  <si>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</si>
  <si>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</si>
  <si>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</si>
  <si>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</si>
  <si>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</si>
  <si>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</si>
  <si>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</si>
  <si>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</si>
  <si>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</si>
  <si>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</si>
  <si>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</si>
  <si>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</si>
  <si>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</si>
  <si>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</si>
  <si>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</si>
  <si>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</si>
  <si>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</si>
  <si>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</si>
  <si>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</si>
  <si>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</si>
  <si>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</si>
  <si>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</si>
  <si>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</si>
  <si>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MES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</si>
  <si>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</si>
  <si>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</si>
  <si>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</si>
  <si>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</si>
  <si>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</si>
  <si>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</si>
  <si>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</si>
  <si>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</si>
  <si>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</si>
  <si>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</si>
  <si>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</si>
  <si>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</si>
  <si>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</si>
  <si>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</si>
  <si>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</si>
  <si>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</si>
  <si>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</si>
  <si>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</si>
  <si>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</si>
  <si>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</si>
  <si>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</si>
  <si>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</si>
  <si>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</si>
  <si>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</si>
  <si>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</si>
  <si>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</si>
  <si>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</si>
  <si>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</si>
  <si>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</si>
  <si>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</si>
  <si>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</si>
  <si>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</si>
  <si>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</si>
  <si>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</si>
  <si>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</si>
  <si>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</si>
  <si>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</si>
  <si>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</si>
  <si>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</si>
  <si>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</si>
  <si>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</si>
  <si>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</si>
  <si>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</si>
  <si>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</si>
  <si>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</si>
  <si>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</si>
  <si>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</si>
  <si>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</si>
  <si>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</si>
  <si>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</si>
  <si>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</si>
  <si>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</si>
  <si>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</si>
  <si>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</si>
  <si>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</si>
  <si>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</si>
  <si>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</si>
  <si>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</si>
  <si>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</si>
  <si>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</si>
  <si>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</si>
  <si>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</si>
  <si>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</si>
  <si>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</si>
  <si>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</si>
  <si>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</si>
  <si>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</si>
  <si>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</si>
  <si>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</si>
  <si>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</si>
  <si>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</si>
  <si>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</si>
  <si>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</si>
  <si>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</si>
  <si>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</si>
  <si>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</si>
  <si>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</si>
  <si>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</si>
  <si>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</si>
  <si>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</si>
  <si>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</si>
  <si>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</si>
  <si>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</si>
  <si>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</si>
  <si>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</si>
  <si>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</si>
  <si>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</si>
  <si>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</si>
  <si>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</si>
  <si>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</si>
  <si>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</si>
  <si>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</si>
  <si>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</si>
  <si>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</si>
  <si>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</si>
  <si>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</si>
  <si>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</si>
  <si>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</si>
  <si>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</si>
  <si>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</si>
  <si>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</si>
  <si>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</si>
  <si>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</si>
  <si>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</si>
  <si>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</si>
  <si>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</si>
  <si>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</si>
  <si>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</si>
  <si>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</si>
  <si>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</si>
  <si>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</si>
  <si>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</si>
  <si>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</si>
  <si>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</si>
  <si>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</si>
  <si>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</si>
  <si>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</si>
  <si>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</si>
  <si>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</si>
  <si>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</si>
  <si>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</si>
  <si>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</si>
  <si>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</si>
  <si>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</si>
  <si>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</si>
  <si>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</si>
  <si>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</si>
  <si>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</si>
  <si>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</si>
  <si>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</si>
  <si>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</si>
  <si>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</si>
  <si>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</si>
  <si>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</si>
  <si>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</si>
  <si>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</si>
  <si>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</si>
  <si>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</si>
  <si>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</si>
  <si>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</si>
  <si>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DM3</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</si>
  <si>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</si>
  <si>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</si>
  <si>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</si>
  <si>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</si>
  <si>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</si>
  <si>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</si>
  <si>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APLICACAO DE HERBICIDA SELETIVO EM GRAMADOS, COM FREQUENCIA DE DUAS VEZES AO ANO</t>
  </si>
  <si>
    <t>HA</t>
  </si>
  <si>
    <t>APLICACAO DE TINTA A BASE DE EPOXI SOBRE PISO</t>
  </si>
  <si>
    <t>APLICACAO DE VERNIZ POLIURETANO FOSCO SOBRE PISO DE PEDRAS DECORATIVAS, 3 DEMAOS</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</si>
  <si>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</si>
  <si>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</si>
  <si>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</si>
  <si>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</si>
  <si>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</si>
  <si>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</si>
  <si>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</si>
  <si>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</si>
  <si>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</si>
  <si>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</si>
  <si>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</si>
  <si>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</si>
  <si>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</si>
  <si>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</si>
  <si>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</si>
  <si>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</si>
  <si>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</si>
  <si>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</si>
  <si>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</si>
  <si>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</si>
  <si>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</si>
  <si>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</si>
  <si>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</si>
  <si>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</si>
  <si>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</si>
  <si>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</si>
  <si>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</si>
  <si>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</si>
  <si>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</si>
  <si>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</si>
  <si>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</si>
  <si>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</si>
  <si>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</si>
  <si>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</si>
  <si>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</si>
  <si>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</si>
  <si>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</si>
  <si>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</si>
  <si>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</si>
  <si>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</si>
  <si>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</si>
  <si>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</si>
  <si>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</si>
  <si>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</si>
  <si>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</si>
  <si>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</si>
  <si>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</si>
  <si>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</si>
  <si>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</si>
  <si>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</si>
  <si>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</si>
  <si>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</si>
  <si>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</si>
  <si>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</si>
  <si>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</si>
  <si>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</si>
  <si>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</si>
  <si>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</si>
  <si>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</si>
  <si>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</si>
  <si>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</si>
  <si>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</si>
  <si>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</si>
  <si>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</si>
  <si>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</si>
  <si>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</si>
  <si>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</si>
  <si>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</si>
  <si>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</si>
  <si>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</si>
  <si>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</si>
  <si>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</si>
  <si>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</si>
  <si>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</si>
  <si>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</si>
  <si>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</si>
  <si>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</si>
  <si>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</si>
  <si>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</si>
  <si>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</si>
  <si>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</si>
  <si>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</si>
  <si>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</si>
  <si>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</si>
  <si>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</si>
  <si>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</si>
  <si>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</si>
  <si>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</si>
  <si>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</si>
  <si>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</si>
  <si>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</si>
  <si>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</si>
  <si>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</si>
  <si>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</si>
  <si>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</si>
  <si>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</si>
  <si>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</si>
  <si>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</si>
  <si>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</si>
  <si>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</si>
  <si>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</si>
  <si>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</si>
  <si>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</si>
  <si>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</si>
  <si>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</si>
  <si>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</si>
  <si>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</si>
  <si>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</si>
  <si>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</si>
  <si>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</si>
  <si>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</si>
  <si>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</si>
  <si>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</si>
  <si>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</si>
  <si>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</si>
  <si>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</si>
  <si>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</si>
  <si>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</si>
  <si>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</si>
  <si>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</si>
  <si>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</si>
  <si>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</si>
  <si>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</si>
  <si>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</si>
  <si>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</si>
  <si>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</si>
  <si>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</si>
  <si>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</si>
  <si>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</si>
  <si>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</si>
  <si>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</si>
  <si>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</si>
  <si>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</si>
  <si>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</si>
  <si>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</si>
  <si>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</si>
  <si>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</si>
  <si>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</si>
  <si>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</si>
  <si>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</si>
  <si>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</si>
  <si>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</si>
  <si>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</si>
  <si>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</si>
  <si>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</si>
  <si>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</si>
  <si>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</si>
  <si>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</si>
  <si>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</si>
  <si>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</si>
  <si>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</si>
  <si>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</si>
  <si>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</si>
  <si>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</si>
  <si>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</si>
  <si>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</si>
  <si>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</si>
  <si>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</si>
  <si>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</si>
  <si>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</si>
  <si>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</si>
  <si>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</si>
  <si>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</si>
  <si>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</si>
  <si>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</si>
  <si>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</si>
  <si>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</si>
  <si>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</si>
  <si>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</si>
  <si>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</si>
  <si>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</si>
  <si>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</si>
  <si>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</si>
  <si>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</si>
  <si>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</si>
  <si>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</si>
  <si>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</si>
  <si>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</si>
  <si>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</si>
  <si>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</si>
  <si>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</si>
  <si>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</si>
  <si>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</si>
  <si>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</si>
  <si>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</si>
  <si>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</si>
  <si>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</si>
  <si>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</si>
  <si>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</si>
  <si>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</si>
  <si>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</si>
  <si>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</si>
  <si>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</si>
  <si>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</si>
  <si>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</si>
  <si>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</si>
  <si>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</si>
  <si>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</si>
  <si>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</si>
  <si>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</si>
  <si>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</si>
  <si>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</si>
  <si>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</si>
  <si>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</si>
  <si>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</si>
  <si>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</si>
  <si>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</si>
  <si>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</si>
  <si>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</si>
  <si>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</si>
  <si>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</si>
  <si>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</si>
  <si>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</si>
  <si>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</si>
  <si>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</si>
  <si>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</si>
  <si>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</si>
  <si>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</si>
  <si>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</si>
  <si>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</si>
  <si>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</si>
  <si>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</si>
  <si>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</si>
  <si>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</si>
  <si>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</si>
  <si>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</si>
  <si>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</si>
  <si>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</si>
  <si>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</si>
  <si>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</si>
  <si>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</si>
  <si>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</si>
  <si>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</si>
  <si>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</si>
  <si>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</si>
  <si>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</si>
  <si>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</si>
  <si>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</si>
  <si>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</si>
  <si>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</si>
  <si>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</si>
  <si>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</si>
  <si>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</si>
  <si>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</si>
  <si>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</si>
  <si>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</si>
  <si>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</si>
  <si>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</si>
  <si>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</si>
  <si>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</si>
  <si>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</si>
  <si>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</si>
  <si>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</si>
  <si>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</si>
  <si>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</si>
  <si>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</si>
  <si>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</si>
  <si>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</si>
  <si>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</si>
  <si>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</si>
  <si>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</si>
  <si>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</si>
  <si>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</si>
  <si>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</si>
  <si>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</si>
  <si>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</si>
  <si>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</si>
  <si>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</si>
  <si>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</si>
  <si>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</si>
  <si>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</si>
  <si>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</si>
  <si>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</si>
  <si>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</si>
  <si>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</si>
  <si>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</si>
  <si>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</si>
  <si>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</si>
  <si>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</si>
  <si>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</si>
  <si>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</si>
  <si>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</si>
  <si>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</si>
  <si>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</si>
  <si>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</si>
  <si>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</si>
  <si>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</si>
  <si>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</si>
  <si>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</si>
  <si>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</si>
  <si>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</si>
  <si>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</si>
  <si>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</si>
  <si>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</si>
  <si>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</si>
  <si>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</si>
  <si>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</si>
  <si>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</si>
  <si>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</si>
  <si>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</si>
  <si>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</si>
  <si>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</si>
  <si>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</si>
  <si>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</si>
  <si>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</si>
  <si>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</si>
  <si>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</si>
  <si>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</si>
  <si>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</si>
  <si>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</si>
  <si>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</si>
  <si>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</si>
  <si>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</si>
  <si>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</si>
  <si>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</si>
  <si>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</si>
  <si>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</si>
  <si>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</si>
  <si>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</si>
  <si>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</si>
  <si>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</si>
  <si>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</si>
  <si>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</si>
  <si>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</si>
  <si>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</si>
  <si>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</si>
  <si>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</si>
  <si>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</si>
  <si>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</si>
  <si>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</si>
  <si>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</si>
  <si>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</si>
  <si>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</si>
  <si>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</si>
  <si>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</si>
  <si>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</si>
  <si>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</si>
  <si>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</si>
  <si>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</si>
  <si>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</si>
  <si>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</si>
  <si>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</si>
  <si>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</si>
  <si>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</si>
  <si>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</si>
  <si>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</si>
  <si>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</si>
  <si>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</si>
  <si>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</si>
  <si>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</si>
  <si>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</si>
  <si>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</si>
  <si>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</si>
  <si>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</si>
  <si>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</si>
  <si>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</si>
  <si>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</si>
  <si>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</si>
  <si>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</si>
  <si>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</si>
  <si>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MECANIZADO COMPACTADO COM EMPRESTIMO DE AREIA</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</si>
  <si>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</si>
  <si>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</si>
  <si>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</si>
  <si>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</si>
  <si>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</si>
  <si>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</si>
  <si>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</si>
  <si>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</si>
  <si>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</si>
  <si>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</si>
  <si>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</si>
  <si>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</si>
  <si>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</si>
  <si>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</si>
  <si>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</si>
  <si>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</si>
  <si>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</si>
  <si>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</si>
  <si>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</si>
  <si>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</si>
  <si>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</si>
  <si>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</si>
  <si>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</si>
  <si>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</si>
  <si>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</si>
  <si>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</si>
  <si>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</si>
  <si>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</si>
  <si>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</si>
  <si>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</si>
  <si>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</si>
  <si>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</si>
  <si>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</si>
  <si>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</si>
  <si>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</si>
  <si>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</si>
  <si>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</si>
  <si>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</si>
  <si>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</si>
  <si>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</si>
  <si>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</si>
  <si>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</si>
  <si>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</si>
  <si>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</si>
  <si>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</si>
  <si>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</si>
  <si>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</si>
  <si>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</si>
  <si>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</si>
  <si>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</si>
  <si>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</si>
  <si>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</si>
  <si>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</si>
  <si>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</si>
  <si>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</si>
  <si>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</si>
  <si>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</si>
  <si>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</si>
  <si>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</si>
  <si>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</si>
  <si>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</si>
  <si>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</si>
  <si>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BATE-ESTACAS POR GRAVIDADE, POTÊNCIA DE 160 HP, PESO DO MARTELO ATÉ 3 TONELADAS - CHP DIURNO. AF_11/2014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</si>
  <si>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</si>
  <si>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</si>
  <si>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</si>
  <si>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</si>
  <si>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</si>
  <si>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</si>
  <si>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</si>
  <si>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</si>
  <si>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</si>
  <si>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</si>
  <si>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</si>
  <si>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</si>
  <si>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</si>
  <si>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</si>
  <si>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</si>
  <si>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</si>
  <si>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</si>
  <si>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</si>
  <si>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</si>
  <si>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</si>
  <si>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</si>
  <si>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</si>
  <si>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</si>
  <si>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</si>
  <si>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</si>
  <si>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</si>
  <si>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</si>
  <si>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</si>
  <si>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</si>
  <si>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</si>
  <si>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</si>
  <si>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</si>
  <si>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</si>
  <si>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</si>
  <si>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</si>
  <si>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</si>
  <si>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</si>
  <si>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</si>
  <si>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</si>
  <si>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</si>
  <si>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</si>
  <si>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</si>
  <si>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</si>
  <si>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</si>
  <si>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</si>
  <si>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</si>
  <si>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</si>
  <si>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</si>
  <si>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</si>
  <si>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</si>
  <si>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</si>
  <si>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</si>
  <si>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</si>
  <si>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</si>
  <si>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</si>
  <si>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</si>
  <si>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</si>
  <si>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</si>
  <si>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</si>
  <si>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</si>
  <si>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</si>
  <si>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</si>
  <si>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</si>
  <si>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</si>
  <si>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</si>
  <si>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</si>
  <si>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</si>
  <si>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</si>
  <si>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</si>
  <si>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</si>
  <si>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</si>
  <si>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</si>
  <si>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</si>
  <si>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</si>
  <si>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</si>
  <si>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</si>
  <si>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</si>
  <si>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</si>
  <si>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</si>
  <si>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</si>
  <si>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</si>
  <si>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CJ</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</si>
  <si>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</si>
  <si>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</si>
  <si>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</si>
  <si>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</si>
  <si>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</si>
  <si>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</si>
  <si>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</si>
  <si>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</si>
  <si>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</si>
  <si>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</si>
  <si>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</si>
  <si>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</si>
  <si>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</si>
  <si>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</si>
  <si>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</si>
  <si>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</si>
  <si>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</si>
  <si>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</si>
  <si>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</si>
  <si>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</si>
  <si>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</si>
  <si>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</si>
  <si>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</si>
  <si>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</si>
  <si>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</si>
  <si>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</si>
  <si>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</si>
  <si>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</si>
  <si>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</si>
  <si>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</si>
  <si>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</si>
  <si>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</si>
  <si>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</si>
  <si>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</si>
  <si>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</si>
  <si>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</si>
  <si>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</si>
  <si>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</si>
  <si>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</si>
  <si>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</si>
  <si>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</si>
  <si>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</si>
  <si>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</si>
  <si>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</si>
  <si>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</si>
  <si>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</si>
  <si>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</si>
  <si>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</si>
  <si>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</si>
  <si>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</si>
  <si>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</si>
  <si>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</si>
  <si>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</si>
  <si>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</si>
  <si>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</si>
  <si>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</si>
  <si>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</si>
  <si>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</si>
  <si>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</si>
  <si>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</si>
  <si>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</si>
  <si>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</si>
  <si>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</si>
  <si>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</si>
  <si>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</si>
  <si>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</si>
  <si>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</si>
  <si>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</si>
  <si>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</si>
  <si>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</si>
  <si>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</si>
  <si>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</si>
  <si>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</si>
  <si>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</si>
  <si>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</si>
  <si>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</si>
  <si>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</si>
  <si>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</si>
  <si>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</si>
  <si>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</si>
  <si>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</si>
  <si>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</si>
  <si>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</si>
  <si>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</si>
  <si>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</si>
  <si>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</si>
  <si>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</si>
  <si>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</si>
  <si>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</si>
  <si>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</si>
  <si>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</si>
  <si>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</si>
  <si>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CADASTRO DE LIGAÇÕES PREDIAIS, INCLUSIVE DESENHISTA</t>
  </si>
  <si>
    <t>CAIACAO EM MEIO FIO</t>
  </si>
  <si>
    <t>CAIACAO INT OU EXT SOBRE REVESTIMENTO LISO C/ADOCAO DE FIXADOR COM COM DUAS DEMAOS</t>
  </si>
  <si>
    <t>CAIBRO DE MASSARANDUBA APARELHADA 3 ”X1.1/2”, INCLUSO FORNECIMENTO E COLOCACAO</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</si>
  <si>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</si>
  <si>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</si>
  <si>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</si>
  <si>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</si>
  <si>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</si>
  <si>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</si>
  <si>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</si>
  <si>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</si>
  <si>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</si>
  <si>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</si>
  <si>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</si>
  <si>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</si>
  <si>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</si>
  <si>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</si>
  <si>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</si>
  <si>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</si>
  <si>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</si>
  <si>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</si>
  <si>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</si>
  <si>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</si>
  <si>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</si>
  <si>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</si>
  <si>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</si>
  <si>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</si>
  <si>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</si>
  <si>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</si>
  <si>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</si>
  <si>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</si>
  <si>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</si>
  <si>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</si>
  <si>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</si>
  <si>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</si>
  <si>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</si>
  <si>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</si>
  <si>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</si>
  <si>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</si>
  <si>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</si>
  <si>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</si>
  <si>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</si>
  <si>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</si>
  <si>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</si>
  <si>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</si>
  <si>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</si>
  <si>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</si>
  <si>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</si>
  <si>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</si>
  <si>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</si>
  <si>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</si>
  <si>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</si>
  <si>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</si>
  <si>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</si>
  <si>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</si>
  <si>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</si>
  <si>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</si>
  <si>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</si>
  <si>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</si>
  <si>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</si>
  <si>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</si>
  <si>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</si>
  <si>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</si>
  <si>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</si>
  <si>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</si>
  <si>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</si>
  <si>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</si>
  <si>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</si>
  <si>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</si>
  <si>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</si>
  <si>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</si>
  <si>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</si>
  <si>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</si>
  <si>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</si>
  <si>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</si>
  <si>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</si>
  <si>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</si>
  <si>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</si>
  <si>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</si>
  <si>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</si>
  <si>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</si>
  <si>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</si>
  <si>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</si>
  <si>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</si>
  <si>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</si>
  <si>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</si>
  <si>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</si>
  <si>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</si>
  <si>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</si>
  <si>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</si>
  <si>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</si>
  <si>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</si>
  <si>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</si>
  <si>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</si>
  <si>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</si>
  <si>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</si>
  <si>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</si>
  <si>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</si>
  <si>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</si>
  <si>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</si>
  <si>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</si>
  <si>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</si>
  <si>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</si>
  <si>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</si>
  <si>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</si>
  <si>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</si>
  <si>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</si>
  <si>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</si>
  <si>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</si>
  <si>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</si>
  <si>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</si>
  <si>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</si>
  <si>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</si>
  <si>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</si>
  <si>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</si>
  <si>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</si>
  <si>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</si>
  <si>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</si>
  <si>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</si>
  <si>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</si>
  <si>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</si>
  <si>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</si>
  <si>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</si>
  <si>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</si>
  <si>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</si>
  <si>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</si>
  <si>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</si>
  <si>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</si>
  <si>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</si>
  <si>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</si>
  <si>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</si>
  <si>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</si>
  <si>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</si>
  <si>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</si>
  <si>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</si>
  <si>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</si>
  <si>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</si>
  <si>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</si>
  <si>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</si>
  <si>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</si>
  <si>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</si>
  <si>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</si>
  <si>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</si>
  <si>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</si>
  <si>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</si>
  <si>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</si>
  <si>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</si>
  <si>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</si>
  <si>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</si>
  <si>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</si>
  <si>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</si>
  <si>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</si>
  <si>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</si>
  <si>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</si>
  <si>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</si>
  <si>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</si>
  <si>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</si>
  <si>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</si>
  <si>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</si>
  <si>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</si>
  <si>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</si>
  <si>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</si>
  <si>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</si>
  <si>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</si>
  <si>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</si>
  <si>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</si>
  <si>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</si>
  <si>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</si>
  <si>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</si>
  <si>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</si>
  <si>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</si>
  <si>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</si>
  <si>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</si>
  <si>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</si>
  <si>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</si>
  <si>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</si>
  <si>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</si>
  <si>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</si>
  <si>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</si>
  <si>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</si>
  <si>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</si>
  <si>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</si>
  <si>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</si>
  <si>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</si>
  <si>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</si>
  <si>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</si>
  <si>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</si>
  <si>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</si>
  <si>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</si>
  <si>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</si>
  <si>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</si>
  <si>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</si>
  <si>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</si>
  <si>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</si>
  <si>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</si>
  <si>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</si>
  <si>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</si>
  <si>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</si>
  <si>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</si>
  <si>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</si>
  <si>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</si>
  <si>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</si>
  <si>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</si>
  <si>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</si>
  <si>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</si>
  <si>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</si>
  <si>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</si>
  <si>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</si>
  <si>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</si>
  <si>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</si>
  <si>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</si>
  <si>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</si>
  <si>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</si>
  <si>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</si>
  <si>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</si>
  <si>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</si>
  <si>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</si>
  <si>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</si>
  <si>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</si>
  <si>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</si>
  <si>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</si>
  <si>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</si>
  <si>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</si>
  <si>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</si>
  <si>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</si>
  <si>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</si>
  <si>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</si>
  <si>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</si>
  <si>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</si>
  <si>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</si>
  <si>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</si>
  <si>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</si>
  <si>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</si>
  <si>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</si>
  <si>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</si>
  <si>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</si>
  <si>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</si>
  <si>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</si>
  <si>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</si>
  <si>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</si>
  <si>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</si>
  <si>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</si>
  <si>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</si>
  <si>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</si>
  <si>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</si>
  <si>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</si>
  <si>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</si>
  <si>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</si>
  <si>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</si>
  <si>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</si>
  <si>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</si>
  <si>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</si>
  <si>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</si>
  <si>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</si>
  <si>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</si>
  <si>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</si>
  <si>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</si>
  <si>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</si>
  <si>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</si>
  <si>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</si>
  <si>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</si>
  <si>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</si>
  <si>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</si>
  <si>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</si>
  <si>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</si>
  <si>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</si>
  <si>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</si>
  <si>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</si>
  <si>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</si>
  <si>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</si>
  <si>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</si>
  <si>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</si>
  <si>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</si>
  <si>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</si>
  <si>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</si>
  <si>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</si>
  <si>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</si>
  <si>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</si>
  <si>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</si>
  <si>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</si>
  <si>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</si>
  <si>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</si>
  <si>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</si>
  <si>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</si>
  <si>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</si>
  <si>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</si>
  <si>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</si>
  <si>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</si>
  <si>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</si>
  <si>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</si>
  <si>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</si>
  <si>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</si>
  <si>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</si>
  <si>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</si>
  <si>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</si>
  <si>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</si>
  <si>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</si>
  <si>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</si>
  <si>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</si>
  <si>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</si>
  <si>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</si>
  <si>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</si>
  <si>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</si>
  <si>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</si>
  <si>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</si>
  <si>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</si>
  <si>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</si>
  <si>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</si>
  <si>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</si>
  <si>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</si>
  <si>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</si>
  <si>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</si>
  <si>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</si>
  <si>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</si>
  <si>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</si>
  <si>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</si>
  <si>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</si>
  <si>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</si>
  <si>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</si>
  <si>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</si>
  <si>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</si>
  <si>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</si>
  <si>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</si>
  <si>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</si>
  <si>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</si>
  <si>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</si>
  <si>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</si>
  <si>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</si>
  <si>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</si>
  <si>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</si>
  <si>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</si>
  <si>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</si>
  <si>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</si>
  <si>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</si>
  <si>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</si>
  <si>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</si>
  <si>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COMPRESSOR DE 760PCM, MOTOR DIESEL 269HP, ATLAS COPCO, MOD XA360SB, OU SIMILAR</t>
  </si>
  <si>
    <t>CHP MAQUINA PROJETORA DE CONCRETO</t>
  </si>
  <si>
    <t>CHP-GRUPO DE SOLDAGEM BAMBOZZI 375-A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</si>
  <si>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</si>
  <si>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</si>
  <si>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</si>
  <si>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</si>
  <si>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</si>
  <si>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</si>
  <si>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</si>
  <si>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</si>
  <si>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</si>
  <si>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</si>
  <si>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</si>
  <si>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</si>
  <si>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</si>
  <si>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</si>
  <si>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</si>
  <si>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</si>
  <si>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</si>
  <si>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</si>
  <si>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</si>
  <si>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</si>
  <si>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</si>
  <si>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</si>
  <si>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</si>
  <si>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</si>
  <si>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</si>
  <si>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</si>
  <si>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</si>
  <si>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</si>
  <si>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</si>
  <si>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</si>
  <si>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</si>
  <si>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</si>
  <si>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</si>
  <si>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</si>
  <si>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</si>
  <si>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</si>
  <si>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</si>
  <si>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</si>
  <si>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</si>
  <si>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</si>
  <si>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</si>
  <si>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</si>
  <si>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</si>
  <si>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</si>
  <si>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</si>
  <si>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</si>
  <si>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</si>
  <si>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</si>
  <si>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</si>
  <si>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</si>
  <si>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</si>
  <si>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</si>
  <si>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</si>
  <si>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</si>
  <si>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</si>
  <si>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</si>
  <si>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</si>
  <si>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</si>
  <si>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</si>
  <si>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</si>
  <si>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</si>
  <si>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</si>
  <si>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</si>
  <si>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</si>
  <si>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</si>
  <si>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</si>
  <si>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</si>
  <si>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</si>
  <si>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</si>
  <si>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</si>
  <si>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</si>
  <si>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</si>
  <si>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</si>
  <si>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</si>
  <si>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</si>
  <si>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</si>
  <si>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</si>
  <si>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</si>
  <si>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</si>
  <si>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</si>
  <si>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</si>
  <si>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</si>
  <si>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</si>
  <si>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</si>
  <si>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</si>
  <si>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</si>
  <si>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</si>
  <si>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</si>
  <si>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</si>
  <si>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</si>
  <si>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</si>
  <si>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</si>
  <si>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</si>
  <si>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</si>
  <si>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</si>
  <si>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</si>
  <si>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</si>
  <si>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</si>
  <si>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</si>
  <si>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</si>
  <si>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</si>
  <si>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</si>
  <si>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</si>
  <si>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</si>
  <si>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</si>
  <si>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</si>
  <si>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</si>
  <si>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</si>
  <si>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</si>
  <si>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</si>
  <si>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</si>
  <si>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</si>
  <si>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</si>
  <si>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</si>
  <si>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</si>
  <si>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</si>
  <si>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</si>
  <si>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</si>
  <si>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</si>
  <si>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</si>
  <si>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</si>
  <si>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</si>
  <si>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</si>
  <si>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</si>
  <si>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</si>
  <si>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</si>
  <si>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</si>
  <si>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</si>
  <si>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</si>
  <si>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</si>
  <si>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</si>
  <si>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</si>
  <si>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</si>
  <si>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</si>
  <si>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</si>
  <si>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</si>
  <si>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</si>
  <si>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</si>
  <si>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</si>
  <si>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</si>
  <si>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</si>
  <si>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</si>
  <si>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</si>
  <si>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</si>
  <si>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</si>
  <si>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</si>
  <si>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</si>
  <si>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</si>
  <si>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</si>
  <si>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</si>
  <si>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</si>
  <si>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</si>
  <si>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</si>
  <si>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</si>
  <si>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</si>
  <si>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</si>
  <si>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</si>
  <si>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</si>
  <si>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</si>
  <si>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</si>
  <si>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</si>
  <si>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</si>
  <si>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</si>
  <si>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</si>
  <si>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</si>
  <si>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</si>
  <si>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</si>
  <si>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</si>
  <si>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</si>
  <si>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</si>
  <si>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</si>
  <si>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</si>
  <si>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</si>
  <si>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</si>
  <si>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</si>
  <si>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</si>
  <si>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</si>
  <si>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</si>
  <si>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</si>
  <si>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</si>
  <si>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</si>
  <si>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</si>
  <si>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</si>
  <si>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</si>
  <si>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</si>
  <si>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</si>
  <si>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</si>
  <si>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</si>
  <si>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</si>
  <si>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</si>
  <si>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</si>
  <si>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</si>
  <si>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</si>
  <si>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</si>
  <si>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</si>
  <si>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</si>
  <si>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</si>
  <si>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</si>
  <si>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</si>
  <si>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</si>
  <si>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</si>
  <si>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</si>
  <si>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</si>
  <si>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</si>
  <si>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</si>
  <si>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</si>
  <si>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</si>
  <si>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</si>
  <si>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</si>
  <si>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</si>
  <si>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</si>
  <si>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</si>
  <si>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</si>
  <si>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</si>
  <si>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</si>
  <si>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</si>
  <si>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</si>
  <si>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</si>
  <si>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</si>
  <si>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</si>
  <si>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</si>
  <si>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</si>
  <si>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</si>
  <si>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</si>
  <si>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</si>
  <si>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</si>
  <si>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</si>
  <si>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</si>
  <si>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</si>
  <si>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</si>
  <si>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</si>
  <si>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</si>
  <si>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</si>
  <si>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</si>
  <si>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</si>
  <si>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</si>
  <si>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</si>
  <si>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</si>
  <si>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</si>
  <si>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</si>
  <si>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</si>
  <si>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</si>
  <si>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</si>
  <si>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</si>
  <si>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</si>
  <si>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</si>
  <si>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</si>
  <si>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</si>
  <si>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</si>
  <si>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</si>
  <si>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</si>
  <si>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</si>
  <si>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</si>
  <si>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</si>
  <si>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</si>
  <si>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</si>
  <si>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</si>
  <si>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</si>
  <si>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</si>
  <si>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</si>
  <si>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</si>
  <si>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</si>
  <si>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</si>
  <si>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</si>
  <si>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</si>
  <si>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</si>
  <si>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</si>
  <si>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</si>
  <si>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</si>
  <si>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</si>
  <si>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</si>
  <si>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</si>
  <si>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</si>
  <si>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</si>
  <si>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</si>
  <si>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</si>
  <si>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</si>
  <si>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</si>
  <si>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</si>
  <si>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</si>
  <si>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</si>
  <si>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</si>
  <si>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</si>
  <si>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</si>
  <si>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</si>
  <si>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</si>
  <si>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</si>
  <si>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</si>
  <si>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</si>
  <si>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</si>
  <si>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</si>
  <si>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</si>
  <si>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</si>
  <si>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</si>
  <si>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</si>
  <si>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</si>
  <si>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</si>
  <si>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</si>
  <si>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</si>
  <si>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</si>
  <si>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</si>
  <si>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</si>
  <si>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</si>
  <si>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</si>
  <si>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</si>
  <si>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</si>
  <si>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</si>
  <si>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</si>
  <si>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</si>
  <si>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</si>
  <si>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</si>
  <si>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</si>
  <si>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</si>
  <si>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</si>
  <si>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</si>
  <si>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</si>
  <si>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</si>
  <si>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</si>
  <si>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</si>
  <si>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</si>
  <si>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</si>
  <si>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</si>
  <si>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</si>
  <si>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</si>
  <si>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</si>
  <si>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</si>
  <si>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</si>
  <si>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</si>
  <si>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</si>
  <si>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</si>
  <si>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</si>
  <si>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</si>
  <si>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</si>
  <si>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</si>
  <si>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</si>
  <si>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</si>
  <si>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</si>
  <si>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</si>
  <si>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</si>
  <si>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</si>
  <si>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</si>
  <si>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</si>
  <si>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</si>
  <si>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</si>
  <si>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</si>
  <si>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</si>
  <si>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</si>
  <si>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</si>
  <si>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</si>
  <si>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</si>
  <si>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</si>
  <si>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</si>
  <si>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</si>
  <si>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</si>
  <si>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</si>
  <si>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</si>
  <si>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</si>
  <si>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</si>
  <si>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</si>
  <si>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</si>
  <si>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</si>
  <si>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</si>
  <si>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</si>
  <si>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</si>
  <si>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</si>
  <si>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</si>
  <si>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</si>
  <si>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</si>
  <si>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</si>
  <si>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</si>
  <si>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</si>
  <si>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</si>
  <si>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</si>
  <si>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</si>
  <si>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</si>
  <si>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</si>
  <si>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</si>
  <si>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</si>
  <si>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</si>
  <si>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</si>
  <si>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</si>
  <si>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</si>
  <si>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</si>
  <si>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</si>
  <si>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</si>
  <si>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</si>
  <si>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</si>
  <si>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</si>
  <si>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</si>
  <si>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</si>
  <si>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</si>
  <si>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</si>
  <si>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</si>
  <si>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</si>
  <si>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</si>
  <si>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</si>
  <si>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</si>
  <si>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</si>
  <si>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</si>
  <si>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</si>
  <si>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</si>
  <si>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</si>
  <si>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</si>
  <si>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</si>
  <si>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</si>
  <si>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</si>
  <si>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</si>
  <si>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</si>
  <si>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</si>
  <si>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</si>
  <si>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</si>
  <si>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</si>
  <si>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</si>
  <si>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</si>
  <si>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</si>
  <si>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</si>
  <si>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</si>
  <si>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</si>
  <si>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</si>
  <si>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</si>
  <si>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</si>
  <si>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</si>
  <si>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</si>
  <si>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</si>
  <si>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</si>
  <si>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</si>
  <si>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</si>
  <si>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</si>
  <si>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</si>
  <si>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</si>
  <si>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</si>
  <si>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</si>
  <si>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</si>
  <si>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</si>
  <si>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</si>
  <si>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</si>
  <si>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</si>
  <si>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</si>
  <si>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</si>
  <si>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</si>
  <si>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</si>
  <si>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</si>
  <si>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</si>
  <si>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</si>
  <si>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</si>
  <si>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</si>
  <si>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</si>
  <si>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</si>
  <si>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</si>
  <si>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</si>
  <si>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</si>
  <si>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</si>
  <si>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</si>
  <si>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</si>
  <si>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</si>
  <si>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</si>
  <si>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</si>
  <si>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</si>
  <si>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</si>
  <si>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</si>
  <si>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</si>
  <si>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</si>
  <si>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</si>
  <si>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</si>
  <si>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</si>
  <si>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</si>
  <si>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</si>
  <si>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</si>
  <si>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</si>
  <si>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</si>
  <si>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</si>
  <si>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</si>
  <si>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</si>
  <si>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</si>
  <si>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</si>
  <si>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</si>
  <si>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</si>
  <si>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</si>
  <si>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</si>
  <si>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</si>
  <si>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</si>
  <si>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</si>
  <si>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</si>
  <si>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</si>
  <si>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</si>
  <si>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</si>
  <si>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</si>
  <si>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</si>
  <si>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</si>
  <si>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</si>
  <si>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</si>
  <si>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</si>
  <si>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</si>
  <si>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</si>
  <si>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</si>
  <si>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</si>
  <si>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</si>
  <si>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</si>
  <si>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</si>
  <si>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</si>
  <si>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</si>
  <si>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</si>
  <si>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</si>
  <si>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</si>
  <si>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</si>
  <si>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</si>
  <si>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</si>
  <si>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</si>
  <si>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</si>
  <si>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</si>
  <si>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</si>
  <si>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</si>
  <si>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</si>
  <si>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</si>
  <si>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</si>
  <si>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</si>
  <si>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</si>
  <si>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</si>
  <si>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</si>
  <si>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</si>
  <si>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</si>
  <si>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</si>
  <si>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</si>
  <si>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</si>
  <si>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</si>
  <si>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</si>
  <si>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</si>
  <si>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</si>
  <si>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</si>
  <si>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</si>
  <si>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</si>
  <si>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</si>
  <si>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</si>
  <si>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</si>
  <si>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</si>
  <si>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</si>
  <si>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</si>
  <si>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</si>
  <si>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</si>
  <si>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</si>
  <si>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</si>
  <si>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</si>
  <si>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</si>
  <si>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</si>
  <si>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</si>
  <si>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</si>
  <si>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</si>
  <si>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</si>
  <si>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</si>
  <si>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</si>
  <si>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</si>
  <si>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</si>
  <si>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</si>
  <si>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</si>
  <si>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</si>
  <si>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</si>
  <si>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</si>
  <si>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</si>
  <si>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</si>
  <si>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</si>
  <si>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</si>
  <si>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</si>
  <si>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</si>
  <si>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</si>
  <si>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</si>
  <si>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</si>
  <si>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</si>
  <si>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</si>
  <si>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</si>
  <si>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</si>
  <si>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</si>
  <si>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</si>
  <si>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</si>
  <si>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</si>
  <si>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</si>
  <si>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</si>
  <si>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</si>
  <si>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</si>
  <si>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</si>
  <si>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</si>
  <si>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</si>
  <si>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</si>
  <si>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</si>
  <si>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</si>
  <si>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</si>
  <si>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</si>
  <si>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</si>
  <si>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</si>
  <si>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</si>
  <si>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</si>
  <si>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</si>
  <si>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</si>
  <si>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</si>
  <si>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</si>
  <si>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</si>
  <si>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</si>
  <si>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</si>
  <si>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</si>
  <si>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</si>
  <si>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</si>
  <si>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</si>
  <si>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</si>
  <si>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</si>
  <si>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</si>
  <si>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</si>
  <si>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</si>
  <si>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</si>
  <si>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</si>
  <si>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</si>
  <si>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</si>
  <si>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</si>
  <si>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</si>
  <si>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</si>
  <si>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</si>
  <si>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</si>
  <si>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</si>
  <si>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</si>
  <si>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</si>
  <si>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</si>
  <si>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</si>
  <si>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</si>
  <si>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</si>
  <si>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</si>
  <si>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</si>
  <si>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</si>
  <si>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</si>
  <si>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</si>
  <si>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</si>
  <si>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</si>
  <si>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</si>
  <si>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</si>
  <si>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</si>
  <si>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</si>
  <si>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</si>
  <si>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</si>
  <si>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</si>
  <si>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</si>
  <si>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</si>
  <si>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</si>
  <si>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</si>
  <si>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</si>
  <si>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</si>
  <si>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</si>
  <si>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</si>
  <si>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</si>
  <si>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</si>
  <si>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</si>
  <si>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</si>
  <si>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</si>
  <si>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</si>
  <si>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</si>
  <si>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</si>
  <si>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</si>
  <si>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</si>
  <si>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</si>
  <si>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</si>
  <si>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</si>
  <si>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</si>
  <si>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</si>
  <si>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</si>
  <si>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</si>
  <si>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</si>
  <si>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</si>
  <si>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</si>
  <si>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</si>
  <si>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</si>
  <si>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</si>
  <si>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</si>
  <si>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</si>
  <si>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</si>
  <si>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</si>
  <si>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</si>
  <si>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</si>
  <si>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</si>
  <si>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</si>
  <si>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</si>
  <si>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</si>
  <si>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</si>
  <si>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</si>
  <si>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</si>
  <si>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</si>
  <si>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</si>
  <si>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</si>
  <si>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</si>
  <si>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</si>
  <si>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</si>
  <si>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</si>
  <si>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</si>
  <si>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</si>
  <si>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</si>
  <si>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</si>
  <si>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</si>
  <si>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</si>
  <si>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</si>
  <si>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</si>
  <si>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</si>
  <si>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</si>
  <si>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</si>
  <si>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</si>
  <si>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</si>
  <si>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</si>
  <si>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</si>
  <si>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</si>
  <si>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</si>
  <si>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</si>
  <si>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</si>
  <si>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</si>
  <si>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</si>
  <si>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</si>
  <si>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</si>
  <si>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</si>
  <si>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</si>
  <si>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</si>
  <si>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</si>
  <si>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</si>
  <si>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</si>
  <si>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</si>
  <si>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</si>
  <si>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</si>
  <si>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</si>
  <si>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</si>
  <si>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</si>
  <si>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</si>
  <si>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</si>
  <si>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</si>
  <si>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</si>
  <si>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</si>
  <si>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</si>
  <si>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</si>
  <si>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</si>
  <si>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</si>
  <si>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</si>
  <si>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</si>
  <si>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</si>
  <si>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</si>
  <si>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</si>
  <si>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</si>
  <si>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</si>
  <si>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</si>
  <si>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</si>
  <si>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</si>
  <si>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</si>
  <si>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</si>
  <si>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</si>
  <si>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</si>
  <si>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</si>
  <si>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</si>
  <si>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</si>
  <si>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</si>
  <si>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</si>
  <si>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</si>
  <si>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</si>
  <si>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</si>
  <si>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</si>
  <si>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</si>
  <si>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</si>
  <si>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</si>
  <si>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</si>
  <si>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</si>
  <si>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</si>
  <si>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</si>
  <si>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</si>
  <si>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</si>
  <si>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</si>
  <si>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</si>
  <si>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</si>
  <si>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</si>
  <si>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</si>
  <si>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</si>
  <si>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</si>
  <si>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</si>
  <si>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</si>
  <si>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</si>
  <si>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</si>
  <si>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</si>
  <si>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</si>
  <si>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</si>
  <si>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</si>
  <si>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</si>
  <si>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</si>
  <si>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</si>
  <si>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</si>
  <si>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</si>
  <si>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</si>
  <si>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</si>
  <si>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</si>
  <si>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</si>
  <si>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</si>
  <si>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</si>
  <si>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</si>
  <si>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</si>
  <si>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</si>
  <si>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</si>
  <si>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</si>
  <si>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</si>
  <si>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</si>
  <si>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</si>
  <si>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</si>
  <si>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</si>
  <si>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</si>
  <si>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</si>
  <si>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</si>
  <si>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</si>
  <si>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</si>
  <si>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</si>
  <si>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</si>
  <si>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</si>
  <si>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</si>
  <si>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</si>
  <si>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</si>
  <si>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</si>
  <si>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</si>
  <si>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</si>
  <si>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</si>
  <si>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</si>
  <si>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</si>
  <si>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</si>
  <si>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</si>
  <si>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</si>
  <si>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</si>
  <si>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</si>
  <si>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</si>
  <si>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</si>
  <si>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</si>
  <si>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</si>
  <si>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</si>
  <si>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</si>
  <si>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</si>
  <si>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</si>
  <si>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</si>
  <si>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</si>
  <si>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</si>
  <si>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</si>
  <si>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</si>
  <si>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</si>
  <si>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</si>
  <si>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</si>
  <si>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</si>
  <si>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</si>
  <si>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</si>
  <si>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</si>
  <si>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</si>
  <si>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</si>
  <si>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</si>
  <si>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</si>
  <si>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</si>
  <si>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</si>
  <si>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</si>
  <si>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</si>
  <si>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</si>
  <si>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</si>
  <si>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</si>
  <si>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</si>
  <si>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</si>
  <si>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</si>
  <si>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</si>
  <si>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</si>
  <si>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</si>
  <si>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</si>
  <si>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</si>
  <si>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</si>
  <si>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</si>
  <si>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</si>
  <si>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</si>
  <si>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</si>
  <si>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</si>
  <si>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</si>
  <si>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</si>
  <si>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</si>
  <si>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</si>
  <si>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</si>
  <si>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</si>
  <si>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</si>
  <si>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</si>
  <si>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</si>
  <si>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</si>
  <si>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</si>
  <si>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</si>
  <si>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</si>
  <si>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</si>
  <si>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</si>
  <si>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</si>
  <si>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</si>
  <si>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</si>
  <si>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</si>
  <si>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</si>
  <si>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</si>
  <si>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</si>
  <si>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</si>
  <si>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</si>
  <si>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</si>
  <si>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</si>
  <si>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</si>
  <si>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</si>
  <si>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</si>
  <si>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</si>
  <si>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</si>
  <si>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</si>
  <si>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</si>
  <si>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</si>
  <si>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</si>
  <si>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</si>
  <si>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</si>
  <si>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</si>
  <si>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</si>
  <si>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</si>
  <si>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</si>
  <si>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</si>
  <si>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</si>
  <si>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</si>
  <si>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</si>
  <si>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</si>
  <si>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</si>
  <si>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</si>
  <si>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</si>
  <si>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</si>
  <si>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</si>
  <si>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</si>
  <si>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</si>
  <si>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</si>
  <si>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</si>
  <si>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</si>
  <si>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</si>
  <si>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</si>
  <si>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</si>
  <si>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</si>
  <si>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</si>
  <si>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</si>
  <si>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</si>
  <si>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</si>
  <si>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</si>
  <si>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</si>
  <si>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</si>
  <si>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</si>
  <si>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</si>
  <si>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</si>
  <si>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</si>
  <si>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</si>
  <si>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</si>
  <si>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</si>
  <si>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</si>
  <si>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</si>
  <si>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</si>
  <si>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</si>
  <si>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</si>
  <si>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</si>
  <si>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</si>
  <si>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</si>
  <si>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</si>
  <si>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</si>
  <si>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</si>
  <si>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</si>
  <si>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</si>
  <si>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</si>
  <si>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</si>
  <si>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</si>
  <si>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</si>
  <si>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</si>
  <si>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</si>
  <si>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</si>
  <si>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</si>
  <si>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</si>
  <si>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</si>
  <si>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</si>
  <si>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</si>
  <si>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</si>
  <si>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</si>
  <si>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</si>
  <si>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</si>
  <si>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</si>
  <si>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</si>
  <si>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</si>
  <si>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</si>
  <si>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</si>
  <si>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</si>
  <si>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</si>
  <si>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</si>
  <si>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</si>
  <si>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</si>
  <si>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</si>
  <si>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</si>
  <si>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</si>
  <si>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</si>
  <si>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</si>
  <si>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</si>
  <si>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</si>
  <si>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</si>
  <si>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</si>
  <si>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</si>
  <si>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</si>
  <si>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</si>
  <si>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</si>
  <si>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</si>
  <si>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</si>
  <si>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</si>
  <si>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</si>
  <si>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</si>
  <si>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</si>
  <si>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</si>
  <si>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</si>
  <si>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</si>
  <si>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</si>
  <si>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</si>
  <si>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</si>
  <si>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</si>
  <si>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</si>
  <si>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</si>
  <si>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</si>
  <si>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</si>
  <si>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</si>
  <si>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</si>
  <si>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</si>
  <si>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</si>
  <si>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</si>
  <si>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</si>
  <si>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</si>
  <si>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</si>
  <si>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</si>
  <si>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</si>
  <si>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</si>
  <si>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</si>
  <si>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</si>
  <si>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</si>
  <si>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</si>
  <si>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</si>
  <si>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</si>
  <si>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</si>
  <si>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</si>
  <si>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</si>
  <si>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</si>
  <si>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</si>
  <si>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</si>
  <si>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</si>
  <si>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</si>
  <si>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</si>
  <si>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</si>
  <si>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</si>
  <si>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</si>
  <si>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</si>
  <si>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</si>
  <si>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</si>
  <si>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</si>
  <si>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</si>
  <si>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</si>
  <si>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</si>
  <si>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</si>
  <si>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</si>
  <si>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</si>
  <si>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</si>
  <si>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</si>
  <si>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</si>
  <si>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</si>
  <si>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</si>
  <si>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</si>
  <si>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</si>
  <si>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</si>
  <si>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</si>
  <si>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</si>
  <si>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</si>
  <si>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</si>
  <si>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</si>
  <si>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</si>
  <si>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</si>
  <si>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</si>
  <si>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</si>
  <si>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</si>
  <si>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</si>
  <si>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</si>
  <si>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</si>
  <si>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</si>
  <si>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</si>
  <si>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</si>
  <si>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</si>
  <si>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</si>
  <si>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</si>
  <si>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</si>
  <si>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</si>
  <si>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</si>
  <si>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</si>
  <si>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</si>
  <si>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</si>
  <si>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</si>
  <si>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</si>
  <si>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</si>
  <si>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</si>
  <si>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</si>
  <si>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</si>
  <si>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</si>
  <si>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</si>
  <si>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</si>
  <si>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</si>
  <si>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</si>
  <si>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</si>
  <si>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</si>
  <si>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</si>
  <si>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</si>
  <si>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</si>
  <si>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</si>
  <si>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</si>
  <si>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</si>
  <si>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</si>
  <si>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</si>
  <si>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</si>
  <si>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</si>
  <si>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</si>
  <si>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</si>
  <si>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</si>
  <si>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</si>
  <si>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</si>
  <si>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</si>
  <si>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</si>
  <si>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</si>
  <si>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</si>
  <si>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</si>
  <si>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</si>
  <si>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</si>
  <si>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</si>
  <si>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</si>
  <si>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</si>
  <si>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</si>
  <si>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</si>
  <si>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</si>
  <si>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</si>
  <si>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</si>
  <si>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</si>
  <si>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</si>
  <si>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</si>
  <si>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</si>
  <si>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</si>
  <si>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</si>
  <si>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</si>
  <si>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</si>
  <si>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</si>
  <si>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</si>
  <si>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</si>
  <si>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</si>
  <si>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</si>
  <si>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</si>
  <si>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</si>
  <si>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</si>
  <si>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</si>
  <si>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</si>
  <si>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</si>
  <si>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</si>
  <si>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</si>
  <si>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</si>
  <si>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</si>
  <si>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</si>
  <si>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</si>
  <si>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</si>
  <si>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</si>
  <si>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</si>
  <si>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</si>
  <si>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</si>
  <si>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</si>
  <si>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</si>
  <si>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</si>
  <si>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</si>
  <si>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</si>
  <si>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</si>
  <si>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</si>
  <si>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</si>
  <si>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</si>
  <si>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</si>
  <si>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</si>
  <si>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</si>
  <si>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</si>
  <si>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</si>
  <si>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</si>
  <si>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</si>
  <si>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</si>
  <si>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</si>
  <si>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</si>
  <si>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</si>
  <si>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</si>
  <si>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</si>
  <si>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</si>
  <si>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</si>
  <si>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</si>
  <si>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</si>
  <si>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</si>
  <si>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</si>
  <si>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</si>
  <si>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</si>
  <si>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</si>
  <si>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</si>
  <si>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</si>
  <si>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</si>
  <si>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</si>
  <si>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</si>
  <si>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</si>
  <si>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</si>
  <si>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</si>
  <si>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</si>
  <si>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</si>
  <si>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</si>
  <si>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</si>
  <si>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</si>
  <si>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</si>
  <si>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</si>
  <si>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</si>
  <si>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</si>
  <si>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</si>
  <si>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</si>
  <si>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</si>
  <si>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</si>
  <si>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</si>
  <si>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</si>
  <si>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</si>
  <si>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</si>
  <si>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</si>
  <si>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</si>
  <si>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</si>
  <si>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</si>
  <si>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</si>
  <si>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</si>
  <si>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</si>
  <si>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</si>
  <si>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</si>
  <si>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</si>
  <si>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</si>
  <si>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</si>
  <si>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</si>
  <si>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</si>
  <si>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</si>
  <si>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</si>
  <si>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</si>
  <si>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</si>
  <si>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</si>
  <si>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</si>
  <si>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</si>
  <si>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</si>
  <si>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</si>
  <si>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</si>
  <si>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</si>
  <si>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</si>
  <si>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</si>
  <si>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</si>
  <si>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</si>
  <si>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</si>
  <si>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</si>
  <si>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</si>
  <si>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</si>
  <si>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</si>
  <si>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</si>
  <si>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</si>
  <si>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</si>
  <si>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</si>
  <si>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</si>
  <si>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</si>
  <si>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</si>
  <si>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</si>
  <si>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</si>
  <si>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</si>
  <si>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</si>
  <si>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</si>
  <si>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</si>
  <si>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</si>
  <si>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</si>
  <si>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</si>
  <si>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</si>
  <si>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</si>
  <si>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</si>
  <si>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</si>
  <si>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</si>
  <si>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</si>
  <si>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</si>
  <si>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</si>
  <si>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</si>
  <si>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</si>
  <si>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</si>
  <si>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</si>
  <si>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</si>
  <si>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</si>
  <si>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</si>
  <si>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</si>
  <si>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</si>
  <si>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</si>
  <si>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</si>
  <si>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</si>
  <si>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</si>
  <si>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</si>
  <si>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</si>
  <si>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</si>
  <si>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</si>
  <si>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</si>
  <si>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</si>
  <si>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</si>
  <si>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</si>
  <si>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</si>
  <si>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</si>
  <si>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</si>
  <si>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</si>
  <si>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</si>
  <si>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</si>
  <si>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</si>
  <si>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</si>
  <si>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</si>
  <si>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</si>
  <si>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</si>
  <si>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</si>
  <si>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</si>
  <si>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</si>
  <si>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</si>
  <si>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</si>
  <si>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</si>
  <si>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</si>
  <si>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</si>
  <si>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</si>
  <si>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</si>
  <si>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</si>
  <si>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</si>
  <si>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</si>
  <si>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</si>
  <si>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</si>
  <si>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</si>
  <si>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</si>
  <si>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</si>
  <si>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</si>
  <si>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</si>
  <si>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</si>
  <si>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</si>
  <si>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</si>
  <si>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</si>
  <si>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</si>
  <si>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</si>
  <si>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</si>
  <si>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</si>
  <si>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</si>
  <si>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</si>
  <si>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</si>
  <si>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</si>
  <si>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</si>
  <si>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</si>
  <si>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</si>
  <si>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</si>
  <si>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</si>
  <si>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</si>
  <si>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</si>
  <si>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</si>
  <si>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</si>
  <si>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</si>
  <si>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</si>
  <si>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</si>
  <si>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</si>
  <si>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</si>
  <si>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</si>
  <si>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</si>
  <si>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</si>
  <si>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</si>
  <si>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</si>
  <si>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</si>
  <si>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</si>
  <si>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</si>
  <si>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</si>
  <si>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</si>
  <si>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</si>
  <si>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</si>
  <si>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</si>
  <si>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</si>
  <si>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</si>
  <si>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</si>
  <si>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</si>
  <si>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</si>
  <si>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</si>
  <si>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</si>
  <si>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</si>
  <si>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</si>
  <si>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</si>
  <si>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</si>
  <si>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</si>
  <si>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</si>
  <si>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</si>
  <si>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</si>
  <si>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</si>
  <si>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</si>
  <si>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</si>
  <si>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</si>
  <si>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</si>
  <si>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</si>
  <si>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</si>
  <si>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</si>
  <si>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</si>
  <si>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</si>
  <si>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</si>
  <si>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</si>
  <si>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</si>
  <si>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</si>
  <si>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</si>
  <si>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</si>
  <si>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</si>
  <si>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</si>
  <si>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</si>
  <si>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</si>
  <si>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</si>
  <si>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</si>
  <si>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</si>
  <si>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</si>
  <si>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</si>
  <si>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</si>
  <si>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</si>
  <si>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</si>
  <si>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</si>
  <si>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</si>
  <si>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</si>
  <si>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</si>
  <si>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</si>
  <si>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</si>
  <si>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</si>
  <si>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</si>
  <si>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</si>
  <si>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</si>
  <si>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</si>
  <si>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</si>
  <si>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</si>
  <si>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</si>
  <si>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</si>
  <si>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</si>
  <si>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</si>
  <si>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</si>
  <si>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</si>
  <si>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</si>
  <si>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</si>
  <si>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</si>
  <si>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</si>
  <si>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</si>
  <si>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</si>
  <si>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</si>
  <si>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</si>
  <si>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</si>
  <si>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</si>
  <si>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</si>
  <si>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</si>
  <si>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</si>
  <si>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</si>
  <si>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</si>
  <si>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</si>
  <si>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</si>
  <si>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</si>
  <si>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</si>
  <si>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</si>
  <si>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</si>
  <si>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</si>
  <si>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</si>
  <si>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</si>
  <si>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</si>
  <si>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</si>
  <si>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</si>
  <si>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</si>
  <si>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</si>
  <si>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</si>
  <si>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</si>
  <si>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</si>
  <si>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</si>
  <si>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</si>
  <si>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</si>
  <si>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</si>
  <si>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</si>
  <si>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</si>
  <si>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</si>
  <si>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</si>
  <si>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</si>
  <si>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</si>
  <si>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</si>
  <si>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</si>
  <si>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</si>
  <si>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</si>
  <si>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</si>
  <si>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</si>
  <si>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</si>
  <si>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</si>
  <si>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</si>
  <si>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</si>
  <si>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</si>
  <si>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</si>
  <si>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</si>
  <si>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</si>
  <si>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</si>
  <si>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</si>
  <si>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</si>
  <si>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</si>
  <si>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</si>
  <si>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</si>
  <si>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</si>
  <si>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</si>
  <si>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</si>
  <si>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</si>
  <si>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</si>
  <si>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</si>
  <si>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</si>
  <si>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</si>
  <si>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</si>
  <si>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</si>
  <si>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</si>
  <si>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</si>
  <si>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</si>
  <si>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</si>
  <si>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</si>
  <si>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</si>
  <si>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</si>
  <si>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</si>
  <si>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</si>
  <si>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</si>
  <si>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</si>
  <si>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</si>
  <si>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</si>
  <si>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</si>
  <si>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</si>
  <si>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</si>
  <si>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</si>
  <si>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</si>
  <si>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</si>
  <si>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</si>
  <si>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</si>
  <si>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</si>
  <si>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</si>
  <si>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</si>
  <si>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</si>
  <si>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</si>
  <si>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</si>
  <si>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</si>
  <si>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</si>
  <si>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</si>
  <si>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</si>
  <si>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</si>
  <si>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</si>
  <si>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</si>
  <si>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</si>
  <si>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</si>
  <si>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</si>
  <si>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</si>
  <si>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</si>
  <si>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</si>
  <si>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</si>
  <si>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</si>
  <si>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</si>
  <si>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</si>
  <si>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</si>
  <si>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</si>
  <si>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</si>
  <si>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</si>
  <si>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</si>
  <si>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</si>
  <si>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</si>
  <si>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</si>
  <si>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</si>
  <si>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</si>
  <si>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</si>
  <si>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</si>
  <si>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</si>
  <si>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</si>
  <si>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</si>
  <si>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</si>
  <si>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</si>
  <si>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</si>
  <si>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</si>
  <si>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</si>
  <si>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</si>
  <si>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</si>
  <si>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</si>
  <si>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</si>
  <si>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</si>
  <si>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</si>
  <si>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</si>
  <si>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</si>
  <si>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</si>
  <si>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</si>
  <si>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</si>
  <si>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</si>
  <si>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</si>
  <si>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</si>
  <si>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</si>
  <si>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</si>
  <si>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</si>
  <si>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</si>
  <si>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</si>
  <si>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</si>
  <si>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</si>
  <si>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</si>
  <si>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</si>
  <si>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</si>
  <si>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</si>
  <si>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</si>
  <si>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</si>
  <si>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</si>
  <si>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</si>
  <si>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</si>
  <si>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</si>
  <si>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</si>
  <si>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</si>
  <si>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</si>
  <si>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</si>
  <si>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</si>
  <si>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</si>
  <si>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</si>
  <si>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</si>
  <si>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</si>
  <si>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</si>
  <si>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</si>
  <si>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</si>
  <si>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</si>
  <si>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</si>
  <si>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</si>
  <si>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</si>
  <si>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</si>
  <si>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</si>
  <si>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</si>
  <si>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</si>
  <si>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</si>
  <si>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</si>
  <si>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</si>
  <si>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</si>
  <si>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</si>
  <si>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</si>
  <si>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</si>
  <si>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</si>
  <si>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</si>
  <si>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</si>
  <si>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</si>
  <si>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</si>
  <si>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</si>
  <si>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</si>
  <si>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</si>
  <si>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</si>
  <si>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</si>
  <si>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</si>
  <si>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</si>
  <si>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</si>
  <si>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</si>
  <si>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</si>
  <si>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</si>
  <si>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</si>
  <si>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</si>
  <si>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</si>
  <si>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</si>
  <si>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</si>
  <si>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</si>
  <si>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</si>
  <si>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</si>
  <si>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</si>
  <si>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</si>
  <si>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</si>
  <si>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</si>
  <si>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</si>
  <si>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</si>
  <si>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</si>
  <si>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</si>
  <si>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</si>
  <si>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</si>
  <si>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</si>
  <si>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</si>
  <si>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</si>
  <si>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</si>
  <si>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</si>
  <si>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</si>
  <si>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</si>
  <si>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</si>
  <si>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</si>
  <si>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</si>
  <si>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</si>
  <si>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</si>
  <si>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</si>
  <si>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</si>
  <si>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</si>
  <si>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</si>
  <si>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</si>
  <si>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</si>
  <si>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</si>
  <si>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</si>
  <si>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</si>
  <si>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</si>
  <si>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</si>
  <si>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</si>
  <si>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</si>
  <si>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</si>
  <si>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</si>
  <si>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</si>
  <si>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</si>
  <si>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</si>
  <si>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</si>
  <si>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</si>
  <si>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</si>
  <si>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</si>
  <si>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</si>
  <si>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</si>
  <si>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</si>
  <si>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</si>
  <si>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</si>
  <si>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</si>
  <si>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</si>
  <si>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</si>
  <si>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</si>
  <si>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</si>
  <si>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</si>
  <si>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</si>
  <si>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</si>
  <si>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</si>
  <si>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</si>
  <si>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</si>
  <si>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</si>
  <si>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</si>
  <si>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</si>
  <si>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</si>
  <si>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</si>
  <si>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</si>
  <si>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</si>
  <si>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</si>
  <si>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</si>
  <si>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</si>
  <si>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</si>
  <si>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</si>
  <si>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</si>
  <si>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</si>
  <si>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</si>
  <si>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</si>
  <si>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</si>
  <si>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</si>
  <si>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</si>
  <si>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</si>
  <si>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</si>
  <si>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</si>
  <si>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</si>
  <si>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</si>
  <si>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</si>
  <si>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</si>
  <si>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</si>
  <si>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</si>
  <si>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</si>
  <si>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</si>
  <si>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</si>
  <si>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</si>
  <si>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</si>
  <si>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</si>
  <si>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</si>
  <si>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</si>
  <si>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</si>
  <si>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</si>
  <si>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</si>
  <si>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</si>
  <si>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</si>
  <si>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</si>
  <si>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</si>
  <si>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</si>
  <si>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</si>
  <si>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</si>
  <si>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</si>
  <si>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</si>
  <si>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</si>
  <si>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</si>
  <si>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</si>
  <si>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</si>
  <si>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</si>
  <si>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</si>
  <si>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</si>
  <si>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</si>
  <si>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</si>
  <si>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</si>
  <si>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</si>
  <si>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</si>
  <si>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</si>
  <si>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</si>
  <si>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</si>
  <si>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</si>
  <si>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</si>
  <si>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</si>
  <si>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</si>
  <si>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</si>
  <si>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</si>
  <si>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</si>
  <si>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</si>
  <si>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</si>
  <si>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</si>
  <si>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</si>
  <si>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</si>
  <si>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</si>
  <si>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</si>
  <si>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</si>
  <si>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</si>
  <si>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</si>
  <si>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</si>
  <si>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</si>
  <si>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</si>
  <si>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</si>
  <si>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</si>
  <si>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</si>
  <si>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</si>
  <si>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</si>
  <si>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</si>
  <si>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</si>
  <si>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</si>
  <si>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</si>
  <si>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</si>
  <si>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</si>
  <si>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</si>
  <si>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</si>
  <si>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</si>
  <si>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</si>
  <si>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</si>
  <si>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</si>
  <si>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</si>
  <si>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</si>
  <si>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</si>
  <si>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</si>
  <si>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</si>
  <si>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</si>
  <si>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</si>
  <si>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</si>
  <si>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</si>
  <si>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</si>
  <si>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</si>
  <si>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</si>
  <si>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</si>
  <si>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</si>
  <si>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</si>
  <si>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</si>
  <si>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</si>
  <si>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</si>
  <si>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</si>
  <si>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</si>
  <si>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</si>
  <si>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</si>
  <si>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</si>
  <si>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</si>
  <si>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</si>
  <si>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</si>
  <si>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</si>
  <si>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</si>
  <si>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</si>
  <si>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</si>
  <si>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</si>
  <si>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</si>
  <si>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</si>
  <si>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</si>
  <si>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</si>
  <si>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</si>
  <si>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</si>
  <si>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</si>
  <si>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</si>
  <si>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</si>
  <si>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</si>
  <si>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</si>
  <si>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</si>
  <si>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</si>
  <si>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</si>
  <si>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</si>
  <si>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</si>
  <si>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</si>
  <si>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</si>
  <si>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</si>
  <si>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</si>
  <si>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</si>
  <si>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</si>
  <si>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</si>
  <si>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</si>
  <si>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</si>
  <si>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</si>
  <si>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</si>
  <si>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</si>
  <si>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</si>
  <si>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</si>
  <si>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</si>
  <si>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</si>
  <si>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</si>
  <si>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</si>
  <si>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</si>
  <si>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</si>
  <si>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</si>
  <si>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</si>
  <si>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</si>
  <si>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</si>
  <si>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</si>
  <si>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</si>
  <si>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</si>
  <si>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</si>
  <si>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</si>
  <si>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</si>
  <si>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</si>
  <si>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</si>
  <si>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</si>
  <si>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</si>
  <si>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</si>
  <si>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</si>
  <si>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</si>
  <si>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</si>
  <si>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</si>
  <si>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</si>
  <si>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</si>
  <si>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</si>
  <si>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</si>
  <si>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</si>
  <si>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</si>
  <si>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</si>
  <si>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</si>
  <si>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</si>
  <si>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</si>
  <si>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</si>
  <si>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</si>
  <si>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</si>
  <si>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</si>
  <si>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</si>
  <si>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</si>
  <si>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</si>
  <si>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</si>
  <si>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</si>
  <si>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</si>
  <si>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</si>
  <si>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</si>
  <si>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</si>
  <si>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</si>
  <si>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</si>
  <si>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</si>
  <si>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</si>
  <si>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</si>
  <si>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</si>
  <si>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</si>
  <si>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</si>
  <si>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</si>
  <si>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</si>
  <si>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</si>
  <si>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</si>
  <si>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</si>
  <si>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</si>
  <si>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</si>
  <si>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</si>
  <si>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</si>
  <si>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</si>
  <si>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</si>
  <si>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</si>
  <si>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</si>
  <si>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</si>
  <si>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</si>
  <si>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</si>
  <si>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</si>
  <si>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</si>
  <si>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</si>
  <si>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</si>
  <si>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</si>
  <si>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</si>
  <si>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</si>
  <si>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</si>
  <si>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</si>
  <si>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</si>
  <si>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</si>
  <si>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</si>
  <si>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</si>
  <si>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</si>
  <si>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</si>
  <si>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</si>
  <si>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</si>
  <si>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</si>
  <si>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</si>
  <si>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</si>
  <si>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</si>
  <si>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</si>
  <si>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</si>
  <si>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</si>
  <si>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</si>
  <si>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</si>
  <si>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</si>
  <si>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</si>
  <si>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</si>
  <si>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</si>
  <si>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</si>
  <si>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</si>
  <si>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</si>
  <si>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</si>
  <si>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</si>
  <si>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</si>
  <si>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</si>
  <si>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</si>
  <si>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</si>
  <si>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</si>
  <si>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</si>
  <si>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</si>
  <si>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</si>
  <si>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</si>
  <si>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</si>
  <si>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</si>
  <si>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</si>
  <si>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</si>
  <si>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</si>
  <si>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</si>
  <si>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</si>
  <si>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</si>
  <si>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</si>
  <si>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</si>
  <si>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</si>
  <si>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</si>
  <si>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</si>
  <si>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</si>
  <si>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</si>
  <si>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</si>
  <si>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</si>
  <si>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</si>
  <si>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</si>
  <si>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</si>
  <si>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</si>
  <si>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</si>
  <si>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</si>
  <si>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</si>
  <si>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</si>
  <si>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</si>
  <si>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</si>
  <si>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</si>
  <si>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</si>
  <si>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</si>
  <si>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</si>
  <si>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</si>
  <si>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</si>
  <si>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</si>
  <si>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</si>
  <si>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</si>
  <si>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</si>
  <si>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</si>
  <si>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</si>
  <si>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</si>
  <si>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</si>
  <si>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</si>
  <si>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</si>
  <si>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</si>
  <si>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</si>
  <si>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</si>
  <si>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</si>
  <si>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73875/001</t>
  </si>
  <si>
    <t>LOCACAO DE ANDAIME METALICO TUBULAR TIPO TORRE</t>
  </si>
  <si>
    <t>M/MES</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</si>
  <si>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</si>
  <si>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</si>
  <si>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</si>
  <si>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</si>
  <si>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</si>
  <si>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</si>
  <si>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</si>
  <si>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</si>
  <si>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</si>
  <si>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</si>
  <si>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</si>
  <si>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</si>
  <si>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</si>
  <si>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</si>
  <si>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</si>
  <si>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</si>
  <si>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</si>
  <si>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</si>
  <si>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</si>
  <si>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</si>
  <si>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</si>
  <si>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</si>
  <si>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</si>
  <si>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</si>
  <si>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</si>
  <si>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</si>
  <si>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</si>
  <si>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</si>
  <si>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</si>
  <si>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</si>
  <si>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</si>
  <si>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</si>
  <si>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</si>
  <si>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</si>
  <si>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</si>
  <si>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</si>
  <si>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</si>
  <si>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</si>
  <si>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</si>
  <si>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</si>
  <si>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</si>
  <si>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</si>
  <si>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</si>
  <si>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</si>
  <si>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</si>
  <si>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</si>
  <si>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</si>
  <si>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</si>
  <si>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</si>
  <si>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</si>
  <si>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</si>
  <si>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</si>
  <si>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</si>
  <si>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</si>
  <si>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</si>
  <si>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</si>
  <si>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</si>
  <si>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</si>
  <si>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</si>
  <si>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</si>
  <si>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</si>
  <si>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</si>
  <si>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</si>
  <si>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</si>
  <si>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</si>
  <si>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</si>
  <si>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</si>
  <si>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</si>
  <si>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</si>
  <si>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</si>
  <si>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</si>
  <si>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</si>
  <si>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</si>
  <si>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</si>
  <si>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</si>
  <si>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</si>
  <si>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</si>
  <si>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</si>
  <si>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</si>
  <si>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</si>
  <si>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</si>
  <si>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</si>
  <si>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</si>
  <si>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</si>
  <si>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</si>
  <si>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</si>
  <si>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</si>
  <si>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</si>
  <si>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</si>
  <si>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</si>
  <si>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</si>
  <si>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</si>
  <si>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</si>
  <si>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</si>
  <si>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</si>
  <si>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</si>
  <si>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</si>
  <si>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</si>
  <si>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</si>
  <si>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</si>
  <si>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</si>
  <si>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</si>
  <si>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</si>
  <si>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</si>
  <si>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</si>
  <si>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</si>
  <si>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</si>
  <si>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</si>
  <si>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</si>
  <si>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</si>
  <si>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</si>
  <si>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</si>
  <si>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</si>
  <si>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</si>
  <si>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</si>
  <si>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</si>
  <si>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</si>
  <si>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</si>
  <si>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</si>
  <si>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</si>
  <si>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</si>
  <si>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</si>
  <si>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</si>
  <si>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</si>
  <si>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</si>
  <si>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</si>
  <si>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</si>
  <si>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</si>
  <si>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</si>
  <si>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</si>
  <si>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</si>
  <si>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</si>
  <si>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</si>
  <si>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</si>
  <si>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</si>
  <si>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</si>
  <si>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</si>
  <si>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</si>
  <si>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</si>
  <si>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</si>
  <si>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</si>
  <si>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</si>
  <si>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</si>
  <si>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</si>
  <si>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</si>
  <si>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</si>
  <si>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</si>
  <si>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</si>
  <si>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</si>
  <si>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</si>
  <si>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</si>
  <si>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</si>
  <si>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</si>
  <si>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</si>
  <si>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</si>
  <si>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</si>
  <si>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</si>
  <si>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</si>
  <si>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</si>
  <si>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</si>
  <si>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</si>
  <si>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</si>
  <si>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</si>
  <si>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</si>
  <si>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</si>
  <si>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</si>
  <si>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</si>
  <si>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</si>
  <si>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</si>
  <si>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</si>
  <si>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</si>
  <si>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</si>
  <si>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</si>
  <si>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</si>
  <si>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</si>
  <si>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</si>
  <si>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</si>
  <si>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</si>
  <si>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</si>
  <si>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</si>
  <si>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</si>
  <si>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</si>
  <si>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</si>
  <si>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</si>
  <si>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</si>
  <si>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</si>
  <si>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</si>
  <si>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</si>
  <si>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</si>
  <si>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</si>
  <si>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</si>
  <si>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</si>
  <si>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</si>
  <si>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</si>
  <si>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</si>
  <si>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</si>
  <si>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</si>
  <si>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</si>
  <si>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</si>
  <si>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</si>
  <si>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</si>
  <si>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</si>
  <si>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</si>
  <si>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</si>
  <si>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</si>
  <si>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</si>
  <si>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</si>
  <si>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</si>
  <si>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</si>
  <si>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</si>
  <si>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</si>
  <si>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</si>
  <si>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</si>
  <si>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</si>
  <si>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</si>
  <si>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</si>
  <si>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</si>
  <si>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</si>
  <si>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</si>
  <si>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</si>
  <si>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</si>
  <si>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</si>
  <si>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</si>
  <si>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</si>
  <si>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</si>
  <si>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</si>
  <si>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</si>
  <si>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</si>
  <si>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</si>
  <si>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</si>
  <si>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</si>
  <si>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</si>
  <si>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</si>
  <si>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</si>
  <si>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</si>
  <si>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</si>
  <si>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</si>
  <si>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</si>
  <si>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</si>
  <si>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</si>
  <si>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</si>
  <si>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</si>
  <si>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</si>
  <si>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</si>
  <si>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</si>
  <si>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</si>
  <si>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</si>
  <si>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</si>
  <si>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</si>
  <si>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</si>
  <si>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</si>
  <si>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</si>
  <si>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</si>
  <si>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</si>
  <si>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</si>
  <si>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</si>
  <si>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</si>
  <si>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</si>
  <si>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</si>
  <si>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</si>
  <si>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</si>
  <si>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</si>
  <si>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</si>
  <si>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</si>
  <si>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</si>
  <si>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</si>
  <si>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</si>
  <si>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</si>
  <si>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</si>
  <si>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</si>
  <si>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</si>
  <si>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</si>
  <si>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</si>
  <si>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</si>
  <si>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</si>
  <si>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</si>
  <si>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</si>
  <si>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</si>
  <si>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</si>
  <si>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</si>
  <si>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</si>
  <si>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</si>
  <si>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</si>
  <si>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</si>
  <si>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</si>
  <si>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</si>
  <si>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</si>
  <si>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</si>
  <si>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</si>
  <si>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</si>
  <si>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</si>
  <si>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</si>
  <si>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</si>
  <si>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</si>
  <si>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</si>
  <si>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</si>
  <si>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</si>
  <si>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</si>
  <si>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</si>
  <si>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</si>
  <si>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</si>
  <si>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</si>
  <si>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</si>
  <si>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</si>
  <si>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</si>
  <si>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</si>
  <si>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</si>
  <si>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</si>
  <si>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</si>
  <si>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</si>
  <si>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</si>
  <si>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</si>
  <si>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TERCEIRA 2,5X10CM</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</si>
  <si>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</si>
  <si>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</si>
  <si>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</si>
  <si>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</si>
  <si>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</si>
  <si>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</si>
  <si>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</si>
  <si>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</si>
  <si>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</si>
  <si>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</si>
  <si>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</si>
  <si>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</si>
  <si>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</si>
  <si>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</si>
  <si>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</si>
  <si>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</si>
  <si>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</si>
  <si>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</si>
  <si>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</si>
  <si>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</si>
  <si>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</si>
  <si>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</si>
  <si>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</si>
  <si>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</si>
  <si>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</si>
  <si>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</si>
  <si>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</si>
  <si>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</si>
  <si>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</si>
  <si>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</si>
  <si>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</si>
  <si>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</si>
  <si>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</si>
  <si>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</si>
  <si>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</si>
  <si>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</si>
  <si>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</si>
  <si>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</si>
  <si>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</si>
  <si>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</si>
  <si>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</si>
  <si>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</si>
  <si>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</si>
  <si>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</si>
  <si>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</si>
  <si>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</si>
  <si>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</si>
  <si>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</si>
  <si>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</si>
  <si>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</si>
  <si>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</si>
  <si>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</si>
  <si>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</si>
  <si>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</si>
  <si>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</si>
  <si>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</si>
  <si>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</si>
  <si>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</si>
  <si>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</si>
  <si>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</si>
  <si>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</si>
  <si>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</si>
  <si>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</si>
  <si>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</si>
  <si>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</si>
  <si>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</si>
  <si>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</si>
  <si>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</si>
  <si>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</si>
  <si>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</si>
  <si>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</si>
  <si>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</si>
  <si>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</si>
  <si>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</si>
  <si>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</si>
  <si>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</si>
  <si>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</si>
  <si>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</si>
  <si>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</si>
  <si>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</si>
  <si>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</si>
  <si>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</si>
  <si>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</si>
  <si>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</si>
  <si>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</si>
  <si>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</si>
  <si>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</si>
  <si>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</si>
  <si>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</si>
  <si>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</si>
  <si>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</si>
  <si>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</si>
  <si>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</si>
  <si>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</si>
  <si>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</si>
  <si>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</si>
  <si>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</si>
  <si>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</si>
  <si>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</si>
  <si>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</si>
  <si>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</si>
  <si>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</si>
  <si>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</si>
  <si>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</si>
  <si>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</si>
  <si>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</si>
  <si>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</si>
  <si>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</si>
  <si>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</si>
  <si>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</si>
  <si>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</si>
  <si>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</si>
  <si>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</si>
  <si>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</si>
  <si>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</si>
  <si>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</si>
  <si>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</si>
  <si>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</si>
  <si>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</si>
  <si>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</si>
  <si>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</si>
  <si>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</si>
  <si>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</si>
  <si>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</si>
  <si>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</si>
  <si>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</si>
  <si>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</si>
  <si>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</si>
  <si>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</si>
  <si>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</si>
  <si>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</si>
  <si>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</si>
  <si>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</si>
  <si>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</si>
  <si>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</si>
  <si>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</si>
  <si>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</si>
  <si>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</si>
  <si>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</si>
  <si>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</si>
  <si>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</si>
  <si>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</si>
  <si>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</si>
  <si>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</si>
  <si>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</si>
  <si>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</si>
  <si>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</si>
  <si>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</si>
  <si>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</si>
  <si>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</si>
  <si>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</si>
  <si>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</si>
  <si>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</si>
  <si>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</si>
  <si>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</si>
  <si>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</si>
  <si>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</si>
  <si>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</si>
  <si>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</si>
  <si>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</si>
  <si>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</si>
  <si>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</si>
  <si>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</si>
  <si>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</si>
  <si>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</si>
  <si>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</si>
  <si>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</si>
  <si>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</si>
  <si>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</si>
  <si>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74236/001</t>
  </si>
  <si>
    <t>PLANTIO DE GRAMA BATATAIS EM PLACAS</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</si>
  <si>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</si>
  <si>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</si>
  <si>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</si>
  <si>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</si>
  <si>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</si>
  <si>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</si>
  <si>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</si>
  <si>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</si>
  <si>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</si>
  <si>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</si>
  <si>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</si>
  <si>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</si>
  <si>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</si>
  <si>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</si>
  <si>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</si>
  <si>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</si>
  <si>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</si>
  <si>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</si>
  <si>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</si>
  <si>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</si>
  <si>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</si>
  <si>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</si>
  <si>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</si>
  <si>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</si>
  <si>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</si>
  <si>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</si>
  <si>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</si>
  <si>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</si>
  <si>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</si>
  <si>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</si>
  <si>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</si>
  <si>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</si>
  <si>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</si>
  <si>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</si>
  <si>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</si>
  <si>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</si>
  <si>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</si>
  <si>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</si>
  <si>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</si>
  <si>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</si>
  <si>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</si>
  <si>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</si>
  <si>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</si>
  <si>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</si>
  <si>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</si>
  <si>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</si>
  <si>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</si>
  <si>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</si>
  <si>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</si>
  <si>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</si>
  <si>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</si>
  <si>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</si>
  <si>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</si>
  <si>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</si>
  <si>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</si>
  <si>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</si>
  <si>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</si>
  <si>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</si>
  <si>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</si>
  <si>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</si>
  <si>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</si>
  <si>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</si>
  <si>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</si>
  <si>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</si>
  <si>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</si>
  <si>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</si>
  <si>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</si>
  <si>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</si>
  <si>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</si>
  <si>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</si>
  <si>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</si>
  <si>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</si>
  <si>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</si>
  <si>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</si>
  <si>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</si>
  <si>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</si>
  <si>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</si>
  <si>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</si>
  <si>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</si>
  <si>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</si>
  <si>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</si>
  <si>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</si>
  <si>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</si>
  <si>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</si>
  <si>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</si>
  <si>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</si>
  <si>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</si>
  <si>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</si>
  <si>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</si>
  <si>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</si>
  <si>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</si>
  <si>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</si>
  <si>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</si>
  <si>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</si>
  <si>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</si>
  <si>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</si>
  <si>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</si>
  <si>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</si>
  <si>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</si>
  <si>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</si>
  <si>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</si>
  <si>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</si>
  <si>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</si>
  <si>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</si>
  <si>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</si>
  <si>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</si>
  <si>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</si>
  <si>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</si>
  <si>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</si>
  <si>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</si>
  <si>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</si>
  <si>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</si>
  <si>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</si>
  <si>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</si>
  <si>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</si>
  <si>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</si>
  <si>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</si>
  <si>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</si>
  <si>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</si>
  <si>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</si>
  <si>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</si>
  <si>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</si>
  <si>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</si>
  <si>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</si>
  <si>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</si>
  <si>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</si>
  <si>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</si>
  <si>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</si>
  <si>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</si>
  <si>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</si>
  <si>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</si>
  <si>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</si>
  <si>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</si>
  <si>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</si>
  <si>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</si>
  <si>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</si>
  <si>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</si>
  <si>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</si>
  <si>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</si>
  <si>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</si>
  <si>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</si>
  <si>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</si>
  <si>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</si>
  <si>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</si>
  <si>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</si>
  <si>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</si>
  <si>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</si>
  <si>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</si>
  <si>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</si>
  <si>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</si>
  <si>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</si>
  <si>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</si>
  <si>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</si>
  <si>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</si>
  <si>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</si>
  <si>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</si>
  <si>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</si>
  <si>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</si>
  <si>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</si>
  <si>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</si>
  <si>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</si>
  <si>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</si>
  <si>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</si>
  <si>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</si>
  <si>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</si>
  <si>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</si>
  <si>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</si>
  <si>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</si>
  <si>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</si>
  <si>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</si>
  <si>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</si>
  <si>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</si>
  <si>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</si>
  <si>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</si>
  <si>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</si>
  <si>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</si>
  <si>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</si>
  <si>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</si>
  <si>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</si>
  <si>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</si>
  <si>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</si>
  <si>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</si>
  <si>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</si>
  <si>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</si>
  <si>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</si>
  <si>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</si>
  <si>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</si>
  <si>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</si>
  <si>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</si>
  <si>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</si>
  <si>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</si>
  <si>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</si>
  <si>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</si>
  <si>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</si>
  <si>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</si>
  <si>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</si>
  <si>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</si>
  <si>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</si>
  <si>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</si>
  <si>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</si>
  <si>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</si>
  <si>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</si>
  <si>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</si>
  <si>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</si>
  <si>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</si>
  <si>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</si>
  <si>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</si>
  <si>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</si>
  <si>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</si>
  <si>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</si>
  <si>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</si>
  <si>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</si>
  <si>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</si>
  <si>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</si>
  <si>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</si>
  <si>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</si>
  <si>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</si>
  <si>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</si>
  <si>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</si>
  <si>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</si>
  <si>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</si>
  <si>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</si>
  <si>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</si>
  <si>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</si>
  <si>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</si>
  <si>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</si>
  <si>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</si>
  <si>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</si>
  <si>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</si>
  <si>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</si>
  <si>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</si>
  <si>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</si>
  <si>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</si>
  <si>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</si>
  <si>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</si>
  <si>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</si>
  <si>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</si>
  <si>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</si>
  <si>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</si>
  <si>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</si>
  <si>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</si>
  <si>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</si>
  <si>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</si>
  <si>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</si>
  <si>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</si>
  <si>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</si>
  <si>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</si>
  <si>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</si>
  <si>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</si>
  <si>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</si>
  <si>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</si>
  <si>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</si>
  <si>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</si>
  <si>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</si>
  <si>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</si>
  <si>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</si>
  <si>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</si>
  <si>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</si>
  <si>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</si>
  <si>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</si>
  <si>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</si>
  <si>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</si>
  <si>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</si>
  <si>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</si>
  <si>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</si>
  <si>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</si>
  <si>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</si>
  <si>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</si>
  <si>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</si>
  <si>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</si>
  <si>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</si>
  <si>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</si>
  <si>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</si>
  <si>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</si>
  <si>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</si>
  <si>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</si>
  <si>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</si>
  <si>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</si>
  <si>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</si>
  <si>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</si>
  <si>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</si>
  <si>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</si>
  <si>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</si>
  <si>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</si>
  <si>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</si>
  <si>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</si>
  <si>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</si>
  <si>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</si>
  <si>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</si>
  <si>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</si>
  <si>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</si>
  <si>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</si>
  <si>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</si>
  <si>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</si>
  <si>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</si>
  <si>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</si>
  <si>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</si>
  <si>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</si>
  <si>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</si>
  <si>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</si>
  <si>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</si>
  <si>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</si>
  <si>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</si>
  <si>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</si>
  <si>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</si>
  <si>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</si>
  <si>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</si>
  <si>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</si>
  <si>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</si>
  <si>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</si>
  <si>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</si>
  <si>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</si>
  <si>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</si>
  <si>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</si>
  <si>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</si>
  <si>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</si>
  <si>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</si>
  <si>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</si>
  <si>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</si>
  <si>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</si>
  <si>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</si>
  <si>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</si>
  <si>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</si>
  <si>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</si>
  <si>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</si>
  <si>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</si>
  <si>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</si>
  <si>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</si>
  <si>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</si>
  <si>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</si>
  <si>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</si>
  <si>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</si>
  <si>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</si>
  <si>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</si>
  <si>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</si>
  <si>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</si>
  <si>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</si>
  <si>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</si>
  <si>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</si>
  <si>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</si>
  <si>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</si>
  <si>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</si>
  <si>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</si>
  <si>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</si>
  <si>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</si>
  <si>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</si>
  <si>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</si>
  <si>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</si>
  <si>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</si>
  <si>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</si>
  <si>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</si>
  <si>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</si>
  <si>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</si>
  <si>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</si>
  <si>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</si>
  <si>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</si>
  <si>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</si>
  <si>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</si>
  <si>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</si>
  <si>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</si>
  <si>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</si>
  <si>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</si>
  <si>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</si>
  <si>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</si>
  <si>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</si>
  <si>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</si>
  <si>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</si>
  <si>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</si>
  <si>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</si>
  <si>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</si>
  <si>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</si>
  <si>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</si>
  <si>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</si>
  <si>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</si>
  <si>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</si>
  <si>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</si>
  <si>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</si>
  <si>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</si>
  <si>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</si>
  <si>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</si>
  <si>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</si>
  <si>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</si>
  <si>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</si>
  <si>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</si>
  <si>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</si>
  <si>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</si>
  <si>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</si>
  <si>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</si>
  <si>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</si>
  <si>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</si>
  <si>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</si>
  <si>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</si>
  <si>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</si>
  <si>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</si>
  <si>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</si>
  <si>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</si>
  <si>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</si>
  <si>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</si>
  <si>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</si>
  <si>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</si>
  <si>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</si>
  <si>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</si>
  <si>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</si>
  <si>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</si>
  <si>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</si>
  <si>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</si>
  <si>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</si>
  <si>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</si>
  <si>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</si>
  <si>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</si>
  <si>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</si>
  <si>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</si>
  <si>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</si>
  <si>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</si>
  <si>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</si>
  <si>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</si>
  <si>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</si>
  <si>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</si>
  <si>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</si>
  <si>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</si>
  <si>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</si>
  <si>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</si>
  <si>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</si>
  <si>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</si>
  <si>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</si>
  <si>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</si>
  <si>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</si>
  <si>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</si>
  <si>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</si>
  <si>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</si>
  <si>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</si>
  <si>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</si>
  <si>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</si>
  <si>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</si>
  <si>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</si>
  <si>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</si>
  <si>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</si>
  <si>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</si>
  <si>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</si>
  <si>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</si>
  <si>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</si>
  <si>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</si>
  <si>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</si>
  <si>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</si>
  <si>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</si>
  <si>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</si>
  <si>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</si>
  <si>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</si>
  <si>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</si>
  <si>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</si>
  <si>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</si>
  <si>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</si>
  <si>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</si>
  <si>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</si>
  <si>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</si>
  <si>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</si>
  <si>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</si>
  <si>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</si>
  <si>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</si>
  <si>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</si>
  <si>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</si>
  <si>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</si>
  <si>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</si>
  <si>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</si>
  <si>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</si>
  <si>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</si>
  <si>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</si>
  <si>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</si>
  <si>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</si>
  <si>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</si>
  <si>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</si>
  <si>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</si>
  <si>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</si>
  <si>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</si>
  <si>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</si>
  <si>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</si>
  <si>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</si>
  <si>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</si>
  <si>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</si>
  <si>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</si>
  <si>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</si>
  <si>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</si>
  <si>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</si>
  <si>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</si>
  <si>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</si>
  <si>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</si>
  <si>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</si>
  <si>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</si>
  <si>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</si>
  <si>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</si>
  <si>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</si>
  <si>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</si>
  <si>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</si>
  <si>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</si>
  <si>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</si>
  <si>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</si>
  <si>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</si>
  <si>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</si>
  <si>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</si>
  <si>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</si>
  <si>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</si>
  <si>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</si>
  <si>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</si>
  <si>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</si>
  <si>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</si>
  <si>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</si>
  <si>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</si>
  <si>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</si>
  <si>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</si>
  <si>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</si>
  <si>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</si>
  <si>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</si>
  <si>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</si>
  <si>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</si>
  <si>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</si>
  <si>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</si>
  <si>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</si>
  <si>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</si>
  <si>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</si>
  <si>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</si>
  <si>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</si>
  <si>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</si>
  <si>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</si>
  <si>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</si>
  <si>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</si>
  <si>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</si>
  <si>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</si>
  <si>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</si>
  <si>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</si>
  <si>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</si>
  <si>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</si>
  <si>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</si>
  <si>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</si>
  <si>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</si>
  <si>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</si>
  <si>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</si>
  <si>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</si>
  <si>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</si>
  <si>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</si>
  <si>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</si>
  <si>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</si>
  <si>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</si>
  <si>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</si>
  <si>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</si>
  <si>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</si>
  <si>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</si>
  <si>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</si>
  <si>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</si>
  <si>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</si>
  <si>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</si>
  <si>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</si>
  <si>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</si>
  <si>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</si>
  <si>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</si>
  <si>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</si>
  <si>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</si>
  <si>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</si>
  <si>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</si>
  <si>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</si>
  <si>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</si>
  <si>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</si>
  <si>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</si>
  <si>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</si>
  <si>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</si>
  <si>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</si>
  <si>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</si>
  <si>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</si>
  <si>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</si>
  <si>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</si>
  <si>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</si>
  <si>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</si>
  <si>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</si>
  <si>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</si>
  <si>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</si>
  <si>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</si>
  <si>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</si>
  <si>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</si>
  <si>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</si>
  <si>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</si>
  <si>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</si>
  <si>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</si>
  <si>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</si>
  <si>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</si>
  <si>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</si>
  <si>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</si>
  <si>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</si>
  <si>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</si>
  <si>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</si>
  <si>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</si>
  <si>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</si>
  <si>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</si>
  <si>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</si>
  <si>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</si>
  <si>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</si>
  <si>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</si>
  <si>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</si>
  <si>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</si>
  <si>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</si>
  <si>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</si>
  <si>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</si>
  <si>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</si>
  <si>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</si>
  <si>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</si>
  <si>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</si>
  <si>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</si>
  <si>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</si>
  <si>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</si>
  <si>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</si>
  <si>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</si>
  <si>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</si>
  <si>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</si>
  <si>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</si>
  <si>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</si>
  <si>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</si>
  <si>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</si>
  <si>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</si>
  <si>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</si>
  <si>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</si>
  <si>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</si>
  <si>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</si>
  <si>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</si>
  <si>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</si>
  <si>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</si>
  <si>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</si>
  <si>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</si>
  <si>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</si>
  <si>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</si>
  <si>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</si>
  <si>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</si>
  <si>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</si>
  <si>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</si>
  <si>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</si>
  <si>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</si>
  <si>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</si>
  <si>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</si>
  <si>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</si>
  <si>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</si>
  <si>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</si>
  <si>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</si>
  <si>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</si>
  <si>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</si>
  <si>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</si>
  <si>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</si>
  <si>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</si>
  <si>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</si>
  <si>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</si>
  <si>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</si>
  <si>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</si>
  <si>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</si>
  <si>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</si>
  <si>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</si>
  <si>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</si>
  <si>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</si>
  <si>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</si>
  <si>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</si>
  <si>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</si>
  <si>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</si>
  <si>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</si>
  <si>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</si>
  <si>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</si>
  <si>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</si>
  <si>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</si>
  <si>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</si>
  <si>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</si>
  <si>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</si>
  <si>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</si>
  <si>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</si>
  <si>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</si>
  <si>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</si>
  <si>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</si>
  <si>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</si>
  <si>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</si>
  <si>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</si>
  <si>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</si>
  <si>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</si>
  <si>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</si>
  <si>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</si>
  <si>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</si>
  <si>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</si>
  <si>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</si>
  <si>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</si>
  <si>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</si>
  <si>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</si>
  <si>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</si>
  <si>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</si>
  <si>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</si>
  <si>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</si>
  <si>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</si>
  <si>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</si>
  <si>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</si>
  <si>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</si>
  <si>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</si>
  <si>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</si>
  <si>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</si>
  <si>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</si>
  <si>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</si>
  <si>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</si>
  <si>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</si>
  <si>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</si>
  <si>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</si>
  <si>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</si>
  <si>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</si>
  <si>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</si>
  <si>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</si>
  <si>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</si>
  <si>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</si>
  <si>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</si>
  <si>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</si>
  <si>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</si>
  <si>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</si>
  <si>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</si>
  <si>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</si>
  <si>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</si>
  <si>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</si>
  <si>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</si>
  <si>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</si>
  <si>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</si>
  <si>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</si>
  <si>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</si>
  <si>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</si>
  <si>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</si>
  <si>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</si>
  <si>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</si>
  <si>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</si>
  <si>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</si>
  <si>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</si>
  <si>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</si>
  <si>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</si>
  <si>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</si>
  <si>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</si>
  <si>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</si>
  <si>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</si>
  <si>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</si>
  <si>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</si>
  <si>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</si>
  <si>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</si>
  <si>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</si>
  <si>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</si>
  <si>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</si>
  <si>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</si>
  <si>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</si>
  <si>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</si>
  <si>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</si>
  <si>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</si>
  <si>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</si>
  <si>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</si>
  <si>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</si>
  <si>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</si>
  <si>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</si>
  <si>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</si>
  <si>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</si>
  <si>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</si>
  <si>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</si>
  <si>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</si>
  <si>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</si>
  <si>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</si>
  <si>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</si>
  <si>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</si>
  <si>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</si>
  <si>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</si>
  <si>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</si>
  <si>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</si>
  <si>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</si>
  <si>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</si>
  <si>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</si>
  <si>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</si>
  <si>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</si>
  <si>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</si>
  <si>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</si>
  <si>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</si>
  <si>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</si>
  <si>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</si>
  <si>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</si>
  <si>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</si>
  <si>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</si>
  <si>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</si>
  <si>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</si>
  <si>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</si>
  <si>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</si>
  <si>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</si>
  <si>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</si>
  <si>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</si>
  <si>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</si>
  <si>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</si>
  <si>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</si>
  <si>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</si>
  <si>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</si>
  <si>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</si>
  <si>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</si>
  <si>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</si>
  <si>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</si>
  <si>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</si>
  <si>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</si>
  <si>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</si>
  <si>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</si>
  <si>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</si>
  <si>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</si>
  <si>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</si>
  <si>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</si>
  <si>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</si>
  <si>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</si>
  <si>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</si>
  <si>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</si>
  <si>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</si>
  <si>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</si>
  <si>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</si>
  <si>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</si>
  <si>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</si>
  <si>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</si>
  <si>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</si>
  <si>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</si>
  <si>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</si>
  <si>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</si>
  <si>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</si>
  <si>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</si>
  <si>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</si>
  <si>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</si>
  <si>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</si>
  <si>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</si>
  <si>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</si>
  <si>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</si>
  <si>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</si>
  <si>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</si>
  <si>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</si>
  <si>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</si>
  <si>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</si>
  <si>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</si>
  <si>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</si>
  <si>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</si>
  <si>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</si>
  <si>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</si>
  <si>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</si>
  <si>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</si>
  <si>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</si>
  <si>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</si>
  <si>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</si>
  <si>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</si>
  <si>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</si>
  <si>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</si>
  <si>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</si>
  <si>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</si>
  <si>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</si>
  <si>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</si>
  <si>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</si>
  <si>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</si>
  <si>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</si>
  <si>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</si>
  <si>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</si>
  <si>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</si>
  <si>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</si>
  <si>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</si>
  <si>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</si>
  <si>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</si>
  <si>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</si>
  <si>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</si>
  <si>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</si>
  <si>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</si>
  <si>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</si>
  <si>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</si>
  <si>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</si>
  <si>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</si>
  <si>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</si>
  <si>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</si>
  <si>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</si>
  <si>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</si>
  <si>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</si>
  <si>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</si>
  <si>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</si>
  <si>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</si>
  <si>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</si>
  <si>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</si>
  <si>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</si>
  <si>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</si>
  <si>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</si>
  <si>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</si>
  <si>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</si>
  <si>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</si>
  <si>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</si>
  <si>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</si>
  <si>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</si>
  <si>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</si>
  <si>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</si>
  <si>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</si>
  <si>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</si>
  <si>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</si>
  <si>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</si>
  <si>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</si>
  <si>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</si>
  <si>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</si>
  <si>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</si>
  <si>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</si>
  <si>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</si>
  <si>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</si>
  <si>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</si>
  <si>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</si>
  <si>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</si>
  <si>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</si>
  <si>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</si>
  <si>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</si>
  <si>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</si>
  <si>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</si>
  <si>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</si>
  <si>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</si>
  <si>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</si>
  <si>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</si>
  <si>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</si>
  <si>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</si>
  <si>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</si>
  <si>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</si>
  <si>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</si>
  <si>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</si>
  <si>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</si>
  <si>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</si>
  <si>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</si>
  <si>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</si>
  <si>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</si>
  <si>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</si>
  <si>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</si>
  <si>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</si>
  <si>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</si>
  <si>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</si>
  <si>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</si>
  <si>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</si>
  <si>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</si>
  <si>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</si>
  <si>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</si>
  <si>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</si>
  <si>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</si>
  <si>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</si>
  <si>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</si>
  <si>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</si>
  <si>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18L</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</si>
  <si>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</si>
  <si>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</si>
  <si>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</si>
  <si>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</si>
  <si>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</si>
  <si>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</si>
  <si>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</si>
  <si>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</si>
  <si>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</si>
  <si>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</si>
  <si>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</si>
  <si>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</si>
  <si>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</si>
  <si>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</si>
  <si>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</si>
  <si>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</si>
  <si>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</si>
  <si>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</si>
  <si>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</si>
  <si>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</si>
  <si>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</si>
  <si>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</si>
  <si>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</si>
  <si>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</si>
  <si>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</si>
  <si>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</si>
  <si>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</si>
  <si>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</si>
  <si>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</si>
  <si>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</si>
  <si>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</si>
  <si>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</si>
  <si>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</si>
  <si>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</si>
  <si>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</si>
  <si>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</si>
  <si>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</si>
  <si>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</si>
  <si>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</si>
  <si>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</si>
  <si>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</si>
  <si>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</si>
  <si>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</si>
  <si>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</si>
  <si>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</si>
  <si>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</si>
  <si>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</si>
  <si>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</si>
  <si>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</si>
  <si>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</si>
  <si>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</si>
  <si>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</si>
  <si>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</si>
  <si>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</si>
  <si>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</si>
  <si>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</si>
  <si>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</si>
  <si>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</si>
  <si>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</si>
  <si>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</si>
  <si>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</si>
  <si>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</si>
  <si>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</si>
  <si>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</si>
  <si>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</si>
  <si>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</si>
  <si>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</si>
  <si>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</si>
  <si>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</si>
  <si>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</si>
  <si>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</si>
  <si>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</si>
  <si>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</si>
  <si>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</si>
  <si>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</si>
  <si>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</si>
  <si>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</si>
  <si>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</si>
  <si>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</si>
  <si>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</si>
  <si>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</si>
  <si>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</si>
  <si>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</si>
  <si>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</si>
  <si>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</si>
  <si>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</si>
  <si>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</si>
  <si>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</si>
  <si>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</si>
  <si>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</si>
  <si>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</si>
  <si>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</si>
  <si>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</si>
  <si>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</si>
  <si>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</si>
  <si>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</si>
  <si>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</si>
  <si>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</si>
  <si>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</si>
  <si>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</si>
  <si>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</si>
  <si>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</si>
  <si>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</si>
  <si>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</si>
  <si>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</si>
  <si>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</si>
  <si>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</si>
  <si>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</si>
  <si>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</si>
  <si>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</si>
  <si>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</si>
  <si>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</si>
  <si>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</si>
  <si>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</si>
  <si>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</si>
  <si>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</si>
  <si>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</si>
  <si>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</si>
  <si>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</si>
  <si>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</si>
  <si>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</si>
  <si>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</si>
  <si>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</si>
  <si>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</si>
  <si>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</si>
  <si>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</si>
  <si>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</si>
  <si>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</si>
  <si>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</si>
  <si>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</si>
  <si>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</si>
  <si>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</si>
  <si>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</si>
  <si>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</si>
  <si>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</si>
  <si>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</si>
  <si>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</si>
  <si>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</si>
  <si>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</si>
  <si>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</si>
  <si>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</si>
  <si>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</si>
  <si>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</si>
  <si>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</si>
  <si>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</si>
  <si>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</si>
  <si>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</si>
  <si>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</si>
  <si>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</si>
  <si>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</si>
  <si>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</si>
  <si>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</si>
  <si>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</si>
  <si>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</si>
  <si>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</si>
  <si>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</si>
  <si>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</si>
  <si>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</si>
  <si>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</si>
  <si>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</si>
  <si>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</si>
  <si>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</si>
  <si>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</si>
  <si>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</si>
  <si>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</si>
  <si>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</si>
  <si>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</si>
  <si>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</si>
  <si>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</si>
  <si>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</si>
  <si>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</si>
  <si>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</si>
  <si>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</si>
  <si>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</si>
  <si>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</si>
  <si>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</si>
  <si>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</si>
  <si>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</si>
  <si>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</si>
  <si>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</si>
  <si>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</si>
  <si>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</si>
  <si>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</si>
  <si>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</si>
  <si>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</si>
  <si>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</si>
  <si>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</si>
  <si>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</si>
  <si>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</si>
  <si>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</si>
  <si>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</si>
  <si>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</si>
  <si>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</si>
  <si>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</si>
  <si>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</si>
  <si>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</si>
  <si>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</si>
  <si>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</si>
  <si>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</si>
  <si>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</si>
  <si>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</si>
  <si>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</si>
  <si>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</si>
  <si>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</si>
  <si>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</si>
  <si>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</si>
  <si>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</si>
  <si>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</si>
  <si>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</si>
  <si>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</si>
  <si>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</si>
  <si>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</si>
  <si>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</si>
  <si>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</si>
  <si>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</si>
  <si>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</si>
  <si>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</si>
  <si>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</si>
  <si>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</si>
  <si>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</si>
  <si>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</si>
  <si>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</si>
  <si>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</si>
  <si>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</si>
  <si>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</si>
  <si>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</si>
  <si>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</si>
  <si>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</si>
  <si>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</si>
  <si>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</si>
  <si>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</si>
  <si>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</si>
  <si>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</si>
  <si>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</si>
  <si>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</si>
  <si>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</si>
  <si>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</si>
  <si>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</si>
  <si>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</si>
  <si>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</si>
  <si>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</si>
  <si>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</si>
  <si>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</si>
  <si>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</si>
  <si>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</si>
  <si>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</si>
  <si>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</si>
  <si>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</si>
  <si>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</si>
  <si>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</si>
  <si>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</si>
  <si>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</si>
  <si>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</si>
  <si>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</si>
  <si>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</si>
  <si>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</si>
  <si>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</si>
  <si>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</si>
  <si>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</si>
  <si>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</si>
  <si>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</si>
  <si>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</si>
  <si>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</si>
  <si>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</si>
  <si>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</si>
  <si>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</si>
  <si>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</si>
  <si>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</si>
  <si>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</si>
  <si>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</si>
  <si>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</si>
  <si>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</si>
  <si>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</si>
  <si>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</si>
  <si>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</si>
  <si>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</si>
  <si>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</si>
  <si>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</si>
  <si>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</si>
  <si>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</si>
  <si>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</si>
  <si>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</si>
  <si>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</si>
  <si>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</si>
  <si>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</si>
  <si>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</si>
  <si>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</si>
  <si>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</si>
  <si>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</si>
  <si>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</si>
  <si>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</si>
  <si>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</si>
  <si>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</si>
  <si>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</si>
  <si>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</si>
  <si>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</si>
  <si>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</si>
  <si>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</si>
  <si>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</si>
  <si>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</si>
  <si>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</si>
  <si>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</si>
  <si>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</si>
  <si>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</si>
  <si>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</si>
  <si>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</si>
  <si>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</si>
  <si>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</si>
  <si>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</si>
  <si>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</si>
  <si>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</si>
  <si>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</si>
  <si>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</si>
  <si>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</si>
  <si>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</si>
  <si>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</si>
  <si>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</si>
  <si>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</si>
  <si>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</si>
  <si>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</si>
  <si>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</si>
  <si>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</si>
  <si>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</si>
  <si>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</si>
  <si>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</si>
  <si>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</si>
  <si>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</si>
  <si>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</si>
  <si>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</si>
  <si>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</si>
  <si>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</si>
  <si>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</si>
  <si>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</si>
  <si>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</si>
  <si>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</si>
  <si>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</si>
  <si>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</si>
  <si>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</si>
  <si>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</si>
  <si>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</si>
  <si>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</si>
  <si>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</si>
  <si>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</si>
  <si>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</si>
  <si>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</si>
  <si>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</si>
  <si>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</si>
  <si>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</si>
  <si>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</si>
  <si>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</si>
  <si>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</si>
  <si>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</si>
  <si>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</si>
  <si>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</si>
  <si>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</si>
  <si>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</si>
  <si>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</si>
  <si>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</si>
  <si>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</si>
  <si>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</si>
  <si>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</si>
  <si>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</si>
  <si>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</si>
  <si>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</si>
  <si>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</si>
  <si>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</si>
  <si>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</si>
  <si>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</si>
  <si>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</si>
  <si>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</si>
  <si>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</si>
  <si>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</si>
  <si>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</si>
  <si>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</si>
  <si>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</si>
  <si>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</si>
  <si>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</si>
  <si>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</si>
  <si>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</si>
  <si>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</si>
  <si>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</si>
  <si>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</si>
  <si>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</si>
  <si>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</si>
  <si>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</si>
  <si>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</si>
  <si>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</si>
  <si>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</si>
  <si>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</si>
  <si>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</si>
  <si>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</si>
  <si>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</si>
  <si>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</si>
  <si>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</si>
  <si>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</si>
  <si>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</si>
  <si>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</si>
  <si>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</si>
  <si>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</si>
  <si>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</si>
  <si>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</si>
  <si>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</si>
  <si>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</si>
  <si>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</si>
  <si>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</si>
  <si>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</si>
  <si>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</si>
  <si>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</si>
  <si>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</si>
  <si>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</si>
  <si>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</si>
  <si>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</si>
  <si>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</si>
  <si>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</si>
  <si>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</si>
  <si>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</si>
  <si>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</si>
  <si>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</si>
  <si>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</si>
  <si>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</si>
  <si>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</si>
  <si>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</si>
  <si>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</si>
  <si>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</si>
  <si>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</si>
  <si>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</si>
  <si>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</si>
  <si>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</si>
  <si>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</si>
  <si>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</si>
  <si>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</si>
  <si>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</si>
  <si>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</si>
  <si>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</si>
  <si>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!EM PROCESSO DE DESATIVACAO! AJUDANTE</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</si>
  <si>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</si>
  <si>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</si>
  <si>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</si>
  <si>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</si>
  <si>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</si>
  <si>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!EM PROCESSO DE DESATIVACAO! BETONEIRA 580 LITROS, COM CARREGADOR, MOTOR A DIESEL DE 7,5 HP</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</si>
  <si>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</si>
  <si>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</si>
  <si>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</si>
  <si>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</si>
  <si>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</si>
  <si>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</si>
  <si>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</si>
  <si>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</si>
  <si>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</si>
  <si>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</si>
  <si>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</si>
  <si>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</si>
  <si>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</si>
  <si>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</si>
  <si>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</si>
  <si>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</si>
  <si>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</si>
  <si>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</si>
  <si>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</si>
  <si>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</si>
  <si>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</si>
  <si>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</si>
  <si>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</si>
  <si>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</si>
  <si>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</si>
  <si>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</si>
  <si>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</si>
  <si>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</si>
  <si>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</si>
  <si>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</si>
  <si>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</si>
  <si>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</si>
  <si>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</si>
  <si>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</si>
  <si>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</si>
  <si>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</si>
  <si>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</si>
  <si>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</si>
  <si>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</si>
  <si>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</si>
  <si>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</si>
  <si>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</si>
  <si>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</si>
  <si>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!EM PROCESSO DE DESATIVACAO! MEIO-FIO OU GUIA GRANITICO OU BASALTICO</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</si>
  <si>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</si>
  <si>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</si>
  <si>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</si>
  <si>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</si>
  <si>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</si>
  <si>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</si>
  <si>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</si>
  <si>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</si>
  <si>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</si>
  <si>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</si>
  <si>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</si>
  <si>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</si>
  <si>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</si>
  <si>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</si>
  <si>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</si>
  <si>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</si>
  <si>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</si>
  <si>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</si>
  <si>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</si>
  <si>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</si>
  <si>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</si>
  <si>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</si>
  <si>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</si>
  <si>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</si>
  <si>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</si>
  <si>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</si>
  <si>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</si>
  <si>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</si>
  <si>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</si>
  <si>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</si>
  <si>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</si>
  <si>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</si>
  <si>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</si>
  <si>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</si>
  <si>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</si>
  <si>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</si>
  <si>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</si>
  <si>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</si>
  <si>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</si>
  <si>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</si>
  <si>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</si>
  <si>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</si>
  <si>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</si>
  <si>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</si>
  <si>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</si>
  <si>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</si>
  <si>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</si>
  <si>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</si>
  <si>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</si>
  <si>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</si>
  <si>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</si>
  <si>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</si>
  <si>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</si>
  <si>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</si>
  <si>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</si>
  <si>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</si>
  <si>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</si>
  <si>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</si>
  <si>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</si>
  <si>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</si>
  <si>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</si>
  <si>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</si>
  <si>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</si>
  <si>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</si>
  <si>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</si>
  <si>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</si>
  <si>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</si>
  <si>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</si>
  <si>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</si>
  <si>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</si>
  <si>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</si>
  <si>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</si>
  <si>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</si>
  <si>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</si>
  <si>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</si>
  <si>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</si>
  <si>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</si>
  <si>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</si>
  <si>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</si>
  <si>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</si>
  <si>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</si>
  <si>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</si>
  <si>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</si>
  <si>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</si>
  <si>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</si>
  <si>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</si>
  <si>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</si>
  <si>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</si>
  <si>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</si>
  <si>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</si>
  <si>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</si>
  <si>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</si>
  <si>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</si>
  <si>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</si>
  <si>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</si>
  <si>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</si>
  <si>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</si>
  <si>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</si>
  <si>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</si>
  <si>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</si>
  <si>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</si>
  <si>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</si>
  <si>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</si>
  <si>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</si>
  <si>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</si>
  <si>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</si>
  <si>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</si>
  <si>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</si>
  <si>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</si>
  <si>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</si>
  <si>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</si>
  <si>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</si>
  <si>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</si>
  <si>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</si>
  <si>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</si>
  <si>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</si>
  <si>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</si>
  <si>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</si>
  <si>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</si>
  <si>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</si>
  <si>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</si>
  <si>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</si>
  <si>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</si>
  <si>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</si>
  <si>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</si>
  <si>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</si>
  <si>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</si>
  <si>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</si>
  <si>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</si>
  <si>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</si>
  <si>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</si>
  <si>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</si>
  <si>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</si>
  <si>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</si>
  <si>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</si>
  <si>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</si>
  <si>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</si>
  <si>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</si>
  <si>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</si>
  <si>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</si>
  <si>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</si>
  <si>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</si>
  <si>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</si>
  <si>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</si>
  <si>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</si>
  <si>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</si>
  <si>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</si>
  <si>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</si>
  <si>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</si>
  <si>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</si>
  <si>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</si>
  <si>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</si>
  <si>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</si>
  <si>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</si>
  <si>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</si>
  <si>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</si>
  <si>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</si>
  <si>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</si>
  <si>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</si>
  <si>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</si>
  <si>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</si>
  <si>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</si>
  <si>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</si>
  <si>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</si>
  <si>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</si>
  <si>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</si>
  <si>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</si>
  <si>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</si>
  <si>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</si>
  <si>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</si>
  <si>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</si>
  <si>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</si>
  <si>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</si>
  <si>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</si>
  <si>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</si>
  <si>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</si>
  <si>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</si>
  <si>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</si>
  <si>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</si>
  <si>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</si>
  <si>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</si>
  <si>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</si>
  <si>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</si>
  <si>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</si>
  <si>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</si>
  <si>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</si>
  <si>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</si>
  <si>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</si>
  <si>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</si>
  <si>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</si>
  <si>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</si>
  <si>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</si>
  <si>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</si>
  <si>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</si>
  <si>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</si>
  <si>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</si>
  <si>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</si>
  <si>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</si>
  <si>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</si>
  <si>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</si>
  <si>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ANDAIME SUSPENSO OU BALANCIM, TIPO PESADO (CARGA TOTAL DE 250 KG/M2), PLATAFORMA DE 1,50 X 3,00 M, COM 4 CATRACAS (GUINCHOS) E CABO DE *45* M (LOCACAO )</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</si>
  <si>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</si>
  <si>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</si>
  <si>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</si>
  <si>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</si>
  <si>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</si>
  <si>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</si>
  <si>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</si>
  <si>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</si>
  <si>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</si>
  <si>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</si>
  <si>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</si>
  <si>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</si>
  <si>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</si>
  <si>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</si>
  <si>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</si>
  <si>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</si>
  <si>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</si>
  <si>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</si>
  <si>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</si>
  <si>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</si>
  <si>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</si>
  <si>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</si>
  <si>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</si>
  <si>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</si>
  <si>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</si>
  <si>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</si>
  <si>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</si>
  <si>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</si>
  <si>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</si>
  <si>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</si>
  <si>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</si>
  <si>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</si>
  <si>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</si>
  <si>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</si>
  <si>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</si>
  <si>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</si>
  <si>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</si>
  <si>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</si>
  <si>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</si>
  <si>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</si>
  <si>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</si>
  <si>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</si>
  <si>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</si>
  <si>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</si>
  <si>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</si>
  <si>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</si>
  <si>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</si>
  <si>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</si>
  <si>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</si>
  <si>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</si>
  <si>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</si>
  <si>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</si>
  <si>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</si>
  <si>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</si>
  <si>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</si>
  <si>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</si>
  <si>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</si>
  <si>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</si>
  <si>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</si>
  <si>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</si>
  <si>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</si>
  <si>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</si>
  <si>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</si>
  <si>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</si>
  <si>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</si>
  <si>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</si>
  <si>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</si>
  <si>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</si>
  <si>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</si>
  <si>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</si>
  <si>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</si>
  <si>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</si>
  <si>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</si>
  <si>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</si>
  <si>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</si>
  <si>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</si>
  <si>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</si>
  <si>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</si>
  <si>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</si>
  <si>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</si>
  <si>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</si>
  <si>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</si>
  <si>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</si>
  <si>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</si>
  <si>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</si>
  <si>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</si>
  <si>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</si>
  <si>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</si>
  <si>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</si>
  <si>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</si>
  <si>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</si>
  <si>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</si>
  <si>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</si>
  <si>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</si>
  <si>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</si>
  <si>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</si>
  <si>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</si>
  <si>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</si>
  <si>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</si>
  <si>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</si>
  <si>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</si>
  <si>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</si>
  <si>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</si>
  <si>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</si>
  <si>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</si>
  <si>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</si>
  <si>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</si>
  <si>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</si>
  <si>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</si>
  <si>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</si>
  <si>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</si>
  <si>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</si>
  <si>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</si>
  <si>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</si>
  <si>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</si>
  <si>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</si>
  <si>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</si>
  <si>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</si>
  <si>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</si>
  <si>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</si>
  <si>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</si>
  <si>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</si>
  <si>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</si>
  <si>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</si>
  <si>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</si>
  <si>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</si>
  <si>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</si>
  <si>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</si>
  <si>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</si>
  <si>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</si>
  <si>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</si>
  <si>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</si>
  <si>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</si>
  <si>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</si>
  <si>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</si>
  <si>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</si>
  <si>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</si>
  <si>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</si>
  <si>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</si>
  <si>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</si>
  <si>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</si>
  <si>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</si>
  <si>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</si>
  <si>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</si>
  <si>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</si>
  <si>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</si>
  <si>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</si>
  <si>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</si>
  <si>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</si>
  <si>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</si>
  <si>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</si>
  <si>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</si>
  <si>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</si>
  <si>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</si>
  <si>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</si>
  <si>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</si>
  <si>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</si>
  <si>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</si>
  <si>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50 - 20 MM (CORTADO E DOBRADO)</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</si>
  <si>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</si>
  <si>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</si>
  <si>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</si>
  <si>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</si>
  <si>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</si>
  <si>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</si>
  <si>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</si>
  <si>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</si>
  <si>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</si>
  <si>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</si>
  <si>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</si>
  <si>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</si>
  <si>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</si>
  <si>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</si>
  <si>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</si>
  <si>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</si>
  <si>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</si>
  <si>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</si>
  <si>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</si>
  <si>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</si>
  <si>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</si>
  <si>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</si>
  <si>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</si>
  <si>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</si>
  <si>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</si>
  <si>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</si>
  <si>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</si>
  <si>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</si>
  <si>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</si>
  <si>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</si>
  <si>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</si>
  <si>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</si>
  <si>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</si>
  <si>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</si>
  <si>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</si>
  <si>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</si>
  <si>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</si>
  <si>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</si>
  <si>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</si>
  <si>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</si>
  <si>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</si>
  <si>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</si>
  <si>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</si>
  <si>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</si>
  <si>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</si>
  <si>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</si>
  <si>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</si>
  <si>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</si>
  <si>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</si>
  <si>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</si>
  <si>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</si>
  <si>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</si>
  <si>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</si>
  <si>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</si>
  <si>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</si>
  <si>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</si>
  <si>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</si>
  <si>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</si>
  <si>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</si>
  <si>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</si>
  <si>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</si>
  <si>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</si>
  <si>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</si>
  <si>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</si>
  <si>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</si>
  <si>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</si>
  <si>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</si>
  <si>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</si>
  <si>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</si>
  <si>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</si>
  <si>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</si>
  <si>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</si>
  <si>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</si>
  <si>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</si>
  <si>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</si>
  <si>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</si>
  <si>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</si>
  <si>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</si>
  <si>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</si>
  <si>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</si>
  <si>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</si>
  <si>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</si>
  <si>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</si>
  <si>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</si>
  <si>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</si>
  <si>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</si>
  <si>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</si>
  <si>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</si>
  <si>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</si>
  <si>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</si>
  <si>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</si>
  <si>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</si>
  <si>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</si>
  <si>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</si>
  <si>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</si>
  <si>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</si>
  <si>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</si>
  <si>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</si>
  <si>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</si>
  <si>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</si>
  <si>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</si>
  <si>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</si>
  <si>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</si>
  <si>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</si>
  <si>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</si>
  <si>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</si>
  <si>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</si>
  <si>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</si>
  <si>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</si>
  <si>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</si>
  <si>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</si>
  <si>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</si>
  <si>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</si>
  <si>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</si>
  <si>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</si>
  <si>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</si>
  <si>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</si>
  <si>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</si>
  <si>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</si>
  <si>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</si>
  <si>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</si>
  <si>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</si>
  <si>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</si>
  <si>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</si>
  <si>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</si>
  <si>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</si>
  <si>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</si>
  <si>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</si>
  <si>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</si>
  <si>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</si>
  <si>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</si>
  <si>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</si>
  <si>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</si>
  <si>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</si>
  <si>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</si>
  <si>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</si>
  <si>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</si>
  <si>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</si>
  <si>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</si>
  <si>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</si>
  <si>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</si>
  <si>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</si>
  <si>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</si>
  <si>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</si>
  <si>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</si>
  <si>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</si>
  <si>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</si>
  <si>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</si>
  <si>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</si>
  <si>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</si>
  <si>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</si>
  <si>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</si>
  <si>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</si>
  <si>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</si>
  <si>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</si>
  <si>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</si>
  <si>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</si>
  <si>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</si>
  <si>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</si>
  <si>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</si>
  <si>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</si>
  <si>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</si>
  <si>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</si>
  <si>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</si>
  <si>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</si>
  <si>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</si>
  <si>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</si>
  <si>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</si>
  <si>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</si>
  <si>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</si>
  <si>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</si>
  <si>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</si>
  <si>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</si>
  <si>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</si>
  <si>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</si>
  <si>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</si>
  <si>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</si>
  <si>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</si>
  <si>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</si>
  <si>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</si>
  <si>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</si>
  <si>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</si>
  <si>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</si>
  <si>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</si>
  <si>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</si>
  <si>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</si>
  <si>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</si>
  <si>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</si>
  <si>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</si>
  <si>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</si>
  <si>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</si>
  <si>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</si>
  <si>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</si>
  <si>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</si>
  <si>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</si>
  <si>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</si>
  <si>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</si>
  <si>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</si>
  <si>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</si>
  <si>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</si>
  <si>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</si>
  <si>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</si>
  <si>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</si>
  <si>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</si>
  <si>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</si>
  <si>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</si>
  <si>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</si>
  <si>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</si>
  <si>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</si>
  <si>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</si>
  <si>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</si>
  <si>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</si>
  <si>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</si>
  <si>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</si>
  <si>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</si>
  <si>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</si>
  <si>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</si>
  <si>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</si>
  <si>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</si>
  <si>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</si>
  <si>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</si>
  <si>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</si>
  <si>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</si>
  <si>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</si>
  <si>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</si>
  <si>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</si>
  <si>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</si>
  <si>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</si>
  <si>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</si>
  <si>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</si>
  <si>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</si>
  <si>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</si>
  <si>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</si>
  <si>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</si>
  <si>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</si>
  <si>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</si>
  <si>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</si>
  <si>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</si>
  <si>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</si>
  <si>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</si>
  <si>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</si>
  <si>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</si>
  <si>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</si>
  <si>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</si>
  <si>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</si>
  <si>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</si>
  <si>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</si>
  <si>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</si>
  <si>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</si>
  <si>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</si>
  <si>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</si>
  <si>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</si>
  <si>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</si>
  <si>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</si>
  <si>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</si>
  <si>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</si>
  <si>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</si>
  <si>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</si>
  <si>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</si>
  <si>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</si>
  <si>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</si>
  <si>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</si>
  <si>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</si>
  <si>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</si>
  <si>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</si>
  <si>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</si>
  <si>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</si>
  <si>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</si>
  <si>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</si>
  <si>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</si>
  <si>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</si>
  <si>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</si>
  <si>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</si>
  <si>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</si>
  <si>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</si>
  <si>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</si>
  <si>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</si>
  <si>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</si>
  <si>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</si>
  <si>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</si>
  <si>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</si>
  <si>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</si>
  <si>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</si>
  <si>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</si>
  <si>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</si>
  <si>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</si>
  <si>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</si>
  <si>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</si>
  <si>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</si>
  <si>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</si>
  <si>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</si>
  <si>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</si>
  <si>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</si>
  <si>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</si>
  <si>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</si>
  <si>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</si>
  <si>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</si>
  <si>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</si>
  <si>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</si>
  <si>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</si>
  <si>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</si>
  <si>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</si>
  <si>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</si>
  <si>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</si>
  <si>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</si>
  <si>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</si>
  <si>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</si>
  <si>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</si>
  <si>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</si>
  <si>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</si>
  <si>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</si>
  <si>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</si>
  <si>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</si>
  <si>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</si>
  <si>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</si>
  <si>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</si>
  <si>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</si>
  <si>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</si>
  <si>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</si>
  <si>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</si>
  <si>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</si>
  <si>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</si>
  <si>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</si>
  <si>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</si>
  <si>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</si>
  <si>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</si>
  <si>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</si>
  <si>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</si>
  <si>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</si>
  <si>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</si>
  <si>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</si>
  <si>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</si>
  <si>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</si>
  <si>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</si>
  <si>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</si>
  <si>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</si>
  <si>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</si>
  <si>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</si>
  <si>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</si>
  <si>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</si>
  <si>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</si>
  <si>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</si>
  <si>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</si>
  <si>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</si>
  <si>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</si>
  <si>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</si>
  <si>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</si>
  <si>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</si>
  <si>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</si>
  <si>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</si>
  <si>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</si>
  <si>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</si>
  <si>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</si>
  <si>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</si>
  <si>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</si>
  <si>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</si>
  <si>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</si>
  <si>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</si>
  <si>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</si>
  <si>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</si>
  <si>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</si>
  <si>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</si>
  <si>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</si>
  <si>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</si>
  <si>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</si>
  <si>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</si>
  <si>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</si>
  <si>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</si>
  <si>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</si>
  <si>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</si>
  <si>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</si>
  <si>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</si>
  <si>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</si>
  <si>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</si>
  <si>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</si>
  <si>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</si>
  <si>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</si>
  <si>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</si>
  <si>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</si>
  <si>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</si>
  <si>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</si>
  <si>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</si>
  <si>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</si>
  <si>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</si>
  <si>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</si>
  <si>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</si>
  <si>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</si>
  <si>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</si>
  <si>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</si>
  <si>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</si>
  <si>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</si>
  <si>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</si>
  <si>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</si>
  <si>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</si>
  <si>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</si>
  <si>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</si>
  <si>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</si>
  <si>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</si>
  <si>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</si>
  <si>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</si>
  <si>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</si>
  <si>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</si>
  <si>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</si>
  <si>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</si>
  <si>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</si>
  <si>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</si>
  <si>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</si>
  <si>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</si>
  <si>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</si>
  <si>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</si>
  <si>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</si>
  <si>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</si>
  <si>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</si>
  <si>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</si>
  <si>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</si>
  <si>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</si>
  <si>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</si>
  <si>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</si>
  <si>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</si>
  <si>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</si>
  <si>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</si>
  <si>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</si>
  <si>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</si>
  <si>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</si>
  <si>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</si>
  <si>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</si>
  <si>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</si>
  <si>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</si>
  <si>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</si>
  <si>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</si>
  <si>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</si>
  <si>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</si>
  <si>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</si>
  <si>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</si>
  <si>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</si>
  <si>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</si>
  <si>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</si>
  <si>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</si>
  <si>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</si>
  <si>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</si>
  <si>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</si>
  <si>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</si>
  <si>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</si>
  <si>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</si>
  <si>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</si>
  <si>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</si>
  <si>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</si>
  <si>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</si>
  <si>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</si>
  <si>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</si>
  <si>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</si>
  <si>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</si>
  <si>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</si>
  <si>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</si>
  <si>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</si>
  <si>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</si>
  <si>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</si>
  <si>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</si>
  <si>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</si>
  <si>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</si>
  <si>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</si>
  <si>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</si>
  <si>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</si>
  <si>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</si>
  <si>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</si>
  <si>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</si>
  <si>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</si>
  <si>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</si>
  <si>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</si>
  <si>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</si>
  <si>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</si>
  <si>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</si>
  <si>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</si>
  <si>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</si>
  <si>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</si>
  <si>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</si>
  <si>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</si>
  <si>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</si>
  <si>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</si>
  <si>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</si>
  <si>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</si>
  <si>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</si>
  <si>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</si>
  <si>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</si>
  <si>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</si>
  <si>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</si>
  <si>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</si>
  <si>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</si>
  <si>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</si>
  <si>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</si>
  <si>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</si>
  <si>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</si>
  <si>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</si>
  <si>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</si>
  <si>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</si>
  <si>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</si>
  <si>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</si>
  <si>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</si>
  <si>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</si>
  <si>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</si>
  <si>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</si>
  <si>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</si>
  <si>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</si>
  <si>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</si>
  <si>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</si>
  <si>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</si>
  <si>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</si>
  <si>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</si>
  <si>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</si>
  <si>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</si>
  <si>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</si>
  <si>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</si>
  <si>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</si>
  <si>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</si>
  <si>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</si>
  <si>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</si>
  <si>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</si>
  <si>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</si>
  <si>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</si>
  <si>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</si>
  <si>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</si>
  <si>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</si>
  <si>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</si>
  <si>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</si>
  <si>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</si>
  <si>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</si>
  <si>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</si>
  <si>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</si>
  <si>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</si>
  <si>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</si>
  <si>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</si>
  <si>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</si>
  <si>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</si>
  <si>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</si>
  <si>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</si>
  <si>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</si>
  <si>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</si>
  <si>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</si>
  <si>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</si>
  <si>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</si>
  <si>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</si>
  <si>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</si>
  <si>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</si>
  <si>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</si>
  <si>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</si>
  <si>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</si>
  <si>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</si>
  <si>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</si>
  <si>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</si>
  <si>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</si>
  <si>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</si>
  <si>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</si>
  <si>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</si>
  <si>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</si>
  <si>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</si>
  <si>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</si>
  <si>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</si>
  <si>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</si>
  <si>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</si>
  <si>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</si>
  <si>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</si>
  <si>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</si>
  <si>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</si>
  <si>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</si>
  <si>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</si>
  <si>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</si>
  <si>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</si>
  <si>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</si>
  <si>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</si>
  <si>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</si>
  <si>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</si>
  <si>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</si>
  <si>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</si>
  <si>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</si>
  <si>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</si>
  <si>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</si>
  <si>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</si>
  <si>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</si>
  <si>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</si>
  <si>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</si>
  <si>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</si>
  <si>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</si>
  <si>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</si>
  <si>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</si>
  <si>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</si>
  <si>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</si>
  <si>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</si>
  <si>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</si>
  <si>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</si>
  <si>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</si>
  <si>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</si>
  <si>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</si>
  <si>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</si>
  <si>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50/DE 60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</si>
  <si>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</si>
  <si>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</si>
  <si>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</si>
  <si>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</si>
  <si>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</si>
  <si>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</si>
  <si>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</si>
  <si>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</si>
  <si>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</si>
  <si>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</si>
  <si>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</si>
  <si>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</si>
  <si>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</si>
  <si>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</si>
  <si>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</si>
  <si>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</si>
  <si>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</si>
  <si>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</si>
  <si>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</si>
  <si>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</si>
  <si>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</si>
  <si>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</si>
  <si>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</si>
  <si>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</si>
  <si>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</si>
  <si>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</si>
  <si>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</si>
  <si>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</si>
  <si>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</si>
  <si>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</si>
  <si>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</si>
  <si>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</si>
  <si>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</si>
  <si>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</si>
  <si>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</si>
  <si>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</si>
  <si>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</si>
  <si>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</si>
  <si>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</si>
  <si>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</si>
  <si>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</si>
  <si>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</si>
  <si>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</si>
  <si>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</si>
  <si>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</si>
  <si>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</si>
  <si>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</si>
  <si>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</si>
  <si>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</si>
  <si>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</si>
  <si>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</si>
  <si>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</si>
  <si>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</si>
  <si>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</si>
  <si>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</si>
  <si>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</si>
  <si>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</si>
  <si>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</si>
  <si>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</si>
  <si>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</si>
  <si>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</si>
  <si>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</si>
  <si>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</si>
  <si>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</si>
  <si>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</si>
  <si>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</si>
  <si>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</si>
  <si>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</si>
  <si>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</si>
  <si>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</si>
  <si>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</si>
  <si>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</si>
  <si>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</si>
  <si>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</si>
  <si>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</si>
  <si>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</si>
  <si>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</si>
  <si>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</si>
  <si>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</si>
  <si>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</si>
  <si>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</si>
  <si>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</si>
  <si>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</si>
  <si>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</si>
  <si>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</si>
  <si>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</si>
  <si>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</si>
  <si>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</si>
  <si>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</si>
  <si>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</si>
  <si>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</si>
  <si>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</si>
  <si>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</si>
  <si>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</si>
  <si>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</si>
  <si>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</si>
  <si>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</si>
  <si>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</si>
  <si>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</si>
  <si>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</si>
  <si>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</si>
  <si>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</si>
  <si>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</si>
  <si>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</si>
  <si>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</si>
  <si>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</si>
  <si>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</si>
  <si>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</si>
  <si>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</si>
  <si>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</si>
  <si>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</si>
  <si>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</si>
  <si>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</si>
  <si>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</si>
  <si>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</si>
  <si>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</si>
  <si>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</si>
  <si>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</si>
  <si>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</si>
  <si>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</si>
  <si>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</si>
  <si>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</si>
  <si>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</si>
  <si>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</si>
  <si>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</si>
  <si>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</si>
  <si>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</si>
  <si>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</si>
  <si>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</si>
  <si>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</si>
  <si>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</si>
  <si>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</si>
  <si>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</si>
  <si>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</si>
  <si>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</si>
  <si>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</si>
  <si>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</si>
  <si>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</si>
  <si>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</si>
  <si>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</si>
  <si>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</si>
  <si>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</si>
  <si>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</si>
  <si>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</si>
  <si>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</si>
  <si>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</si>
  <si>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</si>
  <si>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</si>
  <si>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</si>
  <si>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</si>
  <si>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</si>
  <si>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</si>
  <si>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</si>
  <si>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</si>
  <si>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</si>
  <si>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</si>
  <si>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</si>
  <si>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</si>
  <si>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</si>
  <si>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</si>
  <si>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</si>
  <si>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</si>
  <si>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</si>
  <si>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</si>
  <si>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</si>
  <si>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</si>
  <si>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</si>
  <si>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</si>
  <si>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</si>
  <si>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</si>
  <si>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</si>
  <si>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</si>
  <si>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</si>
  <si>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</si>
  <si>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</si>
  <si>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</si>
  <si>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</si>
  <si>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</si>
  <si>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</si>
  <si>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</si>
  <si>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</si>
  <si>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CIMENTO BRANCO</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</si>
  <si>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</si>
  <si>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</si>
  <si>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</si>
  <si>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</si>
  <si>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</si>
  <si>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</si>
  <si>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</si>
  <si>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</si>
  <si>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</si>
  <si>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</si>
  <si>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</si>
  <si>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</si>
  <si>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</si>
  <si>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</si>
  <si>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</si>
  <si>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</si>
  <si>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</si>
  <si>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</si>
  <si>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32 MM X 3/4" P/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</si>
  <si>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</si>
  <si>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</si>
  <si>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</si>
  <si>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</si>
  <si>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</si>
  <si>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</si>
  <si>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</si>
  <si>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</si>
  <si>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</si>
  <si>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</si>
  <si>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</si>
  <si>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</si>
  <si>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</si>
  <si>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</si>
  <si>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</si>
  <si>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</si>
  <si>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</si>
  <si>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</si>
  <si>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</si>
  <si>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</si>
  <si>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</si>
  <si>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</si>
  <si>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</si>
  <si>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</si>
  <si>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</si>
  <si>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</si>
  <si>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</si>
  <si>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</si>
  <si>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</si>
  <si>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</si>
  <si>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</si>
  <si>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</si>
  <si>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</si>
  <si>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</si>
  <si>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</si>
  <si>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</si>
  <si>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</si>
  <si>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</si>
  <si>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</si>
  <si>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</si>
  <si>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</si>
  <si>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</si>
  <si>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</si>
  <si>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</si>
  <si>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</si>
  <si>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</si>
  <si>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</si>
  <si>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</si>
  <si>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</si>
  <si>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</si>
  <si>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</si>
  <si>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</si>
  <si>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</si>
  <si>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</si>
  <si>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</si>
  <si>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</si>
  <si>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</si>
  <si>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</si>
  <si>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</si>
  <si>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</si>
  <si>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</si>
  <si>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</si>
  <si>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</si>
  <si>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</si>
  <si>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</si>
  <si>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</si>
  <si>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</si>
  <si>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</si>
  <si>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</si>
  <si>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</si>
  <si>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</si>
  <si>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</si>
  <si>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</si>
  <si>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</si>
  <si>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</si>
  <si>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</si>
  <si>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</si>
  <si>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</si>
  <si>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</si>
  <si>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</si>
  <si>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</si>
  <si>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</si>
  <si>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</si>
  <si>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</si>
  <si>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</si>
  <si>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</si>
  <si>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</si>
  <si>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</si>
  <si>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</si>
  <si>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</si>
  <si>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</si>
  <si>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</si>
  <si>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</si>
  <si>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</si>
  <si>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</si>
  <si>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</si>
  <si>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</si>
  <si>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</si>
  <si>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</si>
  <si>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</si>
  <si>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</si>
  <si>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</si>
  <si>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</si>
  <si>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</si>
  <si>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</si>
  <si>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</si>
  <si>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</si>
  <si>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</si>
  <si>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</si>
  <si>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</si>
  <si>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</si>
  <si>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</si>
  <si>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</si>
  <si>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</si>
  <si>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</si>
  <si>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</si>
  <si>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</si>
  <si>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</si>
  <si>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</si>
  <si>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</si>
  <si>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</si>
  <si>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</si>
  <si>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</si>
  <si>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</si>
  <si>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</si>
  <si>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</si>
  <si>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</si>
  <si>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</si>
  <si>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</si>
  <si>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</si>
  <si>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</si>
  <si>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</si>
  <si>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</si>
  <si>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</si>
  <si>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</si>
  <si>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</si>
  <si>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</si>
  <si>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</si>
  <si>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</si>
  <si>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</si>
  <si>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</si>
  <si>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</si>
  <si>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</si>
  <si>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</si>
  <si>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</si>
  <si>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</si>
  <si>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</si>
  <si>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</si>
  <si>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</si>
  <si>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</si>
  <si>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</si>
  <si>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</si>
  <si>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</si>
  <si>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</si>
  <si>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</si>
  <si>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</si>
  <si>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</si>
  <si>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</si>
  <si>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</si>
  <si>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</si>
  <si>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</si>
  <si>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</si>
  <si>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</si>
  <si>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</si>
  <si>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</si>
  <si>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</si>
  <si>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</si>
  <si>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</si>
  <si>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</si>
  <si>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</si>
  <si>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</si>
  <si>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</si>
  <si>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</si>
  <si>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</si>
  <si>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</si>
  <si>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</si>
  <si>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</si>
  <si>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</si>
  <si>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</si>
  <si>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</si>
  <si>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</si>
  <si>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</si>
  <si>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</si>
  <si>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</si>
  <si>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</si>
  <si>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</si>
  <si>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</si>
  <si>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</si>
  <si>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</si>
  <si>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</si>
  <si>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</si>
  <si>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</si>
  <si>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</si>
  <si>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</si>
  <si>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</si>
  <si>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</si>
  <si>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</si>
  <si>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</si>
  <si>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</si>
  <si>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</si>
  <si>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</si>
  <si>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</si>
  <si>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</si>
  <si>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</si>
  <si>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</si>
  <si>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</si>
  <si>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</si>
  <si>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</si>
  <si>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</si>
  <si>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</si>
  <si>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</si>
  <si>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</si>
  <si>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</si>
  <si>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</si>
  <si>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</si>
  <si>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</si>
  <si>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</si>
  <si>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</si>
  <si>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</si>
  <si>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</si>
  <si>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</si>
  <si>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</si>
  <si>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</si>
  <si>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</si>
  <si>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</si>
  <si>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</si>
  <si>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</si>
  <si>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</si>
  <si>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</si>
  <si>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</si>
  <si>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</si>
  <si>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</si>
  <si>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</si>
  <si>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</si>
  <si>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</si>
  <si>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</si>
  <si>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</si>
  <si>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</si>
  <si>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</si>
  <si>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</si>
  <si>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</si>
  <si>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</si>
  <si>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</si>
  <si>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</si>
  <si>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</si>
  <si>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</si>
  <si>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</si>
  <si>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</si>
  <si>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</si>
  <si>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</si>
  <si>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</si>
  <si>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</si>
  <si>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</si>
  <si>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</si>
  <si>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</si>
  <si>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</si>
  <si>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</si>
  <si>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</si>
  <si>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</si>
  <si>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</si>
  <si>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</si>
  <si>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</si>
  <si>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</si>
  <si>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</si>
  <si>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</si>
  <si>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</si>
  <si>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CRUZETA REDUCAO PVC PBA EB183 JE BBBB DN 75 X 50 /DE 85 X 60MM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</si>
  <si>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</si>
  <si>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</si>
  <si>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</si>
  <si>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</si>
  <si>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</si>
  <si>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</si>
  <si>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</si>
  <si>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</si>
  <si>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</si>
  <si>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</si>
  <si>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</si>
  <si>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</si>
  <si>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</si>
  <si>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</si>
  <si>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</si>
  <si>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</si>
  <si>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</si>
  <si>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</si>
  <si>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</si>
  <si>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</si>
  <si>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</si>
  <si>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</si>
  <si>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</si>
  <si>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</si>
  <si>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</si>
  <si>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</si>
  <si>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</si>
  <si>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</si>
  <si>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</si>
  <si>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</si>
  <si>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</si>
  <si>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</si>
  <si>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</si>
  <si>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</si>
  <si>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</si>
  <si>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</si>
  <si>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</si>
  <si>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</si>
  <si>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</si>
  <si>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</si>
  <si>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</si>
  <si>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</si>
  <si>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</si>
  <si>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</si>
  <si>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</si>
  <si>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</si>
  <si>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</si>
  <si>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</si>
  <si>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</si>
  <si>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</si>
  <si>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</si>
  <si>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</si>
  <si>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</si>
  <si>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</si>
  <si>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</si>
  <si>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</si>
  <si>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</si>
  <si>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</si>
  <si>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</si>
  <si>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</si>
  <si>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</si>
  <si>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</si>
  <si>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</si>
  <si>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</si>
  <si>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</si>
  <si>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</si>
  <si>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</si>
  <si>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</si>
  <si>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</si>
  <si>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</si>
  <si>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</si>
  <si>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</si>
  <si>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</si>
  <si>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</si>
  <si>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</si>
  <si>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</si>
  <si>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</si>
  <si>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</si>
  <si>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</si>
  <si>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</si>
  <si>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</si>
  <si>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</si>
  <si>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</si>
  <si>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</si>
  <si>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</si>
  <si>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</si>
  <si>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</si>
  <si>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</si>
  <si>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</si>
  <si>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</si>
  <si>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</si>
  <si>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</si>
  <si>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</si>
  <si>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</si>
  <si>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</si>
  <si>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</si>
  <si>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</si>
  <si>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</si>
  <si>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</si>
  <si>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</si>
  <si>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</si>
  <si>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</si>
  <si>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</si>
  <si>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</si>
  <si>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</si>
  <si>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</si>
  <si>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</si>
  <si>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</si>
  <si>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</si>
  <si>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</si>
  <si>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</si>
  <si>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</si>
  <si>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</si>
  <si>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</si>
  <si>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</si>
  <si>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</si>
  <si>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</si>
  <si>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</si>
  <si>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</si>
  <si>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</si>
  <si>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</si>
  <si>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</si>
  <si>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</si>
  <si>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</si>
  <si>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</si>
  <si>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</si>
  <si>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</si>
  <si>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</si>
  <si>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</si>
  <si>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</si>
  <si>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</si>
  <si>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</si>
  <si>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</si>
  <si>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</si>
  <si>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</si>
  <si>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</si>
  <si>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</si>
  <si>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</si>
  <si>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</si>
  <si>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</si>
  <si>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</si>
  <si>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</si>
  <si>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</si>
  <si>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</si>
  <si>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</si>
  <si>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</si>
  <si>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</si>
  <si>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</si>
  <si>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</si>
  <si>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</si>
  <si>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50 /DE 60MM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</si>
  <si>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</si>
  <si>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</si>
  <si>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</si>
  <si>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</si>
  <si>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</si>
  <si>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50 /DE 60MM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</si>
  <si>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</si>
  <si>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</si>
  <si>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</si>
  <si>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</si>
  <si>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</si>
  <si>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</si>
  <si>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</si>
  <si>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</si>
  <si>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</si>
  <si>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</si>
  <si>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</si>
  <si>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</si>
  <si>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</si>
  <si>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</si>
  <si>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</si>
  <si>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</si>
  <si>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</si>
  <si>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</si>
  <si>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</si>
  <si>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</si>
  <si>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</si>
  <si>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</si>
  <si>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</si>
  <si>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</si>
  <si>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</si>
  <si>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</si>
  <si>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</si>
  <si>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</si>
  <si>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</si>
  <si>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</si>
  <si>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</si>
  <si>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</si>
  <si>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</si>
  <si>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</si>
  <si>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</si>
  <si>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</si>
  <si>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</si>
  <si>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</si>
  <si>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</si>
  <si>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</si>
  <si>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</si>
  <si>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</si>
  <si>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</si>
  <si>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</si>
  <si>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</si>
  <si>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</si>
  <si>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</si>
  <si>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</si>
  <si>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</si>
  <si>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</si>
  <si>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</si>
  <si>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</si>
  <si>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</si>
  <si>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</si>
  <si>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</si>
  <si>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</si>
  <si>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</si>
  <si>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</si>
  <si>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</si>
  <si>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</si>
  <si>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</si>
  <si>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</si>
  <si>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</si>
  <si>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</si>
  <si>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</si>
  <si>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</si>
  <si>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</si>
  <si>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</si>
  <si>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</si>
  <si>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</si>
  <si>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</si>
  <si>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</si>
  <si>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</si>
  <si>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</si>
  <si>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</si>
  <si>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</si>
  <si>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</si>
  <si>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</si>
  <si>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</si>
  <si>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</si>
  <si>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</si>
  <si>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</si>
  <si>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</si>
  <si>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</si>
  <si>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</si>
  <si>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</si>
  <si>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</si>
  <si>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</si>
  <si>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</si>
  <si>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</si>
  <si>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</si>
  <si>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</si>
  <si>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</si>
  <si>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</si>
  <si>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</si>
  <si>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</si>
  <si>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</si>
  <si>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</si>
  <si>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</si>
  <si>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</si>
  <si>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</si>
  <si>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</si>
  <si>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</si>
  <si>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</si>
  <si>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</si>
  <si>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</si>
  <si>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</si>
  <si>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</si>
  <si>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</si>
  <si>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</si>
  <si>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</si>
  <si>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</si>
  <si>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</si>
  <si>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</si>
  <si>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</si>
  <si>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</si>
  <si>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</si>
  <si>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</si>
  <si>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</si>
  <si>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</si>
  <si>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</si>
  <si>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</si>
  <si>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</si>
  <si>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</si>
  <si>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</si>
  <si>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</si>
  <si>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</si>
  <si>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</si>
  <si>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</si>
  <si>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</si>
  <si>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</si>
  <si>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</si>
  <si>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</si>
  <si>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</si>
  <si>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</si>
  <si>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</si>
  <si>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</si>
  <si>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</si>
  <si>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</si>
  <si>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</si>
  <si>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</si>
  <si>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</si>
  <si>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</si>
  <si>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</si>
  <si>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</si>
  <si>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</si>
  <si>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</si>
  <si>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</si>
  <si>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</si>
  <si>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</si>
  <si>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</si>
  <si>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</si>
  <si>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</si>
  <si>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</si>
  <si>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</si>
  <si>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</si>
  <si>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</si>
  <si>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</si>
  <si>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</si>
  <si>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</si>
  <si>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</si>
  <si>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</si>
  <si>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</si>
  <si>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</si>
  <si>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</si>
  <si>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</si>
  <si>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</si>
  <si>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</si>
  <si>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</si>
  <si>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</si>
  <si>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</si>
  <si>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</si>
  <si>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</si>
  <si>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</si>
  <si>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</si>
  <si>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</si>
  <si>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</si>
  <si>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</si>
  <si>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</si>
  <si>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</si>
  <si>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</si>
  <si>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</si>
  <si>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</si>
  <si>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</si>
  <si>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</si>
  <si>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</si>
  <si>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</si>
  <si>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</si>
  <si>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</si>
  <si>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</si>
  <si>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</si>
  <si>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</si>
  <si>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</si>
  <si>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</si>
  <si>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</si>
  <si>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</si>
  <si>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</si>
  <si>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</si>
  <si>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</si>
  <si>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</si>
  <si>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</si>
  <si>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</si>
  <si>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</si>
  <si>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</si>
  <si>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</si>
  <si>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</si>
  <si>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</si>
  <si>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</si>
  <si>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</si>
  <si>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</si>
  <si>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</si>
  <si>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</si>
  <si>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</si>
  <si>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</si>
  <si>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</si>
  <si>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</si>
  <si>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</si>
  <si>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</si>
  <si>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</si>
  <si>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</si>
  <si>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</si>
  <si>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</si>
  <si>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</si>
  <si>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</si>
  <si>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</si>
  <si>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</si>
  <si>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</si>
  <si>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</si>
  <si>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</si>
  <si>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</si>
  <si>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</si>
  <si>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</si>
  <si>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</si>
  <si>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</si>
  <si>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</si>
  <si>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</si>
  <si>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</si>
  <si>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</si>
  <si>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</si>
  <si>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</si>
  <si>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</si>
  <si>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</si>
  <si>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</si>
  <si>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</si>
  <si>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</si>
  <si>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</si>
  <si>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</si>
  <si>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</si>
  <si>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</si>
  <si>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</si>
  <si>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</si>
  <si>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</si>
  <si>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</si>
  <si>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</si>
  <si>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</si>
  <si>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</si>
  <si>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</si>
  <si>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</si>
  <si>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</si>
  <si>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</si>
  <si>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</si>
  <si>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</si>
  <si>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</si>
  <si>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</si>
  <si>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</si>
  <si>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</si>
  <si>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</si>
  <si>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</si>
  <si>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</si>
  <si>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</si>
  <si>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</si>
  <si>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</si>
  <si>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</si>
  <si>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</si>
  <si>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</si>
  <si>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</si>
  <si>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</si>
  <si>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</si>
  <si>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</si>
  <si>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</si>
  <si>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</si>
  <si>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</si>
  <si>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</si>
  <si>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</si>
  <si>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</si>
  <si>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</si>
  <si>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</si>
  <si>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</si>
  <si>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</si>
  <si>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</si>
  <si>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</si>
  <si>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</si>
  <si>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</si>
  <si>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</si>
  <si>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</si>
  <si>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</si>
  <si>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</si>
  <si>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</si>
  <si>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</si>
  <si>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</si>
  <si>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</si>
  <si>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</si>
  <si>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</si>
  <si>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</si>
  <si>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</si>
  <si>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</si>
  <si>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</si>
  <si>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</si>
  <si>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</si>
  <si>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</si>
  <si>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</si>
  <si>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</si>
  <si>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</si>
  <si>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</si>
  <si>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</si>
  <si>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</si>
  <si>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</si>
  <si>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</si>
  <si>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</si>
  <si>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</si>
  <si>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</si>
  <si>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</si>
  <si>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</si>
  <si>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</si>
  <si>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</si>
  <si>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</si>
  <si>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</si>
  <si>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</si>
  <si>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</si>
  <si>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</si>
  <si>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</si>
  <si>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</si>
  <si>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</si>
  <si>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</si>
  <si>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</si>
  <si>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</si>
  <si>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</si>
  <si>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</si>
  <si>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</si>
  <si>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</si>
  <si>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</si>
  <si>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</si>
  <si>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</si>
  <si>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</si>
  <si>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</si>
  <si>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</si>
  <si>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</si>
  <si>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</si>
  <si>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</si>
  <si>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</si>
  <si>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</si>
  <si>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</si>
  <si>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</si>
  <si>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</si>
  <si>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</si>
  <si>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</si>
  <si>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</si>
  <si>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</si>
  <si>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</si>
  <si>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</si>
  <si>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</si>
  <si>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</si>
  <si>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</si>
  <si>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</si>
  <si>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</si>
  <si>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</si>
  <si>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</si>
  <si>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</si>
  <si>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</si>
  <si>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</si>
  <si>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</si>
  <si>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</si>
  <si>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</si>
  <si>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</si>
  <si>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</si>
  <si>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</si>
  <si>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</si>
  <si>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</si>
  <si>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</si>
  <si>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</si>
  <si>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</si>
  <si>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</si>
  <si>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</si>
  <si>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</si>
  <si>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</si>
  <si>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</si>
  <si>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</si>
  <si>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</si>
  <si>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</si>
  <si>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</si>
  <si>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</si>
  <si>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</si>
  <si>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</si>
  <si>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</si>
  <si>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</si>
  <si>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</si>
  <si>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</si>
  <si>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</si>
  <si>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</si>
  <si>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</si>
  <si>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</si>
  <si>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</si>
  <si>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</si>
  <si>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</si>
  <si>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</si>
  <si>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</si>
  <si>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</si>
  <si>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</si>
  <si>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</si>
  <si>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</si>
  <si>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</si>
  <si>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</si>
  <si>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</si>
  <si>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</si>
  <si>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</si>
  <si>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</si>
  <si>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</si>
  <si>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</si>
  <si>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</si>
  <si>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</si>
  <si>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</si>
  <si>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</si>
  <si>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</si>
  <si>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</si>
  <si>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</si>
  <si>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</si>
  <si>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</si>
  <si>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</si>
  <si>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</si>
  <si>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</si>
  <si>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</si>
  <si>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</si>
  <si>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</si>
  <si>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</si>
  <si>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</si>
  <si>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</si>
  <si>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</si>
  <si>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</si>
  <si>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</si>
  <si>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</si>
  <si>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</si>
  <si>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</si>
  <si>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</si>
  <si>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</si>
  <si>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</si>
  <si>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</si>
  <si>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</si>
  <si>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</si>
  <si>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</si>
  <si>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</si>
  <si>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</si>
  <si>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</si>
  <si>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</si>
  <si>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</si>
  <si>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</si>
  <si>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</si>
  <si>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</si>
  <si>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</si>
  <si>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</si>
  <si>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</si>
  <si>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</si>
  <si>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</si>
  <si>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</si>
  <si>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</si>
  <si>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</si>
  <si>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</si>
  <si>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</si>
  <si>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</si>
  <si>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</si>
  <si>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</si>
  <si>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</si>
  <si>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</si>
  <si>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</si>
  <si>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</si>
  <si>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</si>
  <si>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</si>
  <si>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</si>
  <si>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</si>
  <si>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</si>
  <si>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</si>
  <si>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</si>
  <si>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</si>
  <si>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</si>
  <si>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</si>
  <si>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</si>
  <si>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</si>
  <si>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</si>
  <si>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</si>
  <si>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</si>
  <si>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</si>
  <si>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</si>
  <si>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</si>
  <si>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</si>
  <si>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</si>
  <si>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</si>
  <si>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</si>
  <si>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</si>
  <si>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</si>
  <si>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</si>
  <si>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</si>
  <si>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</si>
  <si>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</si>
  <si>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</si>
  <si>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</si>
  <si>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</si>
  <si>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</si>
  <si>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</si>
  <si>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</si>
  <si>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</si>
  <si>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</si>
  <si>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</si>
  <si>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</si>
  <si>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</si>
  <si>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</si>
  <si>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</si>
  <si>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</si>
  <si>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</si>
  <si>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</si>
  <si>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</si>
  <si>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</si>
  <si>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</si>
  <si>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</si>
  <si>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</si>
  <si>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</si>
  <si>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</si>
  <si>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</si>
  <si>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</si>
  <si>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</si>
  <si>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</si>
  <si>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</si>
  <si>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</si>
  <si>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</si>
  <si>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</si>
  <si>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</si>
  <si>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</si>
  <si>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</si>
  <si>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</si>
  <si>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</si>
  <si>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</si>
  <si>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</si>
  <si>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</si>
  <si>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</si>
  <si>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</si>
  <si>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</si>
  <si>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</si>
  <si>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</si>
  <si>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</si>
  <si>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</si>
  <si>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</si>
  <si>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</si>
  <si>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</si>
  <si>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</si>
  <si>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</si>
  <si>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</si>
  <si>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</si>
  <si>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</si>
  <si>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</si>
  <si>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</si>
  <si>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</si>
  <si>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</si>
  <si>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</si>
  <si>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</si>
  <si>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</si>
  <si>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</si>
  <si>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</si>
  <si>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</si>
  <si>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</si>
  <si>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</si>
  <si>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</si>
  <si>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</si>
  <si>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</si>
  <si>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</si>
  <si>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</si>
  <si>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</si>
  <si>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</si>
  <si>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</si>
  <si>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</si>
  <si>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</si>
  <si>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</si>
  <si>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</si>
  <si>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</si>
  <si>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</si>
  <si>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</si>
  <si>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</si>
  <si>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</si>
  <si>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</si>
  <si>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</si>
  <si>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</si>
  <si>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</si>
  <si>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</si>
  <si>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</si>
  <si>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</si>
  <si>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</si>
  <si>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</si>
  <si>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</si>
  <si>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</si>
  <si>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</si>
  <si>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</si>
  <si>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</si>
  <si>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</si>
  <si>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</si>
  <si>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</si>
  <si>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</si>
  <si>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</si>
  <si>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</si>
  <si>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</si>
  <si>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</si>
  <si>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</si>
  <si>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</si>
  <si>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</si>
  <si>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</si>
  <si>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</si>
  <si>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</si>
  <si>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</si>
  <si>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</si>
  <si>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</si>
  <si>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</si>
  <si>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</si>
  <si>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</si>
  <si>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</si>
  <si>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</si>
  <si>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</si>
  <si>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</si>
  <si>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</si>
  <si>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</si>
  <si>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</si>
  <si>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</si>
  <si>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</si>
  <si>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</si>
  <si>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</si>
  <si>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</si>
  <si>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</si>
  <si>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</si>
  <si>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</si>
  <si>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</si>
  <si>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</si>
  <si>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</si>
  <si>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</si>
  <si>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</si>
  <si>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</si>
  <si>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</si>
  <si>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</si>
  <si>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</si>
  <si>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</si>
  <si>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</si>
  <si>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</si>
  <si>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</si>
  <si>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</si>
  <si>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</si>
  <si>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</si>
  <si>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</si>
  <si>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</si>
  <si>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</si>
  <si>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</si>
  <si>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</si>
  <si>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</si>
  <si>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</si>
  <si>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</si>
  <si>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</si>
  <si>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</si>
  <si>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</si>
  <si>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</si>
  <si>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</si>
  <si>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</si>
  <si>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</si>
  <si>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</si>
  <si>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</si>
  <si>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</si>
  <si>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</si>
  <si>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</si>
  <si>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</si>
  <si>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</si>
  <si>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</si>
  <si>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</si>
  <si>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</si>
  <si>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</si>
  <si>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</si>
  <si>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</si>
  <si>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</si>
  <si>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</si>
  <si>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</si>
  <si>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</si>
  <si>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</si>
  <si>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</si>
  <si>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</si>
  <si>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</si>
  <si>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</si>
  <si>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</si>
  <si>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</si>
  <si>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</si>
  <si>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</si>
  <si>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</si>
  <si>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</si>
  <si>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</si>
  <si>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</si>
  <si>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</si>
  <si>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</si>
  <si>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</si>
  <si>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</si>
  <si>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</si>
  <si>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</si>
  <si>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</si>
  <si>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</si>
  <si>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</si>
  <si>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</si>
  <si>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</si>
  <si>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</si>
  <si>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</si>
  <si>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</si>
  <si>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</si>
  <si>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</si>
  <si>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</si>
  <si>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</si>
  <si>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</si>
  <si>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</si>
  <si>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</si>
  <si>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</si>
  <si>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</si>
  <si>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</si>
  <si>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</si>
  <si>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</si>
  <si>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</si>
  <si>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</si>
  <si>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</si>
  <si>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</si>
  <si>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</si>
  <si>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</si>
  <si>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</si>
  <si>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</si>
  <si>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</si>
  <si>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</si>
  <si>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</si>
  <si>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</si>
  <si>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</si>
  <si>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</si>
  <si>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</si>
  <si>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</si>
  <si>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</si>
  <si>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</si>
  <si>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</si>
  <si>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</si>
  <si>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</si>
  <si>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</si>
  <si>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</si>
  <si>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</si>
  <si>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</si>
  <si>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</si>
  <si>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</si>
  <si>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</si>
  <si>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</si>
  <si>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</si>
  <si>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</si>
  <si>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</si>
  <si>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</si>
  <si>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</si>
  <si>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</si>
  <si>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</si>
  <si>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</si>
  <si>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</si>
  <si>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</si>
  <si>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</si>
  <si>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</si>
  <si>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</si>
  <si>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</si>
  <si>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</si>
  <si>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</si>
  <si>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</si>
  <si>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</si>
  <si>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</si>
  <si>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</si>
  <si>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</si>
  <si>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</si>
  <si>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</si>
  <si>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</si>
  <si>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</si>
  <si>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</si>
  <si>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</si>
  <si>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</si>
  <si>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</si>
  <si>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</si>
  <si>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</si>
  <si>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</si>
  <si>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</si>
  <si>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</si>
  <si>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</si>
  <si>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</si>
  <si>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</si>
  <si>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</si>
  <si>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</si>
  <si>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</si>
  <si>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</si>
  <si>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</si>
  <si>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</si>
  <si>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</si>
  <si>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</si>
  <si>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</si>
  <si>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</si>
  <si>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</si>
  <si>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</si>
  <si>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</si>
  <si>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</si>
  <si>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</si>
  <si>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</si>
  <si>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</si>
  <si>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</si>
  <si>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</si>
  <si>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</si>
  <si>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</si>
  <si>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</si>
  <si>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</si>
  <si>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</si>
  <si>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</si>
  <si>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</si>
  <si>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</si>
  <si>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</si>
  <si>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</si>
  <si>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</si>
  <si>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</si>
  <si>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</si>
  <si>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</si>
  <si>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</si>
  <si>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</si>
  <si>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</si>
  <si>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</si>
  <si>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</si>
  <si>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</si>
  <si>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</si>
  <si>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</si>
  <si>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</si>
  <si>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</si>
  <si>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</si>
  <si>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</si>
  <si>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</si>
  <si>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</si>
  <si>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</si>
  <si>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</si>
  <si>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</si>
  <si>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</si>
  <si>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</si>
  <si>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</si>
  <si>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</si>
  <si>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</si>
  <si>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</si>
  <si>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</si>
  <si>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</si>
  <si>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</si>
  <si>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</si>
  <si>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</si>
  <si>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</si>
  <si>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</si>
  <si>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</si>
  <si>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</si>
  <si>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</si>
  <si>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</si>
  <si>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</si>
  <si>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</si>
  <si>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</si>
  <si>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</si>
  <si>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</si>
  <si>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</si>
  <si>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</si>
  <si>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</si>
  <si>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</si>
  <si>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</si>
  <si>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</si>
  <si>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</si>
  <si>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</si>
  <si>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</si>
  <si>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</si>
  <si>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</si>
  <si>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</si>
  <si>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</si>
  <si>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</si>
  <si>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</si>
  <si>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</si>
  <si>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</si>
  <si>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</si>
  <si>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</si>
  <si>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</si>
  <si>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</si>
  <si>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</si>
  <si>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</si>
  <si>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</si>
  <si>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</si>
  <si>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</si>
  <si>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</si>
  <si>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</si>
  <si>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</si>
  <si>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</si>
  <si>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</si>
  <si>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</si>
  <si>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</si>
  <si>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</si>
  <si>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</si>
  <si>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</si>
  <si>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</si>
  <si>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</si>
  <si>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</si>
  <si>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</si>
  <si>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</si>
  <si>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</si>
  <si>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</si>
  <si>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</si>
  <si>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</si>
  <si>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</si>
  <si>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</si>
  <si>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</si>
  <si>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</si>
  <si>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</si>
  <si>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</si>
  <si>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</si>
  <si>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</si>
  <si>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</si>
  <si>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</si>
  <si>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</si>
  <si>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</si>
  <si>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</si>
  <si>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</si>
  <si>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</si>
  <si>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</si>
  <si>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</si>
  <si>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</si>
  <si>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</si>
  <si>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</si>
  <si>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</si>
  <si>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</si>
  <si>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</si>
  <si>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</si>
  <si>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</si>
  <si>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</si>
  <si>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</si>
  <si>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</si>
  <si>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</si>
  <si>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</si>
  <si>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</si>
  <si>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</si>
  <si>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</si>
  <si>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</si>
  <si>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</si>
  <si>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</si>
  <si>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</si>
  <si>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</si>
  <si>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</si>
  <si>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</si>
  <si>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</si>
  <si>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</si>
  <si>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</si>
  <si>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</si>
  <si>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</si>
  <si>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</si>
  <si>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</si>
  <si>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</si>
  <si>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</si>
  <si>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</si>
  <si>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</si>
  <si>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</si>
  <si>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</si>
  <si>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</si>
  <si>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</si>
  <si>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</si>
  <si>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</si>
  <si>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</si>
  <si>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</si>
  <si>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</si>
  <si>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</si>
  <si>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</si>
  <si>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</si>
  <si>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</si>
  <si>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</si>
  <si>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</si>
  <si>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</si>
  <si>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</si>
  <si>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</si>
  <si>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</si>
  <si>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</si>
  <si>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</si>
  <si>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</si>
  <si>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</si>
  <si>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</si>
  <si>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</si>
  <si>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</si>
  <si>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</si>
  <si>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</si>
  <si>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</si>
  <si>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</si>
  <si>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</si>
  <si>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</si>
  <si>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</si>
  <si>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</si>
  <si>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</si>
  <si>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</si>
  <si>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</si>
  <si>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</si>
  <si>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</si>
  <si>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</si>
  <si>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</si>
  <si>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</si>
  <si>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</si>
  <si>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</si>
  <si>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</si>
  <si>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</si>
  <si>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</si>
  <si>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</si>
  <si>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</si>
  <si>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</si>
  <si>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</si>
  <si>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</si>
  <si>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</si>
  <si>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</si>
  <si>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</si>
  <si>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</si>
  <si>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</si>
  <si>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</si>
  <si>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</si>
  <si>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</si>
  <si>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</si>
  <si>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</si>
  <si>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</si>
  <si>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</si>
  <si>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</si>
  <si>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</si>
  <si>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</si>
  <si>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</si>
  <si>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</si>
  <si>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</si>
  <si>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</si>
  <si>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</si>
  <si>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</si>
  <si>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</si>
  <si>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</si>
  <si>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</si>
  <si>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</si>
  <si>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</si>
  <si>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</si>
  <si>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</si>
  <si>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</si>
  <si>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</si>
  <si>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</si>
  <si>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</si>
  <si>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</si>
  <si>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</si>
  <si>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</si>
  <si>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</si>
  <si>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</si>
  <si>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</si>
  <si>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</si>
  <si>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</si>
  <si>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</si>
  <si>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</si>
  <si>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</si>
  <si>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</si>
  <si>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</si>
  <si>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</si>
  <si>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</si>
  <si>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</si>
  <si>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</si>
  <si>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</si>
  <si>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</si>
  <si>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</si>
  <si>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</si>
  <si>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</si>
  <si>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</si>
  <si>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</si>
  <si>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</si>
  <si>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</si>
  <si>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</si>
  <si>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</si>
  <si>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</si>
  <si>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</si>
  <si>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</si>
  <si>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</si>
  <si>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</si>
  <si>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</si>
  <si>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</si>
  <si>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</si>
  <si>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</si>
  <si>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</si>
  <si>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</si>
  <si>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</si>
  <si>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</si>
  <si>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</si>
  <si>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</si>
  <si>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</si>
  <si>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</si>
  <si>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</si>
  <si>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</si>
  <si>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</si>
  <si>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</si>
  <si>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</si>
  <si>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</si>
  <si>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</si>
  <si>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</si>
  <si>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</si>
  <si>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</si>
  <si>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</si>
  <si>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</si>
  <si>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</si>
  <si>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</si>
  <si>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</si>
  <si>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</si>
  <si>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</si>
  <si>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</si>
  <si>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</si>
  <si>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</si>
  <si>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</si>
  <si>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</si>
  <si>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</si>
  <si>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</si>
  <si>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</si>
  <si>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</si>
  <si>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</si>
  <si>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</si>
  <si>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</si>
  <si>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</si>
  <si>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</si>
  <si>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</si>
  <si>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</si>
  <si>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</si>
  <si>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</si>
  <si>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</si>
  <si>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</si>
  <si>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</si>
  <si>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</si>
  <si>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</si>
  <si>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</si>
  <si>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</si>
  <si>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</si>
  <si>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</si>
  <si>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</si>
  <si>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</si>
  <si>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</si>
  <si>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</si>
  <si>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</si>
  <si>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</si>
  <si>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</si>
  <si>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</si>
  <si>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</si>
  <si>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</si>
  <si>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</si>
  <si>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</si>
  <si>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</si>
  <si>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</si>
  <si>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</si>
  <si>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</si>
  <si>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</si>
  <si>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</si>
  <si>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</si>
  <si>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</si>
  <si>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</si>
  <si>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</si>
  <si>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</si>
  <si>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</si>
  <si>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</si>
  <si>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</si>
  <si>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</si>
  <si>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</si>
  <si>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</si>
  <si>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</si>
  <si>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</si>
  <si>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</si>
  <si>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</si>
  <si>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</si>
  <si>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</si>
  <si>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</si>
  <si>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</si>
  <si>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</si>
  <si>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</si>
  <si>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</si>
  <si>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</si>
  <si>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</si>
  <si>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</si>
  <si>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</si>
  <si>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</si>
  <si>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</si>
  <si>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</si>
  <si>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</si>
  <si>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</si>
  <si>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</si>
  <si>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</si>
  <si>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</si>
  <si>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</si>
  <si>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</si>
  <si>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</si>
  <si>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</si>
  <si>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</si>
  <si>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</si>
  <si>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</si>
  <si>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</si>
  <si>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</si>
  <si>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</si>
  <si>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</si>
  <si>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</si>
  <si>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</si>
  <si>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</si>
  <si>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</si>
  <si>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</si>
  <si>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</si>
  <si>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</si>
  <si>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</si>
  <si>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</si>
  <si>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</si>
  <si>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</si>
  <si>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</si>
  <si>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</si>
  <si>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</si>
  <si>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</si>
  <si>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</si>
  <si>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</si>
  <si>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</si>
  <si>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</si>
  <si>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</si>
  <si>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</si>
  <si>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</si>
  <si>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</si>
  <si>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</si>
  <si>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</si>
  <si>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</si>
  <si>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</si>
  <si>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</si>
  <si>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</si>
  <si>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</si>
  <si>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</si>
  <si>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</si>
  <si>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</si>
  <si>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</si>
  <si>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</si>
  <si>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</si>
  <si>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</si>
  <si>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</si>
  <si>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</si>
  <si>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</si>
  <si>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</si>
  <si>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</si>
  <si>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</si>
  <si>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</si>
  <si>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</si>
  <si>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</si>
  <si>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</si>
  <si>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</si>
  <si>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</si>
  <si>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</si>
  <si>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</si>
  <si>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</si>
  <si>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</si>
  <si>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</si>
  <si>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</si>
  <si>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</si>
  <si>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</si>
  <si>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</si>
  <si>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</si>
  <si>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</si>
  <si>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</si>
  <si>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</si>
  <si>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</si>
  <si>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</si>
  <si>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</si>
  <si>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</si>
  <si>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</si>
  <si>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</si>
  <si>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</si>
  <si>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</si>
  <si>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</si>
  <si>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</si>
  <si>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</si>
  <si>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</si>
  <si>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</si>
  <si>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</si>
  <si>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</si>
  <si>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</si>
  <si>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</si>
  <si>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</si>
  <si>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</si>
  <si>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</si>
  <si>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</si>
  <si>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</si>
  <si>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</si>
  <si>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</si>
  <si>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</si>
  <si>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</si>
  <si>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</si>
  <si>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</si>
  <si>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</si>
  <si>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</si>
  <si>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</si>
  <si>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</si>
  <si>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</si>
  <si>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</si>
  <si>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</si>
  <si>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</si>
  <si>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</si>
  <si>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</si>
  <si>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</si>
  <si>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</si>
  <si>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</si>
  <si>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</si>
  <si>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</si>
  <si>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</si>
  <si>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</si>
  <si>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</si>
  <si>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</si>
  <si>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</si>
  <si>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</si>
  <si>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</si>
  <si>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</si>
  <si>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</si>
  <si>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</si>
  <si>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</si>
  <si>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</si>
  <si>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</si>
  <si>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</si>
  <si>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</si>
  <si>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</si>
  <si>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</si>
  <si>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</si>
  <si>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</si>
  <si>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</si>
  <si>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</si>
  <si>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</si>
  <si>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</si>
  <si>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</si>
  <si>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</si>
  <si>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</si>
  <si>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</si>
  <si>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</si>
  <si>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</si>
  <si>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</si>
  <si>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</si>
  <si>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</si>
  <si>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</si>
  <si>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</si>
  <si>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</si>
  <si>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</si>
  <si>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</si>
  <si>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</si>
  <si>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</si>
  <si>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</si>
  <si>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</si>
  <si>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</si>
  <si>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</si>
  <si>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</si>
  <si>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</si>
  <si>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</si>
  <si>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</si>
  <si>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</si>
  <si>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</si>
  <si>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</si>
  <si>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</si>
  <si>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</si>
  <si>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</si>
  <si>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</si>
  <si>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</si>
  <si>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</si>
  <si>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</si>
  <si>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</si>
  <si>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</si>
  <si>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</si>
  <si>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</si>
  <si>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</si>
  <si>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</si>
  <si>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</si>
  <si>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</si>
  <si>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</si>
  <si>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</si>
  <si>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</si>
  <si>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</si>
  <si>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</si>
  <si>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</si>
  <si>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</si>
  <si>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</si>
  <si>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</si>
  <si>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</si>
  <si>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</si>
  <si>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</si>
  <si>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</si>
  <si>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</si>
  <si>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</si>
  <si>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</si>
  <si>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</si>
  <si>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</si>
  <si>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</si>
  <si>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</si>
  <si>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</si>
  <si>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</si>
  <si>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</si>
  <si>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</si>
  <si>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</si>
  <si>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</si>
  <si>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</si>
  <si>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</si>
  <si>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</si>
  <si>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</si>
  <si>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</si>
  <si>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</si>
  <si>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</si>
  <si>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</si>
  <si>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</si>
  <si>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</si>
  <si>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</si>
  <si>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</si>
  <si>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</si>
  <si>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</si>
  <si>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</si>
  <si>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</si>
  <si>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</si>
  <si>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</si>
  <si>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</si>
  <si>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</si>
  <si>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</si>
  <si>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</si>
  <si>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</si>
  <si>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</si>
  <si>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</si>
  <si>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</si>
  <si>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</si>
  <si>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</si>
  <si>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</si>
  <si>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</si>
  <si>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</si>
  <si>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</si>
  <si>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</si>
  <si>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</si>
  <si>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</si>
  <si>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</si>
  <si>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</si>
  <si>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</si>
  <si>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</si>
  <si>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</si>
  <si>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</si>
  <si>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</si>
  <si>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</si>
  <si>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</si>
  <si>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</si>
  <si>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</si>
  <si>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</si>
  <si>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</si>
  <si>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</si>
  <si>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</si>
  <si>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</si>
  <si>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</si>
  <si>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</si>
  <si>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</si>
  <si>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</si>
  <si>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</si>
  <si>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</si>
  <si>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</si>
  <si>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</si>
  <si>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</si>
  <si>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</si>
  <si>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</si>
  <si>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</si>
  <si>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</si>
  <si>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</si>
  <si>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</si>
  <si>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</si>
  <si>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</si>
  <si>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</si>
  <si>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</si>
  <si>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</si>
  <si>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</si>
  <si>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</si>
  <si>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</si>
  <si>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</si>
  <si>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</si>
  <si>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</si>
  <si>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</si>
  <si>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</si>
  <si>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</si>
  <si>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</si>
  <si>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</si>
  <si>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</si>
  <si>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</si>
  <si>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</si>
  <si>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</si>
  <si>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</si>
  <si>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</si>
  <si>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</si>
  <si>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</si>
  <si>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</si>
  <si>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</si>
  <si>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</si>
  <si>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</si>
  <si>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</si>
  <si>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</si>
  <si>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</si>
  <si>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</si>
  <si>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</si>
  <si>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</si>
  <si>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</si>
  <si>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</si>
  <si>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</si>
  <si>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</si>
  <si>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</si>
  <si>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</si>
  <si>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</si>
  <si>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</si>
  <si>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</si>
  <si>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</si>
  <si>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</si>
  <si>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</si>
  <si>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</si>
  <si>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</si>
  <si>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</si>
  <si>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</si>
  <si>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</si>
  <si>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</si>
  <si>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</si>
  <si>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</si>
  <si>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</si>
  <si>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</si>
  <si>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</si>
  <si>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</si>
  <si>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</si>
  <si>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</si>
  <si>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</si>
  <si>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</si>
  <si>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</si>
  <si>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</si>
  <si>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</si>
  <si>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</si>
  <si>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</si>
  <si>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</si>
  <si>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</si>
  <si>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</si>
  <si>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</si>
  <si>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</si>
  <si>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</si>
  <si>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</si>
  <si>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</si>
  <si>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</si>
  <si>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</si>
  <si>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</si>
  <si>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</si>
  <si>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</si>
  <si>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</si>
  <si>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</si>
  <si>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</si>
  <si>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</si>
  <si>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</si>
  <si>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</si>
  <si>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</si>
  <si>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</si>
  <si>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</si>
  <si>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</si>
  <si>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</si>
  <si>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</si>
  <si>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</si>
  <si>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</si>
  <si>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</si>
  <si>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</si>
  <si>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</si>
  <si>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</si>
  <si>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</si>
  <si>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</si>
  <si>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</si>
  <si>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</si>
  <si>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</si>
  <si>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</si>
  <si>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</si>
  <si>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</si>
  <si>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</si>
  <si>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</si>
  <si>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</si>
  <si>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</si>
  <si>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</si>
  <si>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</si>
  <si>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</si>
  <si>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</si>
  <si>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</si>
  <si>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</si>
  <si>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</si>
  <si>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</si>
  <si>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</si>
  <si>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</si>
  <si>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</si>
  <si>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</si>
  <si>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</si>
  <si>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</si>
  <si>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</si>
  <si>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</si>
  <si>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</si>
  <si>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</si>
  <si>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</si>
  <si>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</si>
  <si>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</si>
  <si>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</si>
  <si>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</si>
  <si>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</si>
  <si>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</si>
  <si>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</si>
  <si>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</si>
  <si>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</si>
  <si>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</si>
  <si>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</si>
  <si>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</si>
  <si>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</si>
  <si>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</si>
  <si>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</si>
  <si>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</si>
  <si>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</si>
  <si>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</si>
  <si>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</si>
  <si>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</si>
  <si>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</si>
  <si>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</si>
  <si>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</si>
  <si>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</si>
  <si>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</si>
  <si>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</si>
  <si>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</si>
  <si>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</si>
  <si>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</si>
  <si>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</si>
  <si>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</si>
  <si>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</si>
  <si>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</si>
  <si>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</si>
  <si>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</si>
  <si>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</si>
  <si>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</si>
  <si>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</si>
  <si>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</si>
  <si>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</si>
  <si>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</si>
  <si>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</si>
  <si>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</si>
  <si>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</si>
  <si>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</si>
  <si>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</si>
  <si>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</si>
  <si>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</si>
  <si>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</si>
  <si>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</si>
  <si>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</si>
  <si>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</si>
  <si>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</si>
  <si>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</si>
  <si>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</si>
  <si>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</si>
  <si>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</si>
  <si>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</si>
  <si>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</si>
  <si>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</si>
  <si>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</si>
  <si>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</si>
  <si>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</si>
  <si>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</si>
  <si>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</si>
  <si>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</si>
  <si>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</si>
  <si>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</si>
  <si>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</si>
  <si>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</si>
  <si>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</si>
  <si>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</si>
  <si>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</si>
  <si>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</si>
  <si>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</si>
  <si>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</si>
  <si>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</si>
  <si>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</si>
  <si>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</si>
  <si>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</si>
  <si>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</si>
  <si>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</si>
  <si>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</si>
  <si>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</si>
  <si>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</si>
  <si>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</si>
  <si>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</si>
  <si>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</si>
  <si>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</si>
  <si>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</si>
  <si>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</si>
  <si>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</si>
  <si>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</si>
  <si>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</si>
  <si>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</si>
  <si>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</si>
  <si>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</si>
  <si>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</si>
  <si>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</si>
  <si>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</si>
  <si>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</si>
  <si>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</si>
  <si>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</si>
  <si>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</si>
  <si>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</si>
  <si>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</si>
  <si>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</si>
  <si>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</si>
  <si>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</si>
  <si>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</si>
  <si>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</si>
  <si>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</si>
  <si>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</si>
  <si>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</si>
  <si>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</si>
  <si>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</si>
  <si>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</si>
  <si>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</si>
  <si>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</si>
  <si>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</si>
  <si>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</si>
  <si>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</si>
  <si>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</si>
  <si>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</si>
  <si>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</si>
  <si>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</si>
  <si>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</si>
  <si>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</si>
  <si>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</si>
  <si>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</si>
  <si>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</si>
  <si>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</si>
  <si>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</si>
  <si>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</si>
  <si>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</si>
  <si>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</si>
  <si>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</si>
  <si>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</si>
  <si>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</si>
  <si>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</si>
  <si>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</si>
  <si>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</si>
  <si>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</si>
  <si>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</si>
  <si>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</si>
  <si>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</si>
  <si>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</si>
  <si>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</si>
  <si>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</si>
  <si>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</si>
  <si>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</si>
  <si>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</si>
  <si>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</si>
  <si>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</si>
  <si>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</si>
  <si>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</si>
  <si>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</si>
  <si>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</si>
  <si>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</si>
  <si>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</si>
  <si>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</si>
  <si>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</si>
  <si>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</si>
  <si>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</si>
  <si>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</si>
  <si>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</si>
  <si>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</si>
  <si>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</si>
  <si>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</si>
  <si>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</si>
  <si>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</si>
  <si>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</si>
  <si>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</si>
  <si>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</si>
  <si>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</si>
  <si>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</si>
  <si>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</si>
  <si>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</si>
  <si>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</si>
  <si>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</si>
  <si>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</si>
  <si>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</si>
  <si>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</si>
  <si>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</si>
  <si>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</si>
  <si>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</si>
  <si>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</si>
  <si>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</si>
  <si>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</si>
  <si>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</si>
  <si>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</si>
  <si>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</si>
  <si>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</si>
  <si>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</si>
  <si>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</si>
  <si>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</si>
  <si>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</si>
  <si>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</si>
  <si>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</si>
  <si>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</si>
  <si>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</si>
  <si>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</si>
  <si>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</si>
  <si>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</si>
  <si>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</si>
  <si>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</si>
  <si>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</si>
  <si>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</si>
  <si>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</si>
  <si>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</si>
  <si>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</si>
  <si>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</si>
  <si>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</si>
  <si>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</si>
  <si>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</si>
  <si>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</si>
  <si>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</si>
  <si>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</si>
  <si>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</si>
  <si>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</si>
  <si>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</si>
  <si>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</si>
  <si>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</si>
  <si>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</si>
  <si>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</si>
  <si>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</si>
  <si>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</si>
  <si>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</si>
  <si>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</si>
  <si>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</si>
  <si>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</si>
  <si>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</si>
  <si>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</si>
  <si>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</si>
  <si>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</si>
  <si>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</si>
  <si>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</si>
  <si>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</si>
  <si>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</si>
  <si>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</si>
  <si>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</si>
  <si>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</si>
  <si>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</si>
  <si>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</si>
  <si>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</si>
  <si>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</si>
  <si>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</si>
  <si>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</si>
  <si>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</si>
  <si>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</si>
  <si>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</si>
  <si>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</si>
  <si>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</si>
  <si>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</si>
  <si>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</si>
  <si>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</si>
  <si>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</si>
  <si>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</si>
  <si>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</si>
  <si>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</si>
  <si>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</si>
  <si>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</si>
  <si>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</si>
  <si>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</si>
  <si>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</si>
  <si>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</si>
  <si>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</si>
  <si>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</si>
  <si>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</si>
  <si>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</si>
  <si>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</si>
  <si>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</si>
  <si>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</si>
  <si>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</si>
  <si>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</si>
  <si>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</si>
  <si>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</si>
  <si>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</si>
  <si>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</si>
  <si>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</si>
  <si>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</si>
  <si>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</si>
  <si>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</si>
  <si>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</si>
  <si>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</si>
  <si>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</si>
  <si>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</si>
  <si>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</si>
  <si>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</si>
  <si>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</si>
  <si>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</si>
  <si>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</si>
  <si>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</si>
  <si>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</si>
  <si>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</si>
  <si>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</si>
  <si>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</si>
  <si>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</si>
  <si>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</si>
  <si>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</si>
  <si>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</si>
  <si>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</si>
  <si>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</si>
  <si>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</si>
  <si>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</si>
  <si>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</si>
  <si>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</si>
  <si>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</si>
  <si>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</si>
  <si>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</si>
  <si>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</si>
  <si>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</si>
  <si>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</si>
  <si>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</si>
  <si>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</si>
  <si>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</si>
  <si>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</si>
  <si>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</si>
  <si>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</si>
  <si>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</si>
  <si>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</si>
  <si>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</si>
  <si>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</si>
  <si>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</si>
  <si>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</si>
  <si>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</si>
  <si>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</si>
  <si>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</si>
  <si>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</si>
  <si>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</si>
  <si>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</si>
  <si>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</si>
  <si>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</si>
  <si>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</si>
  <si>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</si>
  <si>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</si>
  <si>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</si>
  <si>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</si>
  <si>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</si>
  <si>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</si>
  <si>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</si>
  <si>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</si>
  <si>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</si>
  <si>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</si>
  <si>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</si>
  <si>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</si>
  <si>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</si>
  <si>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</si>
  <si>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</si>
  <si>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</si>
  <si>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</si>
  <si>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</si>
  <si>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</si>
  <si>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</si>
  <si>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</si>
  <si>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</si>
  <si>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</si>
  <si>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</si>
  <si>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</si>
  <si>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</si>
  <si>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</si>
  <si>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</si>
  <si>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</si>
  <si>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</si>
  <si>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</si>
  <si>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</si>
  <si>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</si>
  <si>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</si>
  <si>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</si>
  <si>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</si>
  <si>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</si>
  <si>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</si>
  <si>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</si>
  <si>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</si>
  <si>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</si>
  <si>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</si>
  <si>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</si>
  <si>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</si>
  <si>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</si>
  <si>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</si>
  <si>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</si>
  <si>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</si>
  <si>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</si>
  <si>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</si>
  <si>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</si>
  <si>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</si>
  <si>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</si>
  <si>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</si>
  <si>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</si>
  <si>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</si>
  <si>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</si>
  <si>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</si>
  <si>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</si>
  <si>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</si>
  <si>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</si>
  <si>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</si>
  <si>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</si>
  <si>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</si>
  <si>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</si>
  <si>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</si>
  <si>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</si>
  <si>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</si>
  <si>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</si>
  <si>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</si>
  <si>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</si>
  <si>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</si>
  <si>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</si>
  <si>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</si>
  <si>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</si>
  <si>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</si>
  <si>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</si>
  <si>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</si>
  <si>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</si>
  <si>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</si>
  <si>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</si>
  <si>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</si>
  <si>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</si>
  <si>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</si>
  <si>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</si>
  <si>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</si>
  <si>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</si>
  <si>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</si>
  <si>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</si>
  <si>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</si>
  <si>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</si>
  <si>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</si>
  <si>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</si>
  <si>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</si>
  <si>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</si>
  <si>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</si>
  <si>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</si>
  <si>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</si>
  <si>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</si>
  <si>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</si>
  <si>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</si>
  <si>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</si>
  <si>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</si>
  <si>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</si>
  <si>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</si>
  <si>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</si>
  <si>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</si>
  <si>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</si>
  <si>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</si>
  <si>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</si>
  <si>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</si>
  <si>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</si>
  <si>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</si>
  <si>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</si>
  <si>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</si>
  <si>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</si>
  <si>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</si>
  <si>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</si>
  <si>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</si>
  <si>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</si>
  <si>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</si>
  <si>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</si>
  <si>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</si>
  <si>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</si>
  <si>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</si>
  <si>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</si>
  <si>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</si>
  <si>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</si>
  <si>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</si>
  <si>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</si>
  <si>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</si>
  <si>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</si>
  <si>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</si>
  <si>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</si>
  <si>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</si>
  <si>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</si>
  <si>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</si>
  <si>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</si>
  <si>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</si>
  <si>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</si>
  <si>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</si>
  <si>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</si>
  <si>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</si>
  <si>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</si>
  <si>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</si>
  <si>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</si>
  <si>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</si>
  <si>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</si>
  <si>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</si>
  <si>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</si>
  <si>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</si>
  <si>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</si>
  <si>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</si>
  <si>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</si>
  <si>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</si>
  <si>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</si>
  <si>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</si>
  <si>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</si>
  <si>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</si>
  <si>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</si>
  <si>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</si>
  <si>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</si>
  <si>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</si>
  <si>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</si>
  <si>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</si>
  <si>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</si>
  <si>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</si>
  <si>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</si>
  <si>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</si>
  <si>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</si>
  <si>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</si>
  <si>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</si>
  <si>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</si>
  <si>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</si>
  <si>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</si>
  <si>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</si>
  <si>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</si>
  <si>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</si>
  <si>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</si>
  <si>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</si>
  <si>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</si>
  <si>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</si>
  <si>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</si>
  <si>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</si>
  <si>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</si>
  <si>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</si>
  <si>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</si>
  <si>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</si>
  <si>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</si>
  <si>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</si>
  <si>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</si>
  <si>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</si>
  <si>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</si>
  <si>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</si>
  <si>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</si>
  <si>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</si>
  <si>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</si>
  <si>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</si>
  <si>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</si>
  <si>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</si>
  <si>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</si>
  <si>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</si>
  <si>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</si>
  <si>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</si>
  <si>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</si>
  <si>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</si>
  <si>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</si>
  <si>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</si>
  <si>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</si>
  <si>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</si>
  <si>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BB P/REDE AGUA DN 75 X 50/DE 85 X 60MM</t>
  </si>
  <si>
    <t>REDUCAO PVC PBA JE PB P/REDE AGUA DN 100 X 50/DE 110 X 60MM</t>
  </si>
  <si>
    <t>REDUCAO PVC PBA JE PB P/REDE AGUA DN 100 X 75/DE 110 X 85MM</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</si>
  <si>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</si>
  <si>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</si>
  <si>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</si>
  <si>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</si>
  <si>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</si>
  <si>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</si>
  <si>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4"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</si>
  <si>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</si>
  <si>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</si>
  <si>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</si>
  <si>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</si>
  <si>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</si>
  <si>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</si>
  <si>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</si>
  <si>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</si>
  <si>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</si>
  <si>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</si>
  <si>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</si>
  <si>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</si>
  <si>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</si>
  <si>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</si>
  <si>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</si>
  <si>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</si>
  <si>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</si>
  <si>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</si>
  <si>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</si>
  <si>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</si>
  <si>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</si>
  <si>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</si>
  <si>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</si>
  <si>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</si>
  <si>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</si>
  <si>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</si>
  <si>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</si>
  <si>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ROSCAVEL DN 3/4"</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</si>
  <si>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</si>
  <si>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</si>
  <si>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</si>
  <si>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</si>
  <si>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</si>
  <si>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</si>
  <si>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</si>
  <si>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</si>
  <si>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</si>
  <si>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</si>
  <si>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</si>
  <si>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</si>
  <si>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</si>
  <si>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</si>
  <si>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</si>
  <si>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</si>
  <si>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</si>
  <si>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</si>
  <si>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</si>
  <si>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</si>
  <si>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</si>
  <si>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</si>
  <si>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</si>
  <si>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</si>
  <si>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</si>
  <si>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</si>
  <si>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</si>
  <si>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</si>
  <si>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</si>
  <si>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</si>
  <si>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</si>
  <si>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</si>
  <si>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</si>
  <si>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</si>
  <si>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</si>
  <si>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</si>
  <si>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</si>
  <si>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</si>
  <si>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</si>
  <si>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</si>
  <si>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</si>
  <si>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</si>
  <si>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</si>
  <si>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</si>
  <si>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</si>
  <si>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</si>
  <si>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</si>
  <si>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</si>
  <si>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</si>
  <si>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</si>
  <si>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</si>
  <si>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</si>
  <si>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</si>
  <si>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</si>
  <si>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</si>
  <si>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</si>
  <si>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</si>
  <si>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</si>
  <si>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</si>
  <si>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</si>
  <si>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</si>
  <si>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</si>
  <si>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</si>
  <si>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</si>
  <si>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</si>
  <si>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</si>
  <si>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</si>
  <si>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</si>
  <si>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</si>
  <si>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</si>
  <si>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</si>
  <si>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</si>
  <si>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</si>
  <si>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</si>
  <si>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</si>
  <si>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</si>
  <si>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</si>
  <si>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</si>
  <si>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</si>
  <si>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</si>
  <si>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</si>
  <si>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</si>
  <si>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</si>
  <si>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</si>
  <si>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</si>
  <si>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</si>
  <si>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</si>
  <si>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</si>
  <si>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</si>
  <si>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</si>
  <si>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</si>
  <si>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</si>
  <si>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</si>
  <si>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</si>
  <si>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</si>
  <si>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</si>
  <si>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</si>
  <si>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</si>
  <si>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</si>
  <si>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</si>
  <si>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</si>
  <si>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</si>
  <si>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</si>
  <si>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</si>
  <si>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</si>
  <si>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</si>
  <si>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</si>
  <si>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</si>
  <si>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</si>
  <si>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</si>
  <si>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</si>
  <si>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</si>
  <si>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</si>
  <si>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</si>
  <si>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</si>
  <si>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</si>
  <si>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</si>
  <si>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</si>
  <si>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</si>
  <si>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</si>
  <si>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</si>
  <si>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</si>
  <si>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</si>
  <si>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</si>
  <si>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</si>
  <si>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</si>
  <si>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</si>
  <si>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</si>
  <si>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</si>
  <si>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</si>
  <si>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</si>
  <si>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</si>
  <si>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</si>
  <si>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</si>
  <si>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</si>
  <si>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</si>
  <si>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</si>
  <si>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</si>
  <si>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</si>
  <si>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</si>
  <si>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</si>
  <si>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</si>
  <si>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</si>
  <si>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</si>
  <si>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</si>
  <si>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</si>
  <si>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</si>
  <si>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</si>
  <si>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</si>
  <si>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</si>
  <si>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</si>
  <si>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</si>
  <si>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</si>
  <si>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</si>
  <si>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</si>
  <si>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</si>
  <si>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</si>
  <si>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</si>
  <si>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</si>
  <si>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</si>
  <si>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</si>
  <si>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</si>
  <si>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</si>
  <si>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</si>
  <si>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</si>
  <si>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</si>
  <si>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</si>
  <si>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</si>
  <si>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</si>
  <si>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</si>
  <si>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</si>
  <si>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</si>
  <si>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</si>
  <si>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</si>
  <si>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</si>
  <si>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</si>
  <si>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</si>
  <si>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</si>
  <si>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</si>
  <si>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</si>
  <si>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</si>
  <si>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</si>
  <si>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</si>
  <si>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</si>
  <si>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</si>
  <si>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</si>
  <si>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</si>
  <si>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</si>
  <si>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</si>
  <si>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</si>
  <si>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</si>
  <si>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</si>
  <si>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</si>
  <si>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</si>
  <si>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</si>
  <si>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</si>
  <si>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</si>
  <si>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</si>
  <si>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</si>
  <si>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</si>
  <si>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</si>
  <si>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</si>
  <si>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</si>
  <si>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</si>
  <si>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</si>
  <si>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</si>
  <si>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</si>
  <si>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</si>
  <si>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</si>
  <si>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</si>
  <si>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</si>
  <si>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</si>
  <si>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</si>
  <si>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</si>
  <si>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</si>
  <si>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</si>
  <si>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</si>
  <si>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</si>
  <si>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</si>
  <si>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</si>
  <si>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</si>
  <si>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</si>
  <si>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</si>
  <si>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</si>
  <si>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</si>
  <si>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</si>
  <si>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</si>
  <si>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</si>
  <si>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</si>
  <si>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</si>
  <si>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</si>
  <si>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</si>
  <si>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</si>
  <si>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</si>
  <si>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</si>
  <si>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</si>
  <si>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</si>
  <si>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</si>
  <si>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</si>
  <si>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</si>
  <si>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</si>
  <si>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</si>
  <si>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</si>
  <si>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</si>
  <si>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</si>
  <si>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</si>
  <si>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</si>
  <si>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</si>
  <si>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</si>
  <si>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</si>
  <si>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</si>
  <si>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</si>
  <si>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</si>
  <si>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</si>
  <si>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</si>
  <si>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</si>
  <si>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</si>
  <si>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</si>
  <si>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</si>
  <si>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</si>
  <si>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</si>
  <si>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</si>
  <si>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</si>
  <si>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</si>
  <si>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</si>
  <si>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</si>
  <si>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</si>
  <si>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</si>
  <si>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</si>
  <si>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</si>
  <si>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</si>
  <si>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</si>
  <si>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</si>
  <si>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</si>
  <si>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</si>
  <si>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</si>
  <si>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</si>
  <si>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</si>
  <si>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</si>
  <si>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</si>
  <si>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</si>
  <si>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</si>
  <si>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</si>
  <si>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</si>
  <si>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</si>
  <si>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</si>
  <si>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</si>
  <si>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</si>
  <si>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</si>
  <si>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</si>
  <si>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</si>
  <si>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</si>
  <si>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</si>
  <si>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</si>
  <si>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</si>
  <si>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</si>
  <si>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</si>
  <si>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</si>
  <si>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</si>
  <si>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</si>
  <si>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</si>
  <si>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</si>
  <si>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</si>
  <si>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</si>
  <si>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</si>
  <si>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</si>
  <si>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</si>
  <si>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</si>
  <si>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</si>
  <si>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</si>
  <si>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</si>
  <si>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</si>
  <si>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</si>
  <si>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</si>
  <si>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</si>
  <si>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</si>
  <si>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</si>
  <si>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</si>
  <si>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</si>
  <si>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</si>
  <si>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</si>
  <si>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</si>
  <si>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</si>
  <si>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</si>
  <si>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</si>
  <si>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</si>
  <si>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</si>
  <si>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</si>
  <si>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</si>
  <si>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</si>
  <si>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</si>
  <si>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</si>
  <si>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</si>
  <si>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</si>
  <si>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</si>
  <si>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</si>
  <si>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</si>
  <si>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</si>
  <si>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</si>
  <si>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</si>
  <si>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</si>
  <si>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</si>
  <si>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</si>
  <si>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</si>
  <si>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</si>
  <si>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</si>
  <si>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</si>
  <si>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</si>
  <si>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</si>
  <si>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</si>
  <si>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</si>
  <si>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</si>
  <si>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</si>
  <si>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</si>
  <si>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</si>
  <si>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</si>
  <si>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</si>
  <si>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</si>
  <si>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100/ DE 110MM</t>
  </si>
  <si>
    <t>TE PVC PBA NBR 10351 P/ REDE AGUA 90G BBB DN 50/ DE 60MM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</si>
  <si>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</si>
  <si>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</si>
  <si>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</si>
  <si>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</si>
  <si>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</si>
  <si>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</si>
  <si>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</si>
  <si>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</si>
  <si>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</si>
  <si>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</si>
  <si>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</si>
  <si>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</si>
  <si>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</si>
  <si>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</si>
  <si>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</si>
  <si>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</si>
  <si>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</si>
  <si>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</si>
  <si>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</si>
  <si>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</si>
  <si>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</si>
  <si>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</si>
  <si>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</si>
  <si>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</si>
  <si>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</si>
  <si>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</si>
  <si>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</si>
  <si>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</si>
  <si>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</si>
  <si>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</si>
  <si>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</si>
  <si>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</si>
  <si>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</si>
  <si>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</si>
  <si>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</si>
  <si>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</si>
  <si>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</si>
  <si>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</si>
  <si>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</si>
  <si>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</si>
  <si>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</si>
  <si>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</si>
  <si>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</si>
  <si>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</si>
  <si>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</si>
  <si>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</si>
  <si>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</si>
  <si>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</si>
  <si>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</si>
  <si>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</si>
  <si>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</si>
  <si>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</si>
  <si>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PBA NBR 10351 P/ REDE AGUA BBB JE DN 100 X 50 /DE 110 X 60MM</t>
  </si>
  <si>
    <t>TE REDUCAO PVC PBA NBR 10351 P/ REDE AGUA BBB JE DN 100 X 75 /DE 110 X 85MM</t>
  </si>
  <si>
    <t>TE REDUCAO PVC PBA NBR 10351 P/ REDE AGUA BBB JE DN 75 X 50 /DE 85 X 60MM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</si>
  <si>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</si>
  <si>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</si>
  <si>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</si>
  <si>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</si>
  <si>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</si>
  <si>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</si>
  <si>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</si>
  <si>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</si>
  <si>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</si>
  <si>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</si>
  <si>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</si>
  <si>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</si>
  <si>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</si>
  <si>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</si>
  <si>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</si>
  <si>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</si>
  <si>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</si>
  <si>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</si>
  <si>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</si>
  <si>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</si>
  <si>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</si>
  <si>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</si>
  <si>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</si>
  <si>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</si>
  <si>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</si>
  <si>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</si>
  <si>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</si>
  <si>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</si>
  <si>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</si>
  <si>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</si>
  <si>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</si>
  <si>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</si>
  <si>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</si>
  <si>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</si>
  <si>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</si>
  <si>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</si>
  <si>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</si>
  <si>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</si>
  <si>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</si>
  <si>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</si>
  <si>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</si>
  <si>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</si>
  <si>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</si>
  <si>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</si>
  <si>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</si>
  <si>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</si>
  <si>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</si>
  <si>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</si>
  <si>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</si>
  <si>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</si>
  <si>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</si>
  <si>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</si>
  <si>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</si>
  <si>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</si>
  <si>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</si>
  <si>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</si>
  <si>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</si>
  <si>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</si>
  <si>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</si>
  <si>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</si>
  <si>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</si>
  <si>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</si>
  <si>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</si>
  <si>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</si>
  <si>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</si>
  <si>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</si>
  <si>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</si>
  <si>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</si>
  <si>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</si>
  <si>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</si>
  <si>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</si>
  <si>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</si>
  <si>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</si>
  <si>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</si>
  <si>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</si>
  <si>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</si>
  <si>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</si>
  <si>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</si>
  <si>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</si>
  <si>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</si>
  <si>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</si>
  <si>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</si>
  <si>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</si>
  <si>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</si>
  <si>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</si>
  <si>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</si>
  <si>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</si>
  <si>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</si>
  <si>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</si>
  <si>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</si>
  <si>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</si>
  <si>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</si>
  <si>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</si>
  <si>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</si>
  <si>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</si>
  <si>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</si>
  <si>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</si>
  <si>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</si>
  <si>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</si>
  <si>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</si>
  <si>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</si>
  <si>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</si>
  <si>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</si>
  <si>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</si>
  <si>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</si>
  <si>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</si>
  <si>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</si>
  <si>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</si>
  <si>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</si>
  <si>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</si>
  <si>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</si>
  <si>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</si>
  <si>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</si>
  <si>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</si>
  <si>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</si>
  <si>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</si>
  <si>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</si>
  <si>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</si>
  <si>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</si>
  <si>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</si>
  <si>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</si>
  <si>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</si>
  <si>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</si>
  <si>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</si>
  <si>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</si>
  <si>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</si>
  <si>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</si>
  <si>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</si>
  <si>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</si>
  <si>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</si>
  <si>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</si>
  <si>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</si>
  <si>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</si>
  <si>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</si>
  <si>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</si>
  <si>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</si>
  <si>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</si>
  <si>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</si>
  <si>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</si>
  <si>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</si>
  <si>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</si>
  <si>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</si>
  <si>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</si>
  <si>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</si>
  <si>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</si>
  <si>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</si>
  <si>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</si>
  <si>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</si>
  <si>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</si>
  <si>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</si>
  <si>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</si>
  <si>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</si>
  <si>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</si>
  <si>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</si>
  <si>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</si>
  <si>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</si>
  <si>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</si>
  <si>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</si>
  <si>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</si>
  <si>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</si>
  <si>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</si>
  <si>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</si>
  <si>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</si>
  <si>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</si>
  <si>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</si>
  <si>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</si>
  <si>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</si>
  <si>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</si>
  <si>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</si>
  <si>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</si>
  <si>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</si>
  <si>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</si>
  <si>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</si>
  <si>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</si>
  <si>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</si>
  <si>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</si>
  <si>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</si>
  <si>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</si>
  <si>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</si>
  <si>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</si>
  <si>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</si>
  <si>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</si>
  <si>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</si>
  <si>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</si>
  <si>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</si>
  <si>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</si>
  <si>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</si>
  <si>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</si>
  <si>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</si>
  <si>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</si>
  <si>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</si>
  <si>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</si>
  <si>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</si>
  <si>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</si>
  <si>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</si>
  <si>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</si>
  <si>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</si>
  <si>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</si>
  <si>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</si>
  <si>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</si>
  <si>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</si>
  <si>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</si>
  <si>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</si>
  <si>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</si>
  <si>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</si>
  <si>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</si>
  <si>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</si>
  <si>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</si>
  <si>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</si>
  <si>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</si>
  <si>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</si>
  <si>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</si>
  <si>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</si>
  <si>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</si>
  <si>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</si>
  <si>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</si>
  <si>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</si>
  <si>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</si>
  <si>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</si>
  <si>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</si>
  <si>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</si>
  <si>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</si>
  <si>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</si>
  <si>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</si>
  <si>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</si>
  <si>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</si>
  <si>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</si>
  <si>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</si>
  <si>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</si>
  <si>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</si>
  <si>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</si>
  <si>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</si>
  <si>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</si>
  <si>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</si>
  <si>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</si>
  <si>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</si>
  <si>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</si>
  <si>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</si>
  <si>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</si>
  <si>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</si>
  <si>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</si>
  <si>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</si>
  <si>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</si>
  <si>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</si>
  <si>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</si>
  <si>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</si>
  <si>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</si>
  <si>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</si>
  <si>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</si>
  <si>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</si>
  <si>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</si>
  <si>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</si>
  <si>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</si>
  <si>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</si>
  <si>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</si>
  <si>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</si>
  <si>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</si>
  <si>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</si>
  <si>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</si>
  <si>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</si>
  <si>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</si>
  <si>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</si>
  <si>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</si>
  <si>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</si>
  <si>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</si>
  <si>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</si>
  <si>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</si>
  <si>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</si>
  <si>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</si>
  <si>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</si>
  <si>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</si>
  <si>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</si>
  <si>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</si>
  <si>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</si>
  <si>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</si>
  <si>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</si>
  <si>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</si>
  <si>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</si>
  <si>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</si>
  <si>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</si>
  <si>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</si>
  <si>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</si>
  <si>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</si>
  <si>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</si>
  <si>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</si>
  <si>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</si>
  <si>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</si>
  <si>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</si>
  <si>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</si>
  <si>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</si>
  <si>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</si>
  <si>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</si>
  <si>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</si>
  <si>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</si>
  <si>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</si>
  <si>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</si>
  <si>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</si>
  <si>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</si>
  <si>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</si>
  <si>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</si>
  <si>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</si>
  <si>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</si>
  <si>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</si>
  <si>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</si>
  <si>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</si>
  <si>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</si>
  <si>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</si>
  <si>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</si>
  <si>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</si>
  <si>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</si>
  <si>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</si>
  <si>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</si>
  <si>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</si>
  <si>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</si>
  <si>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</si>
  <si>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</si>
  <si>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</si>
  <si>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</si>
  <si>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</si>
  <si>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</si>
  <si>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</si>
  <si>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</si>
  <si>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</si>
  <si>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</si>
  <si>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</si>
  <si>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</si>
  <si>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</si>
  <si>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</si>
  <si>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</si>
  <si>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</si>
  <si>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</si>
  <si>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</si>
  <si>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</si>
  <si>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</si>
  <si>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</si>
  <si>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</si>
  <si>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</si>
  <si>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</si>
  <si>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</si>
  <si>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</si>
  <si>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</si>
  <si>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</si>
  <si>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</si>
  <si>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</si>
  <si>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</si>
  <si>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</si>
  <si>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</si>
  <si>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</si>
  <si>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</si>
  <si>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</si>
  <si>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</si>
  <si>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</si>
  <si>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</si>
  <si>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</si>
  <si>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</si>
  <si>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</si>
  <si>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</si>
  <si>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</si>
  <si>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</si>
  <si>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</si>
  <si>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</si>
  <si>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</si>
  <si>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</si>
  <si>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</si>
  <si>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</si>
  <si>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</si>
  <si>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</si>
  <si>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</si>
  <si>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</si>
  <si>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</si>
  <si>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</si>
  <si>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</si>
  <si>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</si>
  <si>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</si>
  <si>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</si>
  <si>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</si>
  <si>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</si>
  <si>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</si>
  <si>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</si>
  <si>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</si>
  <si>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</si>
  <si>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</si>
  <si>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</si>
  <si>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</si>
  <si>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</si>
  <si>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</si>
  <si>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</si>
  <si>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</si>
  <si>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</si>
  <si>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</si>
  <si>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</si>
  <si>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</si>
  <si>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</si>
  <si>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</si>
  <si>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</si>
  <si>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</si>
  <si>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</si>
  <si>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</si>
  <si>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</si>
  <si>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</si>
  <si>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</si>
  <si>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</si>
  <si>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</si>
  <si>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</si>
  <si>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</si>
  <si>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</si>
  <si>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</si>
  <si>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</si>
  <si>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</si>
  <si>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</si>
  <si>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</si>
  <si>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</si>
  <si>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</si>
  <si>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</si>
  <si>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</si>
  <si>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</si>
  <si>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</si>
  <si>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</si>
  <si>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</si>
  <si>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</si>
  <si>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</si>
  <si>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</si>
  <si>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</si>
  <si>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</si>
  <si>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</si>
  <si>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</si>
  <si>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</si>
  <si>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</si>
  <si>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</si>
  <si>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</si>
  <si>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</si>
  <si>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</si>
  <si>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</si>
  <si>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</si>
  <si>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</si>
  <si>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</si>
  <si>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</si>
  <si>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</si>
  <si>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</si>
  <si>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</si>
  <si>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</si>
  <si>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</si>
  <si>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</si>
  <si>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</si>
  <si>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</si>
  <si>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</si>
  <si>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</si>
  <si>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</si>
  <si>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</si>
  <si>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</si>
  <si>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</si>
  <si>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</si>
  <si>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</si>
  <si>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</si>
  <si>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</si>
  <si>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</si>
  <si>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</si>
  <si>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</si>
  <si>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</si>
  <si>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</si>
  <si>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</si>
  <si>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</si>
  <si>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</si>
  <si>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</si>
  <si>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</si>
  <si>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</si>
  <si>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</si>
  <si>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</si>
  <si>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</si>
  <si>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</si>
  <si>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</si>
  <si>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</si>
  <si>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</si>
  <si>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</si>
  <si>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</si>
  <si>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</si>
  <si>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</si>
  <si>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</si>
  <si>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</si>
  <si>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</si>
  <si>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</si>
  <si>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</si>
  <si>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</si>
  <si>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</si>
  <si>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</si>
  <si>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</si>
  <si>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</si>
  <si>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</si>
  <si>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</si>
  <si>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</si>
  <si>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</si>
  <si>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</si>
  <si>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</si>
  <si>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</si>
  <si>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</si>
  <si>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</si>
  <si>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</si>
  <si>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</si>
  <si>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</si>
  <si>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</si>
  <si>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</si>
  <si>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</si>
  <si>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</si>
  <si>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</si>
  <si>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</si>
  <si>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</si>
  <si>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</si>
  <si>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</si>
  <si>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</si>
  <si>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</si>
  <si>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</si>
  <si>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</si>
  <si>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</si>
  <si>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</si>
  <si>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</si>
  <si>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</si>
  <si>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</si>
  <si>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</si>
  <si>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</si>
  <si>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</si>
  <si>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</si>
  <si>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</si>
  <si>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</si>
  <si>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</si>
  <si>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</si>
  <si>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</si>
  <si>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</si>
  <si>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</si>
  <si>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</si>
  <si>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</si>
  <si>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</si>
  <si>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</si>
  <si>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</si>
  <si>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</si>
  <si>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</si>
  <si>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</si>
  <si>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</si>
  <si>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</si>
  <si>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</si>
  <si>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</si>
  <si>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</si>
  <si>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</si>
  <si>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</si>
  <si>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</si>
  <si>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50/DE 60 MM</t>
  </si>
  <si>
    <t>TUBO PVC PBA 15 JE NBR 5647 P/REDE AGUA DN 65/DE 75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</si>
  <si>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</si>
  <si>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</si>
  <si>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</si>
  <si>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</si>
  <si>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</si>
  <si>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</si>
  <si>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</si>
  <si>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</si>
  <si>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</si>
  <si>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</si>
  <si>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</si>
  <si>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</si>
  <si>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</si>
  <si>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</si>
  <si>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</si>
  <si>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</si>
  <si>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</si>
  <si>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</si>
  <si>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</si>
  <si>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</si>
  <si>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</si>
  <si>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</si>
  <si>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</si>
  <si>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</si>
  <si>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</si>
  <si>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</si>
  <si>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</si>
  <si>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</si>
  <si>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</si>
  <si>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</si>
  <si>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</si>
  <si>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</si>
  <si>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</si>
  <si>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</si>
  <si>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</si>
  <si>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</si>
  <si>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</si>
  <si>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</si>
  <si>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</si>
  <si>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</si>
  <si>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</si>
  <si>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</si>
  <si>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</si>
  <si>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</si>
  <si>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</si>
  <si>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</si>
  <si>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</si>
  <si>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</si>
  <si>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</si>
  <si>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</si>
  <si>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</si>
  <si>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</si>
  <si>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</si>
  <si>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</si>
  <si>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</si>
  <si>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</si>
  <si>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</si>
  <si>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</si>
  <si>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</si>
  <si>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</si>
  <si>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</si>
  <si>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</si>
  <si>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</si>
  <si>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</si>
  <si>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</si>
  <si>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</si>
  <si>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</si>
  <si>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</si>
  <si>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</si>
  <si>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</si>
  <si>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</si>
  <si>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</si>
  <si>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</si>
  <si>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</si>
  <si>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</si>
  <si>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</si>
  <si>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</si>
  <si>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</si>
  <si>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</si>
  <si>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</si>
  <si>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</si>
  <si>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</si>
  <si>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</si>
  <si>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</si>
  <si>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</si>
  <si>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</si>
  <si>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</si>
  <si>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</si>
  <si>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</si>
  <si>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</si>
  <si>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</si>
  <si>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</si>
  <si>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</si>
  <si>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</si>
  <si>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</si>
  <si>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</si>
  <si>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</si>
  <si>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</si>
  <si>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</si>
  <si>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</si>
  <si>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</si>
  <si>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</si>
  <si>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</si>
  <si>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</si>
  <si>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</si>
  <si>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</si>
  <si>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</si>
  <si>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</si>
  <si>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</si>
  <si>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</si>
  <si>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</si>
  <si>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</si>
  <si>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</si>
  <si>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</si>
  <si>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</si>
  <si>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</si>
  <si>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</si>
  <si>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</si>
  <si>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</si>
  <si>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</si>
  <si>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</si>
  <si>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</si>
  <si>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</si>
  <si>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</si>
  <si>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</si>
  <si>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</si>
  <si>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</si>
  <si>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</si>
  <si>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</si>
  <si>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</si>
  <si>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</si>
  <si>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</si>
  <si>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</si>
  <si>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</si>
  <si>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</si>
  <si>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</si>
  <si>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</si>
  <si>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</si>
  <si>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</si>
  <si>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</si>
  <si>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</si>
  <si>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</si>
  <si>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</si>
  <si>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</si>
  <si>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</si>
  <si>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</si>
  <si>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</si>
  <si>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</si>
  <si>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</si>
  <si>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</si>
  <si>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</si>
  <si>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</si>
  <si>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</si>
  <si>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</si>
  <si>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</si>
  <si>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</si>
  <si>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</si>
  <si>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</si>
  <si>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</si>
  <si>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</si>
  <si>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</si>
  <si>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</si>
  <si>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</si>
  <si>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</si>
  <si>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</si>
  <si>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</si>
  <si>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</si>
  <si>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</si>
  <si>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</si>
  <si>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</si>
  <si>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</si>
  <si>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</si>
  <si>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</si>
  <si>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</si>
  <si>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</si>
  <si>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</si>
  <si>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</si>
  <si>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</si>
  <si>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</si>
  <si>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</si>
  <si>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</si>
  <si>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</si>
  <si>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</si>
  <si>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</si>
  <si>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</si>
  <si>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</si>
  <si>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</si>
  <si>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</si>
  <si>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</si>
  <si>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</si>
  <si>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</si>
  <si>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</si>
  <si>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</si>
  <si>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</si>
  <si>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</si>
  <si>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</si>
  <si>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</si>
  <si>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</si>
  <si>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</si>
  <si>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</si>
  <si>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</si>
  <si>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</si>
  <si>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</si>
  <si>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</si>
  <si>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</si>
  <si>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</si>
  <si>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</si>
  <si>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</si>
  <si>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</si>
  <si>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</si>
  <si>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</si>
  <si>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</si>
  <si>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</si>
  <si>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</si>
  <si>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</si>
  <si>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</si>
  <si>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</si>
  <si>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</si>
  <si>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</si>
  <si>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</si>
  <si>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</si>
  <si>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</si>
  <si>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</si>
  <si>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</si>
  <si>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</si>
  <si>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</si>
  <si>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</si>
  <si>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</si>
  <si>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</si>
  <si>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</si>
  <si>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</si>
  <si>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</si>
  <si>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</si>
  <si>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</si>
  <si>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</si>
  <si>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</si>
  <si>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</si>
  <si>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</si>
  <si>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</si>
  <si>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</si>
  <si>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</si>
  <si>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</si>
  <si>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</si>
  <si>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</si>
  <si>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</si>
  <si>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</si>
  <si>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</si>
  <si>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</si>
  <si>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</si>
  <si>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</si>
  <si>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</si>
  <si>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</si>
  <si>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</si>
  <si>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</si>
  <si>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</si>
  <si>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</si>
  <si>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</si>
  <si>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</si>
  <si>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</si>
  <si>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</si>
  <si>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</si>
  <si>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</si>
  <si>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</si>
  <si>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</si>
  <si>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</si>
  <si>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</si>
  <si>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</si>
  <si>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</si>
  <si>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CAMINHÃO E CARRETA COM ENCARGOS COMPLEMENTARES</t>
  </si>
  <si>
    <t>MOTORISTA DE VEIÍCULO LEVE COM ENCARGOS COMPLEMENTARES</t>
  </si>
  <si>
    <t>MOTORISTA DE VEÍCULO PESADO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</si>
  <si>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</si>
  <si>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</si>
  <si>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</si>
  <si>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</si>
  <si>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</si>
  <si>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</si>
  <si>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</si>
  <si>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</si>
  <si>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</si>
  <si>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</si>
  <si>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</si>
  <si>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</si>
  <si>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</si>
  <si>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</si>
  <si>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</si>
  <si>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</si>
  <si>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</si>
  <si>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</si>
  <si>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</si>
  <si>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</si>
  <si>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</si>
  <si>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</si>
  <si>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</si>
  <si>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</si>
  <si>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</si>
  <si>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</si>
  <si>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</si>
  <si>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</si>
  <si>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</si>
  <si>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</si>
  <si>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</si>
  <si>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</si>
  <si>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</si>
  <si>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COMPRESSOR OU COMPRESSORISTA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</si>
  <si>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</si>
  <si>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</si>
  <si>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</si>
  <si>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</si>
  <si>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</si>
  <si>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</si>
  <si>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</si>
  <si>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</si>
  <si>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</si>
  <si>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</si>
  <si>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</si>
  <si>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</si>
  <si>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</si>
  <si>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SOLDA DE TOPO DESCENDENTE, EM CHAPA ACO CHANFR 3/8" ESP (P/ ASSENT TUBULACAO OU PECA DE ACO) UTILIZANDO CONVERSOR DIESEL</t>
  </si>
  <si>
    <t>SOLDA DE TOPO DESCENDENTE, EM CHAPA ACO CHANFR 5/16" ESP (P/ ASSENT TUBULACAO OU PECA DE ACO) UTILIZANDO CONVERSOR DIESEL.</t>
  </si>
  <si>
    <t>SOLDADOR A (PARA SOLDA A SER TESTADA COM RAIOS "X")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</si>
  <si>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</si>
  <si>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</si>
  <si>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</si>
  <si>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</si>
  <si>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</si>
  <si>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</si>
  <si>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</si>
  <si>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</si>
  <si>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</si>
  <si>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</si>
  <si>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</si>
  <si>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</si>
  <si>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</si>
  <si>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</si>
  <si>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</si>
  <si>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</si>
  <si>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</si>
  <si>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</si>
  <si>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</si>
  <si>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</si>
  <si>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</si>
  <si>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</si>
  <si>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</si>
  <si>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</si>
  <si>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</si>
  <si>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</si>
  <si>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</si>
  <si>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</si>
  <si>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</si>
  <si>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</si>
  <si>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</si>
  <si>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</si>
  <si>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</si>
  <si>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</si>
  <si>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</si>
  <si>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</si>
  <si>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</si>
  <si>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</si>
  <si>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</si>
  <si>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</si>
  <si>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</si>
  <si>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</si>
  <si>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</si>
  <si>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</si>
  <si>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</si>
  <si>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</si>
  <si>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</si>
  <si>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</si>
  <si>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</si>
  <si>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</si>
  <si>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</si>
  <si>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</si>
  <si>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</si>
  <si>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</si>
  <si>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</si>
  <si>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</si>
  <si>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</si>
  <si>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</si>
  <si>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</si>
  <si>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</si>
  <si>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</si>
  <si>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</si>
  <si>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</si>
  <si>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</si>
  <si>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</si>
  <si>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</si>
  <si>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</si>
  <si>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</si>
  <si>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</si>
  <si>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</si>
  <si>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</si>
  <si>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</si>
  <si>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</si>
  <si>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</si>
  <si>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</si>
  <si>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</si>
  <si>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</si>
  <si>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</si>
  <si>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</si>
  <si>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</si>
  <si>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</si>
  <si>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</si>
  <si>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</si>
  <si>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</si>
  <si>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</si>
  <si>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</si>
  <si>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</si>
  <si>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</si>
  <si>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</si>
  <si>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</si>
  <si>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</si>
  <si>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</si>
  <si>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</si>
  <si>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</si>
  <si>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</si>
  <si>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</si>
  <si>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</si>
  <si>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</si>
  <si>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</si>
  <si>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</si>
  <si>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</si>
  <si>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</si>
  <si>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</si>
  <si>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</si>
  <si>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</si>
  <si>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TOMADA DE PREÇOS Nº 2.2023-009-PMVX</t>
  </si>
  <si>
    <t xml:space="preserve">Objeto: CONSTRUÇÃO, RECUPERAÇÃO E MANUTENÇÃO DE CALÇADAS E MEIO FIO NA COMUNIDADE LEONARDO DA VINCI </t>
  </si>
  <si>
    <t>LOCAL DA OBRA: VITÓRIA DO XINGU - PARÁ</t>
  </si>
  <si>
    <t>CONSTRUTORA XINGU A N LTDA                                                                                                                                                                                                                                                                                                                                                             CNPJ: 29.423.776/0001-04, INSC. ESTADUAL : 15.814.552-6, INS MUNICIPAL; 442.066-2                                                                                                                                                                                                                                                ENDEREÇO: Rua Municipalidade , 985 , Edf Mirai office, Belém-PA, CEP 66.050-350                                                                                                                                                                                                                                                                      CONTATOS: 91-980988182                                                                                                                                                                                                                                                                                                                                                                                            EMAIL: construtoraxinguserv@gmail.com                                                                                                                                                                                                                                                                                                                                               BANCO: Inter, ag 0001, c/c 276832124                                                                                                                                                                                                                                                                                                                                                                    VALIDADE: 90 DIAS</t>
  </si>
  <si>
    <t>Vitória do Xingu, PA - 26 de dezembro de 2023</t>
  </si>
  <si>
    <t>Licenças e taxas da obra (acima de 500m2)</t>
  </si>
  <si>
    <t>Taxas da PMB (I)</t>
  </si>
  <si>
    <t>Taxa do CREA (I)</t>
  </si>
  <si>
    <t>Ligação provisória - luz</t>
  </si>
  <si>
    <t>Ligação provisoria - agua/esgoto</t>
  </si>
  <si>
    <t>Taxa de Incêndio</t>
  </si>
  <si>
    <t xml:space="preserve"> 1.2 </t>
  </si>
  <si>
    <t>Placa de obra em lona com plotagem de gráfica</t>
  </si>
  <si>
    <t>Prego 1 1/2"x13</t>
  </si>
  <si>
    <t>Lona com plotagem de gráfica</t>
  </si>
  <si>
    <t xml:space="preserve"> 1.3 </t>
  </si>
  <si>
    <t>MOBILIZACAO/DESMOBILIZACAO DE EQUIP. E MO</t>
  </si>
  <si>
    <t>CONTENCOES</t>
  </si>
  <si>
    <t>MOBILIZACAO/DESMOBILIZACAO/MAO DE OBRA E EQUIP.EMPREIT.</t>
  </si>
  <si>
    <t>MESTRE DE OBRAS COM ENCARGOS COMPLEMENTARES</t>
  </si>
  <si>
    <t>CURSO DE CAPACITAÇÃO PARA MESTRE DE OBRAS (ENCARGOS COMPLEMENTARES) - HORISTA</t>
  </si>
  <si>
    <t>MESTRE DE OBRAS (HORISTA)</t>
  </si>
  <si>
    <t xml:space="preserve"> 2.2 </t>
  </si>
  <si>
    <t>ENGENHEIRO CIVIL DE OBRA PLENO COM ENCARGOS COMPLEMENTARES</t>
  </si>
  <si>
    <t>CURSO DE CAPACITAÇÃO PARA ENGENHEIRO CIVIL DE OBRA PLENO (ENCARGOS COMPLEMENTARES) - HORISTA</t>
  </si>
  <si>
    <t>ENGENHEIRO CIVIL DE OBRA PLENO (HORISTA)</t>
  </si>
  <si>
    <t xml:space="preserve"> 3.1.1 </t>
  </si>
  <si>
    <t>Aterro incluindo carga, descarga, transporte e apiloamento</t>
  </si>
  <si>
    <t>Compactador de solo CM-13</t>
  </si>
  <si>
    <t>Hp</t>
  </si>
  <si>
    <t>Aterro arenoso</t>
  </si>
  <si>
    <t xml:space="preserve"> 3.2.1 </t>
  </si>
  <si>
    <t>MEIO FIO RETO DE CONCRETO MOLDADO IN LOCO PARA CALCADAS</t>
  </si>
  <si>
    <t>PAVIMENTACOES EXTERNAS</t>
  </si>
  <si>
    <t>CIMENTO PORTLAND CP III 32RS NBR 11578 (quilo)</t>
  </si>
  <si>
    <t>AREIA GROSSA LAVADA</t>
  </si>
  <si>
    <t>PEDRA BRITADA #1 E 2</t>
  </si>
  <si>
    <t>TABUA TERCEIRA QUALIDADE NAO APARELHADA</t>
  </si>
  <si>
    <t>PONTALETE 7,5x7,5cm (3x3") PERNA/BARROTE/ESTRONCA</t>
  </si>
  <si>
    <t xml:space="preserve"> 3.2.2 </t>
  </si>
  <si>
    <t>MEIO-FIO CURVO CONCRETO MOLDADO NO LOCAL</t>
  </si>
  <si>
    <t>URBANIZACAO</t>
  </si>
  <si>
    <t xml:space="preserve"> 3.3.1 </t>
  </si>
  <si>
    <t>CALCADA-CONCRETO 1:2:3 COM JUNTA SARRAFO MADEIRA</t>
  </si>
  <si>
    <t>PEDRA BRITADA #3</t>
  </si>
  <si>
    <t>SARRAFO DE MADEIRA PINUS 5 x 2,5cm BRUTO</t>
  </si>
  <si>
    <t>PEDRA BRITADA #2</t>
  </si>
  <si>
    <t xml:space="preserve"> 3.3.2 </t>
  </si>
  <si>
    <t>CALCADA CONCRETO ARMADO - ESPESSURA 7cm</t>
  </si>
  <si>
    <t>ACO CA 50 FINO (5,0mm a 10,0mm) (3/16" a 3/8")</t>
  </si>
  <si>
    <t>JUNTA PLASTICA DE DILATACAO 17 x 3,0cm</t>
  </si>
  <si>
    <t xml:space="preserve"> 3.3.3 </t>
  </si>
  <si>
    <t>Rampa padrão para acesso de deficientes a passeio público, em concreto simples Fck=25MPa, desempolado.</t>
  </si>
  <si>
    <t>Pisos : Cimentados, em Concreto Simples, tipo Tech-Stone e de Alta Resistência</t>
  </si>
  <si>
    <t>Escavação manual de vala ou cava em material de 1ª categoria, profundidade até 1,50m</t>
  </si>
  <si>
    <t>Escavação Manual em Área Urbana</t>
  </si>
  <si>
    <t>Meio-fio pré-moldado de concreto simples (0,12 x 0,30 x 1,00m), sobre base de concreto simples e rejuntado com argamassa de cimento e areia traço 1:3</t>
  </si>
  <si>
    <t>Meios-Fios e Guias</t>
  </si>
  <si>
    <t>Acabamento de superfície de piso de concreto com desempolamento manual</t>
  </si>
  <si>
    <t>Pavimentações Externas</t>
  </si>
  <si>
    <t>Piso tátil direcional e/ou alerta, de concreto, colorido, p/deficientes visuais, dimensões 25x25cm, aplicado com argamassa industrializada ac-ii, rejuntado, exclusive regularização de base</t>
  </si>
  <si>
    <t>Azulejos e Cerâmicas</t>
  </si>
  <si>
    <t>Aterro de caixão de ediificação, com fornec. de areia, adensada com água</t>
  </si>
  <si>
    <t>Aterros / Reaterros / Compactações</t>
  </si>
  <si>
    <t>Concreto simples fabricado na obra, fck=25 mpa, lançado e adensado</t>
  </si>
  <si>
    <t>Concreto Simples</t>
  </si>
  <si>
    <t xml:space="preserve"> 4.1.1 </t>
  </si>
  <si>
    <t>Demolição de concreto manualmente</t>
  </si>
  <si>
    <t>Demolições / Remoções</t>
  </si>
  <si>
    <t>Encargos Complementares - Servente</t>
  </si>
  <si>
    <t>Provisórios</t>
  </si>
  <si>
    <t>Encargos Complementares - Pedreiro</t>
  </si>
  <si>
    <t>SERVENTE DE OBRAS (HORISTA)</t>
  </si>
  <si>
    <t xml:space="preserve"> 4.1.2 </t>
  </si>
  <si>
    <t>Retirada de entulho c/ equipamento distancia ate 5k</t>
  </si>
  <si>
    <t>Pá carregadeira c/ retroescavadeira</t>
  </si>
  <si>
    <t>Caminhao basculante</t>
  </si>
  <si>
    <t>Hd</t>
  </si>
  <si>
    <t xml:space="preserve"> 4.2.1 </t>
  </si>
  <si>
    <t>Pintura de meio fio (caiação)</t>
  </si>
  <si>
    <t>Conversão InfoWOrca</t>
  </si>
  <si>
    <t>Pintura de acabamento com aplicação de 02 demãos de tinta mineral em pó (Hidracor ou similar)</t>
  </si>
  <si>
    <t>Outras Pinturas</t>
  </si>
  <si>
    <t>Argamassa cimento e areia traço t-1 (1:3) - 1 saco cimento 50kg / 3 padiolas areia dim. 0.35 x 0.45 x 0.23 m - Confecção mecânica e transporte</t>
  </si>
  <si>
    <t>Argamassas</t>
  </si>
  <si>
    <t>AREIA FINA - POSTO JAZIDA/FORNECEDOR (RETIRADO NA JAZIDA, SEM TRANSPORTE)</t>
  </si>
  <si>
    <t>Concreto simples fabricado na obra, fck=15 mpa, lançado e adensado</t>
  </si>
  <si>
    <t>Concreto simples fck= 15 MPA (b1/b2), fabricado na obra, sem lançamento e adensamento</t>
  </si>
  <si>
    <t>Lançamento de concreto simples fabricado na obra, inclusive adensamento e acabamento em peças da superestrutura</t>
  </si>
  <si>
    <t>Concreto simples fck= 25 MPA (b1/b2), fabricado na obra, sem lançamento e adensamento</t>
  </si>
  <si>
    <t>AREIA GROSSA - POSTO JAZIDA/FORNECEDOR (RETIRADO NA JAZIDA, SEM TRANSPORTE)</t>
  </si>
  <si>
    <t>PEDRA BRITADA N. 2 (19 A 38 MM) POSTO PEDREIRA/FORNECEDOR, SEM FRETE</t>
  </si>
  <si>
    <t>Encargos Complementares - Armador</t>
  </si>
  <si>
    <t>Seguro de vida e acidente em grupo un</t>
  </si>
  <si>
    <t>Cesta Básica un</t>
  </si>
  <si>
    <t>Exames admissionais/demissionais (checkup) cj</t>
  </si>
  <si>
    <t>Arco de serra un</t>
  </si>
  <si>
    <t>Torquesa un</t>
  </si>
  <si>
    <t>Protetor auricular un</t>
  </si>
  <si>
    <t>Protetor solar fps 30 com 120ml un</t>
  </si>
  <si>
    <t>Refeição - café da manhã ( café com leite e dois pães com manteiga) un</t>
  </si>
  <si>
    <t>Almoço (Participação do empregador) un</t>
  </si>
  <si>
    <t>Óculos branco proteção pr</t>
  </si>
  <si>
    <t>pr</t>
  </si>
  <si>
    <t>Vale transporte un</t>
  </si>
  <si>
    <t>Fardamento com mangas curta un</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</si>
  <si>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</si>
  <si>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</si>
  <si>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</si>
  <si>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</si>
  <si>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Encargos Complementares - Carpinteiro</t>
  </si>
  <si>
    <t>Serrote 40cm un</t>
  </si>
  <si>
    <t>Formão grande un</t>
  </si>
  <si>
    <t>Chave de fenda chata 30 cm un</t>
  </si>
  <si>
    <t>Martelo com unha un</t>
  </si>
  <si>
    <t>Furadeira e Parafusadeira eletrica Bosch ou Similar profissional un</t>
  </si>
  <si>
    <t>Serra circular eletrica portatil un</t>
  </si>
  <si>
    <t>Regua de alumínio c/ 2,00m (para pedreiro) un</t>
  </si>
  <si>
    <t>Nível de bolha de madeira un</t>
  </si>
  <si>
    <t>Prumo de face un</t>
  </si>
  <si>
    <t>Martelo sem unha un</t>
  </si>
  <si>
    <t>Desempoladeira de madeira 12x22 un</t>
  </si>
  <si>
    <t>Escala métrica de bambú Un</t>
  </si>
  <si>
    <t>Un</t>
  </si>
  <si>
    <t>Serra mármore Serra marmore un</t>
  </si>
  <si>
    <t>Marreta de 1/2 kg com cabo un</t>
  </si>
  <si>
    <t>Martelo de borracha com cabo un</t>
  </si>
  <si>
    <t>Desempenadeira de aço lisa, cabo madeira, ref:143, Atlas ou similar un</t>
  </si>
  <si>
    <t>Colher de pedreiro un</t>
  </si>
  <si>
    <t>Encargos Complementares - Pintor</t>
  </si>
  <si>
    <t>Trincha 3" un</t>
  </si>
  <si>
    <t>Rolo lã de carneiro 20cm un</t>
  </si>
  <si>
    <t>Pincel de seda 2" un</t>
  </si>
  <si>
    <t>Escada de aluminio de abrir com 7 degraus un</t>
  </si>
  <si>
    <t>Espátula un</t>
  </si>
  <si>
    <t>Pá quadrada un</t>
  </si>
  <si>
    <t>Talhadeira chata 10" Talhadeira chara 10" un</t>
  </si>
  <si>
    <t>Marreta 1 kg com cabo un</t>
  </si>
  <si>
    <t>CARRINHO DE MAO DE ACO CAPACIDADE 50 A 60 L, PNEU COM CAMARA</t>
  </si>
  <si>
    <t>CARPINTEIRO DE FORMAS (HORISTA)</t>
  </si>
  <si>
    <t>Meio fio pré-moldado concreto (0,12 x 0,30 x 1,00m) Meio-fio pré-moldado concreto (0,12 x 0,30 x 1,00m) m</t>
  </si>
  <si>
    <t>PINTOR (HORISTA)</t>
  </si>
  <si>
    <t>TINTA MINERAL IMPERMEAVEL EM PO, BRANCA</t>
  </si>
  <si>
    <t>Rejunte colorido flexivel  para revestimentos cerâmicos kg</t>
  </si>
  <si>
    <t>Argamassa industrializada Votomassa AC-II, ou similar kg</t>
  </si>
  <si>
    <t>Piso tátil direcional e/ou alerta, de concreto, colorido, dim 25x25 cm, para deficiente visual m2</t>
  </si>
  <si>
    <t xml:space="preserve">CONSTRUÇÃO, RECUPERAÇÃO E MANUTENÇÃO DE CALÇADAS E MEIO FIO NA COMUNIDADE LEONARDO DA VINCI </t>
  </si>
  <si>
    <t xml:space="preserve">VITÓRIA DO XINGU - PARÁ </t>
  </si>
  <si>
    <t xml:space="preserve">FONTE - SINAPI  - SEDOP - SBC - ORSE - AGETOP RODOVIÁRIA </t>
  </si>
  <si>
    <t>MUNICÍPIO DE  VITÓRIA DO XINGU - PARÁ</t>
  </si>
  <si>
    <t>SINAPI  SICRO  SEDOP  SBC  AGETOP RODOVIÁRIA</t>
  </si>
  <si>
    <t xml:space="preserve"> 1 </t>
  </si>
  <si>
    <t>ADMINISTRAÇÃO CENTRAL</t>
  </si>
  <si>
    <t>CONSTRUÇÃO DE CALÇADAS, MEIO FIO</t>
  </si>
  <si>
    <t>MOVIMENTAÇÃO DE TERRA</t>
  </si>
  <si>
    <t xml:space="preserve"> 3.2 </t>
  </si>
  <si>
    <t>MEIO FIO</t>
  </si>
  <si>
    <t xml:space="preserve"> 3.3 </t>
  </si>
  <si>
    <t>PASSEIO COM ACESSIBILIDADE (CALÇACAS)</t>
  </si>
  <si>
    <t>RECUPERAÇÃO E MANUTENÇÃO DE CALÇADAS</t>
  </si>
  <si>
    <t>DEMOLIÇÕES E RETIRADAS</t>
  </si>
  <si>
    <t>SERVIÇOS DE RECUPERAÇÃO</t>
  </si>
  <si>
    <t>SERVIÇOS FINAIS</t>
  </si>
  <si>
    <t>TOTAL DA OBRA SEM BDI</t>
  </si>
  <si>
    <t>TOTAL DO BDI</t>
  </si>
  <si>
    <t>O VALOR DESTA PROPOSTA É DE UM MILHÃO, CENTO E SETENTA E NOVE MIL, SEISCENTOS E SESSENTA E OITO REAIS E CINQUENTA E UM CENTAVOS</t>
  </si>
  <si>
    <t>3.1</t>
  </si>
  <si>
    <t>3.2</t>
  </si>
  <si>
    <t>3.3</t>
  </si>
  <si>
    <t>4.1</t>
  </si>
  <si>
    <t>4.2</t>
  </si>
  <si>
    <t>PORCENTAGEM</t>
  </si>
  <si>
    <t>CUSTO</t>
  </si>
  <si>
    <t>PORCENTAGEM ACUMULADO</t>
  </si>
  <si>
    <t>CUSTO ACUMULADO</t>
  </si>
  <si>
    <t>TOTAL POR ETAPA</t>
  </si>
  <si>
    <t>1.1</t>
  </si>
  <si>
    <t>1.2</t>
  </si>
  <si>
    <t>1.3</t>
  </si>
  <si>
    <t>2.1</t>
  </si>
  <si>
    <t>2.2</t>
  </si>
  <si>
    <t>150 DIAS</t>
  </si>
  <si>
    <t>180 DIAS</t>
  </si>
  <si>
    <t>CONSTRUTORA XINGU A N LTDA                                                                                                                                                                                                                                                                                                                                                                                                                                                                                                                                                                                              CNPJ: 29.423.776/0001-04, INSC. ESTADUAL : 15.814.552-6, INS MUNICIPAL; 442.066-2                                                                                                                                                                                                                                                                                                                                                                                                                                                                                        ENDEREÇO: Rua Municipalidade , 985 , Edf Mirai office, Belém-PA, CEP 66.050-350                                                                                                                                                                                                                                                                                                                                                                                                                                                                                                                             CONTATOS: 91-980988182                                                                                                                                                                                                                                                                                                                                                                                                                                                                                                                                                                                      EMAIL: construtoraxinguserv@gmail.com                                                                                                                                                                                                                                                                                                                                                                                                                                                                                                                                                                            BANCO: Inter, ag 0001, c/c 276832124                                                                                                                                                                                                                                                                                                                                                                                                                                                                                                                           VALIDADE: 90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</si>
</sst>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R$&quot;\ #,##0;\-&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0%"/>
    <numFmt numFmtId="172" formatCode="_(* #,##0.000000_);_(* \(#,##0.000000\);_(* &quot;-&quot;??_);_(@_)"/>
    <numFmt numFmtId="173" formatCode="_-* #,##0.000_-;\-* #,##0.000_-;_-* &quot;-&quot;??_-;_-@_-"/>
    <numFmt numFmtId="174" formatCode="_-* #,##0.0000000_-;\-* #,##0.0000000_-;_-* &quot;-&quot;???????_-;_-@_-"/>
    <numFmt numFmtId="175" formatCode="_-* #,##0.0000000_-;\-* #,##0.0000000_-;_-* &quot;-&quot;??????_-;_-@_-"/>
    <numFmt numFmtId="176" formatCode="0.000"/>
    <numFmt numFmtId="177" formatCode="0.0"/>
    <numFmt numFmtId="178" formatCode="0.00000"/>
    <numFmt numFmtId="179" formatCode="0.000000"/>
    <numFmt numFmtId="180" formatCode="0.0000000"/>
    <numFmt numFmtId="181" formatCode="&quot;R$&quot;\ #,##0.00"/>
    <numFmt numFmtId="182" formatCode="[$-416]mmmm\-yy;@"/>
    <numFmt numFmtId="183" formatCode="_([$€]* #,##0.00_);_([$€]* \(#,##0.00\);_([$€]* &quot;-&quot;??_);_(@_)"/>
    <numFmt numFmtId="184" formatCode="0.0000"/>
    <numFmt numFmtId="185" formatCode="_(&quot;R$&quot;* #,##0.00_);_(&quot;R$&quot;* \(#,##0.00\);_(&quot;R$&quot;* &quot;-&quot;??_);_(@_)"/>
    <numFmt numFmtId="186" formatCode="#,##0.00;[Red]#,##0.00"/>
    <numFmt numFmtId="187" formatCode="_ * #,##0.00_ ;_ * \-#,##0.00_ ;_ * &quot;-&quot;??_ ;_ @_ "/>
    <numFmt numFmtId="188" formatCode="0.0%"/>
    <numFmt numFmtId="189" formatCode="_(* #,##0.00_);_(* \(#,##0.00\);_(* \-??_);_(@_)"/>
    <numFmt numFmtId="190" formatCode="&quot;R$ &quot;#,##0.00"/>
    <numFmt numFmtId="191" formatCode="_(&quot;R$ &quot;* #,##0.00_);_(&quot;R$ &quot;* \(#,##0.00\);_(&quot;R$ &quot;* \-??_);_(@_)"/>
    <numFmt numFmtId="192" formatCode="#,##0.000000"/>
    <numFmt numFmtId="193" formatCode="_(* #,##0.0000_);_(* \(#,##0.0000\);_(* &quot;-&quot;??_);_(@_)"/>
    <numFmt numFmtId="194" formatCode="_(&quot;$&quot;* #,##0.00_);_(&quot;$&quot;* \(#,##0.00\);_(&quot;$&quot;* &quot;-&quot;??_);_(@_)"/>
    <numFmt numFmtId="195" formatCode="#,##0.00&quot; &quot;;&quot;-&quot;#,##0.00&quot; &quot;;&quot; -&quot;#&quot; &quot;;@&quot; &quot;"/>
    <numFmt numFmtId="196" formatCode="[$R$-416]&quot; &quot;#,##0.00;[Red]&quot;-&quot;[$R$-416]&quot; &quot;#,##0.00"/>
    <numFmt numFmtId="197" formatCode="&quot;R$&quot;#,##0_);\(&quot;R$&quot;#,##0\)"/>
    <numFmt numFmtId="198" formatCode="_([$€-2]* #,##0.00_);_([$€-2]* \(#,##0.00\);_([$€-2]* &quot;-&quot;??_)"/>
    <numFmt numFmtId="199" formatCode="#."/>
    <numFmt numFmtId="200" formatCode="_(&quot;R$&quot;* #,##0_);_(&quot;R$&quot;* \(#,##0\);_(&quot;R$&quot;* &quot;-&quot;_);_(@_)"/>
    <numFmt numFmtId="201" formatCode="&quot;R$&quot;\ #,##0.00_);[Red]\(&quot;R$&quot;\ #,##0.00\)"/>
    <numFmt numFmtId="202" formatCode="_-* #,##0.00_-;\-* #,##0.00_-;_-* \-??_-;_-@_-"/>
    <numFmt numFmtId="203" formatCode="_-* #,##0.00&quot; €&quot;_-;\-* #,##0.00&quot; €&quot;_-;_-* \-??&quot; €&quot;_-;_-@_-"/>
    <numFmt numFmtId="204" formatCode="_-&quot;R$&quot;* #,##0.00_-;\-&quot;R$&quot;* #,##0.00_-;_-&quot;R$&quot;* &quot;-&quot;??_-;_-@_-"/>
    <numFmt numFmtId="205" formatCode="000000"/>
    <numFmt numFmtId="206" formatCode="#,##0.00&quot; M2&quot;"/>
    <numFmt numFmtId="207" formatCode="#,##0.0000000"/>
    <numFmt numFmtId="208" formatCode="_(* #,##0.00000_);_(* \(#,##0.00000\);_(* &quot;-&quot;??_);_(@_)"/>
    <numFmt numFmtId="209" formatCode="mm/yy"/>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u/>
      <sz val="10"/>
      <color theme="10"/>
      <name val="Arial"/>
      <family val="2"/>
    </font>
    <font>
      <b/>
      <sz val="10"/>
      <color rgb="FF555555"/>
      <name val="Arial"/>
      <family val="2"/>
    </font>
    <font>
      <sz val="12"/>
      <name val="Arial"/>
      <family val="2"/>
    </font>
    <font>
      <sz val="10"/>
      <color rgb="FF000000"/>
      <name val="Times New Roman"/>
      <family val="1"/>
    </font>
    <font>
      <sz val="11"/>
      <color indexed="8"/>
      <name val="Arial"/>
      <family val="2"/>
    </font>
    <font>
      <sz val="11"/>
      <color rgb="FF000000"/>
      <name val="Arial"/>
      <family val="2"/>
    </font>
    <font>
      <sz val="11"/>
      <color indexed="8"/>
      <name val="Calibri"/>
      <family val="2"/>
    </font>
    <font>
      <sz val="10"/>
      <name val="Times New Roman"/>
      <family val="1"/>
    </font>
    <font>
      <sz val="10"/>
      <name val="Arial"/>
      <family val="2"/>
    </font>
    <font>
      <sz val="16"/>
      <name val="Arial"/>
      <family val="2"/>
    </font>
    <font>
      <b/>
      <sz val="16"/>
      <name val="Arial"/>
      <family val="2"/>
    </font>
    <font>
      <b/>
      <sz val="12"/>
      <name val="Times New Roman"/>
      <family val="1"/>
    </font>
    <font>
      <b/>
      <sz val="1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Helv"/>
    </font>
    <font>
      <sz val="12"/>
      <name val="Courier"/>
      <family val="3"/>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52"/>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name val="Arial"/>
      <family val="1"/>
    </font>
    <font>
      <sz val="9"/>
      <name val="Courier New"/>
      <family val="3"/>
    </font>
    <font>
      <u/>
      <sz val="11"/>
      <color indexed="12"/>
      <name val="Calibri"/>
      <family val="2"/>
    </font>
    <font>
      <sz val="10"/>
      <color indexed="8"/>
      <name val="Calibri"/>
      <family val="2"/>
    </font>
    <font>
      <sz val="10"/>
      <name val="Comic Sans MS"/>
      <family val="4"/>
    </font>
    <font>
      <b/>
      <sz val="18"/>
      <color indexed="62"/>
      <name val="Cambria"/>
      <family val="1"/>
    </font>
    <font>
      <sz val="11"/>
      <name val="ChelthmITC Bk BT"/>
      <charset val="134"/>
    </font>
    <font>
      <u/>
      <sz val="10"/>
      <color indexed="12"/>
      <name val="Arial"/>
      <family val="2"/>
    </font>
    <font>
      <sz val="10"/>
      <color rgb="FF000000"/>
      <name val="Arial1"/>
      <charset val="134"/>
    </font>
    <font>
      <b/>
      <i/>
      <sz val="16"/>
      <color rgb="FF000000"/>
      <name val="Arial"/>
      <family val="2"/>
    </font>
    <font>
      <b/>
      <i/>
      <u/>
      <sz val="11"/>
      <color rgb="FF000000"/>
      <name val="Arial"/>
      <family val="2"/>
    </font>
    <font>
      <sz val="18"/>
      <color theme="3"/>
      <name val="Cambria"/>
      <family val="2"/>
      <scheme val="major"/>
    </font>
    <font>
      <sz val="11"/>
      <color indexed="8"/>
      <name val="Calibri"/>
      <family val="2"/>
      <scheme val="minor"/>
    </font>
    <font>
      <b/>
      <sz val="14"/>
      <name val="Times New Roman"/>
      <family val="1"/>
    </font>
    <font>
      <b/>
      <sz val="9"/>
      <name val="Times New Roman"/>
      <family val="1"/>
    </font>
    <font>
      <b/>
      <sz val="16"/>
      <color theme="1"/>
      <name val="Times New Roman"/>
      <family val="1"/>
    </font>
    <font>
      <sz val="10"/>
      <color rgb="FF000000"/>
      <name val="Arial"/>
      <family val="1"/>
    </font>
    <font>
      <b/>
      <sz val="10"/>
      <color indexed="8"/>
      <name val="Tahoma"/>
      <family val="2"/>
    </font>
    <font>
      <sz val="11"/>
      <color theme="1"/>
      <name val="Times New Roman"/>
      <family val="1"/>
    </font>
    <font>
      <b/>
      <sz val="11"/>
      <color theme="1"/>
      <name val="Times New Roman"/>
      <family val="1"/>
    </font>
    <font>
      <b/>
      <sz val="16"/>
      <name val="Times New Roman"/>
      <family val="1"/>
    </font>
    <font>
      <b/>
      <sz val="18"/>
      <name val="Arial"/>
      <family val="2"/>
    </font>
    <font>
      <b/>
      <sz val="20"/>
      <color theme="1"/>
      <name val="Calibri"/>
      <family val="2"/>
      <scheme val="minor"/>
    </font>
    <font>
      <b/>
      <sz val="20"/>
      <name val="Arial"/>
      <family val="2"/>
    </font>
    <font>
      <b/>
      <sz val="11"/>
      <name val="Arial"/>
      <family val="1"/>
    </font>
    <font>
      <sz val="10"/>
      <name val="Arial"/>
      <family val="1"/>
    </font>
    <font>
      <b/>
      <sz val="17"/>
      <name val="Times New Roman"/>
      <family val="1"/>
    </font>
    <font>
      <b/>
      <sz val="18"/>
      <name val="Times New Roman"/>
      <family val="1"/>
    </font>
    <font>
      <sz val="18"/>
      <name val="Arial"/>
      <family val="2"/>
    </font>
    <font>
      <sz val="18"/>
      <color rgb="FF000000"/>
      <name val="Arial"/>
      <family val="2"/>
    </font>
    <font>
      <b/>
      <sz val="18"/>
      <color rgb="FF000000"/>
      <name val="Arial"/>
      <family val="2"/>
    </font>
    <font>
      <b/>
      <sz val="22"/>
      <color theme="1"/>
      <name val="Calibri"/>
      <family val="2"/>
      <scheme val="minor"/>
    </font>
  </fonts>
  <fills count="9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FF0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55"/>
        <bgColor indexed="64"/>
      </patternFill>
    </fill>
    <fill>
      <patternFill patternType="solid">
        <fgColor indexed="8"/>
        <bgColor indexed="58"/>
      </patternFill>
    </fill>
    <fill>
      <patternFill patternType="solid">
        <fgColor indexed="22"/>
        <bgColor indexed="64"/>
      </patternFill>
    </fill>
    <fill>
      <patternFill patternType="solid">
        <fgColor indexed="22"/>
        <bgColor indexed="31"/>
      </patternFill>
    </fill>
    <fill>
      <patternFill patternType="solid">
        <fgColor indexed="31"/>
        <bgColor indexed="22"/>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0"/>
        <bgColor indexed="31"/>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medium">
        <color indexed="8"/>
      </right>
      <top style="medium">
        <color indexed="8"/>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8"/>
      </top>
      <bottom/>
      <diagonal/>
    </border>
    <border>
      <left/>
      <right style="thin">
        <color rgb="FFCCCCCC"/>
      </right>
      <top style="thin">
        <color rgb="FFCCCCCC"/>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style="thick">
        <color rgb="FF000000"/>
      </top>
      <bottom/>
      <diagonal/>
    </border>
    <border>
      <left/>
      <right style="medium">
        <color indexed="64"/>
      </right>
      <top style="thick">
        <color rgb="FF000000"/>
      </top>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style="thin">
        <color indexed="64"/>
      </left>
      <right style="thin">
        <color indexed="64"/>
      </right>
      <top/>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style="medium">
        <color rgb="FF0070C0"/>
      </top>
      <bottom style="thin">
        <color indexed="64"/>
      </bottom>
      <diagonal/>
    </border>
    <border>
      <left style="thin">
        <color indexed="64"/>
      </left>
      <right style="thin">
        <color indexed="64"/>
      </right>
      <top/>
      <bottom style="medium">
        <color indexed="64"/>
      </bottom>
      <diagonal/>
    </border>
    <border>
      <left style="medium">
        <color rgb="FF0070C0"/>
      </left>
      <right/>
      <top style="medium">
        <color rgb="FF0070C0"/>
      </top>
      <bottom style="medium">
        <color indexed="64"/>
      </bottom>
      <diagonal/>
    </border>
    <border>
      <left/>
      <right/>
      <top style="medium">
        <color rgb="FF0070C0"/>
      </top>
      <bottom style="medium">
        <color indexed="64"/>
      </bottom>
      <diagonal/>
    </border>
    <border>
      <left/>
      <right style="medium">
        <color rgb="FF0070C0"/>
      </right>
      <top style="medium">
        <color rgb="FF0070C0"/>
      </top>
      <bottom style="medium">
        <color indexed="64"/>
      </bottom>
      <diagonal/>
    </border>
    <border>
      <left style="medium">
        <color rgb="FF0070C0"/>
      </left>
      <right/>
      <top style="medium">
        <color indexed="64"/>
      </top>
      <bottom/>
      <diagonal/>
    </border>
    <border>
      <left/>
      <right style="medium">
        <color rgb="FF0070C0"/>
      </right>
      <top style="medium">
        <color indexed="64"/>
      </top>
      <bottom/>
      <diagonal/>
    </border>
    <border>
      <left style="medium">
        <color rgb="FF0070C0"/>
      </left>
      <right/>
      <top/>
      <bottom style="medium">
        <color indexed="64"/>
      </bottom>
      <diagonal/>
    </border>
    <border>
      <left/>
      <right style="medium">
        <color rgb="FF0070C0"/>
      </right>
      <top/>
      <bottom style="medium">
        <color indexed="64"/>
      </bottom>
      <diagonal/>
    </border>
    <border>
      <left/>
      <right style="medium">
        <color rgb="FF0070C0"/>
      </right>
      <top style="medium">
        <color indexed="64"/>
      </top>
      <bottom style="medium">
        <color indexed="64"/>
      </bottom>
      <diagonal/>
    </border>
    <border>
      <left style="medium">
        <color rgb="FF0070C0"/>
      </left>
      <right/>
      <top/>
      <bottom/>
      <diagonal/>
    </border>
    <border>
      <left style="medium">
        <color rgb="FF0070C0"/>
      </left>
      <right style="thin">
        <color indexed="64"/>
      </right>
      <top style="thin">
        <color indexed="64"/>
      </top>
      <bottom/>
      <diagonal/>
    </border>
    <border>
      <left style="thin">
        <color indexed="64"/>
      </left>
      <right style="medium">
        <color rgb="FF0070C0"/>
      </right>
      <top style="thin">
        <color indexed="64"/>
      </top>
      <bottom/>
      <diagonal/>
    </border>
    <border>
      <left style="thin">
        <color indexed="64"/>
      </left>
      <right style="medium">
        <color rgb="FF0070C0"/>
      </right>
      <top style="thin">
        <color indexed="64"/>
      </top>
      <bottom style="medium">
        <color rgb="FF0070C0"/>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right style="medium">
        <color rgb="FF0070C0"/>
      </right>
      <top style="thin">
        <color indexed="64"/>
      </top>
      <bottom/>
      <diagonal/>
    </border>
    <border>
      <left/>
      <right style="medium">
        <color rgb="FF0070C0"/>
      </right>
      <top/>
      <bottom style="thin">
        <color indexed="64"/>
      </bottom>
      <diagonal/>
    </border>
    <border>
      <left style="thin">
        <color indexed="64"/>
      </left>
      <right style="medium">
        <color rgb="FF0070C0"/>
      </right>
      <top style="medium">
        <color rgb="FFFF0000"/>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medium">
        <color rgb="FFFF0000"/>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38213">
    <xf numFmtId="0" fontId="0" fillId="0" borderId="0"/>
    <xf numFmtId="166" fontId="14" fillId="0" borderId="0" applyBorder="0" applyProtection="0"/>
    <xf numFmtId="0" fontId="15" fillId="0" borderId="0" applyNumberFormat="0" applyBorder="0" applyProtection="0"/>
    <xf numFmtId="164" fontId="8" fillId="0" borderId="0" applyFont="0" applyFill="0" applyBorder="0" applyAlignment="0" applyProtection="0"/>
    <xf numFmtId="0" fontId="10" fillId="0" borderId="0"/>
    <xf numFmtId="9" fontId="8" fillId="0" borderId="0" applyFont="0" applyFill="0" applyBorder="0" applyAlignment="0" applyProtection="0"/>
    <xf numFmtId="165" fontId="8" fillId="0" borderId="0" applyFont="0" applyFill="0" applyBorder="0" applyAlignment="0" applyProtection="0"/>
    <xf numFmtId="9" fontId="13" fillId="0" borderId="0" applyFont="0" applyFill="0" applyBorder="0" applyAlignment="0" applyProtection="0"/>
    <xf numFmtId="0" fontId="10" fillId="0" borderId="0"/>
    <xf numFmtId="0" fontId="17" fillId="0" borderId="0"/>
    <xf numFmtId="9" fontId="10" fillId="0" borderId="0" applyFont="0" applyFill="0" applyBorder="0" applyAlignment="0" applyProtection="0"/>
    <xf numFmtId="165" fontId="10" fillId="0" borderId="0" applyFont="0" applyFill="0" applyBorder="0" applyAlignment="0" applyProtection="0"/>
    <xf numFmtId="0" fontId="23" fillId="0" borderId="0"/>
    <xf numFmtId="167" fontId="24" fillId="0" borderId="0">
      <protection locked="0"/>
    </xf>
    <xf numFmtId="167" fontId="24" fillId="0" borderId="0">
      <protection locked="0"/>
    </xf>
    <xf numFmtId="167" fontId="24" fillId="0" borderId="0">
      <protection locked="0"/>
    </xf>
    <xf numFmtId="167" fontId="24" fillId="0" borderId="0">
      <protection locked="0"/>
    </xf>
    <xf numFmtId="0" fontId="25" fillId="0" borderId="0">
      <protection locked="0"/>
    </xf>
    <xf numFmtId="167" fontId="24" fillId="0" borderId="0">
      <protection locked="0"/>
    </xf>
    <xf numFmtId="0" fontId="10" fillId="0" borderId="0"/>
    <xf numFmtId="167" fontId="24" fillId="0" borderId="0">
      <protection locked="0"/>
    </xf>
    <xf numFmtId="168" fontId="25" fillId="0" borderId="0">
      <protection locked="0"/>
    </xf>
    <xf numFmtId="167" fontId="26" fillId="0" borderId="0">
      <protection locked="0"/>
    </xf>
    <xf numFmtId="167" fontId="26" fillId="0" borderId="0">
      <protection locked="0"/>
    </xf>
    <xf numFmtId="164" fontId="10" fillId="0" borderId="0" applyFont="0" applyFill="0" applyBorder="0" applyAlignment="0" applyProtection="0"/>
    <xf numFmtId="3" fontId="10" fillId="0" borderId="0" applyFont="0" applyFill="0" applyBorder="0" applyAlignment="0" applyProtection="0"/>
    <xf numFmtId="0" fontId="10" fillId="0" borderId="0"/>
    <xf numFmtId="0" fontId="10" fillId="0" borderId="0"/>
    <xf numFmtId="167" fontId="24" fillId="0" borderId="0">
      <protection locked="0"/>
    </xf>
    <xf numFmtId="169" fontId="25" fillId="0" borderId="0">
      <protection locked="0"/>
    </xf>
    <xf numFmtId="170" fontId="25" fillId="0" borderId="0">
      <protection locked="0"/>
    </xf>
    <xf numFmtId="9" fontId="10" fillId="0" borderId="0" applyFont="0" applyFill="0" applyBorder="0" applyAlignment="0" applyProtection="0"/>
    <xf numFmtId="167" fontId="27" fillId="0" borderId="0">
      <protection locked="0"/>
    </xf>
    <xf numFmtId="165" fontId="10" fillId="0" borderId="0" applyFont="0" applyFill="0" applyBorder="0" applyAlignment="0" applyProtection="0"/>
    <xf numFmtId="165" fontId="28" fillId="0" borderId="0" applyFont="0" applyFill="0" applyBorder="0" applyAlignment="0" applyProtection="0"/>
    <xf numFmtId="0" fontId="29" fillId="0" borderId="0"/>
    <xf numFmtId="167" fontId="30" fillId="0" borderId="0">
      <protection locked="0"/>
    </xf>
    <xf numFmtId="167" fontId="30" fillId="0" borderId="0">
      <protection locked="0"/>
    </xf>
    <xf numFmtId="165" fontId="10" fillId="0" borderId="0" applyFont="0" applyFill="0" applyBorder="0" applyAlignment="0" applyProtection="0"/>
    <xf numFmtId="170" fontId="10" fillId="0" borderId="0" applyFont="0" applyFill="0" applyBorder="0" applyAlignment="0" applyProtection="0"/>
    <xf numFmtId="3" fontId="10" fillId="0" borderId="0" applyFont="0" applyFill="0" applyBorder="0" applyAlignment="0" applyProtection="0"/>
    <xf numFmtId="0" fontId="7" fillId="0" borderId="0"/>
    <xf numFmtId="0" fontId="8"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5" fontId="10" fillId="0" borderId="0" applyFont="0" applyFill="0" applyBorder="0" applyAlignment="0" applyProtection="0"/>
    <xf numFmtId="0" fontId="44" fillId="0" borderId="0" applyNumberFormat="0" applyFill="0" applyBorder="0" applyAlignment="0" applyProtection="0">
      <alignment vertical="top"/>
      <protection locked="0"/>
    </xf>
    <xf numFmtId="43" fontId="8" fillId="0" borderId="0" quotePrefix="1" applyFont="0" applyFill="0" applyBorder="0" applyAlignment="0">
      <protection locked="0"/>
    </xf>
    <xf numFmtId="0" fontId="8" fillId="0" borderId="0"/>
    <xf numFmtId="0" fontId="8" fillId="0" borderId="0"/>
    <xf numFmtId="0" fontId="8" fillId="0" borderId="0"/>
    <xf numFmtId="165" fontId="8" fillId="0" borderId="0" applyFont="0" applyFill="0" applyBorder="0" applyAlignment="0" applyProtection="0"/>
    <xf numFmtId="0" fontId="6" fillId="0" borderId="0"/>
    <xf numFmtId="0" fontId="8" fillId="0" borderId="0"/>
    <xf numFmtId="0" fontId="5" fillId="0" borderId="0"/>
    <xf numFmtId="165" fontId="5"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47" fillId="0" borderId="0"/>
    <xf numFmtId="183" fontId="8" fillId="0" borderId="0"/>
    <xf numFmtId="0" fontId="8" fillId="0" borderId="0"/>
    <xf numFmtId="0" fontId="8" fillId="0" borderId="0"/>
    <xf numFmtId="0" fontId="3" fillId="0" borderId="0"/>
    <xf numFmtId="0" fontId="3" fillId="0" borderId="0"/>
    <xf numFmtId="44" fontId="8" fillId="0" borderId="0" applyFont="0" applyFill="0" applyBorder="0" applyAlignment="0" applyProtection="0"/>
    <xf numFmtId="183" fontId="52" fillId="0" borderId="0"/>
    <xf numFmtId="0" fontId="2" fillId="0" borderId="0"/>
    <xf numFmtId="0" fontId="2" fillId="0" borderId="0"/>
    <xf numFmtId="0" fontId="2" fillId="0" borderId="0"/>
    <xf numFmtId="165" fontId="8" fillId="0" borderId="0" applyFont="0" applyFill="0" applyBorder="0" applyAlignment="0" applyProtection="0"/>
    <xf numFmtId="185" fontId="8" fillId="0" borderId="0" applyFont="0" applyFill="0" applyBorder="0" applyAlignment="0" applyProtection="0"/>
    <xf numFmtId="183" fontId="8" fillId="0" borderId="0"/>
    <xf numFmtId="0" fontId="57" fillId="0" borderId="54" applyNumberFormat="0" applyFill="0" applyAlignment="0" applyProtection="0"/>
    <xf numFmtId="0" fontId="58" fillId="0" borderId="55" applyNumberFormat="0" applyFill="0" applyAlignment="0" applyProtection="0"/>
    <xf numFmtId="0" fontId="59" fillId="0" borderId="56" applyNumberFormat="0" applyFill="0" applyAlignment="0" applyProtection="0"/>
    <xf numFmtId="0" fontId="59" fillId="0" borderId="0" applyNumberFormat="0" applyFill="0" applyBorder="0" applyAlignment="0" applyProtection="0"/>
    <xf numFmtId="0" fontId="60" fillId="13" borderId="0" applyNumberFormat="0" applyBorder="0" applyAlignment="0" applyProtection="0"/>
    <xf numFmtId="0" fontId="61" fillId="14" borderId="57" applyNumberFormat="0" applyAlignment="0" applyProtection="0"/>
    <xf numFmtId="0" fontId="62" fillId="15" borderId="58" applyNumberFormat="0" applyAlignment="0" applyProtection="0"/>
    <xf numFmtId="0" fontId="63" fillId="15" borderId="57" applyNumberFormat="0" applyAlignment="0" applyProtection="0"/>
    <xf numFmtId="0" fontId="64" fillId="0" borderId="59" applyNumberFormat="0" applyFill="0" applyAlignment="0" applyProtection="0"/>
    <xf numFmtId="0" fontId="65" fillId="16" borderId="60"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62" applyNumberFormat="0" applyFill="0" applyAlignment="0" applyProtection="0"/>
    <xf numFmtId="0" fontId="68" fillId="18" borderId="0" applyNumberFormat="0" applyBorder="0" applyAlignment="0" applyProtection="0"/>
    <xf numFmtId="0" fontId="1" fillId="20" borderId="0" applyNumberFormat="0" applyBorder="0" applyAlignment="0" applyProtection="0"/>
    <xf numFmtId="0" fontId="68" fillId="22" borderId="0" applyNumberFormat="0" applyBorder="0" applyAlignment="0" applyProtection="0"/>
    <xf numFmtId="0" fontId="1" fillId="24"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1" fillId="32" borderId="0" applyNumberFormat="0" applyBorder="0" applyAlignment="0" applyProtection="0"/>
    <xf numFmtId="0" fontId="6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9" fontId="1"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164" fontId="8" fillId="0" borderId="0" applyFont="0" applyFill="0" applyBorder="0" applyAlignment="0" applyProtection="0"/>
    <xf numFmtId="3" fontId="8"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3" fontId="8" fillId="0" borderId="0" applyFont="0" applyFill="0" applyBorder="0" applyAlignment="0" applyProtection="0"/>
    <xf numFmtId="0" fontId="1" fillId="0" borderId="0"/>
    <xf numFmtId="0" fontId="8" fillId="0" borderId="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83" fontId="8" fillId="0" borderId="0"/>
    <xf numFmtId="0" fontId="1" fillId="0" borderId="0"/>
    <xf numFmtId="0" fontId="1" fillId="0" borderId="0"/>
    <xf numFmtId="0" fontId="1"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164" fontId="8" fillId="0" borderId="0" applyFont="0" applyFill="0" applyBorder="0" applyAlignment="0" applyProtection="0"/>
    <xf numFmtId="3" fontId="8"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3" fontId="8" fillId="0" borderId="0" applyFont="0" applyFill="0" applyBorder="0" applyAlignment="0" applyProtection="0"/>
    <xf numFmtId="0" fontId="1" fillId="0" borderId="0"/>
    <xf numFmtId="0" fontId="8" fillId="0" borderId="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76" fillId="45" borderId="6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73" fillId="62" borderId="63" applyNumberFormat="0" applyAlignment="0" applyProtection="0"/>
    <xf numFmtId="0" fontId="86" fillId="63" borderId="63" applyNumberFormat="0" applyAlignment="0" applyProtection="0"/>
    <xf numFmtId="187" fontId="8" fillId="0" borderId="0" applyFont="0" applyFill="0" applyBorder="0" applyAlignment="0" applyProtection="0"/>
    <xf numFmtId="43" fontId="8" fillId="0" borderId="0" applyFont="0" applyFill="0" applyBorder="0" applyAlignment="0" applyProtection="0"/>
    <xf numFmtId="0" fontId="8" fillId="0" borderId="0"/>
    <xf numFmtId="165" fontId="8" fillId="0" borderId="0" applyFont="0" applyFill="0" applyBorder="0" applyAlignment="0" applyProtection="0"/>
    <xf numFmtId="164" fontId="8" fillId="0" borderId="0" applyFont="0" applyFill="0" applyBorder="0" applyAlignment="0" applyProtection="0"/>
    <xf numFmtId="10" fontId="69" fillId="0" borderId="0"/>
    <xf numFmtId="44" fontId="47" fillId="0" borderId="0" applyFont="0" applyFill="0" applyBorder="0" applyAlignment="0" applyProtection="0"/>
    <xf numFmtId="164" fontId="50" fillId="0" borderId="0" applyFont="0" applyFill="0" applyBorder="0" applyAlignment="0" applyProtection="0"/>
    <xf numFmtId="164" fontId="8" fillId="0" borderId="0" applyFont="0" applyFill="0" applyBorder="0" applyAlignment="0" applyProtection="0"/>
    <xf numFmtId="0" fontId="8" fillId="0" borderId="0"/>
    <xf numFmtId="0" fontId="1" fillId="0" borderId="0"/>
    <xf numFmtId="0" fontId="8" fillId="0" borderId="0"/>
    <xf numFmtId="10" fontId="69" fillId="0" borderId="0"/>
    <xf numFmtId="183" fontId="8" fillId="0" borderId="0"/>
    <xf numFmtId="0" fontId="28" fillId="44" borderId="70" applyNumberFormat="0" applyFont="0" applyAlignment="0" applyProtection="0"/>
    <xf numFmtId="0" fontId="8" fillId="0" borderId="0"/>
    <xf numFmtId="0" fontId="70" fillId="0" borderId="0"/>
    <xf numFmtId="0" fontId="8" fillId="0" borderId="0"/>
    <xf numFmtId="0" fontId="70" fillId="0" borderId="0"/>
    <xf numFmtId="0" fontId="70" fillId="0" borderId="0"/>
    <xf numFmtId="0" fontId="73" fillId="62" borderId="63" applyNumberFormat="0" applyAlignment="0" applyProtection="0"/>
    <xf numFmtId="0" fontId="8" fillId="0" borderId="0"/>
    <xf numFmtId="0" fontId="1" fillId="0" borderId="0"/>
    <xf numFmtId="0" fontId="8" fillId="0" borderId="0"/>
    <xf numFmtId="0" fontId="85" fillId="0" borderId="75" applyNumberFormat="0" applyFill="0" applyAlignment="0" applyProtection="0"/>
    <xf numFmtId="9" fontId="50" fillId="0" borderId="0" applyFont="0" applyFill="0" applyBorder="0" applyAlignment="0" applyProtection="0"/>
    <xf numFmtId="9" fontId="8" fillId="0" borderId="0" applyFont="0" applyFill="0" applyBorder="0" applyAlignment="0" applyProtection="0"/>
    <xf numFmtId="9" fontId="8" fillId="0" borderId="0" quotePrefix="1" applyFont="0" applyFill="0" applyBorder="0" applyAlignment="0">
      <protection locked="0"/>
    </xf>
    <xf numFmtId="9" fontId="8" fillId="0" borderId="0" quotePrefix="1" applyFont="0" applyFill="0" applyBorder="0" applyAlignment="0">
      <protection locked="0"/>
    </xf>
    <xf numFmtId="9" fontId="50"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quotePrefix="1" applyFont="0" applyFill="0" applyBorder="0" applyAlignment="0">
      <protection locked="0"/>
    </xf>
    <xf numFmtId="189" fontId="8" fillId="0" borderId="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8" fillId="0" borderId="0" quotePrefix="1" applyFont="0" applyFill="0" applyBorder="0" applyAlignment="0">
      <protection locked="0"/>
    </xf>
    <xf numFmtId="188"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50" fillId="44" borderId="70" applyNumberFormat="0" applyFont="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46"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3" borderId="0" applyNumberFormat="0" applyBorder="0" applyAlignment="0" applyProtection="0"/>
    <xf numFmtId="0" fontId="50" fillId="51" borderId="0" applyNumberFormat="0" applyBorder="0" applyAlignment="0" applyProtection="0"/>
    <xf numFmtId="0" fontId="50" fillId="48" borderId="0" applyNumberFormat="0" applyBorder="0" applyAlignment="0" applyProtection="0"/>
    <xf numFmtId="0" fontId="50" fillId="46" borderId="0" applyNumberFormat="0" applyBorder="0" applyAlignment="0" applyProtection="0"/>
    <xf numFmtId="0" fontId="50" fillId="44"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52" borderId="0" applyNumberFormat="0" applyBorder="0" applyAlignment="0" applyProtection="0"/>
    <xf numFmtId="0" fontId="50" fillId="50" borderId="0" applyNumberFormat="0" applyBorder="0" applyAlignment="0" applyProtection="0"/>
    <xf numFmtId="0" fontId="50" fillId="42" borderId="0" applyNumberFormat="0" applyBorder="0" applyAlignment="0" applyProtection="0"/>
    <xf numFmtId="0" fontId="50" fillId="53" borderId="0" applyNumberFormat="0" applyBorder="0" applyAlignment="0" applyProtection="0"/>
    <xf numFmtId="0" fontId="71" fillId="46" borderId="0" applyNumberFormat="0" applyBorder="0" applyAlignment="0" applyProtection="0"/>
    <xf numFmtId="0" fontId="71" fillId="54" borderId="0" applyNumberFormat="0" applyBorder="0" applyAlignment="0" applyProtection="0"/>
    <xf numFmtId="0" fontId="71" fillId="53" borderId="0" applyNumberFormat="0" applyBorder="0" applyAlignment="0" applyProtection="0"/>
    <xf numFmtId="0" fontId="71" fillId="48"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55" borderId="0" applyNumberFormat="0" applyBorder="0" applyAlignment="0" applyProtection="0"/>
    <xf numFmtId="0" fontId="71" fillId="43" borderId="0" applyNumberFormat="0" applyBorder="0" applyAlignment="0" applyProtection="0"/>
    <xf numFmtId="0" fontId="71" fillId="52"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37" fontId="69" fillId="0" borderId="0"/>
    <xf numFmtId="0" fontId="71" fillId="59" borderId="0" applyNumberFormat="0" applyBorder="0" applyAlignment="0" applyProtection="0"/>
    <xf numFmtId="0" fontId="71" fillId="54" borderId="0" applyNumberFormat="0" applyBorder="0" applyAlignment="0" applyProtection="0"/>
    <xf numFmtId="0" fontId="71" fillId="53" borderId="0" applyNumberFormat="0" applyBorder="0" applyAlignment="0" applyProtection="0"/>
    <xf numFmtId="0" fontId="71" fillId="60"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7" fillId="50" borderId="0" applyNumberFormat="0" applyBorder="0" applyAlignment="0" applyProtection="0"/>
    <xf numFmtId="0" fontId="72" fillId="49" borderId="0" applyNumberFormat="0" applyBorder="0" applyAlignment="0" applyProtection="0"/>
    <xf numFmtId="0" fontId="73" fillId="62" borderId="63" applyNumberFormat="0" applyAlignment="0" applyProtection="0"/>
    <xf numFmtId="0" fontId="86" fillId="63" borderId="63" applyNumberFormat="0" applyAlignment="0" applyProtection="0"/>
    <xf numFmtId="0" fontId="74" fillId="64" borderId="64" applyNumberFormat="0" applyAlignment="0" applyProtection="0"/>
    <xf numFmtId="0" fontId="87" fillId="0" borderId="66" applyNumberFormat="0" applyFill="0" applyAlignment="0" applyProtection="0"/>
    <xf numFmtId="0" fontId="74" fillId="64" borderId="64" applyNumberFormat="0" applyAlignment="0" applyProtection="0"/>
    <xf numFmtId="0" fontId="50" fillId="44" borderId="70" applyNumberFormat="0" applyFont="0" applyAlignment="0" applyProtection="0"/>
    <xf numFmtId="0" fontId="71" fillId="65" borderId="0" applyNumberFormat="0" applyBorder="0" applyAlignment="0" applyProtection="0"/>
    <xf numFmtId="0" fontId="71" fillId="61" borderId="0" applyNumberFormat="0" applyBorder="0" applyAlignment="0" applyProtection="0"/>
    <xf numFmtId="0" fontId="71" fillId="66"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4" borderId="0" applyNumberFormat="0" applyBorder="0" applyAlignment="0" applyProtection="0"/>
    <xf numFmtId="0" fontId="76" fillId="45" borderId="63" applyNumberFormat="0" applyAlignment="0" applyProtection="0"/>
    <xf numFmtId="0" fontId="8" fillId="0" borderId="0"/>
    <xf numFmtId="183" fontId="8" fillId="0" borderId="0" applyFont="0" applyFill="0" applyBorder="0" applyAlignment="0" applyProtection="0"/>
    <xf numFmtId="0" fontId="80" fillId="0" borderId="0" applyNumberFormat="0" applyFill="0" applyBorder="0" applyAlignment="0" applyProtection="0"/>
    <xf numFmtId="0" fontId="85" fillId="0" borderId="75" applyNumberFormat="0" applyFill="0" applyAlignment="0" applyProtection="0"/>
    <xf numFmtId="0" fontId="72" fillId="46" borderId="0" applyNumberFormat="0" applyBorder="0" applyAlignment="0" applyProtection="0"/>
    <xf numFmtId="0" fontId="82" fillId="0" borderId="67" applyNumberFormat="0" applyFill="0" applyAlignment="0" applyProtection="0"/>
    <xf numFmtId="0" fontId="83" fillId="0" borderId="68" applyNumberFormat="0" applyFill="0" applyAlignment="0" applyProtection="0"/>
    <xf numFmtId="0" fontId="84" fillId="0" borderId="69" applyNumberFormat="0" applyFill="0" applyAlignment="0" applyProtection="0"/>
    <xf numFmtId="0" fontId="84" fillId="0" borderId="0" applyNumberFormat="0" applyFill="0" applyBorder="0" applyAlignment="0" applyProtection="0"/>
    <xf numFmtId="0" fontId="77" fillId="48" borderId="0" applyNumberFormat="0" applyBorder="0" applyAlignment="0" applyProtection="0"/>
    <xf numFmtId="0" fontId="76" fillId="51" borderId="63" applyNumberFormat="0" applyAlignment="0" applyProtection="0"/>
    <xf numFmtId="0" fontId="75" fillId="0" borderId="65" applyNumberFormat="0" applyFill="0" applyAlignment="0" applyProtection="0"/>
    <xf numFmtId="44" fontId="69" fillId="0" borderId="0" applyFont="0" applyFill="0" applyBorder="0" applyAlignment="0" applyProtection="0"/>
    <xf numFmtId="164" fontId="50"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64" fontId="8" fillId="0" borderId="0" applyFont="0" applyFill="0" applyBorder="0" applyAlignment="0" applyProtection="0"/>
    <xf numFmtId="164" fontId="50" fillId="0" borderId="0" applyFont="0" applyFill="0" applyBorder="0" applyAlignment="0" applyProtection="0"/>
    <xf numFmtId="19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88" fillId="51" borderId="0" applyNumberFormat="0" applyBorder="0" applyAlignment="0" applyProtection="0"/>
    <xf numFmtId="0" fontId="78" fillId="51" borderId="0" applyNumberFormat="0" applyBorder="0" applyAlignment="0" applyProtection="0"/>
    <xf numFmtId="0" fontId="40" fillId="0" borderId="0"/>
    <xf numFmtId="0" fontId="8" fillId="0" borderId="0"/>
    <xf numFmtId="0" fontId="8" fillId="0" borderId="0"/>
    <xf numFmtId="0" fontId="8" fillId="0" borderId="0"/>
    <xf numFmtId="0" fontId="76" fillId="51" borderId="63" applyNumberFormat="0" applyAlignment="0" applyProtection="0"/>
    <xf numFmtId="0" fontId="50" fillId="0" borderId="0"/>
    <xf numFmtId="0" fontId="50" fillId="0" borderId="0"/>
    <xf numFmtId="0" fontId="50" fillId="0" borderId="0"/>
    <xf numFmtId="0" fontId="40" fillId="0" borderId="0"/>
    <xf numFmtId="0" fontId="8" fillId="0" borderId="0"/>
    <xf numFmtId="0" fontId="40" fillId="0" borderId="0"/>
    <xf numFmtId="0" fontId="40" fillId="0" borderId="0"/>
    <xf numFmtId="0" fontId="40" fillId="0" borderId="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50" fillId="44" borderId="70" applyNumberFormat="0" applyFont="0" applyAlignment="0" applyProtection="0"/>
    <xf numFmtId="9" fontId="50" fillId="0" borderId="0" applyFont="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quotePrefix="1" applyFont="0" applyFill="0" applyBorder="0" applyAlignment="0">
      <protection locked="0"/>
    </xf>
    <xf numFmtId="9" fontId="8" fillId="0" borderId="0" applyFont="0" applyFill="0" applyBorder="0" applyAlignment="0" applyProtection="0"/>
    <xf numFmtId="9" fontId="8" fillId="0" borderId="0" applyFont="0" applyFill="0" applyBorder="0" applyAlignment="0" applyProtection="0"/>
    <xf numFmtId="9" fontId="8" fillId="0" borderId="0" quotePrefix="1" applyFont="0" applyFill="0" applyBorder="0" applyAlignment="0">
      <protection locked="0"/>
    </xf>
    <xf numFmtId="9" fontId="8" fillId="0" borderId="0" applyFont="0" applyFill="0" applyBorder="0" applyAlignment="0" applyProtection="0"/>
    <xf numFmtId="0" fontId="79" fillId="63" borderId="71" applyNumberFormat="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186"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0" fontId="75"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90" fillId="0" borderId="72" applyNumberFormat="0" applyFill="0" applyAlignment="0" applyProtection="0"/>
    <xf numFmtId="0" fontId="91" fillId="0" borderId="73" applyNumberFormat="0" applyFill="0" applyAlignment="0" applyProtection="0"/>
    <xf numFmtId="0" fontId="92" fillId="0" borderId="74" applyNumberFormat="0" applyFill="0" applyAlignment="0" applyProtection="0"/>
    <xf numFmtId="0" fontId="92" fillId="0" borderId="0" applyNumberFormat="0" applyFill="0" applyBorder="0" applyAlignment="0" applyProtection="0"/>
    <xf numFmtId="0" fontId="89" fillId="0" borderId="0" applyNumberFormat="0" applyFill="0" applyBorder="0" applyAlignment="0" applyProtection="0"/>
    <xf numFmtId="0" fontId="86" fillId="63" borderId="63" applyNumberFormat="0" applyAlignment="0" applyProtection="0"/>
    <xf numFmtId="0" fontId="85" fillId="0" borderId="75"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0" fontId="75" fillId="0" borderId="0" applyNumberFormat="0" applyFill="0" applyBorder="0" applyAlignment="0" applyProtection="0"/>
    <xf numFmtId="191" fontId="50" fillId="0" borderId="0" applyFill="0" applyBorder="0" applyAlignment="0" applyProtection="0"/>
    <xf numFmtId="0" fontId="50" fillId="0" borderId="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3" fillId="62" borderId="63" applyNumberFormat="0" applyAlignment="0" applyProtection="0"/>
    <xf numFmtId="44" fontId="1" fillId="0" borderId="0" applyFont="0" applyFill="0" applyBorder="0" applyAlignment="0" applyProtection="0"/>
    <xf numFmtId="43" fontId="8" fillId="0" borderId="0" applyFont="0" applyFill="0" applyBorder="0" applyAlignment="0" applyProtection="0"/>
    <xf numFmtId="44" fontId="47"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quotePrefix="1" applyFont="0" applyFill="0" applyBorder="0" applyAlignment="0">
      <protection locked="0"/>
    </xf>
    <xf numFmtId="44" fontId="1" fillId="0" borderId="0" applyFont="0" applyFill="0" applyBorder="0" applyAlignment="0" applyProtection="0"/>
    <xf numFmtId="43" fontId="8" fillId="0" borderId="0" quotePrefix="1" applyFont="0" applyFill="0" applyBorder="0" applyAlignment="0">
      <protection locked="0"/>
    </xf>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44" fontId="69" fillId="0" borderId="0" applyFont="0" applyFill="0" applyBorder="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0" fontId="85" fillId="0" borderId="75"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0" fontId="79" fillId="63" borderId="71" applyNumberFormat="0" applyAlignment="0" applyProtection="0"/>
    <xf numFmtId="0" fontId="85" fillId="0" borderId="75"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47"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44" fontId="69" fillId="0" borderId="0" applyFont="0" applyFill="0" applyBorder="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0" fontId="85" fillId="0" borderId="75"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3" fillId="62" borderId="63" applyNumberFormat="0" applyAlignment="0" applyProtection="0"/>
    <xf numFmtId="44" fontId="1" fillId="0" borderId="0" applyFont="0" applyFill="0" applyBorder="0" applyAlignment="0" applyProtection="0"/>
    <xf numFmtId="43" fontId="8" fillId="0" borderId="0" applyFont="0" applyFill="0" applyBorder="0" applyAlignment="0" applyProtection="0"/>
    <xf numFmtId="44" fontId="47"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quotePrefix="1" applyFont="0" applyFill="0" applyBorder="0" applyAlignment="0">
      <protection locked="0"/>
    </xf>
    <xf numFmtId="44" fontId="1" fillId="0" borderId="0" applyFont="0" applyFill="0" applyBorder="0" applyAlignment="0" applyProtection="0"/>
    <xf numFmtId="43" fontId="8" fillId="0" borderId="0" quotePrefix="1" applyFont="0" applyFill="0" applyBorder="0" applyAlignment="0">
      <protection locked="0"/>
    </xf>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44" fontId="69" fillId="0" borderId="0" applyFont="0" applyFill="0" applyBorder="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0" fontId="85" fillId="0" borderId="75"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0" fontId="79" fillId="63" borderId="71" applyNumberFormat="0" applyAlignment="0" applyProtection="0"/>
    <xf numFmtId="0" fontId="85" fillId="0" borderId="75"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47"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44" fontId="69"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3" fillId="62" borderId="63" applyNumberFormat="0" applyAlignment="0" applyProtection="0"/>
    <xf numFmtId="44" fontId="1" fillId="0" borderId="0" applyFont="0" applyFill="0" applyBorder="0" applyAlignment="0" applyProtection="0"/>
    <xf numFmtId="43" fontId="8" fillId="0" borderId="0" applyFont="0" applyFill="0" applyBorder="0" applyAlignment="0" applyProtection="0"/>
    <xf numFmtId="44" fontId="47"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quotePrefix="1" applyFont="0" applyFill="0" applyBorder="0" applyAlignment="0">
      <protection locked="0"/>
    </xf>
    <xf numFmtId="44" fontId="1" fillId="0" borderId="0" applyFont="0" applyFill="0" applyBorder="0" applyAlignment="0" applyProtection="0"/>
    <xf numFmtId="43" fontId="8" fillId="0" borderId="0" quotePrefix="1" applyFont="0" applyFill="0" applyBorder="0" applyAlignment="0">
      <protection locked="0"/>
    </xf>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44" fontId="69" fillId="0" borderId="0" applyFont="0" applyFill="0" applyBorder="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0" fontId="85" fillId="0" borderId="75"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4"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48" fillId="0" borderId="0" applyNumberFormat="0" applyFill="0" applyBorder="0" applyProtection="0"/>
    <xf numFmtId="9" fontId="48"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8" fillId="0" borderId="0" applyNumberFormat="0" applyFill="0" applyBorder="0" applyProtection="0"/>
    <xf numFmtId="9" fontId="48"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0" fontId="1" fillId="0" borderId="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50" fillId="44" borderId="70" applyNumberFormat="0" applyFont="0" applyAlignment="0" applyProtection="0"/>
    <xf numFmtId="0" fontId="76" fillId="45"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28" fillId="44" borderId="70" applyNumberFormat="0" applyFont="0" applyAlignment="0" applyProtection="0"/>
    <xf numFmtId="0" fontId="73" fillId="62"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73" fillId="4" borderId="63" applyNumberFormat="0" applyAlignment="0" applyProtection="0"/>
    <xf numFmtId="0" fontId="85" fillId="0" borderId="75" applyNumberFormat="0" applyFill="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9" fillId="62" borderId="71" applyNumberForma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6" fillId="72" borderId="63" applyNumberFormat="0" applyAlignment="0" applyProtection="0"/>
    <xf numFmtId="0" fontId="86" fillId="63"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 fillId="69"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9" fontId="48"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0" fontId="76" fillId="51"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3" fillId="62" borderId="63" applyNumberFormat="0" applyAlignment="0" applyProtection="0"/>
    <xf numFmtId="0" fontId="73" fillId="62" borderId="63" applyNumberFormat="0" applyAlignment="0" applyProtection="0"/>
    <xf numFmtId="0" fontId="76" fillId="45" borderId="63" applyNumberFormat="0" applyAlignment="0" applyProtection="0"/>
    <xf numFmtId="0" fontId="50" fillId="44" borderId="70" applyNumberFormat="0" applyFont="0" applyAlignment="0" applyProtection="0"/>
    <xf numFmtId="189" fontId="11" fillId="0" borderId="0"/>
    <xf numFmtId="0" fontId="50" fillId="67"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0" fillId="69" borderId="0" applyNumberFormat="0" applyBorder="0" applyAlignment="0" applyProtection="0"/>
    <xf numFmtId="0" fontId="101" fillId="0" borderId="0" applyNumberFormat="0" applyBorder="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0" fillId="71" borderId="0" applyNumberFormat="0" applyBorder="0" applyAlignment="0" applyProtection="0"/>
    <xf numFmtId="0" fontId="50" fillId="68"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1" borderId="0" applyNumberFormat="0" applyBorder="0" applyAlignment="0" applyProtection="0"/>
    <xf numFmtId="0" fontId="50" fillId="69" borderId="0" applyNumberFormat="0" applyBorder="0" applyAlignment="0" applyProtection="0"/>
    <xf numFmtId="0" fontId="1" fillId="28" borderId="0" applyNumberFormat="0" applyBorder="0" applyAlignment="0" applyProtection="0"/>
    <xf numFmtId="0" fontId="71" fillId="71" borderId="0" applyNumberFormat="0" applyBorder="0" applyAlignment="0" applyProtection="0"/>
    <xf numFmtId="0" fontId="71" fillId="74" borderId="0" applyNumberFormat="0" applyBorder="0" applyAlignment="0" applyProtection="0"/>
    <xf numFmtId="0" fontId="71" fillId="75" borderId="0" applyNumberFormat="0" applyBorder="0" applyAlignment="0" applyProtection="0"/>
    <xf numFmtId="0" fontId="71" fillId="73" borderId="0" applyNumberFormat="0" applyBorder="0" applyAlignment="0" applyProtection="0"/>
    <xf numFmtId="0" fontId="71" fillId="71" borderId="0" applyNumberFormat="0" applyBorder="0" applyAlignment="0" applyProtection="0"/>
    <xf numFmtId="0" fontId="71" fillId="68"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01" fillId="0" borderId="0" applyNumberFormat="0" applyBorder="0" applyProtection="0"/>
    <xf numFmtId="0" fontId="71" fillId="76" borderId="0" applyNumberFormat="0" applyBorder="0" applyAlignment="0" applyProtection="0"/>
    <xf numFmtId="0" fontId="71" fillId="74" borderId="0" applyNumberFormat="0" applyBorder="0" applyAlignment="0" applyProtection="0"/>
    <xf numFmtId="0" fontId="71" fillId="75" borderId="0" applyNumberFormat="0" applyBorder="0" applyAlignment="0" applyProtection="0"/>
    <xf numFmtId="0" fontId="71" fillId="77" borderId="0" applyNumberFormat="0" applyBorder="0" applyAlignment="0" applyProtection="0"/>
    <xf numFmtId="0" fontId="71" fillId="78" borderId="0" applyNumberFormat="0" applyBorder="0" applyAlignment="0" applyProtection="0"/>
    <xf numFmtId="0" fontId="71" fillId="79" borderId="0" applyNumberFormat="0" applyBorder="0" applyAlignment="0" applyProtection="0"/>
    <xf numFmtId="0" fontId="77" fillId="80" borderId="0" applyNumberFormat="0" applyBorder="0" applyAlignment="0" applyProtection="0"/>
    <xf numFmtId="0" fontId="73" fillId="4" borderId="63" applyNumberFormat="0" applyAlignment="0" applyProtection="0"/>
    <xf numFmtId="0" fontId="74" fillId="81" borderId="64" applyNumberFormat="0" applyAlignment="0" applyProtection="0"/>
    <xf numFmtId="200" fontId="8" fillId="0" borderId="0" applyFont="0" applyFill="0" applyBorder="0" applyAlignment="0" applyProtection="0"/>
    <xf numFmtId="201" fontId="28" fillId="0" borderId="0" applyFont="0" applyFill="0" applyBorder="0" applyAlignment="0" applyProtection="0"/>
    <xf numFmtId="199" fontId="24" fillId="0" borderId="0">
      <protection locked="0"/>
    </xf>
    <xf numFmtId="198" fontId="8" fillId="0" borderId="0" applyFont="0" applyFill="0" applyBorder="0" applyAlignment="0" applyProtection="0"/>
    <xf numFmtId="166" fontId="101" fillId="0" borderId="0" applyBorder="0" applyProtection="0"/>
    <xf numFmtId="166" fontId="101" fillId="0" borderId="0" applyBorder="0" applyProtection="0"/>
    <xf numFmtId="0" fontId="15" fillId="0" borderId="0" applyNumberFormat="0" applyBorder="0" applyProtection="0"/>
    <xf numFmtId="0" fontId="101" fillId="0" borderId="0" applyNumberFormat="0" applyBorder="0" applyProtection="0"/>
    <xf numFmtId="195" fontId="15" fillId="0" borderId="0" applyBorder="0" applyProtection="0"/>
    <xf numFmtId="199" fontId="24" fillId="0" borderId="0">
      <protection locked="0"/>
    </xf>
    <xf numFmtId="0" fontId="72" fillId="71" borderId="0" applyNumberFormat="0" applyBorder="0" applyAlignment="0" applyProtection="0"/>
    <xf numFmtId="0" fontId="102" fillId="0" borderId="0" applyNumberFormat="0" applyBorder="0" applyProtection="0">
      <alignment horizontal="center"/>
    </xf>
    <xf numFmtId="0" fontId="102" fillId="0" borderId="0" applyNumberFormat="0" applyBorder="0" applyProtection="0">
      <alignment horizontal="center" textRotation="90"/>
    </xf>
    <xf numFmtId="0" fontId="95"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76" fillId="72" borderId="63"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85"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3" fontId="8" fillId="0" borderId="0" applyFill="0" applyBorder="0" applyAlignment="0" applyProtection="0"/>
    <xf numFmtId="44" fontId="8" fillId="0" borderId="0" applyFont="0" applyFill="0" applyBorder="0" applyAlignment="0" applyProtection="0"/>
    <xf numFmtId="203"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85" fontId="8" fillId="0" borderId="0" applyFont="0" applyFill="0" applyBorder="0" applyAlignment="0" applyProtection="0"/>
    <xf numFmtId="193" fontId="8" fillId="0" borderId="0" applyFont="0" applyFill="0" applyBorder="0" applyAlignment="0" applyProtection="0"/>
    <xf numFmtId="164" fontId="50" fillId="0" borderId="0" applyFont="0" applyFill="0" applyBorder="0" applyAlignment="0" applyProtection="0"/>
    <xf numFmtId="203" fontId="8" fillId="0" borderId="0" applyFill="0" applyBorder="0" applyAlignment="0" applyProtection="0"/>
    <xf numFmtId="185" fontId="8" fillId="0" borderId="0" applyFont="0" applyFill="0" applyBorder="0" applyAlignment="0" applyProtection="0"/>
    <xf numFmtId="164" fontId="1" fillId="0" borderId="0" applyFont="0" applyFill="0" applyBorder="0" applyAlignment="0" applyProtection="0"/>
    <xf numFmtId="0" fontId="78" fillId="72" borderId="0" applyNumberFormat="0" applyBorder="0" applyAlignment="0" applyProtection="0"/>
    <xf numFmtId="0" fontId="8" fillId="0" borderId="0" applyNumberFormat="0" applyFont="0" applyFill="0" applyBorder="0" applyAlignment="0" applyProtection="0"/>
    <xf numFmtId="0" fontId="8" fillId="0" borderId="0"/>
    <xf numFmtId="0" fontId="96" fillId="0" borderId="0" applyNumberFormat="0" applyFill="0" applyBorder="0" applyProtection="0">
      <alignment horizontal="left" vertical="top"/>
    </xf>
    <xf numFmtId="0" fontId="1" fillId="0" borderId="0"/>
    <xf numFmtId="0" fontId="1" fillId="0" borderId="0"/>
    <xf numFmtId="0" fontId="1" fillId="0" borderId="0"/>
    <xf numFmtId="0" fontId="1" fillId="0" borderId="0"/>
    <xf numFmtId="0" fontId="11"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70" fillId="0" borderId="0"/>
    <xf numFmtId="0" fontId="8" fillId="0" borderId="0"/>
    <xf numFmtId="0" fontId="40" fillId="0" borderId="0"/>
    <xf numFmtId="0" fontId="8" fillId="0" borderId="0"/>
    <xf numFmtId="0" fontId="8" fillId="0" borderId="0"/>
    <xf numFmtId="0" fontId="1" fillId="0" borderId="0"/>
    <xf numFmtId="0" fontId="49"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1" fillId="0" borderId="0"/>
    <xf numFmtId="0" fontId="1" fillId="0" borderId="0"/>
    <xf numFmtId="0" fontId="1" fillId="0" borderId="0"/>
    <xf numFmtId="0" fontId="96" fillId="0" borderId="0" applyNumberFormat="0" applyFill="0" applyBorder="0" applyProtection="0">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9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9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50" fillId="44" borderId="7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50" fillId="0" borderId="0"/>
    <xf numFmtId="0" fontId="28" fillId="0" borderId="0"/>
    <xf numFmtId="0" fontId="51" fillId="0" borderId="0" applyNumberFormat="0" applyFill="0" applyBorder="0" applyProtection="0">
      <alignment vertical="top" wrapText="1"/>
    </xf>
    <xf numFmtId="0" fontId="8" fillId="0" borderId="0"/>
    <xf numFmtId="0" fontId="1" fillId="17" borderId="61" applyNumberFormat="0" applyFont="0" applyAlignment="0" applyProtection="0"/>
    <xf numFmtId="0" fontId="8" fillId="69" borderId="70" applyNumberFormat="0" applyFont="0" applyAlignment="0" applyProtection="0"/>
    <xf numFmtId="0" fontId="79" fillId="4" borderId="71" applyNumberFormat="0" applyAlignment="0" applyProtection="0"/>
    <xf numFmtId="0" fontId="46" fillId="82" borderId="0" applyNumberFormat="0" applyBorder="0" applyAlignment="0" applyProtection="0"/>
    <xf numFmtId="9" fontId="96" fillId="0" borderId="0" applyFont="0" applyFill="0" applyBorder="0" applyAlignment="0" applyProtection="0"/>
    <xf numFmtId="199" fontId="24" fillId="0" borderId="0">
      <protection locked="0"/>
    </xf>
    <xf numFmtId="0" fontId="46" fillId="0" borderId="0" applyNumberFormat="0" applyBorder="0" applyAlignment="0"/>
    <xf numFmtId="199" fontId="24" fillId="0" borderId="0">
      <protection locked="0"/>
    </xf>
    <xf numFmtId="9" fontId="4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97" fillId="0" borderId="0" applyFont="0" applyFill="0" applyBorder="0" applyAlignment="0" applyProtection="0"/>
    <xf numFmtId="9" fontId="8"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8" fillId="0" borderId="0" quotePrefix="1" applyFont="0" applyFill="0" applyBorder="0" applyAlignment="0">
      <protection locked="0"/>
    </xf>
    <xf numFmtId="9" fontId="50" fillId="0" borderId="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96" fillId="0" borderId="0" applyFont="0" applyFill="0" applyBorder="0" applyAlignment="0" applyProtection="0"/>
    <xf numFmtId="0" fontId="103" fillId="0" borderId="0" applyNumberFormat="0" applyBorder="0" applyProtection="0"/>
    <xf numFmtId="196" fontId="103" fillId="0" borderId="0" applyBorder="0" applyProtection="0"/>
    <xf numFmtId="199" fontId="27" fillId="0" borderId="0">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89" fontId="8" fillId="0" borderId="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89" fontId="8" fillId="0" borderId="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0" fillId="0" borderId="0" applyFont="0" applyFill="0" applyBorder="0" applyAlignment="0" applyProtection="0"/>
    <xf numFmtId="165" fontId="8" fillId="0" borderId="0" applyFont="0" applyFill="0" applyBorder="0" applyAlignment="0" applyProtection="0"/>
    <xf numFmtId="166" fontId="101" fillId="0" borderId="0" applyBorder="0" applyProtection="0"/>
    <xf numFmtId="43" fontId="9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202" fontId="50" fillId="0" borderId="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96" fillId="0" borderId="0" applyFont="0" applyFill="0" applyBorder="0" applyAlignment="0" applyProtection="0"/>
    <xf numFmtId="0" fontId="94" fillId="0" borderId="0"/>
    <xf numFmtId="0" fontId="29" fillId="0" borderId="0"/>
    <xf numFmtId="0" fontId="98" fillId="0" borderId="0" applyNumberFormat="0" applyFill="0" applyBorder="0" applyAlignment="0" applyProtection="0"/>
    <xf numFmtId="0" fontId="90" fillId="0" borderId="72" applyNumberFormat="0" applyFill="0" applyAlignment="0" applyProtection="0"/>
    <xf numFmtId="0" fontId="104" fillId="0" borderId="0" applyNumberFormat="0" applyFill="0" applyBorder="0" applyAlignment="0" applyProtection="0"/>
    <xf numFmtId="0" fontId="98" fillId="0" borderId="0" applyNumberFormat="0" applyFill="0" applyBorder="0" applyAlignment="0" applyProtection="0"/>
    <xf numFmtId="199" fontId="26" fillId="0" borderId="0">
      <protection locked="0"/>
    </xf>
    <xf numFmtId="199" fontId="26" fillId="0" borderId="0">
      <protection locked="0"/>
    </xf>
    <xf numFmtId="43" fontId="50" fillId="0" borderId="0" applyFont="0" applyFill="0" applyBorder="0" applyAlignment="0" applyProtection="0"/>
    <xf numFmtId="165" fontId="8" fillId="0" borderId="0" applyFont="0" applyFill="0" applyBorder="0" applyAlignment="0" applyProtection="0"/>
    <xf numFmtId="43" fontId="40" fillId="0" borderId="0" applyFont="0" applyFill="0" applyBorder="0" applyAlignment="0" applyProtection="0"/>
    <xf numFmtId="43" fontId="96" fillId="0" borderId="0" applyFont="0" applyFill="0" applyBorder="0" applyAlignment="0" applyProtection="0"/>
    <xf numFmtId="165" fontId="97"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43" fontId="8" fillId="0" borderId="0" quotePrefix="1" applyFont="0" applyFill="0" applyBorder="0" applyAlignment="0">
      <protection locked="0"/>
    </xf>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4" fontId="2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NumberFormat="0" applyFont="0" applyFill="0" applyBorder="0" applyAlignment="0" applyProtection="0"/>
    <xf numFmtId="165" fontId="8" fillId="0" borderId="0" applyFont="0" applyFill="0" applyBorder="0" applyAlignment="0" applyProtection="0"/>
    <xf numFmtId="165" fontId="97" fillId="0" borderId="0" applyFont="0" applyFill="0" applyBorder="0" applyAlignment="0" applyProtection="0"/>
    <xf numFmtId="165" fontId="8" fillId="0" borderId="0" applyFont="0" applyFill="0" applyBorder="0" applyAlignment="0" applyProtection="0"/>
    <xf numFmtId="194" fontId="8" fillId="0" borderId="0" applyFont="0" applyFill="0" applyBorder="0" applyAlignment="0" applyProtection="0"/>
    <xf numFmtId="165" fontId="8" fillId="0" borderId="0" applyFont="0" applyFill="0" applyBorder="0" applyAlignment="0" applyProtection="0"/>
    <xf numFmtId="165" fontId="50" fillId="0" borderId="0" applyFont="0" applyFill="0" applyBorder="0" applyAlignment="0" applyProtection="0"/>
    <xf numFmtId="0" fontId="8" fillId="0" borderId="0"/>
    <xf numFmtId="42"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96" fillId="0" borderId="0" applyFont="0" applyFill="0" applyBorder="0" applyAlignment="0" applyProtection="0"/>
    <xf numFmtId="43" fontId="8" fillId="0" borderId="0" quotePrefix="1" applyFont="0" applyFill="0" applyBorder="0" applyAlignment="0">
      <protection locked="0"/>
    </xf>
    <xf numFmtId="43" fontId="97" fillId="0" borderId="0" applyFont="0" applyFill="0" applyBorder="0" applyAlignment="0" applyProtection="0"/>
    <xf numFmtId="43" fontId="8" fillId="0" borderId="0" quotePrefix="1" applyFont="0" applyFill="0" applyBorder="0" applyAlignment="0">
      <protection locked="0"/>
    </xf>
    <xf numFmtId="43" fontId="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NumberFormat="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9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190"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93" fillId="0" borderId="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9" fontId="8" fillId="0" borderId="0" quotePrefix="1" applyFont="0" applyFill="0" applyBorder="0" applyAlignment="0">
      <protection locked="0"/>
    </xf>
    <xf numFmtId="43" fontId="8" fillId="0" borderId="0" quotePrefix="1" applyFont="0" applyFill="0" applyBorder="0" applyAlignment="0">
      <protection locked="0"/>
    </xf>
    <xf numFmtId="43" fontId="50" fillId="0" borderId="0" applyFont="0" applyFill="0" applyBorder="0" applyAlignment="0" applyProtection="0"/>
    <xf numFmtId="0" fontId="93" fillId="0" borderId="0"/>
    <xf numFmtId="43" fontId="93" fillId="0" borderId="0" applyFont="0" applyFill="0" applyBorder="0" applyAlignment="0" applyProtection="0"/>
    <xf numFmtId="0" fontId="79" fillId="62" borderId="71" applyNumberFormat="0" applyAlignment="0" applyProtection="0"/>
    <xf numFmtId="0" fontId="40" fillId="0" borderId="0"/>
    <xf numFmtId="0" fontId="50" fillId="0" borderId="0"/>
    <xf numFmtId="0" fontId="50" fillId="0" borderId="0"/>
    <xf numFmtId="164" fontId="40" fillId="0" borderId="0" applyFont="0" applyFill="0" applyBorder="0" applyAlignment="0" applyProtection="0"/>
    <xf numFmtId="204" fontId="105" fillId="0" borderId="0" applyFont="0" applyFill="0" applyBorder="0" applyAlignment="0" applyProtection="0"/>
    <xf numFmtId="164" fontId="40" fillId="0" borderId="0" applyFont="0" applyFill="0" applyBorder="0" applyAlignment="0" applyProtection="0"/>
    <xf numFmtId="0" fontId="15" fillId="0" borderId="0"/>
    <xf numFmtId="9" fontId="105" fillId="0" borderId="0" applyFont="0" applyFill="0" applyBorder="0" applyAlignment="0" applyProtection="0"/>
    <xf numFmtId="0" fontId="31" fillId="0" borderId="0" applyNumberFormat="0" applyFill="0" applyBorder="0" applyAlignment="0" applyProtection="0"/>
    <xf numFmtId="165" fontId="8" fillId="0" borderId="0" applyFont="0" applyFill="0" applyBorder="0" applyAlignment="0" applyProtection="0"/>
    <xf numFmtId="43" fontId="105" fillId="0" borderId="0" applyFont="0" applyFill="0" applyBorder="0" applyAlignment="0" applyProtection="0"/>
    <xf numFmtId="165" fontId="50" fillId="0" borderId="0" applyFont="0" applyFill="0" applyBorder="0" applyAlignment="0" applyProtection="0"/>
    <xf numFmtId="0" fontId="40" fillId="0" borderId="0"/>
    <xf numFmtId="0" fontId="40" fillId="0" borderId="0"/>
    <xf numFmtId="164" fontId="8" fillId="0" borderId="0" applyFont="0" applyFill="0" applyBorder="0" applyAlignment="0" applyProtection="0"/>
    <xf numFmtId="164" fontId="50" fillId="0" borderId="0" applyFont="0" applyFill="0" applyBorder="0" applyAlignment="0" applyProtection="0"/>
    <xf numFmtId="43" fontId="10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1" fillId="0" borderId="0" applyFont="0" applyFill="0" applyBorder="0" applyAlignment="0" applyProtection="0"/>
    <xf numFmtId="0" fontId="50" fillId="0" borderId="0"/>
    <xf numFmtId="0" fontId="8" fillId="0" borderId="0"/>
    <xf numFmtId="0" fontId="8" fillId="0" borderId="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9" fontId="48" fillId="0" borderId="0" applyFont="0" applyFill="0" applyBorder="0" applyAlignment="0" applyProtection="0"/>
    <xf numFmtId="44" fontId="48" fillId="0" borderId="0" applyFont="0" applyFill="0" applyBorder="0" applyAlignment="0" applyProtection="0"/>
    <xf numFmtId="43" fontId="48" fillId="0" borderId="0" applyFont="0" applyFill="0" applyBorder="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9" fillId="62"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6" fillId="51"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85" fillId="0" borderId="75" applyNumberFormat="0" applyFill="0" applyAlignment="0" applyProtection="0"/>
    <xf numFmtId="0" fontId="73" fillId="4" borderId="63" applyNumberFormat="0" applyAlignment="0" applyProtection="0"/>
    <xf numFmtId="0" fontId="73" fillId="62" borderId="63" applyNumberFormat="0" applyAlignment="0" applyProtection="0"/>
    <xf numFmtId="0" fontId="79" fillId="62" borderId="71" applyNumberFormat="0" applyAlignment="0" applyProtection="0"/>
    <xf numFmtId="0" fontId="76" fillId="51" borderId="63" applyNumberFormat="0" applyAlignment="0" applyProtection="0"/>
    <xf numFmtId="0" fontId="79" fillId="63" borderId="71" applyNumberFormat="0" applyAlignment="0" applyProtection="0"/>
    <xf numFmtId="0" fontId="76" fillId="7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2" borderId="71" applyNumberFormat="0" applyAlignment="0" applyProtection="0"/>
    <xf numFmtId="0" fontId="73" fillId="62"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8" fillId="69" borderId="70" applyNumberFormat="0" applyFont="0" applyAlignment="0" applyProtection="0"/>
    <xf numFmtId="0" fontId="79" fillId="4" borderId="71" applyNumberFormat="0" applyAlignment="0" applyProtection="0"/>
    <xf numFmtId="0" fontId="73" fillId="62"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86" fillId="63"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4"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3" fillId="4"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76" fillId="51" borderId="63" applyNumberFormat="0" applyAlignment="0" applyProtection="0"/>
    <xf numFmtId="0" fontId="76" fillId="45"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76" fillId="51" borderId="63" applyNumberFormat="0" applyAlignment="0" applyProtection="0"/>
    <xf numFmtId="0" fontId="86" fillId="63"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8" fillId="69"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2" borderId="71" applyNumberFormat="0" applyAlignment="0" applyProtection="0"/>
    <xf numFmtId="0" fontId="73" fillId="62" borderId="63" applyNumberFormat="0" applyAlignment="0" applyProtection="0"/>
    <xf numFmtId="0" fontId="73" fillId="62"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86" fillId="63" borderId="63" applyNumberFormat="0" applyAlignment="0" applyProtection="0"/>
    <xf numFmtId="0" fontId="76" fillId="45" borderId="63" applyNumberForma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76" fillId="45"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76" fillId="45"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79" fillId="63" borderId="71" applyNumberFormat="0" applyAlignment="0" applyProtection="0"/>
    <xf numFmtId="0" fontId="76" fillId="51"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85" fillId="0" borderId="75" applyNumberFormat="0" applyFill="0" applyAlignment="0" applyProtection="0"/>
    <xf numFmtId="0" fontId="76" fillId="51"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79" fillId="62" borderId="71" applyNumberFormat="0" applyAlignment="0" applyProtection="0"/>
    <xf numFmtId="0" fontId="76" fillId="72" borderId="63"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50" fillId="44" borderId="70" applyNumberFormat="0" applyFont="0" applyAlignment="0" applyProtection="0"/>
    <xf numFmtId="0" fontId="76" fillId="45"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28" fillId="44" borderId="70" applyNumberFormat="0" applyFont="0" applyAlignment="0" applyProtection="0"/>
    <xf numFmtId="0" fontId="73" fillId="62"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73" fillId="4" borderId="63" applyNumberFormat="0" applyAlignment="0" applyProtection="0"/>
    <xf numFmtId="0" fontId="85" fillId="0" borderId="75" applyNumberFormat="0" applyFill="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9" fillId="62" borderId="71" applyNumberForma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6" fillId="72" borderId="63" applyNumberFormat="0" applyAlignment="0" applyProtection="0"/>
    <xf numFmtId="0" fontId="86" fillId="63"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 fillId="69"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6" fillId="51"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3" fillId="62" borderId="63" applyNumberFormat="0" applyAlignment="0" applyProtection="0"/>
    <xf numFmtId="0" fontId="73" fillId="62"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3" fillId="4"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79" fillId="62" borderId="71" applyNumberFormat="0" applyAlignment="0" applyProtection="0"/>
    <xf numFmtId="0" fontId="73" fillId="62" borderId="63"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6" fillId="7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72"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2" borderId="71" applyNumberFormat="0" applyAlignment="0" applyProtection="0"/>
    <xf numFmtId="0" fontId="76" fillId="51"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3" fillId="4"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6" fillId="45" borderId="63" applyNumberFormat="0" applyAlignment="0" applyProtection="0"/>
    <xf numFmtId="0" fontId="76" fillId="51"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3" fillId="62" borderId="63" applyNumberFormat="0" applyAlignment="0" applyProtection="0"/>
    <xf numFmtId="0" fontId="85" fillId="0" borderId="75" applyNumberFormat="0" applyFill="0" applyAlignment="0" applyProtection="0"/>
    <xf numFmtId="0" fontId="79" fillId="63"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6" fillId="45"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3" borderId="71" applyNumberFormat="0" applyAlignment="0" applyProtection="0"/>
    <xf numFmtId="0" fontId="79" fillId="62"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8" fillId="69" borderId="70" applyNumberFormat="0" applyFont="0" applyAlignment="0" applyProtection="0"/>
    <xf numFmtId="0" fontId="79" fillId="4"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76" fillId="45" borderId="63"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86" fillId="63" borderId="63"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76" fillId="51"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76" fillId="51" borderId="63" applyNumberFormat="0" applyAlignment="0" applyProtection="0"/>
    <xf numFmtId="0" fontId="86" fillId="63"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6" fillId="51"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9" fillId="63" borderId="71" applyNumberForma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9" fillId="62"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6" fillId="51"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85" fillId="0" borderId="75" applyNumberFormat="0" applyFill="0" applyAlignment="0" applyProtection="0"/>
    <xf numFmtId="0" fontId="73" fillId="4" borderId="63" applyNumberFormat="0" applyAlignment="0" applyProtection="0"/>
    <xf numFmtId="0" fontId="73" fillId="62" borderId="63" applyNumberFormat="0" applyAlignment="0" applyProtection="0"/>
    <xf numFmtId="0" fontId="79" fillId="62" borderId="71" applyNumberFormat="0" applyAlignment="0" applyProtection="0"/>
    <xf numFmtId="0" fontId="76" fillId="51" borderId="63" applyNumberFormat="0" applyAlignment="0" applyProtection="0"/>
    <xf numFmtId="0" fontId="79" fillId="63" borderId="71" applyNumberFormat="0" applyAlignment="0" applyProtection="0"/>
    <xf numFmtId="0" fontId="76" fillId="7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2" borderId="71" applyNumberFormat="0" applyAlignment="0" applyProtection="0"/>
    <xf numFmtId="0" fontId="73" fillId="62"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8" fillId="69" borderId="70" applyNumberFormat="0" applyFont="0" applyAlignment="0" applyProtection="0"/>
    <xf numFmtId="0" fontId="79" fillId="4" borderId="71" applyNumberFormat="0" applyAlignment="0" applyProtection="0"/>
    <xf numFmtId="0" fontId="73" fillId="62"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86" fillId="63"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4"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 fillId="69" borderId="70" applyNumberFormat="0" applyFont="0" applyAlignment="0" applyProtection="0"/>
    <xf numFmtId="0" fontId="79" fillId="4"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9" fillId="62"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6" fillId="51"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85" fillId="0" borderId="75" applyNumberFormat="0" applyFill="0" applyAlignment="0" applyProtection="0"/>
    <xf numFmtId="0" fontId="73" fillId="4" borderId="63" applyNumberFormat="0" applyAlignment="0" applyProtection="0"/>
    <xf numFmtId="0" fontId="73" fillId="62" borderId="63" applyNumberFormat="0" applyAlignment="0" applyProtection="0"/>
    <xf numFmtId="0" fontId="79" fillId="62" borderId="71" applyNumberFormat="0" applyAlignment="0" applyProtection="0"/>
    <xf numFmtId="0" fontId="76" fillId="51" borderId="63" applyNumberFormat="0" applyAlignment="0" applyProtection="0"/>
    <xf numFmtId="0" fontId="79" fillId="63" borderId="71" applyNumberFormat="0" applyAlignment="0" applyProtection="0"/>
    <xf numFmtId="0" fontId="76" fillId="7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2" borderId="71" applyNumberFormat="0" applyAlignment="0" applyProtection="0"/>
    <xf numFmtId="0" fontId="73" fillId="62"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8" fillId="69" borderId="70" applyNumberFormat="0" applyFont="0" applyAlignment="0" applyProtection="0"/>
    <xf numFmtId="0" fontId="79" fillId="4" borderId="71" applyNumberFormat="0" applyAlignment="0" applyProtection="0"/>
    <xf numFmtId="0" fontId="73" fillId="62"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86" fillId="63"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86" fillId="63" borderId="63" applyNumberFormat="0" applyAlignment="0" applyProtection="0"/>
    <xf numFmtId="0" fontId="79" fillId="4"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76" fillId="51" borderId="63" applyNumberFormat="0" applyAlignment="0" applyProtection="0"/>
    <xf numFmtId="0" fontId="73" fillId="62"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28"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3" borderId="71" applyNumberFormat="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6" fillId="63" borderId="63" applyNumberFormat="0" applyAlignment="0" applyProtection="0"/>
    <xf numFmtId="0" fontId="86" fillId="63"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3" borderId="71"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86" fillId="63"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6" fillId="63"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76" fillId="45"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86" fillId="63"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9" fillId="63"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79" fillId="63" borderId="71" applyNumberFormat="0" applyAlignment="0" applyProtection="0"/>
    <xf numFmtId="0" fontId="28" fillId="44" borderId="70" applyNumberFormat="0" applyFont="0" applyAlignment="0" applyProtection="0"/>
    <xf numFmtId="0" fontId="86" fillId="63" borderId="63"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85" fillId="0" borderId="75" applyNumberFormat="0" applyFill="0" applyAlignment="0" applyProtection="0"/>
    <xf numFmtId="0" fontId="50" fillId="44" borderId="70" applyNumberFormat="0" applyFon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3" fillId="62" borderId="63"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6" fillId="63" borderId="63" applyNumberFormat="0" applyAlignment="0" applyProtection="0"/>
    <xf numFmtId="0" fontId="76" fillId="51"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79" fillId="62" borderId="71" applyNumberFormat="0" applyAlignment="0" applyProtection="0"/>
    <xf numFmtId="0" fontId="79" fillId="62" borderId="71" applyNumberFormat="0" applyAlignment="0" applyProtection="0"/>
    <xf numFmtId="0" fontId="73" fillId="62" borderId="63" applyNumberFormat="0" applyAlignment="0" applyProtection="0"/>
    <xf numFmtId="0" fontId="76" fillId="45"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45" borderId="63" applyNumberFormat="0" applyAlignment="0" applyProtection="0"/>
    <xf numFmtId="0" fontId="76" fillId="51" borderId="63" applyNumberForma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3" fillId="62" borderId="63" applyNumberFormat="0" applyAlignment="0" applyProtection="0"/>
    <xf numFmtId="0" fontId="73" fillId="62" borderId="63" applyNumberFormat="0" applyAlignment="0" applyProtection="0"/>
    <xf numFmtId="0" fontId="79" fillId="62" borderId="71" applyNumberFormat="0" applyAlignment="0" applyProtection="0"/>
    <xf numFmtId="0" fontId="86" fillId="63" borderId="63"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28" fillId="44" borderId="70" applyNumberFormat="0" applyFon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9" fillId="62" borderId="71" applyNumberFormat="0" applyAlignment="0" applyProtection="0"/>
    <xf numFmtId="0" fontId="79" fillId="63" borderId="71" applyNumberFormat="0" applyAlignment="0" applyProtection="0"/>
    <xf numFmtId="0" fontId="50"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85" fillId="0" borderId="75" applyNumberFormat="0" applyFill="0" applyAlignment="0" applyProtection="0"/>
    <xf numFmtId="0" fontId="79" fillId="62" borderId="71" applyNumberFormat="0" applyAlignment="0" applyProtection="0"/>
    <xf numFmtId="0" fontId="73" fillId="62"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6" fillId="63" borderId="63" applyNumberFormat="0" applyAlignment="0" applyProtection="0"/>
    <xf numFmtId="0" fontId="28"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28" fillId="44" borderId="70" applyNumberFormat="0" applyFont="0" applyAlignment="0" applyProtection="0"/>
    <xf numFmtId="0" fontId="28"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6" fillId="51" borderId="63" applyNumberFormat="0" applyAlignment="0" applyProtection="0"/>
    <xf numFmtId="0" fontId="79" fillId="63" borderId="71"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76" fillId="45" borderId="63" applyNumberFormat="0" applyAlignment="0" applyProtection="0"/>
    <xf numFmtId="0" fontId="86" fillId="63"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79" fillId="62" borderId="71" applyNumberFormat="0" applyAlignment="0" applyProtection="0"/>
    <xf numFmtId="0" fontId="86" fillId="63" borderId="63" applyNumberFormat="0" applyAlignment="0" applyProtection="0"/>
    <xf numFmtId="0" fontId="79" fillId="63" borderId="71" applyNumberFormat="0" applyAlignment="0" applyProtection="0"/>
    <xf numFmtId="0" fontId="73" fillId="62" borderId="63" applyNumberFormat="0" applyAlignment="0" applyProtection="0"/>
    <xf numFmtId="0" fontId="76" fillId="51" borderId="63" applyNumberFormat="0" applyAlignment="0" applyProtection="0"/>
    <xf numFmtId="0" fontId="76" fillId="45"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6" fillId="63" borderId="63" applyNumberFormat="0" applyAlignment="0" applyProtection="0"/>
    <xf numFmtId="0" fontId="73" fillId="62" borderId="63" applyNumberFormat="0" applyAlignment="0" applyProtection="0"/>
    <xf numFmtId="0" fontId="79" fillId="63" borderId="71" applyNumberFormat="0" applyAlignment="0" applyProtection="0"/>
    <xf numFmtId="0" fontId="76" fillId="51" borderId="63" applyNumberFormat="0" applyAlignment="0" applyProtection="0"/>
    <xf numFmtId="0" fontId="76" fillId="51" borderId="63" applyNumberFormat="0" applyAlignment="0" applyProtection="0"/>
    <xf numFmtId="0" fontId="76" fillId="45"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2"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45" borderId="63" applyNumberFormat="0" applyAlignment="0" applyProtection="0"/>
    <xf numFmtId="0" fontId="50" fillId="44" borderId="70" applyNumberFormat="0" applyFont="0" applyAlignment="0" applyProtection="0"/>
    <xf numFmtId="0" fontId="76" fillId="45" borderId="63" applyNumberFormat="0" applyAlignment="0" applyProtection="0"/>
    <xf numFmtId="0" fontId="73" fillId="62" borderId="63" applyNumberFormat="0" applyAlignment="0" applyProtection="0"/>
    <xf numFmtId="0" fontId="79" fillId="63" borderId="71" applyNumberFormat="0" applyAlignment="0" applyProtection="0"/>
    <xf numFmtId="0" fontId="86" fillId="63" borderId="63" applyNumberFormat="0" applyAlignment="0" applyProtection="0"/>
    <xf numFmtId="0" fontId="76" fillId="51" borderId="63" applyNumberFormat="0" applyAlignment="0" applyProtection="0"/>
    <xf numFmtId="0" fontId="76" fillId="45"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50" fillId="44" borderId="70" applyNumberFormat="0" applyFont="0" applyAlignment="0" applyProtection="0"/>
    <xf numFmtId="0" fontId="85" fillId="0" borderId="75" applyNumberFormat="0" applyFill="0" applyAlignment="0" applyProtection="0"/>
    <xf numFmtId="0" fontId="28" fillId="44" borderId="70" applyNumberFormat="0" applyFont="0" applyAlignment="0" applyProtection="0"/>
    <xf numFmtId="0" fontId="76" fillId="51" borderId="63" applyNumberFormat="0" applyAlignment="0" applyProtection="0"/>
    <xf numFmtId="0" fontId="28" fillId="44" borderId="70" applyNumberFormat="0" applyFont="0" applyAlignment="0" applyProtection="0"/>
    <xf numFmtId="0" fontId="79" fillId="63" borderId="71" applyNumberFormat="0" applyAlignment="0" applyProtection="0"/>
    <xf numFmtId="0" fontId="79" fillId="62"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6" fillId="51" borderId="63" applyNumberFormat="0" applyAlignment="0" applyProtection="0"/>
    <xf numFmtId="0" fontId="73" fillId="62" borderId="63" applyNumberFormat="0" applyAlignment="0" applyProtection="0"/>
    <xf numFmtId="0" fontId="79" fillId="63"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5" fillId="0" borderId="75" applyNumberFormat="0" applyFill="0" applyAlignment="0" applyProtection="0"/>
    <xf numFmtId="0" fontId="73" fillId="62" borderId="63" applyNumberFormat="0" applyAlignment="0" applyProtection="0"/>
    <xf numFmtId="0" fontId="76" fillId="51" borderId="63" applyNumberFormat="0" applyAlignment="0" applyProtection="0"/>
    <xf numFmtId="0" fontId="76" fillId="51" borderId="63" applyNumberFormat="0" applyAlignment="0" applyProtection="0"/>
    <xf numFmtId="0" fontId="73" fillId="62" borderId="63" applyNumberFormat="0" applyAlignment="0" applyProtection="0"/>
    <xf numFmtId="0" fontId="85" fillId="0" borderId="75" applyNumberFormat="0" applyFill="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50"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86" fillId="63" borderId="63" applyNumberFormat="0" applyAlignment="0" applyProtection="0"/>
    <xf numFmtId="0" fontId="85" fillId="0" borderId="75" applyNumberFormat="0" applyFill="0" applyAlignment="0" applyProtection="0"/>
    <xf numFmtId="0" fontId="79" fillId="62" borderId="71" applyNumberFormat="0" applyAlignment="0" applyProtection="0"/>
    <xf numFmtId="0" fontId="76" fillId="51" borderId="63" applyNumberFormat="0" applyAlignment="0" applyProtection="0"/>
    <xf numFmtId="0" fontId="86" fillId="63"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50" fillId="44" borderId="70" applyNumberFormat="0" applyFont="0" applyAlignment="0" applyProtection="0"/>
    <xf numFmtId="0" fontId="79" fillId="63" borderId="71" applyNumberFormat="0" applyAlignment="0" applyProtection="0"/>
    <xf numFmtId="0" fontId="73" fillId="62" borderId="63" applyNumberFormat="0" applyAlignment="0" applyProtection="0"/>
    <xf numFmtId="0" fontId="79" fillId="62" borderId="71"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50" fillId="44" borderId="70" applyNumberFormat="0" applyFont="0" applyAlignment="0" applyProtection="0"/>
    <xf numFmtId="0" fontId="73" fillId="62"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86" fillId="63" borderId="63" applyNumberFormat="0" applyAlignment="0" applyProtection="0"/>
    <xf numFmtId="0" fontId="85" fillId="0" borderId="75" applyNumberFormat="0" applyFill="0" applyAlignment="0" applyProtection="0"/>
    <xf numFmtId="0" fontId="76" fillId="45"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63" applyNumberFormat="0" applyAlignment="0" applyProtection="0"/>
    <xf numFmtId="0" fontId="76" fillId="51" borderId="63" applyNumberFormat="0" applyAlignment="0" applyProtection="0"/>
    <xf numFmtId="0" fontId="86" fillId="63" borderId="63" applyNumberFormat="0" applyAlignment="0" applyProtection="0"/>
    <xf numFmtId="0" fontId="76" fillId="45" borderId="63" applyNumberFormat="0" applyAlignment="0" applyProtection="0"/>
    <xf numFmtId="0" fontId="73" fillId="62" borderId="63" applyNumberFormat="0" applyAlignment="0" applyProtection="0"/>
    <xf numFmtId="0" fontId="28"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76" fillId="51" borderId="63" applyNumberFormat="0" applyAlignment="0" applyProtection="0"/>
    <xf numFmtId="0" fontId="79" fillId="63" borderId="71" applyNumberFormat="0" applyAlignment="0" applyProtection="0"/>
    <xf numFmtId="0" fontId="50" fillId="44" borderId="70" applyNumberFormat="0" applyFon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50" fillId="44" borderId="70" applyNumberFormat="0" applyFont="0" applyAlignment="0" applyProtection="0"/>
    <xf numFmtId="0" fontId="73" fillId="62" borderId="63" applyNumberFormat="0" applyAlignment="0" applyProtection="0"/>
    <xf numFmtId="0" fontId="50" fillId="44" borderId="70" applyNumberFormat="0" applyFon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85" fillId="0" borderId="75" applyNumberFormat="0" applyFill="0" applyAlignment="0" applyProtection="0"/>
    <xf numFmtId="0" fontId="73" fillId="62" borderId="63" applyNumberFormat="0" applyAlignment="0" applyProtection="0"/>
    <xf numFmtId="0" fontId="79" fillId="62" borderId="71" applyNumberFormat="0" applyAlignment="0" applyProtection="0"/>
    <xf numFmtId="0" fontId="28" fillId="44" borderId="70" applyNumberFormat="0" applyFont="0" applyAlignment="0" applyProtection="0"/>
    <xf numFmtId="0" fontId="50" fillId="44" borderId="70" applyNumberFormat="0" applyFont="0" applyAlignment="0" applyProtection="0"/>
    <xf numFmtId="0" fontId="76" fillId="51" borderId="63" applyNumberFormat="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76" fillId="45" borderId="63" applyNumberFormat="0" applyAlignment="0" applyProtection="0"/>
    <xf numFmtId="0" fontId="73" fillId="62" borderId="63" applyNumberFormat="0" applyAlignment="0" applyProtection="0"/>
    <xf numFmtId="0" fontId="86" fillId="63" borderId="63" applyNumberFormat="0" applyAlignment="0" applyProtection="0"/>
    <xf numFmtId="0" fontId="79" fillId="63" borderId="71" applyNumberFormat="0" applyAlignment="0" applyProtection="0"/>
    <xf numFmtId="0" fontId="86" fillId="63" borderId="63" applyNumberFormat="0" applyAlignment="0" applyProtection="0"/>
    <xf numFmtId="0" fontId="73" fillId="62" borderId="63" applyNumberFormat="0" applyAlignment="0" applyProtection="0"/>
    <xf numFmtId="0" fontId="76" fillId="45" borderId="63" applyNumberFormat="0" applyAlignment="0" applyProtection="0"/>
    <xf numFmtId="0" fontId="76" fillId="51" borderId="63" applyNumberFormat="0" applyAlignment="0" applyProtection="0"/>
    <xf numFmtId="0" fontId="85" fillId="0" borderId="75" applyNumberFormat="0" applyFill="0" applyAlignment="0" applyProtection="0"/>
    <xf numFmtId="0" fontId="50" fillId="44" borderId="70" applyNumberFormat="0" applyFont="0" applyAlignment="0" applyProtection="0"/>
    <xf numFmtId="0" fontId="28" fillId="44" borderId="70" applyNumberFormat="0" applyFont="0" applyAlignment="0" applyProtection="0"/>
    <xf numFmtId="0" fontId="79" fillId="62" borderId="71" applyNumberFormat="0" applyAlignment="0" applyProtection="0"/>
    <xf numFmtId="0" fontId="86" fillId="63" borderId="63" applyNumberFormat="0" applyAlignment="0" applyProtection="0"/>
    <xf numFmtId="0" fontId="76" fillId="45" borderId="63" applyNumberFormat="0" applyAlignment="0" applyProtection="0"/>
    <xf numFmtId="0" fontId="76" fillId="51" borderId="63" applyNumberFormat="0" applyAlignment="0" applyProtection="0"/>
    <xf numFmtId="0" fontId="79" fillId="63" borderId="71" applyNumberFormat="0" applyAlignment="0" applyProtection="0"/>
    <xf numFmtId="0" fontId="85" fillId="0" borderId="75" applyNumberFormat="0" applyFill="0" applyAlignment="0" applyProtection="0"/>
    <xf numFmtId="0" fontId="79" fillId="63" borderId="71" applyNumberFormat="0" applyAlignment="0" applyProtection="0"/>
    <xf numFmtId="0" fontId="85" fillId="0" borderId="75" applyNumberFormat="0" applyFill="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85" fillId="0" borderId="79" applyNumberFormat="0" applyFill="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50"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50" fillId="44" borderId="77" applyNumberFormat="0" applyFont="0" applyAlignment="0" applyProtection="0"/>
    <xf numFmtId="0" fontId="76" fillId="45"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28" fillId="44" borderId="77" applyNumberFormat="0" applyFont="0" applyAlignment="0" applyProtection="0"/>
    <xf numFmtId="0" fontId="73" fillId="62"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73" fillId="4" borderId="76" applyNumberFormat="0" applyAlignment="0" applyProtection="0"/>
    <xf numFmtId="0" fontId="85" fillId="0" borderId="79" applyNumberFormat="0" applyFill="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9" fillId="62" borderId="78" applyNumberForma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6" fillId="72" borderId="76" applyNumberFormat="0" applyAlignment="0" applyProtection="0"/>
    <xf numFmtId="0" fontId="86" fillId="63"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 fillId="69"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3" fillId="62" borderId="76" applyNumberFormat="0" applyAlignment="0" applyProtection="0"/>
    <xf numFmtId="0" fontId="73" fillId="62"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3" fillId="4" borderId="76" applyNumberFormat="0" applyAlignment="0" applyProtection="0"/>
    <xf numFmtId="0" fontId="76" fillId="72" borderId="76" applyNumberFormat="0" applyAlignment="0" applyProtection="0"/>
    <xf numFmtId="0" fontId="50" fillId="44" borderId="77" applyNumberFormat="0" applyFont="0" applyAlignment="0" applyProtection="0"/>
    <xf numFmtId="0" fontId="8" fillId="69" borderId="77" applyNumberFormat="0" applyFont="0" applyAlignment="0" applyProtection="0"/>
    <xf numFmtId="0" fontId="79" fillId="4" borderId="78"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9" fillId="62"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6" fillId="51"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85" fillId="0" borderId="79" applyNumberFormat="0" applyFill="0" applyAlignment="0" applyProtection="0"/>
    <xf numFmtId="0" fontId="73" fillId="4" borderId="76" applyNumberFormat="0" applyAlignment="0" applyProtection="0"/>
    <xf numFmtId="0" fontId="73" fillId="62" borderId="76" applyNumberFormat="0" applyAlignment="0" applyProtection="0"/>
    <xf numFmtId="0" fontId="79" fillId="62" borderId="78" applyNumberFormat="0" applyAlignment="0" applyProtection="0"/>
    <xf numFmtId="0" fontId="76" fillId="51" borderId="76" applyNumberFormat="0" applyAlignment="0" applyProtection="0"/>
    <xf numFmtId="0" fontId="79" fillId="63" borderId="78" applyNumberFormat="0" applyAlignment="0" applyProtection="0"/>
    <xf numFmtId="0" fontId="76" fillId="7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2" borderId="78" applyNumberFormat="0" applyAlignment="0" applyProtection="0"/>
    <xf numFmtId="0" fontId="73" fillId="62"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8" fillId="69" borderId="77" applyNumberFormat="0" applyFont="0" applyAlignment="0" applyProtection="0"/>
    <xf numFmtId="0" fontId="79" fillId="4" borderId="78" applyNumberFormat="0" applyAlignment="0" applyProtection="0"/>
    <xf numFmtId="0" fontId="73" fillId="62"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86" fillId="63"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4"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3" fillId="4"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76" fillId="51" borderId="76" applyNumberFormat="0" applyAlignment="0" applyProtection="0"/>
    <xf numFmtId="0" fontId="76" fillId="45"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76" fillId="51" borderId="76" applyNumberFormat="0" applyAlignment="0" applyProtection="0"/>
    <xf numFmtId="0" fontId="86" fillId="63"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8" fillId="69"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2" borderId="78" applyNumberFormat="0" applyAlignment="0" applyProtection="0"/>
    <xf numFmtId="0" fontId="73" fillId="62" borderId="76" applyNumberFormat="0" applyAlignment="0" applyProtection="0"/>
    <xf numFmtId="0" fontId="73" fillId="62"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86" fillId="63" borderId="76" applyNumberFormat="0" applyAlignment="0" applyProtection="0"/>
    <xf numFmtId="0" fontId="76" fillId="45" borderId="76" applyNumberForma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76" fillId="45"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76" fillId="45"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79" fillId="63" borderId="78" applyNumberFormat="0" applyAlignment="0" applyProtection="0"/>
    <xf numFmtId="0" fontId="76" fillId="51"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85" fillId="0" borderId="79" applyNumberFormat="0" applyFill="0" applyAlignment="0" applyProtection="0"/>
    <xf numFmtId="0" fontId="76" fillId="51"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79" fillId="62" borderId="78" applyNumberFormat="0" applyAlignment="0" applyProtection="0"/>
    <xf numFmtId="0" fontId="76" fillId="72" borderId="76"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50" fillId="44" borderId="77" applyNumberFormat="0" applyFont="0" applyAlignment="0" applyProtection="0"/>
    <xf numFmtId="0" fontId="76" fillId="45"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28" fillId="44" borderId="77" applyNumberFormat="0" applyFont="0" applyAlignment="0" applyProtection="0"/>
    <xf numFmtId="0" fontId="73" fillId="62"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73" fillId="4" borderId="76" applyNumberFormat="0" applyAlignment="0" applyProtection="0"/>
    <xf numFmtId="0" fontId="85" fillId="0" borderId="79" applyNumberFormat="0" applyFill="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9" fillId="62" borderId="78" applyNumberForma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6" fillId="72" borderId="76" applyNumberFormat="0" applyAlignment="0" applyProtection="0"/>
    <xf numFmtId="0" fontId="86" fillId="63"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 fillId="69"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6" fillId="51"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3" fillId="62" borderId="76" applyNumberFormat="0" applyAlignment="0" applyProtection="0"/>
    <xf numFmtId="0" fontId="73" fillId="62"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3" fillId="4"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79" fillId="62" borderId="78" applyNumberFormat="0" applyAlignment="0" applyProtection="0"/>
    <xf numFmtId="0" fontId="73" fillId="62" borderId="76"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6" fillId="7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72"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2" borderId="78" applyNumberFormat="0" applyAlignment="0" applyProtection="0"/>
    <xf numFmtId="0" fontId="76" fillId="51"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3" fillId="4"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6" fillId="45" borderId="76" applyNumberFormat="0" applyAlignment="0" applyProtection="0"/>
    <xf numFmtId="0" fontId="76" fillId="51"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3" fillId="62" borderId="76" applyNumberFormat="0" applyAlignment="0" applyProtection="0"/>
    <xf numFmtId="0" fontId="85" fillId="0" borderId="79" applyNumberFormat="0" applyFill="0" applyAlignment="0" applyProtection="0"/>
    <xf numFmtId="0" fontId="79" fillId="63"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6" fillId="45"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3" borderId="78" applyNumberFormat="0" applyAlignment="0" applyProtection="0"/>
    <xf numFmtId="0" fontId="79" fillId="62"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8" fillId="69" borderId="77" applyNumberFormat="0" applyFont="0" applyAlignment="0" applyProtection="0"/>
    <xf numFmtId="0" fontId="79" fillId="4"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76" fillId="45" borderId="76"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86" fillId="63" borderId="76"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76" fillId="51"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76" fillId="51" borderId="76" applyNumberFormat="0" applyAlignment="0" applyProtection="0"/>
    <xf numFmtId="0" fontId="86" fillId="63"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6" fillId="51"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9" fillId="63" borderId="78" applyNumberForma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9" fillId="62"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6" fillId="51"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85" fillId="0" borderId="79" applyNumberFormat="0" applyFill="0" applyAlignment="0" applyProtection="0"/>
    <xf numFmtId="0" fontId="73" fillId="4" borderId="76" applyNumberFormat="0" applyAlignment="0" applyProtection="0"/>
    <xf numFmtId="0" fontId="73" fillId="62" borderId="76" applyNumberFormat="0" applyAlignment="0" applyProtection="0"/>
    <xf numFmtId="0" fontId="79" fillId="62" borderId="78" applyNumberFormat="0" applyAlignment="0" applyProtection="0"/>
    <xf numFmtId="0" fontId="76" fillId="51" borderId="76" applyNumberFormat="0" applyAlignment="0" applyProtection="0"/>
    <xf numFmtId="0" fontId="79" fillId="63" borderId="78" applyNumberFormat="0" applyAlignment="0" applyProtection="0"/>
    <xf numFmtId="0" fontId="76" fillId="7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2" borderId="78" applyNumberFormat="0" applyAlignment="0" applyProtection="0"/>
    <xf numFmtId="0" fontId="73" fillId="62"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8" fillId="69" borderId="77" applyNumberFormat="0" applyFont="0" applyAlignment="0" applyProtection="0"/>
    <xf numFmtId="0" fontId="79" fillId="4" borderId="78" applyNumberFormat="0" applyAlignment="0" applyProtection="0"/>
    <xf numFmtId="0" fontId="73" fillId="62"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86" fillId="63"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4"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 fillId="69" borderId="77" applyNumberFormat="0" applyFont="0" applyAlignment="0" applyProtection="0"/>
    <xf numFmtId="0" fontId="79" fillId="4"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9" fillId="62"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6" fillId="51"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85" fillId="0" borderId="79" applyNumberFormat="0" applyFill="0" applyAlignment="0" applyProtection="0"/>
    <xf numFmtId="0" fontId="73" fillId="4" borderId="76" applyNumberFormat="0" applyAlignment="0" applyProtection="0"/>
    <xf numFmtId="0" fontId="73" fillId="62" borderId="76" applyNumberFormat="0" applyAlignment="0" applyProtection="0"/>
    <xf numFmtId="0" fontId="79" fillId="62" borderId="78" applyNumberFormat="0" applyAlignment="0" applyProtection="0"/>
    <xf numFmtId="0" fontId="76" fillId="51" borderId="76" applyNumberFormat="0" applyAlignment="0" applyProtection="0"/>
    <xf numFmtId="0" fontId="79" fillId="63" borderId="78" applyNumberFormat="0" applyAlignment="0" applyProtection="0"/>
    <xf numFmtId="0" fontId="76" fillId="7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2" borderId="78" applyNumberFormat="0" applyAlignment="0" applyProtection="0"/>
    <xf numFmtId="0" fontId="73" fillId="62"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8" fillId="69" borderId="77" applyNumberFormat="0" applyFont="0" applyAlignment="0" applyProtection="0"/>
    <xf numFmtId="0" fontId="79" fillId="4" borderId="78" applyNumberFormat="0" applyAlignment="0" applyProtection="0"/>
    <xf numFmtId="0" fontId="73" fillId="62"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86" fillId="63"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86" fillId="63" borderId="76" applyNumberFormat="0" applyAlignment="0" applyProtection="0"/>
    <xf numFmtId="0" fontId="79" fillId="4"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76" fillId="51" borderId="76" applyNumberFormat="0" applyAlignment="0" applyProtection="0"/>
    <xf numFmtId="0" fontId="73" fillId="62"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28"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3" borderId="78" applyNumberFormat="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6" fillId="63" borderId="76" applyNumberFormat="0" applyAlignment="0" applyProtection="0"/>
    <xf numFmtId="0" fontId="86" fillId="63"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3" borderId="78"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86" fillId="63"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85" fillId="0" borderId="79" applyNumberFormat="0" applyFill="0" applyAlignment="0" applyProtection="0"/>
    <xf numFmtId="0" fontId="86" fillId="63"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76" fillId="45"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86" fillId="63"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9" fillId="63"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79" fillId="63" borderId="78" applyNumberFormat="0" applyAlignment="0" applyProtection="0"/>
    <xf numFmtId="0" fontId="28" fillId="44" borderId="77" applyNumberFormat="0" applyFont="0" applyAlignment="0" applyProtection="0"/>
    <xf numFmtId="0" fontId="86" fillId="63" borderId="76"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85" fillId="0" borderId="79" applyNumberFormat="0" applyFill="0" applyAlignment="0" applyProtection="0"/>
    <xf numFmtId="0" fontId="50" fillId="44" borderId="77" applyNumberFormat="0" applyFon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3" fillId="62" borderId="76"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6" fillId="63" borderId="76" applyNumberFormat="0" applyAlignment="0" applyProtection="0"/>
    <xf numFmtId="0" fontId="76" fillId="51"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79" fillId="62" borderId="78" applyNumberFormat="0" applyAlignment="0" applyProtection="0"/>
    <xf numFmtId="0" fontId="79" fillId="62" borderId="78" applyNumberFormat="0" applyAlignment="0" applyProtection="0"/>
    <xf numFmtId="0" fontId="73" fillId="62" borderId="76" applyNumberFormat="0" applyAlignment="0" applyProtection="0"/>
    <xf numFmtId="0" fontId="76" fillId="45"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45" borderId="76" applyNumberFormat="0" applyAlignment="0" applyProtection="0"/>
    <xf numFmtId="0" fontId="76" fillId="51" borderId="76" applyNumberForma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3" fillId="62" borderId="76" applyNumberFormat="0" applyAlignment="0" applyProtection="0"/>
    <xf numFmtId="0" fontId="73" fillId="62" borderId="76" applyNumberFormat="0" applyAlignment="0" applyProtection="0"/>
    <xf numFmtId="0" fontId="79" fillId="62" borderId="78" applyNumberFormat="0" applyAlignment="0" applyProtection="0"/>
    <xf numFmtId="0" fontId="86" fillId="63" borderId="76"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28" fillId="44" borderId="77" applyNumberFormat="0" applyFon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9" fillId="62" borderId="78" applyNumberFormat="0" applyAlignment="0" applyProtection="0"/>
    <xf numFmtId="0" fontId="79" fillId="63" borderId="78" applyNumberFormat="0" applyAlignment="0" applyProtection="0"/>
    <xf numFmtId="0" fontId="50"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85" fillId="0" borderId="79" applyNumberFormat="0" applyFill="0" applyAlignment="0" applyProtection="0"/>
    <xf numFmtId="0" fontId="79" fillId="62" borderId="78" applyNumberFormat="0" applyAlignment="0" applyProtection="0"/>
    <xf numFmtId="0" fontId="73" fillId="62"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6" fillId="63" borderId="76" applyNumberFormat="0" applyAlignment="0" applyProtection="0"/>
    <xf numFmtId="0" fontId="28"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28" fillId="44" borderId="77" applyNumberFormat="0" applyFont="0" applyAlignment="0" applyProtection="0"/>
    <xf numFmtId="0" fontId="28"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6" fillId="51" borderId="76" applyNumberFormat="0" applyAlignment="0" applyProtection="0"/>
    <xf numFmtId="0" fontId="79" fillId="63" borderId="78"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76" fillId="45" borderId="76" applyNumberFormat="0" applyAlignment="0" applyProtection="0"/>
    <xf numFmtId="0" fontId="86" fillId="63"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79" fillId="62" borderId="78" applyNumberFormat="0" applyAlignment="0" applyProtection="0"/>
    <xf numFmtId="0" fontId="86" fillId="63" borderId="76" applyNumberFormat="0" applyAlignment="0" applyProtection="0"/>
    <xf numFmtId="0" fontId="79" fillId="63" borderId="78" applyNumberFormat="0" applyAlignment="0" applyProtection="0"/>
    <xf numFmtId="0" fontId="73" fillId="62" borderId="76" applyNumberFormat="0" applyAlignment="0" applyProtection="0"/>
    <xf numFmtId="0" fontId="76" fillId="51" borderId="76" applyNumberFormat="0" applyAlignment="0" applyProtection="0"/>
    <xf numFmtId="0" fontId="76" fillId="45"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6" fillId="63" borderId="76" applyNumberFormat="0" applyAlignment="0" applyProtection="0"/>
    <xf numFmtId="0" fontId="73" fillId="62" borderId="76" applyNumberFormat="0" applyAlignment="0" applyProtection="0"/>
    <xf numFmtId="0" fontId="79" fillId="63" borderId="78" applyNumberFormat="0" applyAlignment="0" applyProtection="0"/>
    <xf numFmtId="0" fontId="76" fillId="51" borderId="76" applyNumberFormat="0" applyAlignment="0" applyProtection="0"/>
    <xf numFmtId="0" fontId="76" fillId="51" borderId="76" applyNumberFormat="0" applyAlignment="0" applyProtection="0"/>
    <xf numFmtId="0" fontId="76" fillId="45"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2"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45" borderId="76" applyNumberFormat="0" applyAlignment="0" applyProtection="0"/>
    <xf numFmtId="0" fontId="50" fillId="44" borderId="77" applyNumberFormat="0" applyFont="0" applyAlignment="0" applyProtection="0"/>
    <xf numFmtId="0" fontId="76" fillId="45" borderId="76" applyNumberFormat="0" applyAlignment="0" applyProtection="0"/>
    <xf numFmtId="0" fontId="73" fillId="62" borderId="76" applyNumberFormat="0" applyAlignment="0" applyProtection="0"/>
    <xf numFmtId="0" fontId="79" fillId="63" borderId="78" applyNumberFormat="0" applyAlignment="0" applyProtection="0"/>
    <xf numFmtId="0" fontId="86" fillId="63" borderId="76" applyNumberFormat="0" applyAlignment="0" applyProtection="0"/>
    <xf numFmtId="0" fontId="76" fillId="51" borderId="76" applyNumberFormat="0" applyAlignment="0" applyProtection="0"/>
    <xf numFmtId="0" fontId="76" fillId="45"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50" fillId="44" borderId="77" applyNumberFormat="0" applyFont="0" applyAlignment="0" applyProtection="0"/>
    <xf numFmtId="0" fontId="85" fillId="0" borderId="79" applyNumberFormat="0" applyFill="0" applyAlignment="0" applyProtection="0"/>
    <xf numFmtId="0" fontId="28" fillId="44" borderId="77" applyNumberFormat="0" applyFont="0" applyAlignment="0" applyProtection="0"/>
    <xf numFmtId="0" fontId="76" fillId="51" borderId="76" applyNumberFormat="0" applyAlignment="0" applyProtection="0"/>
    <xf numFmtId="0" fontId="28" fillId="44" borderId="77" applyNumberFormat="0" applyFont="0" applyAlignment="0" applyProtection="0"/>
    <xf numFmtId="0" fontId="79" fillId="63" borderId="78" applyNumberFormat="0" applyAlignment="0" applyProtection="0"/>
    <xf numFmtId="0" fontId="79" fillId="62"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6" fillId="51" borderId="76" applyNumberFormat="0" applyAlignment="0" applyProtection="0"/>
    <xf numFmtId="0" fontId="73" fillId="62" borderId="76" applyNumberFormat="0" applyAlignment="0" applyProtection="0"/>
    <xf numFmtId="0" fontId="79" fillId="63"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5" fillId="0" borderId="79" applyNumberFormat="0" applyFill="0" applyAlignment="0" applyProtection="0"/>
    <xf numFmtId="0" fontId="73" fillId="62" borderId="76" applyNumberFormat="0" applyAlignment="0" applyProtection="0"/>
    <xf numFmtId="0" fontId="76" fillId="51" borderId="76" applyNumberFormat="0" applyAlignment="0" applyProtection="0"/>
    <xf numFmtId="0" fontId="76" fillId="51" borderId="76" applyNumberFormat="0" applyAlignment="0" applyProtection="0"/>
    <xf numFmtId="0" fontId="73" fillId="62" borderId="76" applyNumberFormat="0" applyAlignment="0" applyProtection="0"/>
    <xf numFmtId="0" fontId="85" fillId="0" borderId="79" applyNumberFormat="0" applyFill="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50"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86" fillId="63" borderId="76" applyNumberFormat="0" applyAlignment="0" applyProtection="0"/>
    <xf numFmtId="0" fontId="85" fillId="0" borderId="79" applyNumberFormat="0" applyFill="0" applyAlignment="0" applyProtection="0"/>
    <xf numFmtId="0" fontId="79" fillId="62" borderId="78" applyNumberFormat="0" applyAlignment="0" applyProtection="0"/>
    <xf numFmtId="0" fontId="76" fillId="51" borderId="76" applyNumberFormat="0" applyAlignment="0" applyProtection="0"/>
    <xf numFmtId="0" fontId="86" fillId="63"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50" fillId="44" borderId="77" applyNumberFormat="0" applyFont="0" applyAlignment="0" applyProtection="0"/>
    <xf numFmtId="0" fontId="79" fillId="63" borderId="78" applyNumberFormat="0" applyAlignment="0" applyProtection="0"/>
    <xf numFmtId="0" fontId="73" fillId="62" borderId="76" applyNumberFormat="0" applyAlignment="0" applyProtection="0"/>
    <xf numFmtId="0" fontId="79" fillId="62" borderId="78"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50" fillId="44" borderId="77" applyNumberFormat="0" applyFont="0" applyAlignment="0" applyProtection="0"/>
    <xf numFmtId="0" fontId="73" fillId="62"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86" fillId="63" borderId="76" applyNumberFormat="0" applyAlignment="0" applyProtection="0"/>
    <xf numFmtId="0" fontId="85" fillId="0" borderId="79" applyNumberFormat="0" applyFill="0" applyAlignment="0" applyProtection="0"/>
    <xf numFmtId="0" fontId="76" fillId="45"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76" applyNumberFormat="0" applyAlignment="0" applyProtection="0"/>
    <xf numFmtId="0" fontId="76" fillId="51" borderId="76" applyNumberFormat="0" applyAlignment="0" applyProtection="0"/>
    <xf numFmtId="0" fontId="86" fillId="63" borderId="76" applyNumberFormat="0" applyAlignment="0" applyProtection="0"/>
    <xf numFmtId="0" fontId="76" fillId="45" borderId="76" applyNumberFormat="0" applyAlignment="0" applyProtection="0"/>
    <xf numFmtId="0" fontId="73" fillId="62" borderId="76" applyNumberFormat="0" applyAlignment="0" applyProtection="0"/>
    <xf numFmtId="0" fontId="28"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76" fillId="51" borderId="76" applyNumberFormat="0" applyAlignment="0" applyProtection="0"/>
    <xf numFmtId="0" fontId="79" fillId="63" borderId="78" applyNumberFormat="0" applyAlignment="0" applyProtection="0"/>
    <xf numFmtId="0" fontId="50" fillId="44" borderId="77" applyNumberFormat="0" applyFon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50" fillId="44" borderId="77" applyNumberFormat="0" applyFont="0" applyAlignment="0" applyProtection="0"/>
    <xf numFmtId="0" fontId="73" fillId="62" borderId="76" applyNumberFormat="0" applyAlignment="0" applyProtection="0"/>
    <xf numFmtId="0" fontId="50" fillId="44" borderId="77" applyNumberFormat="0" applyFon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85" fillId="0" borderId="79" applyNumberFormat="0" applyFill="0" applyAlignment="0" applyProtection="0"/>
    <xf numFmtId="0" fontId="73" fillId="62" borderId="76" applyNumberFormat="0" applyAlignment="0" applyProtection="0"/>
    <xf numFmtId="0" fontId="79" fillId="62" borderId="78" applyNumberFormat="0" applyAlignment="0" applyProtection="0"/>
    <xf numFmtId="0" fontId="28" fillId="44" borderId="77" applyNumberFormat="0" applyFont="0" applyAlignment="0" applyProtection="0"/>
    <xf numFmtId="0" fontId="50" fillId="44" borderId="77" applyNumberFormat="0" applyFont="0" applyAlignment="0" applyProtection="0"/>
    <xf numFmtId="0" fontId="76" fillId="51" borderId="76" applyNumberFormat="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76" fillId="45" borderId="76" applyNumberFormat="0" applyAlignment="0" applyProtection="0"/>
    <xf numFmtId="0" fontId="73" fillId="62" borderId="76" applyNumberFormat="0" applyAlignment="0" applyProtection="0"/>
    <xf numFmtId="0" fontId="86" fillId="63" borderId="76" applyNumberFormat="0" applyAlignment="0" applyProtection="0"/>
    <xf numFmtId="0" fontId="79" fillId="63" borderId="78" applyNumberFormat="0" applyAlignment="0" applyProtection="0"/>
    <xf numFmtId="0" fontId="86" fillId="63" borderId="76" applyNumberFormat="0" applyAlignment="0" applyProtection="0"/>
    <xf numFmtId="0" fontId="73" fillId="62" borderId="76" applyNumberFormat="0" applyAlignment="0" applyProtection="0"/>
    <xf numFmtId="0" fontId="76" fillId="45" borderId="76" applyNumberFormat="0" applyAlignment="0" applyProtection="0"/>
    <xf numFmtId="0" fontId="76" fillId="51" borderId="76" applyNumberFormat="0" applyAlignment="0" applyProtection="0"/>
    <xf numFmtId="0" fontId="85" fillId="0" borderId="79" applyNumberFormat="0" applyFill="0" applyAlignment="0" applyProtection="0"/>
    <xf numFmtId="0" fontId="50" fillId="44" borderId="77" applyNumberFormat="0" applyFont="0" applyAlignment="0" applyProtection="0"/>
    <xf numFmtId="0" fontId="28" fillId="44" borderId="77" applyNumberFormat="0" applyFont="0" applyAlignment="0" applyProtection="0"/>
    <xf numFmtId="0" fontId="79" fillId="62" borderId="78" applyNumberFormat="0" applyAlignment="0" applyProtection="0"/>
    <xf numFmtId="0" fontId="86" fillId="63" borderId="76" applyNumberFormat="0" applyAlignment="0" applyProtection="0"/>
    <xf numFmtId="0" fontId="76" fillId="45" borderId="76" applyNumberFormat="0" applyAlignment="0" applyProtection="0"/>
    <xf numFmtId="0" fontId="76" fillId="51" borderId="76" applyNumberFormat="0" applyAlignment="0" applyProtection="0"/>
    <xf numFmtId="0" fontId="79" fillId="63" borderId="78" applyNumberFormat="0" applyAlignment="0" applyProtection="0"/>
    <xf numFmtId="0" fontId="85" fillId="0" borderId="79" applyNumberFormat="0" applyFill="0" applyAlignment="0" applyProtection="0"/>
    <xf numFmtId="0" fontId="79" fillId="63" borderId="78" applyNumberFormat="0" applyAlignment="0" applyProtection="0"/>
    <xf numFmtId="0" fontId="85" fillId="0" borderId="79" applyNumberFormat="0" applyFill="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85" fillId="0" borderId="83" applyNumberFormat="0" applyFill="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50"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50" fillId="44" borderId="81" applyNumberFormat="0" applyFont="0" applyAlignment="0" applyProtection="0"/>
    <xf numFmtId="0" fontId="76" fillId="45"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28" fillId="44" borderId="81" applyNumberFormat="0" applyFont="0" applyAlignment="0" applyProtection="0"/>
    <xf numFmtId="0" fontId="73" fillId="62"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73" fillId="4" borderId="80" applyNumberFormat="0" applyAlignment="0" applyProtection="0"/>
    <xf numFmtId="0" fontId="85" fillId="0" borderId="83" applyNumberFormat="0" applyFill="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9" fillId="62" borderId="82" applyNumberForma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6" fillId="72" borderId="80" applyNumberFormat="0" applyAlignment="0" applyProtection="0"/>
    <xf numFmtId="0" fontId="86" fillId="63"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 fillId="69"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3" fillId="62" borderId="80" applyNumberFormat="0" applyAlignment="0" applyProtection="0"/>
    <xf numFmtId="0" fontId="73" fillId="62"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3" fillId="4" borderId="80" applyNumberFormat="0" applyAlignment="0" applyProtection="0"/>
    <xf numFmtId="0" fontId="76" fillId="72" borderId="80" applyNumberFormat="0" applyAlignment="0" applyProtection="0"/>
    <xf numFmtId="0" fontId="50" fillId="44" borderId="81" applyNumberFormat="0" applyFont="0" applyAlignment="0" applyProtection="0"/>
    <xf numFmtId="0" fontId="8" fillId="69" borderId="81" applyNumberFormat="0" applyFont="0" applyAlignment="0" applyProtection="0"/>
    <xf numFmtId="0" fontId="79" fillId="4" borderId="82"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9" fillId="62"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6" fillId="51"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85" fillId="0" borderId="83" applyNumberFormat="0" applyFill="0" applyAlignment="0" applyProtection="0"/>
    <xf numFmtId="0" fontId="73" fillId="4" borderId="80" applyNumberFormat="0" applyAlignment="0" applyProtection="0"/>
    <xf numFmtId="0" fontId="73" fillId="62" borderId="80" applyNumberFormat="0" applyAlignment="0" applyProtection="0"/>
    <xf numFmtId="0" fontId="79" fillId="62" borderId="82" applyNumberFormat="0" applyAlignment="0" applyProtection="0"/>
    <xf numFmtId="0" fontId="76" fillId="51" borderId="80" applyNumberFormat="0" applyAlignment="0" applyProtection="0"/>
    <xf numFmtId="0" fontId="79" fillId="63" borderId="82" applyNumberFormat="0" applyAlignment="0" applyProtection="0"/>
    <xf numFmtId="0" fontId="76" fillId="7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2" borderId="82" applyNumberFormat="0" applyAlignment="0" applyProtection="0"/>
    <xf numFmtId="0" fontId="73" fillId="62"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8" fillId="69" borderId="81" applyNumberFormat="0" applyFont="0" applyAlignment="0" applyProtection="0"/>
    <xf numFmtId="0" fontId="79" fillId="4" borderId="82" applyNumberFormat="0" applyAlignment="0" applyProtection="0"/>
    <xf numFmtId="0" fontId="73" fillId="62"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86" fillId="63"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4"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3" fillId="4"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76" fillId="51" borderId="80" applyNumberFormat="0" applyAlignment="0" applyProtection="0"/>
    <xf numFmtId="0" fontId="76" fillId="45"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76" fillId="51" borderId="80" applyNumberFormat="0" applyAlignment="0" applyProtection="0"/>
    <xf numFmtId="0" fontId="86" fillId="63"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8" fillId="69"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2" borderId="82" applyNumberFormat="0" applyAlignment="0" applyProtection="0"/>
    <xf numFmtId="0" fontId="73" fillId="62" borderId="80" applyNumberFormat="0" applyAlignment="0" applyProtection="0"/>
    <xf numFmtId="0" fontId="73" fillId="62"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86" fillId="63" borderId="80" applyNumberFormat="0" applyAlignment="0" applyProtection="0"/>
    <xf numFmtId="0" fontId="76" fillId="45" borderId="80" applyNumberForma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76" fillId="45"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76" fillId="45"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79" fillId="63" borderId="82" applyNumberFormat="0" applyAlignment="0" applyProtection="0"/>
    <xf numFmtId="0" fontId="76" fillId="51"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85" fillId="0" borderId="83" applyNumberFormat="0" applyFill="0" applyAlignment="0" applyProtection="0"/>
    <xf numFmtId="0" fontId="76" fillId="51"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79" fillId="62" borderId="82" applyNumberFormat="0" applyAlignment="0" applyProtection="0"/>
    <xf numFmtId="0" fontId="76" fillId="72" borderId="80"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50" fillId="44" borderId="81" applyNumberFormat="0" applyFont="0" applyAlignment="0" applyProtection="0"/>
    <xf numFmtId="0" fontId="76" fillId="45"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28" fillId="44" borderId="81" applyNumberFormat="0" applyFont="0" applyAlignment="0" applyProtection="0"/>
    <xf numFmtId="0" fontId="73" fillId="62"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73" fillId="4" borderId="80" applyNumberFormat="0" applyAlignment="0" applyProtection="0"/>
    <xf numFmtId="0" fontId="85" fillId="0" borderId="83" applyNumberFormat="0" applyFill="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9" fillId="62" borderId="82" applyNumberForma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6" fillId="72" borderId="80" applyNumberFormat="0" applyAlignment="0" applyProtection="0"/>
    <xf numFmtId="0" fontId="86" fillId="63"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 fillId="69"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6" fillId="51"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3" fillId="62" borderId="80" applyNumberFormat="0" applyAlignment="0" applyProtection="0"/>
    <xf numFmtId="0" fontId="73" fillId="62"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3" fillId="4"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79" fillId="62" borderId="82" applyNumberFormat="0" applyAlignment="0" applyProtection="0"/>
    <xf numFmtId="0" fontId="73" fillId="62" borderId="80"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6" fillId="7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72"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2" borderId="82" applyNumberFormat="0" applyAlignment="0" applyProtection="0"/>
    <xf numFmtId="0" fontId="76" fillId="51"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3" fillId="4"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6" fillId="45" borderId="80" applyNumberFormat="0" applyAlignment="0" applyProtection="0"/>
    <xf numFmtId="0" fontId="76" fillId="51"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3" fillId="62" borderId="80" applyNumberFormat="0" applyAlignment="0" applyProtection="0"/>
    <xf numFmtId="0" fontId="85" fillId="0" borderId="83" applyNumberFormat="0" applyFill="0" applyAlignment="0" applyProtection="0"/>
    <xf numFmtId="0" fontId="79" fillId="63"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6" fillId="45"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3" borderId="82" applyNumberFormat="0" applyAlignment="0" applyProtection="0"/>
    <xf numFmtId="0" fontId="79" fillId="62"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8" fillId="69" borderId="81" applyNumberFormat="0" applyFont="0" applyAlignment="0" applyProtection="0"/>
    <xf numFmtId="0" fontId="79" fillId="4"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76" fillId="45" borderId="80"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86" fillId="63" borderId="80"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76" fillId="51"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76" fillId="51" borderId="80" applyNumberFormat="0" applyAlignment="0" applyProtection="0"/>
    <xf numFmtId="0" fontId="86" fillId="63"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6" fillId="51"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9" fillId="63" borderId="82" applyNumberForma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9" fillId="62"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6" fillId="51"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85" fillId="0" borderId="83" applyNumberFormat="0" applyFill="0" applyAlignment="0" applyProtection="0"/>
    <xf numFmtId="0" fontId="73" fillId="4" borderId="80" applyNumberFormat="0" applyAlignment="0" applyProtection="0"/>
    <xf numFmtId="0" fontId="73" fillId="62" borderId="80" applyNumberFormat="0" applyAlignment="0" applyProtection="0"/>
    <xf numFmtId="0" fontId="79" fillId="62" borderId="82" applyNumberFormat="0" applyAlignment="0" applyProtection="0"/>
    <xf numFmtId="0" fontId="76" fillId="51" borderId="80" applyNumberFormat="0" applyAlignment="0" applyProtection="0"/>
    <xf numFmtId="0" fontId="79" fillId="63" borderId="82" applyNumberFormat="0" applyAlignment="0" applyProtection="0"/>
    <xf numFmtId="0" fontId="76" fillId="7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2" borderId="82" applyNumberFormat="0" applyAlignment="0" applyProtection="0"/>
    <xf numFmtId="0" fontId="73" fillId="62"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8" fillId="69" borderId="81" applyNumberFormat="0" applyFont="0" applyAlignment="0" applyProtection="0"/>
    <xf numFmtId="0" fontId="79" fillId="4" borderId="82" applyNumberFormat="0" applyAlignment="0" applyProtection="0"/>
    <xf numFmtId="0" fontId="73" fillId="62"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86" fillId="63"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4"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 fillId="69" borderId="81" applyNumberFormat="0" applyFont="0" applyAlignment="0" applyProtection="0"/>
    <xf numFmtId="0" fontId="79" fillId="4"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9" fillId="62"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6" fillId="51"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85" fillId="0" borderId="83" applyNumberFormat="0" applyFill="0" applyAlignment="0" applyProtection="0"/>
    <xf numFmtId="0" fontId="73" fillId="4" borderId="80" applyNumberFormat="0" applyAlignment="0" applyProtection="0"/>
    <xf numFmtId="0" fontId="73" fillId="62" borderId="80" applyNumberFormat="0" applyAlignment="0" applyProtection="0"/>
    <xf numFmtId="0" fontId="79" fillId="62" borderId="82" applyNumberFormat="0" applyAlignment="0" applyProtection="0"/>
    <xf numFmtId="0" fontId="76" fillId="51" borderId="80" applyNumberFormat="0" applyAlignment="0" applyProtection="0"/>
    <xf numFmtId="0" fontId="79" fillId="63" borderId="82" applyNumberFormat="0" applyAlignment="0" applyProtection="0"/>
    <xf numFmtId="0" fontId="76" fillId="7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2" borderId="82" applyNumberFormat="0" applyAlignment="0" applyProtection="0"/>
    <xf numFmtId="0" fontId="73" fillId="62"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8" fillId="69" borderId="81" applyNumberFormat="0" applyFont="0" applyAlignment="0" applyProtection="0"/>
    <xf numFmtId="0" fontId="79" fillId="4" borderId="82" applyNumberFormat="0" applyAlignment="0" applyProtection="0"/>
    <xf numFmtId="0" fontId="73" fillId="62"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86" fillId="63"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86" fillId="63" borderId="80" applyNumberFormat="0" applyAlignment="0" applyProtection="0"/>
    <xf numFmtId="0" fontId="79" fillId="4"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76" fillId="51" borderId="80" applyNumberFormat="0" applyAlignment="0" applyProtection="0"/>
    <xf numFmtId="0" fontId="73" fillId="62"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28"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3" borderId="82" applyNumberFormat="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6" fillId="63" borderId="80" applyNumberFormat="0" applyAlignment="0" applyProtection="0"/>
    <xf numFmtId="0" fontId="86" fillId="63"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3" borderId="82"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86" fillId="63"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85" fillId="0" borderId="83" applyNumberFormat="0" applyFill="0" applyAlignment="0" applyProtection="0"/>
    <xf numFmtId="0" fontId="86" fillId="63"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76" fillId="45"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86" fillId="63"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9" fillId="63"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79" fillId="63" borderId="82" applyNumberFormat="0" applyAlignment="0" applyProtection="0"/>
    <xf numFmtId="0" fontId="28" fillId="44" borderId="81" applyNumberFormat="0" applyFont="0" applyAlignment="0" applyProtection="0"/>
    <xf numFmtId="0" fontId="86" fillId="63" borderId="80"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85" fillId="0" borderId="83" applyNumberFormat="0" applyFill="0" applyAlignment="0" applyProtection="0"/>
    <xf numFmtId="0" fontId="50" fillId="44" borderId="81" applyNumberFormat="0" applyFon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3" fillId="62" borderId="80"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6" fillId="63" borderId="80" applyNumberFormat="0" applyAlignment="0" applyProtection="0"/>
    <xf numFmtId="0" fontId="76" fillId="51"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79" fillId="62" borderId="82" applyNumberFormat="0" applyAlignment="0" applyProtection="0"/>
    <xf numFmtId="0" fontId="79" fillId="62" borderId="82" applyNumberFormat="0" applyAlignment="0" applyProtection="0"/>
    <xf numFmtId="0" fontId="73" fillId="62" borderId="80" applyNumberFormat="0" applyAlignment="0" applyProtection="0"/>
    <xf numFmtId="0" fontId="76" fillId="45"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45" borderId="80" applyNumberFormat="0" applyAlignment="0" applyProtection="0"/>
    <xf numFmtId="0" fontId="76" fillId="51" borderId="80" applyNumberForma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3" fillId="62" borderId="80" applyNumberFormat="0" applyAlignment="0" applyProtection="0"/>
    <xf numFmtId="0" fontId="73" fillId="62" borderId="80" applyNumberFormat="0" applyAlignment="0" applyProtection="0"/>
    <xf numFmtId="0" fontId="79" fillId="62" borderId="82" applyNumberFormat="0" applyAlignment="0" applyProtection="0"/>
    <xf numFmtId="0" fontId="86" fillId="63" borderId="80"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28" fillId="44" borderId="81" applyNumberFormat="0" applyFon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9" fillId="62" borderId="82" applyNumberFormat="0" applyAlignment="0" applyProtection="0"/>
    <xf numFmtId="0" fontId="79" fillId="63" borderId="82" applyNumberFormat="0" applyAlignment="0" applyProtection="0"/>
    <xf numFmtId="0" fontId="50"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85" fillId="0" borderId="83" applyNumberFormat="0" applyFill="0" applyAlignment="0" applyProtection="0"/>
    <xf numFmtId="0" fontId="79" fillId="62" borderId="82" applyNumberFormat="0" applyAlignment="0" applyProtection="0"/>
    <xf numFmtId="0" fontId="73" fillId="62"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6" fillId="63" borderId="80" applyNumberFormat="0" applyAlignment="0" applyProtection="0"/>
    <xf numFmtId="0" fontId="28"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28" fillId="44" borderId="81" applyNumberFormat="0" applyFont="0" applyAlignment="0" applyProtection="0"/>
    <xf numFmtId="0" fontId="28"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6" fillId="51" borderId="80" applyNumberFormat="0" applyAlignment="0" applyProtection="0"/>
    <xf numFmtId="0" fontId="79" fillId="63" borderId="82"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76" fillId="45" borderId="80" applyNumberFormat="0" applyAlignment="0" applyProtection="0"/>
    <xf numFmtId="0" fontId="86" fillId="63"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79" fillId="62" borderId="82" applyNumberFormat="0" applyAlignment="0" applyProtection="0"/>
    <xf numFmtId="0" fontId="86" fillId="63" borderId="80" applyNumberFormat="0" applyAlignment="0" applyProtection="0"/>
    <xf numFmtId="0" fontId="79" fillId="63" borderId="82" applyNumberFormat="0" applyAlignment="0" applyProtection="0"/>
    <xf numFmtId="0" fontId="73" fillId="62" borderId="80" applyNumberFormat="0" applyAlignment="0" applyProtection="0"/>
    <xf numFmtId="0" fontId="76" fillId="51" borderId="80" applyNumberFormat="0" applyAlignment="0" applyProtection="0"/>
    <xf numFmtId="0" fontId="76" fillId="45"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6" fillId="63" borderId="80" applyNumberFormat="0" applyAlignment="0" applyProtection="0"/>
    <xf numFmtId="0" fontId="73" fillId="62" borderId="80" applyNumberFormat="0" applyAlignment="0" applyProtection="0"/>
    <xf numFmtId="0" fontId="79" fillId="63" borderId="82" applyNumberFormat="0" applyAlignment="0" applyProtection="0"/>
    <xf numFmtId="0" fontId="76" fillId="51" borderId="80" applyNumberFormat="0" applyAlignment="0" applyProtection="0"/>
    <xf numFmtId="0" fontId="76" fillId="51" borderId="80" applyNumberFormat="0" applyAlignment="0" applyProtection="0"/>
    <xf numFmtId="0" fontId="76" fillId="45"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2"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45" borderId="80" applyNumberFormat="0" applyAlignment="0" applyProtection="0"/>
    <xf numFmtId="0" fontId="50" fillId="44" borderId="81" applyNumberFormat="0" applyFont="0" applyAlignment="0" applyProtection="0"/>
    <xf numFmtId="0" fontId="76" fillId="45" borderId="80" applyNumberFormat="0" applyAlignment="0" applyProtection="0"/>
    <xf numFmtId="0" fontId="73" fillId="62" borderId="80" applyNumberFormat="0" applyAlignment="0" applyProtection="0"/>
    <xf numFmtId="0" fontId="79" fillId="63" borderId="82" applyNumberFormat="0" applyAlignment="0" applyProtection="0"/>
    <xf numFmtId="0" fontId="86" fillId="63" borderId="80" applyNumberFormat="0" applyAlignment="0" applyProtection="0"/>
    <xf numFmtId="0" fontId="76" fillId="51" borderId="80" applyNumberFormat="0" applyAlignment="0" applyProtection="0"/>
    <xf numFmtId="0" fontId="76" fillId="45"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50" fillId="44" borderId="81" applyNumberFormat="0" applyFont="0" applyAlignment="0" applyProtection="0"/>
    <xf numFmtId="0" fontId="85" fillId="0" borderId="83" applyNumberFormat="0" applyFill="0" applyAlignment="0" applyProtection="0"/>
    <xf numFmtId="0" fontId="28" fillId="44" borderId="81" applyNumberFormat="0" applyFont="0" applyAlignment="0" applyProtection="0"/>
    <xf numFmtId="0" fontId="76" fillId="51" borderId="80" applyNumberFormat="0" applyAlignment="0" applyProtection="0"/>
    <xf numFmtId="0" fontId="28" fillId="44" borderId="81" applyNumberFormat="0" applyFont="0" applyAlignment="0" applyProtection="0"/>
    <xf numFmtId="0" fontId="79" fillId="63" borderId="82" applyNumberFormat="0" applyAlignment="0" applyProtection="0"/>
    <xf numFmtId="0" fontId="79" fillId="62"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6" fillId="51" borderId="80" applyNumberFormat="0" applyAlignment="0" applyProtection="0"/>
    <xf numFmtId="0" fontId="73" fillId="62" borderId="80" applyNumberFormat="0" applyAlignment="0" applyProtection="0"/>
    <xf numFmtId="0" fontId="79" fillId="63"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5" fillId="0" borderId="83" applyNumberFormat="0" applyFill="0" applyAlignment="0" applyProtection="0"/>
    <xf numFmtId="0" fontId="73" fillId="62" borderId="80" applyNumberFormat="0" applyAlignment="0" applyProtection="0"/>
    <xf numFmtId="0" fontId="76" fillId="51" borderId="80" applyNumberFormat="0" applyAlignment="0" applyProtection="0"/>
    <xf numFmtId="0" fontId="76" fillId="51" borderId="80" applyNumberFormat="0" applyAlignment="0" applyProtection="0"/>
    <xf numFmtId="0" fontId="73" fillId="62" borderId="80" applyNumberFormat="0" applyAlignment="0" applyProtection="0"/>
    <xf numFmtId="0" fontId="85" fillId="0" borderId="83" applyNumberFormat="0" applyFill="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50"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86" fillId="63" borderId="80" applyNumberFormat="0" applyAlignment="0" applyProtection="0"/>
    <xf numFmtId="0" fontId="85" fillId="0" borderId="83" applyNumberFormat="0" applyFill="0" applyAlignment="0" applyProtection="0"/>
    <xf numFmtId="0" fontId="79" fillId="62" borderId="82" applyNumberFormat="0" applyAlignment="0" applyProtection="0"/>
    <xf numFmtId="0" fontId="76" fillId="51" borderId="80" applyNumberFormat="0" applyAlignment="0" applyProtection="0"/>
    <xf numFmtId="0" fontId="86" fillId="63"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50" fillId="44" borderId="81" applyNumberFormat="0" applyFont="0" applyAlignment="0" applyProtection="0"/>
    <xf numFmtId="0" fontId="79" fillId="63" borderId="82" applyNumberFormat="0" applyAlignment="0" applyProtection="0"/>
    <xf numFmtId="0" fontId="73" fillId="62" borderId="80" applyNumberFormat="0" applyAlignment="0" applyProtection="0"/>
    <xf numFmtId="0" fontId="79" fillId="62" borderId="82"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50" fillId="44" borderId="81" applyNumberFormat="0" applyFont="0" applyAlignment="0" applyProtection="0"/>
    <xf numFmtId="0" fontId="73" fillId="62"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86" fillId="63" borderId="80" applyNumberFormat="0" applyAlignment="0" applyProtection="0"/>
    <xf numFmtId="0" fontId="85" fillId="0" borderId="83" applyNumberFormat="0" applyFill="0" applyAlignment="0" applyProtection="0"/>
    <xf numFmtId="0" fontId="76" fillId="45"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0" applyNumberFormat="0" applyAlignment="0" applyProtection="0"/>
    <xf numFmtId="0" fontId="76" fillId="51" borderId="80" applyNumberFormat="0" applyAlignment="0" applyProtection="0"/>
    <xf numFmtId="0" fontId="86" fillId="63" borderId="80" applyNumberFormat="0" applyAlignment="0" applyProtection="0"/>
    <xf numFmtId="0" fontId="76" fillId="45" borderId="80" applyNumberFormat="0" applyAlignment="0" applyProtection="0"/>
    <xf numFmtId="0" fontId="73" fillId="62" borderId="80" applyNumberFormat="0" applyAlignment="0" applyProtection="0"/>
    <xf numFmtId="0" fontId="28"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76" fillId="51" borderId="80" applyNumberFormat="0" applyAlignment="0" applyProtection="0"/>
    <xf numFmtId="0" fontId="79" fillId="63" borderId="82" applyNumberFormat="0" applyAlignment="0" applyProtection="0"/>
    <xf numFmtId="0" fontId="50" fillId="44" borderId="81" applyNumberFormat="0" applyFon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50" fillId="44" borderId="81" applyNumberFormat="0" applyFont="0" applyAlignment="0" applyProtection="0"/>
    <xf numFmtId="0" fontId="73" fillId="62" borderId="80" applyNumberFormat="0" applyAlignment="0" applyProtection="0"/>
    <xf numFmtId="0" fontId="50" fillId="44" borderId="81" applyNumberFormat="0" applyFon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85" fillId="0" borderId="83" applyNumberFormat="0" applyFill="0" applyAlignment="0" applyProtection="0"/>
    <xf numFmtId="0" fontId="73" fillId="62" borderId="80" applyNumberFormat="0" applyAlignment="0" applyProtection="0"/>
    <xf numFmtId="0" fontId="79" fillId="62" borderId="82" applyNumberFormat="0" applyAlignment="0" applyProtection="0"/>
    <xf numFmtId="0" fontId="28" fillId="44" borderId="81" applyNumberFormat="0" applyFont="0" applyAlignment="0" applyProtection="0"/>
    <xf numFmtId="0" fontId="50" fillId="44" borderId="81" applyNumberFormat="0" applyFont="0" applyAlignment="0" applyProtection="0"/>
    <xf numFmtId="0" fontId="76" fillId="51" borderId="80" applyNumberFormat="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76" fillId="45" borderId="80" applyNumberFormat="0" applyAlignment="0" applyProtection="0"/>
    <xf numFmtId="0" fontId="73" fillId="62" borderId="80" applyNumberFormat="0" applyAlignment="0" applyProtection="0"/>
    <xf numFmtId="0" fontId="86" fillId="63" borderId="80" applyNumberFormat="0" applyAlignment="0" applyProtection="0"/>
    <xf numFmtId="0" fontId="79" fillId="63" borderId="82" applyNumberFormat="0" applyAlignment="0" applyProtection="0"/>
    <xf numFmtId="0" fontId="86" fillId="63" borderId="80" applyNumberFormat="0" applyAlignment="0" applyProtection="0"/>
    <xf numFmtId="0" fontId="73" fillId="62" borderId="80" applyNumberFormat="0" applyAlignment="0" applyProtection="0"/>
    <xf numFmtId="0" fontId="76" fillId="45" borderId="80" applyNumberFormat="0" applyAlignment="0" applyProtection="0"/>
    <xf numFmtId="0" fontId="76" fillId="51" borderId="80" applyNumberFormat="0" applyAlignment="0" applyProtection="0"/>
    <xf numFmtId="0" fontId="85" fillId="0" borderId="83" applyNumberFormat="0" applyFill="0" applyAlignment="0" applyProtection="0"/>
    <xf numFmtId="0" fontId="50" fillId="44" borderId="81" applyNumberFormat="0" applyFont="0" applyAlignment="0" applyProtection="0"/>
    <xf numFmtId="0" fontId="28" fillId="44" borderId="81" applyNumberFormat="0" applyFont="0" applyAlignment="0" applyProtection="0"/>
    <xf numFmtId="0" fontId="79" fillId="62" borderId="82" applyNumberFormat="0" applyAlignment="0" applyProtection="0"/>
    <xf numFmtId="0" fontId="86" fillId="63" borderId="80" applyNumberFormat="0" applyAlignment="0" applyProtection="0"/>
    <xf numFmtId="0" fontId="76" fillId="45" borderId="80" applyNumberFormat="0" applyAlignment="0" applyProtection="0"/>
    <xf numFmtId="0" fontId="76" fillId="51" borderId="80" applyNumberFormat="0" applyAlignment="0" applyProtection="0"/>
    <xf numFmtId="0" fontId="79" fillId="63" borderId="82" applyNumberFormat="0" applyAlignment="0" applyProtection="0"/>
    <xf numFmtId="0" fontId="85" fillId="0" borderId="83" applyNumberFormat="0" applyFill="0" applyAlignment="0" applyProtection="0"/>
    <xf numFmtId="0" fontId="79" fillId="63" borderId="82" applyNumberFormat="0" applyAlignment="0" applyProtection="0"/>
    <xf numFmtId="0" fontId="85" fillId="0" borderId="83" applyNumberFormat="0" applyFill="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85" fillId="0" borderId="88" applyNumberFormat="0" applyFill="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50"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50" fillId="44" borderId="86" applyNumberFormat="0" applyFont="0" applyAlignment="0" applyProtection="0"/>
    <xf numFmtId="0" fontId="76" fillId="45"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28" fillId="44" borderId="86" applyNumberFormat="0" applyFont="0" applyAlignment="0" applyProtection="0"/>
    <xf numFmtId="0" fontId="73" fillId="62"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73" fillId="4" borderId="85" applyNumberFormat="0" applyAlignment="0" applyProtection="0"/>
    <xf numFmtId="0" fontId="85" fillId="0" borderId="88" applyNumberFormat="0" applyFill="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9" fillId="62" borderId="87" applyNumberForma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6" fillId="72" borderId="85" applyNumberFormat="0" applyAlignment="0" applyProtection="0"/>
    <xf numFmtId="0" fontId="86" fillId="63"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 fillId="69"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3" fillId="62" borderId="85" applyNumberFormat="0" applyAlignment="0" applyProtection="0"/>
    <xf numFmtId="0" fontId="73" fillId="62"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3" fillId="4" borderId="85" applyNumberFormat="0" applyAlignment="0" applyProtection="0"/>
    <xf numFmtId="0" fontId="76" fillId="72" borderId="85" applyNumberFormat="0" applyAlignment="0" applyProtection="0"/>
    <xf numFmtId="0" fontId="50" fillId="44" borderId="86" applyNumberFormat="0" applyFont="0" applyAlignment="0" applyProtection="0"/>
    <xf numFmtId="0" fontId="8" fillId="69" borderId="86" applyNumberFormat="0" applyFont="0" applyAlignment="0" applyProtection="0"/>
    <xf numFmtId="0" fontId="79" fillId="4" borderId="87"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9" fillId="62"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6" fillId="51"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85" fillId="0" borderId="88" applyNumberFormat="0" applyFill="0" applyAlignment="0" applyProtection="0"/>
    <xf numFmtId="0" fontId="73" fillId="4" borderId="85" applyNumberFormat="0" applyAlignment="0" applyProtection="0"/>
    <xf numFmtId="0" fontId="73" fillId="62" borderId="85" applyNumberFormat="0" applyAlignment="0" applyProtection="0"/>
    <xf numFmtId="0" fontId="79" fillId="62" borderId="87" applyNumberFormat="0" applyAlignment="0" applyProtection="0"/>
    <xf numFmtId="0" fontId="76" fillId="51" borderId="85" applyNumberFormat="0" applyAlignment="0" applyProtection="0"/>
    <xf numFmtId="0" fontId="79" fillId="63" borderId="87" applyNumberFormat="0" applyAlignment="0" applyProtection="0"/>
    <xf numFmtId="0" fontId="76" fillId="7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2" borderId="87" applyNumberFormat="0" applyAlignment="0" applyProtection="0"/>
    <xf numFmtId="0" fontId="73" fillId="62"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8" fillId="69" borderId="86" applyNumberFormat="0" applyFont="0" applyAlignment="0" applyProtection="0"/>
    <xf numFmtId="0" fontId="79" fillId="4" borderId="87" applyNumberFormat="0" applyAlignment="0" applyProtection="0"/>
    <xf numFmtId="0" fontId="73" fillId="62"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86" fillId="63"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4"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3" fillId="4"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76" fillId="51" borderId="85" applyNumberFormat="0" applyAlignment="0" applyProtection="0"/>
    <xf numFmtId="0" fontId="76" fillId="45"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76" fillId="51" borderId="85" applyNumberFormat="0" applyAlignment="0" applyProtection="0"/>
    <xf numFmtId="0" fontId="86" fillId="63"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8" fillId="69"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2" borderId="87" applyNumberFormat="0" applyAlignment="0" applyProtection="0"/>
    <xf numFmtId="0" fontId="73" fillId="62" borderId="85" applyNumberFormat="0" applyAlignment="0" applyProtection="0"/>
    <xf numFmtId="0" fontId="73" fillId="62"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86" fillId="63" borderId="85" applyNumberFormat="0" applyAlignment="0" applyProtection="0"/>
    <xf numFmtId="0" fontId="76" fillId="45" borderId="85" applyNumberForma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76" fillId="45"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76" fillId="45"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79" fillId="63" borderId="87" applyNumberFormat="0" applyAlignment="0" applyProtection="0"/>
    <xf numFmtId="0" fontId="76" fillId="51"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85" fillId="0" borderId="88" applyNumberFormat="0" applyFill="0" applyAlignment="0" applyProtection="0"/>
    <xf numFmtId="0" fontId="76" fillId="51"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79" fillId="62" borderId="87" applyNumberFormat="0" applyAlignment="0" applyProtection="0"/>
    <xf numFmtId="0" fontId="76" fillId="72" borderId="85"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50" fillId="44" borderId="86" applyNumberFormat="0" applyFont="0" applyAlignment="0" applyProtection="0"/>
    <xf numFmtId="0" fontId="76" fillId="45"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28" fillId="44" borderId="86" applyNumberFormat="0" applyFont="0" applyAlignment="0" applyProtection="0"/>
    <xf numFmtId="0" fontId="73" fillId="62"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73" fillId="4" borderId="85" applyNumberFormat="0" applyAlignment="0" applyProtection="0"/>
    <xf numFmtId="0" fontId="85" fillId="0" borderId="88" applyNumberFormat="0" applyFill="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9" fillId="62" borderId="87" applyNumberForma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6" fillId="72" borderId="85" applyNumberFormat="0" applyAlignment="0" applyProtection="0"/>
    <xf numFmtId="0" fontId="86" fillId="63"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 fillId="69"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6" fillId="51"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3" fillId="62" borderId="85" applyNumberFormat="0" applyAlignment="0" applyProtection="0"/>
    <xf numFmtId="0" fontId="73" fillId="62"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3" fillId="4"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79" fillId="62" borderId="87" applyNumberFormat="0" applyAlignment="0" applyProtection="0"/>
    <xf numFmtId="0" fontId="73" fillId="62" borderId="85"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6" fillId="7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72"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2" borderId="87" applyNumberFormat="0" applyAlignment="0" applyProtection="0"/>
    <xf numFmtId="0" fontId="76" fillId="51"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3" fillId="4"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6" fillId="45" borderId="85" applyNumberFormat="0" applyAlignment="0" applyProtection="0"/>
    <xf numFmtId="0" fontId="76" fillId="51"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3" fillId="62" borderId="85" applyNumberFormat="0" applyAlignment="0" applyProtection="0"/>
    <xf numFmtId="0" fontId="85" fillId="0" borderId="88" applyNumberFormat="0" applyFill="0" applyAlignment="0" applyProtection="0"/>
    <xf numFmtId="0" fontId="79" fillId="63"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6" fillId="45"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3" borderId="87" applyNumberFormat="0" applyAlignment="0" applyProtection="0"/>
    <xf numFmtId="0" fontId="79" fillId="62"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8" fillId="69" borderId="86" applyNumberFormat="0" applyFont="0" applyAlignment="0" applyProtection="0"/>
    <xf numFmtId="0" fontId="79" fillId="4"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76" fillId="45" borderId="85"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86" fillId="63" borderId="85"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76" fillId="51"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76" fillId="51" borderId="85" applyNumberFormat="0" applyAlignment="0" applyProtection="0"/>
    <xf numFmtId="0" fontId="86" fillId="63"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6" fillId="51"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9" fillId="63" borderId="87" applyNumberForma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9" fillId="62"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6" fillId="51"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85" fillId="0" borderId="88" applyNumberFormat="0" applyFill="0" applyAlignment="0" applyProtection="0"/>
    <xf numFmtId="0" fontId="73" fillId="4" borderId="85" applyNumberFormat="0" applyAlignment="0" applyProtection="0"/>
    <xf numFmtId="0" fontId="73" fillId="62" borderId="85" applyNumberFormat="0" applyAlignment="0" applyProtection="0"/>
    <xf numFmtId="0" fontId="79" fillId="62" borderId="87" applyNumberFormat="0" applyAlignment="0" applyProtection="0"/>
    <xf numFmtId="0" fontId="76" fillId="51" borderId="85" applyNumberFormat="0" applyAlignment="0" applyProtection="0"/>
    <xf numFmtId="0" fontId="79" fillId="63" borderId="87" applyNumberFormat="0" applyAlignment="0" applyProtection="0"/>
    <xf numFmtId="0" fontId="76" fillId="7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2" borderId="87" applyNumberFormat="0" applyAlignment="0" applyProtection="0"/>
    <xf numFmtId="0" fontId="73" fillId="62"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8" fillId="69" borderId="86" applyNumberFormat="0" applyFont="0" applyAlignment="0" applyProtection="0"/>
    <xf numFmtId="0" fontId="79" fillId="4" borderId="87" applyNumberFormat="0" applyAlignment="0" applyProtection="0"/>
    <xf numFmtId="0" fontId="73" fillId="62"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86" fillId="63"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4"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 fillId="69" borderId="86" applyNumberFormat="0" applyFont="0" applyAlignment="0" applyProtection="0"/>
    <xf numFmtId="0" fontId="79" fillId="4"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9" fillId="62"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6" fillId="51"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85" fillId="0" borderId="88" applyNumberFormat="0" applyFill="0" applyAlignment="0" applyProtection="0"/>
    <xf numFmtId="0" fontId="73" fillId="4" borderId="85" applyNumberFormat="0" applyAlignment="0" applyProtection="0"/>
    <xf numFmtId="0" fontId="73" fillId="62" borderId="85" applyNumberFormat="0" applyAlignment="0" applyProtection="0"/>
    <xf numFmtId="0" fontId="79" fillId="62" borderId="87" applyNumberFormat="0" applyAlignment="0" applyProtection="0"/>
    <xf numFmtId="0" fontId="76" fillId="51" borderId="85" applyNumberFormat="0" applyAlignment="0" applyProtection="0"/>
    <xf numFmtId="0" fontId="79" fillId="63" borderId="87" applyNumberFormat="0" applyAlignment="0" applyProtection="0"/>
    <xf numFmtId="0" fontId="76" fillId="7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2" borderId="87" applyNumberFormat="0" applyAlignment="0" applyProtection="0"/>
    <xf numFmtId="0" fontId="73" fillId="62"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8" fillId="69" borderId="86" applyNumberFormat="0" applyFont="0" applyAlignment="0" applyProtection="0"/>
    <xf numFmtId="0" fontId="79" fillId="4" borderId="87" applyNumberFormat="0" applyAlignment="0" applyProtection="0"/>
    <xf numFmtId="0" fontId="73" fillId="62"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86" fillId="63"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86" fillId="63" borderId="85" applyNumberFormat="0" applyAlignment="0" applyProtection="0"/>
    <xf numFmtId="0" fontId="79" fillId="4"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76" fillId="51" borderId="85" applyNumberFormat="0" applyAlignment="0" applyProtection="0"/>
    <xf numFmtId="0" fontId="73" fillId="62"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28"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3" borderId="87" applyNumberFormat="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6" fillId="63" borderId="85" applyNumberFormat="0" applyAlignment="0" applyProtection="0"/>
    <xf numFmtId="0" fontId="86" fillId="63"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3" borderId="87"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86" fillId="63"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85" fillId="0" borderId="88" applyNumberFormat="0" applyFill="0" applyAlignment="0" applyProtection="0"/>
    <xf numFmtId="0" fontId="86" fillId="63"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76" fillId="45"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86" fillId="63"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9" fillId="63"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79" fillId="63" borderId="87" applyNumberFormat="0" applyAlignment="0" applyProtection="0"/>
    <xf numFmtId="0" fontId="28" fillId="44" borderId="86" applyNumberFormat="0" applyFont="0" applyAlignment="0" applyProtection="0"/>
    <xf numFmtId="0" fontId="86" fillId="63" borderId="85"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85" fillId="0" borderId="88" applyNumberFormat="0" applyFill="0" applyAlignment="0" applyProtection="0"/>
    <xf numFmtId="0" fontId="50" fillId="44" borderId="86" applyNumberFormat="0" applyFon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3" fillId="62" borderId="85"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6" fillId="63" borderId="85" applyNumberFormat="0" applyAlignment="0" applyProtection="0"/>
    <xf numFmtId="0" fontId="76" fillId="51"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79" fillId="62" borderId="87" applyNumberFormat="0" applyAlignment="0" applyProtection="0"/>
    <xf numFmtId="0" fontId="79" fillId="62" borderId="87" applyNumberFormat="0" applyAlignment="0" applyProtection="0"/>
    <xf numFmtId="0" fontId="73" fillId="62" borderId="85" applyNumberFormat="0" applyAlignment="0" applyProtection="0"/>
    <xf numFmtId="0" fontId="76" fillId="45"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45" borderId="85" applyNumberFormat="0" applyAlignment="0" applyProtection="0"/>
    <xf numFmtId="0" fontId="76" fillId="51" borderId="85" applyNumberForma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3" fillId="62" borderId="85" applyNumberFormat="0" applyAlignment="0" applyProtection="0"/>
    <xf numFmtId="0" fontId="73" fillId="62" borderId="85" applyNumberFormat="0" applyAlignment="0" applyProtection="0"/>
    <xf numFmtId="0" fontId="79" fillId="62" borderId="87" applyNumberFormat="0" applyAlignment="0" applyProtection="0"/>
    <xf numFmtId="0" fontId="86" fillId="63" borderId="85"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28" fillId="44" borderId="86" applyNumberFormat="0" applyFon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9" fillId="62" borderId="87" applyNumberFormat="0" applyAlignment="0" applyProtection="0"/>
    <xf numFmtId="0" fontId="79" fillId="63" borderId="87" applyNumberFormat="0" applyAlignment="0" applyProtection="0"/>
    <xf numFmtId="0" fontId="50"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85" fillId="0" borderId="88" applyNumberFormat="0" applyFill="0" applyAlignment="0" applyProtection="0"/>
    <xf numFmtId="0" fontId="79" fillId="62" borderId="87" applyNumberFormat="0" applyAlignment="0" applyProtection="0"/>
    <xf numFmtId="0" fontId="73" fillId="62"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6" fillId="63" borderId="85" applyNumberFormat="0" applyAlignment="0" applyProtection="0"/>
    <xf numFmtId="0" fontId="28"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28" fillId="44" borderId="86" applyNumberFormat="0" applyFont="0" applyAlignment="0" applyProtection="0"/>
    <xf numFmtId="0" fontId="28"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6" fillId="51" borderId="85" applyNumberFormat="0" applyAlignment="0" applyProtection="0"/>
    <xf numFmtId="0" fontId="79" fillId="63" borderId="87"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76" fillId="45" borderId="85" applyNumberFormat="0" applyAlignment="0" applyProtection="0"/>
    <xf numFmtId="0" fontId="86" fillId="63"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79" fillId="62" borderId="87" applyNumberFormat="0" applyAlignment="0" applyProtection="0"/>
    <xf numFmtId="0" fontId="86" fillId="63" borderId="85" applyNumberFormat="0" applyAlignment="0" applyProtection="0"/>
    <xf numFmtId="0" fontId="79" fillId="63" borderId="87" applyNumberFormat="0" applyAlignment="0" applyProtection="0"/>
    <xf numFmtId="0" fontId="73" fillId="62" borderId="85" applyNumberFormat="0" applyAlignment="0" applyProtection="0"/>
    <xf numFmtId="0" fontId="76" fillId="51" borderId="85" applyNumberFormat="0" applyAlignment="0" applyProtection="0"/>
    <xf numFmtId="0" fontId="76" fillId="45"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6" fillId="63" borderId="85" applyNumberFormat="0" applyAlignment="0" applyProtection="0"/>
    <xf numFmtId="0" fontId="73" fillId="62" borderId="85" applyNumberFormat="0" applyAlignment="0" applyProtection="0"/>
    <xf numFmtId="0" fontId="79" fillId="63" borderId="87" applyNumberFormat="0" applyAlignment="0" applyProtection="0"/>
    <xf numFmtId="0" fontId="76" fillId="51" borderId="85" applyNumberFormat="0" applyAlignment="0" applyProtection="0"/>
    <xf numFmtId="0" fontId="76" fillId="51" borderId="85" applyNumberFormat="0" applyAlignment="0" applyProtection="0"/>
    <xf numFmtId="0" fontId="76" fillId="45"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2"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45" borderId="85" applyNumberFormat="0" applyAlignment="0" applyProtection="0"/>
    <xf numFmtId="0" fontId="50" fillId="44" borderId="86" applyNumberFormat="0" applyFont="0" applyAlignment="0" applyProtection="0"/>
    <xf numFmtId="0" fontId="76" fillId="45" borderId="85" applyNumberFormat="0" applyAlignment="0" applyProtection="0"/>
    <xf numFmtId="0" fontId="73" fillId="62" borderId="85" applyNumberFormat="0" applyAlignment="0" applyProtection="0"/>
    <xf numFmtId="0" fontId="79" fillId="63" borderId="87" applyNumberFormat="0" applyAlignment="0" applyProtection="0"/>
    <xf numFmtId="0" fontId="86" fillId="63" borderId="85" applyNumberFormat="0" applyAlignment="0" applyProtection="0"/>
    <xf numFmtId="0" fontId="76" fillId="51" borderId="85" applyNumberFormat="0" applyAlignment="0" applyProtection="0"/>
    <xf numFmtId="0" fontId="76" fillId="45"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50" fillId="44" borderId="86" applyNumberFormat="0" applyFont="0" applyAlignment="0" applyProtection="0"/>
    <xf numFmtId="0" fontId="85" fillId="0" borderId="88" applyNumberFormat="0" applyFill="0" applyAlignment="0" applyProtection="0"/>
    <xf numFmtId="0" fontId="28" fillId="44" borderId="86" applyNumberFormat="0" applyFont="0" applyAlignment="0" applyProtection="0"/>
    <xf numFmtId="0" fontId="76" fillId="51" borderId="85" applyNumberFormat="0" applyAlignment="0" applyProtection="0"/>
    <xf numFmtId="0" fontId="28" fillId="44" borderId="86" applyNumberFormat="0" applyFont="0" applyAlignment="0" applyProtection="0"/>
    <xf numFmtId="0" fontId="79" fillId="63" borderId="87" applyNumberFormat="0" applyAlignment="0" applyProtection="0"/>
    <xf numFmtId="0" fontId="79" fillId="62"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6" fillId="51" borderId="85" applyNumberFormat="0" applyAlignment="0" applyProtection="0"/>
    <xf numFmtId="0" fontId="73" fillId="62" borderId="85" applyNumberFormat="0" applyAlignment="0" applyProtection="0"/>
    <xf numFmtId="0" fontId="79" fillId="63"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5" fillId="0" borderId="88" applyNumberFormat="0" applyFill="0" applyAlignment="0" applyProtection="0"/>
    <xf numFmtId="0" fontId="73" fillId="62" borderId="85" applyNumberFormat="0" applyAlignment="0" applyProtection="0"/>
    <xf numFmtId="0" fontId="76" fillId="51" borderId="85" applyNumberFormat="0" applyAlignment="0" applyProtection="0"/>
    <xf numFmtId="0" fontId="76" fillId="51" borderId="85" applyNumberFormat="0" applyAlignment="0" applyProtection="0"/>
    <xf numFmtId="0" fontId="73" fillId="62" borderId="85" applyNumberFormat="0" applyAlignment="0" applyProtection="0"/>
    <xf numFmtId="0" fontId="85" fillId="0" borderId="88" applyNumberFormat="0" applyFill="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50"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86" fillId="63" borderId="85" applyNumberFormat="0" applyAlignment="0" applyProtection="0"/>
    <xf numFmtId="0" fontId="85" fillId="0" borderId="88" applyNumberFormat="0" applyFill="0" applyAlignment="0" applyProtection="0"/>
    <xf numFmtId="0" fontId="79" fillId="62" borderId="87" applyNumberFormat="0" applyAlignment="0" applyProtection="0"/>
    <xf numFmtId="0" fontId="76" fillId="51" borderId="85" applyNumberFormat="0" applyAlignment="0" applyProtection="0"/>
    <xf numFmtId="0" fontId="86" fillId="63"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50" fillId="44" borderId="86" applyNumberFormat="0" applyFont="0" applyAlignment="0" applyProtection="0"/>
    <xf numFmtId="0" fontId="79" fillId="63" borderId="87" applyNumberFormat="0" applyAlignment="0" applyProtection="0"/>
    <xf numFmtId="0" fontId="73" fillId="62" borderId="85" applyNumberFormat="0" applyAlignment="0" applyProtection="0"/>
    <xf numFmtId="0" fontId="79" fillId="62" borderId="87"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50" fillId="44" borderId="86" applyNumberFormat="0" applyFont="0" applyAlignment="0" applyProtection="0"/>
    <xf numFmtId="0" fontId="73" fillId="62"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86" fillId="63" borderId="85" applyNumberFormat="0" applyAlignment="0" applyProtection="0"/>
    <xf numFmtId="0" fontId="85" fillId="0" borderId="88" applyNumberFormat="0" applyFill="0" applyAlignment="0" applyProtection="0"/>
    <xf numFmtId="0" fontId="76" fillId="45"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76" fillId="45" borderId="85" applyNumberFormat="0" applyAlignment="0" applyProtection="0"/>
    <xf numFmtId="0" fontId="76" fillId="51" borderId="85" applyNumberFormat="0" applyAlignment="0" applyProtection="0"/>
    <xf numFmtId="0" fontId="86" fillId="63" borderId="85" applyNumberFormat="0" applyAlignment="0" applyProtection="0"/>
    <xf numFmtId="0" fontId="76" fillId="45" borderId="85" applyNumberFormat="0" applyAlignment="0" applyProtection="0"/>
    <xf numFmtId="0" fontId="73" fillId="62" borderId="85" applyNumberFormat="0" applyAlignment="0" applyProtection="0"/>
    <xf numFmtId="0" fontId="28"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76" fillId="51" borderId="85" applyNumberFormat="0" applyAlignment="0" applyProtection="0"/>
    <xf numFmtId="0" fontId="79" fillId="63" borderId="87" applyNumberFormat="0" applyAlignment="0" applyProtection="0"/>
    <xf numFmtId="0" fontId="50" fillId="44" borderId="86" applyNumberFormat="0" applyFon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50" fillId="44" borderId="86" applyNumberFormat="0" applyFont="0" applyAlignment="0" applyProtection="0"/>
    <xf numFmtId="0" fontId="73" fillId="62" borderId="85" applyNumberFormat="0" applyAlignment="0" applyProtection="0"/>
    <xf numFmtId="0" fontId="50" fillId="44" borderId="86" applyNumberFormat="0" applyFon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85" fillId="0" borderId="88" applyNumberFormat="0" applyFill="0" applyAlignment="0" applyProtection="0"/>
    <xf numFmtId="0" fontId="73" fillId="62" borderId="85" applyNumberFormat="0" applyAlignment="0" applyProtection="0"/>
    <xf numFmtId="0" fontId="79" fillId="62" borderId="87" applyNumberFormat="0" applyAlignment="0" applyProtection="0"/>
    <xf numFmtId="0" fontId="28" fillId="44" borderId="86" applyNumberFormat="0" applyFont="0" applyAlignment="0" applyProtection="0"/>
    <xf numFmtId="0" fontId="50" fillId="44" borderId="86" applyNumberFormat="0" applyFont="0" applyAlignment="0" applyProtection="0"/>
    <xf numFmtId="0" fontId="76" fillId="51" borderId="85" applyNumberFormat="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76" fillId="45" borderId="85" applyNumberFormat="0" applyAlignment="0" applyProtection="0"/>
    <xf numFmtId="0" fontId="73" fillId="62" borderId="85" applyNumberFormat="0" applyAlignment="0" applyProtection="0"/>
    <xf numFmtId="0" fontId="86" fillId="63" borderId="85" applyNumberFormat="0" applyAlignment="0" applyProtection="0"/>
    <xf numFmtId="0" fontId="79" fillId="63" borderId="87" applyNumberFormat="0" applyAlignment="0" applyProtection="0"/>
    <xf numFmtId="0" fontId="86" fillId="63" borderId="85" applyNumberFormat="0" applyAlignment="0" applyProtection="0"/>
    <xf numFmtId="0" fontId="73" fillId="62" borderId="85" applyNumberFormat="0" applyAlignment="0" applyProtection="0"/>
    <xf numFmtId="0" fontId="76" fillId="45" borderId="85" applyNumberFormat="0" applyAlignment="0" applyProtection="0"/>
    <xf numFmtId="0" fontId="76" fillId="51" borderId="85" applyNumberFormat="0" applyAlignment="0" applyProtection="0"/>
    <xf numFmtId="0" fontId="85" fillId="0" borderId="88" applyNumberFormat="0" applyFill="0" applyAlignment="0" applyProtection="0"/>
    <xf numFmtId="0" fontId="50" fillId="44" borderId="86" applyNumberFormat="0" applyFont="0" applyAlignment="0" applyProtection="0"/>
    <xf numFmtId="0" fontId="28" fillId="44" borderId="86" applyNumberFormat="0" applyFont="0" applyAlignment="0" applyProtection="0"/>
    <xf numFmtId="0" fontId="79" fillId="62" borderId="87" applyNumberFormat="0" applyAlignment="0" applyProtection="0"/>
    <xf numFmtId="0" fontId="86" fillId="63" borderId="85" applyNumberFormat="0" applyAlignment="0" applyProtection="0"/>
    <xf numFmtId="0" fontId="76" fillId="45" borderId="85" applyNumberFormat="0" applyAlignment="0" applyProtection="0"/>
    <xf numFmtId="0" fontId="76" fillId="51" borderId="85" applyNumberFormat="0" applyAlignment="0" applyProtection="0"/>
    <xf numFmtId="0" fontId="79" fillId="63" borderId="87" applyNumberFormat="0" applyAlignment="0" applyProtection="0"/>
    <xf numFmtId="0" fontId="85" fillId="0" borderId="88" applyNumberFormat="0" applyFill="0" applyAlignment="0" applyProtection="0"/>
    <xf numFmtId="0" fontId="79" fillId="63" borderId="87" applyNumberFormat="0" applyAlignment="0" applyProtection="0"/>
    <xf numFmtId="0" fontId="85" fillId="0" borderId="88" applyNumberFormat="0" applyFill="0" applyAlignment="0" applyProtection="0"/>
    <xf numFmtId="0" fontId="23" fillId="0" borderId="0"/>
  </cellStyleXfs>
  <cellXfs count="847">
    <xf numFmtId="0" fontId="0" fillId="0" borderId="0" xfId="0"/>
    <xf numFmtId="0" fontId="9" fillId="0" borderId="4" xfId="0" applyFont="1" applyBorder="1" applyAlignment="1">
      <alignment vertical="center"/>
    </xf>
    <xf numFmtId="0" fontId="9" fillId="0" borderId="6" xfId="0" applyFont="1" applyBorder="1" applyAlignment="1">
      <alignment vertical="center"/>
    </xf>
    <xf numFmtId="0" fontId="0" fillId="0" borderId="0" xfId="0" applyAlignment="1">
      <alignment vertical="center"/>
    </xf>
    <xf numFmtId="0" fontId="9" fillId="0" borderId="0" xfId="0" applyFont="1"/>
    <xf numFmtId="0" fontId="16" fillId="0" borderId="11" xfId="9" applyFont="1" applyBorder="1" applyAlignment="1" applyProtection="1">
      <alignment horizontal="center" vertical="center"/>
      <protection hidden="1"/>
    </xf>
    <xf numFmtId="0" fontId="18" fillId="0" borderId="25" xfId="9" applyFont="1" applyBorder="1" applyAlignment="1" applyProtection="1">
      <alignment vertical="center"/>
      <protection hidden="1"/>
    </xf>
    <xf numFmtId="0" fontId="19" fillId="0" borderId="0" xfId="9" applyFont="1" applyAlignment="1">
      <alignment horizontal="center" vertical="center"/>
    </xf>
    <xf numFmtId="0" fontId="16" fillId="0" borderId="25" xfId="9" applyFont="1" applyBorder="1" applyAlignment="1" applyProtection="1">
      <alignment horizontal="center" vertical="center"/>
      <protection hidden="1"/>
    </xf>
    <xf numFmtId="0" fontId="16" fillId="0" borderId="0" xfId="9" applyFont="1" applyAlignment="1">
      <alignment horizontal="left" vertical="center"/>
    </xf>
    <xf numFmtId="0" fontId="20" fillId="0" borderId="25" xfId="9" applyFont="1" applyBorder="1" applyAlignment="1" applyProtection="1">
      <alignment horizontal="center" vertical="center"/>
      <protection hidden="1"/>
    </xf>
    <xf numFmtId="0" fontId="19" fillId="0" borderId="25" xfId="9" applyFont="1" applyBorder="1" applyAlignment="1">
      <alignment horizontal="center" vertical="center"/>
    </xf>
    <xf numFmtId="0" fontId="21" fillId="0" borderId="0" xfId="9" applyFont="1" applyAlignment="1">
      <alignment vertical="center"/>
    </xf>
    <xf numFmtId="0" fontId="18" fillId="0" borderId="0" xfId="9" applyFont="1" applyAlignment="1">
      <alignment vertical="center"/>
    </xf>
    <xf numFmtId="0" fontId="19" fillId="0" borderId="25" xfId="9" applyFont="1" applyBorder="1" applyAlignment="1" applyProtection="1">
      <alignment horizontal="center" vertical="center"/>
      <protection hidden="1"/>
    </xf>
    <xf numFmtId="10" fontId="21" fillId="0" borderId="0" xfId="9" applyNumberFormat="1" applyFont="1" applyAlignment="1">
      <alignment vertical="center"/>
    </xf>
    <xf numFmtId="10" fontId="19" fillId="0" borderId="0" xfId="9" applyNumberFormat="1" applyFont="1" applyAlignment="1">
      <alignment horizontal="left" vertical="center"/>
    </xf>
    <xf numFmtId="0" fontId="18" fillId="3" borderId="1" xfId="9" applyFont="1" applyFill="1" applyBorder="1" applyAlignment="1" applyProtection="1">
      <alignment vertical="center"/>
      <protection hidden="1"/>
    </xf>
    <xf numFmtId="0" fontId="19" fillId="3" borderId="2" xfId="9" applyFont="1" applyFill="1" applyBorder="1" applyAlignment="1">
      <alignment vertical="center"/>
    </xf>
    <xf numFmtId="0" fontId="22" fillId="3" borderId="6" xfId="9" applyFont="1" applyFill="1" applyBorder="1" applyAlignment="1">
      <alignment vertical="center"/>
    </xf>
    <xf numFmtId="0" fontId="22" fillId="3" borderId="7" xfId="9" applyFont="1" applyFill="1" applyBorder="1" applyAlignment="1">
      <alignment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0" fillId="0" borderId="0" xfId="4"/>
    <xf numFmtId="0" fontId="10" fillId="0" borderId="4" xfId="4" applyBorder="1"/>
    <xf numFmtId="171" fontId="0" fillId="0" borderId="0" xfId="31" applyNumberFormat="1" applyFont="1"/>
    <xf numFmtId="0" fontId="12" fillId="0" borderId="0" xfId="0" applyFont="1" applyAlignment="1">
      <alignment vertical="center"/>
    </xf>
    <xf numFmtId="0" fontId="9" fillId="0" borderId="2" xfId="0" applyFont="1" applyBorder="1" applyAlignment="1">
      <alignment horizontal="center" vertical="center"/>
    </xf>
    <xf numFmtId="0" fontId="9" fillId="0" borderId="1" xfId="0" applyFont="1" applyBorder="1"/>
    <xf numFmtId="0" fontId="31" fillId="0" borderId="7" xfId="0" applyFont="1" applyBorder="1"/>
    <xf numFmtId="165" fontId="35" fillId="4" borderId="10" xfId="11" applyFont="1" applyFill="1" applyBorder="1" applyAlignment="1">
      <alignment horizontal="center" wrapText="1"/>
    </xf>
    <xf numFmtId="165" fontId="36" fillId="4" borderId="30" xfId="11" applyFont="1" applyFill="1" applyBorder="1" applyAlignment="1">
      <alignment horizontal="center" vertical="center" wrapText="1"/>
    </xf>
    <xf numFmtId="165" fontId="36" fillId="4" borderId="9" xfId="11" applyFont="1" applyFill="1" applyBorder="1" applyAlignment="1">
      <alignment horizontal="left"/>
    </xf>
    <xf numFmtId="43" fontId="37" fillId="4" borderId="9" xfId="11" applyNumberFormat="1" applyFont="1" applyFill="1" applyBorder="1" applyAlignment="1">
      <alignment horizontal="center"/>
    </xf>
    <xf numFmtId="2" fontId="11" fillId="4" borderId="9" xfId="11" applyNumberFormat="1" applyFont="1" applyFill="1" applyBorder="1"/>
    <xf numFmtId="165" fontId="11" fillId="4" borderId="9" xfId="11" applyFont="1" applyFill="1" applyBorder="1"/>
    <xf numFmtId="165" fontId="37" fillId="4" borderId="32" xfId="11" applyFont="1" applyFill="1" applyBorder="1" applyAlignment="1">
      <alignment horizontal="center"/>
    </xf>
    <xf numFmtId="165" fontId="37" fillId="4" borderId="9" xfId="11" applyFont="1" applyFill="1" applyBorder="1" applyAlignment="1"/>
    <xf numFmtId="165" fontId="37" fillId="4" borderId="9" xfId="11" applyFont="1" applyFill="1" applyBorder="1"/>
    <xf numFmtId="43" fontId="37" fillId="4" borderId="9" xfId="11" applyNumberFormat="1" applyFont="1" applyFill="1" applyBorder="1" applyAlignment="1">
      <alignment horizontal="right"/>
    </xf>
    <xf numFmtId="165" fontId="36" fillId="4" borderId="32" xfId="11" applyFont="1" applyFill="1" applyBorder="1" applyAlignment="1">
      <alignment horizontal="center" wrapText="1"/>
    </xf>
    <xf numFmtId="165" fontId="37" fillId="3" borderId="34" xfId="11" applyFont="1" applyFill="1" applyBorder="1"/>
    <xf numFmtId="165" fontId="36" fillId="3" borderId="37" xfId="11" applyFont="1" applyFill="1" applyBorder="1" applyAlignment="1">
      <alignment horizontal="center" vertical="top" wrapText="1"/>
    </xf>
    <xf numFmtId="0" fontId="7" fillId="0" borderId="2" xfId="41" applyBorder="1"/>
    <xf numFmtId="0" fontId="7" fillId="0" borderId="3" xfId="41" applyBorder="1"/>
    <xf numFmtId="0" fontId="7" fillId="0" borderId="0" xfId="41"/>
    <xf numFmtId="0" fontId="7" fillId="0" borderId="5" xfId="41" applyBorder="1"/>
    <xf numFmtId="0" fontId="7" fillId="0" borderId="7" xfId="41" applyBorder="1"/>
    <xf numFmtId="0" fontId="7" fillId="0" borderId="8" xfId="41" applyBorder="1"/>
    <xf numFmtId="0" fontId="39" fillId="0" borderId="0" xfId="41" applyFont="1" applyAlignment="1">
      <alignment vertical="center"/>
    </xf>
    <xf numFmtId="2" fontId="35" fillId="3" borderId="27" xfId="41" applyNumberFormat="1" applyFont="1" applyFill="1" applyBorder="1" applyAlignment="1">
      <alignment horizontal="center"/>
    </xf>
    <xf numFmtId="0" fontId="35" fillId="4" borderId="29" xfId="41" applyFont="1" applyFill="1" applyBorder="1" applyAlignment="1">
      <alignment horizontal="center"/>
    </xf>
    <xf numFmtId="0" fontId="36" fillId="4" borderId="10" xfId="41" applyFont="1" applyFill="1" applyBorder="1" applyAlignment="1">
      <alignment horizontal="center"/>
    </xf>
    <xf numFmtId="2" fontId="36" fillId="4" borderId="10" xfId="41" applyNumberFormat="1" applyFont="1" applyFill="1" applyBorder="1" applyAlignment="1">
      <alignment horizontal="center"/>
    </xf>
    <xf numFmtId="49" fontId="35" fillId="4" borderId="31" xfId="41" applyNumberFormat="1" applyFont="1" applyFill="1" applyBorder="1" applyAlignment="1">
      <alignment horizontal="center"/>
    </xf>
    <xf numFmtId="0" fontId="37" fillId="4" borderId="9" xfId="41" applyFont="1" applyFill="1" applyBorder="1" applyAlignment="1">
      <alignment horizontal="center"/>
    </xf>
    <xf numFmtId="172" fontId="11" fillId="4" borderId="32" xfId="11" applyNumberFormat="1" applyFont="1" applyFill="1" applyBorder="1" applyAlignment="1">
      <alignment horizontal="center"/>
    </xf>
    <xf numFmtId="49" fontId="11" fillId="4" borderId="31" xfId="41" applyNumberFormat="1" applyFont="1" applyFill="1" applyBorder="1" applyAlignment="1">
      <alignment horizontal="center"/>
    </xf>
    <xf numFmtId="165" fontId="11" fillId="4" borderId="32" xfId="11" applyFont="1" applyFill="1" applyBorder="1" applyAlignment="1">
      <alignment horizontal="center"/>
    </xf>
    <xf numFmtId="43" fontId="7" fillId="0" borderId="0" xfId="41" applyNumberFormat="1"/>
    <xf numFmtId="0" fontId="37" fillId="4" borderId="31" xfId="41" applyFont="1" applyFill="1" applyBorder="1" applyAlignment="1">
      <alignment horizontal="center" vertical="justify"/>
    </xf>
    <xf numFmtId="165" fontId="35" fillId="4" borderId="32" xfId="11" applyFont="1" applyFill="1" applyBorder="1" applyAlignment="1">
      <alignment horizontal="center"/>
    </xf>
    <xf numFmtId="0" fontId="37" fillId="4" borderId="9" xfId="41" applyFont="1" applyFill="1" applyBorder="1"/>
    <xf numFmtId="165" fontId="37" fillId="4" borderId="32" xfId="11" applyFont="1" applyFill="1" applyBorder="1"/>
    <xf numFmtId="0" fontId="11" fillId="4" borderId="31" xfId="41" applyFont="1" applyFill="1" applyBorder="1" applyAlignment="1">
      <alignment horizontal="center"/>
    </xf>
    <xf numFmtId="10" fontId="37" fillId="0" borderId="17" xfId="41" applyNumberFormat="1" applyFont="1" applyBorder="1" applyAlignment="1">
      <alignment horizontal="center" vertical="center" wrapText="1"/>
    </xf>
    <xf numFmtId="165" fontId="37" fillId="4" borderId="32" xfId="11" applyFont="1" applyFill="1" applyBorder="1" applyAlignment="1">
      <alignment horizontal="right" vertical="top" wrapText="1"/>
    </xf>
    <xf numFmtId="174" fontId="7" fillId="0" borderId="0" xfId="41" applyNumberFormat="1"/>
    <xf numFmtId="0" fontId="11" fillId="3" borderId="33" xfId="41" applyFont="1" applyFill="1" applyBorder="1" applyAlignment="1">
      <alignment horizontal="center"/>
    </xf>
    <xf numFmtId="173" fontId="7" fillId="0" borderId="0" xfId="41" applyNumberFormat="1"/>
    <xf numFmtId="175" fontId="7" fillId="0" borderId="0" xfId="41" applyNumberFormat="1"/>
    <xf numFmtId="2" fontId="35" fillId="3" borderId="27" xfId="41" applyNumberFormat="1" applyFont="1" applyFill="1" applyBorder="1" applyAlignment="1">
      <alignment horizontal="center" vertical="center"/>
    </xf>
    <xf numFmtId="1" fontId="11" fillId="4" borderId="9" xfId="11" applyNumberFormat="1" applyFont="1" applyFill="1" applyBorder="1"/>
    <xf numFmtId="0" fontId="7" fillId="0" borderId="4" xfId="41" applyBorder="1" applyAlignment="1">
      <alignment horizontal="left" vertical="center"/>
    </xf>
    <xf numFmtId="0" fontId="7" fillId="0" borderId="0" xfId="41" applyAlignment="1">
      <alignment horizontal="center" vertical="center"/>
    </xf>
    <xf numFmtId="0" fontId="36" fillId="2" borderId="0" xfId="41" applyFont="1" applyFill="1" applyAlignment="1">
      <alignment horizontal="center" vertical="top" wrapText="1"/>
    </xf>
    <xf numFmtId="0" fontId="7" fillId="0" borderId="6" xfId="41" applyBorder="1" applyAlignment="1">
      <alignment horizontal="left" vertical="center"/>
    </xf>
    <xf numFmtId="0" fontId="7" fillId="0" borderId="7" xfId="41" applyBorder="1" applyAlignment="1">
      <alignment horizontal="center" vertical="center"/>
    </xf>
    <xf numFmtId="0" fontId="11" fillId="2" borderId="0" xfId="41" applyFont="1" applyFill="1" applyAlignment="1">
      <alignment horizontal="center"/>
    </xf>
    <xf numFmtId="165" fontId="37" fillId="2" borderId="0" xfId="11" applyFont="1" applyFill="1" applyBorder="1"/>
    <xf numFmtId="165" fontId="36" fillId="2" borderId="0" xfId="11" applyFont="1" applyFill="1" applyBorder="1" applyAlignment="1">
      <alignment horizontal="center" vertical="top" wrapText="1"/>
    </xf>
    <xf numFmtId="0" fontId="9" fillId="0" borderId="0" xfId="41" applyFont="1" applyAlignment="1">
      <alignment vertical="center"/>
    </xf>
    <xf numFmtId="0" fontId="7" fillId="0" borderId="4" xfId="41" applyBorder="1"/>
    <xf numFmtId="0" fontId="7" fillId="0" borderId="40" xfId="41" applyBorder="1" applyAlignment="1">
      <alignment horizontal="center" vertical="center" wrapText="1"/>
    </xf>
    <xf numFmtId="0" fontId="7" fillId="0" borderId="41" xfId="41" applyBorder="1" applyAlignment="1">
      <alignment horizontal="center" vertical="center" wrapText="1"/>
    </xf>
    <xf numFmtId="0" fontId="7" fillId="0" borderId="42" xfId="41" applyBorder="1" applyAlignment="1">
      <alignment horizontal="center" vertical="center" wrapText="1"/>
    </xf>
    <xf numFmtId="0" fontId="7" fillId="0" borderId="43" xfId="41" applyBorder="1" applyAlignment="1">
      <alignment horizontal="center" vertical="center" wrapText="1"/>
    </xf>
    <xf numFmtId="0" fontId="7" fillId="0" borderId="44" xfId="41" applyBorder="1" applyAlignment="1">
      <alignment horizontal="center"/>
    </xf>
    <xf numFmtId="0" fontId="7" fillId="0" borderId="23" xfId="41" applyBorder="1"/>
    <xf numFmtId="164" fontId="0" fillId="0" borderId="23" xfId="52" applyFont="1" applyBorder="1" applyAlignment="1">
      <alignment horizontal="center" vertical="center"/>
    </xf>
    <xf numFmtId="10" fontId="0" fillId="0" borderId="23" xfId="53" applyNumberFormat="1" applyFont="1" applyBorder="1" applyAlignment="1">
      <alignment horizontal="center" vertical="center"/>
    </xf>
    <xf numFmtId="164" fontId="0" fillId="0" borderId="0" xfId="52" applyFont="1" applyBorder="1" applyAlignment="1">
      <alignment horizontal="center" vertical="center"/>
    </xf>
    <xf numFmtId="164" fontId="0" fillId="0" borderId="5" xfId="52" applyFont="1" applyBorder="1" applyAlignment="1">
      <alignment horizontal="center" vertical="center"/>
    </xf>
    <xf numFmtId="164" fontId="0" fillId="0" borderId="45" xfId="52" applyFont="1" applyBorder="1" applyAlignment="1">
      <alignment horizontal="center" vertical="center"/>
    </xf>
    <xf numFmtId="0" fontId="7" fillId="0" borderId="4" xfId="41" applyBorder="1" applyAlignment="1">
      <alignment horizontal="center"/>
    </xf>
    <xf numFmtId="10" fontId="0" fillId="0" borderId="0" xfId="53" applyNumberFormat="1" applyFont="1" applyBorder="1" applyAlignment="1">
      <alignment horizontal="center" vertical="center"/>
    </xf>
    <xf numFmtId="2" fontId="7" fillId="0" borderId="0" xfId="41" applyNumberFormat="1"/>
    <xf numFmtId="164" fontId="0" fillId="0" borderId="0" xfId="52" applyFont="1" applyFill="1" applyBorder="1" applyAlignment="1">
      <alignment horizontal="center" vertical="center"/>
    </xf>
    <xf numFmtId="0" fontId="7" fillId="0" borderId="19" xfId="41" applyBorder="1"/>
    <xf numFmtId="164" fontId="0" fillId="0" borderId="19" xfId="52" applyFont="1" applyBorder="1" applyAlignment="1">
      <alignment horizontal="center" vertical="center"/>
    </xf>
    <xf numFmtId="164" fontId="0" fillId="0" borderId="46" xfId="52" applyFont="1" applyBorder="1" applyAlignment="1">
      <alignment horizontal="center" vertical="center"/>
    </xf>
    <xf numFmtId="0" fontId="7" fillId="0" borderId="44" xfId="41" applyBorder="1" applyAlignment="1">
      <alignment horizontal="left" vertical="center"/>
    </xf>
    <xf numFmtId="0" fontId="7" fillId="0" borderId="23" xfId="41" applyBorder="1" applyAlignment="1">
      <alignment horizontal="center" vertical="center"/>
    </xf>
    <xf numFmtId="0" fontId="7" fillId="0" borderId="45" xfId="41" applyBorder="1"/>
    <xf numFmtId="0" fontId="7" fillId="0" borderId="0" xfId="41" applyAlignment="1">
      <alignment horizontal="left" vertical="center"/>
    </xf>
    <xf numFmtId="0" fontId="7" fillId="0" borderId="47" xfId="41" applyBorder="1" applyAlignment="1">
      <alignment horizontal="center"/>
    </xf>
    <xf numFmtId="0" fontId="7" fillId="0" borderId="19" xfId="41" applyBorder="1" applyAlignment="1">
      <alignment horizontal="center" vertical="center"/>
    </xf>
    <xf numFmtId="0" fontId="7" fillId="0" borderId="46" xfId="41" applyBorder="1"/>
    <xf numFmtId="0" fontId="7" fillId="0" borderId="0" xfId="41" quotePrefix="1"/>
    <xf numFmtId="0" fontId="7" fillId="0" borderId="0" xfId="41" applyAlignment="1">
      <alignment horizontal="center"/>
    </xf>
    <xf numFmtId="176" fontId="11" fillId="4" borderId="9" xfId="11" applyNumberFormat="1" applyFont="1" applyFill="1" applyBorder="1"/>
    <xf numFmtId="0" fontId="0" fillId="0" borderId="0" xfId="0" applyAlignment="1">
      <alignment horizontal="center" vertical="center"/>
    </xf>
    <xf numFmtId="0" fontId="0" fillId="0" borderId="0" xfId="0" applyAlignment="1">
      <alignment horizontal="left" vertical="center"/>
    </xf>
    <xf numFmtId="0" fontId="43" fillId="6" borderId="9" xfId="0" applyFont="1" applyFill="1" applyBorder="1" applyAlignment="1">
      <alignment horizontal="center" vertical="center" wrapText="1"/>
    </xf>
    <xf numFmtId="0" fontId="43" fillId="6" borderId="9" xfId="0" applyFont="1" applyFill="1" applyBorder="1" applyAlignment="1">
      <alignment horizontal="left" vertical="center" wrapText="1"/>
    </xf>
    <xf numFmtId="8" fontId="43" fillId="6" borderId="9" xfId="0" applyNumberFormat="1" applyFont="1" applyFill="1" applyBorder="1" applyAlignment="1">
      <alignment horizontal="center" vertical="center" wrapText="1"/>
    </xf>
    <xf numFmtId="17" fontId="43" fillId="6" borderId="9" xfId="0" applyNumberFormat="1"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9" xfId="0" applyFont="1" applyFill="1" applyBorder="1" applyAlignment="1">
      <alignment horizontal="left" vertical="center" wrapText="1"/>
    </xf>
    <xf numFmtId="8" fontId="43" fillId="7" borderId="9" xfId="0" applyNumberFormat="1" applyFont="1" applyFill="1" applyBorder="1" applyAlignment="1">
      <alignment horizontal="center" vertical="center" wrapText="1"/>
    </xf>
    <xf numFmtId="17" fontId="43" fillId="7" borderId="9" xfId="0" applyNumberFormat="1" applyFont="1" applyFill="1" applyBorder="1" applyAlignment="1">
      <alignment horizontal="center" vertical="center" wrapText="1"/>
    </xf>
    <xf numFmtId="0" fontId="43" fillId="2" borderId="9" xfId="0" applyFont="1" applyFill="1" applyBorder="1" applyAlignment="1">
      <alignment horizontal="center" vertical="center" wrapText="1"/>
    </xf>
    <xf numFmtId="0" fontId="8" fillId="0" borderId="0" xfId="4" applyFont="1"/>
    <xf numFmtId="10" fontId="10" fillId="0" borderId="0" xfId="4" applyNumberFormat="1"/>
    <xf numFmtId="0" fontId="8" fillId="0" borderId="48" xfId="4" applyFont="1" applyBorder="1" applyAlignment="1">
      <alignment horizontal="center" vertical="center"/>
    </xf>
    <xf numFmtId="0" fontId="8" fillId="6"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0" xfId="0" applyFont="1" applyFill="1" applyAlignment="1">
      <alignment horizontal="left" vertical="center" wrapText="1"/>
    </xf>
    <xf numFmtId="8" fontId="43" fillId="6" borderId="0" xfId="0" applyNumberFormat="1" applyFont="1" applyFill="1" applyAlignment="1">
      <alignment horizontal="center" vertical="center" wrapText="1"/>
    </xf>
    <xf numFmtId="17" fontId="43" fillId="6" borderId="0" xfId="0" applyNumberFormat="1" applyFont="1" applyFill="1" applyAlignment="1">
      <alignment horizontal="center" vertical="center" wrapText="1"/>
    </xf>
    <xf numFmtId="0" fontId="43" fillId="7" borderId="0" xfId="0" applyFont="1" applyFill="1" applyAlignment="1">
      <alignment horizontal="center" vertical="center" wrapText="1"/>
    </xf>
    <xf numFmtId="0" fontId="43" fillId="7" borderId="0" xfId="0" applyFont="1" applyFill="1" applyAlignment="1">
      <alignment horizontal="left" vertical="center" wrapText="1"/>
    </xf>
    <xf numFmtId="8" fontId="43" fillId="7" borderId="0" xfId="0" applyNumberFormat="1" applyFont="1" applyFill="1" applyAlignment="1">
      <alignment horizontal="center" vertical="center" wrapText="1"/>
    </xf>
    <xf numFmtId="17" fontId="43" fillId="7" borderId="0" xfId="0" applyNumberFormat="1" applyFont="1" applyFill="1" applyAlignment="1">
      <alignment horizontal="center" vertical="center" wrapText="1"/>
    </xf>
    <xf numFmtId="0" fontId="43" fillId="2" borderId="0" xfId="0" applyFont="1" applyFill="1" applyAlignment="1">
      <alignment horizontal="center" vertical="center" wrapText="1"/>
    </xf>
    <xf numFmtId="0" fontId="8" fillId="6" borderId="0" xfId="0" applyFont="1" applyFill="1" applyAlignment="1">
      <alignment horizontal="center" vertical="center" wrapText="1"/>
    </xf>
    <xf numFmtId="0" fontId="8" fillId="2" borderId="0" xfId="0" applyFont="1" applyFill="1" applyAlignment="1">
      <alignment horizontal="center" vertical="center" wrapText="1"/>
    </xf>
    <xf numFmtId="0" fontId="43" fillId="9" borderId="9" xfId="0" applyFont="1" applyFill="1" applyBorder="1" applyAlignment="1">
      <alignment horizontal="center" vertical="top" wrapText="1"/>
    </xf>
    <xf numFmtId="8" fontId="43" fillId="9" borderId="9" xfId="0" applyNumberFormat="1" applyFont="1" applyFill="1" applyBorder="1" applyAlignment="1">
      <alignment horizontal="right" vertical="top" wrapText="1"/>
    </xf>
    <xf numFmtId="0" fontId="43" fillId="6" borderId="9" xfId="0" applyFont="1" applyFill="1" applyBorder="1" applyAlignment="1">
      <alignment horizontal="center" vertical="top" wrapText="1"/>
    </xf>
    <xf numFmtId="0" fontId="43" fillId="2" borderId="0" xfId="0" applyFont="1" applyFill="1" applyAlignment="1">
      <alignment horizontal="left" vertical="center" wrapText="1"/>
    </xf>
    <xf numFmtId="8" fontId="43" fillId="2" borderId="0" xfId="0" applyNumberFormat="1" applyFont="1" applyFill="1" applyAlignment="1">
      <alignment horizontal="center" vertical="center" wrapText="1"/>
    </xf>
    <xf numFmtId="17" fontId="43" fillId="2" borderId="0" xfId="0" applyNumberFormat="1" applyFont="1" applyFill="1" applyAlignment="1">
      <alignment horizontal="center" vertical="center" wrapText="1"/>
    </xf>
    <xf numFmtId="0" fontId="0" fillId="2" borderId="0" xfId="0" applyFill="1"/>
    <xf numFmtId="0" fontId="0" fillId="0" borderId="9" xfId="0" applyBorder="1" applyAlignment="1">
      <alignment horizontal="center" vertical="center"/>
    </xf>
    <xf numFmtId="0" fontId="0" fillId="0" borderId="0" xfId="0" applyAlignment="1">
      <alignment wrapText="1"/>
    </xf>
    <xf numFmtId="0" fontId="0" fillId="0" borderId="9" xfId="0" applyBorder="1" applyAlignment="1">
      <alignment horizontal="center" vertical="center" wrapText="1"/>
    </xf>
    <xf numFmtId="0" fontId="45" fillId="5" borderId="9" xfId="0" applyFont="1" applyFill="1" applyBorder="1" applyAlignment="1">
      <alignment horizontal="center" vertical="center" wrapText="1"/>
    </xf>
    <xf numFmtId="0" fontId="45" fillId="5" borderId="9" xfId="0" applyFont="1" applyFill="1" applyBorder="1" applyAlignment="1">
      <alignment horizontal="left" vertical="center" wrapText="1"/>
    </xf>
    <xf numFmtId="8" fontId="45" fillId="5" borderId="9" xfId="0" applyNumberFormat="1" applyFont="1" applyFill="1" applyBorder="1" applyAlignment="1">
      <alignment horizontal="center" vertical="center" wrapText="1"/>
    </xf>
    <xf numFmtId="17" fontId="45" fillId="5" borderId="9" xfId="0" applyNumberFormat="1" applyFont="1" applyFill="1" applyBorder="1" applyAlignment="1">
      <alignment horizontal="center" vertical="center" wrapText="1"/>
    </xf>
    <xf numFmtId="0" fontId="43" fillId="5" borderId="0" xfId="0" applyFont="1" applyFill="1" applyAlignment="1">
      <alignment horizontal="center" vertical="center" wrapText="1"/>
    </xf>
    <xf numFmtId="0" fontId="43" fillId="5" borderId="0" xfId="0" applyFont="1" applyFill="1" applyAlignment="1">
      <alignment horizontal="left" vertical="center" wrapText="1"/>
    </xf>
    <xf numFmtId="8" fontId="43" fillId="5" borderId="0" xfId="0" applyNumberFormat="1" applyFont="1" applyFill="1" applyAlignment="1">
      <alignment horizontal="center" vertical="center" wrapText="1"/>
    </xf>
    <xf numFmtId="17" fontId="43" fillId="5" borderId="0" xfId="0" applyNumberFormat="1" applyFont="1" applyFill="1" applyAlignment="1">
      <alignment horizontal="center" vertical="center" wrapText="1"/>
    </xf>
    <xf numFmtId="0" fontId="0" fillId="2" borderId="0" xfId="0" applyFill="1" applyAlignment="1">
      <alignment vertical="center"/>
    </xf>
    <xf numFmtId="2" fontId="0" fillId="0" borderId="0" xfId="0" applyNumberFormat="1"/>
    <xf numFmtId="0" fontId="43" fillId="2" borderId="9" xfId="0" applyFont="1" applyFill="1" applyBorder="1" applyAlignment="1">
      <alignment vertical="top" wrapText="1"/>
    </xf>
    <xf numFmtId="0" fontId="0" fillId="2" borderId="9" xfId="0" applyFill="1" applyBorder="1" applyAlignment="1">
      <alignment horizontal="center" vertical="center"/>
    </xf>
    <xf numFmtId="0" fontId="43" fillId="2" borderId="9" xfId="0" applyFont="1" applyFill="1" applyBorder="1" applyAlignment="1">
      <alignment horizontal="center" vertical="top" wrapText="1"/>
    </xf>
    <xf numFmtId="8" fontId="43" fillId="2" borderId="9" xfId="0" applyNumberFormat="1" applyFont="1" applyFill="1" applyBorder="1" applyAlignment="1">
      <alignment horizontal="right" vertical="top" wrapText="1"/>
    </xf>
    <xf numFmtId="164" fontId="43" fillId="2" borderId="9" xfId="3" applyFont="1" applyFill="1" applyBorder="1" applyAlignment="1">
      <alignment horizontal="center" vertical="center" wrapText="1"/>
    </xf>
    <xf numFmtId="8" fontId="9" fillId="5" borderId="9" xfId="0" applyNumberFormat="1" applyFont="1" applyFill="1" applyBorder="1" applyAlignment="1">
      <alignment horizontal="center" vertical="center"/>
    </xf>
    <xf numFmtId="8" fontId="0" fillId="0" borderId="0" xfId="0" applyNumberFormat="1" applyAlignment="1">
      <alignment horizontal="center" vertical="center"/>
    </xf>
    <xf numFmtId="0" fontId="0" fillId="2" borderId="9" xfId="0" applyFill="1" applyBorder="1" applyAlignment="1">
      <alignment horizontal="center" vertical="center" wrapText="1"/>
    </xf>
    <xf numFmtId="0" fontId="43" fillId="8" borderId="9" xfId="0" applyFont="1" applyFill="1" applyBorder="1" applyAlignment="1">
      <alignment horizontal="center" vertical="top" wrapText="1"/>
    </xf>
    <xf numFmtId="8" fontId="43" fillId="8" borderId="9" xfId="0" applyNumberFormat="1" applyFont="1" applyFill="1" applyBorder="1" applyAlignment="1">
      <alignment horizontal="right" vertical="top" wrapText="1"/>
    </xf>
    <xf numFmtId="0" fontId="44" fillId="6" borderId="0" xfId="55" applyFill="1" applyBorder="1" applyAlignment="1" applyProtection="1">
      <alignment vertical="top" wrapText="1"/>
    </xf>
    <xf numFmtId="0" fontId="43" fillId="6" borderId="0" xfId="0" applyFont="1" applyFill="1" applyAlignment="1">
      <alignment vertical="top" wrapText="1"/>
    </xf>
    <xf numFmtId="0" fontId="43" fillId="6" borderId="0" xfId="0" applyFont="1" applyFill="1" applyAlignment="1">
      <alignment horizontal="center" vertical="top" wrapText="1"/>
    </xf>
    <xf numFmtId="8" fontId="43" fillId="6" borderId="0" xfId="0" applyNumberFormat="1" applyFont="1" applyFill="1" applyAlignment="1">
      <alignment horizontal="right" vertical="top" wrapText="1"/>
    </xf>
    <xf numFmtId="0" fontId="43" fillId="6" borderId="0" xfId="0" applyFont="1" applyFill="1" applyAlignment="1">
      <alignment horizontal="right" vertical="top" wrapText="1"/>
    </xf>
    <xf numFmtId="0" fontId="9" fillId="2" borderId="0" xfId="0" applyFont="1" applyFill="1"/>
    <xf numFmtId="0" fontId="45" fillId="2" borderId="0" xfId="0" applyFont="1" applyFill="1" applyAlignment="1">
      <alignment horizontal="center" vertical="center" wrapText="1"/>
    </xf>
    <xf numFmtId="0" fontId="45" fillId="2" borderId="0" xfId="0" applyFont="1" applyFill="1" applyAlignment="1">
      <alignment horizontal="left" vertical="center" wrapText="1"/>
    </xf>
    <xf numFmtId="8" fontId="45" fillId="2" borderId="0" xfId="0" applyNumberFormat="1" applyFont="1" applyFill="1" applyAlignment="1">
      <alignment horizontal="center" vertical="center" wrapText="1"/>
    </xf>
    <xf numFmtId="17" fontId="45"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43" fillId="2" borderId="9" xfId="0" applyFont="1" applyFill="1" applyBorder="1" applyAlignment="1">
      <alignment vertical="center" wrapText="1"/>
    </xf>
    <xf numFmtId="8" fontId="43" fillId="2" borderId="9" xfId="0" applyNumberFormat="1" applyFont="1" applyFill="1" applyBorder="1" applyAlignment="1">
      <alignment horizontal="center" vertical="center" wrapText="1"/>
    </xf>
    <xf numFmtId="0" fontId="0" fillId="2" borderId="0" xfId="0" applyFill="1" applyAlignment="1">
      <alignment horizontal="center" vertical="center"/>
    </xf>
    <xf numFmtId="0" fontId="43" fillId="0" borderId="9" xfId="0" applyFont="1" applyBorder="1" applyAlignment="1">
      <alignment horizontal="center" vertical="center"/>
    </xf>
    <xf numFmtId="0" fontId="43" fillId="2" borderId="9" xfId="0" applyFont="1" applyFill="1" applyBorder="1" applyAlignment="1">
      <alignment horizontal="left" vertical="center" wrapText="1"/>
    </xf>
    <xf numFmtId="8" fontId="43" fillId="9" borderId="9" xfId="0" applyNumberFormat="1" applyFont="1" applyFill="1" applyBorder="1" applyAlignment="1">
      <alignment horizontal="center" vertical="center" wrapText="1"/>
    </xf>
    <xf numFmtId="8" fontId="43" fillId="6" borderId="9" xfId="0" applyNumberFormat="1" applyFont="1" applyFill="1" applyBorder="1" applyAlignment="1">
      <alignment horizontal="right" vertical="center" wrapText="1"/>
    </xf>
    <xf numFmtId="8" fontId="43" fillId="2" borderId="9" xfId="0" applyNumberFormat="1" applyFont="1" applyFill="1" applyBorder="1" applyAlignment="1">
      <alignment horizontal="center" vertical="top" wrapText="1"/>
    </xf>
    <xf numFmtId="0" fontId="43" fillId="10" borderId="9" xfId="0" applyFont="1" applyFill="1" applyBorder="1" applyAlignment="1">
      <alignment vertical="top" wrapText="1"/>
    </xf>
    <xf numFmtId="0" fontId="43" fillId="10" borderId="9" xfId="0" applyFont="1" applyFill="1" applyBorder="1" applyAlignment="1">
      <alignment horizontal="center" vertical="top" wrapText="1"/>
    </xf>
    <xf numFmtId="0" fontId="43" fillId="10" borderId="9" xfId="0" applyFont="1" applyFill="1" applyBorder="1" applyAlignment="1">
      <alignment horizontal="center" vertical="center" wrapText="1"/>
    </xf>
    <xf numFmtId="8" fontId="43" fillId="10" borderId="9" xfId="0" applyNumberFormat="1" applyFont="1" applyFill="1" applyBorder="1" applyAlignment="1">
      <alignment horizontal="right" vertical="top" wrapText="1"/>
    </xf>
    <xf numFmtId="164" fontId="43" fillId="10" borderId="9" xfId="3" applyFont="1" applyFill="1" applyBorder="1" applyAlignment="1">
      <alignment horizontal="center" vertical="center" wrapText="1"/>
    </xf>
    <xf numFmtId="0" fontId="43" fillId="10" borderId="9" xfId="0" applyFont="1" applyFill="1" applyBorder="1" applyAlignment="1">
      <alignment horizontal="center" wrapText="1"/>
    </xf>
    <xf numFmtId="8" fontId="43" fillId="10" borderId="9" xfId="0" applyNumberFormat="1" applyFont="1" applyFill="1" applyBorder="1" applyAlignment="1">
      <alignment horizontal="right" vertical="center" wrapText="1"/>
    </xf>
    <xf numFmtId="8" fontId="43" fillId="10" borderId="9" xfId="0" applyNumberFormat="1" applyFont="1" applyFill="1" applyBorder="1" applyAlignment="1">
      <alignment horizontal="center" vertical="center" wrapText="1"/>
    </xf>
    <xf numFmtId="8" fontId="43" fillId="6" borderId="9" xfId="0" applyNumberFormat="1" applyFont="1" applyFill="1" applyBorder="1" applyAlignment="1">
      <alignment horizontal="center" vertical="top" wrapText="1"/>
    </xf>
    <xf numFmtId="0" fontId="43" fillId="10" borderId="9" xfId="0" applyFont="1" applyFill="1" applyBorder="1" applyAlignment="1">
      <alignment horizontal="left" vertical="center" wrapText="1"/>
    </xf>
    <xf numFmtId="0" fontId="43" fillId="2" borderId="9" xfId="0" applyFont="1" applyFill="1" applyBorder="1" applyAlignment="1">
      <alignment horizontal="left" vertical="top" wrapText="1"/>
    </xf>
    <xf numFmtId="8" fontId="43" fillId="10" borderId="9" xfId="0" applyNumberFormat="1" applyFont="1" applyFill="1" applyBorder="1" applyAlignment="1">
      <alignment horizontal="center" vertical="top" wrapText="1"/>
    </xf>
    <xf numFmtId="8" fontId="43" fillId="10" borderId="9" xfId="0" applyNumberFormat="1" applyFont="1" applyFill="1" applyBorder="1" applyAlignment="1">
      <alignment horizontal="center" wrapText="1"/>
    </xf>
    <xf numFmtId="0" fontId="43" fillId="6" borderId="0" xfId="0" applyFont="1" applyFill="1" applyAlignment="1">
      <alignment horizontal="left" vertical="top" wrapText="1"/>
    </xf>
    <xf numFmtId="0" fontId="45" fillId="5" borderId="20" xfId="0" applyFont="1" applyFill="1" applyBorder="1" applyAlignment="1">
      <alignment horizontal="center" vertical="center" wrapText="1"/>
    </xf>
    <xf numFmtId="0" fontId="45" fillId="5" borderId="20" xfId="0" applyFont="1" applyFill="1" applyBorder="1" applyAlignment="1">
      <alignment horizontal="left" vertical="center" wrapText="1"/>
    </xf>
    <xf numFmtId="8" fontId="45" fillId="5" borderId="20" xfId="0" applyNumberFormat="1" applyFont="1" applyFill="1" applyBorder="1" applyAlignment="1">
      <alignment horizontal="center" vertical="center" wrapText="1"/>
    </xf>
    <xf numFmtId="17" fontId="45" fillId="5" borderId="20" xfId="0" applyNumberFormat="1" applyFont="1" applyFill="1" applyBorder="1" applyAlignment="1">
      <alignment horizontal="center" vertical="center" wrapText="1"/>
    </xf>
    <xf numFmtId="8" fontId="9" fillId="5" borderId="20" xfId="0" applyNumberFormat="1" applyFont="1" applyFill="1" applyBorder="1" applyAlignment="1">
      <alignment horizontal="center" vertical="center"/>
    </xf>
    <xf numFmtId="8" fontId="43" fillId="8" borderId="9" xfId="0" applyNumberFormat="1" applyFont="1" applyFill="1" applyBorder="1" applyAlignment="1">
      <alignment horizontal="center" vertical="center" wrapText="1"/>
    </xf>
    <xf numFmtId="176" fontId="43" fillId="10" borderId="9" xfId="0" applyNumberFormat="1" applyFont="1" applyFill="1" applyBorder="1" applyAlignment="1">
      <alignment horizontal="center" vertical="center" wrapText="1"/>
    </xf>
    <xf numFmtId="2" fontId="43" fillId="10" borderId="9" xfId="0" applyNumberFormat="1" applyFont="1" applyFill="1" applyBorder="1" applyAlignment="1">
      <alignment horizontal="center" vertical="center" wrapText="1"/>
    </xf>
    <xf numFmtId="177" fontId="43" fillId="10" borderId="9" xfId="0" applyNumberFormat="1" applyFont="1" applyFill="1" applyBorder="1" applyAlignment="1">
      <alignment horizontal="center" vertical="center" wrapText="1"/>
    </xf>
    <xf numFmtId="177" fontId="43" fillId="10" borderId="9" xfId="0" applyNumberFormat="1" applyFont="1" applyFill="1" applyBorder="1" applyAlignment="1">
      <alignment horizontal="center" vertical="top" wrapText="1"/>
    </xf>
    <xf numFmtId="2" fontId="43" fillId="10" borderId="9" xfId="0" applyNumberFormat="1" applyFont="1" applyFill="1" applyBorder="1" applyAlignment="1">
      <alignment horizontal="center" wrapText="1"/>
    </xf>
    <xf numFmtId="1" fontId="43" fillId="10" borderId="9" xfId="0" applyNumberFormat="1" applyFont="1" applyFill="1" applyBorder="1" applyAlignment="1">
      <alignment horizontal="center" vertical="center" wrapText="1"/>
    </xf>
    <xf numFmtId="178" fontId="43" fillId="10" borderId="9" xfId="0" applyNumberFormat="1" applyFont="1" applyFill="1" applyBorder="1" applyAlignment="1">
      <alignment horizontal="center" vertical="center" wrapText="1"/>
    </xf>
    <xf numFmtId="179" fontId="43" fillId="10" borderId="9" xfId="0" applyNumberFormat="1" applyFont="1" applyFill="1" applyBorder="1" applyAlignment="1">
      <alignment horizontal="center" vertical="center" wrapText="1"/>
    </xf>
    <xf numFmtId="176" fontId="43" fillId="6" borderId="9" xfId="0" applyNumberFormat="1" applyFont="1" applyFill="1" applyBorder="1" applyAlignment="1">
      <alignment horizontal="center" vertical="center" wrapText="1"/>
    </xf>
    <xf numFmtId="0" fontId="43" fillId="8" borderId="9" xfId="0" applyFont="1" applyFill="1" applyBorder="1" applyAlignment="1">
      <alignment horizontal="center" wrapText="1"/>
    </xf>
    <xf numFmtId="0" fontId="43" fillId="9" borderId="9" xfId="0" applyFont="1" applyFill="1" applyBorder="1" applyAlignment="1">
      <alignment horizontal="center" wrapText="1"/>
    </xf>
    <xf numFmtId="0" fontId="43" fillId="10" borderId="20" xfId="0" applyFont="1" applyFill="1" applyBorder="1" applyAlignment="1">
      <alignment horizontal="left" vertical="center" wrapText="1"/>
    </xf>
    <xf numFmtId="0" fontId="43" fillId="10" borderId="20" xfId="0" applyFont="1" applyFill="1" applyBorder="1" applyAlignment="1">
      <alignment horizontal="center" vertical="center" wrapText="1"/>
    </xf>
    <xf numFmtId="8" fontId="43" fillId="10" borderId="20" xfId="0" applyNumberFormat="1" applyFont="1" applyFill="1" applyBorder="1" applyAlignment="1">
      <alignment horizontal="center" vertical="center" wrapText="1"/>
    </xf>
    <xf numFmtId="0" fontId="43" fillId="10" borderId="20" xfId="0" applyFont="1" applyFill="1" applyBorder="1" applyAlignment="1">
      <alignment horizontal="center" vertical="top" wrapText="1"/>
    </xf>
    <xf numFmtId="8" fontId="43" fillId="10" borderId="20" xfId="0" applyNumberFormat="1" applyFont="1" applyFill="1" applyBorder="1" applyAlignment="1">
      <alignment horizontal="right" vertical="top" wrapText="1"/>
    </xf>
    <xf numFmtId="0" fontId="43" fillId="7" borderId="20" xfId="0" applyFont="1" applyFill="1" applyBorder="1" applyAlignment="1">
      <alignment horizontal="center" vertical="center" wrapText="1"/>
    </xf>
    <xf numFmtId="0" fontId="45" fillId="5" borderId="17" xfId="0" applyFont="1" applyFill="1" applyBorder="1" applyAlignment="1">
      <alignment horizontal="center" vertical="center" wrapText="1"/>
    </xf>
    <xf numFmtId="0" fontId="0" fillId="0" borderId="17" xfId="0" applyBorder="1" applyAlignment="1">
      <alignment horizontal="center" vertical="center"/>
    </xf>
    <xf numFmtId="0" fontId="0" fillId="2" borderId="17" xfId="0" applyFill="1" applyBorder="1" applyAlignment="1">
      <alignment horizontal="center" vertical="center"/>
    </xf>
    <xf numFmtId="0" fontId="43" fillId="10"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0" fontId="0" fillId="0" borderId="22" xfId="0" applyBorder="1" applyAlignment="1">
      <alignment horizontal="center" vertical="center"/>
    </xf>
    <xf numFmtId="0" fontId="9" fillId="2" borderId="9" xfId="0" applyFont="1" applyFill="1" applyBorder="1" applyAlignment="1">
      <alignment horizontal="center" vertical="center"/>
    </xf>
    <xf numFmtId="0" fontId="9" fillId="0" borderId="7" xfId="0" applyFont="1" applyBorder="1" applyAlignment="1">
      <alignment vertical="center"/>
    </xf>
    <xf numFmtId="49" fontId="45" fillId="5" borderId="9" xfId="0" applyNumberFormat="1" applyFont="1" applyFill="1" applyBorder="1" applyAlignment="1">
      <alignment horizontal="center" vertical="center" wrapText="1"/>
    </xf>
    <xf numFmtId="49" fontId="0" fillId="0" borderId="9" xfId="0" applyNumberFormat="1" applyBorder="1" applyAlignment="1">
      <alignment horizontal="center" vertical="center"/>
    </xf>
    <xf numFmtId="49" fontId="45" fillId="11" borderId="9" xfId="0" applyNumberFormat="1" applyFont="1" applyFill="1" applyBorder="1" applyAlignment="1">
      <alignment horizontal="center" vertical="center" wrapText="1"/>
    </xf>
    <xf numFmtId="0" fontId="45" fillId="11" borderId="17" xfId="0" applyFont="1" applyFill="1" applyBorder="1" applyAlignment="1">
      <alignment horizontal="center" vertical="center" wrapText="1"/>
    </xf>
    <xf numFmtId="0" fontId="45" fillId="11" borderId="9" xfId="0" applyFont="1" applyFill="1" applyBorder="1" applyAlignment="1">
      <alignment horizontal="left" vertical="center" wrapText="1"/>
    </xf>
    <xf numFmtId="0" fontId="45" fillId="11" borderId="9" xfId="0" applyFont="1" applyFill="1" applyBorder="1" applyAlignment="1">
      <alignment horizontal="center" vertical="center" wrapText="1"/>
    </xf>
    <xf numFmtId="8" fontId="45" fillId="11" borderId="9" xfId="0" applyNumberFormat="1" applyFont="1" applyFill="1" applyBorder="1" applyAlignment="1">
      <alignment horizontal="center" vertical="center" wrapText="1"/>
    </xf>
    <xf numFmtId="17" fontId="45" fillId="11" borderId="9" xfId="0" applyNumberFormat="1" applyFont="1" applyFill="1" applyBorder="1" applyAlignment="1">
      <alignment horizontal="center" vertical="center" wrapText="1"/>
    </xf>
    <xf numFmtId="8" fontId="9" fillId="11" borderId="9" xfId="0" applyNumberFormat="1" applyFont="1" applyFill="1" applyBorder="1" applyAlignment="1">
      <alignment horizontal="center" vertical="center"/>
    </xf>
    <xf numFmtId="17" fontId="43" fillId="11" borderId="9" xfId="0" applyNumberFormat="1" applyFont="1" applyFill="1" applyBorder="1" applyAlignment="1">
      <alignment horizontal="center" vertical="center" wrapText="1"/>
    </xf>
    <xf numFmtId="0" fontId="45" fillId="11" borderId="22" xfId="0" applyFont="1" applyFill="1" applyBorder="1" applyAlignment="1">
      <alignment horizontal="center" vertical="center" wrapText="1"/>
    </xf>
    <xf numFmtId="0" fontId="45" fillId="11" borderId="20" xfId="0" applyFont="1" applyFill="1" applyBorder="1" applyAlignment="1">
      <alignment horizontal="left" vertical="center" wrapText="1"/>
    </xf>
    <xf numFmtId="0" fontId="45" fillId="11" borderId="20" xfId="0" applyFont="1" applyFill="1" applyBorder="1" applyAlignment="1">
      <alignment horizontal="center" vertical="center" wrapText="1"/>
    </xf>
    <xf numFmtId="8" fontId="45" fillId="11" borderId="20" xfId="0" applyNumberFormat="1" applyFont="1" applyFill="1" applyBorder="1" applyAlignment="1">
      <alignment horizontal="center" vertical="center" wrapText="1"/>
    </xf>
    <xf numFmtId="17" fontId="45" fillId="11" borderId="20" xfId="0" applyNumberFormat="1" applyFont="1" applyFill="1" applyBorder="1" applyAlignment="1">
      <alignment horizontal="center" vertical="center" wrapText="1"/>
    </xf>
    <xf numFmtId="8" fontId="9" fillId="11" borderId="20" xfId="0" applyNumberFormat="1" applyFont="1" applyFill="1" applyBorder="1" applyAlignment="1">
      <alignment horizontal="center" vertical="center"/>
    </xf>
    <xf numFmtId="0" fontId="45" fillId="3" borderId="22" xfId="0" applyFont="1" applyFill="1" applyBorder="1" applyAlignment="1">
      <alignment horizontal="center" vertical="center" wrapText="1"/>
    </xf>
    <xf numFmtId="0" fontId="45" fillId="3" borderId="20" xfId="0" applyFont="1" applyFill="1" applyBorder="1" applyAlignment="1">
      <alignment horizontal="center" vertical="center" wrapText="1"/>
    </xf>
    <xf numFmtId="0" fontId="41" fillId="0" borderId="2" xfId="0" applyFont="1" applyBorder="1" applyAlignment="1">
      <alignment vertical="center"/>
    </xf>
    <xf numFmtId="0" fontId="41" fillId="0" borderId="0" xfId="0" applyFont="1" applyAlignment="1">
      <alignment vertical="center"/>
    </xf>
    <xf numFmtId="10" fontId="9" fillId="0" borderId="7" xfId="5" applyNumberFormat="1" applyFont="1" applyBorder="1" applyAlignment="1">
      <alignment horizontal="center" vertical="center"/>
    </xf>
    <xf numFmtId="10" fontId="9" fillId="0" borderId="0" xfId="5" applyNumberFormat="1" applyFont="1" applyBorder="1" applyAlignment="1">
      <alignment horizontal="center" vertical="center"/>
    </xf>
    <xf numFmtId="0" fontId="9" fillId="3" borderId="9" xfId="0" applyFont="1" applyFill="1" applyBorder="1"/>
    <xf numFmtId="0" fontId="0" fillId="0" borderId="5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43" fillId="9" borderId="9" xfId="0" applyFont="1" applyFill="1" applyBorder="1" applyAlignment="1">
      <alignment horizontal="center" vertical="center" wrapText="1"/>
    </xf>
    <xf numFmtId="17" fontId="45" fillId="5" borderId="0" xfId="0" applyNumberFormat="1" applyFont="1" applyFill="1" applyAlignment="1">
      <alignment horizontal="center" vertical="center" wrapText="1"/>
    </xf>
    <xf numFmtId="0" fontId="43" fillId="9" borderId="51" xfId="0" applyFont="1" applyFill="1" applyBorder="1" applyAlignment="1">
      <alignment horizontal="center" vertical="top" wrapText="1"/>
    </xf>
    <xf numFmtId="8" fontId="43" fillId="9" borderId="51" xfId="0" applyNumberFormat="1" applyFont="1" applyFill="1" applyBorder="1" applyAlignment="1">
      <alignment horizontal="center" vertical="center" wrapText="1"/>
    </xf>
    <xf numFmtId="0" fontId="43" fillId="6" borderId="51" xfId="0" applyFont="1" applyFill="1" applyBorder="1" applyAlignment="1">
      <alignment horizontal="center" vertical="top" wrapText="1"/>
    </xf>
    <xf numFmtId="8" fontId="43" fillId="6" borderId="51" xfId="0" applyNumberFormat="1" applyFont="1" applyFill="1" applyBorder="1" applyAlignment="1">
      <alignment horizontal="center" vertical="center" wrapText="1"/>
    </xf>
    <xf numFmtId="17" fontId="45" fillId="6" borderId="0" xfId="0" applyNumberFormat="1" applyFont="1" applyFill="1" applyAlignment="1">
      <alignment horizontal="center" vertical="center" wrapText="1"/>
    </xf>
    <xf numFmtId="8" fontId="9" fillId="0" borderId="0" xfId="0" applyNumberFormat="1" applyFont="1" applyAlignment="1">
      <alignment horizontal="center" vertical="center"/>
    </xf>
    <xf numFmtId="17" fontId="43" fillId="5" borderId="9" xfId="0" applyNumberFormat="1" applyFont="1" applyFill="1" applyBorder="1" applyAlignment="1">
      <alignment horizontal="center" vertical="center" wrapText="1"/>
    </xf>
    <xf numFmtId="17" fontId="45" fillId="11" borderId="0" xfId="0" applyNumberFormat="1" applyFont="1" applyFill="1" applyAlignment="1">
      <alignment horizontal="center" vertical="center" wrapText="1"/>
    </xf>
    <xf numFmtId="8" fontId="43" fillId="6" borderId="9" xfId="0" applyNumberFormat="1" applyFont="1" applyFill="1" applyBorder="1" applyAlignment="1">
      <alignment horizontal="right" vertical="top" wrapText="1"/>
    </xf>
    <xf numFmtId="17" fontId="43" fillId="11" borderId="0" xfId="0" applyNumberFormat="1" applyFont="1" applyFill="1" applyAlignment="1">
      <alignment horizontal="center" vertical="center" wrapText="1"/>
    </xf>
    <xf numFmtId="180" fontId="43" fillId="6" borderId="9" xfId="0" applyNumberFormat="1" applyFont="1" applyFill="1" applyBorder="1" applyAlignment="1">
      <alignment horizontal="center" vertical="center" wrapText="1"/>
    </xf>
    <xf numFmtId="179" fontId="43" fillId="6" borderId="9" xfId="0" applyNumberFormat="1" applyFont="1" applyFill="1" applyBorder="1" applyAlignment="1">
      <alignment horizontal="center" vertical="center" wrapText="1"/>
    </xf>
    <xf numFmtId="0" fontId="0" fillId="0" borderId="9" xfId="0" applyBorder="1"/>
    <xf numFmtId="2" fontId="43" fillId="6" borderId="9" xfId="0" applyNumberFormat="1"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9" xfId="0" applyFont="1" applyFill="1" applyBorder="1" applyAlignment="1">
      <alignment horizontal="left" vertical="center"/>
    </xf>
    <xf numFmtId="0" fontId="0" fillId="10" borderId="0" xfId="0" applyFill="1" applyAlignment="1">
      <alignment vertical="center"/>
    </xf>
    <xf numFmtId="0" fontId="46" fillId="0" borderId="0" xfId="0" applyFont="1" applyAlignment="1">
      <alignment vertical="center"/>
    </xf>
    <xf numFmtId="0" fontId="40" fillId="0" borderId="0" xfId="0" applyFont="1"/>
    <xf numFmtId="0" fontId="46" fillId="0" borderId="0" xfId="0" applyFont="1" applyAlignment="1">
      <alignment horizontal="center" vertical="center"/>
    </xf>
    <xf numFmtId="4" fontId="46" fillId="0" borderId="0" xfId="0" applyNumberFormat="1" applyFont="1" applyAlignment="1">
      <alignment vertical="center"/>
    </xf>
    <xf numFmtId="0" fontId="46" fillId="12"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10" borderId="0" xfId="0" applyFont="1" applyFill="1" applyAlignment="1">
      <alignment vertical="center"/>
    </xf>
    <xf numFmtId="0" fontId="107" fillId="0" borderId="89" xfId="0" applyFont="1" applyBorder="1" applyAlignment="1">
      <alignment horizontal="center" vertical="center"/>
    </xf>
    <xf numFmtId="0" fontId="9" fillId="2" borderId="4" xfId="66" applyFont="1" applyFill="1" applyBorder="1" applyAlignment="1">
      <alignment horizontal="center"/>
    </xf>
    <xf numFmtId="0" fontId="9" fillId="2" borderId="5" xfId="66" applyFont="1" applyFill="1" applyBorder="1" applyAlignment="1">
      <alignment horizontal="center"/>
    </xf>
    <xf numFmtId="0" fontId="0" fillId="2" borderId="4" xfId="0" applyFill="1" applyBorder="1"/>
    <xf numFmtId="0" fontId="0" fillId="2" borderId="5" xfId="0" applyFill="1" applyBorder="1"/>
    <xf numFmtId="10" fontId="8" fillId="2" borderId="0" xfId="69" applyNumberFormat="1" applyFont="1" applyFill="1" applyBorder="1"/>
    <xf numFmtId="193" fontId="0" fillId="0" borderId="0" xfId="162" applyNumberFormat="1" applyFont="1" applyFill="1"/>
    <xf numFmtId="0" fontId="0" fillId="0" borderId="5" xfId="0" applyBorder="1"/>
    <xf numFmtId="208" fontId="0" fillId="0" borderId="0" xfId="162" applyNumberFormat="1" applyFont="1" applyFill="1"/>
    <xf numFmtId="10" fontId="0" fillId="0" borderId="0" xfId="0" applyNumberFormat="1"/>
    <xf numFmtId="0" fontId="8" fillId="2" borderId="4" xfId="0" applyFont="1" applyFill="1" applyBorder="1"/>
    <xf numFmtId="0" fontId="0" fillId="0" borderId="4" xfId="0" applyBorder="1"/>
    <xf numFmtId="0" fontId="8" fillId="2" borderId="0" xfId="66" applyFill="1" applyAlignment="1">
      <alignment horizontal="left" indent="1"/>
    </xf>
    <xf numFmtId="0" fontId="8" fillId="0" borderId="0" xfId="334"/>
    <xf numFmtId="49" fontId="110" fillId="2" borderId="0" xfId="38212" applyNumberFormat="1" applyFont="1" applyFill="1" applyAlignment="1">
      <alignment horizontal="center" vertical="center" wrapText="1"/>
    </xf>
    <xf numFmtId="0" fontId="9" fillId="4" borderId="11" xfId="334" applyFont="1" applyFill="1" applyBorder="1" applyAlignment="1">
      <alignment horizontal="center"/>
    </xf>
    <xf numFmtId="10" fontId="9" fillId="4" borderId="11" xfId="334" applyNumberFormat="1" applyFont="1" applyFill="1" applyBorder="1" applyAlignment="1">
      <alignment horizontal="center"/>
    </xf>
    <xf numFmtId="0" fontId="9" fillId="83" borderId="14" xfId="334" applyFont="1" applyFill="1" applyBorder="1" applyAlignment="1">
      <alignment horizontal="left"/>
    </xf>
    <xf numFmtId="0" fontId="9" fillId="83" borderId="12" xfId="334" applyFont="1" applyFill="1" applyBorder="1"/>
    <xf numFmtId="0" fontId="9" fillId="83" borderId="18" xfId="334" applyFont="1" applyFill="1" applyBorder="1" applyAlignment="1">
      <alignment horizontal="center"/>
    </xf>
    <xf numFmtId="0" fontId="8" fillId="4" borderId="1" xfId="334" applyFill="1" applyBorder="1"/>
    <xf numFmtId="10" fontId="8" fillId="4" borderId="49" xfId="334" applyNumberFormat="1" applyFill="1" applyBorder="1" applyAlignment="1">
      <alignment horizontal="center"/>
    </xf>
    <xf numFmtId="10" fontId="8" fillId="4" borderId="3" xfId="334" applyNumberFormat="1" applyFill="1" applyBorder="1" applyAlignment="1">
      <alignment horizontal="center"/>
    </xf>
    <xf numFmtId="0" fontId="8" fillId="4" borderId="4" xfId="334" applyFill="1" applyBorder="1"/>
    <xf numFmtId="10" fontId="8" fillId="4" borderId="25" xfId="334" applyNumberFormat="1" applyFill="1" applyBorder="1" applyAlignment="1">
      <alignment horizontal="center"/>
    </xf>
    <xf numFmtId="10" fontId="8" fillId="4" borderId="5" xfId="334" applyNumberFormat="1" applyFill="1" applyBorder="1" applyAlignment="1">
      <alignment horizontal="center"/>
    </xf>
    <xf numFmtId="0" fontId="8" fillId="4" borderId="6" xfId="334" applyFill="1" applyBorder="1"/>
    <xf numFmtId="10" fontId="8" fillId="4" borderId="89" xfId="334" applyNumberFormat="1" applyFill="1" applyBorder="1" applyAlignment="1">
      <alignment horizontal="center"/>
    </xf>
    <xf numFmtId="0" fontId="9" fillId="4" borderId="4" xfId="334" applyFont="1" applyFill="1" applyBorder="1"/>
    <xf numFmtId="0" fontId="9" fillId="4" borderId="0" xfId="334" applyFont="1" applyFill="1" applyAlignment="1">
      <alignment horizontal="left"/>
    </xf>
    <xf numFmtId="0" fontId="9" fillId="4" borderId="14" xfId="334" applyFont="1" applyFill="1" applyBorder="1" applyAlignment="1">
      <alignment horizontal="left"/>
    </xf>
    <xf numFmtId="0" fontId="9" fillId="4" borderId="12" xfId="334" applyFont="1" applyFill="1" applyBorder="1"/>
    <xf numFmtId="0" fontId="9" fillId="4" borderId="8" xfId="334" applyFont="1" applyFill="1" applyBorder="1" applyAlignment="1">
      <alignment horizontal="center"/>
    </xf>
    <xf numFmtId="0" fontId="8" fillId="2" borderId="5" xfId="334" applyFill="1" applyBorder="1"/>
    <xf numFmtId="10" fontId="8" fillId="0" borderId="49" xfId="69" applyNumberFormat="1" applyFont="1" applyBorder="1" applyAlignment="1">
      <alignment horizontal="center"/>
    </xf>
    <xf numFmtId="0" fontId="8" fillId="2" borderId="0" xfId="334" applyFill="1" applyAlignment="1">
      <alignment horizontal="left"/>
    </xf>
    <xf numFmtId="0" fontId="8" fillId="4" borderId="7" xfId="334" applyFill="1" applyBorder="1" applyAlignment="1">
      <alignment horizontal="left"/>
    </xf>
    <xf numFmtId="10" fontId="8" fillId="4" borderId="8" xfId="334" applyNumberFormat="1" applyFill="1" applyBorder="1" applyAlignment="1">
      <alignment horizontal="center"/>
    </xf>
    <xf numFmtId="10" fontId="9" fillId="4" borderId="89" xfId="334" applyNumberFormat="1" applyFont="1" applyFill="1" applyBorder="1" applyAlignment="1">
      <alignment horizontal="center"/>
    </xf>
    <xf numFmtId="0" fontId="9" fillId="4" borderId="18" xfId="334" applyFont="1" applyFill="1" applyBorder="1" applyAlignment="1">
      <alignment horizontal="center"/>
    </xf>
    <xf numFmtId="0" fontId="9" fillId="4" borderId="4" xfId="334" applyFont="1" applyFill="1" applyBorder="1" applyAlignment="1">
      <alignment vertical="top"/>
    </xf>
    <xf numFmtId="10" fontId="9" fillId="4" borderId="89" xfId="334" applyNumberFormat="1" applyFont="1" applyFill="1" applyBorder="1" applyAlignment="1">
      <alignment horizontal="center" vertical="top"/>
    </xf>
    <xf numFmtId="0" fontId="9" fillId="4" borderId="14" xfId="334" applyFont="1" applyFill="1" applyBorder="1"/>
    <xf numFmtId="0" fontId="9" fillId="4" borderId="12" xfId="334" applyFont="1" applyFill="1" applyBorder="1" applyAlignment="1">
      <alignment horizontal="left"/>
    </xf>
    <xf numFmtId="0" fontId="8" fillId="4" borderId="12" xfId="334" applyFill="1" applyBorder="1" applyAlignment="1">
      <alignment horizontal="left"/>
    </xf>
    <xf numFmtId="0" fontId="8" fillId="4" borderId="2" xfId="334" applyFill="1" applyBorder="1"/>
    <xf numFmtId="190" fontId="9" fillId="4" borderId="2" xfId="334" applyNumberFormat="1" applyFont="1" applyFill="1" applyBorder="1" applyAlignment="1">
      <alignment horizontal="center"/>
    </xf>
    <xf numFmtId="0" fontId="8" fillId="4" borderId="3" xfId="334" applyFill="1" applyBorder="1"/>
    <xf numFmtId="0" fontId="8" fillId="4" borderId="7" xfId="334" applyFill="1" applyBorder="1"/>
    <xf numFmtId="0" fontId="8" fillId="4" borderId="8" xfId="334" applyFill="1" applyBorder="1"/>
    <xf numFmtId="10" fontId="9" fillId="83" borderId="14" xfId="334" applyNumberFormat="1" applyFont="1" applyFill="1" applyBorder="1"/>
    <xf numFmtId="10" fontId="9" fillId="83" borderId="11" xfId="334" applyNumberFormat="1" applyFont="1" applyFill="1" applyBorder="1" applyAlignment="1">
      <alignment horizontal="center"/>
    </xf>
    <xf numFmtId="0" fontId="8" fillId="0" borderId="4" xfId="334" applyBorder="1"/>
    <xf numFmtId="0" fontId="8" fillId="0" borderId="5" xfId="334" applyBorder="1"/>
    <xf numFmtId="0" fontId="4" fillId="0" borderId="0" xfId="72" applyAlignment="1">
      <alignment horizontal="center"/>
    </xf>
    <xf numFmtId="10" fontId="56" fillId="0" borderId="14" xfId="0" applyNumberFormat="1" applyFont="1" applyBorder="1" applyAlignment="1">
      <alignment horizontal="center" vertical="center" wrapText="1"/>
    </xf>
    <xf numFmtId="10" fontId="107" fillId="0" borderId="89" xfId="0" applyNumberFormat="1" applyFont="1" applyBorder="1" applyAlignment="1">
      <alignment horizontal="center" vertical="center"/>
    </xf>
    <xf numFmtId="0" fontId="9" fillId="2" borderId="0" xfId="66" applyFont="1" applyFill="1" applyAlignment="1">
      <alignment horizontal="center"/>
    </xf>
    <xf numFmtId="0" fontId="46" fillId="2" borderId="0" xfId="0" applyFont="1" applyFill="1"/>
    <xf numFmtId="0" fontId="8" fillId="2" borderId="0" xfId="0" applyFont="1" applyFill="1"/>
    <xf numFmtId="0" fontId="111" fillId="0" borderId="0" xfId="0" applyFont="1"/>
    <xf numFmtId="181" fontId="111" fillId="0" borderId="0" xfId="0" applyNumberFormat="1" applyFont="1"/>
    <xf numFmtId="0" fontId="112" fillId="0" borderId="0" xfId="0" applyFont="1"/>
    <xf numFmtId="181" fontId="112" fillId="0" borderId="0" xfId="0" applyNumberFormat="1" applyFont="1"/>
    <xf numFmtId="0" fontId="55" fillId="0" borderId="11" xfId="215" applyFont="1" applyBorder="1" applyAlignment="1">
      <alignment horizontal="center" vertical="center" wrapText="1"/>
    </xf>
    <xf numFmtId="0" fontId="55" fillId="84" borderId="11" xfId="215" applyFont="1" applyFill="1" applyBorder="1" applyAlignment="1">
      <alignment horizontal="center" vertical="center" wrapText="1"/>
    </xf>
    <xf numFmtId="0" fontId="55" fillId="0" borderId="92" xfId="215" applyFont="1" applyBorder="1" applyAlignment="1">
      <alignment horizontal="center" vertical="center"/>
    </xf>
    <xf numFmtId="0" fontId="23" fillId="0" borderId="29" xfId="0" applyFont="1" applyBorder="1" applyAlignment="1">
      <alignment horizontal="center" vertical="center"/>
    </xf>
    <xf numFmtId="0" fontId="23" fillId="0" borderId="10" xfId="0" applyFont="1" applyBorder="1" applyAlignment="1">
      <alignment horizontal="left" vertical="center" wrapText="1"/>
    </xf>
    <xf numFmtId="0" fontId="113" fillId="3" borderId="14" xfId="215" applyFont="1" applyFill="1" applyBorder="1" applyAlignment="1">
      <alignment vertical="center" wrapText="1"/>
    </xf>
    <xf numFmtId="0" fontId="23" fillId="0" borderId="10" xfId="0" applyFont="1" applyBorder="1" applyAlignment="1">
      <alignment horizontal="center" vertical="center" wrapText="1"/>
    </xf>
    <xf numFmtId="0" fontId="55" fillId="0" borderId="95" xfId="0" applyFont="1" applyBorder="1" applyAlignment="1">
      <alignment horizontal="center" vertical="center"/>
    </xf>
    <xf numFmtId="0" fontId="55" fillId="0" borderId="94" xfId="0" applyFont="1" applyBorder="1" applyAlignment="1">
      <alignment horizontal="center" vertical="center" wrapText="1"/>
    </xf>
    <xf numFmtId="0" fontId="55" fillId="0" borderId="94" xfId="0" applyFont="1" applyBorder="1" applyAlignment="1">
      <alignment horizontal="center" vertical="center"/>
    </xf>
    <xf numFmtId="181" fontId="55" fillId="0" borderId="93" xfId="0" applyNumberFormat="1" applyFont="1" applyBorder="1" applyAlignment="1">
      <alignment horizontal="center" vertical="center" wrapText="1"/>
    </xf>
    <xf numFmtId="164" fontId="23" fillId="0" borderId="30" xfId="3" applyFont="1" applyFill="1" applyBorder="1" applyAlignment="1">
      <alignment horizontal="left" vertical="center" wrapText="1"/>
    </xf>
    <xf numFmtId="181" fontId="113" fillId="85" borderId="11" xfId="215" applyNumberFormat="1" applyFont="1" applyFill="1" applyBorder="1" applyAlignment="1">
      <alignment horizontal="center" vertical="center" wrapText="1"/>
    </xf>
    <xf numFmtId="0" fontId="55" fillId="0" borderId="96" xfId="215" applyFont="1" applyBorder="1" applyAlignment="1">
      <alignment horizontal="center" vertical="center"/>
    </xf>
    <xf numFmtId="0" fontId="113" fillId="0" borderId="14" xfId="215" applyFont="1" applyBorder="1" applyAlignment="1">
      <alignment vertical="center" wrapText="1"/>
    </xf>
    <xf numFmtId="0" fontId="55" fillId="0" borderId="49" xfId="215" applyFont="1" applyBorder="1" applyAlignment="1">
      <alignment horizontal="center" vertical="center"/>
    </xf>
    <xf numFmtId="209" fontId="55" fillId="0" borderId="49" xfId="215" applyNumberFormat="1" applyFont="1" applyBorder="1" applyAlignment="1">
      <alignment horizontal="center" vertical="center"/>
    </xf>
    <xf numFmtId="10" fontId="113" fillId="84" borderId="49" xfId="215" applyNumberFormat="1" applyFont="1" applyFill="1" applyBorder="1" applyAlignment="1">
      <alignment horizontal="center" vertical="center"/>
    </xf>
    <xf numFmtId="10" fontId="113" fillId="85" borderId="11" xfId="215" applyNumberFormat="1" applyFont="1" applyFill="1" applyBorder="1" applyAlignment="1">
      <alignment horizontal="center" vertical="center"/>
    </xf>
    <xf numFmtId="0" fontId="55" fillId="3" borderId="27" xfId="0" applyFont="1" applyFill="1" applyBorder="1" applyAlignment="1">
      <alignment horizontal="center" vertical="center"/>
    </xf>
    <xf numFmtId="0" fontId="55" fillId="3" borderId="52" xfId="0" applyFont="1" applyFill="1" applyBorder="1" applyAlignment="1">
      <alignment horizontal="left" vertical="center" wrapText="1"/>
    </xf>
    <xf numFmtId="0" fontId="55" fillId="3" borderId="52" xfId="0" applyFont="1" applyFill="1" applyBorder="1" applyAlignment="1">
      <alignment horizontal="center" vertical="center"/>
    </xf>
    <xf numFmtId="0" fontId="55" fillId="3" borderId="52" xfId="0" applyFont="1" applyFill="1" applyBorder="1" applyAlignment="1">
      <alignment horizontal="right" vertical="center" wrapText="1"/>
    </xf>
    <xf numFmtId="164" fontId="55" fillId="3" borderId="53" xfId="3" applyFont="1" applyFill="1" applyBorder="1" applyAlignment="1">
      <alignment horizontal="right" vertical="center" wrapText="1"/>
    </xf>
    <xf numFmtId="164" fontId="113" fillId="84" borderId="11" xfId="3" applyFont="1" applyFill="1" applyBorder="1" applyAlignment="1">
      <alignment horizontal="center" vertical="center" wrapText="1"/>
    </xf>
    <xf numFmtId="164" fontId="113" fillId="0" borderId="49" xfId="3" applyFont="1" applyBorder="1" applyAlignment="1">
      <alignment horizontal="center" vertical="center" wrapText="1"/>
    </xf>
    <xf numFmtId="0" fontId="56" fillId="0" borderId="14" xfId="0" applyFont="1" applyBorder="1" applyAlignment="1">
      <alignment horizontal="center" vertical="center" wrapText="1"/>
    </xf>
    <xf numFmtId="0" fontId="117" fillId="86" borderId="90" xfId="0" applyFont="1" applyFill="1" applyBorder="1" applyAlignment="1">
      <alignment horizontal="left" vertical="top" wrapText="1"/>
    </xf>
    <xf numFmtId="0" fontId="117" fillId="86" borderId="90" xfId="0" applyFont="1" applyFill="1" applyBorder="1" applyAlignment="1">
      <alignment horizontal="center" vertical="top" wrapText="1"/>
    </xf>
    <xf numFmtId="0" fontId="117" fillId="86" borderId="90" xfId="0" applyFont="1" applyFill="1" applyBorder="1" applyAlignment="1">
      <alignment horizontal="right" vertical="top" wrapText="1"/>
    </xf>
    <xf numFmtId="0" fontId="117" fillId="86" borderId="97" xfId="0" applyFont="1" applyFill="1" applyBorder="1" applyAlignment="1">
      <alignment horizontal="left" vertical="top" wrapText="1"/>
    </xf>
    <xf numFmtId="10" fontId="113" fillId="0" borderId="49" xfId="215" applyNumberFormat="1" applyFont="1" applyBorder="1" applyAlignment="1">
      <alignment horizontal="center" vertical="center"/>
    </xf>
    <xf numFmtId="181" fontId="55" fillId="10" borderId="11" xfId="0" applyNumberFormat="1" applyFont="1" applyFill="1" applyBorder="1" applyAlignment="1">
      <alignment vertical="center" wrapText="1"/>
    </xf>
    <xf numFmtId="10" fontId="8" fillId="2" borderId="0" xfId="5" applyNumberFormat="1" applyFont="1" applyFill="1" applyBorder="1"/>
    <xf numFmtId="0" fontId="40" fillId="0" borderId="0" xfId="0" applyFont="1" applyAlignment="1">
      <alignment horizontal="center"/>
    </xf>
    <xf numFmtId="0" fontId="54" fillId="0" borderId="0" xfId="0" applyFont="1" applyAlignment="1">
      <alignment horizontal="center" vertical="center"/>
    </xf>
    <xf numFmtId="0" fontId="114" fillId="0" borderId="0" xfId="0" applyFont="1" applyAlignment="1">
      <alignment horizontal="center" vertical="center" wrapText="1"/>
    </xf>
    <xf numFmtId="2" fontId="55" fillId="3" borderId="52" xfId="0" applyNumberFormat="1" applyFont="1" applyFill="1" applyBorder="1" applyAlignment="1">
      <alignment horizontal="right" vertical="center" wrapText="1"/>
    </xf>
    <xf numFmtId="2" fontId="23" fillId="0" borderId="10" xfId="0" applyNumberFormat="1" applyFont="1" applyBorder="1" applyAlignment="1">
      <alignment horizontal="center" vertical="center" wrapText="1"/>
    </xf>
    <xf numFmtId="0" fontId="115" fillId="0" borderId="0" xfId="0" applyFont="1" applyAlignment="1">
      <alignment horizontal="left" vertical="center" wrapText="1"/>
    </xf>
    <xf numFmtId="0" fontId="116" fillId="0" borderId="0" xfId="0" applyFont="1" applyAlignment="1">
      <alignment horizontal="center" vertical="center"/>
    </xf>
    <xf numFmtId="0" fontId="116" fillId="0" borderId="0" xfId="0" applyFont="1" applyAlignment="1">
      <alignment horizontal="center" vertical="center" wrapText="1"/>
    </xf>
    <xf numFmtId="4" fontId="109" fillId="87" borderId="90" xfId="0" applyNumberFormat="1" applyFont="1" applyFill="1" applyBorder="1" applyAlignment="1">
      <alignment horizontal="right" vertical="top" wrapText="1"/>
    </xf>
    <xf numFmtId="0" fontId="109" fillId="87" borderId="90" xfId="0" applyFont="1" applyFill="1" applyBorder="1" applyAlignment="1">
      <alignment horizontal="left" vertical="top" wrapText="1"/>
    </xf>
    <xf numFmtId="0" fontId="109" fillId="87" borderId="90" xfId="0" applyFont="1" applyFill="1" applyBorder="1" applyAlignment="1">
      <alignment horizontal="center" vertical="top" wrapText="1"/>
    </xf>
    <xf numFmtId="207" fontId="109" fillId="87" borderId="90" xfId="0" applyNumberFormat="1" applyFont="1" applyFill="1" applyBorder="1" applyAlignment="1">
      <alignment horizontal="right" vertical="top" wrapText="1"/>
    </xf>
    <xf numFmtId="0" fontId="118" fillId="88" borderId="90" xfId="0" applyFont="1" applyFill="1" applyBorder="1" applyAlignment="1">
      <alignment horizontal="left" vertical="top" wrapText="1"/>
    </xf>
    <xf numFmtId="0" fontId="118" fillId="88" borderId="90" xfId="0" applyFont="1" applyFill="1" applyBorder="1" applyAlignment="1">
      <alignment horizontal="center" vertical="top" wrapText="1"/>
    </xf>
    <xf numFmtId="207" fontId="118" fillId="88" borderId="90" xfId="0" applyNumberFormat="1" applyFont="1" applyFill="1" applyBorder="1" applyAlignment="1">
      <alignment horizontal="right" vertical="top" wrapText="1"/>
    </xf>
    <xf numFmtId="4" fontId="118" fillId="88" borderId="90" xfId="0" applyNumberFormat="1" applyFont="1" applyFill="1" applyBorder="1" applyAlignment="1">
      <alignment horizontal="right" vertical="top" wrapText="1"/>
    </xf>
    <xf numFmtId="0" fontId="109" fillId="87" borderId="91" xfId="0" applyFont="1" applyFill="1" applyBorder="1" applyAlignment="1">
      <alignment horizontal="left" vertical="top" wrapText="1"/>
    </xf>
    <xf numFmtId="0" fontId="118" fillId="89" borderId="90" xfId="0" applyFont="1" applyFill="1" applyBorder="1" applyAlignment="1">
      <alignment horizontal="left" vertical="top" wrapText="1"/>
    </xf>
    <xf numFmtId="0" fontId="118" fillId="89" borderId="90" xfId="0" applyFont="1" applyFill="1" applyBorder="1" applyAlignment="1">
      <alignment horizontal="center" vertical="top" wrapText="1"/>
    </xf>
    <xf numFmtId="207" fontId="118" fillId="89" borderId="90" xfId="0" applyNumberFormat="1" applyFont="1" applyFill="1" applyBorder="1" applyAlignment="1">
      <alignment horizontal="right" vertical="top" wrapText="1"/>
    </xf>
    <xf numFmtId="4" fontId="118" fillId="89" borderId="90" xfId="0" applyNumberFormat="1" applyFont="1" applyFill="1" applyBorder="1" applyAlignment="1">
      <alignment horizontal="right" vertical="top" wrapText="1"/>
    </xf>
    <xf numFmtId="4" fontId="23" fillId="0" borderId="10" xfId="0" applyNumberFormat="1" applyFont="1" applyBorder="1" applyAlignment="1">
      <alignment horizontal="center" vertical="center" wrapText="1"/>
    </xf>
    <xf numFmtId="0" fontId="117" fillId="86" borderId="98" xfId="0" applyFont="1" applyFill="1" applyBorder="1" applyAlignment="1">
      <alignment horizontal="left" vertical="top" wrapText="1"/>
    </xf>
    <xf numFmtId="0" fontId="117" fillId="86" borderId="99" xfId="0" applyFont="1" applyFill="1" applyBorder="1" applyAlignment="1">
      <alignment horizontal="right" vertical="top" wrapText="1"/>
    </xf>
    <xf numFmtId="0" fontId="109" fillId="87" borderId="98" xfId="0" applyFont="1" applyFill="1" applyBorder="1" applyAlignment="1">
      <alignment horizontal="left" vertical="top" wrapText="1"/>
    </xf>
    <xf numFmtId="4" fontId="109" fillId="87" borderId="99" xfId="0" applyNumberFormat="1" applyFont="1" applyFill="1" applyBorder="1" applyAlignment="1">
      <alignment horizontal="right" vertical="top" wrapText="1"/>
    </xf>
    <xf numFmtId="0" fontId="118" fillId="88" borderId="98" xfId="0" applyFont="1" applyFill="1" applyBorder="1" applyAlignment="1">
      <alignment horizontal="left" vertical="top" wrapText="1"/>
    </xf>
    <xf numFmtId="4" fontId="118" fillId="88" borderId="99" xfId="0" applyNumberFormat="1" applyFont="1" applyFill="1" applyBorder="1" applyAlignment="1">
      <alignment horizontal="right" vertical="top" wrapText="1"/>
    </xf>
    <xf numFmtId="0" fontId="118" fillId="86" borderId="4" xfId="0" applyFont="1" applyFill="1" applyBorder="1" applyAlignment="1">
      <alignment horizontal="right" vertical="top" wrapText="1"/>
    </xf>
    <xf numFmtId="4" fontId="118" fillId="86" borderId="5" xfId="0" applyNumberFormat="1" applyFont="1" applyFill="1" applyBorder="1" applyAlignment="1">
      <alignment horizontal="right" vertical="top" wrapText="1"/>
    </xf>
    <xf numFmtId="0" fontId="109" fillId="87" borderId="100" xfId="0" applyFont="1" applyFill="1" applyBorder="1" applyAlignment="1">
      <alignment horizontal="left" vertical="top" wrapText="1"/>
    </xf>
    <xf numFmtId="0" fontId="109" fillId="87" borderId="101" xfId="0" applyFont="1" applyFill="1" applyBorder="1" applyAlignment="1">
      <alignment horizontal="left" vertical="top" wrapText="1"/>
    </xf>
    <xf numFmtId="0" fontId="118" fillId="89" borderId="98" xfId="0" applyFont="1" applyFill="1" applyBorder="1" applyAlignment="1">
      <alignment horizontal="left" vertical="top" wrapText="1"/>
    </xf>
    <xf numFmtId="4" fontId="118" fillId="89" borderId="99" xfId="0" applyNumberFormat="1" applyFont="1" applyFill="1" applyBorder="1" applyAlignment="1">
      <alignment horizontal="right" vertical="top" wrapText="1"/>
    </xf>
    <xf numFmtId="0" fontId="117" fillId="86" borderId="102" xfId="0" applyFont="1" applyFill="1" applyBorder="1" applyAlignment="1">
      <alignment horizontal="left" vertical="top" wrapText="1"/>
    </xf>
    <xf numFmtId="0" fontId="117" fillId="86" borderId="103" xfId="0" applyFont="1" applyFill="1" applyBorder="1" applyAlignment="1">
      <alignment horizontal="left" vertical="top" wrapText="1"/>
    </xf>
    <xf numFmtId="0" fontId="117" fillId="86" borderId="103" xfId="0" applyFont="1" applyFill="1" applyBorder="1" applyAlignment="1">
      <alignment horizontal="center" vertical="top" wrapText="1"/>
    </xf>
    <xf numFmtId="0" fontId="117" fillId="86" borderId="103" xfId="0" applyFont="1" applyFill="1" applyBorder="1" applyAlignment="1">
      <alignment horizontal="right" vertical="top" wrapText="1"/>
    </xf>
    <xf numFmtId="0" fontId="117" fillId="86" borderId="104" xfId="0" applyFont="1" applyFill="1" applyBorder="1" applyAlignment="1">
      <alignment horizontal="right" vertical="top" wrapText="1"/>
    </xf>
    <xf numFmtId="0" fontId="118" fillId="86" borderId="6" xfId="0" applyFont="1" applyFill="1" applyBorder="1" applyAlignment="1">
      <alignment horizontal="right" vertical="top" wrapText="1"/>
    </xf>
    <xf numFmtId="0" fontId="118" fillId="86" borderId="7" xfId="0" applyFont="1" applyFill="1" applyBorder="1" applyAlignment="1">
      <alignment horizontal="right" vertical="top" wrapText="1"/>
    </xf>
    <xf numFmtId="4" fontId="118" fillId="86" borderId="7" xfId="0" applyNumberFormat="1" applyFont="1" applyFill="1" applyBorder="1" applyAlignment="1">
      <alignment horizontal="right" vertical="top" wrapText="1"/>
    </xf>
    <xf numFmtId="4" fontId="118" fillId="86" borderId="8" xfId="0" applyNumberFormat="1" applyFont="1" applyFill="1" applyBorder="1" applyAlignment="1">
      <alignment horizontal="right" vertical="top" wrapText="1"/>
    </xf>
    <xf numFmtId="0" fontId="8" fillId="0" borderId="0" xfId="0" quotePrefix="1" applyFont="1" applyAlignment="1">
      <alignment wrapText="1"/>
    </xf>
    <xf numFmtId="49" fontId="114" fillId="2" borderId="9" xfId="215" applyNumberFormat="1" applyFont="1" applyFill="1" applyBorder="1" applyAlignment="1">
      <alignment horizontal="center" vertical="center"/>
    </xf>
    <xf numFmtId="0" fontId="114" fillId="2" borderId="84" xfId="215" applyFont="1" applyFill="1" applyBorder="1" applyAlignment="1">
      <alignment horizontal="right"/>
    </xf>
    <xf numFmtId="0" fontId="118" fillId="86" borderId="0" xfId="0" applyFont="1" applyFill="1" applyAlignment="1">
      <alignment horizontal="right" vertical="top" wrapText="1"/>
    </xf>
    <xf numFmtId="4" fontId="118" fillId="86" borderId="0" xfId="0" applyNumberFormat="1" applyFont="1" applyFill="1" applyAlignment="1">
      <alignment horizontal="right" vertical="top" wrapText="1"/>
    </xf>
    <xf numFmtId="0" fontId="8" fillId="0" borderId="0" xfId="0" applyFont="1" applyAlignment="1">
      <alignment horizontal="center" vertical="center" wrapText="1"/>
    </xf>
    <xf numFmtId="164" fontId="122" fillId="0" borderId="10" xfId="3" applyFont="1" applyFill="1" applyBorder="1" applyAlignment="1">
      <alignment horizontal="center" vertical="center"/>
    </xf>
    <xf numFmtId="0" fontId="114" fillId="2" borderId="20" xfId="215" applyFont="1" applyFill="1" applyBorder="1" applyAlignment="1">
      <alignment horizontal="center" vertical="center"/>
    </xf>
    <xf numFmtId="9" fontId="114" fillId="2" borderId="20" xfId="69" applyFont="1" applyFill="1" applyBorder="1" applyAlignment="1">
      <alignment horizontal="center" vertical="center"/>
    </xf>
    <xf numFmtId="0" fontId="8" fillId="0" borderId="2" xfId="42" applyBorder="1" applyAlignment="1">
      <alignment vertical="center"/>
    </xf>
    <xf numFmtId="0" fontId="8" fillId="0" borderId="0" xfId="42" applyAlignment="1">
      <alignment vertical="center"/>
    </xf>
    <xf numFmtId="0" fontId="8" fillId="0" borderId="6" xfId="42" applyBorder="1" applyAlignment="1">
      <alignment vertical="center"/>
    </xf>
    <xf numFmtId="0" fontId="8" fillId="0" borderId="7" xfId="42" applyBorder="1" applyAlignment="1">
      <alignment vertical="center"/>
    </xf>
    <xf numFmtId="165" fontId="37" fillId="4" borderId="84" xfId="11" applyFont="1" applyFill="1" applyBorder="1"/>
    <xf numFmtId="0" fontId="37" fillId="4" borderId="84" xfId="41" applyFont="1" applyFill="1" applyBorder="1"/>
    <xf numFmtId="10" fontId="8" fillId="0" borderId="48" xfId="5" applyNumberFormat="1" applyFont="1" applyBorder="1" applyAlignment="1">
      <alignment horizontal="center" vertical="center"/>
    </xf>
    <xf numFmtId="10" fontId="8" fillId="0" borderId="0" xfId="5" applyNumberFormat="1" applyFont="1"/>
    <xf numFmtId="0" fontId="8" fillId="0" borderId="2" xfId="0" applyFont="1" applyBorder="1" applyAlignment="1">
      <alignment horizontal="center" vertical="center" wrapText="1"/>
    </xf>
    <xf numFmtId="165" fontId="8" fillId="0" borderId="3" xfId="6" applyFont="1" applyBorder="1" applyAlignment="1">
      <alignment horizontal="center" vertical="center" wrapText="1"/>
    </xf>
    <xf numFmtId="0" fontId="8" fillId="0" borderId="1" xfId="0" applyFont="1" applyBorder="1" applyAlignment="1">
      <alignment horizontal="left" vertical="center"/>
    </xf>
    <xf numFmtId="165" fontId="8" fillId="0" borderId="3" xfId="6" applyFont="1" applyBorder="1" applyAlignment="1">
      <alignment horizontal="center" vertical="center"/>
    </xf>
    <xf numFmtId="0" fontId="8" fillId="0" borderId="49" xfId="0" applyFont="1" applyBorder="1" applyAlignment="1">
      <alignment horizontal="left" vertical="center"/>
    </xf>
    <xf numFmtId="165" fontId="8" fillId="0" borderId="0" xfId="6" applyFont="1" applyBorder="1" applyAlignment="1">
      <alignment horizontal="center" vertical="center"/>
    </xf>
    <xf numFmtId="165" fontId="8" fillId="0" borderId="0" xfId="6" applyFont="1" applyBorder="1" applyAlignment="1">
      <alignment horizontal="left" vertical="center"/>
    </xf>
    <xf numFmtId="165" fontId="8" fillId="0" borderId="5" xfId="6" applyFont="1" applyBorder="1" applyAlignment="1">
      <alignment horizontal="left" vertical="center"/>
    </xf>
    <xf numFmtId="0" fontId="8" fillId="0" borderId="7" xfId="0" applyFont="1" applyBorder="1" applyAlignment="1">
      <alignment horizontal="center" vertical="center" wrapText="1"/>
    </xf>
    <xf numFmtId="165" fontId="8" fillId="0" borderId="8" xfId="6" applyFont="1" applyBorder="1" applyAlignment="1">
      <alignment horizontal="left" vertical="center"/>
    </xf>
    <xf numFmtId="0" fontId="8" fillId="0" borderId="12" xfId="0" applyFont="1" applyBorder="1" applyAlignment="1">
      <alignment vertical="center" wrapText="1"/>
    </xf>
    <xf numFmtId="0" fontId="8" fillId="0" borderId="0" xfId="0" applyFont="1" applyAlignment="1">
      <alignment vertical="center" wrapText="1"/>
    </xf>
    <xf numFmtId="0" fontId="43" fillId="6" borderId="17"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43" fillId="6" borderId="24" xfId="0" applyFont="1" applyFill="1" applyBorder="1" applyAlignment="1">
      <alignment horizontal="center" vertical="center" wrapText="1"/>
    </xf>
    <xf numFmtId="0" fontId="43" fillId="6" borderId="10"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9" fillId="0" borderId="14" xfId="42" applyFont="1" applyBorder="1" applyAlignment="1">
      <alignment horizontal="center" vertical="center"/>
    </xf>
    <xf numFmtId="0" fontId="9" fillId="0" borderId="12" xfId="42" applyFont="1" applyBorder="1" applyAlignment="1">
      <alignment horizontal="center" vertical="center"/>
    </xf>
    <xf numFmtId="0" fontId="9" fillId="0" borderId="18" xfId="42" applyFont="1" applyBorder="1" applyAlignment="1">
      <alignment horizontal="center" vertical="center"/>
    </xf>
    <xf numFmtId="165" fontId="35" fillId="3" borderId="28" xfId="11" applyFont="1" applyFill="1" applyBorder="1" applyAlignment="1">
      <alignment horizontal="left" vertical="center" wrapText="1"/>
    </xf>
    <xf numFmtId="165" fontId="35" fillId="3" borderId="12" xfId="11" applyFont="1" applyFill="1" applyBorder="1" applyAlignment="1">
      <alignment horizontal="left" vertical="center" wrapText="1"/>
    </xf>
    <xf numFmtId="165" fontId="35" fillId="3" borderId="18" xfId="11" applyFont="1" applyFill="1" applyBorder="1" applyAlignment="1">
      <alignment horizontal="left" vertical="center" wrapText="1"/>
    </xf>
    <xf numFmtId="0" fontId="36" fillId="0" borderId="9" xfId="41" applyFont="1" applyBorder="1" applyAlignment="1">
      <alignment horizontal="center"/>
    </xf>
    <xf numFmtId="0" fontId="11" fillId="4" borderId="38" xfId="41" applyFont="1" applyFill="1" applyBorder="1" applyAlignment="1">
      <alignment horizontal="center"/>
    </xf>
    <xf numFmtId="0" fontId="11" fillId="4" borderId="13" xfId="41" applyFont="1" applyFill="1" applyBorder="1" applyAlignment="1">
      <alignment horizontal="center"/>
    </xf>
    <xf numFmtId="0" fontId="11" fillId="4" borderId="39" xfId="41" applyFont="1" applyFill="1" applyBorder="1" applyAlignment="1">
      <alignment horizontal="center"/>
    </xf>
    <xf numFmtId="10" fontId="37" fillId="0" borderId="84" xfId="41" applyNumberFormat="1" applyFont="1" applyBorder="1" applyAlignment="1">
      <alignment horizontal="center"/>
    </xf>
    <xf numFmtId="10" fontId="37" fillId="0" borderId="13" xfId="41" applyNumberFormat="1" applyFont="1" applyBorder="1" applyAlignment="1">
      <alignment horizontal="center"/>
    </xf>
    <xf numFmtId="0" fontId="36" fillId="3" borderId="35" xfId="41" applyFont="1" applyFill="1" applyBorder="1" applyAlignment="1">
      <alignment horizontal="center" vertical="top" wrapText="1"/>
    </xf>
    <xf numFmtId="0" fontId="36" fillId="3" borderId="26" xfId="41" applyFont="1" applyFill="1" applyBorder="1" applyAlignment="1">
      <alignment horizontal="center" vertical="top" wrapText="1"/>
    </xf>
    <xf numFmtId="0" fontId="36" fillId="3" borderId="36" xfId="41" applyFont="1" applyFill="1" applyBorder="1" applyAlignment="1">
      <alignment horizontal="center" vertical="top" wrapText="1"/>
    </xf>
    <xf numFmtId="0" fontId="36" fillId="0" borderId="84" xfId="41" applyFont="1" applyBorder="1" applyAlignment="1">
      <alignment horizontal="center"/>
    </xf>
    <xf numFmtId="0" fontId="36" fillId="0" borderId="13" xfId="41" applyFont="1" applyBorder="1" applyAlignment="1">
      <alignment horizontal="center"/>
    </xf>
    <xf numFmtId="0" fontId="36" fillId="0" borderId="17" xfId="41" applyFont="1" applyBorder="1" applyAlignment="1">
      <alignment horizontal="center"/>
    </xf>
    <xf numFmtId="0" fontId="32" fillId="0" borderId="23" xfId="8" applyFont="1" applyBorder="1" applyAlignment="1">
      <alignment horizontal="center" vertical="center"/>
    </xf>
    <xf numFmtId="0" fontId="34" fillId="0" borderId="0" xfId="8" applyFont="1" applyAlignment="1">
      <alignment horizontal="center" vertical="center"/>
    </xf>
    <xf numFmtId="0" fontId="9" fillId="0" borderId="0" xfId="41" applyFont="1" applyAlignment="1">
      <alignment horizontal="center" vertical="center"/>
    </xf>
    <xf numFmtId="0" fontId="39" fillId="0" borderId="0" xfId="41" applyFont="1" applyAlignment="1">
      <alignment horizontal="center" vertical="center"/>
    </xf>
    <xf numFmtId="0" fontId="8" fillId="0" borderId="0" xfId="41" applyFont="1" applyAlignment="1">
      <alignment horizontal="center" vertical="center"/>
    </xf>
    <xf numFmtId="0" fontId="7" fillId="0" borderId="14" xfId="41" applyBorder="1" applyAlignment="1">
      <alignment horizontal="center" vertical="center"/>
    </xf>
    <xf numFmtId="0" fontId="7" fillId="0" borderId="12" xfId="41" applyBorder="1" applyAlignment="1">
      <alignment horizontal="center" vertical="center"/>
    </xf>
    <xf numFmtId="0" fontId="7" fillId="0" borderId="18" xfId="41" applyBorder="1" applyAlignment="1">
      <alignment horizontal="center" vertical="center"/>
    </xf>
    <xf numFmtId="0" fontId="111" fillId="0" borderId="0" xfId="0" applyFont="1" applyAlignment="1">
      <alignment horizontal="right"/>
    </xf>
    <xf numFmtId="0" fontId="120" fillId="0" borderId="1" xfId="215" applyFont="1" applyBorder="1" applyAlignment="1">
      <alignment vertical="center" wrapText="1"/>
    </xf>
    <xf numFmtId="0" fontId="120" fillId="0" borderId="2" xfId="215" applyFont="1" applyBorder="1" applyAlignment="1">
      <alignment vertical="center" wrapText="1"/>
    </xf>
    <xf numFmtId="0" fontId="120" fillId="0" borderId="3" xfId="215" applyFont="1" applyBorder="1" applyAlignment="1">
      <alignment vertical="center" wrapText="1"/>
    </xf>
    <xf numFmtId="0" fontId="113" fillId="0" borderId="4" xfId="215" applyFont="1" applyBorder="1" applyAlignment="1">
      <alignment horizontal="center" vertical="center"/>
    </xf>
    <xf numFmtId="0" fontId="113" fillId="0" borderId="0" xfId="215" applyFont="1" applyAlignment="1">
      <alignment horizontal="center" vertical="center"/>
    </xf>
    <xf numFmtId="0" fontId="113" fillId="0" borderId="5" xfId="215" applyFont="1" applyBorder="1" applyAlignment="1">
      <alignment horizontal="center" vertical="center"/>
    </xf>
    <xf numFmtId="0" fontId="113" fillId="0" borderId="4" xfId="215" applyFont="1" applyBorder="1" applyAlignment="1">
      <alignment horizontal="justify" vertical="center" wrapText="1"/>
    </xf>
    <xf numFmtId="0" fontId="113" fillId="0" borderId="0" xfId="215" applyFont="1" applyAlignment="1">
      <alignment horizontal="justify" vertical="center"/>
    </xf>
    <xf numFmtId="0" fontId="113" fillId="0" borderId="5" xfId="215" applyFont="1" applyBorder="1" applyAlignment="1">
      <alignment horizontal="justify" vertical="center"/>
    </xf>
    <xf numFmtId="0" fontId="108" fillId="0" borderId="4" xfId="0" applyFont="1" applyBorder="1" applyAlignment="1">
      <alignment horizontal="left"/>
    </xf>
    <xf numFmtId="0" fontId="108" fillId="0" borderId="0" xfId="0" applyFont="1" applyAlignment="1">
      <alignment horizontal="left"/>
    </xf>
    <xf numFmtId="0" fontId="108" fillId="0" borderId="5" xfId="0" applyFont="1" applyBorder="1" applyAlignment="1">
      <alignment horizontal="left"/>
    </xf>
    <xf numFmtId="0" fontId="113" fillId="0" borderId="4" xfId="215" applyFont="1" applyBorder="1" applyAlignment="1">
      <alignment horizontal="center" vertical="center" wrapText="1"/>
    </xf>
    <xf numFmtId="0" fontId="113" fillId="0" borderId="0" xfId="215" applyFont="1" applyAlignment="1">
      <alignment horizontal="center" vertical="center" wrapText="1"/>
    </xf>
    <xf numFmtId="0" fontId="113" fillId="0" borderId="5" xfId="215" applyFont="1" applyBorder="1" applyAlignment="1">
      <alignment horizontal="center" vertical="center" wrapText="1"/>
    </xf>
    <xf numFmtId="0" fontId="55" fillId="85" borderId="14" xfId="215" applyFont="1" applyFill="1" applyBorder="1" applyAlignment="1">
      <alignment horizontal="right" vertical="center" wrapText="1"/>
    </xf>
    <xf numFmtId="0" fontId="55" fillId="85" borderId="12" xfId="215" applyFont="1" applyFill="1" applyBorder="1" applyAlignment="1">
      <alignment horizontal="right" vertical="center" wrapText="1"/>
    </xf>
    <xf numFmtId="0" fontId="113" fillId="0" borderId="1" xfId="215" applyFont="1" applyBorder="1" applyAlignment="1">
      <alignment horizontal="center" vertical="center"/>
    </xf>
    <xf numFmtId="0" fontId="113" fillId="0" borderId="2" xfId="215" applyFont="1" applyBorder="1" applyAlignment="1">
      <alignment horizontal="center" vertical="center"/>
    </xf>
    <xf numFmtId="0" fontId="113" fillId="0" borderId="3" xfId="215" applyFont="1" applyBorder="1" applyAlignment="1">
      <alignment horizontal="center" vertical="center"/>
    </xf>
    <xf numFmtId="0" fontId="119" fillId="0" borderId="4" xfId="215" applyFont="1" applyBorder="1" applyAlignment="1">
      <alignment horizontal="center" vertical="center"/>
    </xf>
    <xf numFmtId="0" fontId="119" fillId="0" borderId="0" xfId="215" applyFont="1" applyAlignment="1">
      <alignment horizontal="center" vertical="center"/>
    </xf>
    <xf numFmtId="0" fontId="119" fillId="0" borderId="5" xfId="215" applyFont="1" applyBorder="1" applyAlignment="1">
      <alignment horizontal="center" vertical="center"/>
    </xf>
    <xf numFmtId="0" fontId="56" fillId="0" borderId="4" xfId="215" applyFont="1" applyBorder="1" applyAlignment="1">
      <alignment horizontal="center" vertical="center"/>
    </xf>
    <xf numFmtId="0" fontId="56" fillId="0" borderId="0" xfId="215" applyFont="1" applyAlignment="1">
      <alignment horizontal="center" vertical="center"/>
    </xf>
    <xf numFmtId="0" fontId="56" fillId="0" borderId="5" xfId="215" applyFont="1" applyBorder="1" applyAlignment="1">
      <alignment horizontal="center" vertical="center"/>
    </xf>
    <xf numFmtId="0" fontId="56" fillId="0" borderId="6" xfId="215" applyFont="1" applyBorder="1" applyAlignment="1">
      <alignment horizontal="center" vertical="center"/>
    </xf>
    <xf numFmtId="0" fontId="56" fillId="0" borderId="7" xfId="215" applyFont="1" applyBorder="1" applyAlignment="1">
      <alignment horizontal="center" vertical="center"/>
    </xf>
    <xf numFmtId="0" fontId="56" fillId="0" borderId="8" xfId="215" applyFont="1" applyBorder="1" applyAlignment="1">
      <alignment horizontal="center" vertical="center"/>
    </xf>
    <xf numFmtId="4" fontId="56" fillId="0" borderId="27" xfId="0" applyNumberFormat="1" applyFont="1" applyBorder="1" applyAlignment="1">
      <alignment horizontal="center" vertical="center"/>
    </xf>
    <xf numFmtId="4" fontId="56" fillId="0" borderId="52" xfId="0" applyNumberFormat="1" applyFont="1" applyBorder="1" applyAlignment="1">
      <alignment horizontal="center" vertical="center"/>
    </xf>
    <xf numFmtId="4" fontId="56" fillId="0" borderId="53" xfId="0" applyNumberFormat="1" applyFont="1" applyBorder="1" applyAlignment="1">
      <alignment horizontal="center" vertical="center"/>
    </xf>
    <xf numFmtId="10" fontId="56" fillId="0" borderId="27" xfId="0" applyNumberFormat="1" applyFont="1" applyBorder="1" applyAlignment="1">
      <alignment horizontal="center" vertical="center"/>
    </xf>
    <xf numFmtId="10" fontId="56" fillId="0" borderId="53" xfId="0" applyNumberFormat="1" applyFont="1" applyBorder="1" applyAlignment="1">
      <alignment horizontal="center" vertical="center"/>
    </xf>
    <xf numFmtId="206" fontId="56" fillId="0" borderId="27" xfId="6" applyNumberFormat="1" applyFont="1" applyFill="1" applyBorder="1" applyAlignment="1">
      <alignment horizontal="center" vertical="center"/>
    </xf>
    <xf numFmtId="206" fontId="56" fillId="0" borderId="53" xfId="6" applyNumberFormat="1" applyFont="1" applyFill="1" applyBorder="1" applyAlignment="1">
      <alignment horizontal="center" vertical="center"/>
    </xf>
    <xf numFmtId="0" fontId="8" fillId="0" borderId="0" xfId="0" applyFont="1" applyAlignment="1">
      <alignment horizontal="center" vertical="center" wrapText="1"/>
    </xf>
    <xf numFmtId="0" fontId="107" fillId="0" borderId="6" xfId="0" applyFont="1" applyBorder="1" applyAlignment="1">
      <alignment horizontal="center" vertical="center"/>
    </xf>
    <xf numFmtId="0" fontId="107" fillId="0" borderId="8" xfId="0" applyFont="1" applyBorder="1" applyAlignment="1">
      <alignment horizontal="center" vertical="center"/>
    </xf>
    <xf numFmtId="0" fontId="55" fillId="3" borderId="14" xfId="0" applyFont="1" applyFill="1" applyBorder="1" applyAlignment="1">
      <alignment horizontal="right" vertical="center"/>
    </xf>
    <xf numFmtId="0" fontId="55" fillId="3" borderId="12" xfId="0" applyFont="1" applyFill="1" applyBorder="1" applyAlignment="1">
      <alignment horizontal="right" vertical="center"/>
    </xf>
    <xf numFmtId="0" fontId="55" fillId="3" borderId="18" xfId="0" applyFont="1" applyFill="1" applyBorder="1" applyAlignment="1">
      <alignment horizontal="right"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106" fillId="2" borderId="1" xfId="0" applyFont="1" applyFill="1" applyBorder="1" applyAlignment="1">
      <alignment horizontal="center" vertical="center" wrapText="1"/>
    </xf>
    <xf numFmtId="0" fontId="106" fillId="2" borderId="2" xfId="0" applyFont="1" applyFill="1" applyBorder="1" applyAlignment="1">
      <alignment horizontal="center" vertical="center" wrapText="1"/>
    </xf>
    <xf numFmtId="0" fontId="106" fillId="2" borderId="3" xfId="0" applyFont="1" applyFill="1" applyBorder="1" applyAlignment="1">
      <alignment horizontal="center" vertical="center" wrapText="1"/>
    </xf>
    <xf numFmtId="0" fontId="106" fillId="2" borderId="1" xfId="0" applyFont="1" applyFill="1" applyBorder="1" applyAlignment="1">
      <alignment horizontal="center" vertical="center"/>
    </xf>
    <xf numFmtId="0" fontId="106" fillId="2" borderId="2" xfId="0" applyFont="1" applyFill="1" applyBorder="1" applyAlignment="1">
      <alignment horizontal="center" vertical="center"/>
    </xf>
    <xf numFmtId="0" fontId="106" fillId="2" borderId="3" xfId="0" applyFont="1" applyFill="1" applyBorder="1" applyAlignment="1">
      <alignment horizontal="center" vertical="center"/>
    </xf>
    <xf numFmtId="0" fontId="106" fillId="2" borderId="6" xfId="0" applyFont="1" applyFill="1" applyBorder="1" applyAlignment="1">
      <alignment horizontal="center" vertical="center"/>
    </xf>
    <xf numFmtId="0" fontId="106" fillId="2" borderId="7" xfId="0" applyFont="1" applyFill="1" applyBorder="1" applyAlignment="1">
      <alignment horizontal="center" vertical="center"/>
    </xf>
    <xf numFmtId="0" fontId="106" fillId="2" borderId="8" xfId="0" applyFont="1" applyFill="1" applyBorder="1" applyAlignment="1">
      <alignment horizontal="center" vertical="center"/>
    </xf>
    <xf numFmtId="0" fontId="55" fillId="0" borderId="29" xfId="0" applyFont="1" applyBorder="1" applyAlignment="1">
      <alignment horizontal="center" vertical="center" wrapText="1"/>
    </xf>
    <xf numFmtId="0" fontId="55" fillId="0" borderId="15" xfId="0" applyFont="1" applyBorder="1" applyAlignment="1">
      <alignment horizontal="center" vertical="center"/>
    </xf>
    <xf numFmtId="0" fontId="55" fillId="0" borderId="31" xfId="0" applyFont="1" applyBorder="1" applyAlignment="1">
      <alignment horizontal="center" vertical="center"/>
    </xf>
    <xf numFmtId="0" fontId="55" fillId="0" borderId="84" xfId="0" applyFont="1" applyBorder="1" applyAlignment="1">
      <alignment horizontal="center" vertical="center"/>
    </xf>
    <xf numFmtId="0" fontId="55" fillId="0" borderId="33" xfId="0" applyFont="1" applyBorder="1" applyAlignment="1">
      <alignment horizontal="center" vertical="center"/>
    </xf>
    <xf numFmtId="0" fontId="55" fillId="0" borderId="35" xfId="0" applyFont="1" applyBorder="1" applyAlignment="1">
      <alignment horizontal="center" vertical="center"/>
    </xf>
    <xf numFmtId="182" fontId="56" fillId="0" borderId="27" xfId="6" applyNumberFormat="1" applyFont="1" applyFill="1" applyBorder="1" applyAlignment="1">
      <alignment horizontal="center" vertical="center"/>
    </xf>
    <xf numFmtId="182" fontId="56" fillId="0" borderId="53" xfId="6" applyNumberFormat="1" applyFont="1" applyFill="1" applyBorder="1" applyAlignment="1">
      <alignment horizontal="center" vertical="center"/>
    </xf>
    <xf numFmtId="0" fontId="113" fillId="0" borderId="1" xfId="0" applyFont="1" applyBorder="1" applyAlignment="1">
      <alignment horizontal="left" vertical="center" wrapText="1"/>
    </xf>
    <xf numFmtId="0" fontId="113" fillId="0" borderId="2" xfId="0" applyFont="1" applyBorder="1" applyAlignment="1">
      <alignment horizontal="left" vertical="center"/>
    </xf>
    <xf numFmtId="0" fontId="113" fillId="0" borderId="3" xfId="0" applyFont="1" applyBorder="1" applyAlignment="1">
      <alignment horizontal="left" vertical="center"/>
    </xf>
    <xf numFmtId="205" fontId="55" fillId="0" borderId="14" xfId="0" applyNumberFormat="1" applyFont="1" applyBorder="1" applyAlignment="1">
      <alignment horizontal="center" vertical="center"/>
    </xf>
    <xf numFmtId="205" fontId="55" fillId="0" borderId="12" xfId="0" applyNumberFormat="1" applyFont="1" applyBorder="1" applyAlignment="1">
      <alignment horizontal="center" vertical="center"/>
    </xf>
    <xf numFmtId="205" fontId="55" fillId="0" borderId="18" xfId="0" applyNumberFormat="1" applyFont="1" applyBorder="1" applyAlignment="1">
      <alignment horizontal="center" vertical="center"/>
    </xf>
    <xf numFmtId="0" fontId="55" fillId="0" borderId="40" xfId="0" applyFont="1" applyBorder="1" applyAlignment="1">
      <alignment horizontal="center" vertical="center"/>
    </xf>
    <xf numFmtId="0" fontId="23" fillId="0" borderId="1" xfId="0" applyFont="1" applyBorder="1" applyAlignment="1">
      <alignment horizontal="justify" vertical="center" wrapText="1"/>
    </xf>
    <xf numFmtId="0" fontId="23" fillId="0" borderId="2" xfId="0" applyFont="1" applyBorder="1" applyAlignment="1">
      <alignment horizontal="justify" vertical="center"/>
    </xf>
    <xf numFmtId="0" fontId="23" fillId="0" borderId="3" xfId="0" applyFont="1" applyBorder="1" applyAlignment="1">
      <alignment horizontal="justify" vertical="center"/>
    </xf>
    <xf numFmtId="0" fontId="23" fillId="0" borderId="4" xfId="0" applyFont="1" applyBorder="1" applyAlignment="1">
      <alignment horizontal="justify" vertical="center"/>
    </xf>
    <xf numFmtId="0" fontId="23" fillId="0" borderId="0" xfId="0" applyFont="1" applyAlignment="1">
      <alignment horizontal="justify" vertical="center"/>
    </xf>
    <xf numFmtId="0" fontId="23" fillId="0" borderId="5" xfId="0" applyFont="1" applyBorder="1" applyAlignment="1">
      <alignment horizontal="justify" vertical="center"/>
    </xf>
    <xf numFmtId="0" fontId="23" fillId="0" borderId="6" xfId="0" applyFont="1" applyBorder="1" applyAlignment="1">
      <alignment horizontal="justify" vertical="center"/>
    </xf>
    <xf numFmtId="0" fontId="23" fillId="0" borderId="7" xfId="0" applyFont="1" applyBorder="1" applyAlignment="1">
      <alignment horizontal="justify" vertical="center"/>
    </xf>
    <xf numFmtId="0" fontId="23" fillId="0" borderId="8" xfId="0" applyFont="1" applyBorder="1" applyAlignment="1">
      <alignment horizontal="justify" vertical="center"/>
    </xf>
    <xf numFmtId="0" fontId="23" fillId="0" borderId="49" xfId="0" applyFont="1" applyBorder="1" applyAlignment="1">
      <alignment horizontal="center" vertical="center" wrapText="1"/>
    </xf>
    <xf numFmtId="0" fontId="23" fillId="0" borderId="89"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center" vertical="center" wrapText="1"/>
    </xf>
    <xf numFmtId="0" fontId="55" fillId="0" borderId="5" xfId="0" applyFont="1" applyBorder="1" applyAlignment="1">
      <alignment horizontal="center" vertical="center" wrapText="1"/>
    </xf>
    <xf numFmtId="0" fontId="40" fillId="0" borderId="2" xfId="0" applyFont="1" applyBorder="1" applyAlignment="1">
      <alignment horizontal="center"/>
    </xf>
    <xf numFmtId="0" fontId="54" fillId="0" borderId="2" xfId="0" applyFont="1" applyBorder="1" applyAlignment="1">
      <alignment horizontal="center" vertical="center"/>
    </xf>
    <xf numFmtId="0" fontId="54" fillId="0" borderId="7" xfId="0" applyFont="1" applyBorder="1" applyAlignment="1">
      <alignment horizontal="center" vertical="center"/>
    </xf>
    <xf numFmtId="0" fontId="116" fillId="0" borderId="14" xfId="0" applyFont="1" applyBorder="1" applyAlignment="1">
      <alignment horizontal="center" vertical="center" wrapText="1"/>
    </xf>
    <xf numFmtId="0" fontId="116" fillId="0" borderId="12" xfId="0" applyFont="1" applyBorder="1" applyAlignment="1">
      <alignment horizontal="center" vertical="center" wrapText="1"/>
    </xf>
    <xf numFmtId="0" fontId="116" fillId="0" borderId="2" xfId="0" applyFont="1" applyBorder="1" applyAlignment="1">
      <alignment horizontal="center" vertical="center"/>
    </xf>
    <xf numFmtId="0" fontId="116" fillId="0" borderId="7" xfId="0" applyFont="1" applyBorder="1" applyAlignment="1">
      <alignment horizontal="center" vertical="center"/>
    </xf>
    <xf numFmtId="0" fontId="114" fillId="0" borderId="1" xfId="0" applyFont="1" applyBorder="1" applyAlignment="1">
      <alignment horizontal="center" vertical="center" wrapText="1"/>
    </xf>
    <xf numFmtId="0" fontId="114" fillId="0" borderId="2" xfId="0" applyFont="1" applyBorder="1" applyAlignment="1">
      <alignment horizontal="center" vertical="center" wrapText="1"/>
    </xf>
    <xf numFmtId="0" fontId="121" fillId="2" borderId="20" xfId="215" applyFont="1" applyFill="1" applyBorder="1" applyAlignment="1">
      <alignment horizontal="left" vertical="center"/>
    </xf>
    <xf numFmtId="0" fontId="121" fillId="2" borderId="10" xfId="215" applyFont="1" applyFill="1" applyBorder="1" applyAlignment="1">
      <alignment horizontal="left" vertical="center"/>
    </xf>
    <xf numFmtId="0" fontId="122" fillId="0" borderId="20" xfId="0" applyFont="1" applyBorder="1" applyAlignment="1">
      <alignment horizontal="left" vertical="center"/>
    </xf>
    <xf numFmtId="0" fontId="122" fillId="0" borderId="10" xfId="0" applyFont="1" applyBorder="1" applyAlignment="1">
      <alignment horizontal="left" vertical="center"/>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0" xfId="0" applyFont="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0" fillId="0" borderId="4"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7" fillId="86" borderId="90" xfId="0" applyFont="1" applyFill="1" applyBorder="1" applyAlignment="1">
      <alignment horizontal="left" vertical="top" wrapText="1"/>
    </xf>
    <xf numFmtId="0" fontId="106" fillId="0" borderId="1" xfId="0" applyFont="1" applyBorder="1" applyAlignment="1">
      <alignment horizontal="center" vertical="top" wrapText="1"/>
    </xf>
    <xf numFmtId="0" fontId="106" fillId="0" borderId="2" xfId="0" applyFont="1" applyBorder="1" applyAlignment="1">
      <alignment horizontal="center" vertical="top" wrapText="1"/>
    </xf>
    <xf numFmtId="0" fontId="106" fillId="0" borderId="3" xfId="0" applyFont="1" applyBorder="1" applyAlignment="1">
      <alignment horizontal="center" vertical="top" wrapText="1"/>
    </xf>
    <xf numFmtId="0" fontId="108" fillId="0" borderId="1" xfId="0" applyFont="1" applyBorder="1" applyAlignment="1">
      <alignment horizontal="left" vertical="center" wrapText="1"/>
    </xf>
    <xf numFmtId="0" fontId="108" fillId="0" borderId="2" xfId="0" applyFont="1" applyBorder="1" applyAlignment="1">
      <alignment horizontal="left" vertical="center" wrapText="1"/>
    </xf>
    <xf numFmtId="0" fontId="108" fillId="0" borderId="3" xfId="0" applyFont="1" applyBorder="1" applyAlignment="1">
      <alignment horizontal="left" vertical="center" wrapText="1"/>
    </xf>
    <xf numFmtId="0" fontId="106" fillId="0" borderId="14" xfId="0" applyFont="1" applyBorder="1" applyAlignment="1">
      <alignment horizontal="left" vertical="center" wrapText="1"/>
    </xf>
    <xf numFmtId="0" fontId="106" fillId="0" borderId="12" xfId="0" applyFont="1" applyBorder="1" applyAlignment="1">
      <alignment horizontal="left" vertical="center" wrapText="1"/>
    </xf>
    <xf numFmtId="0" fontId="56" fillId="0" borderId="14" xfId="0" applyFont="1" applyBorder="1" applyAlignment="1">
      <alignment horizontal="center" vertical="center" wrapText="1"/>
    </xf>
    <xf numFmtId="0" fontId="56" fillId="0" borderId="18" xfId="0" applyFont="1" applyBorder="1" applyAlignment="1">
      <alignment horizontal="center" vertical="center" wrapText="1"/>
    </xf>
    <xf numFmtId="0" fontId="106" fillId="0" borderId="14" xfId="0" applyFont="1" applyBorder="1" applyAlignment="1">
      <alignment horizontal="center" vertical="center" wrapText="1"/>
    </xf>
    <xf numFmtId="0" fontId="106" fillId="0" borderId="12" xfId="0" applyFont="1" applyBorder="1" applyAlignment="1">
      <alignment horizontal="center" vertical="center" wrapText="1"/>
    </xf>
    <xf numFmtId="0" fontId="106" fillId="0" borderId="18" xfId="0" applyFont="1" applyBorder="1" applyAlignment="1">
      <alignment horizontal="center" vertical="center" wrapText="1"/>
    </xf>
    <xf numFmtId="0" fontId="117" fillId="86" borderId="103" xfId="0" applyFont="1" applyFill="1" applyBorder="1" applyAlignment="1">
      <alignment horizontal="left" vertical="top" wrapText="1"/>
    </xf>
    <xf numFmtId="0" fontId="109" fillId="87" borderId="90" xfId="0" applyFont="1" applyFill="1" applyBorder="1" applyAlignment="1">
      <alignment horizontal="left" vertical="top" wrapText="1"/>
    </xf>
    <xf numFmtId="0" fontId="118" fillId="88" borderId="90" xfId="0" applyFont="1" applyFill="1" applyBorder="1" applyAlignment="1">
      <alignment horizontal="left" vertical="top" wrapText="1"/>
    </xf>
    <xf numFmtId="0" fontId="118" fillId="89" borderId="90" xfId="0" applyFont="1" applyFill="1" applyBorder="1" applyAlignment="1">
      <alignment horizontal="left" vertical="top" wrapText="1"/>
    </xf>
    <xf numFmtId="0" fontId="118" fillId="86" borderId="0" xfId="0" applyFont="1" applyFill="1" applyAlignment="1">
      <alignment horizontal="right" vertical="top" wrapText="1"/>
    </xf>
    <xf numFmtId="0" fontId="117" fillId="86" borderId="4" xfId="0" applyFont="1" applyFill="1" applyBorder="1" applyAlignment="1">
      <alignment horizontal="center" wrapText="1"/>
    </xf>
    <xf numFmtId="0" fontId="0" fillId="0" borderId="0" xfId="0"/>
    <xf numFmtId="0" fontId="0" fillId="0" borderId="5" xfId="0" applyBorder="1"/>
    <xf numFmtId="0" fontId="118" fillId="86" borderId="7" xfId="0" applyFont="1" applyFill="1" applyBorder="1" applyAlignment="1">
      <alignment horizontal="right" vertical="top" wrapText="1"/>
    </xf>
    <xf numFmtId="0" fontId="0" fillId="0" borderId="0" xfId="0" applyAlignment="1">
      <alignment horizontal="right"/>
    </xf>
    <xf numFmtId="0" fontId="46" fillId="2" borderId="19" xfId="0" applyFont="1" applyFill="1" applyBorder="1" applyAlignment="1">
      <alignment horizontal="center"/>
    </xf>
    <xf numFmtId="0" fontId="46" fillId="2" borderId="19" xfId="0" quotePrefix="1" applyFont="1" applyFill="1" applyBorder="1" applyAlignment="1">
      <alignment horizontal="center"/>
    </xf>
    <xf numFmtId="0" fontId="0" fillId="2" borderId="0" xfId="0" quotePrefix="1" applyFill="1" applyAlignment="1">
      <alignment horizontal="left" vertical="center"/>
    </xf>
    <xf numFmtId="0" fontId="46" fillId="2" borderId="23" xfId="0" applyFont="1" applyFill="1" applyBorder="1" applyAlignment="1">
      <alignment horizontal="center"/>
    </xf>
    <xf numFmtId="0" fontId="46" fillId="2" borderId="23" xfId="0" quotePrefix="1" applyFont="1" applyFill="1" applyBorder="1" applyAlignment="1">
      <alignment horizontal="center"/>
    </xf>
    <xf numFmtId="0" fontId="46" fillId="2" borderId="0" xfId="0" applyFont="1" applyFill="1" applyAlignment="1">
      <alignment horizontal="right" vertical="center"/>
    </xf>
    <xf numFmtId="0" fontId="11" fillId="2" borderId="19" xfId="0" applyFont="1" applyFill="1" applyBorder="1" applyAlignment="1">
      <alignment horizontal="center"/>
    </xf>
    <xf numFmtId="0" fontId="11" fillId="2" borderId="19" xfId="0" quotePrefix="1" applyFont="1" applyFill="1" applyBorder="1" applyAlignment="1">
      <alignment horizontal="center"/>
    </xf>
    <xf numFmtId="0" fontId="11" fillId="2" borderId="23" xfId="0" applyFont="1" applyFill="1" applyBorder="1" applyAlignment="1">
      <alignment horizontal="center"/>
    </xf>
    <xf numFmtId="0" fontId="11" fillId="2" borderId="23" xfId="0" quotePrefix="1" applyFont="1" applyFill="1" applyBorder="1" applyAlignment="1">
      <alignment horizontal="center"/>
    </xf>
    <xf numFmtId="184" fontId="46" fillId="2" borderId="19" xfId="0" applyNumberFormat="1" applyFont="1" applyFill="1" applyBorder="1" applyAlignment="1">
      <alignment horizontal="center"/>
    </xf>
    <xf numFmtId="184" fontId="46" fillId="2" borderId="23" xfId="0" applyNumberFormat="1" applyFont="1" applyFill="1" applyBorder="1" applyAlignment="1">
      <alignment horizontal="center"/>
    </xf>
    <xf numFmtId="184" fontId="46" fillId="2" borderId="23" xfId="0" quotePrefix="1" applyNumberFormat="1" applyFont="1" applyFill="1" applyBorder="1" applyAlignment="1">
      <alignment horizontal="center"/>
    </xf>
    <xf numFmtId="0" fontId="42" fillId="2" borderId="0" xfId="0" applyFont="1" applyFill="1" applyAlignment="1">
      <alignment horizontal="right" vertical="center"/>
    </xf>
    <xf numFmtId="10" fontId="42" fillId="2" borderId="0" xfId="69" applyNumberFormat="1" applyFont="1" applyFill="1" applyBorder="1" applyAlignment="1">
      <alignment horizontal="center" vertical="center"/>
    </xf>
    <xf numFmtId="0" fontId="0" fillId="0" borderId="4" xfId="0" applyBorder="1" applyAlignment="1">
      <alignment horizontal="justify" wrapText="1"/>
    </xf>
    <xf numFmtId="0" fontId="0" fillId="0" borderId="0" xfId="0" applyAlignment="1">
      <alignment horizontal="justify" wrapText="1"/>
    </xf>
    <xf numFmtId="0" fontId="0" fillId="0" borderId="5" xfId="0" applyBorder="1" applyAlignment="1">
      <alignment horizontal="justify" wrapText="1"/>
    </xf>
    <xf numFmtId="0" fontId="9" fillId="0" borderId="4"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2" borderId="1" xfId="334" applyFont="1" applyFill="1" applyBorder="1" applyAlignment="1">
      <alignment horizontal="left" vertical="center" wrapText="1"/>
    </xf>
    <xf numFmtId="0" fontId="9" fillId="2" borderId="2" xfId="334" applyFont="1" applyFill="1" applyBorder="1" applyAlignment="1">
      <alignment horizontal="left" vertical="center"/>
    </xf>
    <xf numFmtId="0" fontId="9" fillId="2" borderId="3" xfId="334" applyFont="1" applyFill="1" applyBorder="1" applyAlignment="1">
      <alignment horizontal="left" vertical="center"/>
    </xf>
    <xf numFmtId="0" fontId="9" fillId="2" borderId="4" xfId="334" applyFont="1" applyFill="1" applyBorder="1" applyAlignment="1">
      <alignment horizontal="center" vertical="center"/>
    </xf>
    <xf numFmtId="0" fontId="9" fillId="2" borderId="0" xfId="334" applyFont="1" applyFill="1" applyAlignment="1">
      <alignment horizontal="center" vertical="center"/>
    </xf>
    <xf numFmtId="0" fontId="9" fillId="2" borderId="5" xfId="334" applyFont="1" applyFill="1" applyBorder="1" applyAlignment="1">
      <alignment horizontal="center" vertical="center"/>
    </xf>
    <xf numFmtId="0" fontId="9" fillId="2" borderId="4" xfId="66" applyFont="1" applyFill="1" applyBorder="1" applyAlignment="1">
      <alignment horizontal="center"/>
    </xf>
    <xf numFmtId="0" fontId="9" fillId="2" borderId="0" xfId="66" applyFont="1" applyFill="1" applyAlignment="1">
      <alignment horizontal="center"/>
    </xf>
    <xf numFmtId="0" fontId="9" fillId="2" borderId="5" xfId="66" applyFont="1" applyFill="1" applyBorder="1" applyAlignment="1">
      <alignment horizontal="center"/>
    </xf>
    <xf numFmtId="0" fontId="54" fillId="2" borderId="4" xfId="0" applyFont="1" applyFill="1" applyBorder="1" applyAlignment="1">
      <alignment horizontal="center"/>
    </xf>
    <xf numFmtId="0" fontId="54" fillId="2" borderId="0" xfId="0" applyFont="1" applyFill="1" applyAlignment="1">
      <alignment horizontal="center"/>
    </xf>
    <xf numFmtId="0" fontId="54" fillId="2" borderId="5" xfId="0" applyFont="1" applyFill="1" applyBorder="1" applyAlignment="1">
      <alignment horizontal="center"/>
    </xf>
    <xf numFmtId="0" fontId="9" fillId="0" borderId="4" xfId="334" applyFont="1" applyBorder="1" applyAlignment="1">
      <alignment horizontal="center"/>
    </xf>
    <xf numFmtId="0" fontId="9" fillId="0" borderId="0" xfId="334" applyFont="1" applyAlignment="1">
      <alignment horizontal="center"/>
    </xf>
    <xf numFmtId="0" fontId="9" fillId="0" borderId="5" xfId="334" applyFont="1" applyBorder="1" applyAlignment="1">
      <alignment horizontal="center"/>
    </xf>
    <xf numFmtId="0" fontId="8" fillId="0" borderId="6" xfId="334" applyBorder="1" applyAlignment="1">
      <alignment horizontal="center"/>
    </xf>
    <xf numFmtId="0" fontId="8" fillId="0" borderId="7" xfId="334" applyBorder="1" applyAlignment="1">
      <alignment horizontal="center"/>
    </xf>
    <xf numFmtId="0" fontId="8" fillId="0" borderId="8" xfId="334" applyBorder="1" applyAlignment="1">
      <alignment horizontal="center"/>
    </xf>
    <xf numFmtId="0" fontId="8" fillId="0" borderId="0" xfId="334" applyAlignment="1">
      <alignment horizontal="right"/>
    </xf>
    <xf numFmtId="0" fontId="8" fillId="4" borderId="2" xfId="334" applyFill="1" applyBorder="1" applyAlignment="1">
      <alignment horizontal="left"/>
    </xf>
    <xf numFmtId="0" fontId="8" fillId="2" borderId="0" xfId="334" applyFill="1" applyAlignment="1">
      <alignment horizontal="left"/>
    </xf>
    <xf numFmtId="0" fontId="9" fillId="4" borderId="12" xfId="334" applyFont="1" applyFill="1" applyBorder="1" applyAlignment="1">
      <alignment horizontal="left" vertical="top" wrapText="1"/>
    </xf>
    <xf numFmtId="0" fontId="9" fillId="4" borderId="18" xfId="334" applyFont="1" applyFill="1" applyBorder="1" applyAlignment="1">
      <alignment horizontal="left" vertical="top" wrapText="1"/>
    </xf>
    <xf numFmtId="0" fontId="8" fillId="4" borderId="7" xfId="334" applyFill="1" applyBorder="1" applyAlignment="1">
      <alignment horizontal="left" wrapText="1"/>
    </xf>
    <xf numFmtId="0" fontId="8" fillId="4" borderId="8" xfId="334" applyFill="1" applyBorder="1" applyAlignment="1">
      <alignment horizontal="left" wrapText="1"/>
    </xf>
    <xf numFmtId="0" fontId="9" fillId="83" borderId="12" xfId="334" applyFont="1" applyFill="1" applyBorder="1" applyAlignment="1">
      <alignment horizontal="center"/>
    </xf>
    <xf numFmtId="0" fontId="8" fillId="4" borderId="7" xfId="334" applyFill="1" applyBorder="1" applyAlignment="1">
      <alignment horizontal="left"/>
    </xf>
    <xf numFmtId="0" fontId="8" fillId="2" borderId="0" xfId="221" applyFill="1" applyAlignment="1">
      <alignment horizontal="left"/>
    </xf>
    <xf numFmtId="0" fontId="9" fillId="2" borderId="4" xfId="334" applyFont="1" applyFill="1" applyBorder="1" applyAlignment="1">
      <alignment horizontal="center"/>
    </xf>
    <xf numFmtId="0" fontId="9" fillId="2" borderId="0" xfId="334" applyFont="1" applyFill="1" applyAlignment="1">
      <alignment horizontal="center"/>
    </xf>
    <xf numFmtId="0" fontId="9" fillId="2" borderId="5" xfId="334" applyFont="1" applyFill="1" applyBorder="1" applyAlignment="1">
      <alignment horizontal="center"/>
    </xf>
    <xf numFmtId="0" fontId="9" fillId="2" borderId="6" xfId="334" applyFont="1" applyFill="1" applyBorder="1" applyAlignment="1">
      <alignment horizontal="center"/>
    </xf>
    <xf numFmtId="0" fontId="9" fillId="2" borderId="7" xfId="334" applyFont="1" applyFill="1" applyBorder="1" applyAlignment="1">
      <alignment horizontal="center"/>
    </xf>
    <xf numFmtId="0" fontId="9" fillId="2" borderId="8" xfId="334" applyFont="1" applyFill="1" applyBorder="1" applyAlignment="1">
      <alignment horizontal="center"/>
    </xf>
    <xf numFmtId="0" fontId="9" fillId="4" borderId="11" xfId="334" applyFont="1" applyFill="1" applyBorder="1" applyAlignment="1">
      <alignment horizontal="center"/>
    </xf>
    <xf numFmtId="10" fontId="19" fillId="0" borderId="4" xfId="10" applyNumberFormat="1" applyFont="1" applyFill="1" applyBorder="1" applyAlignment="1" applyProtection="1">
      <alignment horizontal="center" vertical="center"/>
    </xf>
    <xf numFmtId="10" fontId="19" fillId="0" borderId="5" xfId="10" applyNumberFormat="1" applyFont="1" applyFill="1" applyBorder="1" applyAlignment="1" applyProtection="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0" xfId="0" applyFont="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16" fillId="0" borderId="14" xfId="9" applyFont="1" applyBorder="1" applyAlignment="1">
      <alignment horizontal="center" vertical="center"/>
    </xf>
    <xf numFmtId="0" fontId="16" fillId="0" borderId="12" xfId="9" applyFont="1" applyBorder="1" applyAlignment="1">
      <alignment horizontal="center" vertical="center"/>
    </xf>
    <xf numFmtId="0" fontId="16" fillId="0" borderId="18" xfId="9" applyFont="1" applyBorder="1" applyAlignment="1">
      <alignment horizontal="center" vertical="center"/>
    </xf>
    <xf numFmtId="0" fontId="19" fillId="0" borderId="1" xfId="4" applyFont="1" applyBorder="1" applyAlignment="1">
      <alignment horizontal="center" vertical="center"/>
    </xf>
    <xf numFmtId="0" fontId="19" fillId="0" borderId="3" xfId="4" applyFont="1" applyBorder="1" applyAlignment="1">
      <alignment horizontal="center" vertical="center"/>
    </xf>
    <xf numFmtId="10" fontId="16" fillId="0" borderId="4" xfId="10" applyNumberFormat="1" applyFont="1" applyBorder="1" applyAlignment="1" applyProtection="1">
      <alignment horizontal="center" vertical="center"/>
    </xf>
    <xf numFmtId="10" fontId="16" fillId="0" borderId="5" xfId="10" applyNumberFormat="1" applyFont="1" applyBorder="1" applyAlignment="1" applyProtection="1">
      <alignment horizontal="center" vertical="center"/>
    </xf>
    <xf numFmtId="0" fontId="19" fillId="0" borderId="4" xfId="4" applyFont="1" applyBorder="1" applyAlignment="1">
      <alignment horizontal="center" vertical="center"/>
    </xf>
    <xf numFmtId="0" fontId="19" fillId="0" borderId="5" xfId="4" applyFont="1" applyBorder="1" applyAlignment="1">
      <alignment horizontal="center" vertical="center"/>
    </xf>
    <xf numFmtId="0" fontId="16" fillId="0" borderId="4" xfId="9" applyFont="1" applyBorder="1" applyAlignment="1">
      <alignment horizontal="left" vertical="center"/>
    </xf>
    <xf numFmtId="0" fontId="16" fillId="0" borderId="0" xfId="9" applyFont="1" applyAlignment="1">
      <alignment horizontal="left" vertical="center"/>
    </xf>
    <xf numFmtId="0" fontId="10" fillId="0" borderId="4" xfId="4" applyBorder="1" applyAlignment="1">
      <alignment horizontal="center"/>
    </xf>
    <xf numFmtId="0" fontId="10" fillId="0" borderId="5" xfId="4" applyBorder="1" applyAlignment="1">
      <alignment horizontal="center"/>
    </xf>
    <xf numFmtId="0" fontId="19" fillId="0" borderId="0" xfId="4" applyFont="1" applyAlignment="1">
      <alignment horizontal="justify" vertical="center" wrapText="1"/>
    </xf>
    <xf numFmtId="0" fontId="19" fillId="0" borderId="6" xfId="4" applyFont="1" applyBorder="1" applyAlignment="1">
      <alignment horizontal="center" vertical="center"/>
    </xf>
    <xf numFmtId="0" fontId="19" fillId="0" borderId="8" xfId="4" applyFont="1" applyBorder="1" applyAlignment="1">
      <alignment horizontal="center" vertical="center"/>
    </xf>
    <xf numFmtId="10" fontId="16" fillId="3" borderId="1" xfId="10" applyNumberFormat="1" applyFont="1" applyFill="1" applyBorder="1" applyAlignment="1" applyProtection="1">
      <alignment horizontal="center" vertical="center"/>
    </xf>
    <xf numFmtId="10" fontId="16" fillId="3" borderId="3" xfId="10" applyNumberFormat="1" applyFont="1" applyFill="1" applyBorder="1" applyAlignment="1" applyProtection="1">
      <alignment horizontal="center" vertical="center"/>
    </xf>
    <xf numFmtId="10" fontId="16" fillId="3" borderId="4" xfId="10" applyNumberFormat="1" applyFont="1" applyFill="1" applyBorder="1" applyAlignment="1" applyProtection="1">
      <alignment horizontal="center" vertical="center"/>
    </xf>
    <xf numFmtId="10" fontId="16" fillId="3" borderId="5" xfId="10" applyNumberFormat="1" applyFont="1" applyFill="1" applyBorder="1" applyAlignment="1" applyProtection="1">
      <alignment horizontal="center" vertical="center"/>
    </xf>
    <xf numFmtId="10" fontId="16" fillId="3" borderId="6" xfId="10" applyNumberFormat="1" applyFont="1" applyFill="1" applyBorder="1" applyAlignment="1" applyProtection="1">
      <alignment horizontal="center" vertical="center"/>
    </xf>
    <xf numFmtId="10" fontId="16" fillId="3" borderId="8" xfId="10" applyNumberFormat="1" applyFont="1" applyFill="1" applyBorder="1" applyAlignment="1" applyProtection="1">
      <alignment horizontal="center" vertical="center"/>
    </xf>
    <xf numFmtId="10" fontId="16" fillId="3" borderId="4" xfId="9" applyNumberFormat="1" applyFont="1" applyFill="1" applyBorder="1" applyAlignment="1">
      <alignment horizontal="center" vertical="center"/>
    </xf>
    <xf numFmtId="10" fontId="16" fillId="3" borderId="0" xfId="9" applyNumberFormat="1" applyFont="1" applyFill="1" applyAlignment="1">
      <alignment horizontal="center" vertical="center"/>
    </xf>
    <xf numFmtId="0" fontId="19" fillId="0" borderId="2" xfId="4" applyFont="1" applyBorder="1" applyAlignment="1">
      <alignment horizontal="left" vertical="center"/>
    </xf>
    <xf numFmtId="0" fontId="33" fillId="0" borderId="0" xfId="4" applyFont="1" applyAlignment="1">
      <alignment horizontal="center" vertical="center"/>
    </xf>
    <xf numFmtId="0" fontId="32" fillId="0" borderId="0" xfId="4" applyFont="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10" fontId="9" fillId="0" borderId="5" xfId="0" applyNumberFormat="1" applyFont="1" applyBorder="1" applyAlignment="1">
      <alignment horizontal="center" vertical="center"/>
    </xf>
    <xf numFmtId="10" fontId="9" fillId="0" borderId="8" xfId="0" applyNumberFormat="1" applyFont="1" applyBorder="1" applyAlignment="1">
      <alignment horizontal="center" vertical="center"/>
    </xf>
    <xf numFmtId="181" fontId="55" fillId="10" borderId="3" xfId="0" applyNumberFormat="1" applyFont="1" applyFill="1" applyBorder="1" applyAlignment="1">
      <alignment vertical="center" wrapText="1"/>
    </xf>
    <xf numFmtId="164" fontId="113" fillId="84" borderId="49" xfId="3" applyFont="1" applyFill="1" applyBorder="1" applyAlignment="1">
      <alignment horizontal="center" vertical="center" wrapText="1"/>
    </xf>
    <xf numFmtId="0" fontId="55" fillId="90" borderId="11" xfId="215" applyFont="1" applyFill="1" applyBorder="1" applyAlignment="1">
      <alignment horizontal="center" vertical="center" wrapText="1"/>
    </xf>
    <xf numFmtId="0" fontId="113" fillId="2" borderId="14" xfId="215" applyFont="1" applyFill="1" applyBorder="1" applyAlignment="1">
      <alignment vertical="center" wrapText="1"/>
    </xf>
    <xf numFmtId="164" fontId="113" fillId="90" borderId="49" xfId="3" applyFont="1" applyFill="1" applyBorder="1" applyAlignment="1">
      <alignment horizontal="center" vertical="center" wrapText="1"/>
    </xf>
    <xf numFmtId="10" fontId="113" fillId="90" borderId="49" xfId="215" applyNumberFormat="1" applyFont="1" applyFill="1" applyBorder="1" applyAlignment="1">
      <alignment horizontal="center" vertical="center"/>
    </xf>
    <xf numFmtId="0" fontId="55" fillId="3" borderId="11" xfId="215" applyFont="1" applyFill="1" applyBorder="1" applyAlignment="1">
      <alignment horizontal="center" vertical="center" wrapText="1"/>
    </xf>
    <xf numFmtId="164" fontId="113" fillId="3" borderId="49" xfId="3" applyFont="1" applyFill="1" applyBorder="1" applyAlignment="1">
      <alignment horizontal="center" vertical="center" wrapText="1"/>
    </xf>
    <xf numFmtId="10" fontId="113" fillId="3" borderId="49" xfId="215" applyNumberFormat="1" applyFont="1" applyFill="1" applyBorder="1" applyAlignment="1">
      <alignment horizontal="center" vertical="center"/>
    </xf>
    <xf numFmtId="164" fontId="113" fillId="90" borderId="11" xfId="3" applyFont="1" applyFill="1" applyBorder="1" applyAlignment="1">
      <alignment horizontal="center" vertical="center" wrapText="1"/>
    </xf>
    <xf numFmtId="164" fontId="122" fillId="0" borderId="105" xfId="3" applyFont="1" applyFill="1" applyBorder="1" applyAlignment="1">
      <alignment horizontal="center" vertical="center"/>
    </xf>
    <xf numFmtId="9" fontId="122" fillId="0" borderId="20" xfId="5" applyFont="1" applyFill="1" applyBorder="1" applyAlignment="1">
      <alignment vertical="center"/>
    </xf>
    <xf numFmtId="49" fontId="114" fillId="2" borderId="21" xfId="215" applyNumberFormat="1" applyFont="1" applyFill="1" applyBorder="1" applyAlignment="1">
      <alignment horizontal="center" vertical="center"/>
    </xf>
    <xf numFmtId="0" fontId="54" fillId="0" borderId="0" xfId="0" applyFont="1" applyBorder="1" applyAlignment="1">
      <alignment horizontal="center" vertical="center"/>
    </xf>
    <xf numFmtId="0" fontId="40" fillId="0" borderId="0" xfId="0" applyFont="1" applyBorder="1" applyAlignment="1">
      <alignment horizontal="center"/>
    </xf>
    <xf numFmtId="9" fontId="122" fillId="0" borderId="20" xfId="5" applyFont="1" applyBorder="1" applyAlignment="1">
      <alignment horizontal="center" vertical="top"/>
    </xf>
    <xf numFmtId="44" fontId="122" fillId="0" borderId="10" xfId="0" applyNumberFormat="1" applyFont="1" applyBorder="1" applyAlignment="1">
      <alignment horizontal="center" vertical="top"/>
    </xf>
    <xf numFmtId="164" fontId="122" fillId="0" borderId="10" xfId="3" applyFont="1" applyFill="1" applyBorder="1" applyAlignment="1">
      <alignment horizontal="center" vertical="top"/>
    </xf>
    <xf numFmtId="9" fontId="122" fillId="0" borderId="20" xfId="5" applyFont="1" applyFill="1" applyBorder="1" applyAlignment="1">
      <alignment horizontal="center" vertical="top"/>
    </xf>
    <xf numFmtId="9" fontId="122" fillId="0" borderId="20" xfId="5" applyFont="1" applyFill="1" applyBorder="1" applyAlignment="1">
      <alignment horizontal="center" vertical="top"/>
    </xf>
    <xf numFmtId="9" fontId="122" fillId="0" borderId="10" xfId="5" applyFont="1" applyFill="1" applyBorder="1" applyAlignment="1">
      <alignment horizontal="center" vertical="top"/>
    </xf>
    <xf numFmtId="9" fontId="122" fillId="0" borderId="20" xfId="5" applyFont="1" applyBorder="1" applyAlignment="1">
      <alignment horizontal="center" vertical="top"/>
    </xf>
    <xf numFmtId="9" fontId="122" fillId="0" borderId="10" xfId="5" applyFont="1" applyBorder="1" applyAlignment="1">
      <alignment horizontal="center" vertical="top"/>
    </xf>
    <xf numFmtId="44" fontId="122" fillId="0" borderId="10" xfId="0" applyNumberFormat="1" applyFont="1" applyBorder="1" applyAlignment="1">
      <alignment horizontal="left" vertical="top"/>
    </xf>
    <xf numFmtId="10" fontId="122" fillId="0" borderId="20" xfId="5" applyNumberFormat="1" applyFont="1" applyFill="1" applyBorder="1" applyAlignment="1">
      <alignment horizontal="center" vertical="top"/>
    </xf>
    <xf numFmtId="44" fontId="122" fillId="0" borderId="106" xfId="0" applyNumberFormat="1" applyFont="1" applyBorder="1" applyAlignment="1">
      <alignment horizontal="center" vertical="top"/>
    </xf>
    <xf numFmtId="10" fontId="122" fillId="0" borderId="107" xfId="5" applyNumberFormat="1" applyFont="1" applyFill="1" applyBorder="1" applyAlignment="1">
      <alignment horizontal="center" vertical="top"/>
    </xf>
    <xf numFmtId="164" fontId="122" fillId="0" borderId="106" xfId="3" applyFont="1" applyFill="1" applyBorder="1" applyAlignment="1">
      <alignment horizontal="center" vertical="top"/>
    </xf>
    <xf numFmtId="9" fontId="122" fillId="0" borderId="107" xfId="5" applyFont="1" applyBorder="1" applyAlignment="1">
      <alignment horizontal="center" vertical="top"/>
    </xf>
    <xf numFmtId="9" fontId="122" fillId="0" borderId="107" xfId="5" applyFont="1" applyFill="1" applyBorder="1" applyAlignment="1">
      <alignment horizontal="center" vertical="top"/>
    </xf>
    <xf numFmtId="44" fontId="122" fillId="0" borderId="106" xfId="0" applyNumberFormat="1" applyFont="1" applyBorder="1" applyAlignment="1">
      <alignment horizontal="left" vertical="top"/>
    </xf>
    <xf numFmtId="10" fontId="122" fillId="0" borderId="108" xfId="5" applyNumberFormat="1" applyFont="1" applyFill="1" applyBorder="1" applyAlignment="1">
      <alignment horizontal="center" vertical="top"/>
    </xf>
    <xf numFmtId="164" fontId="122" fillId="0" borderId="109" xfId="3" applyFont="1" applyFill="1" applyBorder="1" applyAlignment="1">
      <alignment horizontal="center" vertical="top"/>
    </xf>
    <xf numFmtId="44" fontId="122" fillId="0" borderId="109" xfId="0" applyNumberFormat="1" applyFont="1" applyBorder="1" applyAlignment="1">
      <alignment horizontal="center" vertical="top"/>
    </xf>
    <xf numFmtId="9" fontId="123" fillId="0" borderId="20" xfId="5" applyFont="1" applyFill="1" applyBorder="1" applyAlignment="1">
      <alignment vertical="center"/>
    </xf>
    <xf numFmtId="164" fontId="123" fillId="0" borderId="10" xfId="3" applyFont="1" applyFill="1" applyBorder="1" applyAlignment="1">
      <alignment vertical="center"/>
    </xf>
    <xf numFmtId="164" fontId="123" fillId="0" borderId="20" xfId="3" applyFont="1" applyFill="1" applyBorder="1" applyAlignment="1">
      <alignment horizontal="center" vertical="center"/>
    </xf>
    <xf numFmtId="164" fontId="123" fillId="0" borderId="105" xfId="3" applyFont="1" applyFill="1" applyBorder="1" applyAlignment="1">
      <alignment horizontal="center" vertical="center"/>
    </xf>
    <xf numFmtId="164" fontId="123" fillId="0" borderId="110" xfId="3" applyFont="1" applyFill="1" applyBorder="1" applyAlignment="1">
      <alignment horizontal="center" vertical="center"/>
    </xf>
    <xf numFmtId="10" fontId="114" fillId="0" borderId="0" xfId="0" applyNumberFormat="1" applyFont="1" applyAlignment="1">
      <alignment horizontal="center" vertical="center" wrapText="1"/>
    </xf>
    <xf numFmtId="44" fontId="114" fillId="0" borderId="0" xfId="0" applyNumberFormat="1" applyFont="1" applyAlignment="1">
      <alignment horizontal="center" vertical="center" wrapText="1"/>
    </xf>
    <xf numFmtId="10" fontId="123" fillId="0" borderId="9" xfId="5" applyNumberFormat="1" applyFont="1" applyBorder="1" applyAlignment="1">
      <alignment horizontal="center" vertical="top"/>
    </xf>
    <xf numFmtId="10" fontId="123" fillId="0" borderId="84" xfId="5" applyNumberFormat="1" applyFont="1" applyBorder="1" applyAlignment="1">
      <alignment horizontal="center" vertical="top"/>
    </xf>
    <xf numFmtId="10" fontId="123" fillId="0" borderId="20" xfId="5" applyNumberFormat="1" applyFont="1" applyFill="1" applyBorder="1" applyAlignment="1">
      <alignment horizontal="center" vertical="center"/>
    </xf>
    <xf numFmtId="44" fontId="123" fillId="0" borderId="9" xfId="1336" applyNumberFormat="1" applyFont="1" applyFill="1" applyBorder="1" applyAlignment="1">
      <alignment horizontal="center" vertical="top"/>
    </xf>
    <xf numFmtId="44" fontId="123" fillId="0" borderId="84" xfId="1336" applyNumberFormat="1" applyFont="1" applyFill="1" applyBorder="1" applyAlignment="1">
      <alignment horizontal="center" vertical="top"/>
    </xf>
    <xf numFmtId="0" fontId="124" fillId="0" borderId="111" xfId="0" applyFont="1" applyBorder="1" applyAlignment="1">
      <alignment horizontal="left" vertical="center" wrapText="1"/>
    </xf>
    <xf numFmtId="0" fontId="124" fillId="0" borderId="112" xfId="0" applyFont="1" applyBorder="1" applyAlignment="1">
      <alignment horizontal="left" vertical="center" wrapText="1"/>
    </xf>
    <xf numFmtId="0" fontId="124" fillId="0" borderId="113" xfId="0" applyFont="1" applyBorder="1" applyAlignment="1">
      <alignment horizontal="left" vertical="center" wrapText="1"/>
    </xf>
    <xf numFmtId="0" fontId="116" fillId="0" borderId="114" xfId="0" applyFont="1" applyBorder="1" applyAlignment="1">
      <alignment horizontal="center" vertical="center"/>
    </xf>
    <xf numFmtId="0" fontId="116" fillId="0" borderId="115" xfId="0" applyFont="1" applyBorder="1" applyAlignment="1">
      <alignment horizontal="center" vertical="center"/>
    </xf>
    <xf numFmtId="0" fontId="116" fillId="0" borderId="116" xfId="0" applyFont="1" applyBorder="1" applyAlignment="1">
      <alignment horizontal="center" vertical="center"/>
    </xf>
    <xf numFmtId="0" fontId="116" fillId="0" borderId="117" xfId="0" applyFont="1" applyBorder="1" applyAlignment="1">
      <alignment horizontal="center" vertical="center"/>
    </xf>
    <xf numFmtId="0" fontId="116" fillId="0" borderId="116" xfId="0" applyFont="1" applyBorder="1" applyAlignment="1">
      <alignment horizontal="center" vertical="center"/>
    </xf>
    <xf numFmtId="0" fontId="116" fillId="0" borderId="118" xfId="0" applyFont="1" applyBorder="1" applyAlignment="1">
      <alignment horizontal="center" vertical="center" wrapText="1"/>
    </xf>
    <xf numFmtId="0" fontId="54" fillId="0" borderId="119" xfId="0" applyFont="1" applyBorder="1" applyAlignment="1">
      <alignment horizontal="center" vertical="center" wrapText="1"/>
    </xf>
    <xf numFmtId="0" fontId="114" fillId="0" borderId="115" xfId="0" applyFont="1" applyBorder="1" applyAlignment="1">
      <alignment horizontal="center" vertical="center" wrapText="1"/>
    </xf>
    <xf numFmtId="0" fontId="114" fillId="2" borderId="120" xfId="215" applyFont="1" applyFill="1" applyBorder="1" applyAlignment="1">
      <alignment horizontal="center" vertical="center"/>
    </xf>
    <xf numFmtId="49" fontId="114" fillId="2" borderId="121" xfId="215" applyNumberFormat="1" applyFont="1" applyFill="1" applyBorder="1" applyAlignment="1">
      <alignment horizontal="center" vertical="center"/>
    </xf>
    <xf numFmtId="0" fontId="121" fillId="2" borderId="120" xfId="215" applyFont="1" applyFill="1" applyBorder="1" applyAlignment="1">
      <alignment horizontal="center" vertical="center"/>
    </xf>
    <xf numFmtId="10" fontId="121" fillId="2" borderId="122" xfId="5" applyNumberFormat="1" applyFont="1" applyFill="1" applyBorder="1" applyAlignment="1">
      <alignment horizontal="center" vertical="center"/>
    </xf>
    <xf numFmtId="0" fontId="121" fillId="2" borderId="123" xfId="215" applyFont="1" applyFill="1" applyBorder="1" applyAlignment="1">
      <alignment horizontal="center" vertical="center"/>
    </xf>
    <xf numFmtId="164" fontId="121" fillId="2" borderId="124" xfId="3" applyFont="1" applyFill="1" applyBorder="1" applyAlignment="1">
      <alignment horizontal="center" vertical="center"/>
    </xf>
    <xf numFmtId="9" fontId="122" fillId="0" borderId="125" xfId="5" applyFont="1" applyBorder="1" applyAlignment="1">
      <alignment horizontal="center" vertical="top"/>
    </xf>
    <xf numFmtId="9" fontId="122" fillId="0" borderId="126" xfId="5" applyFont="1" applyBorder="1" applyAlignment="1">
      <alignment horizontal="center" vertical="top"/>
    </xf>
    <xf numFmtId="9" fontId="121" fillId="2" borderId="125" xfId="5" applyFont="1" applyFill="1" applyBorder="1" applyAlignment="1">
      <alignment horizontal="center" vertical="center"/>
    </xf>
    <xf numFmtId="164" fontId="121" fillId="2" borderId="127" xfId="3" applyFont="1" applyFill="1" applyBorder="1" applyAlignment="1">
      <alignment horizontal="center" vertical="center"/>
    </xf>
    <xf numFmtId="1" fontId="122" fillId="0" borderId="120" xfId="0" applyNumberFormat="1" applyFont="1" applyBorder="1" applyAlignment="1">
      <alignment horizontal="center" vertical="center"/>
    </xf>
    <xf numFmtId="10" fontId="122" fillId="0" borderId="121" xfId="5" applyNumberFormat="1" applyFont="1" applyFill="1" applyBorder="1" applyAlignment="1">
      <alignment horizontal="center" vertical="top"/>
    </xf>
    <xf numFmtId="0" fontId="122" fillId="0" borderId="123" xfId="0" applyFont="1" applyBorder="1" applyAlignment="1">
      <alignment horizontal="center" vertical="center"/>
    </xf>
    <xf numFmtId="164" fontId="122" fillId="0" borderId="128" xfId="3" applyFont="1" applyFill="1" applyBorder="1" applyAlignment="1">
      <alignment horizontal="center" vertical="top"/>
    </xf>
    <xf numFmtId="0" fontId="122" fillId="0" borderId="120" xfId="0" applyFont="1" applyBorder="1" applyAlignment="1">
      <alignment horizontal="center" vertical="center"/>
    </xf>
    <xf numFmtId="10" fontId="122" fillId="0" borderId="129" xfId="5" applyNumberFormat="1" applyFont="1" applyFill="1" applyBorder="1" applyAlignment="1">
      <alignment horizontal="center" vertical="top"/>
    </xf>
    <xf numFmtId="164" fontId="122" fillId="0" borderId="126" xfId="3" applyFont="1" applyFill="1" applyBorder="1" applyAlignment="1">
      <alignment horizontal="center" vertical="top"/>
    </xf>
    <xf numFmtId="10" fontId="122" fillId="0" borderId="125" xfId="5" applyNumberFormat="1" applyFont="1" applyFill="1" applyBorder="1" applyAlignment="1">
      <alignment horizontal="center" vertical="top"/>
    </xf>
    <xf numFmtId="164" fontId="122" fillId="0" borderId="127" xfId="3" applyFont="1" applyFill="1" applyBorder="1" applyAlignment="1">
      <alignment horizontal="center" vertical="top"/>
    </xf>
    <xf numFmtId="9" fontId="122" fillId="0" borderId="125" xfId="5" applyFont="1" applyFill="1" applyBorder="1" applyAlignment="1">
      <alignment horizontal="center" vertical="top"/>
    </xf>
    <xf numFmtId="9" fontId="122" fillId="0" borderId="126" xfId="5" applyFont="1" applyFill="1" applyBorder="1" applyAlignment="1">
      <alignment horizontal="center" vertical="top"/>
    </xf>
    <xf numFmtId="9" fontId="122" fillId="0" borderId="129" xfId="5" applyFont="1" applyFill="1" applyBorder="1" applyAlignment="1">
      <alignment horizontal="center" vertical="top"/>
    </xf>
    <xf numFmtId="44" fontId="122" fillId="0" borderId="126" xfId="0" applyNumberFormat="1" applyFont="1" applyBorder="1" applyAlignment="1">
      <alignment horizontal="left" vertical="top"/>
    </xf>
    <xf numFmtId="0" fontId="122" fillId="0" borderId="120" xfId="0" applyFont="1" applyBorder="1" applyAlignment="1">
      <alignment horizontal="center" vertical="center"/>
    </xf>
    <xf numFmtId="10" fontId="123" fillId="0" borderId="121" xfId="5" applyNumberFormat="1" applyFont="1" applyFill="1" applyBorder="1" applyAlignment="1">
      <alignment horizontal="center" vertical="center"/>
    </xf>
    <xf numFmtId="0" fontId="122" fillId="0" borderId="130" xfId="0" applyFont="1" applyBorder="1" applyAlignment="1">
      <alignment horizontal="left" vertical="center"/>
    </xf>
    <xf numFmtId="44" fontId="123" fillId="0" borderId="131" xfId="1336" applyNumberFormat="1" applyFont="1" applyFill="1" applyBorder="1" applyAlignment="1">
      <alignment horizontal="center" vertical="top"/>
    </xf>
    <xf numFmtId="10" fontId="123" fillId="0" borderId="131" xfId="5" applyNumberFormat="1" applyFont="1" applyBorder="1" applyAlignment="1">
      <alignment horizontal="center" vertical="top"/>
    </xf>
    <xf numFmtId="0" fontId="54" fillId="0" borderId="114" xfId="0" applyFont="1" applyBorder="1" applyAlignment="1">
      <alignment horizontal="center" vertical="center"/>
    </xf>
    <xf numFmtId="0" fontId="54" fillId="0" borderId="115" xfId="0" applyFont="1" applyBorder="1" applyAlignment="1">
      <alignment horizontal="center" vertical="center"/>
    </xf>
    <xf numFmtId="0" fontId="54" fillId="0" borderId="119" xfId="0" applyFont="1" applyBorder="1" applyAlignment="1">
      <alignment horizontal="center" vertical="center"/>
    </xf>
    <xf numFmtId="0" fontId="54" fillId="0" borderId="132" xfId="0" applyFont="1" applyBorder="1" applyAlignment="1">
      <alignment horizontal="center" vertical="center"/>
    </xf>
    <xf numFmtId="0" fontId="54" fillId="0" borderId="116" xfId="0" applyFont="1" applyBorder="1" applyAlignment="1">
      <alignment horizontal="center" vertical="center"/>
    </xf>
    <xf numFmtId="0" fontId="54" fillId="0" borderId="117" xfId="0" applyFont="1" applyBorder="1" applyAlignment="1">
      <alignment horizontal="center" vertical="center"/>
    </xf>
    <xf numFmtId="0" fontId="40" fillId="0" borderId="114" xfId="0" applyFont="1" applyBorder="1" applyAlignment="1">
      <alignment horizontal="center"/>
    </xf>
    <xf numFmtId="0" fontId="40" fillId="0" borderId="115" xfId="0" applyFont="1" applyBorder="1" applyAlignment="1">
      <alignment horizontal="center"/>
    </xf>
    <xf numFmtId="0" fontId="40" fillId="0" borderId="119" xfId="0" applyFont="1" applyBorder="1" applyAlignment="1">
      <alignment horizontal="center"/>
    </xf>
    <xf numFmtId="0" fontId="40" fillId="0" borderId="132" xfId="0" applyFont="1" applyBorder="1" applyAlignment="1">
      <alignment horizontal="center"/>
    </xf>
    <xf numFmtId="0" fontId="40" fillId="0" borderId="133" xfId="0" applyFont="1" applyBorder="1" applyAlignment="1">
      <alignment horizontal="center"/>
    </xf>
    <xf numFmtId="0" fontId="40" fillId="0" borderId="134" xfId="0" applyFont="1" applyBorder="1" applyAlignment="1">
      <alignment horizontal="center"/>
    </xf>
    <xf numFmtId="0" fontId="40" fillId="0" borderId="135" xfId="0" applyFont="1" applyBorder="1" applyAlignment="1">
      <alignment horizontal="center"/>
    </xf>
  </cellXfs>
  <cellStyles count="38213">
    <cellStyle name="0,0_x000d__x000a_NA_x000d__x000a_" xfId="12" xr:uid="{00000000-0005-0000-0000-000000000000}"/>
    <cellStyle name="12" xfId="1141" xr:uid="{00000000-0005-0000-0000-000001000000}"/>
    <cellStyle name="20% - Accent1" xfId="248" xr:uid="{00000000-0005-0000-0000-000002000000}"/>
    <cellStyle name="20% - Accent1 2" xfId="1142" xr:uid="{00000000-0005-0000-0000-000003000000}"/>
    <cellStyle name="20% - Accent2" xfId="249" xr:uid="{00000000-0005-0000-0000-000004000000}"/>
    <cellStyle name="20% - Accent2 2" xfId="1143" xr:uid="{00000000-0005-0000-0000-000005000000}"/>
    <cellStyle name="20% - Accent3" xfId="250" xr:uid="{00000000-0005-0000-0000-000006000000}"/>
    <cellStyle name="20% - Accent3 2" xfId="1144" xr:uid="{00000000-0005-0000-0000-000007000000}"/>
    <cellStyle name="20% - Accent4" xfId="251" xr:uid="{00000000-0005-0000-0000-000008000000}"/>
    <cellStyle name="20% - Accent4 2" xfId="1145" xr:uid="{00000000-0005-0000-0000-000009000000}"/>
    <cellStyle name="20% - Accent5" xfId="252" xr:uid="{00000000-0005-0000-0000-00000A000000}"/>
    <cellStyle name="20% - Accent5 2" xfId="1146" xr:uid="{00000000-0005-0000-0000-00000B000000}"/>
    <cellStyle name="20% - Accent6" xfId="253" xr:uid="{00000000-0005-0000-0000-00000C000000}"/>
    <cellStyle name="20% - Accent6 2" xfId="1147" xr:uid="{00000000-0005-0000-0000-00000D000000}"/>
    <cellStyle name="20% - Ênfase1 100" xfId="1148" xr:uid="{00000000-0005-0000-0000-00000E000000}"/>
    <cellStyle name="20% - Ênfase1 2" xfId="254" xr:uid="{00000000-0005-0000-0000-00000F000000}"/>
    <cellStyle name="20% - Ênfase1 2 2" xfId="1149" xr:uid="{00000000-0005-0000-0000-000010000000}"/>
    <cellStyle name="20% - Ênfase2 2" xfId="255" xr:uid="{00000000-0005-0000-0000-000011000000}"/>
    <cellStyle name="20% - Ênfase2 2 2" xfId="1150" xr:uid="{00000000-0005-0000-0000-000012000000}"/>
    <cellStyle name="20% - Ênfase3 2" xfId="256" xr:uid="{00000000-0005-0000-0000-000013000000}"/>
    <cellStyle name="20% - Ênfase3 2 2" xfId="1151" xr:uid="{00000000-0005-0000-0000-000014000000}"/>
    <cellStyle name="20% - Ênfase4 2" xfId="257" xr:uid="{00000000-0005-0000-0000-000015000000}"/>
    <cellStyle name="20% - Ênfase4 2 2" xfId="1152" xr:uid="{00000000-0005-0000-0000-000016000000}"/>
    <cellStyle name="20% - Ênfase5" xfId="109" builtinId="46" customBuiltin="1"/>
    <cellStyle name="20% - Ênfase5 2" xfId="258" xr:uid="{00000000-0005-0000-0000-000018000000}"/>
    <cellStyle name="20% - Ênfase6" xfId="112" builtinId="50" customBuiltin="1"/>
    <cellStyle name="20% - Ênfase6 2" xfId="259" xr:uid="{00000000-0005-0000-0000-00001A000000}"/>
    <cellStyle name="40% - Accent1" xfId="260" xr:uid="{00000000-0005-0000-0000-00001B000000}"/>
    <cellStyle name="40% - Accent1 2" xfId="1153" xr:uid="{00000000-0005-0000-0000-00001C000000}"/>
    <cellStyle name="40% - Accent2" xfId="261" xr:uid="{00000000-0005-0000-0000-00001D000000}"/>
    <cellStyle name="40% - Accent2 2" xfId="1154" xr:uid="{00000000-0005-0000-0000-00001E000000}"/>
    <cellStyle name="40% - Accent3" xfId="262" xr:uid="{00000000-0005-0000-0000-00001F000000}"/>
    <cellStyle name="40% - Accent3 2" xfId="1155" xr:uid="{00000000-0005-0000-0000-000020000000}"/>
    <cellStyle name="40% - Accent4" xfId="263" xr:uid="{00000000-0005-0000-0000-000021000000}"/>
    <cellStyle name="40% - Accent4 2" xfId="1156" xr:uid="{00000000-0005-0000-0000-000022000000}"/>
    <cellStyle name="40% - Accent5" xfId="264" xr:uid="{00000000-0005-0000-0000-000023000000}"/>
    <cellStyle name="40% - Accent5 2" xfId="1157" xr:uid="{00000000-0005-0000-0000-000024000000}"/>
    <cellStyle name="40% - Accent6" xfId="265" xr:uid="{00000000-0005-0000-0000-000025000000}"/>
    <cellStyle name="40% - Accent6 2" xfId="1158" xr:uid="{00000000-0005-0000-0000-000026000000}"/>
    <cellStyle name="40% - Ênfase1" xfId="102" builtinId="31" customBuiltin="1"/>
    <cellStyle name="40% - Ênfase1 2" xfId="266" xr:uid="{00000000-0005-0000-0000-000028000000}"/>
    <cellStyle name="40% - Ênfase2" xfId="104" builtinId="35" customBuiltin="1"/>
    <cellStyle name="40% - Ênfase2 2" xfId="267" xr:uid="{00000000-0005-0000-0000-00002A000000}"/>
    <cellStyle name="40% - Ênfase3 2" xfId="268" xr:uid="{00000000-0005-0000-0000-00002B000000}"/>
    <cellStyle name="40% - Ênfase3 2 2" xfId="1159" xr:uid="{00000000-0005-0000-0000-00002C000000}"/>
    <cellStyle name="40% - Ênfase4" xfId="107" builtinId="43" customBuiltin="1"/>
    <cellStyle name="40% - Ênfase4 2" xfId="269" xr:uid="{00000000-0005-0000-0000-00002E000000}"/>
    <cellStyle name="40% - Ênfase5" xfId="110" builtinId="47" customBuiltin="1"/>
    <cellStyle name="40% - Ênfase5 2" xfId="270" xr:uid="{00000000-0005-0000-0000-000030000000}"/>
    <cellStyle name="40% - Ênfase6" xfId="113" builtinId="51" customBuiltin="1"/>
    <cellStyle name="40% - Ênfase6 2" xfId="271" xr:uid="{00000000-0005-0000-0000-000032000000}"/>
    <cellStyle name="60% - Accent1" xfId="272" xr:uid="{00000000-0005-0000-0000-000033000000}"/>
    <cellStyle name="60% - Accent1 2" xfId="1160" xr:uid="{00000000-0005-0000-0000-000034000000}"/>
    <cellStyle name="60% - Accent2" xfId="273" xr:uid="{00000000-0005-0000-0000-000035000000}"/>
    <cellStyle name="60% - Accent2 2" xfId="1161" xr:uid="{00000000-0005-0000-0000-000036000000}"/>
    <cellStyle name="60% - Accent3" xfId="274" xr:uid="{00000000-0005-0000-0000-000037000000}"/>
    <cellStyle name="60% - Accent3 2" xfId="1162" xr:uid="{00000000-0005-0000-0000-000038000000}"/>
    <cellStyle name="60% - Accent4" xfId="275" xr:uid="{00000000-0005-0000-0000-000039000000}"/>
    <cellStyle name="60% - Accent4 2" xfId="1163" xr:uid="{00000000-0005-0000-0000-00003A000000}"/>
    <cellStyle name="60% - Accent5" xfId="276" xr:uid="{00000000-0005-0000-0000-00003B000000}"/>
    <cellStyle name="60% - Accent5 2" xfId="1164" xr:uid="{00000000-0005-0000-0000-00003C000000}"/>
    <cellStyle name="60% - Accent6" xfId="277" xr:uid="{00000000-0005-0000-0000-00003D000000}"/>
    <cellStyle name="60% - Accent6 2" xfId="1165" xr:uid="{00000000-0005-0000-0000-00003E000000}"/>
    <cellStyle name="60% - Ênfase1 2" xfId="278" xr:uid="{00000000-0005-0000-0000-00003F000000}"/>
    <cellStyle name="60% - Ênfase1 2 2" xfId="1166" xr:uid="{00000000-0005-0000-0000-000040000000}"/>
    <cellStyle name="60% - Ênfase2 2" xfId="279" xr:uid="{00000000-0005-0000-0000-000041000000}"/>
    <cellStyle name="60% - Ênfase2 2 2" xfId="1167" xr:uid="{00000000-0005-0000-0000-000042000000}"/>
    <cellStyle name="60% - Ênfase3 2" xfId="280" xr:uid="{00000000-0005-0000-0000-000043000000}"/>
    <cellStyle name="60% - Ênfase3 2 2" xfId="1168" xr:uid="{00000000-0005-0000-0000-000044000000}"/>
    <cellStyle name="60% - Ênfase4 2" xfId="281" xr:uid="{00000000-0005-0000-0000-000045000000}"/>
    <cellStyle name="60% - Ênfase4 2 2" xfId="1169" xr:uid="{00000000-0005-0000-0000-000046000000}"/>
    <cellStyle name="60% - Ênfase5 2" xfId="282" xr:uid="{00000000-0005-0000-0000-000047000000}"/>
    <cellStyle name="60% - Ênfase5 2 2" xfId="1170" xr:uid="{00000000-0005-0000-0000-000048000000}"/>
    <cellStyle name="60% - Ênfase6 2" xfId="283" xr:uid="{00000000-0005-0000-0000-000049000000}"/>
    <cellStyle name="60% - Ênfase6 2 2" xfId="1171" xr:uid="{00000000-0005-0000-0000-00004A000000}"/>
    <cellStyle name="60% - Ênfase6 37" xfId="1172" xr:uid="{00000000-0005-0000-0000-00004B000000}"/>
    <cellStyle name="A3 297 x 420 mm" xfId="284" xr:uid="{00000000-0005-0000-0000-00004C000000}"/>
    <cellStyle name="Accent1" xfId="285" xr:uid="{00000000-0005-0000-0000-00004D000000}"/>
    <cellStyle name="Accent1 2" xfId="1173" xr:uid="{00000000-0005-0000-0000-00004E000000}"/>
    <cellStyle name="Accent2" xfId="286" xr:uid="{00000000-0005-0000-0000-00004F000000}"/>
    <cellStyle name="Accent2 2" xfId="1174" xr:uid="{00000000-0005-0000-0000-000050000000}"/>
    <cellStyle name="Accent3" xfId="287" xr:uid="{00000000-0005-0000-0000-000051000000}"/>
    <cellStyle name="Accent3 2" xfId="1175" xr:uid="{00000000-0005-0000-0000-000052000000}"/>
    <cellStyle name="Accent4" xfId="288" xr:uid="{00000000-0005-0000-0000-000053000000}"/>
    <cellStyle name="Accent4 2" xfId="1176" xr:uid="{00000000-0005-0000-0000-000054000000}"/>
    <cellStyle name="Accent5" xfId="289" xr:uid="{00000000-0005-0000-0000-000055000000}"/>
    <cellStyle name="Accent5 2" xfId="1177" xr:uid="{00000000-0005-0000-0000-000056000000}"/>
    <cellStyle name="Accent6" xfId="290" xr:uid="{00000000-0005-0000-0000-000057000000}"/>
    <cellStyle name="Accent6 2" xfId="1178" xr:uid="{00000000-0005-0000-0000-000058000000}"/>
    <cellStyle name="Bad" xfId="291" xr:uid="{00000000-0005-0000-0000-000059000000}"/>
    <cellStyle name="Bad 2" xfId="1179" xr:uid="{00000000-0005-0000-0000-00005A000000}"/>
    <cellStyle name="Bom" xfId="92" builtinId="26" customBuiltin="1"/>
    <cellStyle name="Bom 2" xfId="292" xr:uid="{00000000-0005-0000-0000-00005C000000}"/>
    <cellStyle name="Calculation" xfId="293" xr:uid="{00000000-0005-0000-0000-00005D000000}"/>
    <cellStyle name="Calculation 10" xfId="10463" xr:uid="{00000000-0005-0000-0000-00005E000000}"/>
    <cellStyle name="Calculation 10 2" xfId="19715" xr:uid="{00000000-0005-0000-0000-00005F000000}"/>
    <cellStyle name="Calculation 10 3" xfId="28967" xr:uid="{00000000-0005-0000-0000-000060000000}"/>
    <cellStyle name="Calculation 2" xfId="440" xr:uid="{00000000-0005-0000-0000-000061000000}"/>
    <cellStyle name="Calculation 2 10" xfId="942" xr:uid="{00000000-0005-0000-0000-000062000000}"/>
    <cellStyle name="Calculation 2 10 2" xfId="4670" xr:uid="{00000000-0005-0000-0000-000063000000}"/>
    <cellStyle name="Calculation 2 10 2 2" xfId="13922" xr:uid="{00000000-0005-0000-0000-000064000000}"/>
    <cellStyle name="Calculation 2 10 2 2 2" xfId="23174" xr:uid="{00000000-0005-0000-0000-000065000000}"/>
    <cellStyle name="Calculation 2 10 2 2 3" xfId="32426" xr:uid="{00000000-0005-0000-0000-000066000000}"/>
    <cellStyle name="Calculation 2 10 3" xfId="4935" xr:uid="{00000000-0005-0000-0000-000067000000}"/>
    <cellStyle name="Calculation 2 10 3 2" xfId="14187" xr:uid="{00000000-0005-0000-0000-000068000000}"/>
    <cellStyle name="Calculation 2 10 3 2 2" xfId="23439" xr:uid="{00000000-0005-0000-0000-000069000000}"/>
    <cellStyle name="Calculation 2 10 3 2 3" xfId="32691" xr:uid="{00000000-0005-0000-0000-00006A000000}"/>
    <cellStyle name="Calculation 2 10 4" xfId="10696" xr:uid="{00000000-0005-0000-0000-00006B000000}"/>
    <cellStyle name="Calculation 2 10 4 2" xfId="19948" xr:uid="{00000000-0005-0000-0000-00006C000000}"/>
    <cellStyle name="Calculation 2 10 4 3" xfId="29200" xr:uid="{00000000-0005-0000-0000-00006D000000}"/>
    <cellStyle name="Calculation 2 11" xfId="982" xr:uid="{00000000-0005-0000-0000-00006E000000}"/>
    <cellStyle name="Calculation 2 11 2" xfId="4710" xr:uid="{00000000-0005-0000-0000-00006F000000}"/>
    <cellStyle name="Calculation 2 11 2 2" xfId="13962" xr:uid="{00000000-0005-0000-0000-000070000000}"/>
    <cellStyle name="Calculation 2 11 2 2 2" xfId="23214" xr:uid="{00000000-0005-0000-0000-000071000000}"/>
    <cellStyle name="Calculation 2 11 2 2 3" xfId="32466" xr:uid="{00000000-0005-0000-0000-000072000000}"/>
    <cellStyle name="Calculation 2 11 3" xfId="198" xr:uid="{00000000-0005-0000-0000-000073000000}"/>
    <cellStyle name="Calculation 2 11 3 2" xfId="10457" xr:uid="{00000000-0005-0000-0000-000074000000}"/>
    <cellStyle name="Calculation 2 11 3 2 2" xfId="19709" xr:uid="{00000000-0005-0000-0000-000075000000}"/>
    <cellStyle name="Calculation 2 11 3 2 3" xfId="28961" xr:uid="{00000000-0005-0000-0000-000076000000}"/>
    <cellStyle name="Calculation 2 11 4" xfId="10736" xr:uid="{00000000-0005-0000-0000-000077000000}"/>
    <cellStyle name="Calculation 2 11 4 2" xfId="19988" xr:uid="{00000000-0005-0000-0000-000078000000}"/>
    <cellStyle name="Calculation 2 11 4 3" xfId="29240" xr:uid="{00000000-0005-0000-0000-000079000000}"/>
    <cellStyle name="Calculation 2 12" xfId="2368" xr:uid="{00000000-0005-0000-0000-00007A000000}"/>
    <cellStyle name="Calculation 2 12 2" xfId="5816" xr:uid="{00000000-0005-0000-0000-00007B000000}"/>
    <cellStyle name="Calculation 2 12 2 2" xfId="15068" xr:uid="{00000000-0005-0000-0000-00007C000000}"/>
    <cellStyle name="Calculation 2 12 2 2 2" xfId="24320" xr:uid="{00000000-0005-0000-0000-00007D000000}"/>
    <cellStyle name="Calculation 2 12 2 2 3" xfId="33572" xr:uid="{00000000-0005-0000-0000-00007E000000}"/>
    <cellStyle name="Calculation 2 12 3" xfId="8498" xr:uid="{00000000-0005-0000-0000-00007F000000}"/>
    <cellStyle name="Calculation 2 12 3 2" xfId="17750" xr:uid="{00000000-0005-0000-0000-000080000000}"/>
    <cellStyle name="Calculation 2 12 3 2 2" xfId="27002" xr:uid="{00000000-0005-0000-0000-000081000000}"/>
    <cellStyle name="Calculation 2 12 3 2 3" xfId="36254" xr:uid="{00000000-0005-0000-0000-000082000000}"/>
    <cellStyle name="Calculation 2 12 4" xfId="11620" xr:uid="{00000000-0005-0000-0000-000083000000}"/>
    <cellStyle name="Calculation 2 12 4 2" xfId="20872" xr:uid="{00000000-0005-0000-0000-000084000000}"/>
    <cellStyle name="Calculation 2 12 4 3" xfId="30124" xr:uid="{00000000-0005-0000-0000-000085000000}"/>
    <cellStyle name="Calculation 2 13" xfId="4401" xr:uid="{00000000-0005-0000-0000-000086000000}"/>
    <cellStyle name="Calculation 2 13 2" xfId="13653" xr:uid="{00000000-0005-0000-0000-000087000000}"/>
    <cellStyle name="Calculation 2 13 2 2" xfId="22905" xr:uid="{00000000-0005-0000-0000-000088000000}"/>
    <cellStyle name="Calculation 2 13 2 3" xfId="32157" xr:uid="{00000000-0005-0000-0000-000089000000}"/>
    <cellStyle name="Calculation 2 14" xfId="5061" xr:uid="{00000000-0005-0000-0000-00008A000000}"/>
    <cellStyle name="Calculation 2 14 2" xfId="14313" xr:uid="{00000000-0005-0000-0000-00008B000000}"/>
    <cellStyle name="Calculation 2 14 2 2" xfId="23565" xr:uid="{00000000-0005-0000-0000-00008C000000}"/>
    <cellStyle name="Calculation 2 14 2 3" xfId="32817" xr:uid="{00000000-0005-0000-0000-00008D000000}"/>
    <cellStyle name="Calculation 2 15" xfId="10486" xr:uid="{00000000-0005-0000-0000-00008E000000}"/>
    <cellStyle name="Calculation 2 15 2" xfId="19738" xr:uid="{00000000-0005-0000-0000-00008F000000}"/>
    <cellStyle name="Calculation 2 15 3" xfId="28990" xr:uid="{00000000-0005-0000-0000-000090000000}"/>
    <cellStyle name="Calculation 2 2" xfId="592" xr:uid="{00000000-0005-0000-0000-000091000000}"/>
    <cellStyle name="Calculation 2 2 10" xfId="4461" xr:uid="{00000000-0005-0000-0000-000092000000}"/>
    <cellStyle name="Calculation 2 2 10 2" xfId="13713" xr:uid="{00000000-0005-0000-0000-000093000000}"/>
    <cellStyle name="Calculation 2 2 10 2 2" xfId="22965" xr:uid="{00000000-0005-0000-0000-000094000000}"/>
    <cellStyle name="Calculation 2 2 10 2 3" xfId="32217" xr:uid="{00000000-0005-0000-0000-000095000000}"/>
    <cellStyle name="Calculation 2 2 11" xfId="5009" xr:uid="{00000000-0005-0000-0000-000096000000}"/>
    <cellStyle name="Calculation 2 2 11 2" xfId="14261" xr:uid="{00000000-0005-0000-0000-000097000000}"/>
    <cellStyle name="Calculation 2 2 11 2 2" xfId="23513" xr:uid="{00000000-0005-0000-0000-000098000000}"/>
    <cellStyle name="Calculation 2 2 11 2 3" xfId="32765" xr:uid="{00000000-0005-0000-0000-000099000000}"/>
    <cellStyle name="Calculation 2 2 12" xfId="10522" xr:uid="{00000000-0005-0000-0000-00009A000000}"/>
    <cellStyle name="Calculation 2 2 12 2" xfId="19774" xr:uid="{00000000-0005-0000-0000-00009B000000}"/>
    <cellStyle name="Calculation 2 2 12 3" xfId="29026" xr:uid="{00000000-0005-0000-0000-00009C000000}"/>
    <cellStyle name="Calculation 2 2 2" xfId="1856" xr:uid="{00000000-0005-0000-0000-00009D000000}"/>
    <cellStyle name="Calculation 2 2 2 2" xfId="2609" xr:uid="{00000000-0005-0000-0000-00009E000000}"/>
    <cellStyle name="Calculation 2 2 2 2 2" xfId="6057" xr:uid="{00000000-0005-0000-0000-00009F000000}"/>
    <cellStyle name="Calculation 2 2 2 2 2 2" xfId="15309" xr:uid="{00000000-0005-0000-0000-0000A0000000}"/>
    <cellStyle name="Calculation 2 2 2 2 2 2 2" xfId="24561" xr:uid="{00000000-0005-0000-0000-0000A1000000}"/>
    <cellStyle name="Calculation 2 2 2 2 2 2 3" xfId="33813" xr:uid="{00000000-0005-0000-0000-0000A2000000}"/>
    <cellStyle name="Calculation 2 2 2 2 3" xfId="8739" xr:uid="{00000000-0005-0000-0000-0000A3000000}"/>
    <cellStyle name="Calculation 2 2 2 2 3 2" xfId="17991" xr:uid="{00000000-0005-0000-0000-0000A4000000}"/>
    <cellStyle name="Calculation 2 2 2 2 3 2 2" xfId="27243" xr:uid="{00000000-0005-0000-0000-0000A5000000}"/>
    <cellStyle name="Calculation 2 2 2 2 3 2 3" xfId="36495" xr:uid="{00000000-0005-0000-0000-0000A6000000}"/>
    <cellStyle name="Calculation 2 2 2 2 4" xfId="11861" xr:uid="{00000000-0005-0000-0000-0000A7000000}"/>
    <cellStyle name="Calculation 2 2 2 2 4 2" xfId="21113" xr:uid="{00000000-0005-0000-0000-0000A8000000}"/>
    <cellStyle name="Calculation 2 2 2 2 4 3" xfId="30365" xr:uid="{00000000-0005-0000-0000-0000A9000000}"/>
    <cellStyle name="Calculation 2 2 2 3" xfId="3265" xr:uid="{00000000-0005-0000-0000-0000AA000000}"/>
    <cellStyle name="Calculation 2 2 2 3 2" xfId="6713" xr:uid="{00000000-0005-0000-0000-0000AB000000}"/>
    <cellStyle name="Calculation 2 2 2 3 2 2" xfId="15965" xr:uid="{00000000-0005-0000-0000-0000AC000000}"/>
    <cellStyle name="Calculation 2 2 2 3 2 2 2" xfId="25217" xr:uid="{00000000-0005-0000-0000-0000AD000000}"/>
    <cellStyle name="Calculation 2 2 2 3 2 2 3" xfId="34469" xr:uid="{00000000-0005-0000-0000-0000AE000000}"/>
    <cellStyle name="Calculation 2 2 2 3 3" xfId="9395" xr:uid="{00000000-0005-0000-0000-0000AF000000}"/>
    <cellStyle name="Calculation 2 2 2 3 3 2" xfId="18647" xr:uid="{00000000-0005-0000-0000-0000B0000000}"/>
    <cellStyle name="Calculation 2 2 2 3 3 2 2" xfId="27899" xr:uid="{00000000-0005-0000-0000-0000B1000000}"/>
    <cellStyle name="Calculation 2 2 2 3 3 2 3" xfId="37151" xr:uid="{00000000-0005-0000-0000-0000B2000000}"/>
    <cellStyle name="Calculation 2 2 2 3 4" xfId="12517" xr:uid="{00000000-0005-0000-0000-0000B3000000}"/>
    <cellStyle name="Calculation 2 2 2 3 4 2" xfId="21769" xr:uid="{00000000-0005-0000-0000-0000B4000000}"/>
    <cellStyle name="Calculation 2 2 2 3 4 3" xfId="31021" xr:uid="{00000000-0005-0000-0000-0000B5000000}"/>
    <cellStyle name="Calculation 2 2 2 4" xfId="3900" xr:uid="{00000000-0005-0000-0000-0000B6000000}"/>
    <cellStyle name="Calculation 2 2 2 4 2" xfId="7348" xr:uid="{00000000-0005-0000-0000-0000B7000000}"/>
    <cellStyle name="Calculation 2 2 2 4 2 2" xfId="16600" xr:uid="{00000000-0005-0000-0000-0000B8000000}"/>
    <cellStyle name="Calculation 2 2 2 4 2 2 2" xfId="25852" xr:uid="{00000000-0005-0000-0000-0000B9000000}"/>
    <cellStyle name="Calculation 2 2 2 4 2 2 3" xfId="35104" xr:uid="{00000000-0005-0000-0000-0000BA000000}"/>
    <cellStyle name="Calculation 2 2 2 4 3" xfId="10030" xr:uid="{00000000-0005-0000-0000-0000BB000000}"/>
    <cellStyle name="Calculation 2 2 2 4 3 2" xfId="19282" xr:uid="{00000000-0005-0000-0000-0000BC000000}"/>
    <cellStyle name="Calculation 2 2 2 4 3 2 2" xfId="28534" xr:uid="{00000000-0005-0000-0000-0000BD000000}"/>
    <cellStyle name="Calculation 2 2 2 4 3 2 3" xfId="37786" xr:uid="{00000000-0005-0000-0000-0000BE000000}"/>
    <cellStyle name="Calculation 2 2 2 4 4" xfId="13152" xr:uid="{00000000-0005-0000-0000-0000BF000000}"/>
    <cellStyle name="Calculation 2 2 2 4 4 2" xfId="22404" xr:uid="{00000000-0005-0000-0000-0000C0000000}"/>
    <cellStyle name="Calculation 2 2 2 4 4 3" xfId="31656" xr:uid="{00000000-0005-0000-0000-0000C1000000}"/>
    <cellStyle name="Calculation 2 2 2 5" xfId="5306" xr:uid="{00000000-0005-0000-0000-0000C2000000}"/>
    <cellStyle name="Calculation 2 2 2 5 2" xfId="14558" xr:uid="{00000000-0005-0000-0000-0000C3000000}"/>
    <cellStyle name="Calculation 2 2 2 5 2 2" xfId="23810" xr:uid="{00000000-0005-0000-0000-0000C4000000}"/>
    <cellStyle name="Calculation 2 2 2 5 2 3" xfId="33062" xr:uid="{00000000-0005-0000-0000-0000C5000000}"/>
    <cellStyle name="Calculation 2 2 2 6" xfId="7989" xr:uid="{00000000-0005-0000-0000-0000C6000000}"/>
    <cellStyle name="Calculation 2 2 2 6 2" xfId="17241" xr:uid="{00000000-0005-0000-0000-0000C7000000}"/>
    <cellStyle name="Calculation 2 2 2 6 2 2" xfId="26493" xr:uid="{00000000-0005-0000-0000-0000C8000000}"/>
    <cellStyle name="Calculation 2 2 2 6 2 3" xfId="35745" xr:uid="{00000000-0005-0000-0000-0000C9000000}"/>
    <cellStyle name="Calculation 2 2 2 7" xfId="11111" xr:uid="{00000000-0005-0000-0000-0000CA000000}"/>
    <cellStyle name="Calculation 2 2 2 7 2" xfId="20363" xr:uid="{00000000-0005-0000-0000-0000CB000000}"/>
    <cellStyle name="Calculation 2 2 2 7 3" xfId="29615" xr:uid="{00000000-0005-0000-0000-0000CC000000}"/>
    <cellStyle name="Calculation 2 2 3" xfId="1644" xr:uid="{00000000-0005-0000-0000-0000CD000000}"/>
    <cellStyle name="Calculation 2 2 3 2" xfId="2397" xr:uid="{00000000-0005-0000-0000-0000CE000000}"/>
    <cellStyle name="Calculation 2 2 3 2 2" xfId="5845" xr:uid="{00000000-0005-0000-0000-0000CF000000}"/>
    <cellStyle name="Calculation 2 2 3 2 2 2" xfId="15097" xr:uid="{00000000-0005-0000-0000-0000D0000000}"/>
    <cellStyle name="Calculation 2 2 3 2 2 2 2" xfId="24349" xr:uid="{00000000-0005-0000-0000-0000D1000000}"/>
    <cellStyle name="Calculation 2 2 3 2 2 2 3" xfId="33601" xr:uid="{00000000-0005-0000-0000-0000D2000000}"/>
    <cellStyle name="Calculation 2 2 3 2 3" xfId="8527" xr:uid="{00000000-0005-0000-0000-0000D3000000}"/>
    <cellStyle name="Calculation 2 2 3 2 3 2" xfId="17779" xr:uid="{00000000-0005-0000-0000-0000D4000000}"/>
    <cellStyle name="Calculation 2 2 3 2 3 2 2" xfId="27031" xr:uid="{00000000-0005-0000-0000-0000D5000000}"/>
    <cellStyle name="Calculation 2 2 3 2 3 2 3" xfId="36283" xr:uid="{00000000-0005-0000-0000-0000D6000000}"/>
    <cellStyle name="Calculation 2 2 3 2 4" xfId="11649" xr:uid="{00000000-0005-0000-0000-0000D7000000}"/>
    <cellStyle name="Calculation 2 2 3 2 4 2" xfId="20901" xr:uid="{00000000-0005-0000-0000-0000D8000000}"/>
    <cellStyle name="Calculation 2 2 3 2 4 3" xfId="30153" xr:uid="{00000000-0005-0000-0000-0000D9000000}"/>
    <cellStyle name="Calculation 2 2 3 3" xfId="3053" xr:uid="{00000000-0005-0000-0000-0000DA000000}"/>
    <cellStyle name="Calculation 2 2 3 3 2" xfId="6501" xr:uid="{00000000-0005-0000-0000-0000DB000000}"/>
    <cellStyle name="Calculation 2 2 3 3 2 2" xfId="15753" xr:uid="{00000000-0005-0000-0000-0000DC000000}"/>
    <cellStyle name="Calculation 2 2 3 3 2 2 2" xfId="25005" xr:uid="{00000000-0005-0000-0000-0000DD000000}"/>
    <cellStyle name="Calculation 2 2 3 3 2 2 3" xfId="34257" xr:uid="{00000000-0005-0000-0000-0000DE000000}"/>
    <cellStyle name="Calculation 2 2 3 3 3" xfId="9183" xr:uid="{00000000-0005-0000-0000-0000DF000000}"/>
    <cellStyle name="Calculation 2 2 3 3 3 2" xfId="18435" xr:uid="{00000000-0005-0000-0000-0000E0000000}"/>
    <cellStyle name="Calculation 2 2 3 3 3 2 2" xfId="27687" xr:uid="{00000000-0005-0000-0000-0000E1000000}"/>
    <cellStyle name="Calculation 2 2 3 3 3 2 3" xfId="36939" xr:uid="{00000000-0005-0000-0000-0000E2000000}"/>
    <cellStyle name="Calculation 2 2 3 3 4" xfId="12305" xr:uid="{00000000-0005-0000-0000-0000E3000000}"/>
    <cellStyle name="Calculation 2 2 3 3 4 2" xfId="21557" xr:uid="{00000000-0005-0000-0000-0000E4000000}"/>
    <cellStyle name="Calculation 2 2 3 3 4 3" xfId="30809" xr:uid="{00000000-0005-0000-0000-0000E5000000}"/>
    <cellStyle name="Calculation 2 2 3 4" xfId="2361" xr:uid="{00000000-0005-0000-0000-0000E6000000}"/>
    <cellStyle name="Calculation 2 2 3 4 2" xfId="5809" xr:uid="{00000000-0005-0000-0000-0000E7000000}"/>
    <cellStyle name="Calculation 2 2 3 4 2 2" xfId="15061" xr:uid="{00000000-0005-0000-0000-0000E8000000}"/>
    <cellStyle name="Calculation 2 2 3 4 2 2 2" xfId="24313" xr:uid="{00000000-0005-0000-0000-0000E9000000}"/>
    <cellStyle name="Calculation 2 2 3 4 2 2 3" xfId="33565" xr:uid="{00000000-0005-0000-0000-0000EA000000}"/>
    <cellStyle name="Calculation 2 2 3 4 3" xfId="8491" xr:uid="{00000000-0005-0000-0000-0000EB000000}"/>
    <cellStyle name="Calculation 2 2 3 4 3 2" xfId="17743" xr:uid="{00000000-0005-0000-0000-0000EC000000}"/>
    <cellStyle name="Calculation 2 2 3 4 3 2 2" xfId="26995" xr:uid="{00000000-0005-0000-0000-0000ED000000}"/>
    <cellStyle name="Calculation 2 2 3 4 3 2 3" xfId="36247" xr:uid="{00000000-0005-0000-0000-0000EE000000}"/>
    <cellStyle name="Calculation 2 2 3 4 4" xfId="11613" xr:uid="{00000000-0005-0000-0000-0000EF000000}"/>
    <cellStyle name="Calculation 2 2 3 4 4 2" xfId="20865" xr:uid="{00000000-0005-0000-0000-0000F0000000}"/>
    <cellStyle name="Calculation 2 2 3 4 4 3" xfId="30117" xr:uid="{00000000-0005-0000-0000-0000F1000000}"/>
    <cellStyle name="Calculation 2 2 3 5" xfId="5094" xr:uid="{00000000-0005-0000-0000-0000F2000000}"/>
    <cellStyle name="Calculation 2 2 3 5 2" xfId="14346" xr:uid="{00000000-0005-0000-0000-0000F3000000}"/>
    <cellStyle name="Calculation 2 2 3 5 2 2" xfId="23598" xr:uid="{00000000-0005-0000-0000-0000F4000000}"/>
    <cellStyle name="Calculation 2 2 3 5 2 3" xfId="32850" xr:uid="{00000000-0005-0000-0000-0000F5000000}"/>
    <cellStyle name="Calculation 2 2 3 6" xfId="7777" xr:uid="{00000000-0005-0000-0000-0000F6000000}"/>
    <cellStyle name="Calculation 2 2 3 6 2" xfId="17029" xr:uid="{00000000-0005-0000-0000-0000F7000000}"/>
    <cellStyle name="Calculation 2 2 3 6 2 2" xfId="26281" xr:uid="{00000000-0005-0000-0000-0000F8000000}"/>
    <cellStyle name="Calculation 2 2 3 6 2 3" xfId="35533" xr:uid="{00000000-0005-0000-0000-0000F9000000}"/>
    <cellStyle name="Calculation 2 2 3 7" xfId="10899" xr:uid="{00000000-0005-0000-0000-0000FA000000}"/>
    <cellStyle name="Calculation 2 2 3 7 2" xfId="20151" xr:uid="{00000000-0005-0000-0000-0000FB000000}"/>
    <cellStyle name="Calculation 2 2 3 7 3" xfId="29403" xr:uid="{00000000-0005-0000-0000-0000FC000000}"/>
    <cellStyle name="Calculation 2 2 4" xfId="1914" xr:uid="{00000000-0005-0000-0000-0000FD000000}"/>
    <cellStyle name="Calculation 2 2 4 2" xfId="2667" xr:uid="{00000000-0005-0000-0000-0000FE000000}"/>
    <cellStyle name="Calculation 2 2 4 2 2" xfId="6115" xr:uid="{00000000-0005-0000-0000-0000FF000000}"/>
    <cellStyle name="Calculation 2 2 4 2 2 2" xfId="15367" xr:uid="{00000000-0005-0000-0000-000000010000}"/>
    <cellStyle name="Calculation 2 2 4 2 2 2 2" xfId="24619" xr:uid="{00000000-0005-0000-0000-000001010000}"/>
    <cellStyle name="Calculation 2 2 4 2 2 2 3" xfId="33871" xr:uid="{00000000-0005-0000-0000-000002010000}"/>
    <cellStyle name="Calculation 2 2 4 2 3" xfId="8797" xr:uid="{00000000-0005-0000-0000-000003010000}"/>
    <cellStyle name="Calculation 2 2 4 2 3 2" xfId="18049" xr:uid="{00000000-0005-0000-0000-000004010000}"/>
    <cellStyle name="Calculation 2 2 4 2 3 2 2" xfId="27301" xr:uid="{00000000-0005-0000-0000-000005010000}"/>
    <cellStyle name="Calculation 2 2 4 2 3 2 3" xfId="36553" xr:uid="{00000000-0005-0000-0000-000006010000}"/>
    <cellStyle name="Calculation 2 2 4 2 4" xfId="11919" xr:uid="{00000000-0005-0000-0000-000007010000}"/>
    <cellStyle name="Calculation 2 2 4 2 4 2" xfId="21171" xr:uid="{00000000-0005-0000-0000-000008010000}"/>
    <cellStyle name="Calculation 2 2 4 2 4 3" xfId="30423" xr:uid="{00000000-0005-0000-0000-000009010000}"/>
    <cellStyle name="Calculation 2 2 4 3" xfId="3323" xr:uid="{00000000-0005-0000-0000-00000A010000}"/>
    <cellStyle name="Calculation 2 2 4 3 2" xfId="6771" xr:uid="{00000000-0005-0000-0000-00000B010000}"/>
    <cellStyle name="Calculation 2 2 4 3 2 2" xfId="16023" xr:uid="{00000000-0005-0000-0000-00000C010000}"/>
    <cellStyle name="Calculation 2 2 4 3 2 2 2" xfId="25275" xr:uid="{00000000-0005-0000-0000-00000D010000}"/>
    <cellStyle name="Calculation 2 2 4 3 2 2 3" xfId="34527" xr:uid="{00000000-0005-0000-0000-00000E010000}"/>
    <cellStyle name="Calculation 2 2 4 3 3" xfId="9453" xr:uid="{00000000-0005-0000-0000-00000F010000}"/>
    <cellStyle name="Calculation 2 2 4 3 3 2" xfId="18705" xr:uid="{00000000-0005-0000-0000-000010010000}"/>
    <cellStyle name="Calculation 2 2 4 3 3 2 2" xfId="27957" xr:uid="{00000000-0005-0000-0000-000011010000}"/>
    <cellStyle name="Calculation 2 2 4 3 3 2 3" xfId="37209" xr:uid="{00000000-0005-0000-0000-000012010000}"/>
    <cellStyle name="Calculation 2 2 4 3 4" xfId="12575" xr:uid="{00000000-0005-0000-0000-000013010000}"/>
    <cellStyle name="Calculation 2 2 4 3 4 2" xfId="21827" xr:uid="{00000000-0005-0000-0000-000014010000}"/>
    <cellStyle name="Calculation 2 2 4 3 4 3" xfId="31079" xr:uid="{00000000-0005-0000-0000-000015010000}"/>
    <cellStyle name="Calculation 2 2 4 4" xfId="3958" xr:uid="{00000000-0005-0000-0000-000016010000}"/>
    <cellStyle name="Calculation 2 2 4 4 2" xfId="7406" xr:uid="{00000000-0005-0000-0000-000017010000}"/>
    <cellStyle name="Calculation 2 2 4 4 2 2" xfId="16658" xr:uid="{00000000-0005-0000-0000-000018010000}"/>
    <cellStyle name="Calculation 2 2 4 4 2 2 2" xfId="25910" xr:uid="{00000000-0005-0000-0000-000019010000}"/>
    <cellStyle name="Calculation 2 2 4 4 2 2 3" xfId="35162" xr:uid="{00000000-0005-0000-0000-00001A010000}"/>
    <cellStyle name="Calculation 2 2 4 4 3" xfId="10088" xr:uid="{00000000-0005-0000-0000-00001B010000}"/>
    <cellStyle name="Calculation 2 2 4 4 3 2" xfId="19340" xr:uid="{00000000-0005-0000-0000-00001C010000}"/>
    <cellStyle name="Calculation 2 2 4 4 3 2 2" xfId="28592" xr:uid="{00000000-0005-0000-0000-00001D010000}"/>
    <cellStyle name="Calculation 2 2 4 4 3 2 3" xfId="37844" xr:uid="{00000000-0005-0000-0000-00001E010000}"/>
    <cellStyle name="Calculation 2 2 4 4 4" xfId="13210" xr:uid="{00000000-0005-0000-0000-00001F010000}"/>
    <cellStyle name="Calculation 2 2 4 4 4 2" xfId="22462" xr:uid="{00000000-0005-0000-0000-000020010000}"/>
    <cellStyle name="Calculation 2 2 4 4 4 3" xfId="31714" xr:uid="{00000000-0005-0000-0000-000021010000}"/>
    <cellStyle name="Calculation 2 2 4 5" xfId="5364" xr:uid="{00000000-0005-0000-0000-000022010000}"/>
    <cellStyle name="Calculation 2 2 4 5 2" xfId="14616" xr:uid="{00000000-0005-0000-0000-000023010000}"/>
    <cellStyle name="Calculation 2 2 4 5 2 2" xfId="23868" xr:uid="{00000000-0005-0000-0000-000024010000}"/>
    <cellStyle name="Calculation 2 2 4 5 2 3" xfId="33120" xr:uid="{00000000-0005-0000-0000-000025010000}"/>
    <cellStyle name="Calculation 2 2 4 6" xfId="8047" xr:uid="{00000000-0005-0000-0000-000026010000}"/>
    <cellStyle name="Calculation 2 2 4 6 2" xfId="17299" xr:uid="{00000000-0005-0000-0000-000027010000}"/>
    <cellStyle name="Calculation 2 2 4 6 2 2" xfId="26551" xr:uid="{00000000-0005-0000-0000-000028010000}"/>
    <cellStyle name="Calculation 2 2 4 6 2 3" xfId="35803" xr:uid="{00000000-0005-0000-0000-000029010000}"/>
    <cellStyle name="Calculation 2 2 4 7" xfId="11169" xr:uid="{00000000-0005-0000-0000-00002A010000}"/>
    <cellStyle name="Calculation 2 2 4 7 2" xfId="20421" xr:uid="{00000000-0005-0000-0000-00002B010000}"/>
    <cellStyle name="Calculation 2 2 4 7 3" xfId="29673" xr:uid="{00000000-0005-0000-0000-00002C010000}"/>
    <cellStyle name="Calculation 2 2 5" xfId="1872" xr:uid="{00000000-0005-0000-0000-00002D010000}"/>
    <cellStyle name="Calculation 2 2 5 2" xfId="2625" xr:uid="{00000000-0005-0000-0000-00002E010000}"/>
    <cellStyle name="Calculation 2 2 5 2 2" xfId="6073" xr:uid="{00000000-0005-0000-0000-00002F010000}"/>
    <cellStyle name="Calculation 2 2 5 2 2 2" xfId="15325" xr:uid="{00000000-0005-0000-0000-000030010000}"/>
    <cellStyle name="Calculation 2 2 5 2 2 2 2" xfId="24577" xr:uid="{00000000-0005-0000-0000-000031010000}"/>
    <cellStyle name="Calculation 2 2 5 2 2 2 3" xfId="33829" xr:uid="{00000000-0005-0000-0000-000032010000}"/>
    <cellStyle name="Calculation 2 2 5 2 3" xfId="8755" xr:uid="{00000000-0005-0000-0000-000033010000}"/>
    <cellStyle name="Calculation 2 2 5 2 3 2" xfId="18007" xr:uid="{00000000-0005-0000-0000-000034010000}"/>
    <cellStyle name="Calculation 2 2 5 2 3 2 2" xfId="27259" xr:uid="{00000000-0005-0000-0000-000035010000}"/>
    <cellStyle name="Calculation 2 2 5 2 3 2 3" xfId="36511" xr:uid="{00000000-0005-0000-0000-000036010000}"/>
    <cellStyle name="Calculation 2 2 5 2 4" xfId="11877" xr:uid="{00000000-0005-0000-0000-000037010000}"/>
    <cellStyle name="Calculation 2 2 5 2 4 2" xfId="21129" xr:uid="{00000000-0005-0000-0000-000038010000}"/>
    <cellStyle name="Calculation 2 2 5 2 4 3" xfId="30381" xr:uid="{00000000-0005-0000-0000-000039010000}"/>
    <cellStyle name="Calculation 2 2 5 3" xfId="3281" xr:uid="{00000000-0005-0000-0000-00003A010000}"/>
    <cellStyle name="Calculation 2 2 5 3 2" xfId="6729" xr:uid="{00000000-0005-0000-0000-00003B010000}"/>
    <cellStyle name="Calculation 2 2 5 3 2 2" xfId="15981" xr:uid="{00000000-0005-0000-0000-00003C010000}"/>
    <cellStyle name="Calculation 2 2 5 3 2 2 2" xfId="25233" xr:uid="{00000000-0005-0000-0000-00003D010000}"/>
    <cellStyle name="Calculation 2 2 5 3 2 2 3" xfId="34485" xr:uid="{00000000-0005-0000-0000-00003E010000}"/>
    <cellStyle name="Calculation 2 2 5 3 3" xfId="9411" xr:uid="{00000000-0005-0000-0000-00003F010000}"/>
    <cellStyle name="Calculation 2 2 5 3 3 2" xfId="18663" xr:uid="{00000000-0005-0000-0000-000040010000}"/>
    <cellStyle name="Calculation 2 2 5 3 3 2 2" xfId="27915" xr:uid="{00000000-0005-0000-0000-000041010000}"/>
    <cellStyle name="Calculation 2 2 5 3 3 2 3" xfId="37167" xr:uid="{00000000-0005-0000-0000-000042010000}"/>
    <cellStyle name="Calculation 2 2 5 3 4" xfId="12533" xr:uid="{00000000-0005-0000-0000-000043010000}"/>
    <cellStyle name="Calculation 2 2 5 3 4 2" xfId="21785" xr:uid="{00000000-0005-0000-0000-000044010000}"/>
    <cellStyle name="Calculation 2 2 5 3 4 3" xfId="31037" xr:uid="{00000000-0005-0000-0000-000045010000}"/>
    <cellStyle name="Calculation 2 2 5 4" xfId="3916" xr:uid="{00000000-0005-0000-0000-000046010000}"/>
    <cellStyle name="Calculation 2 2 5 4 2" xfId="7364" xr:uid="{00000000-0005-0000-0000-000047010000}"/>
    <cellStyle name="Calculation 2 2 5 4 2 2" xfId="16616" xr:uid="{00000000-0005-0000-0000-000048010000}"/>
    <cellStyle name="Calculation 2 2 5 4 2 2 2" xfId="25868" xr:uid="{00000000-0005-0000-0000-000049010000}"/>
    <cellStyle name="Calculation 2 2 5 4 2 2 3" xfId="35120" xr:uid="{00000000-0005-0000-0000-00004A010000}"/>
    <cellStyle name="Calculation 2 2 5 4 3" xfId="10046" xr:uid="{00000000-0005-0000-0000-00004B010000}"/>
    <cellStyle name="Calculation 2 2 5 4 3 2" xfId="19298" xr:uid="{00000000-0005-0000-0000-00004C010000}"/>
    <cellStyle name="Calculation 2 2 5 4 3 2 2" xfId="28550" xr:uid="{00000000-0005-0000-0000-00004D010000}"/>
    <cellStyle name="Calculation 2 2 5 4 3 2 3" xfId="37802" xr:uid="{00000000-0005-0000-0000-00004E010000}"/>
    <cellStyle name="Calculation 2 2 5 4 4" xfId="13168" xr:uid="{00000000-0005-0000-0000-00004F010000}"/>
    <cellStyle name="Calculation 2 2 5 4 4 2" xfId="22420" xr:uid="{00000000-0005-0000-0000-000050010000}"/>
    <cellStyle name="Calculation 2 2 5 4 4 3" xfId="31672" xr:uid="{00000000-0005-0000-0000-000051010000}"/>
    <cellStyle name="Calculation 2 2 5 5" xfId="5322" xr:uid="{00000000-0005-0000-0000-000052010000}"/>
    <cellStyle name="Calculation 2 2 5 5 2" xfId="14574" xr:uid="{00000000-0005-0000-0000-000053010000}"/>
    <cellStyle name="Calculation 2 2 5 5 2 2" xfId="23826" xr:uid="{00000000-0005-0000-0000-000054010000}"/>
    <cellStyle name="Calculation 2 2 5 5 2 3" xfId="33078" xr:uid="{00000000-0005-0000-0000-000055010000}"/>
    <cellStyle name="Calculation 2 2 5 6" xfId="8005" xr:uid="{00000000-0005-0000-0000-000056010000}"/>
    <cellStyle name="Calculation 2 2 5 6 2" xfId="17257" xr:uid="{00000000-0005-0000-0000-000057010000}"/>
    <cellStyle name="Calculation 2 2 5 6 2 2" xfId="26509" xr:uid="{00000000-0005-0000-0000-000058010000}"/>
    <cellStyle name="Calculation 2 2 5 6 2 3" xfId="35761" xr:uid="{00000000-0005-0000-0000-000059010000}"/>
    <cellStyle name="Calculation 2 2 5 7" xfId="11127" xr:uid="{00000000-0005-0000-0000-00005A010000}"/>
    <cellStyle name="Calculation 2 2 5 7 2" xfId="20379" xr:uid="{00000000-0005-0000-0000-00005B010000}"/>
    <cellStyle name="Calculation 2 2 5 7 3" xfId="29631" xr:uid="{00000000-0005-0000-0000-00005C010000}"/>
    <cellStyle name="Calculation 2 2 6" xfId="1743" xr:uid="{00000000-0005-0000-0000-00005D010000}"/>
    <cellStyle name="Calculation 2 2 6 2" xfId="2496" xr:uid="{00000000-0005-0000-0000-00005E010000}"/>
    <cellStyle name="Calculation 2 2 6 2 2" xfId="5944" xr:uid="{00000000-0005-0000-0000-00005F010000}"/>
    <cellStyle name="Calculation 2 2 6 2 2 2" xfId="15196" xr:uid="{00000000-0005-0000-0000-000060010000}"/>
    <cellStyle name="Calculation 2 2 6 2 2 2 2" xfId="24448" xr:uid="{00000000-0005-0000-0000-000061010000}"/>
    <cellStyle name="Calculation 2 2 6 2 2 2 3" xfId="33700" xr:uid="{00000000-0005-0000-0000-000062010000}"/>
    <cellStyle name="Calculation 2 2 6 2 3" xfId="8626" xr:uid="{00000000-0005-0000-0000-000063010000}"/>
    <cellStyle name="Calculation 2 2 6 2 3 2" xfId="17878" xr:uid="{00000000-0005-0000-0000-000064010000}"/>
    <cellStyle name="Calculation 2 2 6 2 3 2 2" xfId="27130" xr:uid="{00000000-0005-0000-0000-000065010000}"/>
    <cellStyle name="Calculation 2 2 6 2 3 2 3" xfId="36382" xr:uid="{00000000-0005-0000-0000-000066010000}"/>
    <cellStyle name="Calculation 2 2 6 2 4" xfId="11748" xr:uid="{00000000-0005-0000-0000-000067010000}"/>
    <cellStyle name="Calculation 2 2 6 2 4 2" xfId="21000" xr:uid="{00000000-0005-0000-0000-000068010000}"/>
    <cellStyle name="Calculation 2 2 6 2 4 3" xfId="30252" xr:uid="{00000000-0005-0000-0000-000069010000}"/>
    <cellStyle name="Calculation 2 2 6 3" xfId="3152" xr:uid="{00000000-0005-0000-0000-00006A010000}"/>
    <cellStyle name="Calculation 2 2 6 3 2" xfId="6600" xr:uid="{00000000-0005-0000-0000-00006B010000}"/>
    <cellStyle name="Calculation 2 2 6 3 2 2" xfId="15852" xr:uid="{00000000-0005-0000-0000-00006C010000}"/>
    <cellStyle name="Calculation 2 2 6 3 2 2 2" xfId="25104" xr:uid="{00000000-0005-0000-0000-00006D010000}"/>
    <cellStyle name="Calculation 2 2 6 3 2 2 3" xfId="34356" xr:uid="{00000000-0005-0000-0000-00006E010000}"/>
    <cellStyle name="Calculation 2 2 6 3 3" xfId="9282" xr:uid="{00000000-0005-0000-0000-00006F010000}"/>
    <cellStyle name="Calculation 2 2 6 3 3 2" xfId="18534" xr:uid="{00000000-0005-0000-0000-000070010000}"/>
    <cellStyle name="Calculation 2 2 6 3 3 2 2" xfId="27786" xr:uid="{00000000-0005-0000-0000-000071010000}"/>
    <cellStyle name="Calculation 2 2 6 3 3 2 3" xfId="37038" xr:uid="{00000000-0005-0000-0000-000072010000}"/>
    <cellStyle name="Calculation 2 2 6 3 4" xfId="12404" xr:uid="{00000000-0005-0000-0000-000073010000}"/>
    <cellStyle name="Calculation 2 2 6 3 4 2" xfId="21656" xr:uid="{00000000-0005-0000-0000-000074010000}"/>
    <cellStyle name="Calculation 2 2 6 3 4 3" xfId="30908" xr:uid="{00000000-0005-0000-0000-000075010000}"/>
    <cellStyle name="Calculation 2 2 6 4" xfId="3787" xr:uid="{00000000-0005-0000-0000-000076010000}"/>
    <cellStyle name="Calculation 2 2 6 4 2" xfId="7235" xr:uid="{00000000-0005-0000-0000-000077010000}"/>
    <cellStyle name="Calculation 2 2 6 4 2 2" xfId="16487" xr:uid="{00000000-0005-0000-0000-000078010000}"/>
    <cellStyle name="Calculation 2 2 6 4 2 2 2" xfId="25739" xr:uid="{00000000-0005-0000-0000-000079010000}"/>
    <cellStyle name="Calculation 2 2 6 4 2 2 3" xfId="34991" xr:uid="{00000000-0005-0000-0000-00007A010000}"/>
    <cellStyle name="Calculation 2 2 6 4 3" xfId="9917" xr:uid="{00000000-0005-0000-0000-00007B010000}"/>
    <cellStyle name="Calculation 2 2 6 4 3 2" xfId="19169" xr:uid="{00000000-0005-0000-0000-00007C010000}"/>
    <cellStyle name="Calculation 2 2 6 4 3 2 2" xfId="28421" xr:uid="{00000000-0005-0000-0000-00007D010000}"/>
    <cellStyle name="Calculation 2 2 6 4 3 2 3" xfId="37673" xr:uid="{00000000-0005-0000-0000-00007E010000}"/>
    <cellStyle name="Calculation 2 2 6 4 4" xfId="13039" xr:uid="{00000000-0005-0000-0000-00007F010000}"/>
    <cellStyle name="Calculation 2 2 6 4 4 2" xfId="22291" xr:uid="{00000000-0005-0000-0000-000080010000}"/>
    <cellStyle name="Calculation 2 2 6 4 4 3" xfId="31543" xr:uid="{00000000-0005-0000-0000-000081010000}"/>
    <cellStyle name="Calculation 2 2 6 5" xfId="5193" xr:uid="{00000000-0005-0000-0000-000082010000}"/>
    <cellStyle name="Calculation 2 2 6 5 2" xfId="14445" xr:uid="{00000000-0005-0000-0000-000083010000}"/>
    <cellStyle name="Calculation 2 2 6 5 2 2" xfId="23697" xr:uid="{00000000-0005-0000-0000-000084010000}"/>
    <cellStyle name="Calculation 2 2 6 5 2 3" xfId="32949" xr:uid="{00000000-0005-0000-0000-000085010000}"/>
    <cellStyle name="Calculation 2 2 6 6" xfId="7876" xr:uid="{00000000-0005-0000-0000-000086010000}"/>
    <cellStyle name="Calculation 2 2 6 6 2" xfId="17128" xr:uid="{00000000-0005-0000-0000-000087010000}"/>
    <cellStyle name="Calculation 2 2 6 6 2 2" xfId="26380" xr:uid="{00000000-0005-0000-0000-000088010000}"/>
    <cellStyle name="Calculation 2 2 6 6 2 3" xfId="35632" xr:uid="{00000000-0005-0000-0000-000089010000}"/>
    <cellStyle name="Calculation 2 2 6 7" xfId="10998" xr:uid="{00000000-0005-0000-0000-00008A010000}"/>
    <cellStyle name="Calculation 2 2 6 7 2" xfId="20250" xr:uid="{00000000-0005-0000-0000-00008B010000}"/>
    <cellStyle name="Calculation 2 2 6 7 3" xfId="29502" xr:uid="{00000000-0005-0000-0000-00008C010000}"/>
    <cellStyle name="Calculation 2 2 7" xfId="1007" xr:uid="{00000000-0005-0000-0000-00008D010000}"/>
    <cellStyle name="Calculation 2 2 7 2" xfId="4735" xr:uid="{00000000-0005-0000-0000-00008E010000}"/>
    <cellStyle name="Calculation 2 2 7 2 2" xfId="13987" xr:uid="{00000000-0005-0000-0000-00008F010000}"/>
    <cellStyle name="Calculation 2 2 7 2 2 2" xfId="23239" xr:uid="{00000000-0005-0000-0000-000090010000}"/>
    <cellStyle name="Calculation 2 2 7 2 2 3" xfId="32491" xr:uid="{00000000-0005-0000-0000-000091010000}"/>
    <cellStyle name="Calculation 2 2 7 3" xfId="4504" xr:uid="{00000000-0005-0000-0000-000092010000}"/>
    <cellStyle name="Calculation 2 2 7 3 2" xfId="13756" xr:uid="{00000000-0005-0000-0000-000093010000}"/>
    <cellStyle name="Calculation 2 2 7 3 2 2" xfId="23008" xr:uid="{00000000-0005-0000-0000-000094010000}"/>
    <cellStyle name="Calculation 2 2 7 3 2 3" xfId="32260" xr:uid="{00000000-0005-0000-0000-000095010000}"/>
    <cellStyle name="Calculation 2 2 7 4" xfId="10761" xr:uid="{00000000-0005-0000-0000-000096010000}"/>
    <cellStyle name="Calculation 2 2 7 4 2" xfId="20013" xr:uid="{00000000-0005-0000-0000-000097010000}"/>
    <cellStyle name="Calculation 2 2 7 4 3" xfId="29265" xr:uid="{00000000-0005-0000-0000-000098010000}"/>
    <cellStyle name="Calculation 2 2 8" xfId="1129" xr:uid="{00000000-0005-0000-0000-000099010000}"/>
    <cellStyle name="Calculation 2 2 8 2" xfId="4857" xr:uid="{00000000-0005-0000-0000-00009A010000}"/>
    <cellStyle name="Calculation 2 2 8 2 2" xfId="14109" xr:uid="{00000000-0005-0000-0000-00009B010000}"/>
    <cellStyle name="Calculation 2 2 8 2 2 2" xfId="23361" xr:uid="{00000000-0005-0000-0000-00009C010000}"/>
    <cellStyle name="Calculation 2 2 8 2 2 3" xfId="32613" xr:uid="{00000000-0005-0000-0000-00009D010000}"/>
    <cellStyle name="Calculation 2 2 8 3" xfId="4332" xr:uid="{00000000-0005-0000-0000-00009E010000}"/>
    <cellStyle name="Calculation 2 2 8 3 2" xfId="13584" xr:uid="{00000000-0005-0000-0000-00009F010000}"/>
    <cellStyle name="Calculation 2 2 8 3 2 2" xfId="22836" xr:uid="{00000000-0005-0000-0000-0000A0010000}"/>
    <cellStyle name="Calculation 2 2 8 3 2 3" xfId="32088" xr:uid="{00000000-0005-0000-0000-0000A1010000}"/>
    <cellStyle name="Calculation 2 2 8 4" xfId="10883" xr:uid="{00000000-0005-0000-0000-0000A2010000}"/>
    <cellStyle name="Calculation 2 2 8 4 2" xfId="20135" xr:uid="{00000000-0005-0000-0000-0000A3010000}"/>
    <cellStyle name="Calculation 2 2 8 4 3" xfId="29387" xr:uid="{00000000-0005-0000-0000-0000A4010000}"/>
    <cellStyle name="Calculation 2 2 9" xfId="2392" xr:uid="{00000000-0005-0000-0000-0000A5010000}"/>
    <cellStyle name="Calculation 2 2 9 2" xfId="5840" xr:uid="{00000000-0005-0000-0000-0000A6010000}"/>
    <cellStyle name="Calculation 2 2 9 2 2" xfId="15092" xr:uid="{00000000-0005-0000-0000-0000A7010000}"/>
    <cellStyle name="Calculation 2 2 9 2 2 2" xfId="24344" xr:uid="{00000000-0005-0000-0000-0000A8010000}"/>
    <cellStyle name="Calculation 2 2 9 2 2 3" xfId="33596" xr:uid="{00000000-0005-0000-0000-0000A9010000}"/>
    <cellStyle name="Calculation 2 2 9 3" xfId="8522" xr:uid="{00000000-0005-0000-0000-0000AA010000}"/>
    <cellStyle name="Calculation 2 2 9 3 2" xfId="17774" xr:uid="{00000000-0005-0000-0000-0000AB010000}"/>
    <cellStyle name="Calculation 2 2 9 3 2 2" xfId="27026" xr:uid="{00000000-0005-0000-0000-0000AC010000}"/>
    <cellStyle name="Calculation 2 2 9 3 2 3" xfId="36278" xr:uid="{00000000-0005-0000-0000-0000AD010000}"/>
    <cellStyle name="Calculation 2 2 9 4" xfId="11644" xr:uid="{00000000-0005-0000-0000-0000AE010000}"/>
    <cellStyle name="Calculation 2 2 9 4 2" xfId="20896" xr:uid="{00000000-0005-0000-0000-0000AF010000}"/>
    <cellStyle name="Calculation 2 2 9 4 3" xfId="30148" xr:uid="{00000000-0005-0000-0000-0000B0010000}"/>
    <cellStyle name="Calculation 2 3" xfId="742" xr:uid="{00000000-0005-0000-0000-0000B1010000}"/>
    <cellStyle name="Calculation 2 3 10" xfId="4520" xr:uid="{00000000-0005-0000-0000-0000B2010000}"/>
    <cellStyle name="Calculation 2 3 10 2" xfId="13772" xr:uid="{00000000-0005-0000-0000-0000B3010000}"/>
    <cellStyle name="Calculation 2 3 10 2 2" xfId="23024" xr:uid="{00000000-0005-0000-0000-0000B4010000}"/>
    <cellStyle name="Calculation 2 3 10 2 3" xfId="32276" xr:uid="{00000000-0005-0000-0000-0000B5010000}"/>
    <cellStyle name="Calculation 2 3 11" xfId="4423" xr:uid="{00000000-0005-0000-0000-0000B6010000}"/>
    <cellStyle name="Calculation 2 3 11 2" xfId="13675" xr:uid="{00000000-0005-0000-0000-0000B7010000}"/>
    <cellStyle name="Calculation 2 3 11 2 2" xfId="22927" xr:uid="{00000000-0005-0000-0000-0000B8010000}"/>
    <cellStyle name="Calculation 2 3 11 2 3" xfId="32179" xr:uid="{00000000-0005-0000-0000-0000B9010000}"/>
    <cellStyle name="Calculation 2 3 12" xfId="10557" xr:uid="{00000000-0005-0000-0000-0000BA010000}"/>
    <cellStyle name="Calculation 2 3 12 2" xfId="19809" xr:uid="{00000000-0005-0000-0000-0000BB010000}"/>
    <cellStyle name="Calculation 2 3 12 3" xfId="29061" xr:uid="{00000000-0005-0000-0000-0000BC010000}"/>
    <cellStyle name="Calculation 2 3 2" xfId="1941" xr:uid="{00000000-0005-0000-0000-0000BD010000}"/>
    <cellStyle name="Calculation 2 3 2 2" xfId="2694" xr:uid="{00000000-0005-0000-0000-0000BE010000}"/>
    <cellStyle name="Calculation 2 3 2 2 2" xfId="6142" xr:uid="{00000000-0005-0000-0000-0000BF010000}"/>
    <cellStyle name="Calculation 2 3 2 2 2 2" xfId="15394" xr:uid="{00000000-0005-0000-0000-0000C0010000}"/>
    <cellStyle name="Calculation 2 3 2 2 2 2 2" xfId="24646" xr:uid="{00000000-0005-0000-0000-0000C1010000}"/>
    <cellStyle name="Calculation 2 3 2 2 2 2 3" xfId="33898" xr:uid="{00000000-0005-0000-0000-0000C2010000}"/>
    <cellStyle name="Calculation 2 3 2 2 3" xfId="8824" xr:uid="{00000000-0005-0000-0000-0000C3010000}"/>
    <cellStyle name="Calculation 2 3 2 2 3 2" xfId="18076" xr:uid="{00000000-0005-0000-0000-0000C4010000}"/>
    <cellStyle name="Calculation 2 3 2 2 3 2 2" xfId="27328" xr:uid="{00000000-0005-0000-0000-0000C5010000}"/>
    <cellStyle name="Calculation 2 3 2 2 3 2 3" xfId="36580" xr:uid="{00000000-0005-0000-0000-0000C6010000}"/>
    <cellStyle name="Calculation 2 3 2 2 4" xfId="11946" xr:uid="{00000000-0005-0000-0000-0000C7010000}"/>
    <cellStyle name="Calculation 2 3 2 2 4 2" xfId="21198" xr:uid="{00000000-0005-0000-0000-0000C8010000}"/>
    <cellStyle name="Calculation 2 3 2 2 4 3" xfId="30450" xr:uid="{00000000-0005-0000-0000-0000C9010000}"/>
    <cellStyle name="Calculation 2 3 2 3" xfId="3350" xr:uid="{00000000-0005-0000-0000-0000CA010000}"/>
    <cellStyle name="Calculation 2 3 2 3 2" xfId="6798" xr:uid="{00000000-0005-0000-0000-0000CB010000}"/>
    <cellStyle name="Calculation 2 3 2 3 2 2" xfId="16050" xr:uid="{00000000-0005-0000-0000-0000CC010000}"/>
    <cellStyle name="Calculation 2 3 2 3 2 2 2" xfId="25302" xr:uid="{00000000-0005-0000-0000-0000CD010000}"/>
    <cellStyle name="Calculation 2 3 2 3 2 2 3" xfId="34554" xr:uid="{00000000-0005-0000-0000-0000CE010000}"/>
    <cellStyle name="Calculation 2 3 2 3 3" xfId="9480" xr:uid="{00000000-0005-0000-0000-0000CF010000}"/>
    <cellStyle name="Calculation 2 3 2 3 3 2" xfId="18732" xr:uid="{00000000-0005-0000-0000-0000D0010000}"/>
    <cellStyle name="Calculation 2 3 2 3 3 2 2" xfId="27984" xr:uid="{00000000-0005-0000-0000-0000D1010000}"/>
    <cellStyle name="Calculation 2 3 2 3 3 2 3" xfId="37236" xr:uid="{00000000-0005-0000-0000-0000D2010000}"/>
    <cellStyle name="Calculation 2 3 2 3 4" xfId="12602" xr:uid="{00000000-0005-0000-0000-0000D3010000}"/>
    <cellStyle name="Calculation 2 3 2 3 4 2" xfId="21854" xr:uid="{00000000-0005-0000-0000-0000D4010000}"/>
    <cellStyle name="Calculation 2 3 2 3 4 3" xfId="31106" xr:uid="{00000000-0005-0000-0000-0000D5010000}"/>
    <cellStyle name="Calculation 2 3 2 4" xfId="3985" xr:uid="{00000000-0005-0000-0000-0000D6010000}"/>
    <cellStyle name="Calculation 2 3 2 4 2" xfId="7433" xr:uid="{00000000-0005-0000-0000-0000D7010000}"/>
    <cellStyle name="Calculation 2 3 2 4 2 2" xfId="16685" xr:uid="{00000000-0005-0000-0000-0000D8010000}"/>
    <cellStyle name="Calculation 2 3 2 4 2 2 2" xfId="25937" xr:uid="{00000000-0005-0000-0000-0000D9010000}"/>
    <cellStyle name="Calculation 2 3 2 4 2 2 3" xfId="35189" xr:uid="{00000000-0005-0000-0000-0000DA010000}"/>
    <cellStyle name="Calculation 2 3 2 4 3" xfId="10115" xr:uid="{00000000-0005-0000-0000-0000DB010000}"/>
    <cellStyle name="Calculation 2 3 2 4 3 2" xfId="19367" xr:uid="{00000000-0005-0000-0000-0000DC010000}"/>
    <cellStyle name="Calculation 2 3 2 4 3 2 2" xfId="28619" xr:uid="{00000000-0005-0000-0000-0000DD010000}"/>
    <cellStyle name="Calculation 2 3 2 4 3 2 3" xfId="37871" xr:uid="{00000000-0005-0000-0000-0000DE010000}"/>
    <cellStyle name="Calculation 2 3 2 4 4" xfId="13237" xr:uid="{00000000-0005-0000-0000-0000DF010000}"/>
    <cellStyle name="Calculation 2 3 2 4 4 2" xfId="22489" xr:uid="{00000000-0005-0000-0000-0000E0010000}"/>
    <cellStyle name="Calculation 2 3 2 4 4 3" xfId="31741" xr:uid="{00000000-0005-0000-0000-0000E1010000}"/>
    <cellStyle name="Calculation 2 3 2 5" xfId="5391" xr:uid="{00000000-0005-0000-0000-0000E2010000}"/>
    <cellStyle name="Calculation 2 3 2 5 2" xfId="14643" xr:uid="{00000000-0005-0000-0000-0000E3010000}"/>
    <cellStyle name="Calculation 2 3 2 5 2 2" xfId="23895" xr:uid="{00000000-0005-0000-0000-0000E4010000}"/>
    <cellStyle name="Calculation 2 3 2 5 2 3" xfId="33147" xr:uid="{00000000-0005-0000-0000-0000E5010000}"/>
    <cellStyle name="Calculation 2 3 2 6" xfId="8074" xr:uid="{00000000-0005-0000-0000-0000E6010000}"/>
    <cellStyle name="Calculation 2 3 2 6 2" xfId="17326" xr:uid="{00000000-0005-0000-0000-0000E7010000}"/>
    <cellStyle name="Calculation 2 3 2 6 2 2" xfId="26578" xr:uid="{00000000-0005-0000-0000-0000E8010000}"/>
    <cellStyle name="Calculation 2 3 2 6 2 3" xfId="35830" xr:uid="{00000000-0005-0000-0000-0000E9010000}"/>
    <cellStyle name="Calculation 2 3 2 7" xfId="11196" xr:uid="{00000000-0005-0000-0000-0000EA010000}"/>
    <cellStyle name="Calculation 2 3 2 7 2" xfId="20448" xr:uid="{00000000-0005-0000-0000-0000EB010000}"/>
    <cellStyle name="Calculation 2 3 2 7 3" xfId="29700" xr:uid="{00000000-0005-0000-0000-0000EC010000}"/>
    <cellStyle name="Calculation 2 3 3" xfId="2034" xr:uid="{00000000-0005-0000-0000-0000ED010000}"/>
    <cellStyle name="Calculation 2 3 3 2" xfId="2783" xr:uid="{00000000-0005-0000-0000-0000EE010000}"/>
    <cellStyle name="Calculation 2 3 3 2 2" xfId="6231" xr:uid="{00000000-0005-0000-0000-0000EF010000}"/>
    <cellStyle name="Calculation 2 3 3 2 2 2" xfId="15483" xr:uid="{00000000-0005-0000-0000-0000F0010000}"/>
    <cellStyle name="Calculation 2 3 3 2 2 2 2" xfId="24735" xr:uid="{00000000-0005-0000-0000-0000F1010000}"/>
    <cellStyle name="Calculation 2 3 3 2 2 2 3" xfId="33987" xr:uid="{00000000-0005-0000-0000-0000F2010000}"/>
    <cellStyle name="Calculation 2 3 3 2 3" xfId="8913" xr:uid="{00000000-0005-0000-0000-0000F3010000}"/>
    <cellStyle name="Calculation 2 3 3 2 3 2" xfId="18165" xr:uid="{00000000-0005-0000-0000-0000F4010000}"/>
    <cellStyle name="Calculation 2 3 3 2 3 2 2" xfId="27417" xr:uid="{00000000-0005-0000-0000-0000F5010000}"/>
    <cellStyle name="Calculation 2 3 3 2 3 2 3" xfId="36669" xr:uid="{00000000-0005-0000-0000-0000F6010000}"/>
    <cellStyle name="Calculation 2 3 3 2 4" xfId="12035" xr:uid="{00000000-0005-0000-0000-0000F7010000}"/>
    <cellStyle name="Calculation 2 3 3 2 4 2" xfId="21287" xr:uid="{00000000-0005-0000-0000-0000F8010000}"/>
    <cellStyle name="Calculation 2 3 3 2 4 3" xfId="30539" xr:uid="{00000000-0005-0000-0000-0000F9010000}"/>
    <cellStyle name="Calculation 2 3 3 3" xfId="3439" xr:uid="{00000000-0005-0000-0000-0000FA010000}"/>
    <cellStyle name="Calculation 2 3 3 3 2" xfId="6887" xr:uid="{00000000-0005-0000-0000-0000FB010000}"/>
    <cellStyle name="Calculation 2 3 3 3 2 2" xfId="16139" xr:uid="{00000000-0005-0000-0000-0000FC010000}"/>
    <cellStyle name="Calculation 2 3 3 3 2 2 2" xfId="25391" xr:uid="{00000000-0005-0000-0000-0000FD010000}"/>
    <cellStyle name="Calculation 2 3 3 3 2 2 3" xfId="34643" xr:uid="{00000000-0005-0000-0000-0000FE010000}"/>
    <cellStyle name="Calculation 2 3 3 3 3" xfId="9569" xr:uid="{00000000-0005-0000-0000-0000FF010000}"/>
    <cellStyle name="Calculation 2 3 3 3 3 2" xfId="18821" xr:uid="{00000000-0005-0000-0000-000000020000}"/>
    <cellStyle name="Calculation 2 3 3 3 3 2 2" xfId="28073" xr:uid="{00000000-0005-0000-0000-000001020000}"/>
    <cellStyle name="Calculation 2 3 3 3 3 2 3" xfId="37325" xr:uid="{00000000-0005-0000-0000-000002020000}"/>
    <cellStyle name="Calculation 2 3 3 3 4" xfId="12691" xr:uid="{00000000-0005-0000-0000-000003020000}"/>
    <cellStyle name="Calculation 2 3 3 3 4 2" xfId="21943" xr:uid="{00000000-0005-0000-0000-000004020000}"/>
    <cellStyle name="Calculation 2 3 3 3 4 3" xfId="31195" xr:uid="{00000000-0005-0000-0000-000005020000}"/>
    <cellStyle name="Calculation 2 3 3 4" xfId="4074" xr:uid="{00000000-0005-0000-0000-000006020000}"/>
    <cellStyle name="Calculation 2 3 3 4 2" xfId="7522" xr:uid="{00000000-0005-0000-0000-000007020000}"/>
    <cellStyle name="Calculation 2 3 3 4 2 2" xfId="16774" xr:uid="{00000000-0005-0000-0000-000008020000}"/>
    <cellStyle name="Calculation 2 3 3 4 2 2 2" xfId="26026" xr:uid="{00000000-0005-0000-0000-000009020000}"/>
    <cellStyle name="Calculation 2 3 3 4 2 2 3" xfId="35278" xr:uid="{00000000-0005-0000-0000-00000A020000}"/>
    <cellStyle name="Calculation 2 3 3 4 3" xfId="10204" xr:uid="{00000000-0005-0000-0000-00000B020000}"/>
    <cellStyle name="Calculation 2 3 3 4 3 2" xfId="19456" xr:uid="{00000000-0005-0000-0000-00000C020000}"/>
    <cellStyle name="Calculation 2 3 3 4 3 2 2" xfId="28708" xr:uid="{00000000-0005-0000-0000-00000D020000}"/>
    <cellStyle name="Calculation 2 3 3 4 3 2 3" xfId="37960" xr:uid="{00000000-0005-0000-0000-00000E020000}"/>
    <cellStyle name="Calculation 2 3 3 4 4" xfId="13326" xr:uid="{00000000-0005-0000-0000-00000F020000}"/>
    <cellStyle name="Calculation 2 3 3 4 4 2" xfId="22578" xr:uid="{00000000-0005-0000-0000-000010020000}"/>
    <cellStyle name="Calculation 2 3 3 4 4 3" xfId="31830" xr:uid="{00000000-0005-0000-0000-000011020000}"/>
    <cellStyle name="Calculation 2 3 3 5" xfId="5482" xr:uid="{00000000-0005-0000-0000-000012020000}"/>
    <cellStyle name="Calculation 2 3 3 5 2" xfId="14734" xr:uid="{00000000-0005-0000-0000-000013020000}"/>
    <cellStyle name="Calculation 2 3 3 5 2 2" xfId="23986" xr:uid="{00000000-0005-0000-0000-000014020000}"/>
    <cellStyle name="Calculation 2 3 3 5 2 3" xfId="33238" xr:uid="{00000000-0005-0000-0000-000015020000}"/>
    <cellStyle name="Calculation 2 3 3 6" xfId="8164" xr:uid="{00000000-0005-0000-0000-000016020000}"/>
    <cellStyle name="Calculation 2 3 3 6 2" xfId="17416" xr:uid="{00000000-0005-0000-0000-000017020000}"/>
    <cellStyle name="Calculation 2 3 3 6 2 2" xfId="26668" xr:uid="{00000000-0005-0000-0000-000018020000}"/>
    <cellStyle name="Calculation 2 3 3 6 2 3" xfId="35920" xr:uid="{00000000-0005-0000-0000-000019020000}"/>
    <cellStyle name="Calculation 2 3 3 7" xfId="11286" xr:uid="{00000000-0005-0000-0000-00001A020000}"/>
    <cellStyle name="Calculation 2 3 3 7 2" xfId="20538" xr:uid="{00000000-0005-0000-0000-00001B020000}"/>
    <cellStyle name="Calculation 2 3 3 7 3" xfId="29790" xr:uid="{00000000-0005-0000-0000-00001C020000}"/>
    <cellStyle name="Calculation 2 3 4" xfId="2110" xr:uid="{00000000-0005-0000-0000-00001D020000}"/>
    <cellStyle name="Calculation 2 3 4 2" xfId="2859" xr:uid="{00000000-0005-0000-0000-00001E020000}"/>
    <cellStyle name="Calculation 2 3 4 2 2" xfId="6307" xr:uid="{00000000-0005-0000-0000-00001F020000}"/>
    <cellStyle name="Calculation 2 3 4 2 2 2" xfId="15559" xr:uid="{00000000-0005-0000-0000-000020020000}"/>
    <cellStyle name="Calculation 2 3 4 2 2 2 2" xfId="24811" xr:uid="{00000000-0005-0000-0000-000021020000}"/>
    <cellStyle name="Calculation 2 3 4 2 2 2 3" xfId="34063" xr:uid="{00000000-0005-0000-0000-000022020000}"/>
    <cellStyle name="Calculation 2 3 4 2 3" xfId="8989" xr:uid="{00000000-0005-0000-0000-000023020000}"/>
    <cellStyle name="Calculation 2 3 4 2 3 2" xfId="18241" xr:uid="{00000000-0005-0000-0000-000024020000}"/>
    <cellStyle name="Calculation 2 3 4 2 3 2 2" xfId="27493" xr:uid="{00000000-0005-0000-0000-000025020000}"/>
    <cellStyle name="Calculation 2 3 4 2 3 2 3" xfId="36745" xr:uid="{00000000-0005-0000-0000-000026020000}"/>
    <cellStyle name="Calculation 2 3 4 2 4" xfId="12111" xr:uid="{00000000-0005-0000-0000-000027020000}"/>
    <cellStyle name="Calculation 2 3 4 2 4 2" xfId="21363" xr:uid="{00000000-0005-0000-0000-000028020000}"/>
    <cellStyle name="Calculation 2 3 4 2 4 3" xfId="30615" xr:uid="{00000000-0005-0000-0000-000029020000}"/>
    <cellStyle name="Calculation 2 3 4 3" xfId="3515" xr:uid="{00000000-0005-0000-0000-00002A020000}"/>
    <cellStyle name="Calculation 2 3 4 3 2" xfId="6963" xr:uid="{00000000-0005-0000-0000-00002B020000}"/>
    <cellStyle name="Calculation 2 3 4 3 2 2" xfId="16215" xr:uid="{00000000-0005-0000-0000-00002C020000}"/>
    <cellStyle name="Calculation 2 3 4 3 2 2 2" xfId="25467" xr:uid="{00000000-0005-0000-0000-00002D020000}"/>
    <cellStyle name="Calculation 2 3 4 3 2 2 3" xfId="34719" xr:uid="{00000000-0005-0000-0000-00002E020000}"/>
    <cellStyle name="Calculation 2 3 4 3 3" xfId="9645" xr:uid="{00000000-0005-0000-0000-00002F020000}"/>
    <cellStyle name="Calculation 2 3 4 3 3 2" xfId="18897" xr:uid="{00000000-0005-0000-0000-000030020000}"/>
    <cellStyle name="Calculation 2 3 4 3 3 2 2" xfId="28149" xr:uid="{00000000-0005-0000-0000-000031020000}"/>
    <cellStyle name="Calculation 2 3 4 3 3 2 3" xfId="37401" xr:uid="{00000000-0005-0000-0000-000032020000}"/>
    <cellStyle name="Calculation 2 3 4 3 4" xfId="12767" xr:uid="{00000000-0005-0000-0000-000033020000}"/>
    <cellStyle name="Calculation 2 3 4 3 4 2" xfId="22019" xr:uid="{00000000-0005-0000-0000-000034020000}"/>
    <cellStyle name="Calculation 2 3 4 3 4 3" xfId="31271" xr:uid="{00000000-0005-0000-0000-000035020000}"/>
    <cellStyle name="Calculation 2 3 4 4" xfId="4150" xr:uid="{00000000-0005-0000-0000-000036020000}"/>
    <cellStyle name="Calculation 2 3 4 4 2" xfId="7598" xr:uid="{00000000-0005-0000-0000-000037020000}"/>
    <cellStyle name="Calculation 2 3 4 4 2 2" xfId="16850" xr:uid="{00000000-0005-0000-0000-000038020000}"/>
    <cellStyle name="Calculation 2 3 4 4 2 2 2" xfId="26102" xr:uid="{00000000-0005-0000-0000-000039020000}"/>
    <cellStyle name="Calculation 2 3 4 4 2 2 3" xfId="35354" xr:uid="{00000000-0005-0000-0000-00003A020000}"/>
    <cellStyle name="Calculation 2 3 4 4 3" xfId="10280" xr:uid="{00000000-0005-0000-0000-00003B020000}"/>
    <cellStyle name="Calculation 2 3 4 4 3 2" xfId="19532" xr:uid="{00000000-0005-0000-0000-00003C020000}"/>
    <cellStyle name="Calculation 2 3 4 4 3 2 2" xfId="28784" xr:uid="{00000000-0005-0000-0000-00003D020000}"/>
    <cellStyle name="Calculation 2 3 4 4 3 2 3" xfId="38036" xr:uid="{00000000-0005-0000-0000-00003E020000}"/>
    <cellStyle name="Calculation 2 3 4 4 4" xfId="13402" xr:uid="{00000000-0005-0000-0000-00003F020000}"/>
    <cellStyle name="Calculation 2 3 4 4 4 2" xfId="22654" xr:uid="{00000000-0005-0000-0000-000040020000}"/>
    <cellStyle name="Calculation 2 3 4 4 4 3" xfId="31906" xr:uid="{00000000-0005-0000-0000-000041020000}"/>
    <cellStyle name="Calculation 2 3 4 5" xfId="5558" xr:uid="{00000000-0005-0000-0000-000042020000}"/>
    <cellStyle name="Calculation 2 3 4 5 2" xfId="14810" xr:uid="{00000000-0005-0000-0000-000043020000}"/>
    <cellStyle name="Calculation 2 3 4 5 2 2" xfId="24062" xr:uid="{00000000-0005-0000-0000-000044020000}"/>
    <cellStyle name="Calculation 2 3 4 5 2 3" xfId="33314" xr:uid="{00000000-0005-0000-0000-000045020000}"/>
    <cellStyle name="Calculation 2 3 4 6" xfId="8240" xr:uid="{00000000-0005-0000-0000-000046020000}"/>
    <cellStyle name="Calculation 2 3 4 6 2" xfId="17492" xr:uid="{00000000-0005-0000-0000-000047020000}"/>
    <cellStyle name="Calculation 2 3 4 6 2 2" xfId="26744" xr:uid="{00000000-0005-0000-0000-000048020000}"/>
    <cellStyle name="Calculation 2 3 4 6 2 3" xfId="35996" xr:uid="{00000000-0005-0000-0000-000049020000}"/>
    <cellStyle name="Calculation 2 3 4 7" xfId="11362" xr:uid="{00000000-0005-0000-0000-00004A020000}"/>
    <cellStyle name="Calculation 2 3 4 7 2" xfId="20614" xr:uid="{00000000-0005-0000-0000-00004B020000}"/>
    <cellStyle name="Calculation 2 3 4 7 3" xfId="29866" xr:uid="{00000000-0005-0000-0000-00004C020000}"/>
    <cellStyle name="Calculation 2 3 5" xfId="2179" xr:uid="{00000000-0005-0000-0000-00004D020000}"/>
    <cellStyle name="Calculation 2 3 5 2" xfId="2928" xr:uid="{00000000-0005-0000-0000-00004E020000}"/>
    <cellStyle name="Calculation 2 3 5 2 2" xfId="6376" xr:uid="{00000000-0005-0000-0000-00004F020000}"/>
    <cellStyle name="Calculation 2 3 5 2 2 2" xfId="15628" xr:uid="{00000000-0005-0000-0000-000050020000}"/>
    <cellStyle name="Calculation 2 3 5 2 2 2 2" xfId="24880" xr:uid="{00000000-0005-0000-0000-000051020000}"/>
    <cellStyle name="Calculation 2 3 5 2 2 2 3" xfId="34132" xr:uid="{00000000-0005-0000-0000-000052020000}"/>
    <cellStyle name="Calculation 2 3 5 2 3" xfId="9058" xr:uid="{00000000-0005-0000-0000-000053020000}"/>
    <cellStyle name="Calculation 2 3 5 2 3 2" xfId="18310" xr:uid="{00000000-0005-0000-0000-000054020000}"/>
    <cellStyle name="Calculation 2 3 5 2 3 2 2" xfId="27562" xr:uid="{00000000-0005-0000-0000-000055020000}"/>
    <cellStyle name="Calculation 2 3 5 2 3 2 3" xfId="36814" xr:uid="{00000000-0005-0000-0000-000056020000}"/>
    <cellStyle name="Calculation 2 3 5 2 4" xfId="12180" xr:uid="{00000000-0005-0000-0000-000057020000}"/>
    <cellStyle name="Calculation 2 3 5 2 4 2" xfId="21432" xr:uid="{00000000-0005-0000-0000-000058020000}"/>
    <cellStyle name="Calculation 2 3 5 2 4 3" xfId="30684" xr:uid="{00000000-0005-0000-0000-000059020000}"/>
    <cellStyle name="Calculation 2 3 5 3" xfId="3584" xr:uid="{00000000-0005-0000-0000-00005A020000}"/>
    <cellStyle name="Calculation 2 3 5 3 2" xfId="7032" xr:uid="{00000000-0005-0000-0000-00005B020000}"/>
    <cellStyle name="Calculation 2 3 5 3 2 2" xfId="16284" xr:uid="{00000000-0005-0000-0000-00005C020000}"/>
    <cellStyle name="Calculation 2 3 5 3 2 2 2" xfId="25536" xr:uid="{00000000-0005-0000-0000-00005D020000}"/>
    <cellStyle name="Calculation 2 3 5 3 2 2 3" xfId="34788" xr:uid="{00000000-0005-0000-0000-00005E020000}"/>
    <cellStyle name="Calculation 2 3 5 3 3" xfId="9714" xr:uid="{00000000-0005-0000-0000-00005F020000}"/>
    <cellStyle name="Calculation 2 3 5 3 3 2" xfId="18966" xr:uid="{00000000-0005-0000-0000-000060020000}"/>
    <cellStyle name="Calculation 2 3 5 3 3 2 2" xfId="28218" xr:uid="{00000000-0005-0000-0000-000061020000}"/>
    <cellStyle name="Calculation 2 3 5 3 3 2 3" xfId="37470" xr:uid="{00000000-0005-0000-0000-000062020000}"/>
    <cellStyle name="Calculation 2 3 5 3 4" xfId="12836" xr:uid="{00000000-0005-0000-0000-000063020000}"/>
    <cellStyle name="Calculation 2 3 5 3 4 2" xfId="22088" xr:uid="{00000000-0005-0000-0000-000064020000}"/>
    <cellStyle name="Calculation 2 3 5 3 4 3" xfId="31340" xr:uid="{00000000-0005-0000-0000-000065020000}"/>
    <cellStyle name="Calculation 2 3 5 4" xfId="4219" xr:uid="{00000000-0005-0000-0000-000066020000}"/>
    <cellStyle name="Calculation 2 3 5 4 2" xfId="7667" xr:uid="{00000000-0005-0000-0000-000067020000}"/>
    <cellStyle name="Calculation 2 3 5 4 2 2" xfId="16919" xr:uid="{00000000-0005-0000-0000-000068020000}"/>
    <cellStyle name="Calculation 2 3 5 4 2 2 2" xfId="26171" xr:uid="{00000000-0005-0000-0000-000069020000}"/>
    <cellStyle name="Calculation 2 3 5 4 2 2 3" xfId="35423" xr:uid="{00000000-0005-0000-0000-00006A020000}"/>
    <cellStyle name="Calculation 2 3 5 4 3" xfId="10349" xr:uid="{00000000-0005-0000-0000-00006B020000}"/>
    <cellStyle name="Calculation 2 3 5 4 3 2" xfId="19601" xr:uid="{00000000-0005-0000-0000-00006C020000}"/>
    <cellStyle name="Calculation 2 3 5 4 3 2 2" xfId="28853" xr:uid="{00000000-0005-0000-0000-00006D020000}"/>
    <cellStyle name="Calculation 2 3 5 4 3 2 3" xfId="38105" xr:uid="{00000000-0005-0000-0000-00006E020000}"/>
    <cellStyle name="Calculation 2 3 5 4 4" xfId="13471" xr:uid="{00000000-0005-0000-0000-00006F020000}"/>
    <cellStyle name="Calculation 2 3 5 4 4 2" xfId="22723" xr:uid="{00000000-0005-0000-0000-000070020000}"/>
    <cellStyle name="Calculation 2 3 5 4 4 3" xfId="31975" xr:uid="{00000000-0005-0000-0000-000071020000}"/>
    <cellStyle name="Calculation 2 3 5 5" xfId="5627" xr:uid="{00000000-0005-0000-0000-000072020000}"/>
    <cellStyle name="Calculation 2 3 5 5 2" xfId="14879" xr:uid="{00000000-0005-0000-0000-000073020000}"/>
    <cellStyle name="Calculation 2 3 5 5 2 2" xfId="24131" xr:uid="{00000000-0005-0000-0000-000074020000}"/>
    <cellStyle name="Calculation 2 3 5 5 2 3" xfId="33383" xr:uid="{00000000-0005-0000-0000-000075020000}"/>
    <cellStyle name="Calculation 2 3 5 6" xfId="8309" xr:uid="{00000000-0005-0000-0000-000076020000}"/>
    <cellStyle name="Calculation 2 3 5 6 2" xfId="17561" xr:uid="{00000000-0005-0000-0000-000077020000}"/>
    <cellStyle name="Calculation 2 3 5 6 2 2" xfId="26813" xr:uid="{00000000-0005-0000-0000-000078020000}"/>
    <cellStyle name="Calculation 2 3 5 6 2 3" xfId="36065" xr:uid="{00000000-0005-0000-0000-000079020000}"/>
    <cellStyle name="Calculation 2 3 5 7" xfId="11431" xr:uid="{00000000-0005-0000-0000-00007A020000}"/>
    <cellStyle name="Calculation 2 3 5 7 2" xfId="20683" xr:uid="{00000000-0005-0000-0000-00007B020000}"/>
    <cellStyle name="Calculation 2 3 5 7 3" xfId="29935" xr:uid="{00000000-0005-0000-0000-00007C020000}"/>
    <cellStyle name="Calculation 2 3 6" xfId="2240" xr:uid="{00000000-0005-0000-0000-00007D020000}"/>
    <cellStyle name="Calculation 2 3 6 2" xfId="2989" xr:uid="{00000000-0005-0000-0000-00007E020000}"/>
    <cellStyle name="Calculation 2 3 6 2 2" xfId="6437" xr:uid="{00000000-0005-0000-0000-00007F020000}"/>
    <cellStyle name="Calculation 2 3 6 2 2 2" xfId="15689" xr:uid="{00000000-0005-0000-0000-000080020000}"/>
    <cellStyle name="Calculation 2 3 6 2 2 2 2" xfId="24941" xr:uid="{00000000-0005-0000-0000-000081020000}"/>
    <cellStyle name="Calculation 2 3 6 2 2 2 3" xfId="34193" xr:uid="{00000000-0005-0000-0000-000082020000}"/>
    <cellStyle name="Calculation 2 3 6 2 3" xfId="9119" xr:uid="{00000000-0005-0000-0000-000083020000}"/>
    <cellStyle name="Calculation 2 3 6 2 3 2" xfId="18371" xr:uid="{00000000-0005-0000-0000-000084020000}"/>
    <cellStyle name="Calculation 2 3 6 2 3 2 2" xfId="27623" xr:uid="{00000000-0005-0000-0000-000085020000}"/>
    <cellStyle name="Calculation 2 3 6 2 3 2 3" xfId="36875" xr:uid="{00000000-0005-0000-0000-000086020000}"/>
    <cellStyle name="Calculation 2 3 6 2 4" xfId="12241" xr:uid="{00000000-0005-0000-0000-000087020000}"/>
    <cellStyle name="Calculation 2 3 6 2 4 2" xfId="21493" xr:uid="{00000000-0005-0000-0000-000088020000}"/>
    <cellStyle name="Calculation 2 3 6 2 4 3" xfId="30745" xr:uid="{00000000-0005-0000-0000-000089020000}"/>
    <cellStyle name="Calculation 2 3 6 3" xfId="3645" xr:uid="{00000000-0005-0000-0000-00008A020000}"/>
    <cellStyle name="Calculation 2 3 6 3 2" xfId="7093" xr:uid="{00000000-0005-0000-0000-00008B020000}"/>
    <cellStyle name="Calculation 2 3 6 3 2 2" xfId="16345" xr:uid="{00000000-0005-0000-0000-00008C020000}"/>
    <cellStyle name="Calculation 2 3 6 3 2 2 2" xfId="25597" xr:uid="{00000000-0005-0000-0000-00008D020000}"/>
    <cellStyle name="Calculation 2 3 6 3 2 2 3" xfId="34849" xr:uid="{00000000-0005-0000-0000-00008E020000}"/>
    <cellStyle name="Calculation 2 3 6 3 3" xfId="9775" xr:uid="{00000000-0005-0000-0000-00008F020000}"/>
    <cellStyle name="Calculation 2 3 6 3 3 2" xfId="19027" xr:uid="{00000000-0005-0000-0000-000090020000}"/>
    <cellStyle name="Calculation 2 3 6 3 3 2 2" xfId="28279" xr:uid="{00000000-0005-0000-0000-000091020000}"/>
    <cellStyle name="Calculation 2 3 6 3 3 2 3" xfId="37531" xr:uid="{00000000-0005-0000-0000-000092020000}"/>
    <cellStyle name="Calculation 2 3 6 3 4" xfId="12897" xr:uid="{00000000-0005-0000-0000-000093020000}"/>
    <cellStyle name="Calculation 2 3 6 3 4 2" xfId="22149" xr:uid="{00000000-0005-0000-0000-000094020000}"/>
    <cellStyle name="Calculation 2 3 6 3 4 3" xfId="31401" xr:uid="{00000000-0005-0000-0000-000095020000}"/>
    <cellStyle name="Calculation 2 3 6 4" xfId="4280" xr:uid="{00000000-0005-0000-0000-000096020000}"/>
    <cellStyle name="Calculation 2 3 6 4 2" xfId="7728" xr:uid="{00000000-0005-0000-0000-000097020000}"/>
    <cellStyle name="Calculation 2 3 6 4 2 2" xfId="16980" xr:uid="{00000000-0005-0000-0000-000098020000}"/>
    <cellStyle name="Calculation 2 3 6 4 2 2 2" xfId="26232" xr:uid="{00000000-0005-0000-0000-000099020000}"/>
    <cellStyle name="Calculation 2 3 6 4 2 2 3" xfId="35484" xr:uid="{00000000-0005-0000-0000-00009A020000}"/>
    <cellStyle name="Calculation 2 3 6 4 3" xfId="10410" xr:uid="{00000000-0005-0000-0000-00009B020000}"/>
    <cellStyle name="Calculation 2 3 6 4 3 2" xfId="19662" xr:uid="{00000000-0005-0000-0000-00009C020000}"/>
    <cellStyle name="Calculation 2 3 6 4 3 2 2" xfId="28914" xr:uid="{00000000-0005-0000-0000-00009D020000}"/>
    <cellStyle name="Calculation 2 3 6 4 3 2 3" xfId="38166" xr:uid="{00000000-0005-0000-0000-00009E020000}"/>
    <cellStyle name="Calculation 2 3 6 4 4" xfId="13532" xr:uid="{00000000-0005-0000-0000-00009F020000}"/>
    <cellStyle name="Calculation 2 3 6 4 4 2" xfId="22784" xr:uid="{00000000-0005-0000-0000-0000A0020000}"/>
    <cellStyle name="Calculation 2 3 6 4 4 3" xfId="32036" xr:uid="{00000000-0005-0000-0000-0000A1020000}"/>
    <cellStyle name="Calculation 2 3 6 5" xfId="5688" xr:uid="{00000000-0005-0000-0000-0000A2020000}"/>
    <cellStyle name="Calculation 2 3 6 5 2" xfId="14940" xr:uid="{00000000-0005-0000-0000-0000A3020000}"/>
    <cellStyle name="Calculation 2 3 6 5 2 2" xfId="24192" xr:uid="{00000000-0005-0000-0000-0000A4020000}"/>
    <cellStyle name="Calculation 2 3 6 5 2 3" xfId="33444" xr:uid="{00000000-0005-0000-0000-0000A5020000}"/>
    <cellStyle name="Calculation 2 3 6 6" xfId="8370" xr:uid="{00000000-0005-0000-0000-0000A6020000}"/>
    <cellStyle name="Calculation 2 3 6 6 2" xfId="17622" xr:uid="{00000000-0005-0000-0000-0000A7020000}"/>
    <cellStyle name="Calculation 2 3 6 6 2 2" xfId="26874" xr:uid="{00000000-0005-0000-0000-0000A8020000}"/>
    <cellStyle name="Calculation 2 3 6 6 2 3" xfId="36126" xr:uid="{00000000-0005-0000-0000-0000A9020000}"/>
    <cellStyle name="Calculation 2 3 6 7" xfId="11492" xr:uid="{00000000-0005-0000-0000-0000AA020000}"/>
    <cellStyle name="Calculation 2 3 6 7 2" xfId="20744" xr:uid="{00000000-0005-0000-0000-0000AB020000}"/>
    <cellStyle name="Calculation 2 3 6 7 3" xfId="29996" xr:uid="{00000000-0005-0000-0000-0000AC020000}"/>
    <cellStyle name="Calculation 2 3 7" xfId="1071" xr:uid="{00000000-0005-0000-0000-0000AD020000}"/>
    <cellStyle name="Calculation 2 3 7 2" xfId="4799" xr:uid="{00000000-0005-0000-0000-0000AE020000}"/>
    <cellStyle name="Calculation 2 3 7 2 2" xfId="14051" xr:uid="{00000000-0005-0000-0000-0000AF020000}"/>
    <cellStyle name="Calculation 2 3 7 2 2 2" xfId="23303" xr:uid="{00000000-0005-0000-0000-0000B0020000}"/>
    <cellStyle name="Calculation 2 3 7 2 2 3" xfId="32555" xr:uid="{00000000-0005-0000-0000-0000B1020000}"/>
    <cellStyle name="Calculation 2 3 7 3" xfId="4350" xr:uid="{00000000-0005-0000-0000-0000B2020000}"/>
    <cellStyle name="Calculation 2 3 7 3 2" xfId="13602" xr:uid="{00000000-0005-0000-0000-0000B3020000}"/>
    <cellStyle name="Calculation 2 3 7 3 2 2" xfId="22854" xr:uid="{00000000-0005-0000-0000-0000B4020000}"/>
    <cellStyle name="Calculation 2 3 7 3 2 3" xfId="32106" xr:uid="{00000000-0005-0000-0000-0000B5020000}"/>
    <cellStyle name="Calculation 2 3 7 4" xfId="10825" xr:uid="{00000000-0005-0000-0000-0000B6020000}"/>
    <cellStyle name="Calculation 2 3 7 4 2" xfId="20077" xr:uid="{00000000-0005-0000-0000-0000B7020000}"/>
    <cellStyle name="Calculation 2 3 7 4 3" xfId="29329" xr:uid="{00000000-0005-0000-0000-0000B8020000}"/>
    <cellStyle name="Calculation 2 3 8" xfId="886" xr:uid="{00000000-0005-0000-0000-0000B9020000}"/>
    <cellStyle name="Calculation 2 3 8 2" xfId="4614" xr:uid="{00000000-0005-0000-0000-0000BA020000}"/>
    <cellStyle name="Calculation 2 3 8 2 2" xfId="13866" xr:uid="{00000000-0005-0000-0000-0000BB020000}"/>
    <cellStyle name="Calculation 2 3 8 2 2 2" xfId="23118" xr:uid="{00000000-0005-0000-0000-0000BC020000}"/>
    <cellStyle name="Calculation 2 3 8 2 2 3" xfId="32370" xr:uid="{00000000-0005-0000-0000-0000BD020000}"/>
    <cellStyle name="Calculation 2 3 8 3" xfId="4962" xr:uid="{00000000-0005-0000-0000-0000BE020000}"/>
    <cellStyle name="Calculation 2 3 8 3 2" xfId="14214" xr:uid="{00000000-0005-0000-0000-0000BF020000}"/>
    <cellStyle name="Calculation 2 3 8 3 2 2" xfId="23466" xr:uid="{00000000-0005-0000-0000-0000C0020000}"/>
    <cellStyle name="Calculation 2 3 8 3 2 3" xfId="32718" xr:uid="{00000000-0005-0000-0000-0000C1020000}"/>
    <cellStyle name="Calculation 2 3 8 4" xfId="10640" xr:uid="{00000000-0005-0000-0000-0000C2020000}"/>
    <cellStyle name="Calculation 2 3 8 4 2" xfId="19892" xr:uid="{00000000-0005-0000-0000-0000C3020000}"/>
    <cellStyle name="Calculation 2 3 8 4 3" xfId="29144" xr:uid="{00000000-0005-0000-0000-0000C4020000}"/>
    <cellStyle name="Calculation 2 3 9" xfId="1098" xr:uid="{00000000-0005-0000-0000-0000C5020000}"/>
    <cellStyle name="Calculation 2 3 9 2" xfId="4826" xr:uid="{00000000-0005-0000-0000-0000C6020000}"/>
    <cellStyle name="Calculation 2 3 9 2 2" xfId="14078" xr:uid="{00000000-0005-0000-0000-0000C7020000}"/>
    <cellStyle name="Calculation 2 3 9 2 2 2" xfId="23330" xr:uid="{00000000-0005-0000-0000-0000C8020000}"/>
    <cellStyle name="Calculation 2 3 9 2 2 3" xfId="32582" xr:uid="{00000000-0005-0000-0000-0000C9020000}"/>
    <cellStyle name="Calculation 2 3 9 3" xfId="4345" xr:uid="{00000000-0005-0000-0000-0000CA020000}"/>
    <cellStyle name="Calculation 2 3 9 3 2" xfId="13597" xr:uid="{00000000-0005-0000-0000-0000CB020000}"/>
    <cellStyle name="Calculation 2 3 9 3 2 2" xfId="22849" xr:uid="{00000000-0005-0000-0000-0000CC020000}"/>
    <cellStyle name="Calculation 2 3 9 3 2 3" xfId="32101" xr:uid="{00000000-0005-0000-0000-0000CD020000}"/>
    <cellStyle name="Calculation 2 3 9 4" xfId="10852" xr:uid="{00000000-0005-0000-0000-0000CE020000}"/>
    <cellStyle name="Calculation 2 3 9 4 2" xfId="20104" xr:uid="{00000000-0005-0000-0000-0000CF020000}"/>
    <cellStyle name="Calculation 2 3 9 4 3" xfId="29356" xr:uid="{00000000-0005-0000-0000-0000D0020000}"/>
    <cellStyle name="Calculation 2 4" xfId="813" xr:uid="{00000000-0005-0000-0000-0000D1020000}"/>
    <cellStyle name="Calculation 2 4 10" xfId="4556" xr:uid="{00000000-0005-0000-0000-0000D2020000}"/>
    <cellStyle name="Calculation 2 4 10 2" xfId="13808" xr:uid="{00000000-0005-0000-0000-0000D3020000}"/>
    <cellStyle name="Calculation 2 4 10 2 2" xfId="23060" xr:uid="{00000000-0005-0000-0000-0000D4020000}"/>
    <cellStyle name="Calculation 2 4 10 2 3" xfId="32312" xr:uid="{00000000-0005-0000-0000-0000D5020000}"/>
    <cellStyle name="Calculation 2 4 11" xfId="857" xr:uid="{00000000-0005-0000-0000-0000D6020000}"/>
    <cellStyle name="Calculation 2 4 11 2" xfId="10611" xr:uid="{00000000-0005-0000-0000-0000D7020000}"/>
    <cellStyle name="Calculation 2 4 11 2 2" xfId="19863" xr:uid="{00000000-0005-0000-0000-0000D8020000}"/>
    <cellStyle name="Calculation 2 4 11 2 3" xfId="29115" xr:uid="{00000000-0005-0000-0000-0000D9020000}"/>
    <cellStyle name="Calculation 2 4 12" xfId="10585" xr:uid="{00000000-0005-0000-0000-0000DA020000}"/>
    <cellStyle name="Calculation 2 4 12 2" xfId="19837" xr:uid="{00000000-0005-0000-0000-0000DB020000}"/>
    <cellStyle name="Calculation 2 4 12 3" xfId="29089" xr:uid="{00000000-0005-0000-0000-0000DC020000}"/>
    <cellStyle name="Calculation 2 4 2" xfId="1992" xr:uid="{00000000-0005-0000-0000-0000DD020000}"/>
    <cellStyle name="Calculation 2 4 2 2" xfId="2745" xr:uid="{00000000-0005-0000-0000-0000DE020000}"/>
    <cellStyle name="Calculation 2 4 2 2 2" xfId="6193" xr:uid="{00000000-0005-0000-0000-0000DF020000}"/>
    <cellStyle name="Calculation 2 4 2 2 2 2" xfId="15445" xr:uid="{00000000-0005-0000-0000-0000E0020000}"/>
    <cellStyle name="Calculation 2 4 2 2 2 2 2" xfId="24697" xr:uid="{00000000-0005-0000-0000-0000E1020000}"/>
    <cellStyle name="Calculation 2 4 2 2 2 2 3" xfId="33949" xr:uid="{00000000-0005-0000-0000-0000E2020000}"/>
    <cellStyle name="Calculation 2 4 2 2 3" xfId="8875" xr:uid="{00000000-0005-0000-0000-0000E3020000}"/>
    <cellStyle name="Calculation 2 4 2 2 3 2" xfId="18127" xr:uid="{00000000-0005-0000-0000-0000E4020000}"/>
    <cellStyle name="Calculation 2 4 2 2 3 2 2" xfId="27379" xr:uid="{00000000-0005-0000-0000-0000E5020000}"/>
    <cellStyle name="Calculation 2 4 2 2 3 2 3" xfId="36631" xr:uid="{00000000-0005-0000-0000-0000E6020000}"/>
    <cellStyle name="Calculation 2 4 2 2 4" xfId="11997" xr:uid="{00000000-0005-0000-0000-0000E7020000}"/>
    <cellStyle name="Calculation 2 4 2 2 4 2" xfId="21249" xr:uid="{00000000-0005-0000-0000-0000E8020000}"/>
    <cellStyle name="Calculation 2 4 2 2 4 3" xfId="30501" xr:uid="{00000000-0005-0000-0000-0000E9020000}"/>
    <cellStyle name="Calculation 2 4 2 3" xfId="3401" xr:uid="{00000000-0005-0000-0000-0000EA020000}"/>
    <cellStyle name="Calculation 2 4 2 3 2" xfId="6849" xr:uid="{00000000-0005-0000-0000-0000EB020000}"/>
    <cellStyle name="Calculation 2 4 2 3 2 2" xfId="16101" xr:uid="{00000000-0005-0000-0000-0000EC020000}"/>
    <cellStyle name="Calculation 2 4 2 3 2 2 2" xfId="25353" xr:uid="{00000000-0005-0000-0000-0000ED020000}"/>
    <cellStyle name="Calculation 2 4 2 3 2 2 3" xfId="34605" xr:uid="{00000000-0005-0000-0000-0000EE020000}"/>
    <cellStyle name="Calculation 2 4 2 3 3" xfId="9531" xr:uid="{00000000-0005-0000-0000-0000EF020000}"/>
    <cellStyle name="Calculation 2 4 2 3 3 2" xfId="18783" xr:uid="{00000000-0005-0000-0000-0000F0020000}"/>
    <cellStyle name="Calculation 2 4 2 3 3 2 2" xfId="28035" xr:uid="{00000000-0005-0000-0000-0000F1020000}"/>
    <cellStyle name="Calculation 2 4 2 3 3 2 3" xfId="37287" xr:uid="{00000000-0005-0000-0000-0000F2020000}"/>
    <cellStyle name="Calculation 2 4 2 3 4" xfId="12653" xr:uid="{00000000-0005-0000-0000-0000F3020000}"/>
    <cellStyle name="Calculation 2 4 2 3 4 2" xfId="21905" xr:uid="{00000000-0005-0000-0000-0000F4020000}"/>
    <cellStyle name="Calculation 2 4 2 3 4 3" xfId="31157" xr:uid="{00000000-0005-0000-0000-0000F5020000}"/>
    <cellStyle name="Calculation 2 4 2 4" xfId="4036" xr:uid="{00000000-0005-0000-0000-0000F6020000}"/>
    <cellStyle name="Calculation 2 4 2 4 2" xfId="7484" xr:uid="{00000000-0005-0000-0000-0000F7020000}"/>
    <cellStyle name="Calculation 2 4 2 4 2 2" xfId="16736" xr:uid="{00000000-0005-0000-0000-0000F8020000}"/>
    <cellStyle name="Calculation 2 4 2 4 2 2 2" xfId="25988" xr:uid="{00000000-0005-0000-0000-0000F9020000}"/>
    <cellStyle name="Calculation 2 4 2 4 2 2 3" xfId="35240" xr:uid="{00000000-0005-0000-0000-0000FA020000}"/>
    <cellStyle name="Calculation 2 4 2 4 3" xfId="10166" xr:uid="{00000000-0005-0000-0000-0000FB020000}"/>
    <cellStyle name="Calculation 2 4 2 4 3 2" xfId="19418" xr:uid="{00000000-0005-0000-0000-0000FC020000}"/>
    <cellStyle name="Calculation 2 4 2 4 3 2 2" xfId="28670" xr:uid="{00000000-0005-0000-0000-0000FD020000}"/>
    <cellStyle name="Calculation 2 4 2 4 3 2 3" xfId="37922" xr:uid="{00000000-0005-0000-0000-0000FE020000}"/>
    <cellStyle name="Calculation 2 4 2 4 4" xfId="13288" xr:uid="{00000000-0005-0000-0000-0000FF020000}"/>
    <cellStyle name="Calculation 2 4 2 4 4 2" xfId="22540" xr:uid="{00000000-0005-0000-0000-000000030000}"/>
    <cellStyle name="Calculation 2 4 2 4 4 3" xfId="31792" xr:uid="{00000000-0005-0000-0000-000001030000}"/>
    <cellStyle name="Calculation 2 4 2 5" xfId="5442" xr:uid="{00000000-0005-0000-0000-000002030000}"/>
    <cellStyle name="Calculation 2 4 2 5 2" xfId="14694" xr:uid="{00000000-0005-0000-0000-000003030000}"/>
    <cellStyle name="Calculation 2 4 2 5 2 2" xfId="23946" xr:uid="{00000000-0005-0000-0000-000004030000}"/>
    <cellStyle name="Calculation 2 4 2 5 2 3" xfId="33198" xr:uid="{00000000-0005-0000-0000-000005030000}"/>
    <cellStyle name="Calculation 2 4 2 6" xfId="8125" xr:uid="{00000000-0005-0000-0000-000006030000}"/>
    <cellStyle name="Calculation 2 4 2 6 2" xfId="17377" xr:uid="{00000000-0005-0000-0000-000007030000}"/>
    <cellStyle name="Calculation 2 4 2 6 2 2" xfId="26629" xr:uid="{00000000-0005-0000-0000-000008030000}"/>
    <cellStyle name="Calculation 2 4 2 6 2 3" xfId="35881" xr:uid="{00000000-0005-0000-0000-000009030000}"/>
    <cellStyle name="Calculation 2 4 2 7" xfId="11247" xr:uid="{00000000-0005-0000-0000-00000A030000}"/>
    <cellStyle name="Calculation 2 4 2 7 2" xfId="20499" xr:uid="{00000000-0005-0000-0000-00000B030000}"/>
    <cellStyle name="Calculation 2 4 2 7 3" xfId="29751" xr:uid="{00000000-0005-0000-0000-00000C030000}"/>
    <cellStyle name="Calculation 2 4 3" xfId="2074" xr:uid="{00000000-0005-0000-0000-00000D030000}"/>
    <cellStyle name="Calculation 2 4 3 2" xfId="2823" xr:uid="{00000000-0005-0000-0000-00000E030000}"/>
    <cellStyle name="Calculation 2 4 3 2 2" xfId="6271" xr:uid="{00000000-0005-0000-0000-00000F030000}"/>
    <cellStyle name="Calculation 2 4 3 2 2 2" xfId="15523" xr:uid="{00000000-0005-0000-0000-000010030000}"/>
    <cellStyle name="Calculation 2 4 3 2 2 2 2" xfId="24775" xr:uid="{00000000-0005-0000-0000-000011030000}"/>
    <cellStyle name="Calculation 2 4 3 2 2 2 3" xfId="34027" xr:uid="{00000000-0005-0000-0000-000012030000}"/>
    <cellStyle name="Calculation 2 4 3 2 3" xfId="8953" xr:uid="{00000000-0005-0000-0000-000013030000}"/>
    <cellStyle name="Calculation 2 4 3 2 3 2" xfId="18205" xr:uid="{00000000-0005-0000-0000-000014030000}"/>
    <cellStyle name="Calculation 2 4 3 2 3 2 2" xfId="27457" xr:uid="{00000000-0005-0000-0000-000015030000}"/>
    <cellStyle name="Calculation 2 4 3 2 3 2 3" xfId="36709" xr:uid="{00000000-0005-0000-0000-000016030000}"/>
    <cellStyle name="Calculation 2 4 3 2 4" xfId="12075" xr:uid="{00000000-0005-0000-0000-000017030000}"/>
    <cellStyle name="Calculation 2 4 3 2 4 2" xfId="21327" xr:uid="{00000000-0005-0000-0000-000018030000}"/>
    <cellStyle name="Calculation 2 4 3 2 4 3" xfId="30579" xr:uid="{00000000-0005-0000-0000-000019030000}"/>
    <cellStyle name="Calculation 2 4 3 3" xfId="3479" xr:uid="{00000000-0005-0000-0000-00001A030000}"/>
    <cellStyle name="Calculation 2 4 3 3 2" xfId="6927" xr:uid="{00000000-0005-0000-0000-00001B030000}"/>
    <cellStyle name="Calculation 2 4 3 3 2 2" xfId="16179" xr:uid="{00000000-0005-0000-0000-00001C030000}"/>
    <cellStyle name="Calculation 2 4 3 3 2 2 2" xfId="25431" xr:uid="{00000000-0005-0000-0000-00001D030000}"/>
    <cellStyle name="Calculation 2 4 3 3 2 2 3" xfId="34683" xr:uid="{00000000-0005-0000-0000-00001E030000}"/>
    <cellStyle name="Calculation 2 4 3 3 3" xfId="9609" xr:uid="{00000000-0005-0000-0000-00001F030000}"/>
    <cellStyle name="Calculation 2 4 3 3 3 2" xfId="18861" xr:uid="{00000000-0005-0000-0000-000020030000}"/>
    <cellStyle name="Calculation 2 4 3 3 3 2 2" xfId="28113" xr:uid="{00000000-0005-0000-0000-000021030000}"/>
    <cellStyle name="Calculation 2 4 3 3 3 2 3" xfId="37365" xr:uid="{00000000-0005-0000-0000-000022030000}"/>
    <cellStyle name="Calculation 2 4 3 3 4" xfId="12731" xr:uid="{00000000-0005-0000-0000-000023030000}"/>
    <cellStyle name="Calculation 2 4 3 3 4 2" xfId="21983" xr:uid="{00000000-0005-0000-0000-000024030000}"/>
    <cellStyle name="Calculation 2 4 3 3 4 3" xfId="31235" xr:uid="{00000000-0005-0000-0000-000025030000}"/>
    <cellStyle name="Calculation 2 4 3 4" xfId="4114" xr:uid="{00000000-0005-0000-0000-000026030000}"/>
    <cellStyle name="Calculation 2 4 3 4 2" xfId="7562" xr:uid="{00000000-0005-0000-0000-000027030000}"/>
    <cellStyle name="Calculation 2 4 3 4 2 2" xfId="16814" xr:uid="{00000000-0005-0000-0000-000028030000}"/>
    <cellStyle name="Calculation 2 4 3 4 2 2 2" xfId="26066" xr:uid="{00000000-0005-0000-0000-000029030000}"/>
    <cellStyle name="Calculation 2 4 3 4 2 2 3" xfId="35318" xr:uid="{00000000-0005-0000-0000-00002A030000}"/>
    <cellStyle name="Calculation 2 4 3 4 3" xfId="10244" xr:uid="{00000000-0005-0000-0000-00002B030000}"/>
    <cellStyle name="Calculation 2 4 3 4 3 2" xfId="19496" xr:uid="{00000000-0005-0000-0000-00002C030000}"/>
    <cellStyle name="Calculation 2 4 3 4 3 2 2" xfId="28748" xr:uid="{00000000-0005-0000-0000-00002D030000}"/>
    <cellStyle name="Calculation 2 4 3 4 3 2 3" xfId="38000" xr:uid="{00000000-0005-0000-0000-00002E030000}"/>
    <cellStyle name="Calculation 2 4 3 4 4" xfId="13366" xr:uid="{00000000-0005-0000-0000-00002F030000}"/>
    <cellStyle name="Calculation 2 4 3 4 4 2" xfId="22618" xr:uid="{00000000-0005-0000-0000-000030030000}"/>
    <cellStyle name="Calculation 2 4 3 4 4 3" xfId="31870" xr:uid="{00000000-0005-0000-0000-000031030000}"/>
    <cellStyle name="Calculation 2 4 3 5" xfId="5522" xr:uid="{00000000-0005-0000-0000-000032030000}"/>
    <cellStyle name="Calculation 2 4 3 5 2" xfId="14774" xr:uid="{00000000-0005-0000-0000-000033030000}"/>
    <cellStyle name="Calculation 2 4 3 5 2 2" xfId="24026" xr:uid="{00000000-0005-0000-0000-000034030000}"/>
    <cellStyle name="Calculation 2 4 3 5 2 3" xfId="33278" xr:uid="{00000000-0005-0000-0000-000035030000}"/>
    <cellStyle name="Calculation 2 4 3 6" xfId="8204" xr:uid="{00000000-0005-0000-0000-000036030000}"/>
    <cellStyle name="Calculation 2 4 3 6 2" xfId="17456" xr:uid="{00000000-0005-0000-0000-000037030000}"/>
    <cellStyle name="Calculation 2 4 3 6 2 2" xfId="26708" xr:uid="{00000000-0005-0000-0000-000038030000}"/>
    <cellStyle name="Calculation 2 4 3 6 2 3" xfId="35960" xr:uid="{00000000-0005-0000-0000-000039030000}"/>
    <cellStyle name="Calculation 2 4 3 7" xfId="11326" xr:uid="{00000000-0005-0000-0000-00003A030000}"/>
    <cellStyle name="Calculation 2 4 3 7 2" xfId="20578" xr:uid="{00000000-0005-0000-0000-00003B030000}"/>
    <cellStyle name="Calculation 2 4 3 7 3" xfId="29830" xr:uid="{00000000-0005-0000-0000-00003C030000}"/>
    <cellStyle name="Calculation 2 4 4" xfId="2147" xr:uid="{00000000-0005-0000-0000-00003D030000}"/>
    <cellStyle name="Calculation 2 4 4 2" xfId="2896" xr:uid="{00000000-0005-0000-0000-00003E030000}"/>
    <cellStyle name="Calculation 2 4 4 2 2" xfId="6344" xr:uid="{00000000-0005-0000-0000-00003F030000}"/>
    <cellStyle name="Calculation 2 4 4 2 2 2" xfId="15596" xr:uid="{00000000-0005-0000-0000-000040030000}"/>
    <cellStyle name="Calculation 2 4 4 2 2 2 2" xfId="24848" xr:uid="{00000000-0005-0000-0000-000041030000}"/>
    <cellStyle name="Calculation 2 4 4 2 2 2 3" xfId="34100" xr:uid="{00000000-0005-0000-0000-000042030000}"/>
    <cellStyle name="Calculation 2 4 4 2 3" xfId="9026" xr:uid="{00000000-0005-0000-0000-000043030000}"/>
    <cellStyle name="Calculation 2 4 4 2 3 2" xfId="18278" xr:uid="{00000000-0005-0000-0000-000044030000}"/>
    <cellStyle name="Calculation 2 4 4 2 3 2 2" xfId="27530" xr:uid="{00000000-0005-0000-0000-000045030000}"/>
    <cellStyle name="Calculation 2 4 4 2 3 2 3" xfId="36782" xr:uid="{00000000-0005-0000-0000-000046030000}"/>
    <cellStyle name="Calculation 2 4 4 2 4" xfId="12148" xr:uid="{00000000-0005-0000-0000-000047030000}"/>
    <cellStyle name="Calculation 2 4 4 2 4 2" xfId="21400" xr:uid="{00000000-0005-0000-0000-000048030000}"/>
    <cellStyle name="Calculation 2 4 4 2 4 3" xfId="30652" xr:uid="{00000000-0005-0000-0000-000049030000}"/>
    <cellStyle name="Calculation 2 4 4 3" xfId="3552" xr:uid="{00000000-0005-0000-0000-00004A030000}"/>
    <cellStyle name="Calculation 2 4 4 3 2" xfId="7000" xr:uid="{00000000-0005-0000-0000-00004B030000}"/>
    <cellStyle name="Calculation 2 4 4 3 2 2" xfId="16252" xr:uid="{00000000-0005-0000-0000-00004C030000}"/>
    <cellStyle name="Calculation 2 4 4 3 2 2 2" xfId="25504" xr:uid="{00000000-0005-0000-0000-00004D030000}"/>
    <cellStyle name="Calculation 2 4 4 3 2 2 3" xfId="34756" xr:uid="{00000000-0005-0000-0000-00004E030000}"/>
    <cellStyle name="Calculation 2 4 4 3 3" xfId="9682" xr:uid="{00000000-0005-0000-0000-00004F030000}"/>
    <cellStyle name="Calculation 2 4 4 3 3 2" xfId="18934" xr:uid="{00000000-0005-0000-0000-000050030000}"/>
    <cellStyle name="Calculation 2 4 4 3 3 2 2" xfId="28186" xr:uid="{00000000-0005-0000-0000-000051030000}"/>
    <cellStyle name="Calculation 2 4 4 3 3 2 3" xfId="37438" xr:uid="{00000000-0005-0000-0000-000052030000}"/>
    <cellStyle name="Calculation 2 4 4 3 4" xfId="12804" xr:uid="{00000000-0005-0000-0000-000053030000}"/>
    <cellStyle name="Calculation 2 4 4 3 4 2" xfId="22056" xr:uid="{00000000-0005-0000-0000-000054030000}"/>
    <cellStyle name="Calculation 2 4 4 3 4 3" xfId="31308" xr:uid="{00000000-0005-0000-0000-000055030000}"/>
    <cellStyle name="Calculation 2 4 4 4" xfId="4187" xr:uid="{00000000-0005-0000-0000-000056030000}"/>
    <cellStyle name="Calculation 2 4 4 4 2" xfId="7635" xr:uid="{00000000-0005-0000-0000-000057030000}"/>
    <cellStyle name="Calculation 2 4 4 4 2 2" xfId="16887" xr:uid="{00000000-0005-0000-0000-000058030000}"/>
    <cellStyle name="Calculation 2 4 4 4 2 2 2" xfId="26139" xr:uid="{00000000-0005-0000-0000-000059030000}"/>
    <cellStyle name="Calculation 2 4 4 4 2 2 3" xfId="35391" xr:uid="{00000000-0005-0000-0000-00005A030000}"/>
    <cellStyle name="Calculation 2 4 4 4 3" xfId="10317" xr:uid="{00000000-0005-0000-0000-00005B030000}"/>
    <cellStyle name="Calculation 2 4 4 4 3 2" xfId="19569" xr:uid="{00000000-0005-0000-0000-00005C030000}"/>
    <cellStyle name="Calculation 2 4 4 4 3 2 2" xfId="28821" xr:uid="{00000000-0005-0000-0000-00005D030000}"/>
    <cellStyle name="Calculation 2 4 4 4 3 2 3" xfId="38073" xr:uid="{00000000-0005-0000-0000-00005E030000}"/>
    <cellStyle name="Calculation 2 4 4 4 4" xfId="13439" xr:uid="{00000000-0005-0000-0000-00005F030000}"/>
    <cellStyle name="Calculation 2 4 4 4 4 2" xfId="22691" xr:uid="{00000000-0005-0000-0000-000060030000}"/>
    <cellStyle name="Calculation 2 4 4 4 4 3" xfId="31943" xr:uid="{00000000-0005-0000-0000-000061030000}"/>
    <cellStyle name="Calculation 2 4 4 5" xfId="5595" xr:uid="{00000000-0005-0000-0000-000062030000}"/>
    <cellStyle name="Calculation 2 4 4 5 2" xfId="14847" xr:uid="{00000000-0005-0000-0000-000063030000}"/>
    <cellStyle name="Calculation 2 4 4 5 2 2" xfId="24099" xr:uid="{00000000-0005-0000-0000-000064030000}"/>
    <cellStyle name="Calculation 2 4 4 5 2 3" xfId="33351" xr:uid="{00000000-0005-0000-0000-000065030000}"/>
    <cellStyle name="Calculation 2 4 4 6" xfId="8277" xr:uid="{00000000-0005-0000-0000-000066030000}"/>
    <cellStyle name="Calculation 2 4 4 6 2" xfId="17529" xr:uid="{00000000-0005-0000-0000-000067030000}"/>
    <cellStyle name="Calculation 2 4 4 6 2 2" xfId="26781" xr:uid="{00000000-0005-0000-0000-000068030000}"/>
    <cellStyle name="Calculation 2 4 4 6 2 3" xfId="36033" xr:uid="{00000000-0005-0000-0000-000069030000}"/>
    <cellStyle name="Calculation 2 4 4 7" xfId="11399" xr:uid="{00000000-0005-0000-0000-00006A030000}"/>
    <cellStyle name="Calculation 2 4 4 7 2" xfId="20651" xr:uid="{00000000-0005-0000-0000-00006B030000}"/>
    <cellStyle name="Calculation 2 4 4 7 3" xfId="29903" xr:uid="{00000000-0005-0000-0000-00006C030000}"/>
    <cellStyle name="Calculation 2 4 5" xfId="2210" xr:uid="{00000000-0005-0000-0000-00006D030000}"/>
    <cellStyle name="Calculation 2 4 5 2" xfId="2959" xr:uid="{00000000-0005-0000-0000-00006E030000}"/>
    <cellStyle name="Calculation 2 4 5 2 2" xfId="6407" xr:uid="{00000000-0005-0000-0000-00006F030000}"/>
    <cellStyle name="Calculation 2 4 5 2 2 2" xfId="15659" xr:uid="{00000000-0005-0000-0000-000070030000}"/>
    <cellStyle name="Calculation 2 4 5 2 2 2 2" xfId="24911" xr:uid="{00000000-0005-0000-0000-000071030000}"/>
    <cellStyle name="Calculation 2 4 5 2 2 2 3" xfId="34163" xr:uid="{00000000-0005-0000-0000-000072030000}"/>
    <cellStyle name="Calculation 2 4 5 2 3" xfId="9089" xr:uid="{00000000-0005-0000-0000-000073030000}"/>
    <cellStyle name="Calculation 2 4 5 2 3 2" xfId="18341" xr:uid="{00000000-0005-0000-0000-000074030000}"/>
    <cellStyle name="Calculation 2 4 5 2 3 2 2" xfId="27593" xr:uid="{00000000-0005-0000-0000-000075030000}"/>
    <cellStyle name="Calculation 2 4 5 2 3 2 3" xfId="36845" xr:uid="{00000000-0005-0000-0000-000076030000}"/>
    <cellStyle name="Calculation 2 4 5 2 4" xfId="12211" xr:uid="{00000000-0005-0000-0000-000077030000}"/>
    <cellStyle name="Calculation 2 4 5 2 4 2" xfId="21463" xr:uid="{00000000-0005-0000-0000-000078030000}"/>
    <cellStyle name="Calculation 2 4 5 2 4 3" xfId="30715" xr:uid="{00000000-0005-0000-0000-000079030000}"/>
    <cellStyle name="Calculation 2 4 5 3" xfId="3615" xr:uid="{00000000-0005-0000-0000-00007A030000}"/>
    <cellStyle name="Calculation 2 4 5 3 2" xfId="7063" xr:uid="{00000000-0005-0000-0000-00007B030000}"/>
    <cellStyle name="Calculation 2 4 5 3 2 2" xfId="16315" xr:uid="{00000000-0005-0000-0000-00007C030000}"/>
    <cellStyle name="Calculation 2 4 5 3 2 2 2" xfId="25567" xr:uid="{00000000-0005-0000-0000-00007D030000}"/>
    <cellStyle name="Calculation 2 4 5 3 2 2 3" xfId="34819" xr:uid="{00000000-0005-0000-0000-00007E030000}"/>
    <cellStyle name="Calculation 2 4 5 3 3" xfId="9745" xr:uid="{00000000-0005-0000-0000-00007F030000}"/>
    <cellStyle name="Calculation 2 4 5 3 3 2" xfId="18997" xr:uid="{00000000-0005-0000-0000-000080030000}"/>
    <cellStyle name="Calculation 2 4 5 3 3 2 2" xfId="28249" xr:uid="{00000000-0005-0000-0000-000081030000}"/>
    <cellStyle name="Calculation 2 4 5 3 3 2 3" xfId="37501" xr:uid="{00000000-0005-0000-0000-000082030000}"/>
    <cellStyle name="Calculation 2 4 5 3 4" xfId="12867" xr:uid="{00000000-0005-0000-0000-000083030000}"/>
    <cellStyle name="Calculation 2 4 5 3 4 2" xfId="22119" xr:uid="{00000000-0005-0000-0000-000084030000}"/>
    <cellStyle name="Calculation 2 4 5 3 4 3" xfId="31371" xr:uid="{00000000-0005-0000-0000-000085030000}"/>
    <cellStyle name="Calculation 2 4 5 4" xfId="4250" xr:uid="{00000000-0005-0000-0000-000086030000}"/>
    <cellStyle name="Calculation 2 4 5 4 2" xfId="7698" xr:uid="{00000000-0005-0000-0000-000087030000}"/>
    <cellStyle name="Calculation 2 4 5 4 2 2" xfId="16950" xr:uid="{00000000-0005-0000-0000-000088030000}"/>
    <cellStyle name="Calculation 2 4 5 4 2 2 2" xfId="26202" xr:uid="{00000000-0005-0000-0000-000089030000}"/>
    <cellStyle name="Calculation 2 4 5 4 2 2 3" xfId="35454" xr:uid="{00000000-0005-0000-0000-00008A030000}"/>
    <cellStyle name="Calculation 2 4 5 4 3" xfId="10380" xr:uid="{00000000-0005-0000-0000-00008B030000}"/>
    <cellStyle name="Calculation 2 4 5 4 3 2" xfId="19632" xr:uid="{00000000-0005-0000-0000-00008C030000}"/>
    <cellStyle name="Calculation 2 4 5 4 3 2 2" xfId="28884" xr:uid="{00000000-0005-0000-0000-00008D030000}"/>
    <cellStyle name="Calculation 2 4 5 4 3 2 3" xfId="38136" xr:uid="{00000000-0005-0000-0000-00008E030000}"/>
    <cellStyle name="Calculation 2 4 5 4 4" xfId="13502" xr:uid="{00000000-0005-0000-0000-00008F030000}"/>
    <cellStyle name="Calculation 2 4 5 4 4 2" xfId="22754" xr:uid="{00000000-0005-0000-0000-000090030000}"/>
    <cellStyle name="Calculation 2 4 5 4 4 3" xfId="32006" xr:uid="{00000000-0005-0000-0000-000091030000}"/>
    <cellStyle name="Calculation 2 4 5 5" xfId="5658" xr:uid="{00000000-0005-0000-0000-000092030000}"/>
    <cellStyle name="Calculation 2 4 5 5 2" xfId="14910" xr:uid="{00000000-0005-0000-0000-000093030000}"/>
    <cellStyle name="Calculation 2 4 5 5 2 2" xfId="24162" xr:uid="{00000000-0005-0000-0000-000094030000}"/>
    <cellStyle name="Calculation 2 4 5 5 2 3" xfId="33414" xr:uid="{00000000-0005-0000-0000-000095030000}"/>
    <cellStyle name="Calculation 2 4 5 6" xfId="8340" xr:uid="{00000000-0005-0000-0000-000096030000}"/>
    <cellStyle name="Calculation 2 4 5 6 2" xfId="17592" xr:uid="{00000000-0005-0000-0000-000097030000}"/>
    <cellStyle name="Calculation 2 4 5 6 2 2" xfId="26844" xr:uid="{00000000-0005-0000-0000-000098030000}"/>
    <cellStyle name="Calculation 2 4 5 6 2 3" xfId="36096" xr:uid="{00000000-0005-0000-0000-000099030000}"/>
    <cellStyle name="Calculation 2 4 5 7" xfId="11462" xr:uid="{00000000-0005-0000-0000-00009A030000}"/>
    <cellStyle name="Calculation 2 4 5 7 2" xfId="20714" xr:uid="{00000000-0005-0000-0000-00009B030000}"/>
    <cellStyle name="Calculation 2 4 5 7 3" xfId="29966" xr:uid="{00000000-0005-0000-0000-00009C030000}"/>
    <cellStyle name="Calculation 2 4 6" xfId="2268" xr:uid="{00000000-0005-0000-0000-00009D030000}"/>
    <cellStyle name="Calculation 2 4 6 2" xfId="3017" xr:uid="{00000000-0005-0000-0000-00009E030000}"/>
    <cellStyle name="Calculation 2 4 6 2 2" xfId="6465" xr:uid="{00000000-0005-0000-0000-00009F030000}"/>
    <cellStyle name="Calculation 2 4 6 2 2 2" xfId="15717" xr:uid="{00000000-0005-0000-0000-0000A0030000}"/>
    <cellStyle name="Calculation 2 4 6 2 2 2 2" xfId="24969" xr:uid="{00000000-0005-0000-0000-0000A1030000}"/>
    <cellStyle name="Calculation 2 4 6 2 2 2 3" xfId="34221" xr:uid="{00000000-0005-0000-0000-0000A2030000}"/>
    <cellStyle name="Calculation 2 4 6 2 3" xfId="9147" xr:uid="{00000000-0005-0000-0000-0000A3030000}"/>
    <cellStyle name="Calculation 2 4 6 2 3 2" xfId="18399" xr:uid="{00000000-0005-0000-0000-0000A4030000}"/>
    <cellStyle name="Calculation 2 4 6 2 3 2 2" xfId="27651" xr:uid="{00000000-0005-0000-0000-0000A5030000}"/>
    <cellStyle name="Calculation 2 4 6 2 3 2 3" xfId="36903" xr:uid="{00000000-0005-0000-0000-0000A6030000}"/>
    <cellStyle name="Calculation 2 4 6 2 4" xfId="12269" xr:uid="{00000000-0005-0000-0000-0000A7030000}"/>
    <cellStyle name="Calculation 2 4 6 2 4 2" xfId="21521" xr:uid="{00000000-0005-0000-0000-0000A8030000}"/>
    <cellStyle name="Calculation 2 4 6 2 4 3" xfId="30773" xr:uid="{00000000-0005-0000-0000-0000A9030000}"/>
    <cellStyle name="Calculation 2 4 6 3" xfId="3673" xr:uid="{00000000-0005-0000-0000-0000AA030000}"/>
    <cellStyle name="Calculation 2 4 6 3 2" xfId="7121" xr:uid="{00000000-0005-0000-0000-0000AB030000}"/>
    <cellStyle name="Calculation 2 4 6 3 2 2" xfId="16373" xr:uid="{00000000-0005-0000-0000-0000AC030000}"/>
    <cellStyle name="Calculation 2 4 6 3 2 2 2" xfId="25625" xr:uid="{00000000-0005-0000-0000-0000AD030000}"/>
    <cellStyle name="Calculation 2 4 6 3 2 2 3" xfId="34877" xr:uid="{00000000-0005-0000-0000-0000AE030000}"/>
    <cellStyle name="Calculation 2 4 6 3 3" xfId="9803" xr:uid="{00000000-0005-0000-0000-0000AF030000}"/>
    <cellStyle name="Calculation 2 4 6 3 3 2" xfId="19055" xr:uid="{00000000-0005-0000-0000-0000B0030000}"/>
    <cellStyle name="Calculation 2 4 6 3 3 2 2" xfId="28307" xr:uid="{00000000-0005-0000-0000-0000B1030000}"/>
    <cellStyle name="Calculation 2 4 6 3 3 2 3" xfId="37559" xr:uid="{00000000-0005-0000-0000-0000B2030000}"/>
    <cellStyle name="Calculation 2 4 6 3 4" xfId="12925" xr:uid="{00000000-0005-0000-0000-0000B3030000}"/>
    <cellStyle name="Calculation 2 4 6 3 4 2" xfId="22177" xr:uid="{00000000-0005-0000-0000-0000B4030000}"/>
    <cellStyle name="Calculation 2 4 6 3 4 3" xfId="31429" xr:uid="{00000000-0005-0000-0000-0000B5030000}"/>
    <cellStyle name="Calculation 2 4 6 4" xfId="4308" xr:uid="{00000000-0005-0000-0000-0000B6030000}"/>
    <cellStyle name="Calculation 2 4 6 4 2" xfId="7756" xr:uid="{00000000-0005-0000-0000-0000B7030000}"/>
    <cellStyle name="Calculation 2 4 6 4 2 2" xfId="17008" xr:uid="{00000000-0005-0000-0000-0000B8030000}"/>
    <cellStyle name="Calculation 2 4 6 4 2 2 2" xfId="26260" xr:uid="{00000000-0005-0000-0000-0000B9030000}"/>
    <cellStyle name="Calculation 2 4 6 4 2 2 3" xfId="35512" xr:uid="{00000000-0005-0000-0000-0000BA030000}"/>
    <cellStyle name="Calculation 2 4 6 4 3" xfId="10438" xr:uid="{00000000-0005-0000-0000-0000BB030000}"/>
    <cellStyle name="Calculation 2 4 6 4 3 2" xfId="19690" xr:uid="{00000000-0005-0000-0000-0000BC030000}"/>
    <cellStyle name="Calculation 2 4 6 4 3 2 2" xfId="28942" xr:uid="{00000000-0005-0000-0000-0000BD030000}"/>
    <cellStyle name="Calculation 2 4 6 4 3 2 3" xfId="38194" xr:uid="{00000000-0005-0000-0000-0000BE030000}"/>
    <cellStyle name="Calculation 2 4 6 4 4" xfId="13560" xr:uid="{00000000-0005-0000-0000-0000BF030000}"/>
    <cellStyle name="Calculation 2 4 6 4 4 2" xfId="22812" xr:uid="{00000000-0005-0000-0000-0000C0030000}"/>
    <cellStyle name="Calculation 2 4 6 4 4 3" xfId="32064" xr:uid="{00000000-0005-0000-0000-0000C1030000}"/>
    <cellStyle name="Calculation 2 4 6 5" xfId="5716" xr:uid="{00000000-0005-0000-0000-0000C2030000}"/>
    <cellStyle name="Calculation 2 4 6 5 2" xfId="14968" xr:uid="{00000000-0005-0000-0000-0000C3030000}"/>
    <cellStyle name="Calculation 2 4 6 5 2 2" xfId="24220" xr:uid="{00000000-0005-0000-0000-0000C4030000}"/>
    <cellStyle name="Calculation 2 4 6 5 2 3" xfId="33472" xr:uid="{00000000-0005-0000-0000-0000C5030000}"/>
    <cellStyle name="Calculation 2 4 6 6" xfId="8398" xr:uid="{00000000-0005-0000-0000-0000C6030000}"/>
    <cellStyle name="Calculation 2 4 6 6 2" xfId="17650" xr:uid="{00000000-0005-0000-0000-0000C7030000}"/>
    <cellStyle name="Calculation 2 4 6 6 2 2" xfId="26902" xr:uid="{00000000-0005-0000-0000-0000C8030000}"/>
    <cellStyle name="Calculation 2 4 6 6 2 3" xfId="36154" xr:uid="{00000000-0005-0000-0000-0000C9030000}"/>
    <cellStyle name="Calculation 2 4 6 7" xfId="11520" xr:uid="{00000000-0005-0000-0000-0000CA030000}"/>
    <cellStyle name="Calculation 2 4 6 7 2" xfId="20772" xr:uid="{00000000-0005-0000-0000-0000CB030000}"/>
    <cellStyle name="Calculation 2 4 6 7 3" xfId="30024" xr:uid="{00000000-0005-0000-0000-0000CC030000}"/>
    <cellStyle name="Calculation 2 4 7" xfId="1111" xr:uid="{00000000-0005-0000-0000-0000CD030000}"/>
    <cellStyle name="Calculation 2 4 7 2" xfId="4839" xr:uid="{00000000-0005-0000-0000-0000CE030000}"/>
    <cellStyle name="Calculation 2 4 7 2 2" xfId="14091" xr:uid="{00000000-0005-0000-0000-0000CF030000}"/>
    <cellStyle name="Calculation 2 4 7 2 2 2" xfId="23343" xr:uid="{00000000-0005-0000-0000-0000D0030000}"/>
    <cellStyle name="Calculation 2 4 7 2 2 3" xfId="32595" xr:uid="{00000000-0005-0000-0000-0000D1030000}"/>
    <cellStyle name="Calculation 2 4 7 3" xfId="4876" xr:uid="{00000000-0005-0000-0000-0000D2030000}"/>
    <cellStyle name="Calculation 2 4 7 3 2" xfId="14128" xr:uid="{00000000-0005-0000-0000-0000D3030000}"/>
    <cellStyle name="Calculation 2 4 7 3 2 2" xfId="23380" xr:uid="{00000000-0005-0000-0000-0000D4030000}"/>
    <cellStyle name="Calculation 2 4 7 3 2 3" xfId="32632" xr:uid="{00000000-0005-0000-0000-0000D5030000}"/>
    <cellStyle name="Calculation 2 4 7 4" xfId="10865" xr:uid="{00000000-0005-0000-0000-0000D6030000}"/>
    <cellStyle name="Calculation 2 4 7 4 2" xfId="20117" xr:uid="{00000000-0005-0000-0000-0000D7030000}"/>
    <cellStyle name="Calculation 2 4 7 4 3" xfId="29369" xr:uid="{00000000-0005-0000-0000-0000D8030000}"/>
    <cellStyle name="Calculation 2 4 8" xfId="2317" xr:uid="{00000000-0005-0000-0000-0000D9030000}"/>
    <cellStyle name="Calculation 2 4 8 2" xfId="5765" xr:uid="{00000000-0005-0000-0000-0000DA030000}"/>
    <cellStyle name="Calculation 2 4 8 2 2" xfId="15017" xr:uid="{00000000-0005-0000-0000-0000DB030000}"/>
    <cellStyle name="Calculation 2 4 8 2 2 2" xfId="24269" xr:uid="{00000000-0005-0000-0000-0000DC030000}"/>
    <cellStyle name="Calculation 2 4 8 2 2 3" xfId="33521" xr:uid="{00000000-0005-0000-0000-0000DD030000}"/>
    <cellStyle name="Calculation 2 4 8 3" xfId="8447" xr:uid="{00000000-0005-0000-0000-0000DE030000}"/>
    <cellStyle name="Calculation 2 4 8 3 2" xfId="17699" xr:uid="{00000000-0005-0000-0000-0000DF030000}"/>
    <cellStyle name="Calculation 2 4 8 3 2 2" xfId="26951" xr:uid="{00000000-0005-0000-0000-0000E0030000}"/>
    <cellStyle name="Calculation 2 4 8 3 2 3" xfId="36203" xr:uid="{00000000-0005-0000-0000-0000E1030000}"/>
    <cellStyle name="Calculation 2 4 8 4" xfId="11569" xr:uid="{00000000-0005-0000-0000-0000E2030000}"/>
    <cellStyle name="Calculation 2 4 8 4 2" xfId="20821" xr:uid="{00000000-0005-0000-0000-0000E3030000}"/>
    <cellStyle name="Calculation 2 4 8 4 3" xfId="30073" xr:uid="{00000000-0005-0000-0000-0000E4030000}"/>
    <cellStyle name="Calculation 2 4 9" xfId="985" xr:uid="{00000000-0005-0000-0000-0000E5030000}"/>
    <cellStyle name="Calculation 2 4 9 2" xfId="4713" xr:uid="{00000000-0005-0000-0000-0000E6030000}"/>
    <cellStyle name="Calculation 2 4 9 2 2" xfId="13965" xr:uid="{00000000-0005-0000-0000-0000E7030000}"/>
    <cellStyle name="Calculation 2 4 9 2 2 2" xfId="23217" xr:uid="{00000000-0005-0000-0000-0000E8030000}"/>
    <cellStyle name="Calculation 2 4 9 2 2 3" xfId="32469" xr:uid="{00000000-0005-0000-0000-0000E9030000}"/>
    <cellStyle name="Calculation 2 4 9 3" xfId="220" xr:uid="{00000000-0005-0000-0000-0000EA030000}"/>
    <cellStyle name="Calculation 2 4 9 3 2" xfId="10460" xr:uid="{00000000-0005-0000-0000-0000EB030000}"/>
    <cellStyle name="Calculation 2 4 9 3 2 2" xfId="19712" xr:uid="{00000000-0005-0000-0000-0000EC030000}"/>
    <cellStyle name="Calculation 2 4 9 3 2 3" xfId="28964" xr:uid="{00000000-0005-0000-0000-0000ED030000}"/>
    <cellStyle name="Calculation 2 4 9 4" xfId="10739" xr:uid="{00000000-0005-0000-0000-0000EE030000}"/>
    <cellStyle name="Calculation 2 4 9 4 2" xfId="19991" xr:uid="{00000000-0005-0000-0000-0000EF030000}"/>
    <cellStyle name="Calculation 2 4 9 4 3" xfId="29243" xr:uid="{00000000-0005-0000-0000-0000F0030000}"/>
    <cellStyle name="Calculation 2 5" xfId="1763" xr:uid="{00000000-0005-0000-0000-0000F1030000}"/>
    <cellStyle name="Calculation 2 5 2" xfId="2516" xr:uid="{00000000-0005-0000-0000-0000F2030000}"/>
    <cellStyle name="Calculation 2 5 2 2" xfId="5964" xr:uid="{00000000-0005-0000-0000-0000F3030000}"/>
    <cellStyle name="Calculation 2 5 2 2 2" xfId="15216" xr:uid="{00000000-0005-0000-0000-0000F4030000}"/>
    <cellStyle name="Calculation 2 5 2 2 2 2" xfId="24468" xr:uid="{00000000-0005-0000-0000-0000F5030000}"/>
    <cellStyle name="Calculation 2 5 2 2 2 3" xfId="33720" xr:uid="{00000000-0005-0000-0000-0000F6030000}"/>
    <cellStyle name="Calculation 2 5 2 3" xfId="8646" xr:uid="{00000000-0005-0000-0000-0000F7030000}"/>
    <cellStyle name="Calculation 2 5 2 3 2" xfId="17898" xr:uid="{00000000-0005-0000-0000-0000F8030000}"/>
    <cellStyle name="Calculation 2 5 2 3 2 2" xfId="27150" xr:uid="{00000000-0005-0000-0000-0000F9030000}"/>
    <cellStyle name="Calculation 2 5 2 3 2 3" xfId="36402" xr:uid="{00000000-0005-0000-0000-0000FA030000}"/>
    <cellStyle name="Calculation 2 5 2 4" xfId="11768" xr:uid="{00000000-0005-0000-0000-0000FB030000}"/>
    <cellStyle name="Calculation 2 5 2 4 2" xfId="21020" xr:uid="{00000000-0005-0000-0000-0000FC030000}"/>
    <cellStyle name="Calculation 2 5 2 4 3" xfId="30272" xr:uid="{00000000-0005-0000-0000-0000FD030000}"/>
    <cellStyle name="Calculation 2 5 3" xfId="3172" xr:uid="{00000000-0005-0000-0000-0000FE030000}"/>
    <cellStyle name="Calculation 2 5 3 2" xfId="6620" xr:uid="{00000000-0005-0000-0000-0000FF030000}"/>
    <cellStyle name="Calculation 2 5 3 2 2" xfId="15872" xr:uid="{00000000-0005-0000-0000-000000040000}"/>
    <cellStyle name="Calculation 2 5 3 2 2 2" xfId="25124" xr:uid="{00000000-0005-0000-0000-000001040000}"/>
    <cellStyle name="Calculation 2 5 3 2 2 3" xfId="34376" xr:uid="{00000000-0005-0000-0000-000002040000}"/>
    <cellStyle name="Calculation 2 5 3 3" xfId="9302" xr:uid="{00000000-0005-0000-0000-000003040000}"/>
    <cellStyle name="Calculation 2 5 3 3 2" xfId="18554" xr:uid="{00000000-0005-0000-0000-000004040000}"/>
    <cellStyle name="Calculation 2 5 3 3 2 2" xfId="27806" xr:uid="{00000000-0005-0000-0000-000005040000}"/>
    <cellStyle name="Calculation 2 5 3 3 2 3" xfId="37058" xr:uid="{00000000-0005-0000-0000-000006040000}"/>
    <cellStyle name="Calculation 2 5 3 4" xfId="12424" xr:uid="{00000000-0005-0000-0000-000007040000}"/>
    <cellStyle name="Calculation 2 5 3 4 2" xfId="21676" xr:uid="{00000000-0005-0000-0000-000008040000}"/>
    <cellStyle name="Calculation 2 5 3 4 3" xfId="30928" xr:uid="{00000000-0005-0000-0000-000009040000}"/>
    <cellStyle name="Calculation 2 5 4" xfId="3807" xr:uid="{00000000-0005-0000-0000-00000A040000}"/>
    <cellStyle name="Calculation 2 5 4 2" xfId="7255" xr:uid="{00000000-0005-0000-0000-00000B040000}"/>
    <cellStyle name="Calculation 2 5 4 2 2" xfId="16507" xr:uid="{00000000-0005-0000-0000-00000C040000}"/>
    <cellStyle name="Calculation 2 5 4 2 2 2" xfId="25759" xr:uid="{00000000-0005-0000-0000-00000D040000}"/>
    <cellStyle name="Calculation 2 5 4 2 2 3" xfId="35011" xr:uid="{00000000-0005-0000-0000-00000E040000}"/>
    <cellStyle name="Calculation 2 5 4 3" xfId="9937" xr:uid="{00000000-0005-0000-0000-00000F040000}"/>
    <cellStyle name="Calculation 2 5 4 3 2" xfId="19189" xr:uid="{00000000-0005-0000-0000-000010040000}"/>
    <cellStyle name="Calculation 2 5 4 3 2 2" xfId="28441" xr:uid="{00000000-0005-0000-0000-000011040000}"/>
    <cellStyle name="Calculation 2 5 4 3 2 3" xfId="37693" xr:uid="{00000000-0005-0000-0000-000012040000}"/>
    <cellStyle name="Calculation 2 5 4 4" xfId="13059" xr:uid="{00000000-0005-0000-0000-000013040000}"/>
    <cellStyle name="Calculation 2 5 4 4 2" xfId="22311" xr:uid="{00000000-0005-0000-0000-000014040000}"/>
    <cellStyle name="Calculation 2 5 4 4 3" xfId="31563" xr:uid="{00000000-0005-0000-0000-000015040000}"/>
    <cellStyle name="Calculation 2 5 5" xfId="5213" xr:uid="{00000000-0005-0000-0000-000016040000}"/>
    <cellStyle name="Calculation 2 5 5 2" xfId="14465" xr:uid="{00000000-0005-0000-0000-000017040000}"/>
    <cellStyle name="Calculation 2 5 5 2 2" xfId="23717" xr:uid="{00000000-0005-0000-0000-000018040000}"/>
    <cellStyle name="Calculation 2 5 5 2 3" xfId="32969" xr:uid="{00000000-0005-0000-0000-000019040000}"/>
    <cellStyle name="Calculation 2 5 6" xfId="7896" xr:uid="{00000000-0005-0000-0000-00001A040000}"/>
    <cellStyle name="Calculation 2 5 6 2" xfId="17148" xr:uid="{00000000-0005-0000-0000-00001B040000}"/>
    <cellStyle name="Calculation 2 5 6 2 2" xfId="26400" xr:uid="{00000000-0005-0000-0000-00001C040000}"/>
    <cellStyle name="Calculation 2 5 6 2 3" xfId="35652" xr:uid="{00000000-0005-0000-0000-00001D040000}"/>
    <cellStyle name="Calculation 2 5 7" xfId="11018" xr:uid="{00000000-0005-0000-0000-00001E040000}"/>
    <cellStyle name="Calculation 2 5 7 2" xfId="20270" xr:uid="{00000000-0005-0000-0000-00001F040000}"/>
    <cellStyle name="Calculation 2 5 7 3" xfId="29522" xr:uid="{00000000-0005-0000-0000-000020040000}"/>
    <cellStyle name="Calculation 2 6" xfId="1819" xr:uid="{00000000-0005-0000-0000-000021040000}"/>
    <cellStyle name="Calculation 2 6 2" xfId="2572" xr:uid="{00000000-0005-0000-0000-000022040000}"/>
    <cellStyle name="Calculation 2 6 2 2" xfId="6020" xr:uid="{00000000-0005-0000-0000-000023040000}"/>
    <cellStyle name="Calculation 2 6 2 2 2" xfId="15272" xr:uid="{00000000-0005-0000-0000-000024040000}"/>
    <cellStyle name="Calculation 2 6 2 2 2 2" xfId="24524" xr:uid="{00000000-0005-0000-0000-000025040000}"/>
    <cellStyle name="Calculation 2 6 2 2 2 3" xfId="33776" xr:uid="{00000000-0005-0000-0000-000026040000}"/>
    <cellStyle name="Calculation 2 6 2 3" xfId="8702" xr:uid="{00000000-0005-0000-0000-000027040000}"/>
    <cellStyle name="Calculation 2 6 2 3 2" xfId="17954" xr:uid="{00000000-0005-0000-0000-000028040000}"/>
    <cellStyle name="Calculation 2 6 2 3 2 2" xfId="27206" xr:uid="{00000000-0005-0000-0000-000029040000}"/>
    <cellStyle name="Calculation 2 6 2 3 2 3" xfId="36458" xr:uid="{00000000-0005-0000-0000-00002A040000}"/>
    <cellStyle name="Calculation 2 6 2 4" xfId="11824" xr:uid="{00000000-0005-0000-0000-00002B040000}"/>
    <cellStyle name="Calculation 2 6 2 4 2" xfId="21076" xr:uid="{00000000-0005-0000-0000-00002C040000}"/>
    <cellStyle name="Calculation 2 6 2 4 3" xfId="30328" xr:uid="{00000000-0005-0000-0000-00002D040000}"/>
    <cellStyle name="Calculation 2 6 3" xfId="3228" xr:uid="{00000000-0005-0000-0000-00002E040000}"/>
    <cellStyle name="Calculation 2 6 3 2" xfId="6676" xr:uid="{00000000-0005-0000-0000-00002F040000}"/>
    <cellStyle name="Calculation 2 6 3 2 2" xfId="15928" xr:uid="{00000000-0005-0000-0000-000030040000}"/>
    <cellStyle name="Calculation 2 6 3 2 2 2" xfId="25180" xr:uid="{00000000-0005-0000-0000-000031040000}"/>
    <cellStyle name="Calculation 2 6 3 2 2 3" xfId="34432" xr:uid="{00000000-0005-0000-0000-000032040000}"/>
    <cellStyle name="Calculation 2 6 3 3" xfId="9358" xr:uid="{00000000-0005-0000-0000-000033040000}"/>
    <cellStyle name="Calculation 2 6 3 3 2" xfId="18610" xr:uid="{00000000-0005-0000-0000-000034040000}"/>
    <cellStyle name="Calculation 2 6 3 3 2 2" xfId="27862" xr:uid="{00000000-0005-0000-0000-000035040000}"/>
    <cellStyle name="Calculation 2 6 3 3 2 3" xfId="37114" xr:uid="{00000000-0005-0000-0000-000036040000}"/>
    <cellStyle name="Calculation 2 6 3 4" xfId="12480" xr:uid="{00000000-0005-0000-0000-000037040000}"/>
    <cellStyle name="Calculation 2 6 3 4 2" xfId="21732" xr:uid="{00000000-0005-0000-0000-000038040000}"/>
    <cellStyle name="Calculation 2 6 3 4 3" xfId="30984" xr:uid="{00000000-0005-0000-0000-000039040000}"/>
    <cellStyle name="Calculation 2 6 4" xfId="3863" xr:uid="{00000000-0005-0000-0000-00003A040000}"/>
    <cellStyle name="Calculation 2 6 4 2" xfId="7311" xr:uid="{00000000-0005-0000-0000-00003B040000}"/>
    <cellStyle name="Calculation 2 6 4 2 2" xfId="16563" xr:uid="{00000000-0005-0000-0000-00003C040000}"/>
    <cellStyle name="Calculation 2 6 4 2 2 2" xfId="25815" xr:uid="{00000000-0005-0000-0000-00003D040000}"/>
    <cellStyle name="Calculation 2 6 4 2 2 3" xfId="35067" xr:uid="{00000000-0005-0000-0000-00003E040000}"/>
    <cellStyle name="Calculation 2 6 4 3" xfId="9993" xr:uid="{00000000-0005-0000-0000-00003F040000}"/>
    <cellStyle name="Calculation 2 6 4 3 2" xfId="19245" xr:uid="{00000000-0005-0000-0000-000040040000}"/>
    <cellStyle name="Calculation 2 6 4 3 2 2" xfId="28497" xr:uid="{00000000-0005-0000-0000-000041040000}"/>
    <cellStyle name="Calculation 2 6 4 3 2 3" xfId="37749" xr:uid="{00000000-0005-0000-0000-000042040000}"/>
    <cellStyle name="Calculation 2 6 4 4" xfId="13115" xr:uid="{00000000-0005-0000-0000-000043040000}"/>
    <cellStyle name="Calculation 2 6 4 4 2" xfId="22367" xr:uid="{00000000-0005-0000-0000-000044040000}"/>
    <cellStyle name="Calculation 2 6 4 4 3" xfId="31619" xr:uid="{00000000-0005-0000-0000-000045040000}"/>
    <cellStyle name="Calculation 2 6 5" xfId="5269" xr:uid="{00000000-0005-0000-0000-000046040000}"/>
    <cellStyle name="Calculation 2 6 5 2" xfId="14521" xr:uid="{00000000-0005-0000-0000-000047040000}"/>
    <cellStyle name="Calculation 2 6 5 2 2" xfId="23773" xr:uid="{00000000-0005-0000-0000-000048040000}"/>
    <cellStyle name="Calculation 2 6 5 2 3" xfId="33025" xr:uid="{00000000-0005-0000-0000-000049040000}"/>
    <cellStyle name="Calculation 2 6 6" xfId="7952" xr:uid="{00000000-0005-0000-0000-00004A040000}"/>
    <cellStyle name="Calculation 2 6 6 2" xfId="17204" xr:uid="{00000000-0005-0000-0000-00004B040000}"/>
    <cellStyle name="Calculation 2 6 6 2 2" xfId="26456" xr:uid="{00000000-0005-0000-0000-00004C040000}"/>
    <cellStyle name="Calculation 2 6 6 2 3" xfId="35708" xr:uid="{00000000-0005-0000-0000-00004D040000}"/>
    <cellStyle name="Calculation 2 6 7" xfId="11074" xr:uid="{00000000-0005-0000-0000-00004E040000}"/>
    <cellStyle name="Calculation 2 6 7 2" xfId="20326" xr:uid="{00000000-0005-0000-0000-00004F040000}"/>
    <cellStyle name="Calculation 2 6 7 3" xfId="29578" xr:uid="{00000000-0005-0000-0000-000050040000}"/>
    <cellStyle name="Calculation 2 7" xfId="1685" xr:uid="{00000000-0005-0000-0000-000051040000}"/>
    <cellStyle name="Calculation 2 7 2" xfId="2438" xr:uid="{00000000-0005-0000-0000-000052040000}"/>
    <cellStyle name="Calculation 2 7 2 2" xfId="5886" xr:uid="{00000000-0005-0000-0000-000053040000}"/>
    <cellStyle name="Calculation 2 7 2 2 2" xfId="15138" xr:uid="{00000000-0005-0000-0000-000054040000}"/>
    <cellStyle name="Calculation 2 7 2 2 2 2" xfId="24390" xr:uid="{00000000-0005-0000-0000-000055040000}"/>
    <cellStyle name="Calculation 2 7 2 2 2 3" xfId="33642" xr:uid="{00000000-0005-0000-0000-000056040000}"/>
    <cellStyle name="Calculation 2 7 2 3" xfId="8568" xr:uid="{00000000-0005-0000-0000-000057040000}"/>
    <cellStyle name="Calculation 2 7 2 3 2" xfId="17820" xr:uid="{00000000-0005-0000-0000-000058040000}"/>
    <cellStyle name="Calculation 2 7 2 3 2 2" xfId="27072" xr:uid="{00000000-0005-0000-0000-000059040000}"/>
    <cellStyle name="Calculation 2 7 2 3 2 3" xfId="36324" xr:uid="{00000000-0005-0000-0000-00005A040000}"/>
    <cellStyle name="Calculation 2 7 2 4" xfId="11690" xr:uid="{00000000-0005-0000-0000-00005B040000}"/>
    <cellStyle name="Calculation 2 7 2 4 2" xfId="20942" xr:uid="{00000000-0005-0000-0000-00005C040000}"/>
    <cellStyle name="Calculation 2 7 2 4 3" xfId="30194" xr:uid="{00000000-0005-0000-0000-00005D040000}"/>
    <cellStyle name="Calculation 2 7 3" xfId="3094" xr:uid="{00000000-0005-0000-0000-00005E040000}"/>
    <cellStyle name="Calculation 2 7 3 2" xfId="6542" xr:uid="{00000000-0005-0000-0000-00005F040000}"/>
    <cellStyle name="Calculation 2 7 3 2 2" xfId="15794" xr:uid="{00000000-0005-0000-0000-000060040000}"/>
    <cellStyle name="Calculation 2 7 3 2 2 2" xfId="25046" xr:uid="{00000000-0005-0000-0000-000061040000}"/>
    <cellStyle name="Calculation 2 7 3 2 2 3" xfId="34298" xr:uid="{00000000-0005-0000-0000-000062040000}"/>
    <cellStyle name="Calculation 2 7 3 3" xfId="9224" xr:uid="{00000000-0005-0000-0000-000063040000}"/>
    <cellStyle name="Calculation 2 7 3 3 2" xfId="18476" xr:uid="{00000000-0005-0000-0000-000064040000}"/>
    <cellStyle name="Calculation 2 7 3 3 2 2" xfId="27728" xr:uid="{00000000-0005-0000-0000-000065040000}"/>
    <cellStyle name="Calculation 2 7 3 3 2 3" xfId="36980" xr:uid="{00000000-0005-0000-0000-000066040000}"/>
    <cellStyle name="Calculation 2 7 3 4" xfId="12346" xr:uid="{00000000-0005-0000-0000-000067040000}"/>
    <cellStyle name="Calculation 2 7 3 4 2" xfId="21598" xr:uid="{00000000-0005-0000-0000-000068040000}"/>
    <cellStyle name="Calculation 2 7 3 4 3" xfId="30850" xr:uid="{00000000-0005-0000-0000-000069040000}"/>
    <cellStyle name="Calculation 2 7 4" xfId="3729" xr:uid="{00000000-0005-0000-0000-00006A040000}"/>
    <cellStyle name="Calculation 2 7 4 2" xfId="7177" xr:uid="{00000000-0005-0000-0000-00006B040000}"/>
    <cellStyle name="Calculation 2 7 4 2 2" xfId="16429" xr:uid="{00000000-0005-0000-0000-00006C040000}"/>
    <cellStyle name="Calculation 2 7 4 2 2 2" xfId="25681" xr:uid="{00000000-0005-0000-0000-00006D040000}"/>
    <cellStyle name="Calculation 2 7 4 2 2 3" xfId="34933" xr:uid="{00000000-0005-0000-0000-00006E040000}"/>
    <cellStyle name="Calculation 2 7 4 3" xfId="9859" xr:uid="{00000000-0005-0000-0000-00006F040000}"/>
    <cellStyle name="Calculation 2 7 4 3 2" xfId="19111" xr:uid="{00000000-0005-0000-0000-000070040000}"/>
    <cellStyle name="Calculation 2 7 4 3 2 2" xfId="28363" xr:uid="{00000000-0005-0000-0000-000071040000}"/>
    <cellStyle name="Calculation 2 7 4 3 2 3" xfId="37615" xr:uid="{00000000-0005-0000-0000-000072040000}"/>
    <cellStyle name="Calculation 2 7 4 4" xfId="12981" xr:uid="{00000000-0005-0000-0000-000073040000}"/>
    <cellStyle name="Calculation 2 7 4 4 2" xfId="22233" xr:uid="{00000000-0005-0000-0000-000074040000}"/>
    <cellStyle name="Calculation 2 7 4 4 3" xfId="31485" xr:uid="{00000000-0005-0000-0000-000075040000}"/>
    <cellStyle name="Calculation 2 7 5" xfId="5135" xr:uid="{00000000-0005-0000-0000-000076040000}"/>
    <cellStyle name="Calculation 2 7 5 2" xfId="14387" xr:uid="{00000000-0005-0000-0000-000077040000}"/>
    <cellStyle name="Calculation 2 7 5 2 2" xfId="23639" xr:uid="{00000000-0005-0000-0000-000078040000}"/>
    <cellStyle name="Calculation 2 7 5 2 3" xfId="32891" xr:uid="{00000000-0005-0000-0000-000079040000}"/>
    <cellStyle name="Calculation 2 7 6" xfId="7818" xr:uid="{00000000-0005-0000-0000-00007A040000}"/>
    <cellStyle name="Calculation 2 7 6 2" xfId="17070" xr:uid="{00000000-0005-0000-0000-00007B040000}"/>
    <cellStyle name="Calculation 2 7 6 2 2" xfId="26322" xr:uid="{00000000-0005-0000-0000-00007C040000}"/>
    <cellStyle name="Calculation 2 7 6 2 3" xfId="35574" xr:uid="{00000000-0005-0000-0000-00007D040000}"/>
    <cellStyle name="Calculation 2 7 7" xfId="10940" xr:uid="{00000000-0005-0000-0000-00007E040000}"/>
    <cellStyle name="Calculation 2 7 7 2" xfId="20192" xr:uid="{00000000-0005-0000-0000-00007F040000}"/>
    <cellStyle name="Calculation 2 7 7 3" xfId="29444" xr:uid="{00000000-0005-0000-0000-000080040000}"/>
    <cellStyle name="Calculation 2 8" xfId="2126" xr:uid="{00000000-0005-0000-0000-000081040000}"/>
    <cellStyle name="Calculation 2 8 2" xfId="2875" xr:uid="{00000000-0005-0000-0000-000082040000}"/>
    <cellStyle name="Calculation 2 8 2 2" xfId="6323" xr:uid="{00000000-0005-0000-0000-000083040000}"/>
    <cellStyle name="Calculation 2 8 2 2 2" xfId="15575" xr:uid="{00000000-0005-0000-0000-000084040000}"/>
    <cellStyle name="Calculation 2 8 2 2 2 2" xfId="24827" xr:uid="{00000000-0005-0000-0000-000085040000}"/>
    <cellStyle name="Calculation 2 8 2 2 2 3" xfId="34079" xr:uid="{00000000-0005-0000-0000-000086040000}"/>
    <cellStyle name="Calculation 2 8 2 3" xfId="9005" xr:uid="{00000000-0005-0000-0000-000087040000}"/>
    <cellStyle name="Calculation 2 8 2 3 2" xfId="18257" xr:uid="{00000000-0005-0000-0000-000088040000}"/>
    <cellStyle name="Calculation 2 8 2 3 2 2" xfId="27509" xr:uid="{00000000-0005-0000-0000-000089040000}"/>
    <cellStyle name="Calculation 2 8 2 3 2 3" xfId="36761" xr:uid="{00000000-0005-0000-0000-00008A040000}"/>
    <cellStyle name="Calculation 2 8 2 4" xfId="12127" xr:uid="{00000000-0005-0000-0000-00008B040000}"/>
    <cellStyle name="Calculation 2 8 2 4 2" xfId="21379" xr:uid="{00000000-0005-0000-0000-00008C040000}"/>
    <cellStyle name="Calculation 2 8 2 4 3" xfId="30631" xr:uid="{00000000-0005-0000-0000-00008D040000}"/>
    <cellStyle name="Calculation 2 8 3" xfId="3531" xr:uid="{00000000-0005-0000-0000-00008E040000}"/>
    <cellStyle name="Calculation 2 8 3 2" xfId="6979" xr:uid="{00000000-0005-0000-0000-00008F040000}"/>
    <cellStyle name="Calculation 2 8 3 2 2" xfId="16231" xr:uid="{00000000-0005-0000-0000-000090040000}"/>
    <cellStyle name="Calculation 2 8 3 2 2 2" xfId="25483" xr:uid="{00000000-0005-0000-0000-000091040000}"/>
    <cellStyle name="Calculation 2 8 3 2 2 3" xfId="34735" xr:uid="{00000000-0005-0000-0000-000092040000}"/>
    <cellStyle name="Calculation 2 8 3 3" xfId="9661" xr:uid="{00000000-0005-0000-0000-000093040000}"/>
    <cellStyle name="Calculation 2 8 3 3 2" xfId="18913" xr:uid="{00000000-0005-0000-0000-000094040000}"/>
    <cellStyle name="Calculation 2 8 3 3 2 2" xfId="28165" xr:uid="{00000000-0005-0000-0000-000095040000}"/>
    <cellStyle name="Calculation 2 8 3 3 2 3" xfId="37417" xr:uid="{00000000-0005-0000-0000-000096040000}"/>
    <cellStyle name="Calculation 2 8 3 4" xfId="12783" xr:uid="{00000000-0005-0000-0000-000097040000}"/>
    <cellStyle name="Calculation 2 8 3 4 2" xfId="22035" xr:uid="{00000000-0005-0000-0000-000098040000}"/>
    <cellStyle name="Calculation 2 8 3 4 3" xfId="31287" xr:uid="{00000000-0005-0000-0000-000099040000}"/>
    <cellStyle name="Calculation 2 8 4" xfId="4166" xr:uid="{00000000-0005-0000-0000-00009A040000}"/>
    <cellStyle name="Calculation 2 8 4 2" xfId="7614" xr:uid="{00000000-0005-0000-0000-00009B040000}"/>
    <cellStyle name="Calculation 2 8 4 2 2" xfId="16866" xr:uid="{00000000-0005-0000-0000-00009C040000}"/>
    <cellStyle name="Calculation 2 8 4 2 2 2" xfId="26118" xr:uid="{00000000-0005-0000-0000-00009D040000}"/>
    <cellStyle name="Calculation 2 8 4 2 2 3" xfId="35370" xr:uid="{00000000-0005-0000-0000-00009E040000}"/>
    <cellStyle name="Calculation 2 8 4 3" xfId="10296" xr:uid="{00000000-0005-0000-0000-00009F040000}"/>
    <cellStyle name="Calculation 2 8 4 3 2" xfId="19548" xr:uid="{00000000-0005-0000-0000-0000A0040000}"/>
    <cellStyle name="Calculation 2 8 4 3 2 2" xfId="28800" xr:uid="{00000000-0005-0000-0000-0000A1040000}"/>
    <cellStyle name="Calculation 2 8 4 3 2 3" xfId="38052" xr:uid="{00000000-0005-0000-0000-0000A2040000}"/>
    <cellStyle name="Calculation 2 8 4 4" xfId="13418" xr:uid="{00000000-0005-0000-0000-0000A3040000}"/>
    <cellStyle name="Calculation 2 8 4 4 2" xfId="22670" xr:uid="{00000000-0005-0000-0000-0000A4040000}"/>
    <cellStyle name="Calculation 2 8 4 4 3" xfId="31922" xr:uid="{00000000-0005-0000-0000-0000A5040000}"/>
    <cellStyle name="Calculation 2 8 5" xfId="5574" xr:uid="{00000000-0005-0000-0000-0000A6040000}"/>
    <cellStyle name="Calculation 2 8 5 2" xfId="14826" xr:uid="{00000000-0005-0000-0000-0000A7040000}"/>
    <cellStyle name="Calculation 2 8 5 2 2" xfId="24078" xr:uid="{00000000-0005-0000-0000-0000A8040000}"/>
    <cellStyle name="Calculation 2 8 5 2 3" xfId="33330" xr:uid="{00000000-0005-0000-0000-0000A9040000}"/>
    <cellStyle name="Calculation 2 8 6" xfId="8256" xr:uid="{00000000-0005-0000-0000-0000AA040000}"/>
    <cellStyle name="Calculation 2 8 6 2" xfId="17508" xr:uid="{00000000-0005-0000-0000-0000AB040000}"/>
    <cellStyle name="Calculation 2 8 6 2 2" xfId="26760" xr:uid="{00000000-0005-0000-0000-0000AC040000}"/>
    <cellStyle name="Calculation 2 8 6 2 3" xfId="36012" xr:uid="{00000000-0005-0000-0000-0000AD040000}"/>
    <cellStyle name="Calculation 2 8 7" xfId="11378" xr:uid="{00000000-0005-0000-0000-0000AE040000}"/>
    <cellStyle name="Calculation 2 8 7 2" xfId="20630" xr:uid="{00000000-0005-0000-0000-0000AF040000}"/>
    <cellStyle name="Calculation 2 8 7 3" xfId="29882" xr:uid="{00000000-0005-0000-0000-0000B0040000}"/>
    <cellStyle name="Calculation 2 9" xfId="2025" xr:uid="{00000000-0005-0000-0000-0000B1040000}"/>
    <cellStyle name="Calculation 2 9 2" xfId="2774" xr:uid="{00000000-0005-0000-0000-0000B2040000}"/>
    <cellStyle name="Calculation 2 9 2 2" xfId="6222" xr:uid="{00000000-0005-0000-0000-0000B3040000}"/>
    <cellStyle name="Calculation 2 9 2 2 2" xfId="15474" xr:uid="{00000000-0005-0000-0000-0000B4040000}"/>
    <cellStyle name="Calculation 2 9 2 2 2 2" xfId="24726" xr:uid="{00000000-0005-0000-0000-0000B5040000}"/>
    <cellStyle name="Calculation 2 9 2 2 2 3" xfId="33978" xr:uid="{00000000-0005-0000-0000-0000B6040000}"/>
    <cellStyle name="Calculation 2 9 2 3" xfId="8904" xr:uid="{00000000-0005-0000-0000-0000B7040000}"/>
    <cellStyle name="Calculation 2 9 2 3 2" xfId="18156" xr:uid="{00000000-0005-0000-0000-0000B8040000}"/>
    <cellStyle name="Calculation 2 9 2 3 2 2" xfId="27408" xr:uid="{00000000-0005-0000-0000-0000B9040000}"/>
    <cellStyle name="Calculation 2 9 2 3 2 3" xfId="36660" xr:uid="{00000000-0005-0000-0000-0000BA040000}"/>
    <cellStyle name="Calculation 2 9 2 4" xfId="12026" xr:uid="{00000000-0005-0000-0000-0000BB040000}"/>
    <cellStyle name="Calculation 2 9 2 4 2" xfId="21278" xr:uid="{00000000-0005-0000-0000-0000BC040000}"/>
    <cellStyle name="Calculation 2 9 2 4 3" xfId="30530" xr:uid="{00000000-0005-0000-0000-0000BD040000}"/>
    <cellStyle name="Calculation 2 9 3" xfId="3430" xr:uid="{00000000-0005-0000-0000-0000BE040000}"/>
    <cellStyle name="Calculation 2 9 3 2" xfId="6878" xr:uid="{00000000-0005-0000-0000-0000BF040000}"/>
    <cellStyle name="Calculation 2 9 3 2 2" xfId="16130" xr:uid="{00000000-0005-0000-0000-0000C0040000}"/>
    <cellStyle name="Calculation 2 9 3 2 2 2" xfId="25382" xr:uid="{00000000-0005-0000-0000-0000C1040000}"/>
    <cellStyle name="Calculation 2 9 3 2 2 3" xfId="34634" xr:uid="{00000000-0005-0000-0000-0000C2040000}"/>
    <cellStyle name="Calculation 2 9 3 3" xfId="9560" xr:uid="{00000000-0005-0000-0000-0000C3040000}"/>
    <cellStyle name="Calculation 2 9 3 3 2" xfId="18812" xr:uid="{00000000-0005-0000-0000-0000C4040000}"/>
    <cellStyle name="Calculation 2 9 3 3 2 2" xfId="28064" xr:uid="{00000000-0005-0000-0000-0000C5040000}"/>
    <cellStyle name="Calculation 2 9 3 3 2 3" xfId="37316" xr:uid="{00000000-0005-0000-0000-0000C6040000}"/>
    <cellStyle name="Calculation 2 9 3 4" xfId="12682" xr:uid="{00000000-0005-0000-0000-0000C7040000}"/>
    <cellStyle name="Calculation 2 9 3 4 2" xfId="21934" xr:uid="{00000000-0005-0000-0000-0000C8040000}"/>
    <cellStyle name="Calculation 2 9 3 4 3" xfId="31186" xr:uid="{00000000-0005-0000-0000-0000C9040000}"/>
    <cellStyle name="Calculation 2 9 4" xfId="4065" xr:uid="{00000000-0005-0000-0000-0000CA040000}"/>
    <cellStyle name="Calculation 2 9 4 2" xfId="7513" xr:uid="{00000000-0005-0000-0000-0000CB040000}"/>
    <cellStyle name="Calculation 2 9 4 2 2" xfId="16765" xr:uid="{00000000-0005-0000-0000-0000CC040000}"/>
    <cellStyle name="Calculation 2 9 4 2 2 2" xfId="26017" xr:uid="{00000000-0005-0000-0000-0000CD040000}"/>
    <cellStyle name="Calculation 2 9 4 2 2 3" xfId="35269" xr:uid="{00000000-0005-0000-0000-0000CE040000}"/>
    <cellStyle name="Calculation 2 9 4 3" xfId="10195" xr:uid="{00000000-0005-0000-0000-0000CF040000}"/>
    <cellStyle name="Calculation 2 9 4 3 2" xfId="19447" xr:uid="{00000000-0005-0000-0000-0000D0040000}"/>
    <cellStyle name="Calculation 2 9 4 3 2 2" xfId="28699" xr:uid="{00000000-0005-0000-0000-0000D1040000}"/>
    <cellStyle name="Calculation 2 9 4 3 2 3" xfId="37951" xr:uid="{00000000-0005-0000-0000-0000D2040000}"/>
    <cellStyle name="Calculation 2 9 4 4" xfId="13317" xr:uid="{00000000-0005-0000-0000-0000D3040000}"/>
    <cellStyle name="Calculation 2 9 4 4 2" xfId="22569" xr:uid="{00000000-0005-0000-0000-0000D4040000}"/>
    <cellStyle name="Calculation 2 9 4 4 3" xfId="31821" xr:uid="{00000000-0005-0000-0000-0000D5040000}"/>
    <cellStyle name="Calculation 2 9 5" xfId="5473" xr:uid="{00000000-0005-0000-0000-0000D6040000}"/>
    <cellStyle name="Calculation 2 9 5 2" xfId="14725" xr:uid="{00000000-0005-0000-0000-0000D7040000}"/>
    <cellStyle name="Calculation 2 9 5 2 2" xfId="23977" xr:uid="{00000000-0005-0000-0000-0000D8040000}"/>
    <cellStyle name="Calculation 2 9 5 2 3" xfId="33229" xr:uid="{00000000-0005-0000-0000-0000D9040000}"/>
    <cellStyle name="Calculation 2 9 6" xfId="8155" xr:uid="{00000000-0005-0000-0000-0000DA040000}"/>
    <cellStyle name="Calculation 2 9 6 2" xfId="17407" xr:uid="{00000000-0005-0000-0000-0000DB040000}"/>
    <cellStyle name="Calculation 2 9 6 2 2" xfId="26659" xr:uid="{00000000-0005-0000-0000-0000DC040000}"/>
    <cellStyle name="Calculation 2 9 6 2 3" xfId="35911" xr:uid="{00000000-0005-0000-0000-0000DD040000}"/>
    <cellStyle name="Calculation 2 9 7" xfId="11277" xr:uid="{00000000-0005-0000-0000-0000DE040000}"/>
    <cellStyle name="Calculation 2 9 7 2" xfId="20529" xr:uid="{00000000-0005-0000-0000-0000DF040000}"/>
    <cellStyle name="Calculation 2 9 7 3" xfId="29781" xr:uid="{00000000-0005-0000-0000-0000E0040000}"/>
    <cellStyle name="Calculation 3" xfId="444" xr:uid="{00000000-0005-0000-0000-0000E1040000}"/>
    <cellStyle name="Calculation 3 10" xfId="946" xr:uid="{00000000-0005-0000-0000-0000E2040000}"/>
    <cellStyle name="Calculation 3 10 2" xfId="4674" xr:uid="{00000000-0005-0000-0000-0000E3040000}"/>
    <cellStyle name="Calculation 3 10 2 2" xfId="13926" xr:uid="{00000000-0005-0000-0000-0000E4040000}"/>
    <cellStyle name="Calculation 3 10 2 2 2" xfId="23178" xr:uid="{00000000-0005-0000-0000-0000E5040000}"/>
    <cellStyle name="Calculation 3 10 2 2 3" xfId="32430" xr:uid="{00000000-0005-0000-0000-0000E6040000}"/>
    <cellStyle name="Calculation 3 10 3" xfId="4931" xr:uid="{00000000-0005-0000-0000-0000E7040000}"/>
    <cellStyle name="Calculation 3 10 3 2" xfId="14183" xr:uid="{00000000-0005-0000-0000-0000E8040000}"/>
    <cellStyle name="Calculation 3 10 3 2 2" xfId="23435" xr:uid="{00000000-0005-0000-0000-0000E9040000}"/>
    <cellStyle name="Calculation 3 10 3 2 3" xfId="32687" xr:uid="{00000000-0005-0000-0000-0000EA040000}"/>
    <cellStyle name="Calculation 3 10 4" xfId="10700" xr:uid="{00000000-0005-0000-0000-0000EB040000}"/>
    <cellStyle name="Calculation 3 10 4 2" xfId="19952" xr:uid="{00000000-0005-0000-0000-0000EC040000}"/>
    <cellStyle name="Calculation 3 10 4 3" xfId="29204" xr:uid="{00000000-0005-0000-0000-0000ED040000}"/>
    <cellStyle name="Calculation 3 11" xfId="919" xr:uid="{00000000-0005-0000-0000-0000EE040000}"/>
    <cellStyle name="Calculation 3 11 2" xfId="4647" xr:uid="{00000000-0005-0000-0000-0000EF040000}"/>
    <cellStyle name="Calculation 3 11 2 2" xfId="13899" xr:uid="{00000000-0005-0000-0000-0000F0040000}"/>
    <cellStyle name="Calculation 3 11 2 2 2" xfId="23151" xr:uid="{00000000-0005-0000-0000-0000F1040000}"/>
    <cellStyle name="Calculation 3 11 2 2 3" xfId="32403" xr:uid="{00000000-0005-0000-0000-0000F2040000}"/>
    <cellStyle name="Calculation 3 11 3" xfId="4948" xr:uid="{00000000-0005-0000-0000-0000F3040000}"/>
    <cellStyle name="Calculation 3 11 3 2" xfId="14200" xr:uid="{00000000-0005-0000-0000-0000F4040000}"/>
    <cellStyle name="Calculation 3 11 3 2 2" xfId="23452" xr:uid="{00000000-0005-0000-0000-0000F5040000}"/>
    <cellStyle name="Calculation 3 11 3 2 3" xfId="32704" xr:uid="{00000000-0005-0000-0000-0000F6040000}"/>
    <cellStyle name="Calculation 3 11 4" xfId="10673" xr:uid="{00000000-0005-0000-0000-0000F7040000}"/>
    <cellStyle name="Calculation 3 11 4 2" xfId="19925" xr:uid="{00000000-0005-0000-0000-0000F8040000}"/>
    <cellStyle name="Calculation 3 11 4 3" xfId="29177" xr:uid="{00000000-0005-0000-0000-0000F9040000}"/>
    <cellStyle name="Calculation 3 12" xfId="2363" xr:uid="{00000000-0005-0000-0000-0000FA040000}"/>
    <cellStyle name="Calculation 3 12 2" xfId="5811" xr:uid="{00000000-0005-0000-0000-0000FB040000}"/>
    <cellStyle name="Calculation 3 12 2 2" xfId="15063" xr:uid="{00000000-0005-0000-0000-0000FC040000}"/>
    <cellStyle name="Calculation 3 12 2 2 2" xfId="24315" xr:uid="{00000000-0005-0000-0000-0000FD040000}"/>
    <cellStyle name="Calculation 3 12 2 2 3" xfId="33567" xr:uid="{00000000-0005-0000-0000-0000FE040000}"/>
    <cellStyle name="Calculation 3 12 3" xfId="8493" xr:uid="{00000000-0005-0000-0000-0000FF040000}"/>
    <cellStyle name="Calculation 3 12 3 2" xfId="17745" xr:uid="{00000000-0005-0000-0000-000000050000}"/>
    <cellStyle name="Calculation 3 12 3 2 2" xfId="26997" xr:uid="{00000000-0005-0000-0000-000001050000}"/>
    <cellStyle name="Calculation 3 12 3 2 3" xfId="36249" xr:uid="{00000000-0005-0000-0000-000002050000}"/>
    <cellStyle name="Calculation 3 12 4" xfId="11615" xr:uid="{00000000-0005-0000-0000-000003050000}"/>
    <cellStyle name="Calculation 3 12 4 2" xfId="20867" xr:uid="{00000000-0005-0000-0000-000004050000}"/>
    <cellStyle name="Calculation 3 12 4 3" xfId="30119" xr:uid="{00000000-0005-0000-0000-000005050000}"/>
    <cellStyle name="Calculation 3 13" xfId="4405" xr:uid="{00000000-0005-0000-0000-000006050000}"/>
    <cellStyle name="Calculation 3 13 2" xfId="13657" xr:uid="{00000000-0005-0000-0000-000007050000}"/>
    <cellStyle name="Calculation 3 13 2 2" xfId="22909" xr:uid="{00000000-0005-0000-0000-000008050000}"/>
    <cellStyle name="Calculation 3 13 2 3" xfId="32161" xr:uid="{00000000-0005-0000-0000-000009050000}"/>
    <cellStyle name="Calculation 3 14" xfId="5059" xr:uid="{00000000-0005-0000-0000-00000A050000}"/>
    <cellStyle name="Calculation 3 14 2" xfId="14311" xr:uid="{00000000-0005-0000-0000-00000B050000}"/>
    <cellStyle name="Calculation 3 14 2 2" xfId="23563" xr:uid="{00000000-0005-0000-0000-00000C050000}"/>
    <cellStyle name="Calculation 3 14 2 3" xfId="32815" xr:uid="{00000000-0005-0000-0000-00000D050000}"/>
    <cellStyle name="Calculation 3 15" xfId="10490" xr:uid="{00000000-0005-0000-0000-00000E050000}"/>
    <cellStyle name="Calculation 3 15 2" xfId="19742" xr:uid="{00000000-0005-0000-0000-00000F050000}"/>
    <cellStyle name="Calculation 3 15 3" xfId="28994" xr:uid="{00000000-0005-0000-0000-000010050000}"/>
    <cellStyle name="Calculation 3 2" xfId="596" xr:uid="{00000000-0005-0000-0000-000011050000}"/>
    <cellStyle name="Calculation 3 2 10" xfId="4465" xr:uid="{00000000-0005-0000-0000-000012050000}"/>
    <cellStyle name="Calculation 3 2 10 2" xfId="13717" xr:uid="{00000000-0005-0000-0000-000013050000}"/>
    <cellStyle name="Calculation 3 2 10 2 2" xfId="22969" xr:uid="{00000000-0005-0000-0000-000014050000}"/>
    <cellStyle name="Calculation 3 2 10 2 3" xfId="32221" xr:uid="{00000000-0005-0000-0000-000015050000}"/>
    <cellStyle name="Calculation 3 2 11" xfId="4537" xr:uid="{00000000-0005-0000-0000-000016050000}"/>
    <cellStyle name="Calculation 3 2 11 2" xfId="13789" xr:uid="{00000000-0005-0000-0000-000017050000}"/>
    <cellStyle name="Calculation 3 2 11 2 2" xfId="23041" xr:uid="{00000000-0005-0000-0000-000018050000}"/>
    <cellStyle name="Calculation 3 2 11 2 3" xfId="32293" xr:uid="{00000000-0005-0000-0000-000019050000}"/>
    <cellStyle name="Calculation 3 2 12" xfId="10526" xr:uid="{00000000-0005-0000-0000-00001A050000}"/>
    <cellStyle name="Calculation 3 2 12 2" xfId="19778" xr:uid="{00000000-0005-0000-0000-00001B050000}"/>
    <cellStyle name="Calculation 3 2 12 3" xfId="29030" xr:uid="{00000000-0005-0000-0000-00001C050000}"/>
    <cellStyle name="Calculation 3 2 2" xfId="1860" xr:uid="{00000000-0005-0000-0000-00001D050000}"/>
    <cellStyle name="Calculation 3 2 2 2" xfId="2613" xr:uid="{00000000-0005-0000-0000-00001E050000}"/>
    <cellStyle name="Calculation 3 2 2 2 2" xfId="6061" xr:uid="{00000000-0005-0000-0000-00001F050000}"/>
    <cellStyle name="Calculation 3 2 2 2 2 2" xfId="15313" xr:uid="{00000000-0005-0000-0000-000020050000}"/>
    <cellStyle name="Calculation 3 2 2 2 2 2 2" xfId="24565" xr:uid="{00000000-0005-0000-0000-000021050000}"/>
    <cellStyle name="Calculation 3 2 2 2 2 2 3" xfId="33817" xr:uid="{00000000-0005-0000-0000-000022050000}"/>
    <cellStyle name="Calculation 3 2 2 2 3" xfId="8743" xr:uid="{00000000-0005-0000-0000-000023050000}"/>
    <cellStyle name="Calculation 3 2 2 2 3 2" xfId="17995" xr:uid="{00000000-0005-0000-0000-000024050000}"/>
    <cellStyle name="Calculation 3 2 2 2 3 2 2" xfId="27247" xr:uid="{00000000-0005-0000-0000-000025050000}"/>
    <cellStyle name="Calculation 3 2 2 2 3 2 3" xfId="36499" xr:uid="{00000000-0005-0000-0000-000026050000}"/>
    <cellStyle name="Calculation 3 2 2 2 4" xfId="11865" xr:uid="{00000000-0005-0000-0000-000027050000}"/>
    <cellStyle name="Calculation 3 2 2 2 4 2" xfId="21117" xr:uid="{00000000-0005-0000-0000-000028050000}"/>
    <cellStyle name="Calculation 3 2 2 2 4 3" xfId="30369" xr:uid="{00000000-0005-0000-0000-000029050000}"/>
    <cellStyle name="Calculation 3 2 2 3" xfId="3269" xr:uid="{00000000-0005-0000-0000-00002A050000}"/>
    <cellStyle name="Calculation 3 2 2 3 2" xfId="6717" xr:uid="{00000000-0005-0000-0000-00002B050000}"/>
    <cellStyle name="Calculation 3 2 2 3 2 2" xfId="15969" xr:uid="{00000000-0005-0000-0000-00002C050000}"/>
    <cellStyle name="Calculation 3 2 2 3 2 2 2" xfId="25221" xr:uid="{00000000-0005-0000-0000-00002D050000}"/>
    <cellStyle name="Calculation 3 2 2 3 2 2 3" xfId="34473" xr:uid="{00000000-0005-0000-0000-00002E050000}"/>
    <cellStyle name="Calculation 3 2 2 3 3" xfId="9399" xr:uid="{00000000-0005-0000-0000-00002F050000}"/>
    <cellStyle name="Calculation 3 2 2 3 3 2" xfId="18651" xr:uid="{00000000-0005-0000-0000-000030050000}"/>
    <cellStyle name="Calculation 3 2 2 3 3 2 2" xfId="27903" xr:uid="{00000000-0005-0000-0000-000031050000}"/>
    <cellStyle name="Calculation 3 2 2 3 3 2 3" xfId="37155" xr:uid="{00000000-0005-0000-0000-000032050000}"/>
    <cellStyle name="Calculation 3 2 2 3 4" xfId="12521" xr:uid="{00000000-0005-0000-0000-000033050000}"/>
    <cellStyle name="Calculation 3 2 2 3 4 2" xfId="21773" xr:uid="{00000000-0005-0000-0000-000034050000}"/>
    <cellStyle name="Calculation 3 2 2 3 4 3" xfId="31025" xr:uid="{00000000-0005-0000-0000-000035050000}"/>
    <cellStyle name="Calculation 3 2 2 4" xfId="3904" xr:uid="{00000000-0005-0000-0000-000036050000}"/>
    <cellStyle name="Calculation 3 2 2 4 2" xfId="7352" xr:uid="{00000000-0005-0000-0000-000037050000}"/>
    <cellStyle name="Calculation 3 2 2 4 2 2" xfId="16604" xr:uid="{00000000-0005-0000-0000-000038050000}"/>
    <cellStyle name="Calculation 3 2 2 4 2 2 2" xfId="25856" xr:uid="{00000000-0005-0000-0000-000039050000}"/>
    <cellStyle name="Calculation 3 2 2 4 2 2 3" xfId="35108" xr:uid="{00000000-0005-0000-0000-00003A050000}"/>
    <cellStyle name="Calculation 3 2 2 4 3" xfId="10034" xr:uid="{00000000-0005-0000-0000-00003B050000}"/>
    <cellStyle name="Calculation 3 2 2 4 3 2" xfId="19286" xr:uid="{00000000-0005-0000-0000-00003C050000}"/>
    <cellStyle name="Calculation 3 2 2 4 3 2 2" xfId="28538" xr:uid="{00000000-0005-0000-0000-00003D050000}"/>
    <cellStyle name="Calculation 3 2 2 4 3 2 3" xfId="37790" xr:uid="{00000000-0005-0000-0000-00003E050000}"/>
    <cellStyle name="Calculation 3 2 2 4 4" xfId="13156" xr:uid="{00000000-0005-0000-0000-00003F050000}"/>
    <cellStyle name="Calculation 3 2 2 4 4 2" xfId="22408" xr:uid="{00000000-0005-0000-0000-000040050000}"/>
    <cellStyle name="Calculation 3 2 2 4 4 3" xfId="31660" xr:uid="{00000000-0005-0000-0000-000041050000}"/>
    <cellStyle name="Calculation 3 2 2 5" xfId="5310" xr:uid="{00000000-0005-0000-0000-000042050000}"/>
    <cellStyle name="Calculation 3 2 2 5 2" xfId="14562" xr:uid="{00000000-0005-0000-0000-000043050000}"/>
    <cellStyle name="Calculation 3 2 2 5 2 2" xfId="23814" xr:uid="{00000000-0005-0000-0000-000044050000}"/>
    <cellStyle name="Calculation 3 2 2 5 2 3" xfId="33066" xr:uid="{00000000-0005-0000-0000-000045050000}"/>
    <cellStyle name="Calculation 3 2 2 6" xfId="7993" xr:uid="{00000000-0005-0000-0000-000046050000}"/>
    <cellStyle name="Calculation 3 2 2 6 2" xfId="17245" xr:uid="{00000000-0005-0000-0000-000047050000}"/>
    <cellStyle name="Calculation 3 2 2 6 2 2" xfId="26497" xr:uid="{00000000-0005-0000-0000-000048050000}"/>
    <cellStyle name="Calculation 3 2 2 6 2 3" xfId="35749" xr:uid="{00000000-0005-0000-0000-000049050000}"/>
    <cellStyle name="Calculation 3 2 2 7" xfId="11115" xr:uid="{00000000-0005-0000-0000-00004A050000}"/>
    <cellStyle name="Calculation 3 2 2 7 2" xfId="20367" xr:uid="{00000000-0005-0000-0000-00004B050000}"/>
    <cellStyle name="Calculation 3 2 2 7 3" xfId="29619" xr:uid="{00000000-0005-0000-0000-00004C050000}"/>
    <cellStyle name="Calculation 3 2 3" xfId="1840" xr:uid="{00000000-0005-0000-0000-00004D050000}"/>
    <cellStyle name="Calculation 3 2 3 2" xfId="2593" xr:uid="{00000000-0005-0000-0000-00004E050000}"/>
    <cellStyle name="Calculation 3 2 3 2 2" xfId="6041" xr:uid="{00000000-0005-0000-0000-00004F050000}"/>
    <cellStyle name="Calculation 3 2 3 2 2 2" xfId="15293" xr:uid="{00000000-0005-0000-0000-000050050000}"/>
    <cellStyle name="Calculation 3 2 3 2 2 2 2" xfId="24545" xr:uid="{00000000-0005-0000-0000-000051050000}"/>
    <cellStyle name="Calculation 3 2 3 2 2 2 3" xfId="33797" xr:uid="{00000000-0005-0000-0000-000052050000}"/>
    <cellStyle name="Calculation 3 2 3 2 3" xfId="8723" xr:uid="{00000000-0005-0000-0000-000053050000}"/>
    <cellStyle name="Calculation 3 2 3 2 3 2" xfId="17975" xr:uid="{00000000-0005-0000-0000-000054050000}"/>
    <cellStyle name="Calculation 3 2 3 2 3 2 2" xfId="27227" xr:uid="{00000000-0005-0000-0000-000055050000}"/>
    <cellStyle name="Calculation 3 2 3 2 3 2 3" xfId="36479" xr:uid="{00000000-0005-0000-0000-000056050000}"/>
    <cellStyle name="Calculation 3 2 3 2 4" xfId="11845" xr:uid="{00000000-0005-0000-0000-000057050000}"/>
    <cellStyle name="Calculation 3 2 3 2 4 2" xfId="21097" xr:uid="{00000000-0005-0000-0000-000058050000}"/>
    <cellStyle name="Calculation 3 2 3 2 4 3" xfId="30349" xr:uid="{00000000-0005-0000-0000-000059050000}"/>
    <cellStyle name="Calculation 3 2 3 3" xfId="3249" xr:uid="{00000000-0005-0000-0000-00005A050000}"/>
    <cellStyle name="Calculation 3 2 3 3 2" xfId="6697" xr:uid="{00000000-0005-0000-0000-00005B050000}"/>
    <cellStyle name="Calculation 3 2 3 3 2 2" xfId="15949" xr:uid="{00000000-0005-0000-0000-00005C050000}"/>
    <cellStyle name="Calculation 3 2 3 3 2 2 2" xfId="25201" xr:uid="{00000000-0005-0000-0000-00005D050000}"/>
    <cellStyle name="Calculation 3 2 3 3 2 2 3" xfId="34453" xr:uid="{00000000-0005-0000-0000-00005E050000}"/>
    <cellStyle name="Calculation 3 2 3 3 3" xfId="9379" xr:uid="{00000000-0005-0000-0000-00005F050000}"/>
    <cellStyle name="Calculation 3 2 3 3 3 2" xfId="18631" xr:uid="{00000000-0005-0000-0000-000060050000}"/>
    <cellStyle name="Calculation 3 2 3 3 3 2 2" xfId="27883" xr:uid="{00000000-0005-0000-0000-000061050000}"/>
    <cellStyle name="Calculation 3 2 3 3 3 2 3" xfId="37135" xr:uid="{00000000-0005-0000-0000-000062050000}"/>
    <cellStyle name="Calculation 3 2 3 3 4" xfId="12501" xr:uid="{00000000-0005-0000-0000-000063050000}"/>
    <cellStyle name="Calculation 3 2 3 3 4 2" xfId="21753" xr:uid="{00000000-0005-0000-0000-000064050000}"/>
    <cellStyle name="Calculation 3 2 3 3 4 3" xfId="31005" xr:uid="{00000000-0005-0000-0000-000065050000}"/>
    <cellStyle name="Calculation 3 2 3 4" xfId="3884" xr:uid="{00000000-0005-0000-0000-000066050000}"/>
    <cellStyle name="Calculation 3 2 3 4 2" xfId="7332" xr:uid="{00000000-0005-0000-0000-000067050000}"/>
    <cellStyle name="Calculation 3 2 3 4 2 2" xfId="16584" xr:uid="{00000000-0005-0000-0000-000068050000}"/>
    <cellStyle name="Calculation 3 2 3 4 2 2 2" xfId="25836" xr:uid="{00000000-0005-0000-0000-000069050000}"/>
    <cellStyle name="Calculation 3 2 3 4 2 2 3" xfId="35088" xr:uid="{00000000-0005-0000-0000-00006A050000}"/>
    <cellStyle name="Calculation 3 2 3 4 3" xfId="10014" xr:uid="{00000000-0005-0000-0000-00006B050000}"/>
    <cellStyle name="Calculation 3 2 3 4 3 2" xfId="19266" xr:uid="{00000000-0005-0000-0000-00006C050000}"/>
    <cellStyle name="Calculation 3 2 3 4 3 2 2" xfId="28518" xr:uid="{00000000-0005-0000-0000-00006D050000}"/>
    <cellStyle name="Calculation 3 2 3 4 3 2 3" xfId="37770" xr:uid="{00000000-0005-0000-0000-00006E050000}"/>
    <cellStyle name="Calculation 3 2 3 4 4" xfId="13136" xr:uid="{00000000-0005-0000-0000-00006F050000}"/>
    <cellStyle name="Calculation 3 2 3 4 4 2" xfId="22388" xr:uid="{00000000-0005-0000-0000-000070050000}"/>
    <cellStyle name="Calculation 3 2 3 4 4 3" xfId="31640" xr:uid="{00000000-0005-0000-0000-000071050000}"/>
    <cellStyle name="Calculation 3 2 3 5" xfId="5290" xr:uid="{00000000-0005-0000-0000-000072050000}"/>
    <cellStyle name="Calculation 3 2 3 5 2" xfId="14542" xr:uid="{00000000-0005-0000-0000-000073050000}"/>
    <cellStyle name="Calculation 3 2 3 5 2 2" xfId="23794" xr:uid="{00000000-0005-0000-0000-000074050000}"/>
    <cellStyle name="Calculation 3 2 3 5 2 3" xfId="33046" xr:uid="{00000000-0005-0000-0000-000075050000}"/>
    <cellStyle name="Calculation 3 2 3 6" xfId="7973" xr:uid="{00000000-0005-0000-0000-000076050000}"/>
    <cellStyle name="Calculation 3 2 3 6 2" xfId="17225" xr:uid="{00000000-0005-0000-0000-000077050000}"/>
    <cellStyle name="Calculation 3 2 3 6 2 2" xfId="26477" xr:uid="{00000000-0005-0000-0000-000078050000}"/>
    <cellStyle name="Calculation 3 2 3 6 2 3" xfId="35729" xr:uid="{00000000-0005-0000-0000-000079050000}"/>
    <cellStyle name="Calculation 3 2 3 7" xfId="11095" xr:uid="{00000000-0005-0000-0000-00007A050000}"/>
    <cellStyle name="Calculation 3 2 3 7 2" xfId="20347" xr:uid="{00000000-0005-0000-0000-00007B050000}"/>
    <cellStyle name="Calculation 3 2 3 7 3" xfId="29599" xr:uid="{00000000-0005-0000-0000-00007C050000}"/>
    <cellStyle name="Calculation 3 2 4" xfId="1924" xr:uid="{00000000-0005-0000-0000-00007D050000}"/>
    <cellStyle name="Calculation 3 2 4 2" xfId="2677" xr:uid="{00000000-0005-0000-0000-00007E050000}"/>
    <cellStyle name="Calculation 3 2 4 2 2" xfId="6125" xr:uid="{00000000-0005-0000-0000-00007F050000}"/>
    <cellStyle name="Calculation 3 2 4 2 2 2" xfId="15377" xr:uid="{00000000-0005-0000-0000-000080050000}"/>
    <cellStyle name="Calculation 3 2 4 2 2 2 2" xfId="24629" xr:uid="{00000000-0005-0000-0000-000081050000}"/>
    <cellStyle name="Calculation 3 2 4 2 2 2 3" xfId="33881" xr:uid="{00000000-0005-0000-0000-000082050000}"/>
    <cellStyle name="Calculation 3 2 4 2 3" xfId="8807" xr:uid="{00000000-0005-0000-0000-000083050000}"/>
    <cellStyle name="Calculation 3 2 4 2 3 2" xfId="18059" xr:uid="{00000000-0005-0000-0000-000084050000}"/>
    <cellStyle name="Calculation 3 2 4 2 3 2 2" xfId="27311" xr:uid="{00000000-0005-0000-0000-000085050000}"/>
    <cellStyle name="Calculation 3 2 4 2 3 2 3" xfId="36563" xr:uid="{00000000-0005-0000-0000-000086050000}"/>
    <cellStyle name="Calculation 3 2 4 2 4" xfId="11929" xr:uid="{00000000-0005-0000-0000-000087050000}"/>
    <cellStyle name="Calculation 3 2 4 2 4 2" xfId="21181" xr:uid="{00000000-0005-0000-0000-000088050000}"/>
    <cellStyle name="Calculation 3 2 4 2 4 3" xfId="30433" xr:uid="{00000000-0005-0000-0000-000089050000}"/>
    <cellStyle name="Calculation 3 2 4 3" xfId="3333" xr:uid="{00000000-0005-0000-0000-00008A050000}"/>
    <cellStyle name="Calculation 3 2 4 3 2" xfId="6781" xr:uid="{00000000-0005-0000-0000-00008B050000}"/>
    <cellStyle name="Calculation 3 2 4 3 2 2" xfId="16033" xr:uid="{00000000-0005-0000-0000-00008C050000}"/>
    <cellStyle name="Calculation 3 2 4 3 2 2 2" xfId="25285" xr:uid="{00000000-0005-0000-0000-00008D050000}"/>
    <cellStyle name="Calculation 3 2 4 3 2 2 3" xfId="34537" xr:uid="{00000000-0005-0000-0000-00008E050000}"/>
    <cellStyle name="Calculation 3 2 4 3 3" xfId="9463" xr:uid="{00000000-0005-0000-0000-00008F050000}"/>
    <cellStyle name="Calculation 3 2 4 3 3 2" xfId="18715" xr:uid="{00000000-0005-0000-0000-000090050000}"/>
    <cellStyle name="Calculation 3 2 4 3 3 2 2" xfId="27967" xr:uid="{00000000-0005-0000-0000-000091050000}"/>
    <cellStyle name="Calculation 3 2 4 3 3 2 3" xfId="37219" xr:uid="{00000000-0005-0000-0000-000092050000}"/>
    <cellStyle name="Calculation 3 2 4 3 4" xfId="12585" xr:uid="{00000000-0005-0000-0000-000093050000}"/>
    <cellStyle name="Calculation 3 2 4 3 4 2" xfId="21837" xr:uid="{00000000-0005-0000-0000-000094050000}"/>
    <cellStyle name="Calculation 3 2 4 3 4 3" xfId="31089" xr:uid="{00000000-0005-0000-0000-000095050000}"/>
    <cellStyle name="Calculation 3 2 4 4" xfId="3968" xr:uid="{00000000-0005-0000-0000-000096050000}"/>
    <cellStyle name="Calculation 3 2 4 4 2" xfId="7416" xr:uid="{00000000-0005-0000-0000-000097050000}"/>
    <cellStyle name="Calculation 3 2 4 4 2 2" xfId="16668" xr:uid="{00000000-0005-0000-0000-000098050000}"/>
    <cellStyle name="Calculation 3 2 4 4 2 2 2" xfId="25920" xr:uid="{00000000-0005-0000-0000-000099050000}"/>
    <cellStyle name="Calculation 3 2 4 4 2 2 3" xfId="35172" xr:uid="{00000000-0005-0000-0000-00009A050000}"/>
    <cellStyle name="Calculation 3 2 4 4 3" xfId="10098" xr:uid="{00000000-0005-0000-0000-00009B050000}"/>
    <cellStyle name="Calculation 3 2 4 4 3 2" xfId="19350" xr:uid="{00000000-0005-0000-0000-00009C050000}"/>
    <cellStyle name="Calculation 3 2 4 4 3 2 2" xfId="28602" xr:uid="{00000000-0005-0000-0000-00009D050000}"/>
    <cellStyle name="Calculation 3 2 4 4 3 2 3" xfId="37854" xr:uid="{00000000-0005-0000-0000-00009E050000}"/>
    <cellStyle name="Calculation 3 2 4 4 4" xfId="13220" xr:uid="{00000000-0005-0000-0000-00009F050000}"/>
    <cellStyle name="Calculation 3 2 4 4 4 2" xfId="22472" xr:uid="{00000000-0005-0000-0000-0000A0050000}"/>
    <cellStyle name="Calculation 3 2 4 4 4 3" xfId="31724" xr:uid="{00000000-0005-0000-0000-0000A1050000}"/>
    <cellStyle name="Calculation 3 2 4 5" xfId="5374" xr:uid="{00000000-0005-0000-0000-0000A2050000}"/>
    <cellStyle name="Calculation 3 2 4 5 2" xfId="14626" xr:uid="{00000000-0005-0000-0000-0000A3050000}"/>
    <cellStyle name="Calculation 3 2 4 5 2 2" xfId="23878" xr:uid="{00000000-0005-0000-0000-0000A4050000}"/>
    <cellStyle name="Calculation 3 2 4 5 2 3" xfId="33130" xr:uid="{00000000-0005-0000-0000-0000A5050000}"/>
    <cellStyle name="Calculation 3 2 4 6" xfId="8057" xr:uid="{00000000-0005-0000-0000-0000A6050000}"/>
    <cellStyle name="Calculation 3 2 4 6 2" xfId="17309" xr:uid="{00000000-0005-0000-0000-0000A7050000}"/>
    <cellStyle name="Calculation 3 2 4 6 2 2" xfId="26561" xr:uid="{00000000-0005-0000-0000-0000A8050000}"/>
    <cellStyle name="Calculation 3 2 4 6 2 3" xfId="35813" xr:uid="{00000000-0005-0000-0000-0000A9050000}"/>
    <cellStyle name="Calculation 3 2 4 7" xfId="11179" xr:uid="{00000000-0005-0000-0000-0000AA050000}"/>
    <cellStyle name="Calculation 3 2 4 7 2" xfId="20431" xr:uid="{00000000-0005-0000-0000-0000AB050000}"/>
    <cellStyle name="Calculation 3 2 4 7 3" xfId="29683" xr:uid="{00000000-0005-0000-0000-0000AC050000}"/>
    <cellStyle name="Calculation 3 2 5" xfId="2098" xr:uid="{00000000-0005-0000-0000-0000AD050000}"/>
    <cellStyle name="Calculation 3 2 5 2" xfId="2847" xr:uid="{00000000-0005-0000-0000-0000AE050000}"/>
    <cellStyle name="Calculation 3 2 5 2 2" xfId="6295" xr:uid="{00000000-0005-0000-0000-0000AF050000}"/>
    <cellStyle name="Calculation 3 2 5 2 2 2" xfId="15547" xr:uid="{00000000-0005-0000-0000-0000B0050000}"/>
    <cellStyle name="Calculation 3 2 5 2 2 2 2" xfId="24799" xr:uid="{00000000-0005-0000-0000-0000B1050000}"/>
    <cellStyle name="Calculation 3 2 5 2 2 2 3" xfId="34051" xr:uid="{00000000-0005-0000-0000-0000B2050000}"/>
    <cellStyle name="Calculation 3 2 5 2 3" xfId="8977" xr:uid="{00000000-0005-0000-0000-0000B3050000}"/>
    <cellStyle name="Calculation 3 2 5 2 3 2" xfId="18229" xr:uid="{00000000-0005-0000-0000-0000B4050000}"/>
    <cellStyle name="Calculation 3 2 5 2 3 2 2" xfId="27481" xr:uid="{00000000-0005-0000-0000-0000B5050000}"/>
    <cellStyle name="Calculation 3 2 5 2 3 2 3" xfId="36733" xr:uid="{00000000-0005-0000-0000-0000B6050000}"/>
    <cellStyle name="Calculation 3 2 5 2 4" xfId="12099" xr:uid="{00000000-0005-0000-0000-0000B7050000}"/>
    <cellStyle name="Calculation 3 2 5 2 4 2" xfId="21351" xr:uid="{00000000-0005-0000-0000-0000B8050000}"/>
    <cellStyle name="Calculation 3 2 5 2 4 3" xfId="30603" xr:uid="{00000000-0005-0000-0000-0000B9050000}"/>
    <cellStyle name="Calculation 3 2 5 3" xfId="3503" xr:uid="{00000000-0005-0000-0000-0000BA050000}"/>
    <cellStyle name="Calculation 3 2 5 3 2" xfId="6951" xr:uid="{00000000-0005-0000-0000-0000BB050000}"/>
    <cellStyle name="Calculation 3 2 5 3 2 2" xfId="16203" xr:uid="{00000000-0005-0000-0000-0000BC050000}"/>
    <cellStyle name="Calculation 3 2 5 3 2 2 2" xfId="25455" xr:uid="{00000000-0005-0000-0000-0000BD050000}"/>
    <cellStyle name="Calculation 3 2 5 3 2 2 3" xfId="34707" xr:uid="{00000000-0005-0000-0000-0000BE050000}"/>
    <cellStyle name="Calculation 3 2 5 3 3" xfId="9633" xr:uid="{00000000-0005-0000-0000-0000BF050000}"/>
    <cellStyle name="Calculation 3 2 5 3 3 2" xfId="18885" xr:uid="{00000000-0005-0000-0000-0000C0050000}"/>
    <cellStyle name="Calculation 3 2 5 3 3 2 2" xfId="28137" xr:uid="{00000000-0005-0000-0000-0000C1050000}"/>
    <cellStyle name="Calculation 3 2 5 3 3 2 3" xfId="37389" xr:uid="{00000000-0005-0000-0000-0000C2050000}"/>
    <cellStyle name="Calculation 3 2 5 3 4" xfId="12755" xr:uid="{00000000-0005-0000-0000-0000C3050000}"/>
    <cellStyle name="Calculation 3 2 5 3 4 2" xfId="22007" xr:uid="{00000000-0005-0000-0000-0000C4050000}"/>
    <cellStyle name="Calculation 3 2 5 3 4 3" xfId="31259" xr:uid="{00000000-0005-0000-0000-0000C5050000}"/>
    <cellStyle name="Calculation 3 2 5 4" xfId="4138" xr:uid="{00000000-0005-0000-0000-0000C6050000}"/>
    <cellStyle name="Calculation 3 2 5 4 2" xfId="7586" xr:uid="{00000000-0005-0000-0000-0000C7050000}"/>
    <cellStyle name="Calculation 3 2 5 4 2 2" xfId="16838" xr:uid="{00000000-0005-0000-0000-0000C8050000}"/>
    <cellStyle name="Calculation 3 2 5 4 2 2 2" xfId="26090" xr:uid="{00000000-0005-0000-0000-0000C9050000}"/>
    <cellStyle name="Calculation 3 2 5 4 2 2 3" xfId="35342" xr:uid="{00000000-0005-0000-0000-0000CA050000}"/>
    <cellStyle name="Calculation 3 2 5 4 3" xfId="10268" xr:uid="{00000000-0005-0000-0000-0000CB050000}"/>
    <cellStyle name="Calculation 3 2 5 4 3 2" xfId="19520" xr:uid="{00000000-0005-0000-0000-0000CC050000}"/>
    <cellStyle name="Calculation 3 2 5 4 3 2 2" xfId="28772" xr:uid="{00000000-0005-0000-0000-0000CD050000}"/>
    <cellStyle name="Calculation 3 2 5 4 3 2 3" xfId="38024" xr:uid="{00000000-0005-0000-0000-0000CE050000}"/>
    <cellStyle name="Calculation 3 2 5 4 4" xfId="13390" xr:uid="{00000000-0005-0000-0000-0000CF050000}"/>
    <cellStyle name="Calculation 3 2 5 4 4 2" xfId="22642" xr:uid="{00000000-0005-0000-0000-0000D0050000}"/>
    <cellStyle name="Calculation 3 2 5 4 4 3" xfId="31894" xr:uid="{00000000-0005-0000-0000-0000D1050000}"/>
    <cellStyle name="Calculation 3 2 5 5" xfId="5546" xr:uid="{00000000-0005-0000-0000-0000D2050000}"/>
    <cellStyle name="Calculation 3 2 5 5 2" xfId="14798" xr:uid="{00000000-0005-0000-0000-0000D3050000}"/>
    <cellStyle name="Calculation 3 2 5 5 2 2" xfId="24050" xr:uid="{00000000-0005-0000-0000-0000D4050000}"/>
    <cellStyle name="Calculation 3 2 5 5 2 3" xfId="33302" xr:uid="{00000000-0005-0000-0000-0000D5050000}"/>
    <cellStyle name="Calculation 3 2 5 6" xfId="8228" xr:uid="{00000000-0005-0000-0000-0000D6050000}"/>
    <cellStyle name="Calculation 3 2 5 6 2" xfId="17480" xr:uid="{00000000-0005-0000-0000-0000D7050000}"/>
    <cellStyle name="Calculation 3 2 5 6 2 2" xfId="26732" xr:uid="{00000000-0005-0000-0000-0000D8050000}"/>
    <cellStyle name="Calculation 3 2 5 6 2 3" xfId="35984" xr:uid="{00000000-0005-0000-0000-0000D9050000}"/>
    <cellStyle name="Calculation 3 2 5 7" xfId="11350" xr:uid="{00000000-0005-0000-0000-0000DA050000}"/>
    <cellStyle name="Calculation 3 2 5 7 2" xfId="20602" xr:uid="{00000000-0005-0000-0000-0000DB050000}"/>
    <cellStyle name="Calculation 3 2 5 7 3" xfId="29854" xr:uid="{00000000-0005-0000-0000-0000DC050000}"/>
    <cellStyle name="Calculation 3 2 6" xfId="1752" xr:uid="{00000000-0005-0000-0000-0000DD050000}"/>
    <cellStyle name="Calculation 3 2 6 2" xfId="2505" xr:uid="{00000000-0005-0000-0000-0000DE050000}"/>
    <cellStyle name="Calculation 3 2 6 2 2" xfId="5953" xr:uid="{00000000-0005-0000-0000-0000DF050000}"/>
    <cellStyle name="Calculation 3 2 6 2 2 2" xfId="15205" xr:uid="{00000000-0005-0000-0000-0000E0050000}"/>
    <cellStyle name="Calculation 3 2 6 2 2 2 2" xfId="24457" xr:uid="{00000000-0005-0000-0000-0000E1050000}"/>
    <cellStyle name="Calculation 3 2 6 2 2 2 3" xfId="33709" xr:uid="{00000000-0005-0000-0000-0000E2050000}"/>
    <cellStyle name="Calculation 3 2 6 2 3" xfId="8635" xr:uid="{00000000-0005-0000-0000-0000E3050000}"/>
    <cellStyle name="Calculation 3 2 6 2 3 2" xfId="17887" xr:uid="{00000000-0005-0000-0000-0000E4050000}"/>
    <cellStyle name="Calculation 3 2 6 2 3 2 2" xfId="27139" xr:uid="{00000000-0005-0000-0000-0000E5050000}"/>
    <cellStyle name="Calculation 3 2 6 2 3 2 3" xfId="36391" xr:uid="{00000000-0005-0000-0000-0000E6050000}"/>
    <cellStyle name="Calculation 3 2 6 2 4" xfId="11757" xr:uid="{00000000-0005-0000-0000-0000E7050000}"/>
    <cellStyle name="Calculation 3 2 6 2 4 2" xfId="21009" xr:uid="{00000000-0005-0000-0000-0000E8050000}"/>
    <cellStyle name="Calculation 3 2 6 2 4 3" xfId="30261" xr:uid="{00000000-0005-0000-0000-0000E9050000}"/>
    <cellStyle name="Calculation 3 2 6 3" xfId="3161" xr:uid="{00000000-0005-0000-0000-0000EA050000}"/>
    <cellStyle name="Calculation 3 2 6 3 2" xfId="6609" xr:uid="{00000000-0005-0000-0000-0000EB050000}"/>
    <cellStyle name="Calculation 3 2 6 3 2 2" xfId="15861" xr:uid="{00000000-0005-0000-0000-0000EC050000}"/>
    <cellStyle name="Calculation 3 2 6 3 2 2 2" xfId="25113" xr:uid="{00000000-0005-0000-0000-0000ED050000}"/>
    <cellStyle name="Calculation 3 2 6 3 2 2 3" xfId="34365" xr:uid="{00000000-0005-0000-0000-0000EE050000}"/>
    <cellStyle name="Calculation 3 2 6 3 3" xfId="9291" xr:uid="{00000000-0005-0000-0000-0000EF050000}"/>
    <cellStyle name="Calculation 3 2 6 3 3 2" xfId="18543" xr:uid="{00000000-0005-0000-0000-0000F0050000}"/>
    <cellStyle name="Calculation 3 2 6 3 3 2 2" xfId="27795" xr:uid="{00000000-0005-0000-0000-0000F1050000}"/>
    <cellStyle name="Calculation 3 2 6 3 3 2 3" xfId="37047" xr:uid="{00000000-0005-0000-0000-0000F2050000}"/>
    <cellStyle name="Calculation 3 2 6 3 4" xfId="12413" xr:uid="{00000000-0005-0000-0000-0000F3050000}"/>
    <cellStyle name="Calculation 3 2 6 3 4 2" xfId="21665" xr:uid="{00000000-0005-0000-0000-0000F4050000}"/>
    <cellStyle name="Calculation 3 2 6 3 4 3" xfId="30917" xr:uid="{00000000-0005-0000-0000-0000F5050000}"/>
    <cellStyle name="Calculation 3 2 6 4" xfId="3796" xr:uid="{00000000-0005-0000-0000-0000F6050000}"/>
    <cellStyle name="Calculation 3 2 6 4 2" xfId="7244" xr:uid="{00000000-0005-0000-0000-0000F7050000}"/>
    <cellStyle name="Calculation 3 2 6 4 2 2" xfId="16496" xr:uid="{00000000-0005-0000-0000-0000F8050000}"/>
    <cellStyle name="Calculation 3 2 6 4 2 2 2" xfId="25748" xr:uid="{00000000-0005-0000-0000-0000F9050000}"/>
    <cellStyle name="Calculation 3 2 6 4 2 2 3" xfId="35000" xr:uid="{00000000-0005-0000-0000-0000FA050000}"/>
    <cellStyle name="Calculation 3 2 6 4 3" xfId="9926" xr:uid="{00000000-0005-0000-0000-0000FB050000}"/>
    <cellStyle name="Calculation 3 2 6 4 3 2" xfId="19178" xr:uid="{00000000-0005-0000-0000-0000FC050000}"/>
    <cellStyle name="Calculation 3 2 6 4 3 2 2" xfId="28430" xr:uid="{00000000-0005-0000-0000-0000FD050000}"/>
    <cellStyle name="Calculation 3 2 6 4 3 2 3" xfId="37682" xr:uid="{00000000-0005-0000-0000-0000FE050000}"/>
    <cellStyle name="Calculation 3 2 6 4 4" xfId="13048" xr:uid="{00000000-0005-0000-0000-0000FF050000}"/>
    <cellStyle name="Calculation 3 2 6 4 4 2" xfId="22300" xr:uid="{00000000-0005-0000-0000-000000060000}"/>
    <cellStyle name="Calculation 3 2 6 4 4 3" xfId="31552" xr:uid="{00000000-0005-0000-0000-000001060000}"/>
    <cellStyle name="Calculation 3 2 6 5" xfId="5202" xr:uid="{00000000-0005-0000-0000-000002060000}"/>
    <cellStyle name="Calculation 3 2 6 5 2" xfId="14454" xr:uid="{00000000-0005-0000-0000-000003060000}"/>
    <cellStyle name="Calculation 3 2 6 5 2 2" xfId="23706" xr:uid="{00000000-0005-0000-0000-000004060000}"/>
    <cellStyle name="Calculation 3 2 6 5 2 3" xfId="32958" xr:uid="{00000000-0005-0000-0000-000005060000}"/>
    <cellStyle name="Calculation 3 2 6 6" xfId="7885" xr:uid="{00000000-0005-0000-0000-000006060000}"/>
    <cellStyle name="Calculation 3 2 6 6 2" xfId="17137" xr:uid="{00000000-0005-0000-0000-000007060000}"/>
    <cellStyle name="Calculation 3 2 6 6 2 2" xfId="26389" xr:uid="{00000000-0005-0000-0000-000008060000}"/>
    <cellStyle name="Calculation 3 2 6 6 2 3" xfId="35641" xr:uid="{00000000-0005-0000-0000-000009060000}"/>
    <cellStyle name="Calculation 3 2 6 7" xfId="11007" xr:uid="{00000000-0005-0000-0000-00000A060000}"/>
    <cellStyle name="Calculation 3 2 6 7 2" xfId="20259" xr:uid="{00000000-0005-0000-0000-00000B060000}"/>
    <cellStyle name="Calculation 3 2 6 7 3" xfId="29511" xr:uid="{00000000-0005-0000-0000-00000C060000}"/>
    <cellStyle name="Calculation 3 2 7" xfId="1011" xr:uid="{00000000-0005-0000-0000-00000D060000}"/>
    <cellStyle name="Calculation 3 2 7 2" xfId="4739" xr:uid="{00000000-0005-0000-0000-00000E060000}"/>
    <cellStyle name="Calculation 3 2 7 2 2" xfId="13991" xr:uid="{00000000-0005-0000-0000-00000F060000}"/>
    <cellStyle name="Calculation 3 2 7 2 2 2" xfId="23243" xr:uid="{00000000-0005-0000-0000-000010060000}"/>
    <cellStyle name="Calculation 3 2 7 2 2 3" xfId="32495" xr:uid="{00000000-0005-0000-0000-000011060000}"/>
    <cellStyle name="Calculation 3 2 7 3" xfId="4481" xr:uid="{00000000-0005-0000-0000-000012060000}"/>
    <cellStyle name="Calculation 3 2 7 3 2" xfId="13733" xr:uid="{00000000-0005-0000-0000-000013060000}"/>
    <cellStyle name="Calculation 3 2 7 3 2 2" xfId="22985" xr:uid="{00000000-0005-0000-0000-000014060000}"/>
    <cellStyle name="Calculation 3 2 7 3 2 3" xfId="32237" xr:uid="{00000000-0005-0000-0000-000015060000}"/>
    <cellStyle name="Calculation 3 2 7 4" xfId="10765" xr:uid="{00000000-0005-0000-0000-000016060000}"/>
    <cellStyle name="Calculation 3 2 7 4 2" xfId="20017" xr:uid="{00000000-0005-0000-0000-000017060000}"/>
    <cellStyle name="Calculation 3 2 7 4 3" xfId="29269" xr:uid="{00000000-0005-0000-0000-000018060000}"/>
    <cellStyle name="Calculation 3 2 8" xfId="908" xr:uid="{00000000-0005-0000-0000-000019060000}"/>
    <cellStyle name="Calculation 3 2 8 2" xfId="4636" xr:uid="{00000000-0005-0000-0000-00001A060000}"/>
    <cellStyle name="Calculation 3 2 8 2 2" xfId="13888" xr:uid="{00000000-0005-0000-0000-00001B060000}"/>
    <cellStyle name="Calculation 3 2 8 2 2 2" xfId="23140" xr:uid="{00000000-0005-0000-0000-00001C060000}"/>
    <cellStyle name="Calculation 3 2 8 2 2 3" xfId="32392" xr:uid="{00000000-0005-0000-0000-00001D060000}"/>
    <cellStyle name="Calculation 3 2 8 3" xfId="856" xr:uid="{00000000-0005-0000-0000-00001E060000}"/>
    <cellStyle name="Calculation 3 2 8 3 2" xfId="10610" xr:uid="{00000000-0005-0000-0000-00001F060000}"/>
    <cellStyle name="Calculation 3 2 8 3 2 2" xfId="19862" xr:uid="{00000000-0005-0000-0000-000020060000}"/>
    <cellStyle name="Calculation 3 2 8 3 2 3" xfId="29114" xr:uid="{00000000-0005-0000-0000-000021060000}"/>
    <cellStyle name="Calculation 3 2 8 4" xfId="10662" xr:uid="{00000000-0005-0000-0000-000022060000}"/>
    <cellStyle name="Calculation 3 2 8 4 2" xfId="19914" xr:uid="{00000000-0005-0000-0000-000023060000}"/>
    <cellStyle name="Calculation 3 2 8 4 3" xfId="29166" xr:uid="{00000000-0005-0000-0000-000024060000}"/>
    <cellStyle name="Calculation 3 2 9" xfId="3042" xr:uid="{00000000-0005-0000-0000-000025060000}"/>
    <cellStyle name="Calculation 3 2 9 2" xfId="6490" xr:uid="{00000000-0005-0000-0000-000026060000}"/>
    <cellStyle name="Calculation 3 2 9 2 2" xfId="15742" xr:uid="{00000000-0005-0000-0000-000027060000}"/>
    <cellStyle name="Calculation 3 2 9 2 2 2" xfId="24994" xr:uid="{00000000-0005-0000-0000-000028060000}"/>
    <cellStyle name="Calculation 3 2 9 2 2 3" xfId="34246" xr:uid="{00000000-0005-0000-0000-000029060000}"/>
    <cellStyle name="Calculation 3 2 9 3" xfId="9172" xr:uid="{00000000-0005-0000-0000-00002A060000}"/>
    <cellStyle name="Calculation 3 2 9 3 2" xfId="18424" xr:uid="{00000000-0005-0000-0000-00002B060000}"/>
    <cellStyle name="Calculation 3 2 9 3 2 2" xfId="27676" xr:uid="{00000000-0005-0000-0000-00002C060000}"/>
    <cellStyle name="Calculation 3 2 9 3 2 3" xfId="36928" xr:uid="{00000000-0005-0000-0000-00002D060000}"/>
    <cellStyle name="Calculation 3 2 9 4" xfId="12294" xr:uid="{00000000-0005-0000-0000-00002E060000}"/>
    <cellStyle name="Calculation 3 2 9 4 2" xfId="21546" xr:uid="{00000000-0005-0000-0000-00002F060000}"/>
    <cellStyle name="Calculation 3 2 9 4 3" xfId="30798" xr:uid="{00000000-0005-0000-0000-000030060000}"/>
    <cellStyle name="Calculation 3 3" xfId="746" xr:uid="{00000000-0005-0000-0000-000031060000}"/>
    <cellStyle name="Calculation 3 3 10" xfId="4524" xr:uid="{00000000-0005-0000-0000-000032060000}"/>
    <cellStyle name="Calculation 3 3 10 2" xfId="13776" xr:uid="{00000000-0005-0000-0000-000033060000}"/>
    <cellStyle name="Calculation 3 3 10 2 2" xfId="23028" xr:uid="{00000000-0005-0000-0000-000034060000}"/>
    <cellStyle name="Calculation 3 3 10 2 3" xfId="32280" xr:uid="{00000000-0005-0000-0000-000035060000}"/>
    <cellStyle name="Calculation 3 3 11" xfId="5000" xr:uid="{00000000-0005-0000-0000-000036060000}"/>
    <cellStyle name="Calculation 3 3 11 2" xfId="14252" xr:uid="{00000000-0005-0000-0000-000037060000}"/>
    <cellStyle name="Calculation 3 3 11 2 2" xfId="23504" xr:uid="{00000000-0005-0000-0000-000038060000}"/>
    <cellStyle name="Calculation 3 3 11 2 3" xfId="32756" xr:uid="{00000000-0005-0000-0000-000039060000}"/>
    <cellStyle name="Calculation 3 3 12" xfId="10561" xr:uid="{00000000-0005-0000-0000-00003A060000}"/>
    <cellStyle name="Calculation 3 3 12 2" xfId="19813" xr:uid="{00000000-0005-0000-0000-00003B060000}"/>
    <cellStyle name="Calculation 3 3 12 3" xfId="29065" xr:uid="{00000000-0005-0000-0000-00003C060000}"/>
    <cellStyle name="Calculation 3 3 2" xfId="1945" xr:uid="{00000000-0005-0000-0000-00003D060000}"/>
    <cellStyle name="Calculation 3 3 2 2" xfId="2698" xr:uid="{00000000-0005-0000-0000-00003E060000}"/>
    <cellStyle name="Calculation 3 3 2 2 2" xfId="6146" xr:uid="{00000000-0005-0000-0000-00003F060000}"/>
    <cellStyle name="Calculation 3 3 2 2 2 2" xfId="15398" xr:uid="{00000000-0005-0000-0000-000040060000}"/>
    <cellStyle name="Calculation 3 3 2 2 2 2 2" xfId="24650" xr:uid="{00000000-0005-0000-0000-000041060000}"/>
    <cellStyle name="Calculation 3 3 2 2 2 2 3" xfId="33902" xr:uid="{00000000-0005-0000-0000-000042060000}"/>
    <cellStyle name="Calculation 3 3 2 2 3" xfId="8828" xr:uid="{00000000-0005-0000-0000-000043060000}"/>
    <cellStyle name="Calculation 3 3 2 2 3 2" xfId="18080" xr:uid="{00000000-0005-0000-0000-000044060000}"/>
    <cellStyle name="Calculation 3 3 2 2 3 2 2" xfId="27332" xr:uid="{00000000-0005-0000-0000-000045060000}"/>
    <cellStyle name="Calculation 3 3 2 2 3 2 3" xfId="36584" xr:uid="{00000000-0005-0000-0000-000046060000}"/>
    <cellStyle name="Calculation 3 3 2 2 4" xfId="11950" xr:uid="{00000000-0005-0000-0000-000047060000}"/>
    <cellStyle name="Calculation 3 3 2 2 4 2" xfId="21202" xr:uid="{00000000-0005-0000-0000-000048060000}"/>
    <cellStyle name="Calculation 3 3 2 2 4 3" xfId="30454" xr:uid="{00000000-0005-0000-0000-000049060000}"/>
    <cellStyle name="Calculation 3 3 2 3" xfId="3354" xr:uid="{00000000-0005-0000-0000-00004A060000}"/>
    <cellStyle name="Calculation 3 3 2 3 2" xfId="6802" xr:uid="{00000000-0005-0000-0000-00004B060000}"/>
    <cellStyle name="Calculation 3 3 2 3 2 2" xfId="16054" xr:uid="{00000000-0005-0000-0000-00004C060000}"/>
    <cellStyle name="Calculation 3 3 2 3 2 2 2" xfId="25306" xr:uid="{00000000-0005-0000-0000-00004D060000}"/>
    <cellStyle name="Calculation 3 3 2 3 2 2 3" xfId="34558" xr:uid="{00000000-0005-0000-0000-00004E060000}"/>
    <cellStyle name="Calculation 3 3 2 3 3" xfId="9484" xr:uid="{00000000-0005-0000-0000-00004F060000}"/>
    <cellStyle name="Calculation 3 3 2 3 3 2" xfId="18736" xr:uid="{00000000-0005-0000-0000-000050060000}"/>
    <cellStyle name="Calculation 3 3 2 3 3 2 2" xfId="27988" xr:uid="{00000000-0005-0000-0000-000051060000}"/>
    <cellStyle name="Calculation 3 3 2 3 3 2 3" xfId="37240" xr:uid="{00000000-0005-0000-0000-000052060000}"/>
    <cellStyle name="Calculation 3 3 2 3 4" xfId="12606" xr:uid="{00000000-0005-0000-0000-000053060000}"/>
    <cellStyle name="Calculation 3 3 2 3 4 2" xfId="21858" xr:uid="{00000000-0005-0000-0000-000054060000}"/>
    <cellStyle name="Calculation 3 3 2 3 4 3" xfId="31110" xr:uid="{00000000-0005-0000-0000-000055060000}"/>
    <cellStyle name="Calculation 3 3 2 4" xfId="3989" xr:uid="{00000000-0005-0000-0000-000056060000}"/>
    <cellStyle name="Calculation 3 3 2 4 2" xfId="7437" xr:uid="{00000000-0005-0000-0000-000057060000}"/>
    <cellStyle name="Calculation 3 3 2 4 2 2" xfId="16689" xr:uid="{00000000-0005-0000-0000-000058060000}"/>
    <cellStyle name="Calculation 3 3 2 4 2 2 2" xfId="25941" xr:uid="{00000000-0005-0000-0000-000059060000}"/>
    <cellStyle name="Calculation 3 3 2 4 2 2 3" xfId="35193" xr:uid="{00000000-0005-0000-0000-00005A060000}"/>
    <cellStyle name="Calculation 3 3 2 4 3" xfId="10119" xr:uid="{00000000-0005-0000-0000-00005B060000}"/>
    <cellStyle name="Calculation 3 3 2 4 3 2" xfId="19371" xr:uid="{00000000-0005-0000-0000-00005C060000}"/>
    <cellStyle name="Calculation 3 3 2 4 3 2 2" xfId="28623" xr:uid="{00000000-0005-0000-0000-00005D060000}"/>
    <cellStyle name="Calculation 3 3 2 4 3 2 3" xfId="37875" xr:uid="{00000000-0005-0000-0000-00005E060000}"/>
    <cellStyle name="Calculation 3 3 2 4 4" xfId="13241" xr:uid="{00000000-0005-0000-0000-00005F060000}"/>
    <cellStyle name="Calculation 3 3 2 4 4 2" xfId="22493" xr:uid="{00000000-0005-0000-0000-000060060000}"/>
    <cellStyle name="Calculation 3 3 2 4 4 3" xfId="31745" xr:uid="{00000000-0005-0000-0000-000061060000}"/>
    <cellStyle name="Calculation 3 3 2 5" xfId="5395" xr:uid="{00000000-0005-0000-0000-000062060000}"/>
    <cellStyle name="Calculation 3 3 2 5 2" xfId="14647" xr:uid="{00000000-0005-0000-0000-000063060000}"/>
    <cellStyle name="Calculation 3 3 2 5 2 2" xfId="23899" xr:uid="{00000000-0005-0000-0000-000064060000}"/>
    <cellStyle name="Calculation 3 3 2 5 2 3" xfId="33151" xr:uid="{00000000-0005-0000-0000-000065060000}"/>
    <cellStyle name="Calculation 3 3 2 6" xfId="8078" xr:uid="{00000000-0005-0000-0000-000066060000}"/>
    <cellStyle name="Calculation 3 3 2 6 2" xfId="17330" xr:uid="{00000000-0005-0000-0000-000067060000}"/>
    <cellStyle name="Calculation 3 3 2 6 2 2" xfId="26582" xr:uid="{00000000-0005-0000-0000-000068060000}"/>
    <cellStyle name="Calculation 3 3 2 6 2 3" xfId="35834" xr:uid="{00000000-0005-0000-0000-000069060000}"/>
    <cellStyle name="Calculation 3 3 2 7" xfId="11200" xr:uid="{00000000-0005-0000-0000-00006A060000}"/>
    <cellStyle name="Calculation 3 3 2 7 2" xfId="20452" xr:uid="{00000000-0005-0000-0000-00006B060000}"/>
    <cellStyle name="Calculation 3 3 2 7 3" xfId="29704" xr:uid="{00000000-0005-0000-0000-00006C060000}"/>
    <cellStyle name="Calculation 3 3 3" xfId="2038" xr:uid="{00000000-0005-0000-0000-00006D060000}"/>
    <cellStyle name="Calculation 3 3 3 2" xfId="2787" xr:uid="{00000000-0005-0000-0000-00006E060000}"/>
    <cellStyle name="Calculation 3 3 3 2 2" xfId="6235" xr:uid="{00000000-0005-0000-0000-00006F060000}"/>
    <cellStyle name="Calculation 3 3 3 2 2 2" xfId="15487" xr:uid="{00000000-0005-0000-0000-000070060000}"/>
    <cellStyle name="Calculation 3 3 3 2 2 2 2" xfId="24739" xr:uid="{00000000-0005-0000-0000-000071060000}"/>
    <cellStyle name="Calculation 3 3 3 2 2 2 3" xfId="33991" xr:uid="{00000000-0005-0000-0000-000072060000}"/>
    <cellStyle name="Calculation 3 3 3 2 3" xfId="8917" xr:uid="{00000000-0005-0000-0000-000073060000}"/>
    <cellStyle name="Calculation 3 3 3 2 3 2" xfId="18169" xr:uid="{00000000-0005-0000-0000-000074060000}"/>
    <cellStyle name="Calculation 3 3 3 2 3 2 2" xfId="27421" xr:uid="{00000000-0005-0000-0000-000075060000}"/>
    <cellStyle name="Calculation 3 3 3 2 3 2 3" xfId="36673" xr:uid="{00000000-0005-0000-0000-000076060000}"/>
    <cellStyle name="Calculation 3 3 3 2 4" xfId="12039" xr:uid="{00000000-0005-0000-0000-000077060000}"/>
    <cellStyle name="Calculation 3 3 3 2 4 2" xfId="21291" xr:uid="{00000000-0005-0000-0000-000078060000}"/>
    <cellStyle name="Calculation 3 3 3 2 4 3" xfId="30543" xr:uid="{00000000-0005-0000-0000-000079060000}"/>
    <cellStyle name="Calculation 3 3 3 3" xfId="3443" xr:uid="{00000000-0005-0000-0000-00007A060000}"/>
    <cellStyle name="Calculation 3 3 3 3 2" xfId="6891" xr:uid="{00000000-0005-0000-0000-00007B060000}"/>
    <cellStyle name="Calculation 3 3 3 3 2 2" xfId="16143" xr:uid="{00000000-0005-0000-0000-00007C060000}"/>
    <cellStyle name="Calculation 3 3 3 3 2 2 2" xfId="25395" xr:uid="{00000000-0005-0000-0000-00007D060000}"/>
    <cellStyle name="Calculation 3 3 3 3 2 2 3" xfId="34647" xr:uid="{00000000-0005-0000-0000-00007E060000}"/>
    <cellStyle name="Calculation 3 3 3 3 3" xfId="9573" xr:uid="{00000000-0005-0000-0000-00007F060000}"/>
    <cellStyle name="Calculation 3 3 3 3 3 2" xfId="18825" xr:uid="{00000000-0005-0000-0000-000080060000}"/>
    <cellStyle name="Calculation 3 3 3 3 3 2 2" xfId="28077" xr:uid="{00000000-0005-0000-0000-000081060000}"/>
    <cellStyle name="Calculation 3 3 3 3 3 2 3" xfId="37329" xr:uid="{00000000-0005-0000-0000-000082060000}"/>
    <cellStyle name="Calculation 3 3 3 3 4" xfId="12695" xr:uid="{00000000-0005-0000-0000-000083060000}"/>
    <cellStyle name="Calculation 3 3 3 3 4 2" xfId="21947" xr:uid="{00000000-0005-0000-0000-000084060000}"/>
    <cellStyle name="Calculation 3 3 3 3 4 3" xfId="31199" xr:uid="{00000000-0005-0000-0000-000085060000}"/>
    <cellStyle name="Calculation 3 3 3 4" xfId="4078" xr:uid="{00000000-0005-0000-0000-000086060000}"/>
    <cellStyle name="Calculation 3 3 3 4 2" xfId="7526" xr:uid="{00000000-0005-0000-0000-000087060000}"/>
    <cellStyle name="Calculation 3 3 3 4 2 2" xfId="16778" xr:uid="{00000000-0005-0000-0000-000088060000}"/>
    <cellStyle name="Calculation 3 3 3 4 2 2 2" xfId="26030" xr:uid="{00000000-0005-0000-0000-000089060000}"/>
    <cellStyle name="Calculation 3 3 3 4 2 2 3" xfId="35282" xr:uid="{00000000-0005-0000-0000-00008A060000}"/>
    <cellStyle name="Calculation 3 3 3 4 3" xfId="10208" xr:uid="{00000000-0005-0000-0000-00008B060000}"/>
    <cellStyle name="Calculation 3 3 3 4 3 2" xfId="19460" xr:uid="{00000000-0005-0000-0000-00008C060000}"/>
    <cellStyle name="Calculation 3 3 3 4 3 2 2" xfId="28712" xr:uid="{00000000-0005-0000-0000-00008D060000}"/>
    <cellStyle name="Calculation 3 3 3 4 3 2 3" xfId="37964" xr:uid="{00000000-0005-0000-0000-00008E060000}"/>
    <cellStyle name="Calculation 3 3 3 4 4" xfId="13330" xr:uid="{00000000-0005-0000-0000-00008F060000}"/>
    <cellStyle name="Calculation 3 3 3 4 4 2" xfId="22582" xr:uid="{00000000-0005-0000-0000-000090060000}"/>
    <cellStyle name="Calculation 3 3 3 4 4 3" xfId="31834" xr:uid="{00000000-0005-0000-0000-000091060000}"/>
    <cellStyle name="Calculation 3 3 3 5" xfId="5486" xr:uid="{00000000-0005-0000-0000-000092060000}"/>
    <cellStyle name="Calculation 3 3 3 5 2" xfId="14738" xr:uid="{00000000-0005-0000-0000-000093060000}"/>
    <cellStyle name="Calculation 3 3 3 5 2 2" xfId="23990" xr:uid="{00000000-0005-0000-0000-000094060000}"/>
    <cellStyle name="Calculation 3 3 3 5 2 3" xfId="33242" xr:uid="{00000000-0005-0000-0000-000095060000}"/>
    <cellStyle name="Calculation 3 3 3 6" xfId="8168" xr:uid="{00000000-0005-0000-0000-000096060000}"/>
    <cellStyle name="Calculation 3 3 3 6 2" xfId="17420" xr:uid="{00000000-0005-0000-0000-000097060000}"/>
    <cellStyle name="Calculation 3 3 3 6 2 2" xfId="26672" xr:uid="{00000000-0005-0000-0000-000098060000}"/>
    <cellStyle name="Calculation 3 3 3 6 2 3" xfId="35924" xr:uid="{00000000-0005-0000-0000-000099060000}"/>
    <cellStyle name="Calculation 3 3 3 7" xfId="11290" xr:uid="{00000000-0005-0000-0000-00009A060000}"/>
    <cellStyle name="Calculation 3 3 3 7 2" xfId="20542" xr:uid="{00000000-0005-0000-0000-00009B060000}"/>
    <cellStyle name="Calculation 3 3 3 7 3" xfId="29794" xr:uid="{00000000-0005-0000-0000-00009C060000}"/>
    <cellStyle name="Calculation 3 3 4" xfId="2114" xr:uid="{00000000-0005-0000-0000-00009D060000}"/>
    <cellStyle name="Calculation 3 3 4 2" xfId="2863" xr:uid="{00000000-0005-0000-0000-00009E060000}"/>
    <cellStyle name="Calculation 3 3 4 2 2" xfId="6311" xr:uid="{00000000-0005-0000-0000-00009F060000}"/>
    <cellStyle name="Calculation 3 3 4 2 2 2" xfId="15563" xr:uid="{00000000-0005-0000-0000-0000A0060000}"/>
    <cellStyle name="Calculation 3 3 4 2 2 2 2" xfId="24815" xr:uid="{00000000-0005-0000-0000-0000A1060000}"/>
    <cellStyle name="Calculation 3 3 4 2 2 2 3" xfId="34067" xr:uid="{00000000-0005-0000-0000-0000A2060000}"/>
    <cellStyle name="Calculation 3 3 4 2 3" xfId="8993" xr:uid="{00000000-0005-0000-0000-0000A3060000}"/>
    <cellStyle name="Calculation 3 3 4 2 3 2" xfId="18245" xr:uid="{00000000-0005-0000-0000-0000A4060000}"/>
    <cellStyle name="Calculation 3 3 4 2 3 2 2" xfId="27497" xr:uid="{00000000-0005-0000-0000-0000A5060000}"/>
    <cellStyle name="Calculation 3 3 4 2 3 2 3" xfId="36749" xr:uid="{00000000-0005-0000-0000-0000A6060000}"/>
    <cellStyle name="Calculation 3 3 4 2 4" xfId="12115" xr:uid="{00000000-0005-0000-0000-0000A7060000}"/>
    <cellStyle name="Calculation 3 3 4 2 4 2" xfId="21367" xr:uid="{00000000-0005-0000-0000-0000A8060000}"/>
    <cellStyle name="Calculation 3 3 4 2 4 3" xfId="30619" xr:uid="{00000000-0005-0000-0000-0000A9060000}"/>
    <cellStyle name="Calculation 3 3 4 3" xfId="3519" xr:uid="{00000000-0005-0000-0000-0000AA060000}"/>
    <cellStyle name="Calculation 3 3 4 3 2" xfId="6967" xr:uid="{00000000-0005-0000-0000-0000AB060000}"/>
    <cellStyle name="Calculation 3 3 4 3 2 2" xfId="16219" xr:uid="{00000000-0005-0000-0000-0000AC060000}"/>
    <cellStyle name="Calculation 3 3 4 3 2 2 2" xfId="25471" xr:uid="{00000000-0005-0000-0000-0000AD060000}"/>
    <cellStyle name="Calculation 3 3 4 3 2 2 3" xfId="34723" xr:uid="{00000000-0005-0000-0000-0000AE060000}"/>
    <cellStyle name="Calculation 3 3 4 3 3" xfId="9649" xr:uid="{00000000-0005-0000-0000-0000AF060000}"/>
    <cellStyle name="Calculation 3 3 4 3 3 2" xfId="18901" xr:uid="{00000000-0005-0000-0000-0000B0060000}"/>
    <cellStyle name="Calculation 3 3 4 3 3 2 2" xfId="28153" xr:uid="{00000000-0005-0000-0000-0000B1060000}"/>
    <cellStyle name="Calculation 3 3 4 3 3 2 3" xfId="37405" xr:uid="{00000000-0005-0000-0000-0000B2060000}"/>
    <cellStyle name="Calculation 3 3 4 3 4" xfId="12771" xr:uid="{00000000-0005-0000-0000-0000B3060000}"/>
    <cellStyle name="Calculation 3 3 4 3 4 2" xfId="22023" xr:uid="{00000000-0005-0000-0000-0000B4060000}"/>
    <cellStyle name="Calculation 3 3 4 3 4 3" xfId="31275" xr:uid="{00000000-0005-0000-0000-0000B5060000}"/>
    <cellStyle name="Calculation 3 3 4 4" xfId="4154" xr:uid="{00000000-0005-0000-0000-0000B6060000}"/>
    <cellStyle name="Calculation 3 3 4 4 2" xfId="7602" xr:uid="{00000000-0005-0000-0000-0000B7060000}"/>
    <cellStyle name="Calculation 3 3 4 4 2 2" xfId="16854" xr:uid="{00000000-0005-0000-0000-0000B8060000}"/>
    <cellStyle name="Calculation 3 3 4 4 2 2 2" xfId="26106" xr:uid="{00000000-0005-0000-0000-0000B9060000}"/>
    <cellStyle name="Calculation 3 3 4 4 2 2 3" xfId="35358" xr:uid="{00000000-0005-0000-0000-0000BA060000}"/>
    <cellStyle name="Calculation 3 3 4 4 3" xfId="10284" xr:uid="{00000000-0005-0000-0000-0000BB060000}"/>
    <cellStyle name="Calculation 3 3 4 4 3 2" xfId="19536" xr:uid="{00000000-0005-0000-0000-0000BC060000}"/>
    <cellStyle name="Calculation 3 3 4 4 3 2 2" xfId="28788" xr:uid="{00000000-0005-0000-0000-0000BD060000}"/>
    <cellStyle name="Calculation 3 3 4 4 3 2 3" xfId="38040" xr:uid="{00000000-0005-0000-0000-0000BE060000}"/>
    <cellStyle name="Calculation 3 3 4 4 4" xfId="13406" xr:uid="{00000000-0005-0000-0000-0000BF060000}"/>
    <cellStyle name="Calculation 3 3 4 4 4 2" xfId="22658" xr:uid="{00000000-0005-0000-0000-0000C0060000}"/>
    <cellStyle name="Calculation 3 3 4 4 4 3" xfId="31910" xr:uid="{00000000-0005-0000-0000-0000C1060000}"/>
    <cellStyle name="Calculation 3 3 4 5" xfId="5562" xr:uid="{00000000-0005-0000-0000-0000C2060000}"/>
    <cellStyle name="Calculation 3 3 4 5 2" xfId="14814" xr:uid="{00000000-0005-0000-0000-0000C3060000}"/>
    <cellStyle name="Calculation 3 3 4 5 2 2" xfId="24066" xr:uid="{00000000-0005-0000-0000-0000C4060000}"/>
    <cellStyle name="Calculation 3 3 4 5 2 3" xfId="33318" xr:uid="{00000000-0005-0000-0000-0000C5060000}"/>
    <cellStyle name="Calculation 3 3 4 6" xfId="8244" xr:uid="{00000000-0005-0000-0000-0000C6060000}"/>
    <cellStyle name="Calculation 3 3 4 6 2" xfId="17496" xr:uid="{00000000-0005-0000-0000-0000C7060000}"/>
    <cellStyle name="Calculation 3 3 4 6 2 2" xfId="26748" xr:uid="{00000000-0005-0000-0000-0000C8060000}"/>
    <cellStyle name="Calculation 3 3 4 6 2 3" xfId="36000" xr:uid="{00000000-0005-0000-0000-0000C9060000}"/>
    <cellStyle name="Calculation 3 3 4 7" xfId="11366" xr:uid="{00000000-0005-0000-0000-0000CA060000}"/>
    <cellStyle name="Calculation 3 3 4 7 2" xfId="20618" xr:uid="{00000000-0005-0000-0000-0000CB060000}"/>
    <cellStyle name="Calculation 3 3 4 7 3" xfId="29870" xr:uid="{00000000-0005-0000-0000-0000CC060000}"/>
    <cellStyle name="Calculation 3 3 5" xfId="2183" xr:uid="{00000000-0005-0000-0000-0000CD060000}"/>
    <cellStyle name="Calculation 3 3 5 2" xfId="2932" xr:uid="{00000000-0005-0000-0000-0000CE060000}"/>
    <cellStyle name="Calculation 3 3 5 2 2" xfId="6380" xr:uid="{00000000-0005-0000-0000-0000CF060000}"/>
    <cellStyle name="Calculation 3 3 5 2 2 2" xfId="15632" xr:uid="{00000000-0005-0000-0000-0000D0060000}"/>
    <cellStyle name="Calculation 3 3 5 2 2 2 2" xfId="24884" xr:uid="{00000000-0005-0000-0000-0000D1060000}"/>
    <cellStyle name="Calculation 3 3 5 2 2 2 3" xfId="34136" xr:uid="{00000000-0005-0000-0000-0000D2060000}"/>
    <cellStyle name="Calculation 3 3 5 2 3" xfId="9062" xr:uid="{00000000-0005-0000-0000-0000D3060000}"/>
    <cellStyle name="Calculation 3 3 5 2 3 2" xfId="18314" xr:uid="{00000000-0005-0000-0000-0000D4060000}"/>
    <cellStyle name="Calculation 3 3 5 2 3 2 2" xfId="27566" xr:uid="{00000000-0005-0000-0000-0000D5060000}"/>
    <cellStyle name="Calculation 3 3 5 2 3 2 3" xfId="36818" xr:uid="{00000000-0005-0000-0000-0000D6060000}"/>
    <cellStyle name="Calculation 3 3 5 2 4" xfId="12184" xr:uid="{00000000-0005-0000-0000-0000D7060000}"/>
    <cellStyle name="Calculation 3 3 5 2 4 2" xfId="21436" xr:uid="{00000000-0005-0000-0000-0000D8060000}"/>
    <cellStyle name="Calculation 3 3 5 2 4 3" xfId="30688" xr:uid="{00000000-0005-0000-0000-0000D9060000}"/>
    <cellStyle name="Calculation 3 3 5 3" xfId="3588" xr:uid="{00000000-0005-0000-0000-0000DA060000}"/>
    <cellStyle name="Calculation 3 3 5 3 2" xfId="7036" xr:uid="{00000000-0005-0000-0000-0000DB060000}"/>
    <cellStyle name="Calculation 3 3 5 3 2 2" xfId="16288" xr:uid="{00000000-0005-0000-0000-0000DC060000}"/>
    <cellStyle name="Calculation 3 3 5 3 2 2 2" xfId="25540" xr:uid="{00000000-0005-0000-0000-0000DD060000}"/>
    <cellStyle name="Calculation 3 3 5 3 2 2 3" xfId="34792" xr:uid="{00000000-0005-0000-0000-0000DE060000}"/>
    <cellStyle name="Calculation 3 3 5 3 3" xfId="9718" xr:uid="{00000000-0005-0000-0000-0000DF060000}"/>
    <cellStyle name="Calculation 3 3 5 3 3 2" xfId="18970" xr:uid="{00000000-0005-0000-0000-0000E0060000}"/>
    <cellStyle name="Calculation 3 3 5 3 3 2 2" xfId="28222" xr:uid="{00000000-0005-0000-0000-0000E1060000}"/>
    <cellStyle name="Calculation 3 3 5 3 3 2 3" xfId="37474" xr:uid="{00000000-0005-0000-0000-0000E2060000}"/>
    <cellStyle name="Calculation 3 3 5 3 4" xfId="12840" xr:uid="{00000000-0005-0000-0000-0000E3060000}"/>
    <cellStyle name="Calculation 3 3 5 3 4 2" xfId="22092" xr:uid="{00000000-0005-0000-0000-0000E4060000}"/>
    <cellStyle name="Calculation 3 3 5 3 4 3" xfId="31344" xr:uid="{00000000-0005-0000-0000-0000E5060000}"/>
    <cellStyle name="Calculation 3 3 5 4" xfId="4223" xr:uid="{00000000-0005-0000-0000-0000E6060000}"/>
    <cellStyle name="Calculation 3 3 5 4 2" xfId="7671" xr:uid="{00000000-0005-0000-0000-0000E7060000}"/>
    <cellStyle name="Calculation 3 3 5 4 2 2" xfId="16923" xr:uid="{00000000-0005-0000-0000-0000E8060000}"/>
    <cellStyle name="Calculation 3 3 5 4 2 2 2" xfId="26175" xr:uid="{00000000-0005-0000-0000-0000E9060000}"/>
    <cellStyle name="Calculation 3 3 5 4 2 2 3" xfId="35427" xr:uid="{00000000-0005-0000-0000-0000EA060000}"/>
    <cellStyle name="Calculation 3 3 5 4 3" xfId="10353" xr:uid="{00000000-0005-0000-0000-0000EB060000}"/>
    <cellStyle name="Calculation 3 3 5 4 3 2" xfId="19605" xr:uid="{00000000-0005-0000-0000-0000EC060000}"/>
    <cellStyle name="Calculation 3 3 5 4 3 2 2" xfId="28857" xr:uid="{00000000-0005-0000-0000-0000ED060000}"/>
    <cellStyle name="Calculation 3 3 5 4 3 2 3" xfId="38109" xr:uid="{00000000-0005-0000-0000-0000EE060000}"/>
    <cellStyle name="Calculation 3 3 5 4 4" xfId="13475" xr:uid="{00000000-0005-0000-0000-0000EF060000}"/>
    <cellStyle name="Calculation 3 3 5 4 4 2" xfId="22727" xr:uid="{00000000-0005-0000-0000-0000F0060000}"/>
    <cellStyle name="Calculation 3 3 5 4 4 3" xfId="31979" xr:uid="{00000000-0005-0000-0000-0000F1060000}"/>
    <cellStyle name="Calculation 3 3 5 5" xfId="5631" xr:uid="{00000000-0005-0000-0000-0000F2060000}"/>
    <cellStyle name="Calculation 3 3 5 5 2" xfId="14883" xr:uid="{00000000-0005-0000-0000-0000F3060000}"/>
    <cellStyle name="Calculation 3 3 5 5 2 2" xfId="24135" xr:uid="{00000000-0005-0000-0000-0000F4060000}"/>
    <cellStyle name="Calculation 3 3 5 5 2 3" xfId="33387" xr:uid="{00000000-0005-0000-0000-0000F5060000}"/>
    <cellStyle name="Calculation 3 3 5 6" xfId="8313" xr:uid="{00000000-0005-0000-0000-0000F6060000}"/>
    <cellStyle name="Calculation 3 3 5 6 2" xfId="17565" xr:uid="{00000000-0005-0000-0000-0000F7060000}"/>
    <cellStyle name="Calculation 3 3 5 6 2 2" xfId="26817" xr:uid="{00000000-0005-0000-0000-0000F8060000}"/>
    <cellStyle name="Calculation 3 3 5 6 2 3" xfId="36069" xr:uid="{00000000-0005-0000-0000-0000F9060000}"/>
    <cellStyle name="Calculation 3 3 5 7" xfId="11435" xr:uid="{00000000-0005-0000-0000-0000FA060000}"/>
    <cellStyle name="Calculation 3 3 5 7 2" xfId="20687" xr:uid="{00000000-0005-0000-0000-0000FB060000}"/>
    <cellStyle name="Calculation 3 3 5 7 3" xfId="29939" xr:uid="{00000000-0005-0000-0000-0000FC060000}"/>
    <cellStyle name="Calculation 3 3 6" xfId="2244" xr:uid="{00000000-0005-0000-0000-0000FD060000}"/>
    <cellStyle name="Calculation 3 3 6 2" xfId="2993" xr:uid="{00000000-0005-0000-0000-0000FE060000}"/>
    <cellStyle name="Calculation 3 3 6 2 2" xfId="6441" xr:uid="{00000000-0005-0000-0000-0000FF060000}"/>
    <cellStyle name="Calculation 3 3 6 2 2 2" xfId="15693" xr:uid="{00000000-0005-0000-0000-000000070000}"/>
    <cellStyle name="Calculation 3 3 6 2 2 2 2" xfId="24945" xr:uid="{00000000-0005-0000-0000-000001070000}"/>
    <cellStyle name="Calculation 3 3 6 2 2 2 3" xfId="34197" xr:uid="{00000000-0005-0000-0000-000002070000}"/>
    <cellStyle name="Calculation 3 3 6 2 3" xfId="9123" xr:uid="{00000000-0005-0000-0000-000003070000}"/>
    <cellStyle name="Calculation 3 3 6 2 3 2" xfId="18375" xr:uid="{00000000-0005-0000-0000-000004070000}"/>
    <cellStyle name="Calculation 3 3 6 2 3 2 2" xfId="27627" xr:uid="{00000000-0005-0000-0000-000005070000}"/>
    <cellStyle name="Calculation 3 3 6 2 3 2 3" xfId="36879" xr:uid="{00000000-0005-0000-0000-000006070000}"/>
    <cellStyle name="Calculation 3 3 6 2 4" xfId="12245" xr:uid="{00000000-0005-0000-0000-000007070000}"/>
    <cellStyle name="Calculation 3 3 6 2 4 2" xfId="21497" xr:uid="{00000000-0005-0000-0000-000008070000}"/>
    <cellStyle name="Calculation 3 3 6 2 4 3" xfId="30749" xr:uid="{00000000-0005-0000-0000-000009070000}"/>
    <cellStyle name="Calculation 3 3 6 3" xfId="3649" xr:uid="{00000000-0005-0000-0000-00000A070000}"/>
    <cellStyle name="Calculation 3 3 6 3 2" xfId="7097" xr:uid="{00000000-0005-0000-0000-00000B070000}"/>
    <cellStyle name="Calculation 3 3 6 3 2 2" xfId="16349" xr:uid="{00000000-0005-0000-0000-00000C070000}"/>
    <cellStyle name="Calculation 3 3 6 3 2 2 2" xfId="25601" xr:uid="{00000000-0005-0000-0000-00000D070000}"/>
    <cellStyle name="Calculation 3 3 6 3 2 2 3" xfId="34853" xr:uid="{00000000-0005-0000-0000-00000E070000}"/>
    <cellStyle name="Calculation 3 3 6 3 3" xfId="9779" xr:uid="{00000000-0005-0000-0000-00000F070000}"/>
    <cellStyle name="Calculation 3 3 6 3 3 2" xfId="19031" xr:uid="{00000000-0005-0000-0000-000010070000}"/>
    <cellStyle name="Calculation 3 3 6 3 3 2 2" xfId="28283" xr:uid="{00000000-0005-0000-0000-000011070000}"/>
    <cellStyle name="Calculation 3 3 6 3 3 2 3" xfId="37535" xr:uid="{00000000-0005-0000-0000-000012070000}"/>
    <cellStyle name="Calculation 3 3 6 3 4" xfId="12901" xr:uid="{00000000-0005-0000-0000-000013070000}"/>
    <cellStyle name="Calculation 3 3 6 3 4 2" xfId="22153" xr:uid="{00000000-0005-0000-0000-000014070000}"/>
    <cellStyle name="Calculation 3 3 6 3 4 3" xfId="31405" xr:uid="{00000000-0005-0000-0000-000015070000}"/>
    <cellStyle name="Calculation 3 3 6 4" xfId="4284" xr:uid="{00000000-0005-0000-0000-000016070000}"/>
    <cellStyle name="Calculation 3 3 6 4 2" xfId="7732" xr:uid="{00000000-0005-0000-0000-000017070000}"/>
    <cellStyle name="Calculation 3 3 6 4 2 2" xfId="16984" xr:uid="{00000000-0005-0000-0000-000018070000}"/>
    <cellStyle name="Calculation 3 3 6 4 2 2 2" xfId="26236" xr:uid="{00000000-0005-0000-0000-000019070000}"/>
    <cellStyle name="Calculation 3 3 6 4 2 2 3" xfId="35488" xr:uid="{00000000-0005-0000-0000-00001A070000}"/>
    <cellStyle name="Calculation 3 3 6 4 3" xfId="10414" xr:uid="{00000000-0005-0000-0000-00001B070000}"/>
    <cellStyle name="Calculation 3 3 6 4 3 2" xfId="19666" xr:uid="{00000000-0005-0000-0000-00001C070000}"/>
    <cellStyle name="Calculation 3 3 6 4 3 2 2" xfId="28918" xr:uid="{00000000-0005-0000-0000-00001D070000}"/>
    <cellStyle name="Calculation 3 3 6 4 3 2 3" xfId="38170" xr:uid="{00000000-0005-0000-0000-00001E070000}"/>
    <cellStyle name="Calculation 3 3 6 4 4" xfId="13536" xr:uid="{00000000-0005-0000-0000-00001F070000}"/>
    <cellStyle name="Calculation 3 3 6 4 4 2" xfId="22788" xr:uid="{00000000-0005-0000-0000-000020070000}"/>
    <cellStyle name="Calculation 3 3 6 4 4 3" xfId="32040" xr:uid="{00000000-0005-0000-0000-000021070000}"/>
    <cellStyle name="Calculation 3 3 6 5" xfId="5692" xr:uid="{00000000-0005-0000-0000-000022070000}"/>
    <cellStyle name="Calculation 3 3 6 5 2" xfId="14944" xr:uid="{00000000-0005-0000-0000-000023070000}"/>
    <cellStyle name="Calculation 3 3 6 5 2 2" xfId="24196" xr:uid="{00000000-0005-0000-0000-000024070000}"/>
    <cellStyle name="Calculation 3 3 6 5 2 3" xfId="33448" xr:uid="{00000000-0005-0000-0000-000025070000}"/>
    <cellStyle name="Calculation 3 3 6 6" xfId="8374" xr:uid="{00000000-0005-0000-0000-000026070000}"/>
    <cellStyle name="Calculation 3 3 6 6 2" xfId="17626" xr:uid="{00000000-0005-0000-0000-000027070000}"/>
    <cellStyle name="Calculation 3 3 6 6 2 2" xfId="26878" xr:uid="{00000000-0005-0000-0000-000028070000}"/>
    <cellStyle name="Calculation 3 3 6 6 2 3" xfId="36130" xr:uid="{00000000-0005-0000-0000-000029070000}"/>
    <cellStyle name="Calculation 3 3 6 7" xfId="11496" xr:uid="{00000000-0005-0000-0000-00002A070000}"/>
    <cellStyle name="Calculation 3 3 6 7 2" xfId="20748" xr:uid="{00000000-0005-0000-0000-00002B070000}"/>
    <cellStyle name="Calculation 3 3 6 7 3" xfId="30000" xr:uid="{00000000-0005-0000-0000-00002C070000}"/>
    <cellStyle name="Calculation 3 3 7" xfId="1075" xr:uid="{00000000-0005-0000-0000-00002D070000}"/>
    <cellStyle name="Calculation 3 3 7 2" xfId="4803" xr:uid="{00000000-0005-0000-0000-00002E070000}"/>
    <cellStyle name="Calculation 3 3 7 2 2" xfId="14055" xr:uid="{00000000-0005-0000-0000-00002F070000}"/>
    <cellStyle name="Calculation 3 3 7 2 2 2" xfId="23307" xr:uid="{00000000-0005-0000-0000-000030070000}"/>
    <cellStyle name="Calculation 3 3 7 2 2 3" xfId="32559" xr:uid="{00000000-0005-0000-0000-000031070000}"/>
    <cellStyle name="Calculation 3 3 7 3" xfId="5030" xr:uid="{00000000-0005-0000-0000-000032070000}"/>
    <cellStyle name="Calculation 3 3 7 3 2" xfId="14282" xr:uid="{00000000-0005-0000-0000-000033070000}"/>
    <cellStyle name="Calculation 3 3 7 3 2 2" xfId="23534" xr:uid="{00000000-0005-0000-0000-000034070000}"/>
    <cellStyle name="Calculation 3 3 7 3 2 3" xfId="32786" xr:uid="{00000000-0005-0000-0000-000035070000}"/>
    <cellStyle name="Calculation 3 3 7 4" xfId="10829" xr:uid="{00000000-0005-0000-0000-000036070000}"/>
    <cellStyle name="Calculation 3 3 7 4 2" xfId="20081" xr:uid="{00000000-0005-0000-0000-000037070000}"/>
    <cellStyle name="Calculation 3 3 7 4 3" xfId="29333" xr:uid="{00000000-0005-0000-0000-000038070000}"/>
    <cellStyle name="Calculation 3 3 8" xfId="2288" xr:uid="{00000000-0005-0000-0000-000039070000}"/>
    <cellStyle name="Calculation 3 3 8 2" xfId="5736" xr:uid="{00000000-0005-0000-0000-00003A070000}"/>
    <cellStyle name="Calculation 3 3 8 2 2" xfId="14988" xr:uid="{00000000-0005-0000-0000-00003B070000}"/>
    <cellStyle name="Calculation 3 3 8 2 2 2" xfId="24240" xr:uid="{00000000-0005-0000-0000-00003C070000}"/>
    <cellStyle name="Calculation 3 3 8 2 2 3" xfId="33492" xr:uid="{00000000-0005-0000-0000-00003D070000}"/>
    <cellStyle name="Calculation 3 3 8 3" xfId="8418" xr:uid="{00000000-0005-0000-0000-00003E070000}"/>
    <cellStyle name="Calculation 3 3 8 3 2" xfId="17670" xr:uid="{00000000-0005-0000-0000-00003F070000}"/>
    <cellStyle name="Calculation 3 3 8 3 2 2" xfId="26922" xr:uid="{00000000-0005-0000-0000-000040070000}"/>
    <cellStyle name="Calculation 3 3 8 3 2 3" xfId="36174" xr:uid="{00000000-0005-0000-0000-000041070000}"/>
    <cellStyle name="Calculation 3 3 8 4" xfId="11540" xr:uid="{00000000-0005-0000-0000-000042070000}"/>
    <cellStyle name="Calculation 3 3 8 4 2" xfId="20792" xr:uid="{00000000-0005-0000-0000-000043070000}"/>
    <cellStyle name="Calculation 3 3 8 4 3" xfId="30044" xr:uid="{00000000-0005-0000-0000-000044070000}"/>
    <cellStyle name="Calculation 3 3 9" xfId="913" xr:uid="{00000000-0005-0000-0000-000045070000}"/>
    <cellStyle name="Calculation 3 3 9 2" xfId="4641" xr:uid="{00000000-0005-0000-0000-000046070000}"/>
    <cellStyle name="Calculation 3 3 9 2 2" xfId="13893" xr:uid="{00000000-0005-0000-0000-000047070000}"/>
    <cellStyle name="Calculation 3 3 9 2 2 2" xfId="23145" xr:uid="{00000000-0005-0000-0000-000048070000}"/>
    <cellStyle name="Calculation 3 3 9 2 2 3" xfId="32397" xr:uid="{00000000-0005-0000-0000-000049070000}"/>
    <cellStyle name="Calculation 3 3 9 3" xfId="5075" xr:uid="{00000000-0005-0000-0000-00004A070000}"/>
    <cellStyle name="Calculation 3 3 9 3 2" xfId="14327" xr:uid="{00000000-0005-0000-0000-00004B070000}"/>
    <cellStyle name="Calculation 3 3 9 3 2 2" xfId="23579" xr:uid="{00000000-0005-0000-0000-00004C070000}"/>
    <cellStyle name="Calculation 3 3 9 3 2 3" xfId="32831" xr:uid="{00000000-0005-0000-0000-00004D070000}"/>
    <cellStyle name="Calculation 3 3 9 4" xfId="10667" xr:uid="{00000000-0005-0000-0000-00004E070000}"/>
    <cellStyle name="Calculation 3 3 9 4 2" xfId="19919" xr:uid="{00000000-0005-0000-0000-00004F070000}"/>
    <cellStyle name="Calculation 3 3 9 4 3" xfId="29171" xr:uid="{00000000-0005-0000-0000-000050070000}"/>
    <cellStyle name="Calculation 3 4" xfId="817" xr:uid="{00000000-0005-0000-0000-000051070000}"/>
    <cellStyle name="Calculation 3 4 10" xfId="4560" xr:uid="{00000000-0005-0000-0000-000052070000}"/>
    <cellStyle name="Calculation 3 4 10 2" xfId="13812" xr:uid="{00000000-0005-0000-0000-000053070000}"/>
    <cellStyle name="Calculation 3 4 10 2 2" xfId="23064" xr:uid="{00000000-0005-0000-0000-000054070000}"/>
    <cellStyle name="Calculation 3 4 10 2 3" xfId="32316" xr:uid="{00000000-0005-0000-0000-000055070000}"/>
    <cellStyle name="Calculation 3 4 11" xfId="4987" xr:uid="{00000000-0005-0000-0000-000056070000}"/>
    <cellStyle name="Calculation 3 4 11 2" xfId="14239" xr:uid="{00000000-0005-0000-0000-000057070000}"/>
    <cellStyle name="Calculation 3 4 11 2 2" xfId="23491" xr:uid="{00000000-0005-0000-0000-000058070000}"/>
    <cellStyle name="Calculation 3 4 11 2 3" xfId="32743" xr:uid="{00000000-0005-0000-0000-000059070000}"/>
    <cellStyle name="Calculation 3 4 12" xfId="10589" xr:uid="{00000000-0005-0000-0000-00005A070000}"/>
    <cellStyle name="Calculation 3 4 12 2" xfId="19841" xr:uid="{00000000-0005-0000-0000-00005B070000}"/>
    <cellStyle name="Calculation 3 4 12 3" xfId="29093" xr:uid="{00000000-0005-0000-0000-00005C070000}"/>
    <cellStyle name="Calculation 3 4 2" xfId="1996" xr:uid="{00000000-0005-0000-0000-00005D070000}"/>
    <cellStyle name="Calculation 3 4 2 2" xfId="2749" xr:uid="{00000000-0005-0000-0000-00005E070000}"/>
    <cellStyle name="Calculation 3 4 2 2 2" xfId="6197" xr:uid="{00000000-0005-0000-0000-00005F070000}"/>
    <cellStyle name="Calculation 3 4 2 2 2 2" xfId="15449" xr:uid="{00000000-0005-0000-0000-000060070000}"/>
    <cellStyle name="Calculation 3 4 2 2 2 2 2" xfId="24701" xr:uid="{00000000-0005-0000-0000-000061070000}"/>
    <cellStyle name="Calculation 3 4 2 2 2 2 3" xfId="33953" xr:uid="{00000000-0005-0000-0000-000062070000}"/>
    <cellStyle name="Calculation 3 4 2 2 3" xfId="8879" xr:uid="{00000000-0005-0000-0000-000063070000}"/>
    <cellStyle name="Calculation 3 4 2 2 3 2" xfId="18131" xr:uid="{00000000-0005-0000-0000-000064070000}"/>
    <cellStyle name="Calculation 3 4 2 2 3 2 2" xfId="27383" xr:uid="{00000000-0005-0000-0000-000065070000}"/>
    <cellStyle name="Calculation 3 4 2 2 3 2 3" xfId="36635" xr:uid="{00000000-0005-0000-0000-000066070000}"/>
    <cellStyle name="Calculation 3 4 2 2 4" xfId="12001" xr:uid="{00000000-0005-0000-0000-000067070000}"/>
    <cellStyle name="Calculation 3 4 2 2 4 2" xfId="21253" xr:uid="{00000000-0005-0000-0000-000068070000}"/>
    <cellStyle name="Calculation 3 4 2 2 4 3" xfId="30505" xr:uid="{00000000-0005-0000-0000-000069070000}"/>
    <cellStyle name="Calculation 3 4 2 3" xfId="3405" xr:uid="{00000000-0005-0000-0000-00006A070000}"/>
    <cellStyle name="Calculation 3 4 2 3 2" xfId="6853" xr:uid="{00000000-0005-0000-0000-00006B070000}"/>
    <cellStyle name="Calculation 3 4 2 3 2 2" xfId="16105" xr:uid="{00000000-0005-0000-0000-00006C070000}"/>
    <cellStyle name="Calculation 3 4 2 3 2 2 2" xfId="25357" xr:uid="{00000000-0005-0000-0000-00006D070000}"/>
    <cellStyle name="Calculation 3 4 2 3 2 2 3" xfId="34609" xr:uid="{00000000-0005-0000-0000-00006E070000}"/>
    <cellStyle name="Calculation 3 4 2 3 3" xfId="9535" xr:uid="{00000000-0005-0000-0000-00006F070000}"/>
    <cellStyle name="Calculation 3 4 2 3 3 2" xfId="18787" xr:uid="{00000000-0005-0000-0000-000070070000}"/>
    <cellStyle name="Calculation 3 4 2 3 3 2 2" xfId="28039" xr:uid="{00000000-0005-0000-0000-000071070000}"/>
    <cellStyle name="Calculation 3 4 2 3 3 2 3" xfId="37291" xr:uid="{00000000-0005-0000-0000-000072070000}"/>
    <cellStyle name="Calculation 3 4 2 3 4" xfId="12657" xr:uid="{00000000-0005-0000-0000-000073070000}"/>
    <cellStyle name="Calculation 3 4 2 3 4 2" xfId="21909" xr:uid="{00000000-0005-0000-0000-000074070000}"/>
    <cellStyle name="Calculation 3 4 2 3 4 3" xfId="31161" xr:uid="{00000000-0005-0000-0000-000075070000}"/>
    <cellStyle name="Calculation 3 4 2 4" xfId="4040" xr:uid="{00000000-0005-0000-0000-000076070000}"/>
    <cellStyle name="Calculation 3 4 2 4 2" xfId="7488" xr:uid="{00000000-0005-0000-0000-000077070000}"/>
    <cellStyle name="Calculation 3 4 2 4 2 2" xfId="16740" xr:uid="{00000000-0005-0000-0000-000078070000}"/>
    <cellStyle name="Calculation 3 4 2 4 2 2 2" xfId="25992" xr:uid="{00000000-0005-0000-0000-000079070000}"/>
    <cellStyle name="Calculation 3 4 2 4 2 2 3" xfId="35244" xr:uid="{00000000-0005-0000-0000-00007A070000}"/>
    <cellStyle name="Calculation 3 4 2 4 3" xfId="10170" xr:uid="{00000000-0005-0000-0000-00007B070000}"/>
    <cellStyle name="Calculation 3 4 2 4 3 2" xfId="19422" xr:uid="{00000000-0005-0000-0000-00007C070000}"/>
    <cellStyle name="Calculation 3 4 2 4 3 2 2" xfId="28674" xr:uid="{00000000-0005-0000-0000-00007D070000}"/>
    <cellStyle name="Calculation 3 4 2 4 3 2 3" xfId="37926" xr:uid="{00000000-0005-0000-0000-00007E070000}"/>
    <cellStyle name="Calculation 3 4 2 4 4" xfId="13292" xr:uid="{00000000-0005-0000-0000-00007F070000}"/>
    <cellStyle name="Calculation 3 4 2 4 4 2" xfId="22544" xr:uid="{00000000-0005-0000-0000-000080070000}"/>
    <cellStyle name="Calculation 3 4 2 4 4 3" xfId="31796" xr:uid="{00000000-0005-0000-0000-000081070000}"/>
    <cellStyle name="Calculation 3 4 2 5" xfId="5446" xr:uid="{00000000-0005-0000-0000-000082070000}"/>
    <cellStyle name="Calculation 3 4 2 5 2" xfId="14698" xr:uid="{00000000-0005-0000-0000-000083070000}"/>
    <cellStyle name="Calculation 3 4 2 5 2 2" xfId="23950" xr:uid="{00000000-0005-0000-0000-000084070000}"/>
    <cellStyle name="Calculation 3 4 2 5 2 3" xfId="33202" xr:uid="{00000000-0005-0000-0000-000085070000}"/>
    <cellStyle name="Calculation 3 4 2 6" xfId="8129" xr:uid="{00000000-0005-0000-0000-000086070000}"/>
    <cellStyle name="Calculation 3 4 2 6 2" xfId="17381" xr:uid="{00000000-0005-0000-0000-000087070000}"/>
    <cellStyle name="Calculation 3 4 2 6 2 2" xfId="26633" xr:uid="{00000000-0005-0000-0000-000088070000}"/>
    <cellStyle name="Calculation 3 4 2 6 2 3" xfId="35885" xr:uid="{00000000-0005-0000-0000-000089070000}"/>
    <cellStyle name="Calculation 3 4 2 7" xfId="11251" xr:uid="{00000000-0005-0000-0000-00008A070000}"/>
    <cellStyle name="Calculation 3 4 2 7 2" xfId="20503" xr:uid="{00000000-0005-0000-0000-00008B070000}"/>
    <cellStyle name="Calculation 3 4 2 7 3" xfId="29755" xr:uid="{00000000-0005-0000-0000-00008C070000}"/>
    <cellStyle name="Calculation 3 4 3" xfId="2078" xr:uid="{00000000-0005-0000-0000-00008D070000}"/>
    <cellStyle name="Calculation 3 4 3 2" xfId="2827" xr:uid="{00000000-0005-0000-0000-00008E070000}"/>
    <cellStyle name="Calculation 3 4 3 2 2" xfId="6275" xr:uid="{00000000-0005-0000-0000-00008F070000}"/>
    <cellStyle name="Calculation 3 4 3 2 2 2" xfId="15527" xr:uid="{00000000-0005-0000-0000-000090070000}"/>
    <cellStyle name="Calculation 3 4 3 2 2 2 2" xfId="24779" xr:uid="{00000000-0005-0000-0000-000091070000}"/>
    <cellStyle name="Calculation 3 4 3 2 2 2 3" xfId="34031" xr:uid="{00000000-0005-0000-0000-000092070000}"/>
    <cellStyle name="Calculation 3 4 3 2 3" xfId="8957" xr:uid="{00000000-0005-0000-0000-000093070000}"/>
    <cellStyle name="Calculation 3 4 3 2 3 2" xfId="18209" xr:uid="{00000000-0005-0000-0000-000094070000}"/>
    <cellStyle name="Calculation 3 4 3 2 3 2 2" xfId="27461" xr:uid="{00000000-0005-0000-0000-000095070000}"/>
    <cellStyle name="Calculation 3 4 3 2 3 2 3" xfId="36713" xr:uid="{00000000-0005-0000-0000-000096070000}"/>
    <cellStyle name="Calculation 3 4 3 2 4" xfId="12079" xr:uid="{00000000-0005-0000-0000-000097070000}"/>
    <cellStyle name="Calculation 3 4 3 2 4 2" xfId="21331" xr:uid="{00000000-0005-0000-0000-000098070000}"/>
    <cellStyle name="Calculation 3 4 3 2 4 3" xfId="30583" xr:uid="{00000000-0005-0000-0000-000099070000}"/>
    <cellStyle name="Calculation 3 4 3 3" xfId="3483" xr:uid="{00000000-0005-0000-0000-00009A070000}"/>
    <cellStyle name="Calculation 3 4 3 3 2" xfId="6931" xr:uid="{00000000-0005-0000-0000-00009B070000}"/>
    <cellStyle name="Calculation 3 4 3 3 2 2" xfId="16183" xr:uid="{00000000-0005-0000-0000-00009C070000}"/>
    <cellStyle name="Calculation 3 4 3 3 2 2 2" xfId="25435" xr:uid="{00000000-0005-0000-0000-00009D070000}"/>
    <cellStyle name="Calculation 3 4 3 3 2 2 3" xfId="34687" xr:uid="{00000000-0005-0000-0000-00009E070000}"/>
    <cellStyle name="Calculation 3 4 3 3 3" xfId="9613" xr:uid="{00000000-0005-0000-0000-00009F070000}"/>
    <cellStyle name="Calculation 3 4 3 3 3 2" xfId="18865" xr:uid="{00000000-0005-0000-0000-0000A0070000}"/>
    <cellStyle name="Calculation 3 4 3 3 3 2 2" xfId="28117" xr:uid="{00000000-0005-0000-0000-0000A1070000}"/>
    <cellStyle name="Calculation 3 4 3 3 3 2 3" xfId="37369" xr:uid="{00000000-0005-0000-0000-0000A2070000}"/>
    <cellStyle name="Calculation 3 4 3 3 4" xfId="12735" xr:uid="{00000000-0005-0000-0000-0000A3070000}"/>
    <cellStyle name="Calculation 3 4 3 3 4 2" xfId="21987" xr:uid="{00000000-0005-0000-0000-0000A4070000}"/>
    <cellStyle name="Calculation 3 4 3 3 4 3" xfId="31239" xr:uid="{00000000-0005-0000-0000-0000A5070000}"/>
    <cellStyle name="Calculation 3 4 3 4" xfId="4118" xr:uid="{00000000-0005-0000-0000-0000A6070000}"/>
    <cellStyle name="Calculation 3 4 3 4 2" xfId="7566" xr:uid="{00000000-0005-0000-0000-0000A7070000}"/>
    <cellStyle name="Calculation 3 4 3 4 2 2" xfId="16818" xr:uid="{00000000-0005-0000-0000-0000A8070000}"/>
    <cellStyle name="Calculation 3 4 3 4 2 2 2" xfId="26070" xr:uid="{00000000-0005-0000-0000-0000A9070000}"/>
    <cellStyle name="Calculation 3 4 3 4 2 2 3" xfId="35322" xr:uid="{00000000-0005-0000-0000-0000AA070000}"/>
    <cellStyle name="Calculation 3 4 3 4 3" xfId="10248" xr:uid="{00000000-0005-0000-0000-0000AB070000}"/>
    <cellStyle name="Calculation 3 4 3 4 3 2" xfId="19500" xr:uid="{00000000-0005-0000-0000-0000AC070000}"/>
    <cellStyle name="Calculation 3 4 3 4 3 2 2" xfId="28752" xr:uid="{00000000-0005-0000-0000-0000AD070000}"/>
    <cellStyle name="Calculation 3 4 3 4 3 2 3" xfId="38004" xr:uid="{00000000-0005-0000-0000-0000AE070000}"/>
    <cellStyle name="Calculation 3 4 3 4 4" xfId="13370" xr:uid="{00000000-0005-0000-0000-0000AF070000}"/>
    <cellStyle name="Calculation 3 4 3 4 4 2" xfId="22622" xr:uid="{00000000-0005-0000-0000-0000B0070000}"/>
    <cellStyle name="Calculation 3 4 3 4 4 3" xfId="31874" xr:uid="{00000000-0005-0000-0000-0000B1070000}"/>
    <cellStyle name="Calculation 3 4 3 5" xfId="5526" xr:uid="{00000000-0005-0000-0000-0000B2070000}"/>
    <cellStyle name="Calculation 3 4 3 5 2" xfId="14778" xr:uid="{00000000-0005-0000-0000-0000B3070000}"/>
    <cellStyle name="Calculation 3 4 3 5 2 2" xfId="24030" xr:uid="{00000000-0005-0000-0000-0000B4070000}"/>
    <cellStyle name="Calculation 3 4 3 5 2 3" xfId="33282" xr:uid="{00000000-0005-0000-0000-0000B5070000}"/>
    <cellStyle name="Calculation 3 4 3 6" xfId="8208" xr:uid="{00000000-0005-0000-0000-0000B6070000}"/>
    <cellStyle name="Calculation 3 4 3 6 2" xfId="17460" xr:uid="{00000000-0005-0000-0000-0000B7070000}"/>
    <cellStyle name="Calculation 3 4 3 6 2 2" xfId="26712" xr:uid="{00000000-0005-0000-0000-0000B8070000}"/>
    <cellStyle name="Calculation 3 4 3 6 2 3" xfId="35964" xr:uid="{00000000-0005-0000-0000-0000B9070000}"/>
    <cellStyle name="Calculation 3 4 3 7" xfId="11330" xr:uid="{00000000-0005-0000-0000-0000BA070000}"/>
    <cellStyle name="Calculation 3 4 3 7 2" xfId="20582" xr:uid="{00000000-0005-0000-0000-0000BB070000}"/>
    <cellStyle name="Calculation 3 4 3 7 3" xfId="29834" xr:uid="{00000000-0005-0000-0000-0000BC070000}"/>
    <cellStyle name="Calculation 3 4 4" xfId="2151" xr:uid="{00000000-0005-0000-0000-0000BD070000}"/>
    <cellStyle name="Calculation 3 4 4 2" xfId="2900" xr:uid="{00000000-0005-0000-0000-0000BE070000}"/>
    <cellStyle name="Calculation 3 4 4 2 2" xfId="6348" xr:uid="{00000000-0005-0000-0000-0000BF070000}"/>
    <cellStyle name="Calculation 3 4 4 2 2 2" xfId="15600" xr:uid="{00000000-0005-0000-0000-0000C0070000}"/>
    <cellStyle name="Calculation 3 4 4 2 2 2 2" xfId="24852" xr:uid="{00000000-0005-0000-0000-0000C1070000}"/>
    <cellStyle name="Calculation 3 4 4 2 2 2 3" xfId="34104" xr:uid="{00000000-0005-0000-0000-0000C2070000}"/>
    <cellStyle name="Calculation 3 4 4 2 3" xfId="9030" xr:uid="{00000000-0005-0000-0000-0000C3070000}"/>
    <cellStyle name="Calculation 3 4 4 2 3 2" xfId="18282" xr:uid="{00000000-0005-0000-0000-0000C4070000}"/>
    <cellStyle name="Calculation 3 4 4 2 3 2 2" xfId="27534" xr:uid="{00000000-0005-0000-0000-0000C5070000}"/>
    <cellStyle name="Calculation 3 4 4 2 3 2 3" xfId="36786" xr:uid="{00000000-0005-0000-0000-0000C6070000}"/>
    <cellStyle name="Calculation 3 4 4 2 4" xfId="12152" xr:uid="{00000000-0005-0000-0000-0000C7070000}"/>
    <cellStyle name="Calculation 3 4 4 2 4 2" xfId="21404" xr:uid="{00000000-0005-0000-0000-0000C8070000}"/>
    <cellStyle name="Calculation 3 4 4 2 4 3" xfId="30656" xr:uid="{00000000-0005-0000-0000-0000C9070000}"/>
    <cellStyle name="Calculation 3 4 4 3" xfId="3556" xr:uid="{00000000-0005-0000-0000-0000CA070000}"/>
    <cellStyle name="Calculation 3 4 4 3 2" xfId="7004" xr:uid="{00000000-0005-0000-0000-0000CB070000}"/>
    <cellStyle name="Calculation 3 4 4 3 2 2" xfId="16256" xr:uid="{00000000-0005-0000-0000-0000CC070000}"/>
    <cellStyle name="Calculation 3 4 4 3 2 2 2" xfId="25508" xr:uid="{00000000-0005-0000-0000-0000CD070000}"/>
    <cellStyle name="Calculation 3 4 4 3 2 2 3" xfId="34760" xr:uid="{00000000-0005-0000-0000-0000CE070000}"/>
    <cellStyle name="Calculation 3 4 4 3 3" xfId="9686" xr:uid="{00000000-0005-0000-0000-0000CF070000}"/>
    <cellStyle name="Calculation 3 4 4 3 3 2" xfId="18938" xr:uid="{00000000-0005-0000-0000-0000D0070000}"/>
    <cellStyle name="Calculation 3 4 4 3 3 2 2" xfId="28190" xr:uid="{00000000-0005-0000-0000-0000D1070000}"/>
    <cellStyle name="Calculation 3 4 4 3 3 2 3" xfId="37442" xr:uid="{00000000-0005-0000-0000-0000D2070000}"/>
    <cellStyle name="Calculation 3 4 4 3 4" xfId="12808" xr:uid="{00000000-0005-0000-0000-0000D3070000}"/>
    <cellStyle name="Calculation 3 4 4 3 4 2" xfId="22060" xr:uid="{00000000-0005-0000-0000-0000D4070000}"/>
    <cellStyle name="Calculation 3 4 4 3 4 3" xfId="31312" xr:uid="{00000000-0005-0000-0000-0000D5070000}"/>
    <cellStyle name="Calculation 3 4 4 4" xfId="4191" xr:uid="{00000000-0005-0000-0000-0000D6070000}"/>
    <cellStyle name="Calculation 3 4 4 4 2" xfId="7639" xr:uid="{00000000-0005-0000-0000-0000D7070000}"/>
    <cellStyle name="Calculation 3 4 4 4 2 2" xfId="16891" xr:uid="{00000000-0005-0000-0000-0000D8070000}"/>
    <cellStyle name="Calculation 3 4 4 4 2 2 2" xfId="26143" xr:uid="{00000000-0005-0000-0000-0000D9070000}"/>
    <cellStyle name="Calculation 3 4 4 4 2 2 3" xfId="35395" xr:uid="{00000000-0005-0000-0000-0000DA070000}"/>
    <cellStyle name="Calculation 3 4 4 4 3" xfId="10321" xr:uid="{00000000-0005-0000-0000-0000DB070000}"/>
    <cellStyle name="Calculation 3 4 4 4 3 2" xfId="19573" xr:uid="{00000000-0005-0000-0000-0000DC070000}"/>
    <cellStyle name="Calculation 3 4 4 4 3 2 2" xfId="28825" xr:uid="{00000000-0005-0000-0000-0000DD070000}"/>
    <cellStyle name="Calculation 3 4 4 4 3 2 3" xfId="38077" xr:uid="{00000000-0005-0000-0000-0000DE070000}"/>
    <cellStyle name="Calculation 3 4 4 4 4" xfId="13443" xr:uid="{00000000-0005-0000-0000-0000DF070000}"/>
    <cellStyle name="Calculation 3 4 4 4 4 2" xfId="22695" xr:uid="{00000000-0005-0000-0000-0000E0070000}"/>
    <cellStyle name="Calculation 3 4 4 4 4 3" xfId="31947" xr:uid="{00000000-0005-0000-0000-0000E1070000}"/>
    <cellStyle name="Calculation 3 4 4 5" xfId="5599" xr:uid="{00000000-0005-0000-0000-0000E2070000}"/>
    <cellStyle name="Calculation 3 4 4 5 2" xfId="14851" xr:uid="{00000000-0005-0000-0000-0000E3070000}"/>
    <cellStyle name="Calculation 3 4 4 5 2 2" xfId="24103" xr:uid="{00000000-0005-0000-0000-0000E4070000}"/>
    <cellStyle name="Calculation 3 4 4 5 2 3" xfId="33355" xr:uid="{00000000-0005-0000-0000-0000E5070000}"/>
    <cellStyle name="Calculation 3 4 4 6" xfId="8281" xr:uid="{00000000-0005-0000-0000-0000E6070000}"/>
    <cellStyle name="Calculation 3 4 4 6 2" xfId="17533" xr:uid="{00000000-0005-0000-0000-0000E7070000}"/>
    <cellStyle name="Calculation 3 4 4 6 2 2" xfId="26785" xr:uid="{00000000-0005-0000-0000-0000E8070000}"/>
    <cellStyle name="Calculation 3 4 4 6 2 3" xfId="36037" xr:uid="{00000000-0005-0000-0000-0000E9070000}"/>
    <cellStyle name="Calculation 3 4 4 7" xfId="11403" xr:uid="{00000000-0005-0000-0000-0000EA070000}"/>
    <cellStyle name="Calculation 3 4 4 7 2" xfId="20655" xr:uid="{00000000-0005-0000-0000-0000EB070000}"/>
    <cellStyle name="Calculation 3 4 4 7 3" xfId="29907" xr:uid="{00000000-0005-0000-0000-0000EC070000}"/>
    <cellStyle name="Calculation 3 4 5" xfId="2214" xr:uid="{00000000-0005-0000-0000-0000ED070000}"/>
    <cellStyle name="Calculation 3 4 5 2" xfId="2963" xr:uid="{00000000-0005-0000-0000-0000EE070000}"/>
    <cellStyle name="Calculation 3 4 5 2 2" xfId="6411" xr:uid="{00000000-0005-0000-0000-0000EF070000}"/>
    <cellStyle name="Calculation 3 4 5 2 2 2" xfId="15663" xr:uid="{00000000-0005-0000-0000-0000F0070000}"/>
    <cellStyle name="Calculation 3 4 5 2 2 2 2" xfId="24915" xr:uid="{00000000-0005-0000-0000-0000F1070000}"/>
    <cellStyle name="Calculation 3 4 5 2 2 2 3" xfId="34167" xr:uid="{00000000-0005-0000-0000-0000F2070000}"/>
    <cellStyle name="Calculation 3 4 5 2 3" xfId="9093" xr:uid="{00000000-0005-0000-0000-0000F3070000}"/>
    <cellStyle name="Calculation 3 4 5 2 3 2" xfId="18345" xr:uid="{00000000-0005-0000-0000-0000F4070000}"/>
    <cellStyle name="Calculation 3 4 5 2 3 2 2" xfId="27597" xr:uid="{00000000-0005-0000-0000-0000F5070000}"/>
    <cellStyle name="Calculation 3 4 5 2 3 2 3" xfId="36849" xr:uid="{00000000-0005-0000-0000-0000F6070000}"/>
    <cellStyle name="Calculation 3 4 5 2 4" xfId="12215" xr:uid="{00000000-0005-0000-0000-0000F7070000}"/>
    <cellStyle name="Calculation 3 4 5 2 4 2" xfId="21467" xr:uid="{00000000-0005-0000-0000-0000F8070000}"/>
    <cellStyle name="Calculation 3 4 5 2 4 3" xfId="30719" xr:uid="{00000000-0005-0000-0000-0000F9070000}"/>
    <cellStyle name="Calculation 3 4 5 3" xfId="3619" xr:uid="{00000000-0005-0000-0000-0000FA070000}"/>
    <cellStyle name="Calculation 3 4 5 3 2" xfId="7067" xr:uid="{00000000-0005-0000-0000-0000FB070000}"/>
    <cellStyle name="Calculation 3 4 5 3 2 2" xfId="16319" xr:uid="{00000000-0005-0000-0000-0000FC070000}"/>
    <cellStyle name="Calculation 3 4 5 3 2 2 2" xfId="25571" xr:uid="{00000000-0005-0000-0000-0000FD070000}"/>
    <cellStyle name="Calculation 3 4 5 3 2 2 3" xfId="34823" xr:uid="{00000000-0005-0000-0000-0000FE070000}"/>
    <cellStyle name="Calculation 3 4 5 3 3" xfId="9749" xr:uid="{00000000-0005-0000-0000-0000FF070000}"/>
    <cellStyle name="Calculation 3 4 5 3 3 2" xfId="19001" xr:uid="{00000000-0005-0000-0000-000000080000}"/>
    <cellStyle name="Calculation 3 4 5 3 3 2 2" xfId="28253" xr:uid="{00000000-0005-0000-0000-000001080000}"/>
    <cellStyle name="Calculation 3 4 5 3 3 2 3" xfId="37505" xr:uid="{00000000-0005-0000-0000-000002080000}"/>
    <cellStyle name="Calculation 3 4 5 3 4" xfId="12871" xr:uid="{00000000-0005-0000-0000-000003080000}"/>
    <cellStyle name="Calculation 3 4 5 3 4 2" xfId="22123" xr:uid="{00000000-0005-0000-0000-000004080000}"/>
    <cellStyle name="Calculation 3 4 5 3 4 3" xfId="31375" xr:uid="{00000000-0005-0000-0000-000005080000}"/>
    <cellStyle name="Calculation 3 4 5 4" xfId="4254" xr:uid="{00000000-0005-0000-0000-000006080000}"/>
    <cellStyle name="Calculation 3 4 5 4 2" xfId="7702" xr:uid="{00000000-0005-0000-0000-000007080000}"/>
    <cellStyle name="Calculation 3 4 5 4 2 2" xfId="16954" xr:uid="{00000000-0005-0000-0000-000008080000}"/>
    <cellStyle name="Calculation 3 4 5 4 2 2 2" xfId="26206" xr:uid="{00000000-0005-0000-0000-000009080000}"/>
    <cellStyle name="Calculation 3 4 5 4 2 2 3" xfId="35458" xr:uid="{00000000-0005-0000-0000-00000A080000}"/>
    <cellStyle name="Calculation 3 4 5 4 3" xfId="10384" xr:uid="{00000000-0005-0000-0000-00000B080000}"/>
    <cellStyle name="Calculation 3 4 5 4 3 2" xfId="19636" xr:uid="{00000000-0005-0000-0000-00000C080000}"/>
    <cellStyle name="Calculation 3 4 5 4 3 2 2" xfId="28888" xr:uid="{00000000-0005-0000-0000-00000D080000}"/>
    <cellStyle name="Calculation 3 4 5 4 3 2 3" xfId="38140" xr:uid="{00000000-0005-0000-0000-00000E080000}"/>
    <cellStyle name="Calculation 3 4 5 4 4" xfId="13506" xr:uid="{00000000-0005-0000-0000-00000F080000}"/>
    <cellStyle name="Calculation 3 4 5 4 4 2" xfId="22758" xr:uid="{00000000-0005-0000-0000-000010080000}"/>
    <cellStyle name="Calculation 3 4 5 4 4 3" xfId="32010" xr:uid="{00000000-0005-0000-0000-000011080000}"/>
    <cellStyle name="Calculation 3 4 5 5" xfId="5662" xr:uid="{00000000-0005-0000-0000-000012080000}"/>
    <cellStyle name="Calculation 3 4 5 5 2" xfId="14914" xr:uid="{00000000-0005-0000-0000-000013080000}"/>
    <cellStyle name="Calculation 3 4 5 5 2 2" xfId="24166" xr:uid="{00000000-0005-0000-0000-000014080000}"/>
    <cellStyle name="Calculation 3 4 5 5 2 3" xfId="33418" xr:uid="{00000000-0005-0000-0000-000015080000}"/>
    <cellStyle name="Calculation 3 4 5 6" xfId="8344" xr:uid="{00000000-0005-0000-0000-000016080000}"/>
    <cellStyle name="Calculation 3 4 5 6 2" xfId="17596" xr:uid="{00000000-0005-0000-0000-000017080000}"/>
    <cellStyle name="Calculation 3 4 5 6 2 2" xfId="26848" xr:uid="{00000000-0005-0000-0000-000018080000}"/>
    <cellStyle name="Calculation 3 4 5 6 2 3" xfId="36100" xr:uid="{00000000-0005-0000-0000-000019080000}"/>
    <cellStyle name="Calculation 3 4 5 7" xfId="11466" xr:uid="{00000000-0005-0000-0000-00001A080000}"/>
    <cellStyle name="Calculation 3 4 5 7 2" xfId="20718" xr:uid="{00000000-0005-0000-0000-00001B080000}"/>
    <cellStyle name="Calculation 3 4 5 7 3" xfId="29970" xr:uid="{00000000-0005-0000-0000-00001C080000}"/>
    <cellStyle name="Calculation 3 4 6" xfId="2272" xr:uid="{00000000-0005-0000-0000-00001D080000}"/>
    <cellStyle name="Calculation 3 4 6 2" xfId="3021" xr:uid="{00000000-0005-0000-0000-00001E080000}"/>
    <cellStyle name="Calculation 3 4 6 2 2" xfId="6469" xr:uid="{00000000-0005-0000-0000-00001F080000}"/>
    <cellStyle name="Calculation 3 4 6 2 2 2" xfId="15721" xr:uid="{00000000-0005-0000-0000-000020080000}"/>
    <cellStyle name="Calculation 3 4 6 2 2 2 2" xfId="24973" xr:uid="{00000000-0005-0000-0000-000021080000}"/>
    <cellStyle name="Calculation 3 4 6 2 2 2 3" xfId="34225" xr:uid="{00000000-0005-0000-0000-000022080000}"/>
    <cellStyle name="Calculation 3 4 6 2 3" xfId="9151" xr:uid="{00000000-0005-0000-0000-000023080000}"/>
    <cellStyle name="Calculation 3 4 6 2 3 2" xfId="18403" xr:uid="{00000000-0005-0000-0000-000024080000}"/>
    <cellStyle name="Calculation 3 4 6 2 3 2 2" xfId="27655" xr:uid="{00000000-0005-0000-0000-000025080000}"/>
    <cellStyle name="Calculation 3 4 6 2 3 2 3" xfId="36907" xr:uid="{00000000-0005-0000-0000-000026080000}"/>
    <cellStyle name="Calculation 3 4 6 2 4" xfId="12273" xr:uid="{00000000-0005-0000-0000-000027080000}"/>
    <cellStyle name="Calculation 3 4 6 2 4 2" xfId="21525" xr:uid="{00000000-0005-0000-0000-000028080000}"/>
    <cellStyle name="Calculation 3 4 6 2 4 3" xfId="30777" xr:uid="{00000000-0005-0000-0000-000029080000}"/>
    <cellStyle name="Calculation 3 4 6 3" xfId="3677" xr:uid="{00000000-0005-0000-0000-00002A080000}"/>
    <cellStyle name="Calculation 3 4 6 3 2" xfId="7125" xr:uid="{00000000-0005-0000-0000-00002B080000}"/>
    <cellStyle name="Calculation 3 4 6 3 2 2" xfId="16377" xr:uid="{00000000-0005-0000-0000-00002C080000}"/>
    <cellStyle name="Calculation 3 4 6 3 2 2 2" xfId="25629" xr:uid="{00000000-0005-0000-0000-00002D080000}"/>
    <cellStyle name="Calculation 3 4 6 3 2 2 3" xfId="34881" xr:uid="{00000000-0005-0000-0000-00002E080000}"/>
    <cellStyle name="Calculation 3 4 6 3 3" xfId="9807" xr:uid="{00000000-0005-0000-0000-00002F080000}"/>
    <cellStyle name="Calculation 3 4 6 3 3 2" xfId="19059" xr:uid="{00000000-0005-0000-0000-000030080000}"/>
    <cellStyle name="Calculation 3 4 6 3 3 2 2" xfId="28311" xr:uid="{00000000-0005-0000-0000-000031080000}"/>
    <cellStyle name="Calculation 3 4 6 3 3 2 3" xfId="37563" xr:uid="{00000000-0005-0000-0000-000032080000}"/>
    <cellStyle name="Calculation 3 4 6 3 4" xfId="12929" xr:uid="{00000000-0005-0000-0000-000033080000}"/>
    <cellStyle name="Calculation 3 4 6 3 4 2" xfId="22181" xr:uid="{00000000-0005-0000-0000-000034080000}"/>
    <cellStyle name="Calculation 3 4 6 3 4 3" xfId="31433" xr:uid="{00000000-0005-0000-0000-000035080000}"/>
    <cellStyle name="Calculation 3 4 6 4" xfId="4312" xr:uid="{00000000-0005-0000-0000-000036080000}"/>
    <cellStyle name="Calculation 3 4 6 4 2" xfId="7760" xr:uid="{00000000-0005-0000-0000-000037080000}"/>
    <cellStyle name="Calculation 3 4 6 4 2 2" xfId="17012" xr:uid="{00000000-0005-0000-0000-000038080000}"/>
    <cellStyle name="Calculation 3 4 6 4 2 2 2" xfId="26264" xr:uid="{00000000-0005-0000-0000-000039080000}"/>
    <cellStyle name="Calculation 3 4 6 4 2 2 3" xfId="35516" xr:uid="{00000000-0005-0000-0000-00003A080000}"/>
    <cellStyle name="Calculation 3 4 6 4 3" xfId="10442" xr:uid="{00000000-0005-0000-0000-00003B080000}"/>
    <cellStyle name="Calculation 3 4 6 4 3 2" xfId="19694" xr:uid="{00000000-0005-0000-0000-00003C080000}"/>
    <cellStyle name="Calculation 3 4 6 4 3 2 2" xfId="28946" xr:uid="{00000000-0005-0000-0000-00003D080000}"/>
    <cellStyle name="Calculation 3 4 6 4 3 2 3" xfId="38198" xr:uid="{00000000-0005-0000-0000-00003E080000}"/>
    <cellStyle name="Calculation 3 4 6 4 4" xfId="13564" xr:uid="{00000000-0005-0000-0000-00003F080000}"/>
    <cellStyle name="Calculation 3 4 6 4 4 2" xfId="22816" xr:uid="{00000000-0005-0000-0000-000040080000}"/>
    <cellStyle name="Calculation 3 4 6 4 4 3" xfId="32068" xr:uid="{00000000-0005-0000-0000-000041080000}"/>
    <cellStyle name="Calculation 3 4 6 5" xfId="5720" xr:uid="{00000000-0005-0000-0000-000042080000}"/>
    <cellStyle name="Calculation 3 4 6 5 2" xfId="14972" xr:uid="{00000000-0005-0000-0000-000043080000}"/>
    <cellStyle name="Calculation 3 4 6 5 2 2" xfId="24224" xr:uid="{00000000-0005-0000-0000-000044080000}"/>
    <cellStyle name="Calculation 3 4 6 5 2 3" xfId="33476" xr:uid="{00000000-0005-0000-0000-000045080000}"/>
    <cellStyle name="Calculation 3 4 6 6" xfId="8402" xr:uid="{00000000-0005-0000-0000-000046080000}"/>
    <cellStyle name="Calculation 3 4 6 6 2" xfId="17654" xr:uid="{00000000-0005-0000-0000-000047080000}"/>
    <cellStyle name="Calculation 3 4 6 6 2 2" xfId="26906" xr:uid="{00000000-0005-0000-0000-000048080000}"/>
    <cellStyle name="Calculation 3 4 6 6 2 3" xfId="36158" xr:uid="{00000000-0005-0000-0000-000049080000}"/>
    <cellStyle name="Calculation 3 4 6 7" xfId="11524" xr:uid="{00000000-0005-0000-0000-00004A080000}"/>
    <cellStyle name="Calculation 3 4 6 7 2" xfId="20776" xr:uid="{00000000-0005-0000-0000-00004B080000}"/>
    <cellStyle name="Calculation 3 4 6 7 3" xfId="30028" xr:uid="{00000000-0005-0000-0000-00004C080000}"/>
    <cellStyle name="Calculation 3 4 7" xfId="1115" xr:uid="{00000000-0005-0000-0000-00004D080000}"/>
    <cellStyle name="Calculation 3 4 7 2" xfId="4843" xr:uid="{00000000-0005-0000-0000-00004E080000}"/>
    <cellStyle name="Calculation 3 4 7 2 2" xfId="14095" xr:uid="{00000000-0005-0000-0000-00004F080000}"/>
    <cellStyle name="Calculation 3 4 7 2 2 2" xfId="23347" xr:uid="{00000000-0005-0000-0000-000050080000}"/>
    <cellStyle name="Calculation 3 4 7 2 2 3" xfId="32599" xr:uid="{00000000-0005-0000-0000-000051080000}"/>
    <cellStyle name="Calculation 3 4 7 3" xfId="4873" xr:uid="{00000000-0005-0000-0000-000052080000}"/>
    <cellStyle name="Calculation 3 4 7 3 2" xfId="14125" xr:uid="{00000000-0005-0000-0000-000053080000}"/>
    <cellStyle name="Calculation 3 4 7 3 2 2" xfId="23377" xr:uid="{00000000-0005-0000-0000-000054080000}"/>
    <cellStyle name="Calculation 3 4 7 3 2 3" xfId="32629" xr:uid="{00000000-0005-0000-0000-000055080000}"/>
    <cellStyle name="Calculation 3 4 7 4" xfId="10869" xr:uid="{00000000-0005-0000-0000-000056080000}"/>
    <cellStyle name="Calculation 3 4 7 4 2" xfId="20121" xr:uid="{00000000-0005-0000-0000-000057080000}"/>
    <cellStyle name="Calculation 3 4 7 4 3" xfId="29373" xr:uid="{00000000-0005-0000-0000-000058080000}"/>
    <cellStyle name="Calculation 3 4 8" xfId="2321" xr:uid="{00000000-0005-0000-0000-000059080000}"/>
    <cellStyle name="Calculation 3 4 8 2" xfId="5769" xr:uid="{00000000-0005-0000-0000-00005A080000}"/>
    <cellStyle name="Calculation 3 4 8 2 2" xfId="15021" xr:uid="{00000000-0005-0000-0000-00005B080000}"/>
    <cellStyle name="Calculation 3 4 8 2 2 2" xfId="24273" xr:uid="{00000000-0005-0000-0000-00005C080000}"/>
    <cellStyle name="Calculation 3 4 8 2 2 3" xfId="33525" xr:uid="{00000000-0005-0000-0000-00005D080000}"/>
    <cellStyle name="Calculation 3 4 8 3" xfId="8451" xr:uid="{00000000-0005-0000-0000-00005E080000}"/>
    <cellStyle name="Calculation 3 4 8 3 2" xfId="17703" xr:uid="{00000000-0005-0000-0000-00005F080000}"/>
    <cellStyle name="Calculation 3 4 8 3 2 2" xfId="26955" xr:uid="{00000000-0005-0000-0000-000060080000}"/>
    <cellStyle name="Calculation 3 4 8 3 2 3" xfId="36207" xr:uid="{00000000-0005-0000-0000-000061080000}"/>
    <cellStyle name="Calculation 3 4 8 4" xfId="11573" xr:uid="{00000000-0005-0000-0000-000062080000}"/>
    <cellStyle name="Calculation 3 4 8 4 2" xfId="20825" xr:uid="{00000000-0005-0000-0000-000063080000}"/>
    <cellStyle name="Calculation 3 4 8 4 3" xfId="30077" xr:uid="{00000000-0005-0000-0000-000064080000}"/>
    <cellStyle name="Calculation 3 4 9" xfId="2357" xr:uid="{00000000-0005-0000-0000-000065080000}"/>
    <cellStyle name="Calculation 3 4 9 2" xfId="5805" xr:uid="{00000000-0005-0000-0000-000066080000}"/>
    <cellStyle name="Calculation 3 4 9 2 2" xfId="15057" xr:uid="{00000000-0005-0000-0000-000067080000}"/>
    <cellStyle name="Calculation 3 4 9 2 2 2" xfId="24309" xr:uid="{00000000-0005-0000-0000-000068080000}"/>
    <cellStyle name="Calculation 3 4 9 2 2 3" xfId="33561" xr:uid="{00000000-0005-0000-0000-000069080000}"/>
    <cellStyle name="Calculation 3 4 9 3" xfId="8487" xr:uid="{00000000-0005-0000-0000-00006A080000}"/>
    <cellStyle name="Calculation 3 4 9 3 2" xfId="17739" xr:uid="{00000000-0005-0000-0000-00006B080000}"/>
    <cellStyle name="Calculation 3 4 9 3 2 2" xfId="26991" xr:uid="{00000000-0005-0000-0000-00006C080000}"/>
    <cellStyle name="Calculation 3 4 9 3 2 3" xfId="36243" xr:uid="{00000000-0005-0000-0000-00006D080000}"/>
    <cellStyle name="Calculation 3 4 9 4" xfId="11609" xr:uid="{00000000-0005-0000-0000-00006E080000}"/>
    <cellStyle name="Calculation 3 4 9 4 2" xfId="20861" xr:uid="{00000000-0005-0000-0000-00006F080000}"/>
    <cellStyle name="Calculation 3 4 9 4 3" xfId="30113" xr:uid="{00000000-0005-0000-0000-000070080000}"/>
    <cellStyle name="Calculation 3 5" xfId="1767" xr:uid="{00000000-0005-0000-0000-000071080000}"/>
    <cellStyle name="Calculation 3 5 2" xfId="2520" xr:uid="{00000000-0005-0000-0000-000072080000}"/>
    <cellStyle name="Calculation 3 5 2 2" xfId="5968" xr:uid="{00000000-0005-0000-0000-000073080000}"/>
    <cellStyle name="Calculation 3 5 2 2 2" xfId="15220" xr:uid="{00000000-0005-0000-0000-000074080000}"/>
    <cellStyle name="Calculation 3 5 2 2 2 2" xfId="24472" xr:uid="{00000000-0005-0000-0000-000075080000}"/>
    <cellStyle name="Calculation 3 5 2 2 2 3" xfId="33724" xr:uid="{00000000-0005-0000-0000-000076080000}"/>
    <cellStyle name="Calculation 3 5 2 3" xfId="8650" xr:uid="{00000000-0005-0000-0000-000077080000}"/>
    <cellStyle name="Calculation 3 5 2 3 2" xfId="17902" xr:uid="{00000000-0005-0000-0000-000078080000}"/>
    <cellStyle name="Calculation 3 5 2 3 2 2" xfId="27154" xr:uid="{00000000-0005-0000-0000-000079080000}"/>
    <cellStyle name="Calculation 3 5 2 3 2 3" xfId="36406" xr:uid="{00000000-0005-0000-0000-00007A080000}"/>
    <cellStyle name="Calculation 3 5 2 4" xfId="11772" xr:uid="{00000000-0005-0000-0000-00007B080000}"/>
    <cellStyle name="Calculation 3 5 2 4 2" xfId="21024" xr:uid="{00000000-0005-0000-0000-00007C080000}"/>
    <cellStyle name="Calculation 3 5 2 4 3" xfId="30276" xr:uid="{00000000-0005-0000-0000-00007D080000}"/>
    <cellStyle name="Calculation 3 5 3" xfId="3176" xr:uid="{00000000-0005-0000-0000-00007E080000}"/>
    <cellStyle name="Calculation 3 5 3 2" xfId="6624" xr:uid="{00000000-0005-0000-0000-00007F080000}"/>
    <cellStyle name="Calculation 3 5 3 2 2" xfId="15876" xr:uid="{00000000-0005-0000-0000-000080080000}"/>
    <cellStyle name="Calculation 3 5 3 2 2 2" xfId="25128" xr:uid="{00000000-0005-0000-0000-000081080000}"/>
    <cellStyle name="Calculation 3 5 3 2 2 3" xfId="34380" xr:uid="{00000000-0005-0000-0000-000082080000}"/>
    <cellStyle name="Calculation 3 5 3 3" xfId="9306" xr:uid="{00000000-0005-0000-0000-000083080000}"/>
    <cellStyle name="Calculation 3 5 3 3 2" xfId="18558" xr:uid="{00000000-0005-0000-0000-000084080000}"/>
    <cellStyle name="Calculation 3 5 3 3 2 2" xfId="27810" xr:uid="{00000000-0005-0000-0000-000085080000}"/>
    <cellStyle name="Calculation 3 5 3 3 2 3" xfId="37062" xr:uid="{00000000-0005-0000-0000-000086080000}"/>
    <cellStyle name="Calculation 3 5 3 4" xfId="12428" xr:uid="{00000000-0005-0000-0000-000087080000}"/>
    <cellStyle name="Calculation 3 5 3 4 2" xfId="21680" xr:uid="{00000000-0005-0000-0000-000088080000}"/>
    <cellStyle name="Calculation 3 5 3 4 3" xfId="30932" xr:uid="{00000000-0005-0000-0000-000089080000}"/>
    <cellStyle name="Calculation 3 5 4" xfId="3811" xr:uid="{00000000-0005-0000-0000-00008A080000}"/>
    <cellStyle name="Calculation 3 5 4 2" xfId="7259" xr:uid="{00000000-0005-0000-0000-00008B080000}"/>
    <cellStyle name="Calculation 3 5 4 2 2" xfId="16511" xr:uid="{00000000-0005-0000-0000-00008C080000}"/>
    <cellStyle name="Calculation 3 5 4 2 2 2" xfId="25763" xr:uid="{00000000-0005-0000-0000-00008D080000}"/>
    <cellStyle name="Calculation 3 5 4 2 2 3" xfId="35015" xr:uid="{00000000-0005-0000-0000-00008E080000}"/>
    <cellStyle name="Calculation 3 5 4 3" xfId="9941" xr:uid="{00000000-0005-0000-0000-00008F080000}"/>
    <cellStyle name="Calculation 3 5 4 3 2" xfId="19193" xr:uid="{00000000-0005-0000-0000-000090080000}"/>
    <cellStyle name="Calculation 3 5 4 3 2 2" xfId="28445" xr:uid="{00000000-0005-0000-0000-000091080000}"/>
    <cellStyle name="Calculation 3 5 4 3 2 3" xfId="37697" xr:uid="{00000000-0005-0000-0000-000092080000}"/>
    <cellStyle name="Calculation 3 5 4 4" xfId="13063" xr:uid="{00000000-0005-0000-0000-000093080000}"/>
    <cellStyle name="Calculation 3 5 4 4 2" xfId="22315" xr:uid="{00000000-0005-0000-0000-000094080000}"/>
    <cellStyle name="Calculation 3 5 4 4 3" xfId="31567" xr:uid="{00000000-0005-0000-0000-000095080000}"/>
    <cellStyle name="Calculation 3 5 5" xfId="5217" xr:uid="{00000000-0005-0000-0000-000096080000}"/>
    <cellStyle name="Calculation 3 5 5 2" xfId="14469" xr:uid="{00000000-0005-0000-0000-000097080000}"/>
    <cellStyle name="Calculation 3 5 5 2 2" xfId="23721" xr:uid="{00000000-0005-0000-0000-000098080000}"/>
    <cellStyle name="Calculation 3 5 5 2 3" xfId="32973" xr:uid="{00000000-0005-0000-0000-000099080000}"/>
    <cellStyle name="Calculation 3 5 6" xfId="7900" xr:uid="{00000000-0005-0000-0000-00009A080000}"/>
    <cellStyle name="Calculation 3 5 6 2" xfId="17152" xr:uid="{00000000-0005-0000-0000-00009B080000}"/>
    <cellStyle name="Calculation 3 5 6 2 2" xfId="26404" xr:uid="{00000000-0005-0000-0000-00009C080000}"/>
    <cellStyle name="Calculation 3 5 6 2 3" xfId="35656" xr:uid="{00000000-0005-0000-0000-00009D080000}"/>
    <cellStyle name="Calculation 3 5 7" xfId="11022" xr:uid="{00000000-0005-0000-0000-00009E080000}"/>
    <cellStyle name="Calculation 3 5 7 2" xfId="20274" xr:uid="{00000000-0005-0000-0000-00009F080000}"/>
    <cellStyle name="Calculation 3 5 7 3" xfId="29526" xr:uid="{00000000-0005-0000-0000-0000A0080000}"/>
    <cellStyle name="Calculation 3 6" xfId="1921" xr:uid="{00000000-0005-0000-0000-0000A1080000}"/>
    <cellStyle name="Calculation 3 6 2" xfId="2674" xr:uid="{00000000-0005-0000-0000-0000A2080000}"/>
    <cellStyle name="Calculation 3 6 2 2" xfId="6122" xr:uid="{00000000-0005-0000-0000-0000A3080000}"/>
    <cellStyle name="Calculation 3 6 2 2 2" xfId="15374" xr:uid="{00000000-0005-0000-0000-0000A4080000}"/>
    <cellStyle name="Calculation 3 6 2 2 2 2" xfId="24626" xr:uid="{00000000-0005-0000-0000-0000A5080000}"/>
    <cellStyle name="Calculation 3 6 2 2 2 3" xfId="33878" xr:uid="{00000000-0005-0000-0000-0000A6080000}"/>
    <cellStyle name="Calculation 3 6 2 3" xfId="8804" xr:uid="{00000000-0005-0000-0000-0000A7080000}"/>
    <cellStyle name="Calculation 3 6 2 3 2" xfId="18056" xr:uid="{00000000-0005-0000-0000-0000A8080000}"/>
    <cellStyle name="Calculation 3 6 2 3 2 2" xfId="27308" xr:uid="{00000000-0005-0000-0000-0000A9080000}"/>
    <cellStyle name="Calculation 3 6 2 3 2 3" xfId="36560" xr:uid="{00000000-0005-0000-0000-0000AA080000}"/>
    <cellStyle name="Calculation 3 6 2 4" xfId="11926" xr:uid="{00000000-0005-0000-0000-0000AB080000}"/>
    <cellStyle name="Calculation 3 6 2 4 2" xfId="21178" xr:uid="{00000000-0005-0000-0000-0000AC080000}"/>
    <cellStyle name="Calculation 3 6 2 4 3" xfId="30430" xr:uid="{00000000-0005-0000-0000-0000AD080000}"/>
    <cellStyle name="Calculation 3 6 3" xfId="3330" xr:uid="{00000000-0005-0000-0000-0000AE080000}"/>
    <cellStyle name="Calculation 3 6 3 2" xfId="6778" xr:uid="{00000000-0005-0000-0000-0000AF080000}"/>
    <cellStyle name="Calculation 3 6 3 2 2" xfId="16030" xr:uid="{00000000-0005-0000-0000-0000B0080000}"/>
    <cellStyle name="Calculation 3 6 3 2 2 2" xfId="25282" xr:uid="{00000000-0005-0000-0000-0000B1080000}"/>
    <cellStyle name="Calculation 3 6 3 2 2 3" xfId="34534" xr:uid="{00000000-0005-0000-0000-0000B2080000}"/>
    <cellStyle name="Calculation 3 6 3 3" xfId="9460" xr:uid="{00000000-0005-0000-0000-0000B3080000}"/>
    <cellStyle name="Calculation 3 6 3 3 2" xfId="18712" xr:uid="{00000000-0005-0000-0000-0000B4080000}"/>
    <cellStyle name="Calculation 3 6 3 3 2 2" xfId="27964" xr:uid="{00000000-0005-0000-0000-0000B5080000}"/>
    <cellStyle name="Calculation 3 6 3 3 2 3" xfId="37216" xr:uid="{00000000-0005-0000-0000-0000B6080000}"/>
    <cellStyle name="Calculation 3 6 3 4" xfId="12582" xr:uid="{00000000-0005-0000-0000-0000B7080000}"/>
    <cellStyle name="Calculation 3 6 3 4 2" xfId="21834" xr:uid="{00000000-0005-0000-0000-0000B8080000}"/>
    <cellStyle name="Calculation 3 6 3 4 3" xfId="31086" xr:uid="{00000000-0005-0000-0000-0000B9080000}"/>
    <cellStyle name="Calculation 3 6 4" xfId="3965" xr:uid="{00000000-0005-0000-0000-0000BA080000}"/>
    <cellStyle name="Calculation 3 6 4 2" xfId="7413" xr:uid="{00000000-0005-0000-0000-0000BB080000}"/>
    <cellStyle name="Calculation 3 6 4 2 2" xfId="16665" xr:uid="{00000000-0005-0000-0000-0000BC080000}"/>
    <cellStyle name="Calculation 3 6 4 2 2 2" xfId="25917" xr:uid="{00000000-0005-0000-0000-0000BD080000}"/>
    <cellStyle name="Calculation 3 6 4 2 2 3" xfId="35169" xr:uid="{00000000-0005-0000-0000-0000BE080000}"/>
    <cellStyle name="Calculation 3 6 4 3" xfId="10095" xr:uid="{00000000-0005-0000-0000-0000BF080000}"/>
    <cellStyle name="Calculation 3 6 4 3 2" xfId="19347" xr:uid="{00000000-0005-0000-0000-0000C0080000}"/>
    <cellStyle name="Calculation 3 6 4 3 2 2" xfId="28599" xr:uid="{00000000-0005-0000-0000-0000C1080000}"/>
    <cellStyle name="Calculation 3 6 4 3 2 3" xfId="37851" xr:uid="{00000000-0005-0000-0000-0000C2080000}"/>
    <cellStyle name="Calculation 3 6 4 4" xfId="13217" xr:uid="{00000000-0005-0000-0000-0000C3080000}"/>
    <cellStyle name="Calculation 3 6 4 4 2" xfId="22469" xr:uid="{00000000-0005-0000-0000-0000C4080000}"/>
    <cellStyle name="Calculation 3 6 4 4 3" xfId="31721" xr:uid="{00000000-0005-0000-0000-0000C5080000}"/>
    <cellStyle name="Calculation 3 6 5" xfId="5371" xr:uid="{00000000-0005-0000-0000-0000C6080000}"/>
    <cellStyle name="Calculation 3 6 5 2" xfId="14623" xr:uid="{00000000-0005-0000-0000-0000C7080000}"/>
    <cellStyle name="Calculation 3 6 5 2 2" xfId="23875" xr:uid="{00000000-0005-0000-0000-0000C8080000}"/>
    <cellStyle name="Calculation 3 6 5 2 3" xfId="33127" xr:uid="{00000000-0005-0000-0000-0000C9080000}"/>
    <cellStyle name="Calculation 3 6 6" xfId="8054" xr:uid="{00000000-0005-0000-0000-0000CA080000}"/>
    <cellStyle name="Calculation 3 6 6 2" xfId="17306" xr:uid="{00000000-0005-0000-0000-0000CB080000}"/>
    <cellStyle name="Calculation 3 6 6 2 2" xfId="26558" xr:uid="{00000000-0005-0000-0000-0000CC080000}"/>
    <cellStyle name="Calculation 3 6 6 2 3" xfId="35810" xr:uid="{00000000-0005-0000-0000-0000CD080000}"/>
    <cellStyle name="Calculation 3 6 7" xfId="11176" xr:uid="{00000000-0005-0000-0000-0000CE080000}"/>
    <cellStyle name="Calculation 3 6 7 2" xfId="20428" xr:uid="{00000000-0005-0000-0000-0000CF080000}"/>
    <cellStyle name="Calculation 3 6 7 3" xfId="29680" xr:uid="{00000000-0005-0000-0000-0000D0080000}"/>
    <cellStyle name="Calculation 3 7" xfId="1960" xr:uid="{00000000-0005-0000-0000-0000D1080000}"/>
    <cellStyle name="Calculation 3 7 2" xfId="2713" xr:uid="{00000000-0005-0000-0000-0000D2080000}"/>
    <cellStyle name="Calculation 3 7 2 2" xfId="6161" xr:uid="{00000000-0005-0000-0000-0000D3080000}"/>
    <cellStyle name="Calculation 3 7 2 2 2" xfId="15413" xr:uid="{00000000-0005-0000-0000-0000D4080000}"/>
    <cellStyle name="Calculation 3 7 2 2 2 2" xfId="24665" xr:uid="{00000000-0005-0000-0000-0000D5080000}"/>
    <cellStyle name="Calculation 3 7 2 2 2 3" xfId="33917" xr:uid="{00000000-0005-0000-0000-0000D6080000}"/>
    <cellStyle name="Calculation 3 7 2 3" xfId="8843" xr:uid="{00000000-0005-0000-0000-0000D7080000}"/>
    <cellStyle name="Calculation 3 7 2 3 2" xfId="18095" xr:uid="{00000000-0005-0000-0000-0000D8080000}"/>
    <cellStyle name="Calculation 3 7 2 3 2 2" xfId="27347" xr:uid="{00000000-0005-0000-0000-0000D9080000}"/>
    <cellStyle name="Calculation 3 7 2 3 2 3" xfId="36599" xr:uid="{00000000-0005-0000-0000-0000DA080000}"/>
    <cellStyle name="Calculation 3 7 2 4" xfId="11965" xr:uid="{00000000-0005-0000-0000-0000DB080000}"/>
    <cellStyle name="Calculation 3 7 2 4 2" xfId="21217" xr:uid="{00000000-0005-0000-0000-0000DC080000}"/>
    <cellStyle name="Calculation 3 7 2 4 3" xfId="30469" xr:uid="{00000000-0005-0000-0000-0000DD080000}"/>
    <cellStyle name="Calculation 3 7 3" xfId="3369" xr:uid="{00000000-0005-0000-0000-0000DE080000}"/>
    <cellStyle name="Calculation 3 7 3 2" xfId="6817" xr:uid="{00000000-0005-0000-0000-0000DF080000}"/>
    <cellStyle name="Calculation 3 7 3 2 2" xfId="16069" xr:uid="{00000000-0005-0000-0000-0000E0080000}"/>
    <cellStyle name="Calculation 3 7 3 2 2 2" xfId="25321" xr:uid="{00000000-0005-0000-0000-0000E1080000}"/>
    <cellStyle name="Calculation 3 7 3 2 2 3" xfId="34573" xr:uid="{00000000-0005-0000-0000-0000E2080000}"/>
    <cellStyle name="Calculation 3 7 3 3" xfId="9499" xr:uid="{00000000-0005-0000-0000-0000E3080000}"/>
    <cellStyle name="Calculation 3 7 3 3 2" xfId="18751" xr:uid="{00000000-0005-0000-0000-0000E4080000}"/>
    <cellStyle name="Calculation 3 7 3 3 2 2" xfId="28003" xr:uid="{00000000-0005-0000-0000-0000E5080000}"/>
    <cellStyle name="Calculation 3 7 3 3 2 3" xfId="37255" xr:uid="{00000000-0005-0000-0000-0000E6080000}"/>
    <cellStyle name="Calculation 3 7 3 4" xfId="12621" xr:uid="{00000000-0005-0000-0000-0000E7080000}"/>
    <cellStyle name="Calculation 3 7 3 4 2" xfId="21873" xr:uid="{00000000-0005-0000-0000-0000E8080000}"/>
    <cellStyle name="Calculation 3 7 3 4 3" xfId="31125" xr:uid="{00000000-0005-0000-0000-0000E9080000}"/>
    <cellStyle name="Calculation 3 7 4" xfId="4004" xr:uid="{00000000-0005-0000-0000-0000EA080000}"/>
    <cellStyle name="Calculation 3 7 4 2" xfId="7452" xr:uid="{00000000-0005-0000-0000-0000EB080000}"/>
    <cellStyle name="Calculation 3 7 4 2 2" xfId="16704" xr:uid="{00000000-0005-0000-0000-0000EC080000}"/>
    <cellStyle name="Calculation 3 7 4 2 2 2" xfId="25956" xr:uid="{00000000-0005-0000-0000-0000ED080000}"/>
    <cellStyle name="Calculation 3 7 4 2 2 3" xfId="35208" xr:uid="{00000000-0005-0000-0000-0000EE080000}"/>
    <cellStyle name="Calculation 3 7 4 3" xfId="10134" xr:uid="{00000000-0005-0000-0000-0000EF080000}"/>
    <cellStyle name="Calculation 3 7 4 3 2" xfId="19386" xr:uid="{00000000-0005-0000-0000-0000F0080000}"/>
    <cellStyle name="Calculation 3 7 4 3 2 2" xfId="28638" xr:uid="{00000000-0005-0000-0000-0000F1080000}"/>
    <cellStyle name="Calculation 3 7 4 3 2 3" xfId="37890" xr:uid="{00000000-0005-0000-0000-0000F2080000}"/>
    <cellStyle name="Calculation 3 7 4 4" xfId="13256" xr:uid="{00000000-0005-0000-0000-0000F3080000}"/>
    <cellStyle name="Calculation 3 7 4 4 2" xfId="22508" xr:uid="{00000000-0005-0000-0000-0000F4080000}"/>
    <cellStyle name="Calculation 3 7 4 4 3" xfId="31760" xr:uid="{00000000-0005-0000-0000-0000F5080000}"/>
    <cellStyle name="Calculation 3 7 5" xfId="5410" xr:uid="{00000000-0005-0000-0000-0000F6080000}"/>
    <cellStyle name="Calculation 3 7 5 2" xfId="14662" xr:uid="{00000000-0005-0000-0000-0000F7080000}"/>
    <cellStyle name="Calculation 3 7 5 2 2" xfId="23914" xr:uid="{00000000-0005-0000-0000-0000F8080000}"/>
    <cellStyle name="Calculation 3 7 5 2 3" xfId="33166" xr:uid="{00000000-0005-0000-0000-0000F9080000}"/>
    <cellStyle name="Calculation 3 7 6" xfId="8093" xr:uid="{00000000-0005-0000-0000-0000FA080000}"/>
    <cellStyle name="Calculation 3 7 6 2" xfId="17345" xr:uid="{00000000-0005-0000-0000-0000FB080000}"/>
    <cellStyle name="Calculation 3 7 6 2 2" xfId="26597" xr:uid="{00000000-0005-0000-0000-0000FC080000}"/>
    <cellStyle name="Calculation 3 7 6 2 3" xfId="35849" xr:uid="{00000000-0005-0000-0000-0000FD080000}"/>
    <cellStyle name="Calculation 3 7 7" xfId="11215" xr:uid="{00000000-0005-0000-0000-0000FE080000}"/>
    <cellStyle name="Calculation 3 7 7 2" xfId="20467" xr:uid="{00000000-0005-0000-0000-0000FF080000}"/>
    <cellStyle name="Calculation 3 7 7 3" xfId="29719" xr:uid="{00000000-0005-0000-0000-000000090000}"/>
    <cellStyle name="Calculation 3 8" xfId="1928" xr:uid="{00000000-0005-0000-0000-000001090000}"/>
    <cellStyle name="Calculation 3 8 2" xfId="2681" xr:uid="{00000000-0005-0000-0000-000002090000}"/>
    <cellStyle name="Calculation 3 8 2 2" xfId="6129" xr:uid="{00000000-0005-0000-0000-000003090000}"/>
    <cellStyle name="Calculation 3 8 2 2 2" xfId="15381" xr:uid="{00000000-0005-0000-0000-000004090000}"/>
    <cellStyle name="Calculation 3 8 2 2 2 2" xfId="24633" xr:uid="{00000000-0005-0000-0000-000005090000}"/>
    <cellStyle name="Calculation 3 8 2 2 2 3" xfId="33885" xr:uid="{00000000-0005-0000-0000-000006090000}"/>
    <cellStyle name="Calculation 3 8 2 3" xfId="8811" xr:uid="{00000000-0005-0000-0000-000007090000}"/>
    <cellStyle name="Calculation 3 8 2 3 2" xfId="18063" xr:uid="{00000000-0005-0000-0000-000008090000}"/>
    <cellStyle name="Calculation 3 8 2 3 2 2" xfId="27315" xr:uid="{00000000-0005-0000-0000-000009090000}"/>
    <cellStyle name="Calculation 3 8 2 3 2 3" xfId="36567" xr:uid="{00000000-0005-0000-0000-00000A090000}"/>
    <cellStyle name="Calculation 3 8 2 4" xfId="11933" xr:uid="{00000000-0005-0000-0000-00000B090000}"/>
    <cellStyle name="Calculation 3 8 2 4 2" xfId="21185" xr:uid="{00000000-0005-0000-0000-00000C090000}"/>
    <cellStyle name="Calculation 3 8 2 4 3" xfId="30437" xr:uid="{00000000-0005-0000-0000-00000D090000}"/>
    <cellStyle name="Calculation 3 8 3" xfId="3337" xr:uid="{00000000-0005-0000-0000-00000E090000}"/>
    <cellStyle name="Calculation 3 8 3 2" xfId="6785" xr:uid="{00000000-0005-0000-0000-00000F090000}"/>
    <cellStyle name="Calculation 3 8 3 2 2" xfId="16037" xr:uid="{00000000-0005-0000-0000-000010090000}"/>
    <cellStyle name="Calculation 3 8 3 2 2 2" xfId="25289" xr:uid="{00000000-0005-0000-0000-000011090000}"/>
    <cellStyle name="Calculation 3 8 3 2 2 3" xfId="34541" xr:uid="{00000000-0005-0000-0000-000012090000}"/>
    <cellStyle name="Calculation 3 8 3 3" xfId="9467" xr:uid="{00000000-0005-0000-0000-000013090000}"/>
    <cellStyle name="Calculation 3 8 3 3 2" xfId="18719" xr:uid="{00000000-0005-0000-0000-000014090000}"/>
    <cellStyle name="Calculation 3 8 3 3 2 2" xfId="27971" xr:uid="{00000000-0005-0000-0000-000015090000}"/>
    <cellStyle name="Calculation 3 8 3 3 2 3" xfId="37223" xr:uid="{00000000-0005-0000-0000-000016090000}"/>
    <cellStyle name="Calculation 3 8 3 4" xfId="12589" xr:uid="{00000000-0005-0000-0000-000017090000}"/>
    <cellStyle name="Calculation 3 8 3 4 2" xfId="21841" xr:uid="{00000000-0005-0000-0000-000018090000}"/>
    <cellStyle name="Calculation 3 8 3 4 3" xfId="31093" xr:uid="{00000000-0005-0000-0000-000019090000}"/>
    <cellStyle name="Calculation 3 8 4" xfId="3972" xr:uid="{00000000-0005-0000-0000-00001A090000}"/>
    <cellStyle name="Calculation 3 8 4 2" xfId="7420" xr:uid="{00000000-0005-0000-0000-00001B090000}"/>
    <cellStyle name="Calculation 3 8 4 2 2" xfId="16672" xr:uid="{00000000-0005-0000-0000-00001C090000}"/>
    <cellStyle name="Calculation 3 8 4 2 2 2" xfId="25924" xr:uid="{00000000-0005-0000-0000-00001D090000}"/>
    <cellStyle name="Calculation 3 8 4 2 2 3" xfId="35176" xr:uid="{00000000-0005-0000-0000-00001E090000}"/>
    <cellStyle name="Calculation 3 8 4 3" xfId="10102" xr:uid="{00000000-0005-0000-0000-00001F090000}"/>
    <cellStyle name="Calculation 3 8 4 3 2" xfId="19354" xr:uid="{00000000-0005-0000-0000-000020090000}"/>
    <cellStyle name="Calculation 3 8 4 3 2 2" xfId="28606" xr:uid="{00000000-0005-0000-0000-000021090000}"/>
    <cellStyle name="Calculation 3 8 4 3 2 3" xfId="37858" xr:uid="{00000000-0005-0000-0000-000022090000}"/>
    <cellStyle name="Calculation 3 8 4 4" xfId="13224" xr:uid="{00000000-0005-0000-0000-000023090000}"/>
    <cellStyle name="Calculation 3 8 4 4 2" xfId="22476" xr:uid="{00000000-0005-0000-0000-000024090000}"/>
    <cellStyle name="Calculation 3 8 4 4 3" xfId="31728" xr:uid="{00000000-0005-0000-0000-000025090000}"/>
    <cellStyle name="Calculation 3 8 5" xfId="5378" xr:uid="{00000000-0005-0000-0000-000026090000}"/>
    <cellStyle name="Calculation 3 8 5 2" xfId="14630" xr:uid="{00000000-0005-0000-0000-000027090000}"/>
    <cellStyle name="Calculation 3 8 5 2 2" xfId="23882" xr:uid="{00000000-0005-0000-0000-000028090000}"/>
    <cellStyle name="Calculation 3 8 5 2 3" xfId="33134" xr:uid="{00000000-0005-0000-0000-000029090000}"/>
    <cellStyle name="Calculation 3 8 6" xfId="8061" xr:uid="{00000000-0005-0000-0000-00002A090000}"/>
    <cellStyle name="Calculation 3 8 6 2" xfId="17313" xr:uid="{00000000-0005-0000-0000-00002B090000}"/>
    <cellStyle name="Calculation 3 8 6 2 2" xfId="26565" xr:uid="{00000000-0005-0000-0000-00002C090000}"/>
    <cellStyle name="Calculation 3 8 6 2 3" xfId="35817" xr:uid="{00000000-0005-0000-0000-00002D090000}"/>
    <cellStyle name="Calculation 3 8 7" xfId="11183" xr:uid="{00000000-0005-0000-0000-00002E090000}"/>
    <cellStyle name="Calculation 3 8 7 2" xfId="20435" xr:uid="{00000000-0005-0000-0000-00002F090000}"/>
    <cellStyle name="Calculation 3 8 7 3" xfId="29687" xr:uid="{00000000-0005-0000-0000-000030090000}"/>
    <cellStyle name="Calculation 3 9" xfId="1688" xr:uid="{00000000-0005-0000-0000-000031090000}"/>
    <cellStyle name="Calculation 3 9 2" xfId="2441" xr:uid="{00000000-0005-0000-0000-000032090000}"/>
    <cellStyle name="Calculation 3 9 2 2" xfId="5889" xr:uid="{00000000-0005-0000-0000-000033090000}"/>
    <cellStyle name="Calculation 3 9 2 2 2" xfId="15141" xr:uid="{00000000-0005-0000-0000-000034090000}"/>
    <cellStyle name="Calculation 3 9 2 2 2 2" xfId="24393" xr:uid="{00000000-0005-0000-0000-000035090000}"/>
    <cellStyle name="Calculation 3 9 2 2 2 3" xfId="33645" xr:uid="{00000000-0005-0000-0000-000036090000}"/>
    <cellStyle name="Calculation 3 9 2 3" xfId="8571" xr:uid="{00000000-0005-0000-0000-000037090000}"/>
    <cellStyle name="Calculation 3 9 2 3 2" xfId="17823" xr:uid="{00000000-0005-0000-0000-000038090000}"/>
    <cellStyle name="Calculation 3 9 2 3 2 2" xfId="27075" xr:uid="{00000000-0005-0000-0000-000039090000}"/>
    <cellStyle name="Calculation 3 9 2 3 2 3" xfId="36327" xr:uid="{00000000-0005-0000-0000-00003A090000}"/>
    <cellStyle name="Calculation 3 9 2 4" xfId="11693" xr:uid="{00000000-0005-0000-0000-00003B090000}"/>
    <cellStyle name="Calculation 3 9 2 4 2" xfId="20945" xr:uid="{00000000-0005-0000-0000-00003C090000}"/>
    <cellStyle name="Calculation 3 9 2 4 3" xfId="30197" xr:uid="{00000000-0005-0000-0000-00003D090000}"/>
    <cellStyle name="Calculation 3 9 3" xfId="3097" xr:uid="{00000000-0005-0000-0000-00003E090000}"/>
    <cellStyle name="Calculation 3 9 3 2" xfId="6545" xr:uid="{00000000-0005-0000-0000-00003F090000}"/>
    <cellStyle name="Calculation 3 9 3 2 2" xfId="15797" xr:uid="{00000000-0005-0000-0000-000040090000}"/>
    <cellStyle name="Calculation 3 9 3 2 2 2" xfId="25049" xr:uid="{00000000-0005-0000-0000-000041090000}"/>
    <cellStyle name="Calculation 3 9 3 2 2 3" xfId="34301" xr:uid="{00000000-0005-0000-0000-000042090000}"/>
    <cellStyle name="Calculation 3 9 3 3" xfId="9227" xr:uid="{00000000-0005-0000-0000-000043090000}"/>
    <cellStyle name="Calculation 3 9 3 3 2" xfId="18479" xr:uid="{00000000-0005-0000-0000-000044090000}"/>
    <cellStyle name="Calculation 3 9 3 3 2 2" xfId="27731" xr:uid="{00000000-0005-0000-0000-000045090000}"/>
    <cellStyle name="Calculation 3 9 3 3 2 3" xfId="36983" xr:uid="{00000000-0005-0000-0000-000046090000}"/>
    <cellStyle name="Calculation 3 9 3 4" xfId="12349" xr:uid="{00000000-0005-0000-0000-000047090000}"/>
    <cellStyle name="Calculation 3 9 3 4 2" xfId="21601" xr:uid="{00000000-0005-0000-0000-000048090000}"/>
    <cellStyle name="Calculation 3 9 3 4 3" xfId="30853" xr:uid="{00000000-0005-0000-0000-000049090000}"/>
    <cellStyle name="Calculation 3 9 4" xfId="3732" xr:uid="{00000000-0005-0000-0000-00004A090000}"/>
    <cellStyle name="Calculation 3 9 4 2" xfId="7180" xr:uid="{00000000-0005-0000-0000-00004B090000}"/>
    <cellStyle name="Calculation 3 9 4 2 2" xfId="16432" xr:uid="{00000000-0005-0000-0000-00004C090000}"/>
    <cellStyle name="Calculation 3 9 4 2 2 2" xfId="25684" xr:uid="{00000000-0005-0000-0000-00004D090000}"/>
    <cellStyle name="Calculation 3 9 4 2 2 3" xfId="34936" xr:uid="{00000000-0005-0000-0000-00004E090000}"/>
    <cellStyle name="Calculation 3 9 4 3" xfId="9862" xr:uid="{00000000-0005-0000-0000-00004F090000}"/>
    <cellStyle name="Calculation 3 9 4 3 2" xfId="19114" xr:uid="{00000000-0005-0000-0000-000050090000}"/>
    <cellStyle name="Calculation 3 9 4 3 2 2" xfId="28366" xr:uid="{00000000-0005-0000-0000-000051090000}"/>
    <cellStyle name="Calculation 3 9 4 3 2 3" xfId="37618" xr:uid="{00000000-0005-0000-0000-000052090000}"/>
    <cellStyle name="Calculation 3 9 4 4" xfId="12984" xr:uid="{00000000-0005-0000-0000-000053090000}"/>
    <cellStyle name="Calculation 3 9 4 4 2" xfId="22236" xr:uid="{00000000-0005-0000-0000-000054090000}"/>
    <cellStyle name="Calculation 3 9 4 4 3" xfId="31488" xr:uid="{00000000-0005-0000-0000-000055090000}"/>
    <cellStyle name="Calculation 3 9 5" xfId="5138" xr:uid="{00000000-0005-0000-0000-000056090000}"/>
    <cellStyle name="Calculation 3 9 5 2" xfId="14390" xr:uid="{00000000-0005-0000-0000-000057090000}"/>
    <cellStyle name="Calculation 3 9 5 2 2" xfId="23642" xr:uid="{00000000-0005-0000-0000-000058090000}"/>
    <cellStyle name="Calculation 3 9 5 2 3" xfId="32894" xr:uid="{00000000-0005-0000-0000-000059090000}"/>
    <cellStyle name="Calculation 3 9 6" xfId="7821" xr:uid="{00000000-0005-0000-0000-00005A090000}"/>
    <cellStyle name="Calculation 3 9 6 2" xfId="17073" xr:uid="{00000000-0005-0000-0000-00005B090000}"/>
    <cellStyle name="Calculation 3 9 6 2 2" xfId="26325" xr:uid="{00000000-0005-0000-0000-00005C090000}"/>
    <cellStyle name="Calculation 3 9 6 2 3" xfId="35577" xr:uid="{00000000-0005-0000-0000-00005D090000}"/>
    <cellStyle name="Calculation 3 9 7" xfId="10943" xr:uid="{00000000-0005-0000-0000-00005E090000}"/>
    <cellStyle name="Calculation 3 9 7 2" xfId="20195" xr:uid="{00000000-0005-0000-0000-00005F090000}"/>
    <cellStyle name="Calculation 3 9 7 3" xfId="29447" xr:uid="{00000000-0005-0000-0000-000060090000}"/>
    <cellStyle name="Calculation 4" xfId="416" xr:uid="{00000000-0005-0000-0000-000061090000}"/>
    <cellStyle name="Calculation 4 10" xfId="928" xr:uid="{00000000-0005-0000-0000-000062090000}"/>
    <cellStyle name="Calculation 4 10 2" xfId="4656" xr:uid="{00000000-0005-0000-0000-000063090000}"/>
    <cellStyle name="Calculation 4 10 2 2" xfId="13908" xr:uid="{00000000-0005-0000-0000-000064090000}"/>
    <cellStyle name="Calculation 4 10 2 2 2" xfId="23160" xr:uid="{00000000-0005-0000-0000-000065090000}"/>
    <cellStyle name="Calculation 4 10 2 2 3" xfId="32412" xr:uid="{00000000-0005-0000-0000-000066090000}"/>
    <cellStyle name="Calculation 4 10 3" xfId="4942" xr:uid="{00000000-0005-0000-0000-000067090000}"/>
    <cellStyle name="Calculation 4 10 3 2" xfId="14194" xr:uid="{00000000-0005-0000-0000-000068090000}"/>
    <cellStyle name="Calculation 4 10 3 2 2" xfId="23446" xr:uid="{00000000-0005-0000-0000-000069090000}"/>
    <cellStyle name="Calculation 4 10 3 2 3" xfId="32698" xr:uid="{00000000-0005-0000-0000-00006A090000}"/>
    <cellStyle name="Calculation 4 10 4" xfId="10682" xr:uid="{00000000-0005-0000-0000-00006B090000}"/>
    <cellStyle name="Calculation 4 10 4 2" xfId="19934" xr:uid="{00000000-0005-0000-0000-00006C090000}"/>
    <cellStyle name="Calculation 4 10 4 3" xfId="29186" xr:uid="{00000000-0005-0000-0000-00006D090000}"/>
    <cellStyle name="Calculation 4 11" xfId="984" xr:uid="{00000000-0005-0000-0000-00006E090000}"/>
    <cellStyle name="Calculation 4 11 2" xfId="4712" xr:uid="{00000000-0005-0000-0000-00006F090000}"/>
    <cellStyle name="Calculation 4 11 2 2" xfId="13964" xr:uid="{00000000-0005-0000-0000-000070090000}"/>
    <cellStyle name="Calculation 4 11 2 2 2" xfId="23216" xr:uid="{00000000-0005-0000-0000-000071090000}"/>
    <cellStyle name="Calculation 4 11 2 2 3" xfId="32468" xr:uid="{00000000-0005-0000-0000-000072090000}"/>
    <cellStyle name="Calculation 4 11 3" xfId="4360" xr:uid="{00000000-0005-0000-0000-000073090000}"/>
    <cellStyle name="Calculation 4 11 3 2" xfId="13612" xr:uid="{00000000-0005-0000-0000-000074090000}"/>
    <cellStyle name="Calculation 4 11 3 2 2" xfId="22864" xr:uid="{00000000-0005-0000-0000-000075090000}"/>
    <cellStyle name="Calculation 4 11 3 2 3" xfId="32116" xr:uid="{00000000-0005-0000-0000-000076090000}"/>
    <cellStyle name="Calculation 4 11 4" xfId="10738" xr:uid="{00000000-0005-0000-0000-000077090000}"/>
    <cellStyle name="Calculation 4 11 4 2" xfId="19990" xr:uid="{00000000-0005-0000-0000-000078090000}"/>
    <cellStyle name="Calculation 4 11 4 3" xfId="29242" xr:uid="{00000000-0005-0000-0000-000079090000}"/>
    <cellStyle name="Calculation 4 12" xfId="2372" xr:uid="{00000000-0005-0000-0000-00007A090000}"/>
    <cellStyle name="Calculation 4 12 2" xfId="5820" xr:uid="{00000000-0005-0000-0000-00007B090000}"/>
    <cellStyle name="Calculation 4 12 2 2" xfId="15072" xr:uid="{00000000-0005-0000-0000-00007C090000}"/>
    <cellStyle name="Calculation 4 12 2 2 2" xfId="24324" xr:uid="{00000000-0005-0000-0000-00007D090000}"/>
    <cellStyle name="Calculation 4 12 2 2 3" xfId="33576" xr:uid="{00000000-0005-0000-0000-00007E090000}"/>
    <cellStyle name="Calculation 4 12 3" xfId="8502" xr:uid="{00000000-0005-0000-0000-00007F090000}"/>
    <cellStyle name="Calculation 4 12 3 2" xfId="17754" xr:uid="{00000000-0005-0000-0000-000080090000}"/>
    <cellStyle name="Calculation 4 12 3 2 2" xfId="27006" xr:uid="{00000000-0005-0000-0000-000081090000}"/>
    <cellStyle name="Calculation 4 12 3 2 3" xfId="36258" xr:uid="{00000000-0005-0000-0000-000082090000}"/>
    <cellStyle name="Calculation 4 12 4" xfId="11624" xr:uid="{00000000-0005-0000-0000-000083090000}"/>
    <cellStyle name="Calculation 4 12 4 2" xfId="20876" xr:uid="{00000000-0005-0000-0000-000084090000}"/>
    <cellStyle name="Calculation 4 12 4 3" xfId="30128" xr:uid="{00000000-0005-0000-0000-000085090000}"/>
    <cellStyle name="Calculation 4 13" xfId="4388" xr:uid="{00000000-0005-0000-0000-000086090000}"/>
    <cellStyle name="Calculation 4 13 2" xfId="13640" xr:uid="{00000000-0005-0000-0000-000087090000}"/>
    <cellStyle name="Calculation 4 13 2 2" xfId="22892" xr:uid="{00000000-0005-0000-0000-000088090000}"/>
    <cellStyle name="Calculation 4 13 2 3" xfId="32144" xr:uid="{00000000-0005-0000-0000-000089090000}"/>
    <cellStyle name="Calculation 4 14" xfId="5027" xr:uid="{00000000-0005-0000-0000-00008A090000}"/>
    <cellStyle name="Calculation 4 14 2" xfId="14279" xr:uid="{00000000-0005-0000-0000-00008B090000}"/>
    <cellStyle name="Calculation 4 14 2 2" xfId="23531" xr:uid="{00000000-0005-0000-0000-00008C090000}"/>
    <cellStyle name="Calculation 4 14 2 3" xfId="32783" xr:uid="{00000000-0005-0000-0000-00008D090000}"/>
    <cellStyle name="Calculation 4 15" xfId="10477" xr:uid="{00000000-0005-0000-0000-00008E090000}"/>
    <cellStyle name="Calculation 4 15 2" xfId="19729" xr:uid="{00000000-0005-0000-0000-00008F090000}"/>
    <cellStyle name="Calculation 4 15 3" xfId="28981" xr:uid="{00000000-0005-0000-0000-000090090000}"/>
    <cellStyle name="Calculation 4 2" xfId="568" xr:uid="{00000000-0005-0000-0000-000091090000}"/>
    <cellStyle name="Calculation 4 2 10" xfId="4448" xr:uid="{00000000-0005-0000-0000-000092090000}"/>
    <cellStyle name="Calculation 4 2 10 2" xfId="13700" xr:uid="{00000000-0005-0000-0000-000093090000}"/>
    <cellStyle name="Calculation 4 2 10 2 2" xfId="22952" xr:uid="{00000000-0005-0000-0000-000094090000}"/>
    <cellStyle name="Calculation 4 2 10 2 3" xfId="32204" xr:uid="{00000000-0005-0000-0000-000095090000}"/>
    <cellStyle name="Calculation 4 2 11" xfId="4420" xr:uid="{00000000-0005-0000-0000-000096090000}"/>
    <cellStyle name="Calculation 4 2 11 2" xfId="13672" xr:uid="{00000000-0005-0000-0000-000097090000}"/>
    <cellStyle name="Calculation 4 2 11 2 2" xfId="22924" xr:uid="{00000000-0005-0000-0000-000098090000}"/>
    <cellStyle name="Calculation 4 2 11 2 3" xfId="32176" xr:uid="{00000000-0005-0000-0000-000099090000}"/>
    <cellStyle name="Calculation 4 2 12" xfId="10513" xr:uid="{00000000-0005-0000-0000-00009A090000}"/>
    <cellStyle name="Calculation 4 2 12 2" xfId="19765" xr:uid="{00000000-0005-0000-0000-00009B090000}"/>
    <cellStyle name="Calculation 4 2 12 3" xfId="29017" xr:uid="{00000000-0005-0000-0000-00009C090000}"/>
    <cellStyle name="Calculation 4 2 2" xfId="1839" xr:uid="{00000000-0005-0000-0000-00009D090000}"/>
    <cellStyle name="Calculation 4 2 2 2" xfId="2592" xr:uid="{00000000-0005-0000-0000-00009E090000}"/>
    <cellStyle name="Calculation 4 2 2 2 2" xfId="6040" xr:uid="{00000000-0005-0000-0000-00009F090000}"/>
    <cellStyle name="Calculation 4 2 2 2 2 2" xfId="15292" xr:uid="{00000000-0005-0000-0000-0000A0090000}"/>
    <cellStyle name="Calculation 4 2 2 2 2 2 2" xfId="24544" xr:uid="{00000000-0005-0000-0000-0000A1090000}"/>
    <cellStyle name="Calculation 4 2 2 2 2 2 3" xfId="33796" xr:uid="{00000000-0005-0000-0000-0000A2090000}"/>
    <cellStyle name="Calculation 4 2 2 2 3" xfId="8722" xr:uid="{00000000-0005-0000-0000-0000A3090000}"/>
    <cellStyle name="Calculation 4 2 2 2 3 2" xfId="17974" xr:uid="{00000000-0005-0000-0000-0000A4090000}"/>
    <cellStyle name="Calculation 4 2 2 2 3 2 2" xfId="27226" xr:uid="{00000000-0005-0000-0000-0000A5090000}"/>
    <cellStyle name="Calculation 4 2 2 2 3 2 3" xfId="36478" xr:uid="{00000000-0005-0000-0000-0000A6090000}"/>
    <cellStyle name="Calculation 4 2 2 2 4" xfId="11844" xr:uid="{00000000-0005-0000-0000-0000A7090000}"/>
    <cellStyle name="Calculation 4 2 2 2 4 2" xfId="21096" xr:uid="{00000000-0005-0000-0000-0000A8090000}"/>
    <cellStyle name="Calculation 4 2 2 2 4 3" xfId="30348" xr:uid="{00000000-0005-0000-0000-0000A9090000}"/>
    <cellStyle name="Calculation 4 2 2 3" xfId="3248" xr:uid="{00000000-0005-0000-0000-0000AA090000}"/>
    <cellStyle name="Calculation 4 2 2 3 2" xfId="6696" xr:uid="{00000000-0005-0000-0000-0000AB090000}"/>
    <cellStyle name="Calculation 4 2 2 3 2 2" xfId="15948" xr:uid="{00000000-0005-0000-0000-0000AC090000}"/>
    <cellStyle name="Calculation 4 2 2 3 2 2 2" xfId="25200" xr:uid="{00000000-0005-0000-0000-0000AD090000}"/>
    <cellStyle name="Calculation 4 2 2 3 2 2 3" xfId="34452" xr:uid="{00000000-0005-0000-0000-0000AE090000}"/>
    <cellStyle name="Calculation 4 2 2 3 3" xfId="9378" xr:uid="{00000000-0005-0000-0000-0000AF090000}"/>
    <cellStyle name="Calculation 4 2 2 3 3 2" xfId="18630" xr:uid="{00000000-0005-0000-0000-0000B0090000}"/>
    <cellStyle name="Calculation 4 2 2 3 3 2 2" xfId="27882" xr:uid="{00000000-0005-0000-0000-0000B1090000}"/>
    <cellStyle name="Calculation 4 2 2 3 3 2 3" xfId="37134" xr:uid="{00000000-0005-0000-0000-0000B2090000}"/>
    <cellStyle name="Calculation 4 2 2 3 4" xfId="12500" xr:uid="{00000000-0005-0000-0000-0000B3090000}"/>
    <cellStyle name="Calculation 4 2 2 3 4 2" xfId="21752" xr:uid="{00000000-0005-0000-0000-0000B4090000}"/>
    <cellStyle name="Calculation 4 2 2 3 4 3" xfId="31004" xr:uid="{00000000-0005-0000-0000-0000B5090000}"/>
    <cellStyle name="Calculation 4 2 2 4" xfId="3883" xr:uid="{00000000-0005-0000-0000-0000B6090000}"/>
    <cellStyle name="Calculation 4 2 2 4 2" xfId="7331" xr:uid="{00000000-0005-0000-0000-0000B7090000}"/>
    <cellStyle name="Calculation 4 2 2 4 2 2" xfId="16583" xr:uid="{00000000-0005-0000-0000-0000B8090000}"/>
    <cellStyle name="Calculation 4 2 2 4 2 2 2" xfId="25835" xr:uid="{00000000-0005-0000-0000-0000B9090000}"/>
    <cellStyle name="Calculation 4 2 2 4 2 2 3" xfId="35087" xr:uid="{00000000-0005-0000-0000-0000BA090000}"/>
    <cellStyle name="Calculation 4 2 2 4 3" xfId="10013" xr:uid="{00000000-0005-0000-0000-0000BB090000}"/>
    <cellStyle name="Calculation 4 2 2 4 3 2" xfId="19265" xr:uid="{00000000-0005-0000-0000-0000BC090000}"/>
    <cellStyle name="Calculation 4 2 2 4 3 2 2" xfId="28517" xr:uid="{00000000-0005-0000-0000-0000BD090000}"/>
    <cellStyle name="Calculation 4 2 2 4 3 2 3" xfId="37769" xr:uid="{00000000-0005-0000-0000-0000BE090000}"/>
    <cellStyle name="Calculation 4 2 2 4 4" xfId="13135" xr:uid="{00000000-0005-0000-0000-0000BF090000}"/>
    <cellStyle name="Calculation 4 2 2 4 4 2" xfId="22387" xr:uid="{00000000-0005-0000-0000-0000C0090000}"/>
    <cellStyle name="Calculation 4 2 2 4 4 3" xfId="31639" xr:uid="{00000000-0005-0000-0000-0000C1090000}"/>
    <cellStyle name="Calculation 4 2 2 5" xfId="5289" xr:uid="{00000000-0005-0000-0000-0000C2090000}"/>
    <cellStyle name="Calculation 4 2 2 5 2" xfId="14541" xr:uid="{00000000-0005-0000-0000-0000C3090000}"/>
    <cellStyle name="Calculation 4 2 2 5 2 2" xfId="23793" xr:uid="{00000000-0005-0000-0000-0000C4090000}"/>
    <cellStyle name="Calculation 4 2 2 5 2 3" xfId="33045" xr:uid="{00000000-0005-0000-0000-0000C5090000}"/>
    <cellStyle name="Calculation 4 2 2 6" xfId="7972" xr:uid="{00000000-0005-0000-0000-0000C6090000}"/>
    <cellStyle name="Calculation 4 2 2 6 2" xfId="17224" xr:uid="{00000000-0005-0000-0000-0000C7090000}"/>
    <cellStyle name="Calculation 4 2 2 6 2 2" xfId="26476" xr:uid="{00000000-0005-0000-0000-0000C8090000}"/>
    <cellStyle name="Calculation 4 2 2 6 2 3" xfId="35728" xr:uid="{00000000-0005-0000-0000-0000C9090000}"/>
    <cellStyle name="Calculation 4 2 2 7" xfId="11094" xr:uid="{00000000-0005-0000-0000-0000CA090000}"/>
    <cellStyle name="Calculation 4 2 2 7 2" xfId="20346" xr:uid="{00000000-0005-0000-0000-0000CB090000}"/>
    <cellStyle name="Calculation 4 2 2 7 3" xfId="29598" xr:uid="{00000000-0005-0000-0000-0000CC090000}"/>
    <cellStyle name="Calculation 4 2 3" xfId="2016" xr:uid="{00000000-0005-0000-0000-0000CD090000}"/>
    <cellStyle name="Calculation 4 2 3 2" xfId="2766" xr:uid="{00000000-0005-0000-0000-0000CE090000}"/>
    <cellStyle name="Calculation 4 2 3 2 2" xfId="6214" xr:uid="{00000000-0005-0000-0000-0000CF090000}"/>
    <cellStyle name="Calculation 4 2 3 2 2 2" xfId="15466" xr:uid="{00000000-0005-0000-0000-0000D0090000}"/>
    <cellStyle name="Calculation 4 2 3 2 2 2 2" xfId="24718" xr:uid="{00000000-0005-0000-0000-0000D1090000}"/>
    <cellStyle name="Calculation 4 2 3 2 2 2 3" xfId="33970" xr:uid="{00000000-0005-0000-0000-0000D2090000}"/>
    <cellStyle name="Calculation 4 2 3 2 3" xfId="8896" xr:uid="{00000000-0005-0000-0000-0000D3090000}"/>
    <cellStyle name="Calculation 4 2 3 2 3 2" xfId="18148" xr:uid="{00000000-0005-0000-0000-0000D4090000}"/>
    <cellStyle name="Calculation 4 2 3 2 3 2 2" xfId="27400" xr:uid="{00000000-0005-0000-0000-0000D5090000}"/>
    <cellStyle name="Calculation 4 2 3 2 3 2 3" xfId="36652" xr:uid="{00000000-0005-0000-0000-0000D6090000}"/>
    <cellStyle name="Calculation 4 2 3 2 4" xfId="12018" xr:uid="{00000000-0005-0000-0000-0000D7090000}"/>
    <cellStyle name="Calculation 4 2 3 2 4 2" xfId="21270" xr:uid="{00000000-0005-0000-0000-0000D8090000}"/>
    <cellStyle name="Calculation 4 2 3 2 4 3" xfId="30522" xr:uid="{00000000-0005-0000-0000-0000D9090000}"/>
    <cellStyle name="Calculation 4 2 3 3" xfId="3422" xr:uid="{00000000-0005-0000-0000-0000DA090000}"/>
    <cellStyle name="Calculation 4 2 3 3 2" xfId="6870" xr:uid="{00000000-0005-0000-0000-0000DB090000}"/>
    <cellStyle name="Calculation 4 2 3 3 2 2" xfId="16122" xr:uid="{00000000-0005-0000-0000-0000DC090000}"/>
    <cellStyle name="Calculation 4 2 3 3 2 2 2" xfId="25374" xr:uid="{00000000-0005-0000-0000-0000DD090000}"/>
    <cellStyle name="Calculation 4 2 3 3 2 2 3" xfId="34626" xr:uid="{00000000-0005-0000-0000-0000DE090000}"/>
    <cellStyle name="Calculation 4 2 3 3 3" xfId="9552" xr:uid="{00000000-0005-0000-0000-0000DF090000}"/>
    <cellStyle name="Calculation 4 2 3 3 3 2" xfId="18804" xr:uid="{00000000-0005-0000-0000-0000E0090000}"/>
    <cellStyle name="Calculation 4 2 3 3 3 2 2" xfId="28056" xr:uid="{00000000-0005-0000-0000-0000E1090000}"/>
    <cellStyle name="Calculation 4 2 3 3 3 2 3" xfId="37308" xr:uid="{00000000-0005-0000-0000-0000E2090000}"/>
    <cellStyle name="Calculation 4 2 3 3 4" xfId="12674" xr:uid="{00000000-0005-0000-0000-0000E3090000}"/>
    <cellStyle name="Calculation 4 2 3 3 4 2" xfId="21926" xr:uid="{00000000-0005-0000-0000-0000E4090000}"/>
    <cellStyle name="Calculation 4 2 3 3 4 3" xfId="31178" xr:uid="{00000000-0005-0000-0000-0000E5090000}"/>
    <cellStyle name="Calculation 4 2 3 4" xfId="4057" xr:uid="{00000000-0005-0000-0000-0000E6090000}"/>
    <cellStyle name="Calculation 4 2 3 4 2" xfId="7505" xr:uid="{00000000-0005-0000-0000-0000E7090000}"/>
    <cellStyle name="Calculation 4 2 3 4 2 2" xfId="16757" xr:uid="{00000000-0005-0000-0000-0000E8090000}"/>
    <cellStyle name="Calculation 4 2 3 4 2 2 2" xfId="26009" xr:uid="{00000000-0005-0000-0000-0000E9090000}"/>
    <cellStyle name="Calculation 4 2 3 4 2 2 3" xfId="35261" xr:uid="{00000000-0005-0000-0000-0000EA090000}"/>
    <cellStyle name="Calculation 4 2 3 4 3" xfId="10187" xr:uid="{00000000-0005-0000-0000-0000EB090000}"/>
    <cellStyle name="Calculation 4 2 3 4 3 2" xfId="19439" xr:uid="{00000000-0005-0000-0000-0000EC090000}"/>
    <cellStyle name="Calculation 4 2 3 4 3 2 2" xfId="28691" xr:uid="{00000000-0005-0000-0000-0000ED090000}"/>
    <cellStyle name="Calculation 4 2 3 4 3 2 3" xfId="37943" xr:uid="{00000000-0005-0000-0000-0000EE090000}"/>
    <cellStyle name="Calculation 4 2 3 4 4" xfId="13309" xr:uid="{00000000-0005-0000-0000-0000EF090000}"/>
    <cellStyle name="Calculation 4 2 3 4 4 2" xfId="22561" xr:uid="{00000000-0005-0000-0000-0000F0090000}"/>
    <cellStyle name="Calculation 4 2 3 4 4 3" xfId="31813" xr:uid="{00000000-0005-0000-0000-0000F1090000}"/>
    <cellStyle name="Calculation 4 2 3 5" xfId="5464" xr:uid="{00000000-0005-0000-0000-0000F2090000}"/>
    <cellStyle name="Calculation 4 2 3 5 2" xfId="14716" xr:uid="{00000000-0005-0000-0000-0000F3090000}"/>
    <cellStyle name="Calculation 4 2 3 5 2 2" xfId="23968" xr:uid="{00000000-0005-0000-0000-0000F4090000}"/>
    <cellStyle name="Calculation 4 2 3 5 2 3" xfId="33220" xr:uid="{00000000-0005-0000-0000-0000F5090000}"/>
    <cellStyle name="Calculation 4 2 3 6" xfId="8146" xr:uid="{00000000-0005-0000-0000-0000F6090000}"/>
    <cellStyle name="Calculation 4 2 3 6 2" xfId="17398" xr:uid="{00000000-0005-0000-0000-0000F7090000}"/>
    <cellStyle name="Calculation 4 2 3 6 2 2" xfId="26650" xr:uid="{00000000-0005-0000-0000-0000F8090000}"/>
    <cellStyle name="Calculation 4 2 3 6 2 3" xfId="35902" xr:uid="{00000000-0005-0000-0000-0000F9090000}"/>
    <cellStyle name="Calculation 4 2 3 7" xfId="11268" xr:uid="{00000000-0005-0000-0000-0000FA090000}"/>
    <cellStyle name="Calculation 4 2 3 7 2" xfId="20520" xr:uid="{00000000-0005-0000-0000-0000FB090000}"/>
    <cellStyle name="Calculation 4 2 3 7 3" xfId="29772" xr:uid="{00000000-0005-0000-0000-0000FC090000}"/>
    <cellStyle name="Calculation 4 2 4" xfId="2095" xr:uid="{00000000-0005-0000-0000-0000FD090000}"/>
    <cellStyle name="Calculation 4 2 4 2" xfId="2844" xr:uid="{00000000-0005-0000-0000-0000FE090000}"/>
    <cellStyle name="Calculation 4 2 4 2 2" xfId="6292" xr:uid="{00000000-0005-0000-0000-0000FF090000}"/>
    <cellStyle name="Calculation 4 2 4 2 2 2" xfId="15544" xr:uid="{00000000-0005-0000-0000-0000000A0000}"/>
    <cellStyle name="Calculation 4 2 4 2 2 2 2" xfId="24796" xr:uid="{00000000-0005-0000-0000-0000010A0000}"/>
    <cellStyle name="Calculation 4 2 4 2 2 2 3" xfId="34048" xr:uid="{00000000-0005-0000-0000-0000020A0000}"/>
    <cellStyle name="Calculation 4 2 4 2 3" xfId="8974" xr:uid="{00000000-0005-0000-0000-0000030A0000}"/>
    <cellStyle name="Calculation 4 2 4 2 3 2" xfId="18226" xr:uid="{00000000-0005-0000-0000-0000040A0000}"/>
    <cellStyle name="Calculation 4 2 4 2 3 2 2" xfId="27478" xr:uid="{00000000-0005-0000-0000-0000050A0000}"/>
    <cellStyle name="Calculation 4 2 4 2 3 2 3" xfId="36730" xr:uid="{00000000-0005-0000-0000-0000060A0000}"/>
    <cellStyle name="Calculation 4 2 4 2 4" xfId="12096" xr:uid="{00000000-0005-0000-0000-0000070A0000}"/>
    <cellStyle name="Calculation 4 2 4 2 4 2" xfId="21348" xr:uid="{00000000-0005-0000-0000-0000080A0000}"/>
    <cellStyle name="Calculation 4 2 4 2 4 3" xfId="30600" xr:uid="{00000000-0005-0000-0000-0000090A0000}"/>
    <cellStyle name="Calculation 4 2 4 3" xfId="3500" xr:uid="{00000000-0005-0000-0000-00000A0A0000}"/>
    <cellStyle name="Calculation 4 2 4 3 2" xfId="6948" xr:uid="{00000000-0005-0000-0000-00000B0A0000}"/>
    <cellStyle name="Calculation 4 2 4 3 2 2" xfId="16200" xr:uid="{00000000-0005-0000-0000-00000C0A0000}"/>
    <cellStyle name="Calculation 4 2 4 3 2 2 2" xfId="25452" xr:uid="{00000000-0005-0000-0000-00000D0A0000}"/>
    <cellStyle name="Calculation 4 2 4 3 2 2 3" xfId="34704" xr:uid="{00000000-0005-0000-0000-00000E0A0000}"/>
    <cellStyle name="Calculation 4 2 4 3 3" xfId="9630" xr:uid="{00000000-0005-0000-0000-00000F0A0000}"/>
    <cellStyle name="Calculation 4 2 4 3 3 2" xfId="18882" xr:uid="{00000000-0005-0000-0000-0000100A0000}"/>
    <cellStyle name="Calculation 4 2 4 3 3 2 2" xfId="28134" xr:uid="{00000000-0005-0000-0000-0000110A0000}"/>
    <cellStyle name="Calculation 4 2 4 3 3 2 3" xfId="37386" xr:uid="{00000000-0005-0000-0000-0000120A0000}"/>
    <cellStyle name="Calculation 4 2 4 3 4" xfId="12752" xr:uid="{00000000-0005-0000-0000-0000130A0000}"/>
    <cellStyle name="Calculation 4 2 4 3 4 2" xfId="22004" xr:uid="{00000000-0005-0000-0000-0000140A0000}"/>
    <cellStyle name="Calculation 4 2 4 3 4 3" xfId="31256" xr:uid="{00000000-0005-0000-0000-0000150A0000}"/>
    <cellStyle name="Calculation 4 2 4 4" xfId="4135" xr:uid="{00000000-0005-0000-0000-0000160A0000}"/>
    <cellStyle name="Calculation 4 2 4 4 2" xfId="7583" xr:uid="{00000000-0005-0000-0000-0000170A0000}"/>
    <cellStyle name="Calculation 4 2 4 4 2 2" xfId="16835" xr:uid="{00000000-0005-0000-0000-0000180A0000}"/>
    <cellStyle name="Calculation 4 2 4 4 2 2 2" xfId="26087" xr:uid="{00000000-0005-0000-0000-0000190A0000}"/>
    <cellStyle name="Calculation 4 2 4 4 2 2 3" xfId="35339" xr:uid="{00000000-0005-0000-0000-00001A0A0000}"/>
    <cellStyle name="Calculation 4 2 4 4 3" xfId="10265" xr:uid="{00000000-0005-0000-0000-00001B0A0000}"/>
    <cellStyle name="Calculation 4 2 4 4 3 2" xfId="19517" xr:uid="{00000000-0005-0000-0000-00001C0A0000}"/>
    <cellStyle name="Calculation 4 2 4 4 3 2 2" xfId="28769" xr:uid="{00000000-0005-0000-0000-00001D0A0000}"/>
    <cellStyle name="Calculation 4 2 4 4 3 2 3" xfId="38021" xr:uid="{00000000-0005-0000-0000-00001E0A0000}"/>
    <cellStyle name="Calculation 4 2 4 4 4" xfId="13387" xr:uid="{00000000-0005-0000-0000-00001F0A0000}"/>
    <cellStyle name="Calculation 4 2 4 4 4 2" xfId="22639" xr:uid="{00000000-0005-0000-0000-0000200A0000}"/>
    <cellStyle name="Calculation 4 2 4 4 4 3" xfId="31891" xr:uid="{00000000-0005-0000-0000-0000210A0000}"/>
    <cellStyle name="Calculation 4 2 4 5" xfId="5543" xr:uid="{00000000-0005-0000-0000-0000220A0000}"/>
    <cellStyle name="Calculation 4 2 4 5 2" xfId="14795" xr:uid="{00000000-0005-0000-0000-0000230A0000}"/>
    <cellStyle name="Calculation 4 2 4 5 2 2" xfId="24047" xr:uid="{00000000-0005-0000-0000-0000240A0000}"/>
    <cellStyle name="Calculation 4 2 4 5 2 3" xfId="33299" xr:uid="{00000000-0005-0000-0000-0000250A0000}"/>
    <cellStyle name="Calculation 4 2 4 6" xfId="8225" xr:uid="{00000000-0005-0000-0000-0000260A0000}"/>
    <cellStyle name="Calculation 4 2 4 6 2" xfId="17477" xr:uid="{00000000-0005-0000-0000-0000270A0000}"/>
    <cellStyle name="Calculation 4 2 4 6 2 2" xfId="26729" xr:uid="{00000000-0005-0000-0000-0000280A0000}"/>
    <cellStyle name="Calculation 4 2 4 6 2 3" xfId="35981" xr:uid="{00000000-0005-0000-0000-0000290A0000}"/>
    <cellStyle name="Calculation 4 2 4 7" xfId="11347" xr:uid="{00000000-0005-0000-0000-00002A0A0000}"/>
    <cellStyle name="Calculation 4 2 4 7 2" xfId="20599" xr:uid="{00000000-0005-0000-0000-00002B0A0000}"/>
    <cellStyle name="Calculation 4 2 4 7 3" xfId="29851" xr:uid="{00000000-0005-0000-0000-00002C0A0000}"/>
    <cellStyle name="Calculation 4 2 5" xfId="1724" xr:uid="{00000000-0005-0000-0000-00002D0A0000}"/>
    <cellStyle name="Calculation 4 2 5 2" xfId="2477" xr:uid="{00000000-0005-0000-0000-00002E0A0000}"/>
    <cellStyle name="Calculation 4 2 5 2 2" xfId="5925" xr:uid="{00000000-0005-0000-0000-00002F0A0000}"/>
    <cellStyle name="Calculation 4 2 5 2 2 2" xfId="15177" xr:uid="{00000000-0005-0000-0000-0000300A0000}"/>
    <cellStyle name="Calculation 4 2 5 2 2 2 2" xfId="24429" xr:uid="{00000000-0005-0000-0000-0000310A0000}"/>
    <cellStyle name="Calculation 4 2 5 2 2 2 3" xfId="33681" xr:uid="{00000000-0005-0000-0000-0000320A0000}"/>
    <cellStyle name="Calculation 4 2 5 2 3" xfId="8607" xr:uid="{00000000-0005-0000-0000-0000330A0000}"/>
    <cellStyle name="Calculation 4 2 5 2 3 2" xfId="17859" xr:uid="{00000000-0005-0000-0000-0000340A0000}"/>
    <cellStyle name="Calculation 4 2 5 2 3 2 2" xfId="27111" xr:uid="{00000000-0005-0000-0000-0000350A0000}"/>
    <cellStyle name="Calculation 4 2 5 2 3 2 3" xfId="36363" xr:uid="{00000000-0005-0000-0000-0000360A0000}"/>
    <cellStyle name="Calculation 4 2 5 2 4" xfId="11729" xr:uid="{00000000-0005-0000-0000-0000370A0000}"/>
    <cellStyle name="Calculation 4 2 5 2 4 2" xfId="20981" xr:uid="{00000000-0005-0000-0000-0000380A0000}"/>
    <cellStyle name="Calculation 4 2 5 2 4 3" xfId="30233" xr:uid="{00000000-0005-0000-0000-0000390A0000}"/>
    <cellStyle name="Calculation 4 2 5 3" xfId="3133" xr:uid="{00000000-0005-0000-0000-00003A0A0000}"/>
    <cellStyle name="Calculation 4 2 5 3 2" xfId="6581" xr:uid="{00000000-0005-0000-0000-00003B0A0000}"/>
    <cellStyle name="Calculation 4 2 5 3 2 2" xfId="15833" xr:uid="{00000000-0005-0000-0000-00003C0A0000}"/>
    <cellStyle name="Calculation 4 2 5 3 2 2 2" xfId="25085" xr:uid="{00000000-0005-0000-0000-00003D0A0000}"/>
    <cellStyle name="Calculation 4 2 5 3 2 2 3" xfId="34337" xr:uid="{00000000-0005-0000-0000-00003E0A0000}"/>
    <cellStyle name="Calculation 4 2 5 3 3" xfId="9263" xr:uid="{00000000-0005-0000-0000-00003F0A0000}"/>
    <cellStyle name="Calculation 4 2 5 3 3 2" xfId="18515" xr:uid="{00000000-0005-0000-0000-0000400A0000}"/>
    <cellStyle name="Calculation 4 2 5 3 3 2 2" xfId="27767" xr:uid="{00000000-0005-0000-0000-0000410A0000}"/>
    <cellStyle name="Calculation 4 2 5 3 3 2 3" xfId="37019" xr:uid="{00000000-0005-0000-0000-0000420A0000}"/>
    <cellStyle name="Calculation 4 2 5 3 4" xfId="12385" xr:uid="{00000000-0005-0000-0000-0000430A0000}"/>
    <cellStyle name="Calculation 4 2 5 3 4 2" xfId="21637" xr:uid="{00000000-0005-0000-0000-0000440A0000}"/>
    <cellStyle name="Calculation 4 2 5 3 4 3" xfId="30889" xr:uid="{00000000-0005-0000-0000-0000450A0000}"/>
    <cellStyle name="Calculation 4 2 5 4" xfId="3768" xr:uid="{00000000-0005-0000-0000-0000460A0000}"/>
    <cellStyle name="Calculation 4 2 5 4 2" xfId="7216" xr:uid="{00000000-0005-0000-0000-0000470A0000}"/>
    <cellStyle name="Calculation 4 2 5 4 2 2" xfId="16468" xr:uid="{00000000-0005-0000-0000-0000480A0000}"/>
    <cellStyle name="Calculation 4 2 5 4 2 2 2" xfId="25720" xr:uid="{00000000-0005-0000-0000-0000490A0000}"/>
    <cellStyle name="Calculation 4 2 5 4 2 2 3" xfId="34972" xr:uid="{00000000-0005-0000-0000-00004A0A0000}"/>
    <cellStyle name="Calculation 4 2 5 4 3" xfId="9898" xr:uid="{00000000-0005-0000-0000-00004B0A0000}"/>
    <cellStyle name="Calculation 4 2 5 4 3 2" xfId="19150" xr:uid="{00000000-0005-0000-0000-00004C0A0000}"/>
    <cellStyle name="Calculation 4 2 5 4 3 2 2" xfId="28402" xr:uid="{00000000-0005-0000-0000-00004D0A0000}"/>
    <cellStyle name="Calculation 4 2 5 4 3 2 3" xfId="37654" xr:uid="{00000000-0005-0000-0000-00004E0A0000}"/>
    <cellStyle name="Calculation 4 2 5 4 4" xfId="13020" xr:uid="{00000000-0005-0000-0000-00004F0A0000}"/>
    <cellStyle name="Calculation 4 2 5 4 4 2" xfId="22272" xr:uid="{00000000-0005-0000-0000-0000500A0000}"/>
    <cellStyle name="Calculation 4 2 5 4 4 3" xfId="31524" xr:uid="{00000000-0005-0000-0000-0000510A0000}"/>
    <cellStyle name="Calculation 4 2 5 5" xfId="5174" xr:uid="{00000000-0005-0000-0000-0000520A0000}"/>
    <cellStyle name="Calculation 4 2 5 5 2" xfId="14426" xr:uid="{00000000-0005-0000-0000-0000530A0000}"/>
    <cellStyle name="Calculation 4 2 5 5 2 2" xfId="23678" xr:uid="{00000000-0005-0000-0000-0000540A0000}"/>
    <cellStyle name="Calculation 4 2 5 5 2 3" xfId="32930" xr:uid="{00000000-0005-0000-0000-0000550A0000}"/>
    <cellStyle name="Calculation 4 2 5 6" xfId="7857" xr:uid="{00000000-0005-0000-0000-0000560A0000}"/>
    <cellStyle name="Calculation 4 2 5 6 2" xfId="17109" xr:uid="{00000000-0005-0000-0000-0000570A0000}"/>
    <cellStyle name="Calculation 4 2 5 6 2 2" xfId="26361" xr:uid="{00000000-0005-0000-0000-0000580A0000}"/>
    <cellStyle name="Calculation 4 2 5 6 2 3" xfId="35613" xr:uid="{00000000-0005-0000-0000-0000590A0000}"/>
    <cellStyle name="Calculation 4 2 5 7" xfId="10979" xr:uid="{00000000-0005-0000-0000-00005A0A0000}"/>
    <cellStyle name="Calculation 4 2 5 7 2" xfId="20231" xr:uid="{00000000-0005-0000-0000-00005B0A0000}"/>
    <cellStyle name="Calculation 4 2 5 7 3" xfId="29483" xr:uid="{00000000-0005-0000-0000-00005C0A0000}"/>
    <cellStyle name="Calculation 4 2 6" xfId="2230" xr:uid="{00000000-0005-0000-0000-00005D0A0000}"/>
    <cellStyle name="Calculation 4 2 6 2" xfId="2979" xr:uid="{00000000-0005-0000-0000-00005E0A0000}"/>
    <cellStyle name="Calculation 4 2 6 2 2" xfId="6427" xr:uid="{00000000-0005-0000-0000-00005F0A0000}"/>
    <cellStyle name="Calculation 4 2 6 2 2 2" xfId="15679" xr:uid="{00000000-0005-0000-0000-0000600A0000}"/>
    <cellStyle name="Calculation 4 2 6 2 2 2 2" xfId="24931" xr:uid="{00000000-0005-0000-0000-0000610A0000}"/>
    <cellStyle name="Calculation 4 2 6 2 2 2 3" xfId="34183" xr:uid="{00000000-0005-0000-0000-0000620A0000}"/>
    <cellStyle name="Calculation 4 2 6 2 3" xfId="9109" xr:uid="{00000000-0005-0000-0000-0000630A0000}"/>
    <cellStyle name="Calculation 4 2 6 2 3 2" xfId="18361" xr:uid="{00000000-0005-0000-0000-0000640A0000}"/>
    <cellStyle name="Calculation 4 2 6 2 3 2 2" xfId="27613" xr:uid="{00000000-0005-0000-0000-0000650A0000}"/>
    <cellStyle name="Calculation 4 2 6 2 3 2 3" xfId="36865" xr:uid="{00000000-0005-0000-0000-0000660A0000}"/>
    <cellStyle name="Calculation 4 2 6 2 4" xfId="12231" xr:uid="{00000000-0005-0000-0000-0000670A0000}"/>
    <cellStyle name="Calculation 4 2 6 2 4 2" xfId="21483" xr:uid="{00000000-0005-0000-0000-0000680A0000}"/>
    <cellStyle name="Calculation 4 2 6 2 4 3" xfId="30735" xr:uid="{00000000-0005-0000-0000-0000690A0000}"/>
    <cellStyle name="Calculation 4 2 6 3" xfId="3635" xr:uid="{00000000-0005-0000-0000-00006A0A0000}"/>
    <cellStyle name="Calculation 4 2 6 3 2" xfId="7083" xr:uid="{00000000-0005-0000-0000-00006B0A0000}"/>
    <cellStyle name="Calculation 4 2 6 3 2 2" xfId="16335" xr:uid="{00000000-0005-0000-0000-00006C0A0000}"/>
    <cellStyle name="Calculation 4 2 6 3 2 2 2" xfId="25587" xr:uid="{00000000-0005-0000-0000-00006D0A0000}"/>
    <cellStyle name="Calculation 4 2 6 3 2 2 3" xfId="34839" xr:uid="{00000000-0005-0000-0000-00006E0A0000}"/>
    <cellStyle name="Calculation 4 2 6 3 3" xfId="9765" xr:uid="{00000000-0005-0000-0000-00006F0A0000}"/>
    <cellStyle name="Calculation 4 2 6 3 3 2" xfId="19017" xr:uid="{00000000-0005-0000-0000-0000700A0000}"/>
    <cellStyle name="Calculation 4 2 6 3 3 2 2" xfId="28269" xr:uid="{00000000-0005-0000-0000-0000710A0000}"/>
    <cellStyle name="Calculation 4 2 6 3 3 2 3" xfId="37521" xr:uid="{00000000-0005-0000-0000-0000720A0000}"/>
    <cellStyle name="Calculation 4 2 6 3 4" xfId="12887" xr:uid="{00000000-0005-0000-0000-0000730A0000}"/>
    <cellStyle name="Calculation 4 2 6 3 4 2" xfId="22139" xr:uid="{00000000-0005-0000-0000-0000740A0000}"/>
    <cellStyle name="Calculation 4 2 6 3 4 3" xfId="31391" xr:uid="{00000000-0005-0000-0000-0000750A0000}"/>
    <cellStyle name="Calculation 4 2 6 4" xfId="4270" xr:uid="{00000000-0005-0000-0000-0000760A0000}"/>
    <cellStyle name="Calculation 4 2 6 4 2" xfId="7718" xr:uid="{00000000-0005-0000-0000-0000770A0000}"/>
    <cellStyle name="Calculation 4 2 6 4 2 2" xfId="16970" xr:uid="{00000000-0005-0000-0000-0000780A0000}"/>
    <cellStyle name="Calculation 4 2 6 4 2 2 2" xfId="26222" xr:uid="{00000000-0005-0000-0000-0000790A0000}"/>
    <cellStyle name="Calculation 4 2 6 4 2 2 3" xfId="35474" xr:uid="{00000000-0005-0000-0000-00007A0A0000}"/>
    <cellStyle name="Calculation 4 2 6 4 3" xfId="10400" xr:uid="{00000000-0005-0000-0000-00007B0A0000}"/>
    <cellStyle name="Calculation 4 2 6 4 3 2" xfId="19652" xr:uid="{00000000-0005-0000-0000-00007C0A0000}"/>
    <cellStyle name="Calculation 4 2 6 4 3 2 2" xfId="28904" xr:uid="{00000000-0005-0000-0000-00007D0A0000}"/>
    <cellStyle name="Calculation 4 2 6 4 3 2 3" xfId="38156" xr:uid="{00000000-0005-0000-0000-00007E0A0000}"/>
    <cellStyle name="Calculation 4 2 6 4 4" xfId="13522" xr:uid="{00000000-0005-0000-0000-00007F0A0000}"/>
    <cellStyle name="Calculation 4 2 6 4 4 2" xfId="22774" xr:uid="{00000000-0005-0000-0000-0000800A0000}"/>
    <cellStyle name="Calculation 4 2 6 4 4 3" xfId="32026" xr:uid="{00000000-0005-0000-0000-0000810A0000}"/>
    <cellStyle name="Calculation 4 2 6 5" xfId="5678" xr:uid="{00000000-0005-0000-0000-0000820A0000}"/>
    <cellStyle name="Calculation 4 2 6 5 2" xfId="14930" xr:uid="{00000000-0005-0000-0000-0000830A0000}"/>
    <cellStyle name="Calculation 4 2 6 5 2 2" xfId="24182" xr:uid="{00000000-0005-0000-0000-0000840A0000}"/>
    <cellStyle name="Calculation 4 2 6 5 2 3" xfId="33434" xr:uid="{00000000-0005-0000-0000-0000850A0000}"/>
    <cellStyle name="Calculation 4 2 6 6" xfId="8360" xr:uid="{00000000-0005-0000-0000-0000860A0000}"/>
    <cellStyle name="Calculation 4 2 6 6 2" xfId="17612" xr:uid="{00000000-0005-0000-0000-0000870A0000}"/>
    <cellStyle name="Calculation 4 2 6 6 2 2" xfId="26864" xr:uid="{00000000-0005-0000-0000-0000880A0000}"/>
    <cellStyle name="Calculation 4 2 6 6 2 3" xfId="36116" xr:uid="{00000000-0005-0000-0000-0000890A0000}"/>
    <cellStyle name="Calculation 4 2 6 7" xfId="11482" xr:uid="{00000000-0005-0000-0000-00008A0A0000}"/>
    <cellStyle name="Calculation 4 2 6 7 2" xfId="20734" xr:uid="{00000000-0005-0000-0000-00008B0A0000}"/>
    <cellStyle name="Calculation 4 2 6 7 3" xfId="29986" xr:uid="{00000000-0005-0000-0000-00008C0A0000}"/>
    <cellStyle name="Calculation 4 2 7" xfId="994" xr:uid="{00000000-0005-0000-0000-00008D0A0000}"/>
    <cellStyle name="Calculation 4 2 7 2" xfId="4722" xr:uid="{00000000-0005-0000-0000-00008E0A0000}"/>
    <cellStyle name="Calculation 4 2 7 2 2" xfId="13974" xr:uid="{00000000-0005-0000-0000-00008F0A0000}"/>
    <cellStyle name="Calculation 4 2 7 2 2 2" xfId="23226" xr:uid="{00000000-0005-0000-0000-0000900A0000}"/>
    <cellStyle name="Calculation 4 2 7 2 2 3" xfId="32478" xr:uid="{00000000-0005-0000-0000-0000910A0000}"/>
    <cellStyle name="Calculation 4 2 7 3" xfId="4389" xr:uid="{00000000-0005-0000-0000-0000920A0000}"/>
    <cellStyle name="Calculation 4 2 7 3 2" xfId="13641" xr:uid="{00000000-0005-0000-0000-0000930A0000}"/>
    <cellStyle name="Calculation 4 2 7 3 2 2" xfId="22893" xr:uid="{00000000-0005-0000-0000-0000940A0000}"/>
    <cellStyle name="Calculation 4 2 7 3 2 3" xfId="32145" xr:uid="{00000000-0005-0000-0000-0000950A0000}"/>
    <cellStyle name="Calculation 4 2 7 4" xfId="10748" xr:uid="{00000000-0005-0000-0000-0000960A0000}"/>
    <cellStyle name="Calculation 4 2 7 4 2" xfId="20000" xr:uid="{00000000-0005-0000-0000-0000970A0000}"/>
    <cellStyle name="Calculation 4 2 7 4 3" xfId="29252" xr:uid="{00000000-0005-0000-0000-0000980A0000}"/>
    <cellStyle name="Calculation 4 2 8" xfId="911" xr:uid="{00000000-0005-0000-0000-0000990A0000}"/>
    <cellStyle name="Calculation 4 2 8 2" xfId="4639" xr:uid="{00000000-0005-0000-0000-00009A0A0000}"/>
    <cellStyle name="Calculation 4 2 8 2 2" xfId="13891" xr:uid="{00000000-0005-0000-0000-00009B0A0000}"/>
    <cellStyle name="Calculation 4 2 8 2 2 2" xfId="23143" xr:uid="{00000000-0005-0000-0000-00009C0A0000}"/>
    <cellStyle name="Calculation 4 2 8 2 2 3" xfId="32395" xr:uid="{00000000-0005-0000-0000-00009D0A0000}"/>
    <cellStyle name="Calculation 4 2 8 3" xfId="5074" xr:uid="{00000000-0005-0000-0000-00009E0A0000}"/>
    <cellStyle name="Calculation 4 2 8 3 2" xfId="14326" xr:uid="{00000000-0005-0000-0000-00009F0A0000}"/>
    <cellStyle name="Calculation 4 2 8 3 2 2" xfId="23578" xr:uid="{00000000-0005-0000-0000-0000A00A0000}"/>
    <cellStyle name="Calculation 4 2 8 3 2 3" xfId="32830" xr:uid="{00000000-0005-0000-0000-0000A10A0000}"/>
    <cellStyle name="Calculation 4 2 8 4" xfId="10665" xr:uid="{00000000-0005-0000-0000-0000A20A0000}"/>
    <cellStyle name="Calculation 4 2 8 4 2" xfId="19917" xr:uid="{00000000-0005-0000-0000-0000A30A0000}"/>
    <cellStyle name="Calculation 4 2 8 4 3" xfId="29169" xr:uid="{00000000-0005-0000-0000-0000A40A0000}"/>
    <cellStyle name="Calculation 4 2 9" xfId="2347" xr:uid="{00000000-0005-0000-0000-0000A50A0000}"/>
    <cellStyle name="Calculation 4 2 9 2" xfId="5795" xr:uid="{00000000-0005-0000-0000-0000A60A0000}"/>
    <cellStyle name="Calculation 4 2 9 2 2" xfId="15047" xr:uid="{00000000-0005-0000-0000-0000A70A0000}"/>
    <cellStyle name="Calculation 4 2 9 2 2 2" xfId="24299" xr:uid="{00000000-0005-0000-0000-0000A80A0000}"/>
    <cellStyle name="Calculation 4 2 9 2 2 3" xfId="33551" xr:uid="{00000000-0005-0000-0000-0000A90A0000}"/>
    <cellStyle name="Calculation 4 2 9 3" xfId="8477" xr:uid="{00000000-0005-0000-0000-0000AA0A0000}"/>
    <cellStyle name="Calculation 4 2 9 3 2" xfId="17729" xr:uid="{00000000-0005-0000-0000-0000AB0A0000}"/>
    <cellStyle name="Calculation 4 2 9 3 2 2" xfId="26981" xr:uid="{00000000-0005-0000-0000-0000AC0A0000}"/>
    <cellStyle name="Calculation 4 2 9 3 2 3" xfId="36233" xr:uid="{00000000-0005-0000-0000-0000AD0A0000}"/>
    <cellStyle name="Calculation 4 2 9 4" xfId="11599" xr:uid="{00000000-0005-0000-0000-0000AE0A0000}"/>
    <cellStyle name="Calculation 4 2 9 4 2" xfId="20851" xr:uid="{00000000-0005-0000-0000-0000AF0A0000}"/>
    <cellStyle name="Calculation 4 2 9 4 3" xfId="30103" xr:uid="{00000000-0005-0000-0000-0000B00A0000}"/>
    <cellStyle name="Calculation 4 3" xfId="718" xr:uid="{00000000-0005-0000-0000-0000B10A0000}"/>
    <cellStyle name="Calculation 4 3 10" xfId="4507" xr:uid="{00000000-0005-0000-0000-0000B20A0000}"/>
    <cellStyle name="Calculation 4 3 10 2" xfId="13759" xr:uid="{00000000-0005-0000-0000-0000B30A0000}"/>
    <cellStyle name="Calculation 4 3 10 2 2" xfId="23011" xr:uid="{00000000-0005-0000-0000-0000B40A0000}"/>
    <cellStyle name="Calculation 4 3 10 2 3" xfId="32263" xr:uid="{00000000-0005-0000-0000-0000B50A0000}"/>
    <cellStyle name="Calculation 4 3 11" xfId="4386" xr:uid="{00000000-0005-0000-0000-0000B60A0000}"/>
    <cellStyle name="Calculation 4 3 11 2" xfId="13638" xr:uid="{00000000-0005-0000-0000-0000B70A0000}"/>
    <cellStyle name="Calculation 4 3 11 2 2" xfId="22890" xr:uid="{00000000-0005-0000-0000-0000B80A0000}"/>
    <cellStyle name="Calculation 4 3 11 2 3" xfId="32142" xr:uid="{00000000-0005-0000-0000-0000B90A0000}"/>
    <cellStyle name="Calculation 4 3 12" xfId="10548" xr:uid="{00000000-0005-0000-0000-0000BA0A0000}"/>
    <cellStyle name="Calculation 4 3 12 2" xfId="19800" xr:uid="{00000000-0005-0000-0000-0000BB0A0000}"/>
    <cellStyle name="Calculation 4 3 12 3" xfId="29052" xr:uid="{00000000-0005-0000-0000-0000BC0A0000}"/>
    <cellStyle name="Calculation 4 3 2" xfId="1926" xr:uid="{00000000-0005-0000-0000-0000BD0A0000}"/>
    <cellStyle name="Calculation 4 3 2 2" xfId="2679" xr:uid="{00000000-0005-0000-0000-0000BE0A0000}"/>
    <cellStyle name="Calculation 4 3 2 2 2" xfId="6127" xr:uid="{00000000-0005-0000-0000-0000BF0A0000}"/>
    <cellStyle name="Calculation 4 3 2 2 2 2" xfId="15379" xr:uid="{00000000-0005-0000-0000-0000C00A0000}"/>
    <cellStyle name="Calculation 4 3 2 2 2 2 2" xfId="24631" xr:uid="{00000000-0005-0000-0000-0000C10A0000}"/>
    <cellStyle name="Calculation 4 3 2 2 2 2 3" xfId="33883" xr:uid="{00000000-0005-0000-0000-0000C20A0000}"/>
    <cellStyle name="Calculation 4 3 2 2 3" xfId="8809" xr:uid="{00000000-0005-0000-0000-0000C30A0000}"/>
    <cellStyle name="Calculation 4 3 2 2 3 2" xfId="18061" xr:uid="{00000000-0005-0000-0000-0000C40A0000}"/>
    <cellStyle name="Calculation 4 3 2 2 3 2 2" xfId="27313" xr:uid="{00000000-0005-0000-0000-0000C50A0000}"/>
    <cellStyle name="Calculation 4 3 2 2 3 2 3" xfId="36565" xr:uid="{00000000-0005-0000-0000-0000C60A0000}"/>
    <cellStyle name="Calculation 4 3 2 2 4" xfId="11931" xr:uid="{00000000-0005-0000-0000-0000C70A0000}"/>
    <cellStyle name="Calculation 4 3 2 2 4 2" xfId="21183" xr:uid="{00000000-0005-0000-0000-0000C80A0000}"/>
    <cellStyle name="Calculation 4 3 2 2 4 3" xfId="30435" xr:uid="{00000000-0005-0000-0000-0000C90A0000}"/>
    <cellStyle name="Calculation 4 3 2 3" xfId="3335" xr:uid="{00000000-0005-0000-0000-0000CA0A0000}"/>
    <cellStyle name="Calculation 4 3 2 3 2" xfId="6783" xr:uid="{00000000-0005-0000-0000-0000CB0A0000}"/>
    <cellStyle name="Calculation 4 3 2 3 2 2" xfId="16035" xr:uid="{00000000-0005-0000-0000-0000CC0A0000}"/>
    <cellStyle name="Calculation 4 3 2 3 2 2 2" xfId="25287" xr:uid="{00000000-0005-0000-0000-0000CD0A0000}"/>
    <cellStyle name="Calculation 4 3 2 3 2 2 3" xfId="34539" xr:uid="{00000000-0005-0000-0000-0000CE0A0000}"/>
    <cellStyle name="Calculation 4 3 2 3 3" xfId="9465" xr:uid="{00000000-0005-0000-0000-0000CF0A0000}"/>
    <cellStyle name="Calculation 4 3 2 3 3 2" xfId="18717" xr:uid="{00000000-0005-0000-0000-0000D00A0000}"/>
    <cellStyle name="Calculation 4 3 2 3 3 2 2" xfId="27969" xr:uid="{00000000-0005-0000-0000-0000D10A0000}"/>
    <cellStyle name="Calculation 4 3 2 3 3 2 3" xfId="37221" xr:uid="{00000000-0005-0000-0000-0000D20A0000}"/>
    <cellStyle name="Calculation 4 3 2 3 4" xfId="12587" xr:uid="{00000000-0005-0000-0000-0000D30A0000}"/>
    <cellStyle name="Calculation 4 3 2 3 4 2" xfId="21839" xr:uid="{00000000-0005-0000-0000-0000D40A0000}"/>
    <cellStyle name="Calculation 4 3 2 3 4 3" xfId="31091" xr:uid="{00000000-0005-0000-0000-0000D50A0000}"/>
    <cellStyle name="Calculation 4 3 2 4" xfId="3970" xr:uid="{00000000-0005-0000-0000-0000D60A0000}"/>
    <cellStyle name="Calculation 4 3 2 4 2" xfId="7418" xr:uid="{00000000-0005-0000-0000-0000D70A0000}"/>
    <cellStyle name="Calculation 4 3 2 4 2 2" xfId="16670" xr:uid="{00000000-0005-0000-0000-0000D80A0000}"/>
    <cellStyle name="Calculation 4 3 2 4 2 2 2" xfId="25922" xr:uid="{00000000-0005-0000-0000-0000D90A0000}"/>
    <cellStyle name="Calculation 4 3 2 4 2 2 3" xfId="35174" xr:uid="{00000000-0005-0000-0000-0000DA0A0000}"/>
    <cellStyle name="Calculation 4 3 2 4 3" xfId="10100" xr:uid="{00000000-0005-0000-0000-0000DB0A0000}"/>
    <cellStyle name="Calculation 4 3 2 4 3 2" xfId="19352" xr:uid="{00000000-0005-0000-0000-0000DC0A0000}"/>
    <cellStyle name="Calculation 4 3 2 4 3 2 2" xfId="28604" xr:uid="{00000000-0005-0000-0000-0000DD0A0000}"/>
    <cellStyle name="Calculation 4 3 2 4 3 2 3" xfId="37856" xr:uid="{00000000-0005-0000-0000-0000DE0A0000}"/>
    <cellStyle name="Calculation 4 3 2 4 4" xfId="13222" xr:uid="{00000000-0005-0000-0000-0000DF0A0000}"/>
    <cellStyle name="Calculation 4 3 2 4 4 2" xfId="22474" xr:uid="{00000000-0005-0000-0000-0000E00A0000}"/>
    <cellStyle name="Calculation 4 3 2 4 4 3" xfId="31726" xr:uid="{00000000-0005-0000-0000-0000E10A0000}"/>
    <cellStyle name="Calculation 4 3 2 5" xfId="5376" xr:uid="{00000000-0005-0000-0000-0000E20A0000}"/>
    <cellStyle name="Calculation 4 3 2 5 2" xfId="14628" xr:uid="{00000000-0005-0000-0000-0000E30A0000}"/>
    <cellStyle name="Calculation 4 3 2 5 2 2" xfId="23880" xr:uid="{00000000-0005-0000-0000-0000E40A0000}"/>
    <cellStyle name="Calculation 4 3 2 5 2 3" xfId="33132" xr:uid="{00000000-0005-0000-0000-0000E50A0000}"/>
    <cellStyle name="Calculation 4 3 2 6" xfId="8059" xr:uid="{00000000-0005-0000-0000-0000E60A0000}"/>
    <cellStyle name="Calculation 4 3 2 6 2" xfId="17311" xr:uid="{00000000-0005-0000-0000-0000E70A0000}"/>
    <cellStyle name="Calculation 4 3 2 6 2 2" xfId="26563" xr:uid="{00000000-0005-0000-0000-0000E80A0000}"/>
    <cellStyle name="Calculation 4 3 2 6 2 3" xfId="35815" xr:uid="{00000000-0005-0000-0000-0000E90A0000}"/>
    <cellStyle name="Calculation 4 3 2 7" xfId="11181" xr:uid="{00000000-0005-0000-0000-0000EA0A0000}"/>
    <cellStyle name="Calculation 4 3 2 7 2" xfId="20433" xr:uid="{00000000-0005-0000-0000-0000EB0A0000}"/>
    <cellStyle name="Calculation 4 3 2 7 3" xfId="29685" xr:uid="{00000000-0005-0000-0000-0000EC0A0000}"/>
    <cellStyle name="Calculation 4 3 3" xfId="2020" xr:uid="{00000000-0005-0000-0000-0000ED0A0000}"/>
    <cellStyle name="Calculation 4 3 3 2" xfId="2769" xr:uid="{00000000-0005-0000-0000-0000EE0A0000}"/>
    <cellStyle name="Calculation 4 3 3 2 2" xfId="6217" xr:uid="{00000000-0005-0000-0000-0000EF0A0000}"/>
    <cellStyle name="Calculation 4 3 3 2 2 2" xfId="15469" xr:uid="{00000000-0005-0000-0000-0000F00A0000}"/>
    <cellStyle name="Calculation 4 3 3 2 2 2 2" xfId="24721" xr:uid="{00000000-0005-0000-0000-0000F10A0000}"/>
    <cellStyle name="Calculation 4 3 3 2 2 2 3" xfId="33973" xr:uid="{00000000-0005-0000-0000-0000F20A0000}"/>
    <cellStyle name="Calculation 4 3 3 2 3" xfId="8899" xr:uid="{00000000-0005-0000-0000-0000F30A0000}"/>
    <cellStyle name="Calculation 4 3 3 2 3 2" xfId="18151" xr:uid="{00000000-0005-0000-0000-0000F40A0000}"/>
    <cellStyle name="Calculation 4 3 3 2 3 2 2" xfId="27403" xr:uid="{00000000-0005-0000-0000-0000F50A0000}"/>
    <cellStyle name="Calculation 4 3 3 2 3 2 3" xfId="36655" xr:uid="{00000000-0005-0000-0000-0000F60A0000}"/>
    <cellStyle name="Calculation 4 3 3 2 4" xfId="12021" xr:uid="{00000000-0005-0000-0000-0000F70A0000}"/>
    <cellStyle name="Calculation 4 3 3 2 4 2" xfId="21273" xr:uid="{00000000-0005-0000-0000-0000F80A0000}"/>
    <cellStyle name="Calculation 4 3 3 2 4 3" xfId="30525" xr:uid="{00000000-0005-0000-0000-0000F90A0000}"/>
    <cellStyle name="Calculation 4 3 3 3" xfId="3425" xr:uid="{00000000-0005-0000-0000-0000FA0A0000}"/>
    <cellStyle name="Calculation 4 3 3 3 2" xfId="6873" xr:uid="{00000000-0005-0000-0000-0000FB0A0000}"/>
    <cellStyle name="Calculation 4 3 3 3 2 2" xfId="16125" xr:uid="{00000000-0005-0000-0000-0000FC0A0000}"/>
    <cellStyle name="Calculation 4 3 3 3 2 2 2" xfId="25377" xr:uid="{00000000-0005-0000-0000-0000FD0A0000}"/>
    <cellStyle name="Calculation 4 3 3 3 2 2 3" xfId="34629" xr:uid="{00000000-0005-0000-0000-0000FE0A0000}"/>
    <cellStyle name="Calculation 4 3 3 3 3" xfId="9555" xr:uid="{00000000-0005-0000-0000-0000FF0A0000}"/>
    <cellStyle name="Calculation 4 3 3 3 3 2" xfId="18807" xr:uid="{00000000-0005-0000-0000-0000000B0000}"/>
    <cellStyle name="Calculation 4 3 3 3 3 2 2" xfId="28059" xr:uid="{00000000-0005-0000-0000-0000010B0000}"/>
    <cellStyle name="Calculation 4 3 3 3 3 2 3" xfId="37311" xr:uid="{00000000-0005-0000-0000-0000020B0000}"/>
    <cellStyle name="Calculation 4 3 3 3 4" xfId="12677" xr:uid="{00000000-0005-0000-0000-0000030B0000}"/>
    <cellStyle name="Calculation 4 3 3 3 4 2" xfId="21929" xr:uid="{00000000-0005-0000-0000-0000040B0000}"/>
    <cellStyle name="Calculation 4 3 3 3 4 3" xfId="31181" xr:uid="{00000000-0005-0000-0000-0000050B0000}"/>
    <cellStyle name="Calculation 4 3 3 4" xfId="4060" xr:uid="{00000000-0005-0000-0000-0000060B0000}"/>
    <cellStyle name="Calculation 4 3 3 4 2" xfId="7508" xr:uid="{00000000-0005-0000-0000-0000070B0000}"/>
    <cellStyle name="Calculation 4 3 3 4 2 2" xfId="16760" xr:uid="{00000000-0005-0000-0000-0000080B0000}"/>
    <cellStyle name="Calculation 4 3 3 4 2 2 2" xfId="26012" xr:uid="{00000000-0005-0000-0000-0000090B0000}"/>
    <cellStyle name="Calculation 4 3 3 4 2 2 3" xfId="35264" xr:uid="{00000000-0005-0000-0000-00000A0B0000}"/>
    <cellStyle name="Calculation 4 3 3 4 3" xfId="10190" xr:uid="{00000000-0005-0000-0000-00000B0B0000}"/>
    <cellStyle name="Calculation 4 3 3 4 3 2" xfId="19442" xr:uid="{00000000-0005-0000-0000-00000C0B0000}"/>
    <cellStyle name="Calculation 4 3 3 4 3 2 2" xfId="28694" xr:uid="{00000000-0005-0000-0000-00000D0B0000}"/>
    <cellStyle name="Calculation 4 3 3 4 3 2 3" xfId="37946" xr:uid="{00000000-0005-0000-0000-00000E0B0000}"/>
    <cellStyle name="Calculation 4 3 3 4 4" xfId="13312" xr:uid="{00000000-0005-0000-0000-00000F0B0000}"/>
    <cellStyle name="Calculation 4 3 3 4 4 2" xfId="22564" xr:uid="{00000000-0005-0000-0000-0000100B0000}"/>
    <cellStyle name="Calculation 4 3 3 4 4 3" xfId="31816" xr:uid="{00000000-0005-0000-0000-0000110B0000}"/>
    <cellStyle name="Calculation 4 3 3 5" xfId="5468" xr:uid="{00000000-0005-0000-0000-0000120B0000}"/>
    <cellStyle name="Calculation 4 3 3 5 2" xfId="14720" xr:uid="{00000000-0005-0000-0000-0000130B0000}"/>
    <cellStyle name="Calculation 4 3 3 5 2 2" xfId="23972" xr:uid="{00000000-0005-0000-0000-0000140B0000}"/>
    <cellStyle name="Calculation 4 3 3 5 2 3" xfId="33224" xr:uid="{00000000-0005-0000-0000-0000150B0000}"/>
    <cellStyle name="Calculation 4 3 3 6" xfId="8150" xr:uid="{00000000-0005-0000-0000-0000160B0000}"/>
    <cellStyle name="Calculation 4 3 3 6 2" xfId="17402" xr:uid="{00000000-0005-0000-0000-0000170B0000}"/>
    <cellStyle name="Calculation 4 3 3 6 2 2" xfId="26654" xr:uid="{00000000-0005-0000-0000-0000180B0000}"/>
    <cellStyle name="Calculation 4 3 3 6 2 3" xfId="35906" xr:uid="{00000000-0005-0000-0000-0000190B0000}"/>
    <cellStyle name="Calculation 4 3 3 7" xfId="11272" xr:uid="{00000000-0005-0000-0000-00001A0B0000}"/>
    <cellStyle name="Calculation 4 3 3 7 2" xfId="20524" xr:uid="{00000000-0005-0000-0000-00001B0B0000}"/>
    <cellStyle name="Calculation 4 3 3 7 3" xfId="29776" xr:uid="{00000000-0005-0000-0000-00001C0B0000}"/>
    <cellStyle name="Calculation 4 3 4" xfId="1799" xr:uid="{00000000-0005-0000-0000-00001D0B0000}"/>
    <cellStyle name="Calculation 4 3 4 2" xfId="2552" xr:uid="{00000000-0005-0000-0000-00001E0B0000}"/>
    <cellStyle name="Calculation 4 3 4 2 2" xfId="6000" xr:uid="{00000000-0005-0000-0000-00001F0B0000}"/>
    <cellStyle name="Calculation 4 3 4 2 2 2" xfId="15252" xr:uid="{00000000-0005-0000-0000-0000200B0000}"/>
    <cellStyle name="Calculation 4 3 4 2 2 2 2" xfId="24504" xr:uid="{00000000-0005-0000-0000-0000210B0000}"/>
    <cellStyle name="Calculation 4 3 4 2 2 2 3" xfId="33756" xr:uid="{00000000-0005-0000-0000-0000220B0000}"/>
    <cellStyle name="Calculation 4 3 4 2 3" xfId="8682" xr:uid="{00000000-0005-0000-0000-0000230B0000}"/>
    <cellStyle name="Calculation 4 3 4 2 3 2" xfId="17934" xr:uid="{00000000-0005-0000-0000-0000240B0000}"/>
    <cellStyle name="Calculation 4 3 4 2 3 2 2" xfId="27186" xr:uid="{00000000-0005-0000-0000-0000250B0000}"/>
    <cellStyle name="Calculation 4 3 4 2 3 2 3" xfId="36438" xr:uid="{00000000-0005-0000-0000-0000260B0000}"/>
    <cellStyle name="Calculation 4 3 4 2 4" xfId="11804" xr:uid="{00000000-0005-0000-0000-0000270B0000}"/>
    <cellStyle name="Calculation 4 3 4 2 4 2" xfId="21056" xr:uid="{00000000-0005-0000-0000-0000280B0000}"/>
    <cellStyle name="Calculation 4 3 4 2 4 3" xfId="30308" xr:uid="{00000000-0005-0000-0000-0000290B0000}"/>
    <cellStyle name="Calculation 4 3 4 3" xfId="3208" xr:uid="{00000000-0005-0000-0000-00002A0B0000}"/>
    <cellStyle name="Calculation 4 3 4 3 2" xfId="6656" xr:uid="{00000000-0005-0000-0000-00002B0B0000}"/>
    <cellStyle name="Calculation 4 3 4 3 2 2" xfId="15908" xr:uid="{00000000-0005-0000-0000-00002C0B0000}"/>
    <cellStyle name="Calculation 4 3 4 3 2 2 2" xfId="25160" xr:uid="{00000000-0005-0000-0000-00002D0B0000}"/>
    <cellStyle name="Calculation 4 3 4 3 2 2 3" xfId="34412" xr:uid="{00000000-0005-0000-0000-00002E0B0000}"/>
    <cellStyle name="Calculation 4 3 4 3 3" xfId="9338" xr:uid="{00000000-0005-0000-0000-00002F0B0000}"/>
    <cellStyle name="Calculation 4 3 4 3 3 2" xfId="18590" xr:uid="{00000000-0005-0000-0000-0000300B0000}"/>
    <cellStyle name="Calculation 4 3 4 3 3 2 2" xfId="27842" xr:uid="{00000000-0005-0000-0000-0000310B0000}"/>
    <cellStyle name="Calculation 4 3 4 3 3 2 3" xfId="37094" xr:uid="{00000000-0005-0000-0000-0000320B0000}"/>
    <cellStyle name="Calculation 4 3 4 3 4" xfId="12460" xr:uid="{00000000-0005-0000-0000-0000330B0000}"/>
    <cellStyle name="Calculation 4 3 4 3 4 2" xfId="21712" xr:uid="{00000000-0005-0000-0000-0000340B0000}"/>
    <cellStyle name="Calculation 4 3 4 3 4 3" xfId="30964" xr:uid="{00000000-0005-0000-0000-0000350B0000}"/>
    <cellStyle name="Calculation 4 3 4 4" xfId="3843" xr:uid="{00000000-0005-0000-0000-0000360B0000}"/>
    <cellStyle name="Calculation 4 3 4 4 2" xfId="7291" xr:uid="{00000000-0005-0000-0000-0000370B0000}"/>
    <cellStyle name="Calculation 4 3 4 4 2 2" xfId="16543" xr:uid="{00000000-0005-0000-0000-0000380B0000}"/>
    <cellStyle name="Calculation 4 3 4 4 2 2 2" xfId="25795" xr:uid="{00000000-0005-0000-0000-0000390B0000}"/>
    <cellStyle name="Calculation 4 3 4 4 2 2 3" xfId="35047" xr:uid="{00000000-0005-0000-0000-00003A0B0000}"/>
    <cellStyle name="Calculation 4 3 4 4 3" xfId="9973" xr:uid="{00000000-0005-0000-0000-00003B0B0000}"/>
    <cellStyle name="Calculation 4 3 4 4 3 2" xfId="19225" xr:uid="{00000000-0005-0000-0000-00003C0B0000}"/>
    <cellStyle name="Calculation 4 3 4 4 3 2 2" xfId="28477" xr:uid="{00000000-0005-0000-0000-00003D0B0000}"/>
    <cellStyle name="Calculation 4 3 4 4 3 2 3" xfId="37729" xr:uid="{00000000-0005-0000-0000-00003E0B0000}"/>
    <cellStyle name="Calculation 4 3 4 4 4" xfId="13095" xr:uid="{00000000-0005-0000-0000-00003F0B0000}"/>
    <cellStyle name="Calculation 4 3 4 4 4 2" xfId="22347" xr:uid="{00000000-0005-0000-0000-0000400B0000}"/>
    <cellStyle name="Calculation 4 3 4 4 4 3" xfId="31599" xr:uid="{00000000-0005-0000-0000-0000410B0000}"/>
    <cellStyle name="Calculation 4 3 4 5" xfId="5249" xr:uid="{00000000-0005-0000-0000-0000420B0000}"/>
    <cellStyle name="Calculation 4 3 4 5 2" xfId="14501" xr:uid="{00000000-0005-0000-0000-0000430B0000}"/>
    <cellStyle name="Calculation 4 3 4 5 2 2" xfId="23753" xr:uid="{00000000-0005-0000-0000-0000440B0000}"/>
    <cellStyle name="Calculation 4 3 4 5 2 3" xfId="33005" xr:uid="{00000000-0005-0000-0000-0000450B0000}"/>
    <cellStyle name="Calculation 4 3 4 6" xfId="7932" xr:uid="{00000000-0005-0000-0000-0000460B0000}"/>
    <cellStyle name="Calculation 4 3 4 6 2" xfId="17184" xr:uid="{00000000-0005-0000-0000-0000470B0000}"/>
    <cellStyle name="Calculation 4 3 4 6 2 2" xfId="26436" xr:uid="{00000000-0005-0000-0000-0000480B0000}"/>
    <cellStyle name="Calculation 4 3 4 6 2 3" xfId="35688" xr:uid="{00000000-0005-0000-0000-0000490B0000}"/>
    <cellStyle name="Calculation 4 3 4 7" xfId="11054" xr:uid="{00000000-0005-0000-0000-00004A0B0000}"/>
    <cellStyle name="Calculation 4 3 4 7 2" xfId="20306" xr:uid="{00000000-0005-0000-0000-00004B0B0000}"/>
    <cellStyle name="Calculation 4 3 4 7 3" xfId="29558" xr:uid="{00000000-0005-0000-0000-00004C0B0000}"/>
    <cellStyle name="Calculation 4 3 5" xfId="2169" xr:uid="{00000000-0005-0000-0000-00004D0B0000}"/>
    <cellStyle name="Calculation 4 3 5 2" xfId="2918" xr:uid="{00000000-0005-0000-0000-00004E0B0000}"/>
    <cellStyle name="Calculation 4 3 5 2 2" xfId="6366" xr:uid="{00000000-0005-0000-0000-00004F0B0000}"/>
    <cellStyle name="Calculation 4 3 5 2 2 2" xfId="15618" xr:uid="{00000000-0005-0000-0000-0000500B0000}"/>
    <cellStyle name="Calculation 4 3 5 2 2 2 2" xfId="24870" xr:uid="{00000000-0005-0000-0000-0000510B0000}"/>
    <cellStyle name="Calculation 4 3 5 2 2 2 3" xfId="34122" xr:uid="{00000000-0005-0000-0000-0000520B0000}"/>
    <cellStyle name="Calculation 4 3 5 2 3" xfId="9048" xr:uid="{00000000-0005-0000-0000-0000530B0000}"/>
    <cellStyle name="Calculation 4 3 5 2 3 2" xfId="18300" xr:uid="{00000000-0005-0000-0000-0000540B0000}"/>
    <cellStyle name="Calculation 4 3 5 2 3 2 2" xfId="27552" xr:uid="{00000000-0005-0000-0000-0000550B0000}"/>
    <cellStyle name="Calculation 4 3 5 2 3 2 3" xfId="36804" xr:uid="{00000000-0005-0000-0000-0000560B0000}"/>
    <cellStyle name="Calculation 4 3 5 2 4" xfId="12170" xr:uid="{00000000-0005-0000-0000-0000570B0000}"/>
    <cellStyle name="Calculation 4 3 5 2 4 2" xfId="21422" xr:uid="{00000000-0005-0000-0000-0000580B0000}"/>
    <cellStyle name="Calculation 4 3 5 2 4 3" xfId="30674" xr:uid="{00000000-0005-0000-0000-0000590B0000}"/>
    <cellStyle name="Calculation 4 3 5 3" xfId="3574" xr:uid="{00000000-0005-0000-0000-00005A0B0000}"/>
    <cellStyle name="Calculation 4 3 5 3 2" xfId="7022" xr:uid="{00000000-0005-0000-0000-00005B0B0000}"/>
    <cellStyle name="Calculation 4 3 5 3 2 2" xfId="16274" xr:uid="{00000000-0005-0000-0000-00005C0B0000}"/>
    <cellStyle name="Calculation 4 3 5 3 2 2 2" xfId="25526" xr:uid="{00000000-0005-0000-0000-00005D0B0000}"/>
    <cellStyle name="Calculation 4 3 5 3 2 2 3" xfId="34778" xr:uid="{00000000-0005-0000-0000-00005E0B0000}"/>
    <cellStyle name="Calculation 4 3 5 3 3" xfId="9704" xr:uid="{00000000-0005-0000-0000-00005F0B0000}"/>
    <cellStyle name="Calculation 4 3 5 3 3 2" xfId="18956" xr:uid="{00000000-0005-0000-0000-0000600B0000}"/>
    <cellStyle name="Calculation 4 3 5 3 3 2 2" xfId="28208" xr:uid="{00000000-0005-0000-0000-0000610B0000}"/>
    <cellStyle name="Calculation 4 3 5 3 3 2 3" xfId="37460" xr:uid="{00000000-0005-0000-0000-0000620B0000}"/>
    <cellStyle name="Calculation 4 3 5 3 4" xfId="12826" xr:uid="{00000000-0005-0000-0000-0000630B0000}"/>
    <cellStyle name="Calculation 4 3 5 3 4 2" xfId="22078" xr:uid="{00000000-0005-0000-0000-0000640B0000}"/>
    <cellStyle name="Calculation 4 3 5 3 4 3" xfId="31330" xr:uid="{00000000-0005-0000-0000-0000650B0000}"/>
    <cellStyle name="Calculation 4 3 5 4" xfId="4209" xr:uid="{00000000-0005-0000-0000-0000660B0000}"/>
    <cellStyle name="Calculation 4 3 5 4 2" xfId="7657" xr:uid="{00000000-0005-0000-0000-0000670B0000}"/>
    <cellStyle name="Calculation 4 3 5 4 2 2" xfId="16909" xr:uid="{00000000-0005-0000-0000-0000680B0000}"/>
    <cellStyle name="Calculation 4 3 5 4 2 2 2" xfId="26161" xr:uid="{00000000-0005-0000-0000-0000690B0000}"/>
    <cellStyle name="Calculation 4 3 5 4 2 2 3" xfId="35413" xr:uid="{00000000-0005-0000-0000-00006A0B0000}"/>
    <cellStyle name="Calculation 4 3 5 4 3" xfId="10339" xr:uid="{00000000-0005-0000-0000-00006B0B0000}"/>
    <cellStyle name="Calculation 4 3 5 4 3 2" xfId="19591" xr:uid="{00000000-0005-0000-0000-00006C0B0000}"/>
    <cellStyle name="Calculation 4 3 5 4 3 2 2" xfId="28843" xr:uid="{00000000-0005-0000-0000-00006D0B0000}"/>
    <cellStyle name="Calculation 4 3 5 4 3 2 3" xfId="38095" xr:uid="{00000000-0005-0000-0000-00006E0B0000}"/>
    <cellStyle name="Calculation 4 3 5 4 4" xfId="13461" xr:uid="{00000000-0005-0000-0000-00006F0B0000}"/>
    <cellStyle name="Calculation 4 3 5 4 4 2" xfId="22713" xr:uid="{00000000-0005-0000-0000-0000700B0000}"/>
    <cellStyle name="Calculation 4 3 5 4 4 3" xfId="31965" xr:uid="{00000000-0005-0000-0000-0000710B0000}"/>
    <cellStyle name="Calculation 4 3 5 5" xfId="5617" xr:uid="{00000000-0005-0000-0000-0000720B0000}"/>
    <cellStyle name="Calculation 4 3 5 5 2" xfId="14869" xr:uid="{00000000-0005-0000-0000-0000730B0000}"/>
    <cellStyle name="Calculation 4 3 5 5 2 2" xfId="24121" xr:uid="{00000000-0005-0000-0000-0000740B0000}"/>
    <cellStyle name="Calculation 4 3 5 5 2 3" xfId="33373" xr:uid="{00000000-0005-0000-0000-0000750B0000}"/>
    <cellStyle name="Calculation 4 3 5 6" xfId="8299" xr:uid="{00000000-0005-0000-0000-0000760B0000}"/>
    <cellStyle name="Calculation 4 3 5 6 2" xfId="17551" xr:uid="{00000000-0005-0000-0000-0000770B0000}"/>
    <cellStyle name="Calculation 4 3 5 6 2 2" xfId="26803" xr:uid="{00000000-0005-0000-0000-0000780B0000}"/>
    <cellStyle name="Calculation 4 3 5 6 2 3" xfId="36055" xr:uid="{00000000-0005-0000-0000-0000790B0000}"/>
    <cellStyle name="Calculation 4 3 5 7" xfId="11421" xr:uid="{00000000-0005-0000-0000-00007A0B0000}"/>
    <cellStyle name="Calculation 4 3 5 7 2" xfId="20673" xr:uid="{00000000-0005-0000-0000-00007B0B0000}"/>
    <cellStyle name="Calculation 4 3 5 7 3" xfId="29925" xr:uid="{00000000-0005-0000-0000-00007C0B0000}"/>
    <cellStyle name="Calculation 4 3 6" xfId="1896" xr:uid="{00000000-0005-0000-0000-00007D0B0000}"/>
    <cellStyle name="Calculation 4 3 6 2" xfId="2649" xr:uid="{00000000-0005-0000-0000-00007E0B0000}"/>
    <cellStyle name="Calculation 4 3 6 2 2" xfId="6097" xr:uid="{00000000-0005-0000-0000-00007F0B0000}"/>
    <cellStyle name="Calculation 4 3 6 2 2 2" xfId="15349" xr:uid="{00000000-0005-0000-0000-0000800B0000}"/>
    <cellStyle name="Calculation 4 3 6 2 2 2 2" xfId="24601" xr:uid="{00000000-0005-0000-0000-0000810B0000}"/>
    <cellStyle name="Calculation 4 3 6 2 2 2 3" xfId="33853" xr:uid="{00000000-0005-0000-0000-0000820B0000}"/>
    <cellStyle name="Calculation 4 3 6 2 3" xfId="8779" xr:uid="{00000000-0005-0000-0000-0000830B0000}"/>
    <cellStyle name="Calculation 4 3 6 2 3 2" xfId="18031" xr:uid="{00000000-0005-0000-0000-0000840B0000}"/>
    <cellStyle name="Calculation 4 3 6 2 3 2 2" xfId="27283" xr:uid="{00000000-0005-0000-0000-0000850B0000}"/>
    <cellStyle name="Calculation 4 3 6 2 3 2 3" xfId="36535" xr:uid="{00000000-0005-0000-0000-0000860B0000}"/>
    <cellStyle name="Calculation 4 3 6 2 4" xfId="11901" xr:uid="{00000000-0005-0000-0000-0000870B0000}"/>
    <cellStyle name="Calculation 4 3 6 2 4 2" xfId="21153" xr:uid="{00000000-0005-0000-0000-0000880B0000}"/>
    <cellStyle name="Calculation 4 3 6 2 4 3" xfId="30405" xr:uid="{00000000-0005-0000-0000-0000890B0000}"/>
    <cellStyle name="Calculation 4 3 6 3" xfId="3305" xr:uid="{00000000-0005-0000-0000-00008A0B0000}"/>
    <cellStyle name="Calculation 4 3 6 3 2" xfId="6753" xr:uid="{00000000-0005-0000-0000-00008B0B0000}"/>
    <cellStyle name="Calculation 4 3 6 3 2 2" xfId="16005" xr:uid="{00000000-0005-0000-0000-00008C0B0000}"/>
    <cellStyle name="Calculation 4 3 6 3 2 2 2" xfId="25257" xr:uid="{00000000-0005-0000-0000-00008D0B0000}"/>
    <cellStyle name="Calculation 4 3 6 3 2 2 3" xfId="34509" xr:uid="{00000000-0005-0000-0000-00008E0B0000}"/>
    <cellStyle name="Calculation 4 3 6 3 3" xfId="9435" xr:uid="{00000000-0005-0000-0000-00008F0B0000}"/>
    <cellStyle name="Calculation 4 3 6 3 3 2" xfId="18687" xr:uid="{00000000-0005-0000-0000-0000900B0000}"/>
    <cellStyle name="Calculation 4 3 6 3 3 2 2" xfId="27939" xr:uid="{00000000-0005-0000-0000-0000910B0000}"/>
    <cellStyle name="Calculation 4 3 6 3 3 2 3" xfId="37191" xr:uid="{00000000-0005-0000-0000-0000920B0000}"/>
    <cellStyle name="Calculation 4 3 6 3 4" xfId="12557" xr:uid="{00000000-0005-0000-0000-0000930B0000}"/>
    <cellStyle name="Calculation 4 3 6 3 4 2" xfId="21809" xr:uid="{00000000-0005-0000-0000-0000940B0000}"/>
    <cellStyle name="Calculation 4 3 6 3 4 3" xfId="31061" xr:uid="{00000000-0005-0000-0000-0000950B0000}"/>
    <cellStyle name="Calculation 4 3 6 4" xfId="3940" xr:uid="{00000000-0005-0000-0000-0000960B0000}"/>
    <cellStyle name="Calculation 4 3 6 4 2" xfId="7388" xr:uid="{00000000-0005-0000-0000-0000970B0000}"/>
    <cellStyle name="Calculation 4 3 6 4 2 2" xfId="16640" xr:uid="{00000000-0005-0000-0000-0000980B0000}"/>
    <cellStyle name="Calculation 4 3 6 4 2 2 2" xfId="25892" xr:uid="{00000000-0005-0000-0000-0000990B0000}"/>
    <cellStyle name="Calculation 4 3 6 4 2 2 3" xfId="35144" xr:uid="{00000000-0005-0000-0000-00009A0B0000}"/>
    <cellStyle name="Calculation 4 3 6 4 3" xfId="10070" xr:uid="{00000000-0005-0000-0000-00009B0B0000}"/>
    <cellStyle name="Calculation 4 3 6 4 3 2" xfId="19322" xr:uid="{00000000-0005-0000-0000-00009C0B0000}"/>
    <cellStyle name="Calculation 4 3 6 4 3 2 2" xfId="28574" xr:uid="{00000000-0005-0000-0000-00009D0B0000}"/>
    <cellStyle name="Calculation 4 3 6 4 3 2 3" xfId="37826" xr:uid="{00000000-0005-0000-0000-00009E0B0000}"/>
    <cellStyle name="Calculation 4 3 6 4 4" xfId="13192" xr:uid="{00000000-0005-0000-0000-00009F0B0000}"/>
    <cellStyle name="Calculation 4 3 6 4 4 2" xfId="22444" xr:uid="{00000000-0005-0000-0000-0000A00B0000}"/>
    <cellStyle name="Calculation 4 3 6 4 4 3" xfId="31696" xr:uid="{00000000-0005-0000-0000-0000A10B0000}"/>
    <cellStyle name="Calculation 4 3 6 5" xfId="5346" xr:uid="{00000000-0005-0000-0000-0000A20B0000}"/>
    <cellStyle name="Calculation 4 3 6 5 2" xfId="14598" xr:uid="{00000000-0005-0000-0000-0000A30B0000}"/>
    <cellStyle name="Calculation 4 3 6 5 2 2" xfId="23850" xr:uid="{00000000-0005-0000-0000-0000A40B0000}"/>
    <cellStyle name="Calculation 4 3 6 5 2 3" xfId="33102" xr:uid="{00000000-0005-0000-0000-0000A50B0000}"/>
    <cellStyle name="Calculation 4 3 6 6" xfId="8029" xr:uid="{00000000-0005-0000-0000-0000A60B0000}"/>
    <cellStyle name="Calculation 4 3 6 6 2" xfId="17281" xr:uid="{00000000-0005-0000-0000-0000A70B0000}"/>
    <cellStyle name="Calculation 4 3 6 6 2 2" xfId="26533" xr:uid="{00000000-0005-0000-0000-0000A80B0000}"/>
    <cellStyle name="Calculation 4 3 6 6 2 3" xfId="35785" xr:uid="{00000000-0005-0000-0000-0000A90B0000}"/>
    <cellStyle name="Calculation 4 3 6 7" xfId="11151" xr:uid="{00000000-0005-0000-0000-0000AA0B0000}"/>
    <cellStyle name="Calculation 4 3 6 7 2" xfId="20403" xr:uid="{00000000-0005-0000-0000-0000AB0B0000}"/>
    <cellStyle name="Calculation 4 3 6 7 3" xfId="29655" xr:uid="{00000000-0005-0000-0000-0000AC0B0000}"/>
    <cellStyle name="Calculation 4 3 7" xfId="1058" xr:uid="{00000000-0005-0000-0000-0000AD0B0000}"/>
    <cellStyle name="Calculation 4 3 7 2" xfId="4786" xr:uid="{00000000-0005-0000-0000-0000AE0B0000}"/>
    <cellStyle name="Calculation 4 3 7 2 2" xfId="14038" xr:uid="{00000000-0005-0000-0000-0000AF0B0000}"/>
    <cellStyle name="Calculation 4 3 7 2 2 2" xfId="23290" xr:uid="{00000000-0005-0000-0000-0000B00B0000}"/>
    <cellStyle name="Calculation 4 3 7 2 2 3" xfId="32542" xr:uid="{00000000-0005-0000-0000-0000B10B0000}"/>
    <cellStyle name="Calculation 4 3 7 3" xfId="5035" xr:uid="{00000000-0005-0000-0000-0000B20B0000}"/>
    <cellStyle name="Calculation 4 3 7 3 2" xfId="14287" xr:uid="{00000000-0005-0000-0000-0000B30B0000}"/>
    <cellStyle name="Calculation 4 3 7 3 2 2" xfId="23539" xr:uid="{00000000-0005-0000-0000-0000B40B0000}"/>
    <cellStyle name="Calculation 4 3 7 3 2 3" xfId="32791" xr:uid="{00000000-0005-0000-0000-0000B50B0000}"/>
    <cellStyle name="Calculation 4 3 7 4" xfId="10812" xr:uid="{00000000-0005-0000-0000-0000B60B0000}"/>
    <cellStyle name="Calculation 4 3 7 4 2" xfId="20064" xr:uid="{00000000-0005-0000-0000-0000B70B0000}"/>
    <cellStyle name="Calculation 4 3 7 4 3" xfId="29316" xr:uid="{00000000-0005-0000-0000-0000B80B0000}"/>
    <cellStyle name="Calculation 4 3 8" xfId="1138" xr:uid="{00000000-0005-0000-0000-0000B90B0000}"/>
    <cellStyle name="Calculation 4 3 8 2" xfId="4865" xr:uid="{00000000-0005-0000-0000-0000BA0B0000}"/>
    <cellStyle name="Calculation 4 3 8 2 2" xfId="14117" xr:uid="{00000000-0005-0000-0000-0000BB0B0000}"/>
    <cellStyle name="Calculation 4 3 8 2 2 2" xfId="23369" xr:uid="{00000000-0005-0000-0000-0000BC0B0000}"/>
    <cellStyle name="Calculation 4 3 8 2 2 3" xfId="32621" xr:uid="{00000000-0005-0000-0000-0000BD0B0000}"/>
    <cellStyle name="Calculation 4 3 8 3" xfId="4590" xr:uid="{00000000-0005-0000-0000-0000BE0B0000}"/>
    <cellStyle name="Calculation 4 3 8 3 2" xfId="13842" xr:uid="{00000000-0005-0000-0000-0000BF0B0000}"/>
    <cellStyle name="Calculation 4 3 8 3 2 2" xfId="23094" xr:uid="{00000000-0005-0000-0000-0000C00B0000}"/>
    <cellStyle name="Calculation 4 3 8 3 2 3" xfId="32346" xr:uid="{00000000-0005-0000-0000-0000C10B0000}"/>
    <cellStyle name="Calculation 4 3 8 4" xfId="10889" xr:uid="{00000000-0005-0000-0000-0000C20B0000}"/>
    <cellStyle name="Calculation 4 3 8 4 2" xfId="20141" xr:uid="{00000000-0005-0000-0000-0000C30B0000}"/>
    <cellStyle name="Calculation 4 3 8 4 3" xfId="29393" xr:uid="{00000000-0005-0000-0000-0000C40B0000}"/>
    <cellStyle name="Calculation 4 3 9" xfId="2377" xr:uid="{00000000-0005-0000-0000-0000C50B0000}"/>
    <cellStyle name="Calculation 4 3 9 2" xfId="5825" xr:uid="{00000000-0005-0000-0000-0000C60B0000}"/>
    <cellStyle name="Calculation 4 3 9 2 2" xfId="15077" xr:uid="{00000000-0005-0000-0000-0000C70B0000}"/>
    <cellStyle name="Calculation 4 3 9 2 2 2" xfId="24329" xr:uid="{00000000-0005-0000-0000-0000C80B0000}"/>
    <cellStyle name="Calculation 4 3 9 2 2 3" xfId="33581" xr:uid="{00000000-0005-0000-0000-0000C90B0000}"/>
    <cellStyle name="Calculation 4 3 9 3" xfId="8507" xr:uid="{00000000-0005-0000-0000-0000CA0B0000}"/>
    <cellStyle name="Calculation 4 3 9 3 2" xfId="17759" xr:uid="{00000000-0005-0000-0000-0000CB0B0000}"/>
    <cellStyle name="Calculation 4 3 9 3 2 2" xfId="27011" xr:uid="{00000000-0005-0000-0000-0000CC0B0000}"/>
    <cellStyle name="Calculation 4 3 9 3 2 3" xfId="36263" xr:uid="{00000000-0005-0000-0000-0000CD0B0000}"/>
    <cellStyle name="Calculation 4 3 9 4" xfId="11629" xr:uid="{00000000-0005-0000-0000-0000CE0B0000}"/>
    <cellStyle name="Calculation 4 3 9 4 2" xfId="20881" xr:uid="{00000000-0005-0000-0000-0000CF0B0000}"/>
    <cellStyle name="Calculation 4 3 9 4 3" xfId="30133" xr:uid="{00000000-0005-0000-0000-0000D00B0000}"/>
    <cellStyle name="Calculation 4 4" xfId="804" xr:uid="{00000000-0005-0000-0000-0000D10B0000}"/>
    <cellStyle name="Calculation 4 4 10" xfId="4547" xr:uid="{00000000-0005-0000-0000-0000D20B0000}"/>
    <cellStyle name="Calculation 4 4 10 2" xfId="13799" xr:uid="{00000000-0005-0000-0000-0000D30B0000}"/>
    <cellStyle name="Calculation 4 4 10 2 2" xfId="23051" xr:uid="{00000000-0005-0000-0000-0000D40B0000}"/>
    <cellStyle name="Calculation 4 4 10 2 3" xfId="32303" xr:uid="{00000000-0005-0000-0000-0000D50B0000}"/>
    <cellStyle name="Calculation 4 4 11" xfId="4374" xr:uid="{00000000-0005-0000-0000-0000D60B0000}"/>
    <cellStyle name="Calculation 4 4 11 2" xfId="13626" xr:uid="{00000000-0005-0000-0000-0000D70B0000}"/>
    <cellStyle name="Calculation 4 4 11 2 2" xfId="22878" xr:uid="{00000000-0005-0000-0000-0000D80B0000}"/>
    <cellStyle name="Calculation 4 4 11 2 3" xfId="32130" xr:uid="{00000000-0005-0000-0000-0000D90B0000}"/>
    <cellStyle name="Calculation 4 4 12" xfId="10576" xr:uid="{00000000-0005-0000-0000-0000DA0B0000}"/>
    <cellStyle name="Calculation 4 4 12 2" xfId="19828" xr:uid="{00000000-0005-0000-0000-0000DB0B0000}"/>
    <cellStyle name="Calculation 4 4 12 3" xfId="29080" xr:uid="{00000000-0005-0000-0000-0000DC0B0000}"/>
    <cellStyle name="Calculation 4 4 2" xfId="1983" xr:uid="{00000000-0005-0000-0000-0000DD0B0000}"/>
    <cellStyle name="Calculation 4 4 2 2" xfId="2736" xr:uid="{00000000-0005-0000-0000-0000DE0B0000}"/>
    <cellStyle name="Calculation 4 4 2 2 2" xfId="6184" xr:uid="{00000000-0005-0000-0000-0000DF0B0000}"/>
    <cellStyle name="Calculation 4 4 2 2 2 2" xfId="15436" xr:uid="{00000000-0005-0000-0000-0000E00B0000}"/>
    <cellStyle name="Calculation 4 4 2 2 2 2 2" xfId="24688" xr:uid="{00000000-0005-0000-0000-0000E10B0000}"/>
    <cellStyle name="Calculation 4 4 2 2 2 2 3" xfId="33940" xr:uid="{00000000-0005-0000-0000-0000E20B0000}"/>
    <cellStyle name="Calculation 4 4 2 2 3" xfId="8866" xr:uid="{00000000-0005-0000-0000-0000E30B0000}"/>
    <cellStyle name="Calculation 4 4 2 2 3 2" xfId="18118" xr:uid="{00000000-0005-0000-0000-0000E40B0000}"/>
    <cellStyle name="Calculation 4 4 2 2 3 2 2" xfId="27370" xr:uid="{00000000-0005-0000-0000-0000E50B0000}"/>
    <cellStyle name="Calculation 4 4 2 2 3 2 3" xfId="36622" xr:uid="{00000000-0005-0000-0000-0000E60B0000}"/>
    <cellStyle name="Calculation 4 4 2 2 4" xfId="11988" xr:uid="{00000000-0005-0000-0000-0000E70B0000}"/>
    <cellStyle name="Calculation 4 4 2 2 4 2" xfId="21240" xr:uid="{00000000-0005-0000-0000-0000E80B0000}"/>
    <cellStyle name="Calculation 4 4 2 2 4 3" xfId="30492" xr:uid="{00000000-0005-0000-0000-0000E90B0000}"/>
    <cellStyle name="Calculation 4 4 2 3" xfId="3392" xr:uid="{00000000-0005-0000-0000-0000EA0B0000}"/>
    <cellStyle name="Calculation 4 4 2 3 2" xfId="6840" xr:uid="{00000000-0005-0000-0000-0000EB0B0000}"/>
    <cellStyle name="Calculation 4 4 2 3 2 2" xfId="16092" xr:uid="{00000000-0005-0000-0000-0000EC0B0000}"/>
    <cellStyle name="Calculation 4 4 2 3 2 2 2" xfId="25344" xr:uid="{00000000-0005-0000-0000-0000ED0B0000}"/>
    <cellStyle name="Calculation 4 4 2 3 2 2 3" xfId="34596" xr:uid="{00000000-0005-0000-0000-0000EE0B0000}"/>
    <cellStyle name="Calculation 4 4 2 3 3" xfId="9522" xr:uid="{00000000-0005-0000-0000-0000EF0B0000}"/>
    <cellStyle name="Calculation 4 4 2 3 3 2" xfId="18774" xr:uid="{00000000-0005-0000-0000-0000F00B0000}"/>
    <cellStyle name="Calculation 4 4 2 3 3 2 2" xfId="28026" xr:uid="{00000000-0005-0000-0000-0000F10B0000}"/>
    <cellStyle name="Calculation 4 4 2 3 3 2 3" xfId="37278" xr:uid="{00000000-0005-0000-0000-0000F20B0000}"/>
    <cellStyle name="Calculation 4 4 2 3 4" xfId="12644" xr:uid="{00000000-0005-0000-0000-0000F30B0000}"/>
    <cellStyle name="Calculation 4 4 2 3 4 2" xfId="21896" xr:uid="{00000000-0005-0000-0000-0000F40B0000}"/>
    <cellStyle name="Calculation 4 4 2 3 4 3" xfId="31148" xr:uid="{00000000-0005-0000-0000-0000F50B0000}"/>
    <cellStyle name="Calculation 4 4 2 4" xfId="4027" xr:uid="{00000000-0005-0000-0000-0000F60B0000}"/>
    <cellStyle name="Calculation 4 4 2 4 2" xfId="7475" xr:uid="{00000000-0005-0000-0000-0000F70B0000}"/>
    <cellStyle name="Calculation 4 4 2 4 2 2" xfId="16727" xr:uid="{00000000-0005-0000-0000-0000F80B0000}"/>
    <cellStyle name="Calculation 4 4 2 4 2 2 2" xfId="25979" xr:uid="{00000000-0005-0000-0000-0000F90B0000}"/>
    <cellStyle name="Calculation 4 4 2 4 2 2 3" xfId="35231" xr:uid="{00000000-0005-0000-0000-0000FA0B0000}"/>
    <cellStyle name="Calculation 4 4 2 4 3" xfId="10157" xr:uid="{00000000-0005-0000-0000-0000FB0B0000}"/>
    <cellStyle name="Calculation 4 4 2 4 3 2" xfId="19409" xr:uid="{00000000-0005-0000-0000-0000FC0B0000}"/>
    <cellStyle name="Calculation 4 4 2 4 3 2 2" xfId="28661" xr:uid="{00000000-0005-0000-0000-0000FD0B0000}"/>
    <cellStyle name="Calculation 4 4 2 4 3 2 3" xfId="37913" xr:uid="{00000000-0005-0000-0000-0000FE0B0000}"/>
    <cellStyle name="Calculation 4 4 2 4 4" xfId="13279" xr:uid="{00000000-0005-0000-0000-0000FF0B0000}"/>
    <cellStyle name="Calculation 4 4 2 4 4 2" xfId="22531" xr:uid="{00000000-0005-0000-0000-0000000C0000}"/>
    <cellStyle name="Calculation 4 4 2 4 4 3" xfId="31783" xr:uid="{00000000-0005-0000-0000-0000010C0000}"/>
    <cellStyle name="Calculation 4 4 2 5" xfId="5433" xr:uid="{00000000-0005-0000-0000-0000020C0000}"/>
    <cellStyle name="Calculation 4 4 2 5 2" xfId="14685" xr:uid="{00000000-0005-0000-0000-0000030C0000}"/>
    <cellStyle name="Calculation 4 4 2 5 2 2" xfId="23937" xr:uid="{00000000-0005-0000-0000-0000040C0000}"/>
    <cellStyle name="Calculation 4 4 2 5 2 3" xfId="33189" xr:uid="{00000000-0005-0000-0000-0000050C0000}"/>
    <cellStyle name="Calculation 4 4 2 6" xfId="8116" xr:uid="{00000000-0005-0000-0000-0000060C0000}"/>
    <cellStyle name="Calculation 4 4 2 6 2" xfId="17368" xr:uid="{00000000-0005-0000-0000-0000070C0000}"/>
    <cellStyle name="Calculation 4 4 2 6 2 2" xfId="26620" xr:uid="{00000000-0005-0000-0000-0000080C0000}"/>
    <cellStyle name="Calculation 4 4 2 6 2 3" xfId="35872" xr:uid="{00000000-0005-0000-0000-0000090C0000}"/>
    <cellStyle name="Calculation 4 4 2 7" xfId="11238" xr:uid="{00000000-0005-0000-0000-00000A0C0000}"/>
    <cellStyle name="Calculation 4 4 2 7 2" xfId="20490" xr:uid="{00000000-0005-0000-0000-00000B0C0000}"/>
    <cellStyle name="Calculation 4 4 2 7 3" xfId="29742" xr:uid="{00000000-0005-0000-0000-00000C0C0000}"/>
    <cellStyle name="Calculation 4 4 3" xfId="2065" xr:uid="{00000000-0005-0000-0000-00000D0C0000}"/>
    <cellStyle name="Calculation 4 4 3 2" xfId="2814" xr:uid="{00000000-0005-0000-0000-00000E0C0000}"/>
    <cellStyle name="Calculation 4 4 3 2 2" xfId="6262" xr:uid="{00000000-0005-0000-0000-00000F0C0000}"/>
    <cellStyle name="Calculation 4 4 3 2 2 2" xfId="15514" xr:uid="{00000000-0005-0000-0000-0000100C0000}"/>
    <cellStyle name="Calculation 4 4 3 2 2 2 2" xfId="24766" xr:uid="{00000000-0005-0000-0000-0000110C0000}"/>
    <cellStyle name="Calculation 4 4 3 2 2 2 3" xfId="34018" xr:uid="{00000000-0005-0000-0000-0000120C0000}"/>
    <cellStyle name="Calculation 4 4 3 2 3" xfId="8944" xr:uid="{00000000-0005-0000-0000-0000130C0000}"/>
    <cellStyle name="Calculation 4 4 3 2 3 2" xfId="18196" xr:uid="{00000000-0005-0000-0000-0000140C0000}"/>
    <cellStyle name="Calculation 4 4 3 2 3 2 2" xfId="27448" xr:uid="{00000000-0005-0000-0000-0000150C0000}"/>
    <cellStyle name="Calculation 4 4 3 2 3 2 3" xfId="36700" xr:uid="{00000000-0005-0000-0000-0000160C0000}"/>
    <cellStyle name="Calculation 4 4 3 2 4" xfId="12066" xr:uid="{00000000-0005-0000-0000-0000170C0000}"/>
    <cellStyle name="Calculation 4 4 3 2 4 2" xfId="21318" xr:uid="{00000000-0005-0000-0000-0000180C0000}"/>
    <cellStyle name="Calculation 4 4 3 2 4 3" xfId="30570" xr:uid="{00000000-0005-0000-0000-0000190C0000}"/>
    <cellStyle name="Calculation 4 4 3 3" xfId="3470" xr:uid="{00000000-0005-0000-0000-00001A0C0000}"/>
    <cellStyle name="Calculation 4 4 3 3 2" xfId="6918" xr:uid="{00000000-0005-0000-0000-00001B0C0000}"/>
    <cellStyle name="Calculation 4 4 3 3 2 2" xfId="16170" xr:uid="{00000000-0005-0000-0000-00001C0C0000}"/>
    <cellStyle name="Calculation 4 4 3 3 2 2 2" xfId="25422" xr:uid="{00000000-0005-0000-0000-00001D0C0000}"/>
    <cellStyle name="Calculation 4 4 3 3 2 2 3" xfId="34674" xr:uid="{00000000-0005-0000-0000-00001E0C0000}"/>
    <cellStyle name="Calculation 4 4 3 3 3" xfId="9600" xr:uid="{00000000-0005-0000-0000-00001F0C0000}"/>
    <cellStyle name="Calculation 4 4 3 3 3 2" xfId="18852" xr:uid="{00000000-0005-0000-0000-0000200C0000}"/>
    <cellStyle name="Calculation 4 4 3 3 3 2 2" xfId="28104" xr:uid="{00000000-0005-0000-0000-0000210C0000}"/>
    <cellStyle name="Calculation 4 4 3 3 3 2 3" xfId="37356" xr:uid="{00000000-0005-0000-0000-0000220C0000}"/>
    <cellStyle name="Calculation 4 4 3 3 4" xfId="12722" xr:uid="{00000000-0005-0000-0000-0000230C0000}"/>
    <cellStyle name="Calculation 4 4 3 3 4 2" xfId="21974" xr:uid="{00000000-0005-0000-0000-0000240C0000}"/>
    <cellStyle name="Calculation 4 4 3 3 4 3" xfId="31226" xr:uid="{00000000-0005-0000-0000-0000250C0000}"/>
    <cellStyle name="Calculation 4 4 3 4" xfId="4105" xr:uid="{00000000-0005-0000-0000-0000260C0000}"/>
    <cellStyle name="Calculation 4 4 3 4 2" xfId="7553" xr:uid="{00000000-0005-0000-0000-0000270C0000}"/>
    <cellStyle name="Calculation 4 4 3 4 2 2" xfId="16805" xr:uid="{00000000-0005-0000-0000-0000280C0000}"/>
    <cellStyle name="Calculation 4 4 3 4 2 2 2" xfId="26057" xr:uid="{00000000-0005-0000-0000-0000290C0000}"/>
    <cellStyle name="Calculation 4 4 3 4 2 2 3" xfId="35309" xr:uid="{00000000-0005-0000-0000-00002A0C0000}"/>
    <cellStyle name="Calculation 4 4 3 4 3" xfId="10235" xr:uid="{00000000-0005-0000-0000-00002B0C0000}"/>
    <cellStyle name="Calculation 4 4 3 4 3 2" xfId="19487" xr:uid="{00000000-0005-0000-0000-00002C0C0000}"/>
    <cellStyle name="Calculation 4 4 3 4 3 2 2" xfId="28739" xr:uid="{00000000-0005-0000-0000-00002D0C0000}"/>
    <cellStyle name="Calculation 4 4 3 4 3 2 3" xfId="37991" xr:uid="{00000000-0005-0000-0000-00002E0C0000}"/>
    <cellStyle name="Calculation 4 4 3 4 4" xfId="13357" xr:uid="{00000000-0005-0000-0000-00002F0C0000}"/>
    <cellStyle name="Calculation 4 4 3 4 4 2" xfId="22609" xr:uid="{00000000-0005-0000-0000-0000300C0000}"/>
    <cellStyle name="Calculation 4 4 3 4 4 3" xfId="31861" xr:uid="{00000000-0005-0000-0000-0000310C0000}"/>
    <cellStyle name="Calculation 4 4 3 5" xfId="5513" xr:uid="{00000000-0005-0000-0000-0000320C0000}"/>
    <cellStyle name="Calculation 4 4 3 5 2" xfId="14765" xr:uid="{00000000-0005-0000-0000-0000330C0000}"/>
    <cellStyle name="Calculation 4 4 3 5 2 2" xfId="24017" xr:uid="{00000000-0005-0000-0000-0000340C0000}"/>
    <cellStyle name="Calculation 4 4 3 5 2 3" xfId="33269" xr:uid="{00000000-0005-0000-0000-0000350C0000}"/>
    <cellStyle name="Calculation 4 4 3 6" xfId="8195" xr:uid="{00000000-0005-0000-0000-0000360C0000}"/>
    <cellStyle name="Calculation 4 4 3 6 2" xfId="17447" xr:uid="{00000000-0005-0000-0000-0000370C0000}"/>
    <cellStyle name="Calculation 4 4 3 6 2 2" xfId="26699" xr:uid="{00000000-0005-0000-0000-0000380C0000}"/>
    <cellStyle name="Calculation 4 4 3 6 2 3" xfId="35951" xr:uid="{00000000-0005-0000-0000-0000390C0000}"/>
    <cellStyle name="Calculation 4 4 3 7" xfId="11317" xr:uid="{00000000-0005-0000-0000-00003A0C0000}"/>
    <cellStyle name="Calculation 4 4 3 7 2" xfId="20569" xr:uid="{00000000-0005-0000-0000-00003B0C0000}"/>
    <cellStyle name="Calculation 4 4 3 7 3" xfId="29821" xr:uid="{00000000-0005-0000-0000-00003C0C0000}"/>
    <cellStyle name="Calculation 4 4 4" xfId="2138" xr:uid="{00000000-0005-0000-0000-00003D0C0000}"/>
    <cellStyle name="Calculation 4 4 4 2" xfId="2887" xr:uid="{00000000-0005-0000-0000-00003E0C0000}"/>
    <cellStyle name="Calculation 4 4 4 2 2" xfId="6335" xr:uid="{00000000-0005-0000-0000-00003F0C0000}"/>
    <cellStyle name="Calculation 4 4 4 2 2 2" xfId="15587" xr:uid="{00000000-0005-0000-0000-0000400C0000}"/>
    <cellStyle name="Calculation 4 4 4 2 2 2 2" xfId="24839" xr:uid="{00000000-0005-0000-0000-0000410C0000}"/>
    <cellStyle name="Calculation 4 4 4 2 2 2 3" xfId="34091" xr:uid="{00000000-0005-0000-0000-0000420C0000}"/>
    <cellStyle name="Calculation 4 4 4 2 3" xfId="9017" xr:uid="{00000000-0005-0000-0000-0000430C0000}"/>
    <cellStyle name="Calculation 4 4 4 2 3 2" xfId="18269" xr:uid="{00000000-0005-0000-0000-0000440C0000}"/>
    <cellStyle name="Calculation 4 4 4 2 3 2 2" xfId="27521" xr:uid="{00000000-0005-0000-0000-0000450C0000}"/>
    <cellStyle name="Calculation 4 4 4 2 3 2 3" xfId="36773" xr:uid="{00000000-0005-0000-0000-0000460C0000}"/>
    <cellStyle name="Calculation 4 4 4 2 4" xfId="12139" xr:uid="{00000000-0005-0000-0000-0000470C0000}"/>
    <cellStyle name="Calculation 4 4 4 2 4 2" xfId="21391" xr:uid="{00000000-0005-0000-0000-0000480C0000}"/>
    <cellStyle name="Calculation 4 4 4 2 4 3" xfId="30643" xr:uid="{00000000-0005-0000-0000-0000490C0000}"/>
    <cellStyle name="Calculation 4 4 4 3" xfId="3543" xr:uid="{00000000-0005-0000-0000-00004A0C0000}"/>
    <cellStyle name="Calculation 4 4 4 3 2" xfId="6991" xr:uid="{00000000-0005-0000-0000-00004B0C0000}"/>
    <cellStyle name="Calculation 4 4 4 3 2 2" xfId="16243" xr:uid="{00000000-0005-0000-0000-00004C0C0000}"/>
    <cellStyle name="Calculation 4 4 4 3 2 2 2" xfId="25495" xr:uid="{00000000-0005-0000-0000-00004D0C0000}"/>
    <cellStyle name="Calculation 4 4 4 3 2 2 3" xfId="34747" xr:uid="{00000000-0005-0000-0000-00004E0C0000}"/>
    <cellStyle name="Calculation 4 4 4 3 3" xfId="9673" xr:uid="{00000000-0005-0000-0000-00004F0C0000}"/>
    <cellStyle name="Calculation 4 4 4 3 3 2" xfId="18925" xr:uid="{00000000-0005-0000-0000-0000500C0000}"/>
    <cellStyle name="Calculation 4 4 4 3 3 2 2" xfId="28177" xr:uid="{00000000-0005-0000-0000-0000510C0000}"/>
    <cellStyle name="Calculation 4 4 4 3 3 2 3" xfId="37429" xr:uid="{00000000-0005-0000-0000-0000520C0000}"/>
    <cellStyle name="Calculation 4 4 4 3 4" xfId="12795" xr:uid="{00000000-0005-0000-0000-0000530C0000}"/>
    <cellStyle name="Calculation 4 4 4 3 4 2" xfId="22047" xr:uid="{00000000-0005-0000-0000-0000540C0000}"/>
    <cellStyle name="Calculation 4 4 4 3 4 3" xfId="31299" xr:uid="{00000000-0005-0000-0000-0000550C0000}"/>
    <cellStyle name="Calculation 4 4 4 4" xfId="4178" xr:uid="{00000000-0005-0000-0000-0000560C0000}"/>
    <cellStyle name="Calculation 4 4 4 4 2" xfId="7626" xr:uid="{00000000-0005-0000-0000-0000570C0000}"/>
    <cellStyle name="Calculation 4 4 4 4 2 2" xfId="16878" xr:uid="{00000000-0005-0000-0000-0000580C0000}"/>
    <cellStyle name="Calculation 4 4 4 4 2 2 2" xfId="26130" xr:uid="{00000000-0005-0000-0000-0000590C0000}"/>
    <cellStyle name="Calculation 4 4 4 4 2 2 3" xfId="35382" xr:uid="{00000000-0005-0000-0000-00005A0C0000}"/>
    <cellStyle name="Calculation 4 4 4 4 3" xfId="10308" xr:uid="{00000000-0005-0000-0000-00005B0C0000}"/>
    <cellStyle name="Calculation 4 4 4 4 3 2" xfId="19560" xr:uid="{00000000-0005-0000-0000-00005C0C0000}"/>
    <cellStyle name="Calculation 4 4 4 4 3 2 2" xfId="28812" xr:uid="{00000000-0005-0000-0000-00005D0C0000}"/>
    <cellStyle name="Calculation 4 4 4 4 3 2 3" xfId="38064" xr:uid="{00000000-0005-0000-0000-00005E0C0000}"/>
    <cellStyle name="Calculation 4 4 4 4 4" xfId="13430" xr:uid="{00000000-0005-0000-0000-00005F0C0000}"/>
    <cellStyle name="Calculation 4 4 4 4 4 2" xfId="22682" xr:uid="{00000000-0005-0000-0000-0000600C0000}"/>
    <cellStyle name="Calculation 4 4 4 4 4 3" xfId="31934" xr:uid="{00000000-0005-0000-0000-0000610C0000}"/>
    <cellStyle name="Calculation 4 4 4 5" xfId="5586" xr:uid="{00000000-0005-0000-0000-0000620C0000}"/>
    <cellStyle name="Calculation 4 4 4 5 2" xfId="14838" xr:uid="{00000000-0005-0000-0000-0000630C0000}"/>
    <cellStyle name="Calculation 4 4 4 5 2 2" xfId="24090" xr:uid="{00000000-0005-0000-0000-0000640C0000}"/>
    <cellStyle name="Calculation 4 4 4 5 2 3" xfId="33342" xr:uid="{00000000-0005-0000-0000-0000650C0000}"/>
    <cellStyle name="Calculation 4 4 4 6" xfId="8268" xr:uid="{00000000-0005-0000-0000-0000660C0000}"/>
    <cellStyle name="Calculation 4 4 4 6 2" xfId="17520" xr:uid="{00000000-0005-0000-0000-0000670C0000}"/>
    <cellStyle name="Calculation 4 4 4 6 2 2" xfId="26772" xr:uid="{00000000-0005-0000-0000-0000680C0000}"/>
    <cellStyle name="Calculation 4 4 4 6 2 3" xfId="36024" xr:uid="{00000000-0005-0000-0000-0000690C0000}"/>
    <cellStyle name="Calculation 4 4 4 7" xfId="11390" xr:uid="{00000000-0005-0000-0000-00006A0C0000}"/>
    <cellStyle name="Calculation 4 4 4 7 2" xfId="20642" xr:uid="{00000000-0005-0000-0000-00006B0C0000}"/>
    <cellStyle name="Calculation 4 4 4 7 3" xfId="29894" xr:uid="{00000000-0005-0000-0000-00006C0C0000}"/>
    <cellStyle name="Calculation 4 4 5" xfId="2201" xr:uid="{00000000-0005-0000-0000-00006D0C0000}"/>
    <cellStyle name="Calculation 4 4 5 2" xfId="2950" xr:uid="{00000000-0005-0000-0000-00006E0C0000}"/>
    <cellStyle name="Calculation 4 4 5 2 2" xfId="6398" xr:uid="{00000000-0005-0000-0000-00006F0C0000}"/>
    <cellStyle name="Calculation 4 4 5 2 2 2" xfId="15650" xr:uid="{00000000-0005-0000-0000-0000700C0000}"/>
    <cellStyle name="Calculation 4 4 5 2 2 2 2" xfId="24902" xr:uid="{00000000-0005-0000-0000-0000710C0000}"/>
    <cellStyle name="Calculation 4 4 5 2 2 2 3" xfId="34154" xr:uid="{00000000-0005-0000-0000-0000720C0000}"/>
    <cellStyle name="Calculation 4 4 5 2 3" xfId="9080" xr:uid="{00000000-0005-0000-0000-0000730C0000}"/>
    <cellStyle name="Calculation 4 4 5 2 3 2" xfId="18332" xr:uid="{00000000-0005-0000-0000-0000740C0000}"/>
    <cellStyle name="Calculation 4 4 5 2 3 2 2" xfId="27584" xr:uid="{00000000-0005-0000-0000-0000750C0000}"/>
    <cellStyle name="Calculation 4 4 5 2 3 2 3" xfId="36836" xr:uid="{00000000-0005-0000-0000-0000760C0000}"/>
    <cellStyle name="Calculation 4 4 5 2 4" xfId="12202" xr:uid="{00000000-0005-0000-0000-0000770C0000}"/>
    <cellStyle name="Calculation 4 4 5 2 4 2" xfId="21454" xr:uid="{00000000-0005-0000-0000-0000780C0000}"/>
    <cellStyle name="Calculation 4 4 5 2 4 3" xfId="30706" xr:uid="{00000000-0005-0000-0000-0000790C0000}"/>
    <cellStyle name="Calculation 4 4 5 3" xfId="3606" xr:uid="{00000000-0005-0000-0000-00007A0C0000}"/>
    <cellStyle name="Calculation 4 4 5 3 2" xfId="7054" xr:uid="{00000000-0005-0000-0000-00007B0C0000}"/>
    <cellStyle name="Calculation 4 4 5 3 2 2" xfId="16306" xr:uid="{00000000-0005-0000-0000-00007C0C0000}"/>
    <cellStyle name="Calculation 4 4 5 3 2 2 2" xfId="25558" xr:uid="{00000000-0005-0000-0000-00007D0C0000}"/>
    <cellStyle name="Calculation 4 4 5 3 2 2 3" xfId="34810" xr:uid="{00000000-0005-0000-0000-00007E0C0000}"/>
    <cellStyle name="Calculation 4 4 5 3 3" xfId="9736" xr:uid="{00000000-0005-0000-0000-00007F0C0000}"/>
    <cellStyle name="Calculation 4 4 5 3 3 2" xfId="18988" xr:uid="{00000000-0005-0000-0000-0000800C0000}"/>
    <cellStyle name="Calculation 4 4 5 3 3 2 2" xfId="28240" xr:uid="{00000000-0005-0000-0000-0000810C0000}"/>
    <cellStyle name="Calculation 4 4 5 3 3 2 3" xfId="37492" xr:uid="{00000000-0005-0000-0000-0000820C0000}"/>
    <cellStyle name="Calculation 4 4 5 3 4" xfId="12858" xr:uid="{00000000-0005-0000-0000-0000830C0000}"/>
    <cellStyle name="Calculation 4 4 5 3 4 2" xfId="22110" xr:uid="{00000000-0005-0000-0000-0000840C0000}"/>
    <cellStyle name="Calculation 4 4 5 3 4 3" xfId="31362" xr:uid="{00000000-0005-0000-0000-0000850C0000}"/>
    <cellStyle name="Calculation 4 4 5 4" xfId="4241" xr:uid="{00000000-0005-0000-0000-0000860C0000}"/>
    <cellStyle name="Calculation 4 4 5 4 2" xfId="7689" xr:uid="{00000000-0005-0000-0000-0000870C0000}"/>
    <cellStyle name="Calculation 4 4 5 4 2 2" xfId="16941" xr:uid="{00000000-0005-0000-0000-0000880C0000}"/>
    <cellStyle name="Calculation 4 4 5 4 2 2 2" xfId="26193" xr:uid="{00000000-0005-0000-0000-0000890C0000}"/>
    <cellStyle name="Calculation 4 4 5 4 2 2 3" xfId="35445" xr:uid="{00000000-0005-0000-0000-00008A0C0000}"/>
    <cellStyle name="Calculation 4 4 5 4 3" xfId="10371" xr:uid="{00000000-0005-0000-0000-00008B0C0000}"/>
    <cellStyle name="Calculation 4 4 5 4 3 2" xfId="19623" xr:uid="{00000000-0005-0000-0000-00008C0C0000}"/>
    <cellStyle name="Calculation 4 4 5 4 3 2 2" xfId="28875" xr:uid="{00000000-0005-0000-0000-00008D0C0000}"/>
    <cellStyle name="Calculation 4 4 5 4 3 2 3" xfId="38127" xr:uid="{00000000-0005-0000-0000-00008E0C0000}"/>
    <cellStyle name="Calculation 4 4 5 4 4" xfId="13493" xr:uid="{00000000-0005-0000-0000-00008F0C0000}"/>
    <cellStyle name="Calculation 4 4 5 4 4 2" xfId="22745" xr:uid="{00000000-0005-0000-0000-0000900C0000}"/>
    <cellStyle name="Calculation 4 4 5 4 4 3" xfId="31997" xr:uid="{00000000-0005-0000-0000-0000910C0000}"/>
    <cellStyle name="Calculation 4 4 5 5" xfId="5649" xr:uid="{00000000-0005-0000-0000-0000920C0000}"/>
    <cellStyle name="Calculation 4 4 5 5 2" xfId="14901" xr:uid="{00000000-0005-0000-0000-0000930C0000}"/>
    <cellStyle name="Calculation 4 4 5 5 2 2" xfId="24153" xr:uid="{00000000-0005-0000-0000-0000940C0000}"/>
    <cellStyle name="Calculation 4 4 5 5 2 3" xfId="33405" xr:uid="{00000000-0005-0000-0000-0000950C0000}"/>
    <cellStyle name="Calculation 4 4 5 6" xfId="8331" xr:uid="{00000000-0005-0000-0000-0000960C0000}"/>
    <cellStyle name="Calculation 4 4 5 6 2" xfId="17583" xr:uid="{00000000-0005-0000-0000-0000970C0000}"/>
    <cellStyle name="Calculation 4 4 5 6 2 2" xfId="26835" xr:uid="{00000000-0005-0000-0000-0000980C0000}"/>
    <cellStyle name="Calculation 4 4 5 6 2 3" xfId="36087" xr:uid="{00000000-0005-0000-0000-0000990C0000}"/>
    <cellStyle name="Calculation 4 4 5 7" xfId="11453" xr:uid="{00000000-0005-0000-0000-00009A0C0000}"/>
    <cellStyle name="Calculation 4 4 5 7 2" xfId="20705" xr:uid="{00000000-0005-0000-0000-00009B0C0000}"/>
    <cellStyle name="Calculation 4 4 5 7 3" xfId="29957" xr:uid="{00000000-0005-0000-0000-00009C0C0000}"/>
    <cellStyle name="Calculation 4 4 6" xfId="2259" xr:uid="{00000000-0005-0000-0000-00009D0C0000}"/>
    <cellStyle name="Calculation 4 4 6 2" xfId="3008" xr:uid="{00000000-0005-0000-0000-00009E0C0000}"/>
    <cellStyle name="Calculation 4 4 6 2 2" xfId="6456" xr:uid="{00000000-0005-0000-0000-00009F0C0000}"/>
    <cellStyle name="Calculation 4 4 6 2 2 2" xfId="15708" xr:uid="{00000000-0005-0000-0000-0000A00C0000}"/>
    <cellStyle name="Calculation 4 4 6 2 2 2 2" xfId="24960" xr:uid="{00000000-0005-0000-0000-0000A10C0000}"/>
    <cellStyle name="Calculation 4 4 6 2 2 2 3" xfId="34212" xr:uid="{00000000-0005-0000-0000-0000A20C0000}"/>
    <cellStyle name="Calculation 4 4 6 2 3" xfId="9138" xr:uid="{00000000-0005-0000-0000-0000A30C0000}"/>
    <cellStyle name="Calculation 4 4 6 2 3 2" xfId="18390" xr:uid="{00000000-0005-0000-0000-0000A40C0000}"/>
    <cellStyle name="Calculation 4 4 6 2 3 2 2" xfId="27642" xr:uid="{00000000-0005-0000-0000-0000A50C0000}"/>
    <cellStyle name="Calculation 4 4 6 2 3 2 3" xfId="36894" xr:uid="{00000000-0005-0000-0000-0000A60C0000}"/>
    <cellStyle name="Calculation 4 4 6 2 4" xfId="12260" xr:uid="{00000000-0005-0000-0000-0000A70C0000}"/>
    <cellStyle name="Calculation 4 4 6 2 4 2" xfId="21512" xr:uid="{00000000-0005-0000-0000-0000A80C0000}"/>
    <cellStyle name="Calculation 4 4 6 2 4 3" xfId="30764" xr:uid="{00000000-0005-0000-0000-0000A90C0000}"/>
    <cellStyle name="Calculation 4 4 6 3" xfId="3664" xr:uid="{00000000-0005-0000-0000-0000AA0C0000}"/>
    <cellStyle name="Calculation 4 4 6 3 2" xfId="7112" xr:uid="{00000000-0005-0000-0000-0000AB0C0000}"/>
    <cellStyle name="Calculation 4 4 6 3 2 2" xfId="16364" xr:uid="{00000000-0005-0000-0000-0000AC0C0000}"/>
    <cellStyle name="Calculation 4 4 6 3 2 2 2" xfId="25616" xr:uid="{00000000-0005-0000-0000-0000AD0C0000}"/>
    <cellStyle name="Calculation 4 4 6 3 2 2 3" xfId="34868" xr:uid="{00000000-0005-0000-0000-0000AE0C0000}"/>
    <cellStyle name="Calculation 4 4 6 3 3" xfId="9794" xr:uid="{00000000-0005-0000-0000-0000AF0C0000}"/>
    <cellStyle name="Calculation 4 4 6 3 3 2" xfId="19046" xr:uid="{00000000-0005-0000-0000-0000B00C0000}"/>
    <cellStyle name="Calculation 4 4 6 3 3 2 2" xfId="28298" xr:uid="{00000000-0005-0000-0000-0000B10C0000}"/>
    <cellStyle name="Calculation 4 4 6 3 3 2 3" xfId="37550" xr:uid="{00000000-0005-0000-0000-0000B20C0000}"/>
    <cellStyle name="Calculation 4 4 6 3 4" xfId="12916" xr:uid="{00000000-0005-0000-0000-0000B30C0000}"/>
    <cellStyle name="Calculation 4 4 6 3 4 2" xfId="22168" xr:uid="{00000000-0005-0000-0000-0000B40C0000}"/>
    <cellStyle name="Calculation 4 4 6 3 4 3" xfId="31420" xr:uid="{00000000-0005-0000-0000-0000B50C0000}"/>
    <cellStyle name="Calculation 4 4 6 4" xfId="4299" xr:uid="{00000000-0005-0000-0000-0000B60C0000}"/>
    <cellStyle name="Calculation 4 4 6 4 2" xfId="7747" xr:uid="{00000000-0005-0000-0000-0000B70C0000}"/>
    <cellStyle name="Calculation 4 4 6 4 2 2" xfId="16999" xr:uid="{00000000-0005-0000-0000-0000B80C0000}"/>
    <cellStyle name="Calculation 4 4 6 4 2 2 2" xfId="26251" xr:uid="{00000000-0005-0000-0000-0000B90C0000}"/>
    <cellStyle name="Calculation 4 4 6 4 2 2 3" xfId="35503" xr:uid="{00000000-0005-0000-0000-0000BA0C0000}"/>
    <cellStyle name="Calculation 4 4 6 4 3" xfId="10429" xr:uid="{00000000-0005-0000-0000-0000BB0C0000}"/>
    <cellStyle name="Calculation 4 4 6 4 3 2" xfId="19681" xr:uid="{00000000-0005-0000-0000-0000BC0C0000}"/>
    <cellStyle name="Calculation 4 4 6 4 3 2 2" xfId="28933" xr:uid="{00000000-0005-0000-0000-0000BD0C0000}"/>
    <cellStyle name="Calculation 4 4 6 4 3 2 3" xfId="38185" xr:uid="{00000000-0005-0000-0000-0000BE0C0000}"/>
    <cellStyle name="Calculation 4 4 6 4 4" xfId="13551" xr:uid="{00000000-0005-0000-0000-0000BF0C0000}"/>
    <cellStyle name="Calculation 4 4 6 4 4 2" xfId="22803" xr:uid="{00000000-0005-0000-0000-0000C00C0000}"/>
    <cellStyle name="Calculation 4 4 6 4 4 3" xfId="32055" xr:uid="{00000000-0005-0000-0000-0000C10C0000}"/>
    <cellStyle name="Calculation 4 4 6 5" xfId="5707" xr:uid="{00000000-0005-0000-0000-0000C20C0000}"/>
    <cellStyle name="Calculation 4 4 6 5 2" xfId="14959" xr:uid="{00000000-0005-0000-0000-0000C30C0000}"/>
    <cellStyle name="Calculation 4 4 6 5 2 2" xfId="24211" xr:uid="{00000000-0005-0000-0000-0000C40C0000}"/>
    <cellStyle name="Calculation 4 4 6 5 2 3" xfId="33463" xr:uid="{00000000-0005-0000-0000-0000C50C0000}"/>
    <cellStyle name="Calculation 4 4 6 6" xfId="8389" xr:uid="{00000000-0005-0000-0000-0000C60C0000}"/>
    <cellStyle name="Calculation 4 4 6 6 2" xfId="17641" xr:uid="{00000000-0005-0000-0000-0000C70C0000}"/>
    <cellStyle name="Calculation 4 4 6 6 2 2" xfId="26893" xr:uid="{00000000-0005-0000-0000-0000C80C0000}"/>
    <cellStyle name="Calculation 4 4 6 6 2 3" xfId="36145" xr:uid="{00000000-0005-0000-0000-0000C90C0000}"/>
    <cellStyle name="Calculation 4 4 6 7" xfId="11511" xr:uid="{00000000-0005-0000-0000-0000CA0C0000}"/>
    <cellStyle name="Calculation 4 4 6 7 2" xfId="20763" xr:uid="{00000000-0005-0000-0000-0000CB0C0000}"/>
    <cellStyle name="Calculation 4 4 6 7 3" xfId="30015" xr:uid="{00000000-0005-0000-0000-0000CC0C0000}"/>
    <cellStyle name="Calculation 4 4 7" xfId="1102" xr:uid="{00000000-0005-0000-0000-0000CD0C0000}"/>
    <cellStyle name="Calculation 4 4 7 2" xfId="4830" xr:uid="{00000000-0005-0000-0000-0000CE0C0000}"/>
    <cellStyle name="Calculation 4 4 7 2 2" xfId="14082" xr:uid="{00000000-0005-0000-0000-0000CF0C0000}"/>
    <cellStyle name="Calculation 4 4 7 2 2 2" xfId="23334" xr:uid="{00000000-0005-0000-0000-0000D00C0000}"/>
    <cellStyle name="Calculation 4 4 7 2 2 3" xfId="32586" xr:uid="{00000000-0005-0000-0000-0000D10C0000}"/>
    <cellStyle name="Calculation 4 4 7 3" xfId="4880" xr:uid="{00000000-0005-0000-0000-0000D20C0000}"/>
    <cellStyle name="Calculation 4 4 7 3 2" xfId="14132" xr:uid="{00000000-0005-0000-0000-0000D30C0000}"/>
    <cellStyle name="Calculation 4 4 7 3 2 2" xfId="23384" xr:uid="{00000000-0005-0000-0000-0000D40C0000}"/>
    <cellStyle name="Calculation 4 4 7 3 2 3" xfId="32636" xr:uid="{00000000-0005-0000-0000-0000D50C0000}"/>
    <cellStyle name="Calculation 4 4 7 4" xfId="10856" xr:uid="{00000000-0005-0000-0000-0000D60C0000}"/>
    <cellStyle name="Calculation 4 4 7 4 2" xfId="20108" xr:uid="{00000000-0005-0000-0000-0000D70C0000}"/>
    <cellStyle name="Calculation 4 4 7 4 3" xfId="29360" xr:uid="{00000000-0005-0000-0000-0000D80C0000}"/>
    <cellStyle name="Calculation 4 4 8" xfId="2308" xr:uid="{00000000-0005-0000-0000-0000D90C0000}"/>
    <cellStyle name="Calculation 4 4 8 2" xfId="5756" xr:uid="{00000000-0005-0000-0000-0000DA0C0000}"/>
    <cellStyle name="Calculation 4 4 8 2 2" xfId="15008" xr:uid="{00000000-0005-0000-0000-0000DB0C0000}"/>
    <cellStyle name="Calculation 4 4 8 2 2 2" xfId="24260" xr:uid="{00000000-0005-0000-0000-0000DC0C0000}"/>
    <cellStyle name="Calculation 4 4 8 2 2 3" xfId="33512" xr:uid="{00000000-0005-0000-0000-0000DD0C0000}"/>
    <cellStyle name="Calculation 4 4 8 3" xfId="8438" xr:uid="{00000000-0005-0000-0000-0000DE0C0000}"/>
    <cellStyle name="Calculation 4 4 8 3 2" xfId="17690" xr:uid="{00000000-0005-0000-0000-0000DF0C0000}"/>
    <cellStyle name="Calculation 4 4 8 3 2 2" xfId="26942" xr:uid="{00000000-0005-0000-0000-0000E00C0000}"/>
    <cellStyle name="Calculation 4 4 8 3 2 3" xfId="36194" xr:uid="{00000000-0005-0000-0000-0000E10C0000}"/>
    <cellStyle name="Calculation 4 4 8 4" xfId="11560" xr:uid="{00000000-0005-0000-0000-0000E20C0000}"/>
    <cellStyle name="Calculation 4 4 8 4 2" xfId="20812" xr:uid="{00000000-0005-0000-0000-0000E30C0000}"/>
    <cellStyle name="Calculation 4 4 8 4 3" xfId="30064" xr:uid="{00000000-0005-0000-0000-0000E40C0000}"/>
    <cellStyle name="Calculation 4 4 9" xfId="2352" xr:uid="{00000000-0005-0000-0000-0000E50C0000}"/>
    <cellStyle name="Calculation 4 4 9 2" xfId="5800" xr:uid="{00000000-0005-0000-0000-0000E60C0000}"/>
    <cellStyle name="Calculation 4 4 9 2 2" xfId="15052" xr:uid="{00000000-0005-0000-0000-0000E70C0000}"/>
    <cellStyle name="Calculation 4 4 9 2 2 2" xfId="24304" xr:uid="{00000000-0005-0000-0000-0000E80C0000}"/>
    <cellStyle name="Calculation 4 4 9 2 2 3" xfId="33556" xr:uid="{00000000-0005-0000-0000-0000E90C0000}"/>
    <cellStyle name="Calculation 4 4 9 3" xfId="8482" xr:uid="{00000000-0005-0000-0000-0000EA0C0000}"/>
    <cellStyle name="Calculation 4 4 9 3 2" xfId="17734" xr:uid="{00000000-0005-0000-0000-0000EB0C0000}"/>
    <cellStyle name="Calculation 4 4 9 3 2 2" xfId="26986" xr:uid="{00000000-0005-0000-0000-0000EC0C0000}"/>
    <cellStyle name="Calculation 4 4 9 3 2 3" xfId="36238" xr:uid="{00000000-0005-0000-0000-0000ED0C0000}"/>
    <cellStyle name="Calculation 4 4 9 4" xfId="11604" xr:uid="{00000000-0005-0000-0000-0000EE0C0000}"/>
    <cellStyle name="Calculation 4 4 9 4 2" xfId="20856" xr:uid="{00000000-0005-0000-0000-0000EF0C0000}"/>
    <cellStyle name="Calculation 4 4 9 4 3" xfId="30108" xr:uid="{00000000-0005-0000-0000-0000F00C0000}"/>
    <cellStyle name="Calculation 4 5" xfId="1746" xr:uid="{00000000-0005-0000-0000-0000F10C0000}"/>
    <cellStyle name="Calculation 4 5 2" xfId="2499" xr:uid="{00000000-0005-0000-0000-0000F20C0000}"/>
    <cellStyle name="Calculation 4 5 2 2" xfId="5947" xr:uid="{00000000-0005-0000-0000-0000F30C0000}"/>
    <cellStyle name="Calculation 4 5 2 2 2" xfId="15199" xr:uid="{00000000-0005-0000-0000-0000F40C0000}"/>
    <cellStyle name="Calculation 4 5 2 2 2 2" xfId="24451" xr:uid="{00000000-0005-0000-0000-0000F50C0000}"/>
    <cellStyle name="Calculation 4 5 2 2 2 3" xfId="33703" xr:uid="{00000000-0005-0000-0000-0000F60C0000}"/>
    <cellStyle name="Calculation 4 5 2 3" xfId="8629" xr:uid="{00000000-0005-0000-0000-0000F70C0000}"/>
    <cellStyle name="Calculation 4 5 2 3 2" xfId="17881" xr:uid="{00000000-0005-0000-0000-0000F80C0000}"/>
    <cellStyle name="Calculation 4 5 2 3 2 2" xfId="27133" xr:uid="{00000000-0005-0000-0000-0000F90C0000}"/>
    <cellStyle name="Calculation 4 5 2 3 2 3" xfId="36385" xr:uid="{00000000-0005-0000-0000-0000FA0C0000}"/>
    <cellStyle name="Calculation 4 5 2 4" xfId="11751" xr:uid="{00000000-0005-0000-0000-0000FB0C0000}"/>
    <cellStyle name="Calculation 4 5 2 4 2" xfId="21003" xr:uid="{00000000-0005-0000-0000-0000FC0C0000}"/>
    <cellStyle name="Calculation 4 5 2 4 3" xfId="30255" xr:uid="{00000000-0005-0000-0000-0000FD0C0000}"/>
    <cellStyle name="Calculation 4 5 3" xfId="3155" xr:uid="{00000000-0005-0000-0000-0000FE0C0000}"/>
    <cellStyle name="Calculation 4 5 3 2" xfId="6603" xr:uid="{00000000-0005-0000-0000-0000FF0C0000}"/>
    <cellStyle name="Calculation 4 5 3 2 2" xfId="15855" xr:uid="{00000000-0005-0000-0000-0000000D0000}"/>
    <cellStyle name="Calculation 4 5 3 2 2 2" xfId="25107" xr:uid="{00000000-0005-0000-0000-0000010D0000}"/>
    <cellStyle name="Calculation 4 5 3 2 2 3" xfId="34359" xr:uid="{00000000-0005-0000-0000-0000020D0000}"/>
    <cellStyle name="Calculation 4 5 3 3" xfId="9285" xr:uid="{00000000-0005-0000-0000-0000030D0000}"/>
    <cellStyle name="Calculation 4 5 3 3 2" xfId="18537" xr:uid="{00000000-0005-0000-0000-0000040D0000}"/>
    <cellStyle name="Calculation 4 5 3 3 2 2" xfId="27789" xr:uid="{00000000-0005-0000-0000-0000050D0000}"/>
    <cellStyle name="Calculation 4 5 3 3 2 3" xfId="37041" xr:uid="{00000000-0005-0000-0000-0000060D0000}"/>
    <cellStyle name="Calculation 4 5 3 4" xfId="12407" xr:uid="{00000000-0005-0000-0000-0000070D0000}"/>
    <cellStyle name="Calculation 4 5 3 4 2" xfId="21659" xr:uid="{00000000-0005-0000-0000-0000080D0000}"/>
    <cellStyle name="Calculation 4 5 3 4 3" xfId="30911" xr:uid="{00000000-0005-0000-0000-0000090D0000}"/>
    <cellStyle name="Calculation 4 5 4" xfId="3790" xr:uid="{00000000-0005-0000-0000-00000A0D0000}"/>
    <cellStyle name="Calculation 4 5 4 2" xfId="7238" xr:uid="{00000000-0005-0000-0000-00000B0D0000}"/>
    <cellStyle name="Calculation 4 5 4 2 2" xfId="16490" xr:uid="{00000000-0005-0000-0000-00000C0D0000}"/>
    <cellStyle name="Calculation 4 5 4 2 2 2" xfId="25742" xr:uid="{00000000-0005-0000-0000-00000D0D0000}"/>
    <cellStyle name="Calculation 4 5 4 2 2 3" xfId="34994" xr:uid="{00000000-0005-0000-0000-00000E0D0000}"/>
    <cellStyle name="Calculation 4 5 4 3" xfId="9920" xr:uid="{00000000-0005-0000-0000-00000F0D0000}"/>
    <cellStyle name="Calculation 4 5 4 3 2" xfId="19172" xr:uid="{00000000-0005-0000-0000-0000100D0000}"/>
    <cellStyle name="Calculation 4 5 4 3 2 2" xfId="28424" xr:uid="{00000000-0005-0000-0000-0000110D0000}"/>
    <cellStyle name="Calculation 4 5 4 3 2 3" xfId="37676" xr:uid="{00000000-0005-0000-0000-0000120D0000}"/>
    <cellStyle name="Calculation 4 5 4 4" xfId="13042" xr:uid="{00000000-0005-0000-0000-0000130D0000}"/>
    <cellStyle name="Calculation 4 5 4 4 2" xfId="22294" xr:uid="{00000000-0005-0000-0000-0000140D0000}"/>
    <cellStyle name="Calculation 4 5 4 4 3" xfId="31546" xr:uid="{00000000-0005-0000-0000-0000150D0000}"/>
    <cellStyle name="Calculation 4 5 5" xfId="5196" xr:uid="{00000000-0005-0000-0000-0000160D0000}"/>
    <cellStyle name="Calculation 4 5 5 2" xfId="14448" xr:uid="{00000000-0005-0000-0000-0000170D0000}"/>
    <cellStyle name="Calculation 4 5 5 2 2" xfId="23700" xr:uid="{00000000-0005-0000-0000-0000180D0000}"/>
    <cellStyle name="Calculation 4 5 5 2 3" xfId="32952" xr:uid="{00000000-0005-0000-0000-0000190D0000}"/>
    <cellStyle name="Calculation 4 5 6" xfId="7879" xr:uid="{00000000-0005-0000-0000-00001A0D0000}"/>
    <cellStyle name="Calculation 4 5 6 2" xfId="17131" xr:uid="{00000000-0005-0000-0000-00001B0D0000}"/>
    <cellStyle name="Calculation 4 5 6 2 2" xfId="26383" xr:uid="{00000000-0005-0000-0000-00001C0D0000}"/>
    <cellStyle name="Calculation 4 5 6 2 3" xfId="35635" xr:uid="{00000000-0005-0000-0000-00001D0D0000}"/>
    <cellStyle name="Calculation 4 5 7" xfId="11001" xr:uid="{00000000-0005-0000-0000-00001E0D0000}"/>
    <cellStyle name="Calculation 4 5 7 2" xfId="20253" xr:uid="{00000000-0005-0000-0000-00001F0D0000}"/>
    <cellStyle name="Calculation 4 5 7 3" xfId="29505" xr:uid="{00000000-0005-0000-0000-0000200D0000}"/>
    <cellStyle name="Calculation 4 6" xfId="1821" xr:uid="{00000000-0005-0000-0000-0000210D0000}"/>
    <cellStyle name="Calculation 4 6 2" xfId="2574" xr:uid="{00000000-0005-0000-0000-0000220D0000}"/>
    <cellStyle name="Calculation 4 6 2 2" xfId="6022" xr:uid="{00000000-0005-0000-0000-0000230D0000}"/>
    <cellStyle name="Calculation 4 6 2 2 2" xfId="15274" xr:uid="{00000000-0005-0000-0000-0000240D0000}"/>
    <cellStyle name="Calculation 4 6 2 2 2 2" xfId="24526" xr:uid="{00000000-0005-0000-0000-0000250D0000}"/>
    <cellStyle name="Calculation 4 6 2 2 2 3" xfId="33778" xr:uid="{00000000-0005-0000-0000-0000260D0000}"/>
    <cellStyle name="Calculation 4 6 2 3" xfId="8704" xr:uid="{00000000-0005-0000-0000-0000270D0000}"/>
    <cellStyle name="Calculation 4 6 2 3 2" xfId="17956" xr:uid="{00000000-0005-0000-0000-0000280D0000}"/>
    <cellStyle name="Calculation 4 6 2 3 2 2" xfId="27208" xr:uid="{00000000-0005-0000-0000-0000290D0000}"/>
    <cellStyle name="Calculation 4 6 2 3 2 3" xfId="36460" xr:uid="{00000000-0005-0000-0000-00002A0D0000}"/>
    <cellStyle name="Calculation 4 6 2 4" xfId="11826" xr:uid="{00000000-0005-0000-0000-00002B0D0000}"/>
    <cellStyle name="Calculation 4 6 2 4 2" xfId="21078" xr:uid="{00000000-0005-0000-0000-00002C0D0000}"/>
    <cellStyle name="Calculation 4 6 2 4 3" xfId="30330" xr:uid="{00000000-0005-0000-0000-00002D0D0000}"/>
    <cellStyle name="Calculation 4 6 3" xfId="3230" xr:uid="{00000000-0005-0000-0000-00002E0D0000}"/>
    <cellStyle name="Calculation 4 6 3 2" xfId="6678" xr:uid="{00000000-0005-0000-0000-00002F0D0000}"/>
    <cellStyle name="Calculation 4 6 3 2 2" xfId="15930" xr:uid="{00000000-0005-0000-0000-0000300D0000}"/>
    <cellStyle name="Calculation 4 6 3 2 2 2" xfId="25182" xr:uid="{00000000-0005-0000-0000-0000310D0000}"/>
    <cellStyle name="Calculation 4 6 3 2 2 3" xfId="34434" xr:uid="{00000000-0005-0000-0000-0000320D0000}"/>
    <cellStyle name="Calculation 4 6 3 3" xfId="9360" xr:uid="{00000000-0005-0000-0000-0000330D0000}"/>
    <cellStyle name="Calculation 4 6 3 3 2" xfId="18612" xr:uid="{00000000-0005-0000-0000-0000340D0000}"/>
    <cellStyle name="Calculation 4 6 3 3 2 2" xfId="27864" xr:uid="{00000000-0005-0000-0000-0000350D0000}"/>
    <cellStyle name="Calculation 4 6 3 3 2 3" xfId="37116" xr:uid="{00000000-0005-0000-0000-0000360D0000}"/>
    <cellStyle name="Calculation 4 6 3 4" xfId="12482" xr:uid="{00000000-0005-0000-0000-0000370D0000}"/>
    <cellStyle name="Calculation 4 6 3 4 2" xfId="21734" xr:uid="{00000000-0005-0000-0000-0000380D0000}"/>
    <cellStyle name="Calculation 4 6 3 4 3" xfId="30986" xr:uid="{00000000-0005-0000-0000-0000390D0000}"/>
    <cellStyle name="Calculation 4 6 4" xfId="3865" xr:uid="{00000000-0005-0000-0000-00003A0D0000}"/>
    <cellStyle name="Calculation 4 6 4 2" xfId="7313" xr:uid="{00000000-0005-0000-0000-00003B0D0000}"/>
    <cellStyle name="Calculation 4 6 4 2 2" xfId="16565" xr:uid="{00000000-0005-0000-0000-00003C0D0000}"/>
    <cellStyle name="Calculation 4 6 4 2 2 2" xfId="25817" xr:uid="{00000000-0005-0000-0000-00003D0D0000}"/>
    <cellStyle name="Calculation 4 6 4 2 2 3" xfId="35069" xr:uid="{00000000-0005-0000-0000-00003E0D0000}"/>
    <cellStyle name="Calculation 4 6 4 3" xfId="9995" xr:uid="{00000000-0005-0000-0000-00003F0D0000}"/>
    <cellStyle name="Calculation 4 6 4 3 2" xfId="19247" xr:uid="{00000000-0005-0000-0000-0000400D0000}"/>
    <cellStyle name="Calculation 4 6 4 3 2 2" xfId="28499" xr:uid="{00000000-0005-0000-0000-0000410D0000}"/>
    <cellStyle name="Calculation 4 6 4 3 2 3" xfId="37751" xr:uid="{00000000-0005-0000-0000-0000420D0000}"/>
    <cellStyle name="Calculation 4 6 4 4" xfId="13117" xr:uid="{00000000-0005-0000-0000-0000430D0000}"/>
    <cellStyle name="Calculation 4 6 4 4 2" xfId="22369" xr:uid="{00000000-0005-0000-0000-0000440D0000}"/>
    <cellStyle name="Calculation 4 6 4 4 3" xfId="31621" xr:uid="{00000000-0005-0000-0000-0000450D0000}"/>
    <cellStyle name="Calculation 4 6 5" xfId="5271" xr:uid="{00000000-0005-0000-0000-0000460D0000}"/>
    <cellStyle name="Calculation 4 6 5 2" xfId="14523" xr:uid="{00000000-0005-0000-0000-0000470D0000}"/>
    <cellStyle name="Calculation 4 6 5 2 2" xfId="23775" xr:uid="{00000000-0005-0000-0000-0000480D0000}"/>
    <cellStyle name="Calculation 4 6 5 2 3" xfId="33027" xr:uid="{00000000-0005-0000-0000-0000490D0000}"/>
    <cellStyle name="Calculation 4 6 6" xfId="7954" xr:uid="{00000000-0005-0000-0000-00004A0D0000}"/>
    <cellStyle name="Calculation 4 6 6 2" xfId="17206" xr:uid="{00000000-0005-0000-0000-00004B0D0000}"/>
    <cellStyle name="Calculation 4 6 6 2 2" xfId="26458" xr:uid="{00000000-0005-0000-0000-00004C0D0000}"/>
    <cellStyle name="Calculation 4 6 6 2 3" xfId="35710" xr:uid="{00000000-0005-0000-0000-00004D0D0000}"/>
    <cellStyle name="Calculation 4 6 7" xfId="11076" xr:uid="{00000000-0005-0000-0000-00004E0D0000}"/>
    <cellStyle name="Calculation 4 6 7 2" xfId="20328" xr:uid="{00000000-0005-0000-0000-00004F0D0000}"/>
    <cellStyle name="Calculation 4 6 7 3" xfId="29580" xr:uid="{00000000-0005-0000-0000-0000500D0000}"/>
    <cellStyle name="Calculation 4 7" xfId="1682" xr:uid="{00000000-0005-0000-0000-0000510D0000}"/>
    <cellStyle name="Calculation 4 7 2" xfId="2435" xr:uid="{00000000-0005-0000-0000-0000520D0000}"/>
    <cellStyle name="Calculation 4 7 2 2" xfId="5883" xr:uid="{00000000-0005-0000-0000-0000530D0000}"/>
    <cellStyle name="Calculation 4 7 2 2 2" xfId="15135" xr:uid="{00000000-0005-0000-0000-0000540D0000}"/>
    <cellStyle name="Calculation 4 7 2 2 2 2" xfId="24387" xr:uid="{00000000-0005-0000-0000-0000550D0000}"/>
    <cellStyle name="Calculation 4 7 2 2 2 3" xfId="33639" xr:uid="{00000000-0005-0000-0000-0000560D0000}"/>
    <cellStyle name="Calculation 4 7 2 3" xfId="8565" xr:uid="{00000000-0005-0000-0000-0000570D0000}"/>
    <cellStyle name="Calculation 4 7 2 3 2" xfId="17817" xr:uid="{00000000-0005-0000-0000-0000580D0000}"/>
    <cellStyle name="Calculation 4 7 2 3 2 2" xfId="27069" xr:uid="{00000000-0005-0000-0000-0000590D0000}"/>
    <cellStyle name="Calculation 4 7 2 3 2 3" xfId="36321" xr:uid="{00000000-0005-0000-0000-00005A0D0000}"/>
    <cellStyle name="Calculation 4 7 2 4" xfId="11687" xr:uid="{00000000-0005-0000-0000-00005B0D0000}"/>
    <cellStyle name="Calculation 4 7 2 4 2" xfId="20939" xr:uid="{00000000-0005-0000-0000-00005C0D0000}"/>
    <cellStyle name="Calculation 4 7 2 4 3" xfId="30191" xr:uid="{00000000-0005-0000-0000-00005D0D0000}"/>
    <cellStyle name="Calculation 4 7 3" xfId="3091" xr:uid="{00000000-0005-0000-0000-00005E0D0000}"/>
    <cellStyle name="Calculation 4 7 3 2" xfId="6539" xr:uid="{00000000-0005-0000-0000-00005F0D0000}"/>
    <cellStyle name="Calculation 4 7 3 2 2" xfId="15791" xr:uid="{00000000-0005-0000-0000-0000600D0000}"/>
    <cellStyle name="Calculation 4 7 3 2 2 2" xfId="25043" xr:uid="{00000000-0005-0000-0000-0000610D0000}"/>
    <cellStyle name="Calculation 4 7 3 2 2 3" xfId="34295" xr:uid="{00000000-0005-0000-0000-0000620D0000}"/>
    <cellStyle name="Calculation 4 7 3 3" xfId="9221" xr:uid="{00000000-0005-0000-0000-0000630D0000}"/>
    <cellStyle name="Calculation 4 7 3 3 2" xfId="18473" xr:uid="{00000000-0005-0000-0000-0000640D0000}"/>
    <cellStyle name="Calculation 4 7 3 3 2 2" xfId="27725" xr:uid="{00000000-0005-0000-0000-0000650D0000}"/>
    <cellStyle name="Calculation 4 7 3 3 2 3" xfId="36977" xr:uid="{00000000-0005-0000-0000-0000660D0000}"/>
    <cellStyle name="Calculation 4 7 3 4" xfId="12343" xr:uid="{00000000-0005-0000-0000-0000670D0000}"/>
    <cellStyle name="Calculation 4 7 3 4 2" xfId="21595" xr:uid="{00000000-0005-0000-0000-0000680D0000}"/>
    <cellStyle name="Calculation 4 7 3 4 3" xfId="30847" xr:uid="{00000000-0005-0000-0000-0000690D0000}"/>
    <cellStyle name="Calculation 4 7 4" xfId="3726" xr:uid="{00000000-0005-0000-0000-00006A0D0000}"/>
    <cellStyle name="Calculation 4 7 4 2" xfId="7174" xr:uid="{00000000-0005-0000-0000-00006B0D0000}"/>
    <cellStyle name="Calculation 4 7 4 2 2" xfId="16426" xr:uid="{00000000-0005-0000-0000-00006C0D0000}"/>
    <cellStyle name="Calculation 4 7 4 2 2 2" xfId="25678" xr:uid="{00000000-0005-0000-0000-00006D0D0000}"/>
    <cellStyle name="Calculation 4 7 4 2 2 3" xfId="34930" xr:uid="{00000000-0005-0000-0000-00006E0D0000}"/>
    <cellStyle name="Calculation 4 7 4 3" xfId="9856" xr:uid="{00000000-0005-0000-0000-00006F0D0000}"/>
    <cellStyle name="Calculation 4 7 4 3 2" xfId="19108" xr:uid="{00000000-0005-0000-0000-0000700D0000}"/>
    <cellStyle name="Calculation 4 7 4 3 2 2" xfId="28360" xr:uid="{00000000-0005-0000-0000-0000710D0000}"/>
    <cellStyle name="Calculation 4 7 4 3 2 3" xfId="37612" xr:uid="{00000000-0005-0000-0000-0000720D0000}"/>
    <cellStyle name="Calculation 4 7 4 4" xfId="12978" xr:uid="{00000000-0005-0000-0000-0000730D0000}"/>
    <cellStyle name="Calculation 4 7 4 4 2" xfId="22230" xr:uid="{00000000-0005-0000-0000-0000740D0000}"/>
    <cellStyle name="Calculation 4 7 4 4 3" xfId="31482" xr:uid="{00000000-0005-0000-0000-0000750D0000}"/>
    <cellStyle name="Calculation 4 7 5" xfId="5132" xr:uid="{00000000-0005-0000-0000-0000760D0000}"/>
    <cellStyle name="Calculation 4 7 5 2" xfId="14384" xr:uid="{00000000-0005-0000-0000-0000770D0000}"/>
    <cellStyle name="Calculation 4 7 5 2 2" xfId="23636" xr:uid="{00000000-0005-0000-0000-0000780D0000}"/>
    <cellStyle name="Calculation 4 7 5 2 3" xfId="32888" xr:uid="{00000000-0005-0000-0000-0000790D0000}"/>
    <cellStyle name="Calculation 4 7 6" xfId="7815" xr:uid="{00000000-0005-0000-0000-00007A0D0000}"/>
    <cellStyle name="Calculation 4 7 6 2" xfId="17067" xr:uid="{00000000-0005-0000-0000-00007B0D0000}"/>
    <cellStyle name="Calculation 4 7 6 2 2" xfId="26319" xr:uid="{00000000-0005-0000-0000-00007C0D0000}"/>
    <cellStyle name="Calculation 4 7 6 2 3" xfId="35571" xr:uid="{00000000-0005-0000-0000-00007D0D0000}"/>
    <cellStyle name="Calculation 4 7 7" xfId="10937" xr:uid="{00000000-0005-0000-0000-00007E0D0000}"/>
    <cellStyle name="Calculation 4 7 7 2" xfId="20189" xr:uid="{00000000-0005-0000-0000-00007F0D0000}"/>
    <cellStyle name="Calculation 4 7 7 3" xfId="29441" xr:uid="{00000000-0005-0000-0000-0000800D0000}"/>
    <cellStyle name="Calculation 4 8" xfId="2128" xr:uid="{00000000-0005-0000-0000-0000810D0000}"/>
    <cellStyle name="Calculation 4 8 2" xfId="2877" xr:uid="{00000000-0005-0000-0000-0000820D0000}"/>
    <cellStyle name="Calculation 4 8 2 2" xfId="6325" xr:uid="{00000000-0005-0000-0000-0000830D0000}"/>
    <cellStyle name="Calculation 4 8 2 2 2" xfId="15577" xr:uid="{00000000-0005-0000-0000-0000840D0000}"/>
    <cellStyle name="Calculation 4 8 2 2 2 2" xfId="24829" xr:uid="{00000000-0005-0000-0000-0000850D0000}"/>
    <cellStyle name="Calculation 4 8 2 2 2 3" xfId="34081" xr:uid="{00000000-0005-0000-0000-0000860D0000}"/>
    <cellStyle name="Calculation 4 8 2 3" xfId="9007" xr:uid="{00000000-0005-0000-0000-0000870D0000}"/>
    <cellStyle name="Calculation 4 8 2 3 2" xfId="18259" xr:uid="{00000000-0005-0000-0000-0000880D0000}"/>
    <cellStyle name="Calculation 4 8 2 3 2 2" xfId="27511" xr:uid="{00000000-0005-0000-0000-0000890D0000}"/>
    <cellStyle name="Calculation 4 8 2 3 2 3" xfId="36763" xr:uid="{00000000-0005-0000-0000-00008A0D0000}"/>
    <cellStyle name="Calculation 4 8 2 4" xfId="12129" xr:uid="{00000000-0005-0000-0000-00008B0D0000}"/>
    <cellStyle name="Calculation 4 8 2 4 2" xfId="21381" xr:uid="{00000000-0005-0000-0000-00008C0D0000}"/>
    <cellStyle name="Calculation 4 8 2 4 3" xfId="30633" xr:uid="{00000000-0005-0000-0000-00008D0D0000}"/>
    <cellStyle name="Calculation 4 8 3" xfId="3533" xr:uid="{00000000-0005-0000-0000-00008E0D0000}"/>
    <cellStyle name="Calculation 4 8 3 2" xfId="6981" xr:uid="{00000000-0005-0000-0000-00008F0D0000}"/>
    <cellStyle name="Calculation 4 8 3 2 2" xfId="16233" xr:uid="{00000000-0005-0000-0000-0000900D0000}"/>
    <cellStyle name="Calculation 4 8 3 2 2 2" xfId="25485" xr:uid="{00000000-0005-0000-0000-0000910D0000}"/>
    <cellStyle name="Calculation 4 8 3 2 2 3" xfId="34737" xr:uid="{00000000-0005-0000-0000-0000920D0000}"/>
    <cellStyle name="Calculation 4 8 3 3" xfId="9663" xr:uid="{00000000-0005-0000-0000-0000930D0000}"/>
    <cellStyle name="Calculation 4 8 3 3 2" xfId="18915" xr:uid="{00000000-0005-0000-0000-0000940D0000}"/>
    <cellStyle name="Calculation 4 8 3 3 2 2" xfId="28167" xr:uid="{00000000-0005-0000-0000-0000950D0000}"/>
    <cellStyle name="Calculation 4 8 3 3 2 3" xfId="37419" xr:uid="{00000000-0005-0000-0000-0000960D0000}"/>
    <cellStyle name="Calculation 4 8 3 4" xfId="12785" xr:uid="{00000000-0005-0000-0000-0000970D0000}"/>
    <cellStyle name="Calculation 4 8 3 4 2" xfId="22037" xr:uid="{00000000-0005-0000-0000-0000980D0000}"/>
    <cellStyle name="Calculation 4 8 3 4 3" xfId="31289" xr:uid="{00000000-0005-0000-0000-0000990D0000}"/>
    <cellStyle name="Calculation 4 8 4" xfId="4168" xr:uid="{00000000-0005-0000-0000-00009A0D0000}"/>
    <cellStyle name="Calculation 4 8 4 2" xfId="7616" xr:uid="{00000000-0005-0000-0000-00009B0D0000}"/>
    <cellStyle name="Calculation 4 8 4 2 2" xfId="16868" xr:uid="{00000000-0005-0000-0000-00009C0D0000}"/>
    <cellStyle name="Calculation 4 8 4 2 2 2" xfId="26120" xr:uid="{00000000-0005-0000-0000-00009D0D0000}"/>
    <cellStyle name="Calculation 4 8 4 2 2 3" xfId="35372" xr:uid="{00000000-0005-0000-0000-00009E0D0000}"/>
    <cellStyle name="Calculation 4 8 4 3" xfId="10298" xr:uid="{00000000-0005-0000-0000-00009F0D0000}"/>
    <cellStyle name="Calculation 4 8 4 3 2" xfId="19550" xr:uid="{00000000-0005-0000-0000-0000A00D0000}"/>
    <cellStyle name="Calculation 4 8 4 3 2 2" xfId="28802" xr:uid="{00000000-0005-0000-0000-0000A10D0000}"/>
    <cellStyle name="Calculation 4 8 4 3 2 3" xfId="38054" xr:uid="{00000000-0005-0000-0000-0000A20D0000}"/>
    <cellStyle name="Calculation 4 8 4 4" xfId="13420" xr:uid="{00000000-0005-0000-0000-0000A30D0000}"/>
    <cellStyle name="Calculation 4 8 4 4 2" xfId="22672" xr:uid="{00000000-0005-0000-0000-0000A40D0000}"/>
    <cellStyle name="Calculation 4 8 4 4 3" xfId="31924" xr:uid="{00000000-0005-0000-0000-0000A50D0000}"/>
    <cellStyle name="Calculation 4 8 5" xfId="5576" xr:uid="{00000000-0005-0000-0000-0000A60D0000}"/>
    <cellStyle name="Calculation 4 8 5 2" xfId="14828" xr:uid="{00000000-0005-0000-0000-0000A70D0000}"/>
    <cellStyle name="Calculation 4 8 5 2 2" xfId="24080" xr:uid="{00000000-0005-0000-0000-0000A80D0000}"/>
    <cellStyle name="Calculation 4 8 5 2 3" xfId="33332" xr:uid="{00000000-0005-0000-0000-0000A90D0000}"/>
    <cellStyle name="Calculation 4 8 6" xfId="8258" xr:uid="{00000000-0005-0000-0000-0000AA0D0000}"/>
    <cellStyle name="Calculation 4 8 6 2" xfId="17510" xr:uid="{00000000-0005-0000-0000-0000AB0D0000}"/>
    <cellStyle name="Calculation 4 8 6 2 2" xfId="26762" xr:uid="{00000000-0005-0000-0000-0000AC0D0000}"/>
    <cellStyle name="Calculation 4 8 6 2 3" xfId="36014" xr:uid="{00000000-0005-0000-0000-0000AD0D0000}"/>
    <cellStyle name="Calculation 4 8 7" xfId="11380" xr:uid="{00000000-0005-0000-0000-0000AE0D0000}"/>
    <cellStyle name="Calculation 4 8 7 2" xfId="20632" xr:uid="{00000000-0005-0000-0000-0000AF0D0000}"/>
    <cellStyle name="Calculation 4 8 7 3" xfId="29884" xr:uid="{00000000-0005-0000-0000-0000B00D0000}"/>
    <cellStyle name="Calculation 4 9" xfId="1829" xr:uid="{00000000-0005-0000-0000-0000B10D0000}"/>
    <cellStyle name="Calculation 4 9 2" xfId="2582" xr:uid="{00000000-0005-0000-0000-0000B20D0000}"/>
    <cellStyle name="Calculation 4 9 2 2" xfId="6030" xr:uid="{00000000-0005-0000-0000-0000B30D0000}"/>
    <cellStyle name="Calculation 4 9 2 2 2" xfId="15282" xr:uid="{00000000-0005-0000-0000-0000B40D0000}"/>
    <cellStyle name="Calculation 4 9 2 2 2 2" xfId="24534" xr:uid="{00000000-0005-0000-0000-0000B50D0000}"/>
    <cellStyle name="Calculation 4 9 2 2 2 3" xfId="33786" xr:uid="{00000000-0005-0000-0000-0000B60D0000}"/>
    <cellStyle name="Calculation 4 9 2 3" xfId="8712" xr:uid="{00000000-0005-0000-0000-0000B70D0000}"/>
    <cellStyle name="Calculation 4 9 2 3 2" xfId="17964" xr:uid="{00000000-0005-0000-0000-0000B80D0000}"/>
    <cellStyle name="Calculation 4 9 2 3 2 2" xfId="27216" xr:uid="{00000000-0005-0000-0000-0000B90D0000}"/>
    <cellStyle name="Calculation 4 9 2 3 2 3" xfId="36468" xr:uid="{00000000-0005-0000-0000-0000BA0D0000}"/>
    <cellStyle name="Calculation 4 9 2 4" xfId="11834" xr:uid="{00000000-0005-0000-0000-0000BB0D0000}"/>
    <cellStyle name="Calculation 4 9 2 4 2" xfId="21086" xr:uid="{00000000-0005-0000-0000-0000BC0D0000}"/>
    <cellStyle name="Calculation 4 9 2 4 3" xfId="30338" xr:uid="{00000000-0005-0000-0000-0000BD0D0000}"/>
    <cellStyle name="Calculation 4 9 3" xfId="3238" xr:uid="{00000000-0005-0000-0000-0000BE0D0000}"/>
    <cellStyle name="Calculation 4 9 3 2" xfId="6686" xr:uid="{00000000-0005-0000-0000-0000BF0D0000}"/>
    <cellStyle name="Calculation 4 9 3 2 2" xfId="15938" xr:uid="{00000000-0005-0000-0000-0000C00D0000}"/>
    <cellStyle name="Calculation 4 9 3 2 2 2" xfId="25190" xr:uid="{00000000-0005-0000-0000-0000C10D0000}"/>
    <cellStyle name="Calculation 4 9 3 2 2 3" xfId="34442" xr:uid="{00000000-0005-0000-0000-0000C20D0000}"/>
    <cellStyle name="Calculation 4 9 3 3" xfId="9368" xr:uid="{00000000-0005-0000-0000-0000C30D0000}"/>
    <cellStyle name="Calculation 4 9 3 3 2" xfId="18620" xr:uid="{00000000-0005-0000-0000-0000C40D0000}"/>
    <cellStyle name="Calculation 4 9 3 3 2 2" xfId="27872" xr:uid="{00000000-0005-0000-0000-0000C50D0000}"/>
    <cellStyle name="Calculation 4 9 3 3 2 3" xfId="37124" xr:uid="{00000000-0005-0000-0000-0000C60D0000}"/>
    <cellStyle name="Calculation 4 9 3 4" xfId="12490" xr:uid="{00000000-0005-0000-0000-0000C70D0000}"/>
    <cellStyle name="Calculation 4 9 3 4 2" xfId="21742" xr:uid="{00000000-0005-0000-0000-0000C80D0000}"/>
    <cellStyle name="Calculation 4 9 3 4 3" xfId="30994" xr:uid="{00000000-0005-0000-0000-0000C90D0000}"/>
    <cellStyle name="Calculation 4 9 4" xfId="3873" xr:uid="{00000000-0005-0000-0000-0000CA0D0000}"/>
    <cellStyle name="Calculation 4 9 4 2" xfId="7321" xr:uid="{00000000-0005-0000-0000-0000CB0D0000}"/>
    <cellStyle name="Calculation 4 9 4 2 2" xfId="16573" xr:uid="{00000000-0005-0000-0000-0000CC0D0000}"/>
    <cellStyle name="Calculation 4 9 4 2 2 2" xfId="25825" xr:uid="{00000000-0005-0000-0000-0000CD0D0000}"/>
    <cellStyle name="Calculation 4 9 4 2 2 3" xfId="35077" xr:uid="{00000000-0005-0000-0000-0000CE0D0000}"/>
    <cellStyle name="Calculation 4 9 4 3" xfId="10003" xr:uid="{00000000-0005-0000-0000-0000CF0D0000}"/>
    <cellStyle name="Calculation 4 9 4 3 2" xfId="19255" xr:uid="{00000000-0005-0000-0000-0000D00D0000}"/>
    <cellStyle name="Calculation 4 9 4 3 2 2" xfId="28507" xr:uid="{00000000-0005-0000-0000-0000D10D0000}"/>
    <cellStyle name="Calculation 4 9 4 3 2 3" xfId="37759" xr:uid="{00000000-0005-0000-0000-0000D20D0000}"/>
    <cellStyle name="Calculation 4 9 4 4" xfId="13125" xr:uid="{00000000-0005-0000-0000-0000D30D0000}"/>
    <cellStyle name="Calculation 4 9 4 4 2" xfId="22377" xr:uid="{00000000-0005-0000-0000-0000D40D0000}"/>
    <cellStyle name="Calculation 4 9 4 4 3" xfId="31629" xr:uid="{00000000-0005-0000-0000-0000D50D0000}"/>
    <cellStyle name="Calculation 4 9 5" xfId="5279" xr:uid="{00000000-0005-0000-0000-0000D60D0000}"/>
    <cellStyle name="Calculation 4 9 5 2" xfId="14531" xr:uid="{00000000-0005-0000-0000-0000D70D0000}"/>
    <cellStyle name="Calculation 4 9 5 2 2" xfId="23783" xr:uid="{00000000-0005-0000-0000-0000D80D0000}"/>
    <cellStyle name="Calculation 4 9 5 2 3" xfId="33035" xr:uid="{00000000-0005-0000-0000-0000D90D0000}"/>
    <cellStyle name="Calculation 4 9 6" xfId="7962" xr:uid="{00000000-0005-0000-0000-0000DA0D0000}"/>
    <cellStyle name="Calculation 4 9 6 2" xfId="17214" xr:uid="{00000000-0005-0000-0000-0000DB0D0000}"/>
    <cellStyle name="Calculation 4 9 6 2 2" xfId="26466" xr:uid="{00000000-0005-0000-0000-0000DC0D0000}"/>
    <cellStyle name="Calculation 4 9 6 2 3" xfId="35718" xr:uid="{00000000-0005-0000-0000-0000DD0D0000}"/>
    <cellStyle name="Calculation 4 9 7" xfId="11084" xr:uid="{00000000-0005-0000-0000-0000DE0D0000}"/>
    <cellStyle name="Calculation 4 9 7 2" xfId="20336" xr:uid="{00000000-0005-0000-0000-0000DF0D0000}"/>
    <cellStyle name="Calculation 4 9 7 3" xfId="29588" xr:uid="{00000000-0005-0000-0000-0000E00D0000}"/>
    <cellStyle name="Calculation 5" xfId="517" xr:uid="{00000000-0005-0000-0000-0000E10D0000}"/>
    <cellStyle name="Calculation 5 10" xfId="4431" xr:uid="{00000000-0005-0000-0000-0000E20D0000}"/>
    <cellStyle name="Calculation 5 10 2" xfId="13683" xr:uid="{00000000-0005-0000-0000-0000E30D0000}"/>
    <cellStyle name="Calculation 5 10 2 2" xfId="22935" xr:uid="{00000000-0005-0000-0000-0000E40D0000}"/>
    <cellStyle name="Calculation 5 10 2 3" xfId="32187" xr:uid="{00000000-0005-0000-0000-0000E50D0000}"/>
    <cellStyle name="Calculation 5 11" xfId="5053" xr:uid="{00000000-0005-0000-0000-0000E60D0000}"/>
    <cellStyle name="Calculation 5 11 2" xfId="14305" xr:uid="{00000000-0005-0000-0000-0000E70D0000}"/>
    <cellStyle name="Calculation 5 11 2 2" xfId="23557" xr:uid="{00000000-0005-0000-0000-0000E80D0000}"/>
    <cellStyle name="Calculation 5 11 2 3" xfId="32809" xr:uid="{00000000-0005-0000-0000-0000E90D0000}"/>
    <cellStyle name="Calculation 5 12" xfId="10504" xr:uid="{00000000-0005-0000-0000-0000EA0D0000}"/>
    <cellStyle name="Calculation 5 12 2" xfId="19756" xr:uid="{00000000-0005-0000-0000-0000EB0D0000}"/>
    <cellStyle name="Calculation 5 12 3" xfId="29008" xr:uid="{00000000-0005-0000-0000-0000EC0D0000}"/>
    <cellStyle name="Calculation 5 2" xfId="1808" xr:uid="{00000000-0005-0000-0000-0000ED0D0000}"/>
    <cellStyle name="Calculation 5 2 2" xfId="2561" xr:uid="{00000000-0005-0000-0000-0000EE0D0000}"/>
    <cellStyle name="Calculation 5 2 2 2" xfId="6009" xr:uid="{00000000-0005-0000-0000-0000EF0D0000}"/>
    <cellStyle name="Calculation 5 2 2 2 2" xfId="15261" xr:uid="{00000000-0005-0000-0000-0000F00D0000}"/>
    <cellStyle name="Calculation 5 2 2 2 2 2" xfId="24513" xr:uid="{00000000-0005-0000-0000-0000F10D0000}"/>
    <cellStyle name="Calculation 5 2 2 2 2 3" xfId="33765" xr:uid="{00000000-0005-0000-0000-0000F20D0000}"/>
    <cellStyle name="Calculation 5 2 2 3" xfId="8691" xr:uid="{00000000-0005-0000-0000-0000F30D0000}"/>
    <cellStyle name="Calculation 5 2 2 3 2" xfId="17943" xr:uid="{00000000-0005-0000-0000-0000F40D0000}"/>
    <cellStyle name="Calculation 5 2 2 3 2 2" xfId="27195" xr:uid="{00000000-0005-0000-0000-0000F50D0000}"/>
    <cellStyle name="Calculation 5 2 2 3 2 3" xfId="36447" xr:uid="{00000000-0005-0000-0000-0000F60D0000}"/>
    <cellStyle name="Calculation 5 2 2 4" xfId="11813" xr:uid="{00000000-0005-0000-0000-0000F70D0000}"/>
    <cellStyle name="Calculation 5 2 2 4 2" xfId="21065" xr:uid="{00000000-0005-0000-0000-0000F80D0000}"/>
    <cellStyle name="Calculation 5 2 2 4 3" xfId="30317" xr:uid="{00000000-0005-0000-0000-0000F90D0000}"/>
    <cellStyle name="Calculation 5 2 3" xfId="3217" xr:uid="{00000000-0005-0000-0000-0000FA0D0000}"/>
    <cellStyle name="Calculation 5 2 3 2" xfId="6665" xr:uid="{00000000-0005-0000-0000-0000FB0D0000}"/>
    <cellStyle name="Calculation 5 2 3 2 2" xfId="15917" xr:uid="{00000000-0005-0000-0000-0000FC0D0000}"/>
    <cellStyle name="Calculation 5 2 3 2 2 2" xfId="25169" xr:uid="{00000000-0005-0000-0000-0000FD0D0000}"/>
    <cellStyle name="Calculation 5 2 3 2 2 3" xfId="34421" xr:uid="{00000000-0005-0000-0000-0000FE0D0000}"/>
    <cellStyle name="Calculation 5 2 3 3" xfId="9347" xr:uid="{00000000-0005-0000-0000-0000FF0D0000}"/>
    <cellStyle name="Calculation 5 2 3 3 2" xfId="18599" xr:uid="{00000000-0005-0000-0000-0000000E0000}"/>
    <cellStyle name="Calculation 5 2 3 3 2 2" xfId="27851" xr:uid="{00000000-0005-0000-0000-0000010E0000}"/>
    <cellStyle name="Calculation 5 2 3 3 2 3" xfId="37103" xr:uid="{00000000-0005-0000-0000-0000020E0000}"/>
    <cellStyle name="Calculation 5 2 3 4" xfId="12469" xr:uid="{00000000-0005-0000-0000-0000030E0000}"/>
    <cellStyle name="Calculation 5 2 3 4 2" xfId="21721" xr:uid="{00000000-0005-0000-0000-0000040E0000}"/>
    <cellStyle name="Calculation 5 2 3 4 3" xfId="30973" xr:uid="{00000000-0005-0000-0000-0000050E0000}"/>
    <cellStyle name="Calculation 5 2 4" xfId="3852" xr:uid="{00000000-0005-0000-0000-0000060E0000}"/>
    <cellStyle name="Calculation 5 2 4 2" xfId="7300" xr:uid="{00000000-0005-0000-0000-0000070E0000}"/>
    <cellStyle name="Calculation 5 2 4 2 2" xfId="16552" xr:uid="{00000000-0005-0000-0000-0000080E0000}"/>
    <cellStyle name="Calculation 5 2 4 2 2 2" xfId="25804" xr:uid="{00000000-0005-0000-0000-0000090E0000}"/>
    <cellStyle name="Calculation 5 2 4 2 2 3" xfId="35056" xr:uid="{00000000-0005-0000-0000-00000A0E0000}"/>
    <cellStyle name="Calculation 5 2 4 3" xfId="9982" xr:uid="{00000000-0005-0000-0000-00000B0E0000}"/>
    <cellStyle name="Calculation 5 2 4 3 2" xfId="19234" xr:uid="{00000000-0005-0000-0000-00000C0E0000}"/>
    <cellStyle name="Calculation 5 2 4 3 2 2" xfId="28486" xr:uid="{00000000-0005-0000-0000-00000D0E0000}"/>
    <cellStyle name="Calculation 5 2 4 3 2 3" xfId="37738" xr:uid="{00000000-0005-0000-0000-00000E0E0000}"/>
    <cellStyle name="Calculation 5 2 4 4" xfId="13104" xr:uid="{00000000-0005-0000-0000-00000F0E0000}"/>
    <cellStyle name="Calculation 5 2 4 4 2" xfId="22356" xr:uid="{00000000-0005-0000-0000-0000100E0000}"/>
    <cellStyle name="Calculation 5 2 4 4 3" xfId="31608" xr:uid="{00000000-0005-0000-0000-0000110E0000}"/>
    <cellStyle name="Calculation 5 2 5" xfId="5258" xr:uid="{00000000-0005-0000-0000-0000120E0000}"/>
    <cellStyle name="Calculation 5 2 5 2" xfId="14510" xr:uid="{00000000-0005-0000-0000-0000130E0000}"/>
    <cellStyle name="Calculation 5 2 5 2 2" xfId="23762" xr:uid="{00000000-0005-0000-0000-0000140E0000}"/>
    <cellStyle name="Calculation 5 2 5 2 3" xfId="33014" xr:uid="{00000000-0005-0000-0000-0000150E0000}"/>
    <cellStyle name="Calculation 5 2 6" xfId="7941" xr:uid="{00000000-0005-0000-0000-0000160E0000}"/>
    <cellStyle name="Calculation 5 2 6 2" xfId="17193" xr:uid="{00000000-0005-0000-0000-0000170E0000}"/>
    <cellStyle name="Calculation 5 2 6 2 2" xfId="26445" xr:uid="{00000000-0005-0000-0000-0000180E0000}"/>
    <cellStyle name="Calculation 5 2 6 2 3" xfId="35697" xr:uid="{00000000-0005-0000-0000-0000190E0000}"/>
    <cellStyle name="Calculation 5 2 7" xfId="11063" xr:uid="{00000000-0005-0000-0000-00001A0E0000}"/>
    <cellStyle name="Calculation 5 2 7 2" xfId="20315" xr:uid="{00000000-0005-0000-0000-00001B0E0000}"/>
    <cellStyle name="Calculation 5 2 7 3" xfId="29567" xr:uid="{00000000-0005-0000-0000-00001C0E0000}"/>
    <cellStyle name="Calculation 5 3" xfId="1722" xr:uid="{00000000-0005-0000-0000-00001D0E0000}"/>
    <cellStyle name="Calculation 5 3 2" xfId="2475" xr:uid="{00000000-0005-0000-0000-00001E0E0000}"/>
    <cellStyle name="Calculation 5 3 2 2" xfId="5923" xr:uid="{00000000-0005-0000-0000-00001F0E0000}"/>
    <cellStyle name="Calculation 5 3 2 2 2" xfId="15175" xr:uid="{00000000-0005-0000-0000-0000200E0000}"/>
    <cellStyle name="Calculation 5 3 2 2 2 2" xfId="24427" xr:uid="{00000000-0005-0000-0000-0000210E0000}"/>
    <cellStyle name="Calculation 5 3 2 2 2 3" xfId="33679" xr:uid="{00000000-0005-0000-0000-0000220E0000}"/>
    <cellStyle name="Calculation 5 3 2 3" xfId="8605" xr:uid="{00000000-0005-0000-0000-0000230E0000}"/>
    <cellStyle name="Calculation 5 3 2 3 2" xfId="17857" xr:uid="{00000000-0005-0000-0000-0000240E0000}"/>
    <cellStyle name="Calculation 5 3 2 3 2 2" xfId="27109" xr:uid="{00000000-0005-0000-0000-0000250E0000}"/>
    <cellStyle name="Calculation 5 3 2 3 2 3" xfId="36361" xr:uid="{00000000-0005-0000-0000-0000260E0000}"/>
    <cellStyle name="Calculation 5 3 2 4" xfId="11727" xr:uid="{00000000-0005-0000-0000-0000270E0000}"/>
    <cellStyle name="Calculation 5 3 2 4 2" xfId="20979" xr:uid="{00000000-0005-0000-0000-0000280E0000}"/>
    <cellStyle name="Calculation 5 3 2 4 3" xfId="30231" xr:uid="{00000000-0005-0000-0000-0000290E0000}"/>
    <cellStyle name="Calculation 5 3 3" xfId="3131" xr:uid="{00000000-0005-0000-0000-00002A0E0000}"/>
    <cellStyle name="Calculation 5 3 3 2" xfId="6579" xr:uid="{00000000-0005-0000-0000-00002B0E0000}"/>
    <cellStyle name="Calculation 5 3 3 2 2" xfId="15831" xr:uid="{00000000-0005-0000-0000-00002C0E0000}"/>
    <cellStyle name="Calculation 5 3 3 2 2 2" xfId="25083" xr:uid="{00000000-0005-0000-0000-00002D0E0000}"/>
    <cellStyle name="Calculation 5 3 3 2 2 3" xfId="34335" xr:uid="{00000000-0005-0000-0000-00002E0E0000}"/>
    <cellStyle name="Calculation 5 3 3 3" xfId="9261" xr:uid="{00000000-0005-0000-0000-00002F0E0000}"/>
    <cellStyle name="Calculation 5 3 3 3 2" xfId="18513" xr:uid="{00000000-0005-0000-0000-0000300E0000}"/>
    <cellStyle name="Calculation 5 3 3 3 2 2" xfId="27765" xr:uid="{00000000-0005-0000-0000-0000310E0000}"/>
    <cellStyle name="Calculation 5 3 3 3 2 3" xfId="37017" xr:uid="{00000000-0005-0000-0000-0000320E0000}"/>
    <cellStyle name="Calculation 5 3 3 4" xfId="12383" xr:uid="{00000000-0005-0000-0000-0000330E0000}"/>
    <cellStyle name="Calculation 5 3 3 4 2" xfId="21635" xr:uid="{00000000-0005-0000-0000-0000340E0000}"/>
    <cellStyle name="Calculation 5 3 3 4 3" xfId="30887" xr:uid="{00000000-0005-0000-0000-0000350E0000}"/>
    <cellStyle name="Calculation 5 3 4" xfId="3766" xr:uid="{00000000-0005-0000-0000-0000360E0000}"/>
    <cellStyle name="Calculation 5 3 4 2" xfId="7214" xr:uid="{00000000-0005-0000-0000-0000370E0000}"/>
    <cellStyle name="Calculation 5 3 4 2 2" xfId="16466" xr:uid="{00000000-0005-0000-0000-0000380E0000}"/>
    <cellStyle name="Calculation 5 3 4 2 2 2" xfId="25718" xr:uid="{00000000-0005-0000-0000-0000390E0000}"/>
    <cellStyle name="Calculation 5 3 4 2 2 3" xfId="34970" xr:uid="{00000000-0005-0000-0000-00003A0E0000}"/>
    <cellStyle name="Calculation 5 3 4 3" xfId="9896" xr:uid="{00000000-0005-0000-0000-00003B0E0000}"/>
    <cellStyle name="Calculation 5 3 4 3 2" xfId="19148" xr:uid="{00000000-0005-0000-0000-00003C0E0000}"/>
    <cellStyle name="Calculation 5 3 4 3 2 2" xfId="28400" xr:uid="{00000000-0005-0000-0000-00003D0E0000}"/>
    <cellStyle name="Calculation 5 3 4 3 2 3" xfId="37652" xr:uid="{00000000-0005-0000-0000-00003E0E0000}"/>
    <cellStyle name="Calculation 5 3 4 4" xfId="13018" xr:uid="{00000000-0005-0000-0000-00003F0E0000}"/>
    <cellStyle name="Calculation 5 3 4 4 2" xfId="22270" xr:uid="{00000000-0005-0000-0000-0000400E0000}"/>
    <cellStyle name="Calculation 5 3 4 4 3" xfId="31522" xr:uid="{00000000-0005-0000-0000-0000410E0000}"/>
    <cellStyle name="Calculation 5 3 5" xfId="5172" xr:uid="{00000000-0005-0000-0000-0000420E0000}"/>
    <cellStyle name="Calculation 5 3 5 2" xfId="14424" xr:uid="{00000000-0005-0000-0000-0000430E0000}"/>
    <cellStyle name="Calculation 5 3 5 2 2" xfId="23676" xr:uid="{00000000-0005-0000-0000-0000440E0000}"/>
    <cellStyle name="Calculation 5 3 5 2 3" xfId="32928" xr:uid="{00000000-0005-0000-0000-0000450E0000}"/>
    <cellStyle name="Calculation 5 3 6" xfId="7855" xr:uid="{00000000-0005-0000-0000-0000460E0000}"/>
    <cellStyle name="Calculation 5 3 6 2" xfId="17107" xr:uid="{00000000-0005-0000-0000-0000470E0000}"/>
    <cellStyle name="Calculation 5 3 6 2 2" xfId="26359" xr:uid="{00000000-0005-0000-0000-0000480E0000}"/>
    <cellStyle name="Calculation 5 3 6 2 3" xfId="35611" xr:uid="{00000000-0005-0000-0000-0000490E0000}"/>
    <cellStyle name="Calculation 5 3 7" xfId="10977" xr:uid="{00000000-0005-0000-0000-00004A0E0000}"/>
    <cellStyle name="Calculation 5 3 7 2" xfId="20229" xr:uid="{00000000-0005-0000-0000-00004B0E0000}"/>
    <cellStyle name="Calculation 5 3 7 3" xfId="29481" xr:uid="{00000000-0005-0000-0000-00004C0E0000}"/>
    <cellStyle name="Calculation 5 4" xfId="1978" xr:uid="{00000000-0005-0000-0000-00004D0E0000}"/>
    <cellStyle name="Calculation 5 4 2" xfId="2731" xr:uid="{00000000-0005-0000-0000-00004E0E0000}"/>
    <cellStyle name="Calculation 5 4 2 2" xfId="6179" xr:uid="{00000000-0005-0000-0000-00004F0E0000}"/>
    <cellStyle name="Calculation 5 4 2 2 2" xfId="15431" xr:uid="{00000000-0005-0000-0000-0000500E0000}"/>
    <cellStyle name="Calculation 5 4 2 2 2 2" xfId="24683" xr:uid="{00000000-0005-0000-0000-0000510E0000}"/>
    <cellStyle name="Calculation 5 4 2 2 2 3" xfId="33935" xr:uid="{00000000-0005-0000-0000-0000520E0000}"/>
    <cellStyle name="Calculation 5 4 2 3" xfId="8861" xr:uid="{00000000-0005-0000-0000-0000530E0000}"/>
    <cellStyle name="Calculation 5 4 2 3 2" xfId="18113" xr:uid="{00000000-0005-0000-0000-0000540E0000}"/>
    <cellStyle name="Calculation 5 4 2 3 2 2" xfId="27365" xr:uid="{00000000-0005-0000-0000-0000550E0000}"/>
    <cellStyle name="Calculation 5 4 2 3 2 3" xfId="36617" xr:uid="{00000000-0005-0000-0000-0000560E0000}"/>
    <cellStyle name="Calculation 5 4 2 4" xfId="11983" xr:uid="{00000000-0005-0000-0000-0000570E0000}"/>
    <cellStyle name="Calculation 5 4 2 4 2" xfId="21235" xr:uid="{00000000-0005-0000-0000-0000580E0000}"/>
    <cellStyle name="Calculation 5 4 2 4 3" xfId="30487" xr:uid="{00000000-0005-0000-0000-0000590E0000}"/>
    <cellStyle name="Calculation 5 4 3" xfId="3387" xr:uid="{00000000-0005-0000-0000-00005A0E0000}"/>
    <cellStyle name="Calculation 5 4 3 2" xfId="6835" xr:uid="{00000000-0005-0000-0000-00005B0E0000}"/>
    <cellStyle name="Calculation 5 4 3 2 2" xfId="16087" xr:uid="{00000000-0005-0000-0000-00005C0E0000}"/>
    <cellStyle name="Calculation 5 4 3 2 2 2" xfId="25339" xr:uid="{00000000-0005-0000-0000-00005D0E0000}"/>
    <cellStyle name="Calculation 5 4 3 2 2 3" xfId="34591" xr:uid="{00000000-0005-0000-0000-00005E0E0000}"/>
    <cellStyle name="Calculation 5 4 3 3" xfId="9517" xr:uid="{00000000-0005-0000-0000-00005F0E0000}"/>
    <cellStyle name="Calculation 5 4 3 3 2" xfId="18769" xr:uid="{00000000-0005-0000-0000-0000600E0000}"/>
    <cellStyle name="Calculation 5 4 3 3 2 2" xfId="28021" xr:uid="{00000000-0005-0000-0000-0000610E0000}"/>
    <cellStyle name="Calculation 5 4 3 3 2 3" xfId="37273" xr:uid="{00000000-0005-0000-0000-0000620E0000}"/>
    <cellStyle name="Calculation 5 4 3 4" xfId="12639" xr:uid="{00000000-0005-0000-0000-0000630E0000}"/>
    <cellStyle name="Calculation 5 4 3 4 2" xfId="21891" xr:uid="{00000000-0005-0000-0000-0000640E0000}"/>
    <cellStyle name="Calculation 5 4 3 4 3" xfId="31143" xr:uid="{00000000-0005-0000-0000-0000650E0000}"/>
    <cellStyle name="Calculation 5 4 4" xfId="4022" xr:uid="{00000000-0005-0000-0000-0000660E0000}"/>
    <cellStyle name="Calculation 5 4 4 2" xfId="7470" xr:uid="{00000000-0005-0000-0000-0000670E0000}"/>
    <cellStyle name="Calculation 5 4 4 2 2" xfId="16722" xr:uid="{00000000-0005-0000-0000-0000680E0000}"/>
    <cellStyle name="Calculation 5 4 4 2 2 2" xfId="25974" xr:uid="{00000000-0005-0000-0000-0000690E0000}"/>
    <cellStyle name="Calculation 5 4 4 2 2 3" xfId="35226" xr:uid="{00000000-0005-0000-0000-00006A0E0000}"/>
    <cellStyle name="Calculation 5 4 4 3" xfId="10152" xr:uid="{00000000-0005-0000-0000-00006B0E0000}"/>
    <cellStyle name="Calculation 5 4 4 3 2" xfId="19404" xr:uid="{00000000-0005-0000-0000-00006C0E0000}"/>
    <cellStyle name="Calculation 5 4 4 3 2 2" xfId="28656" xr:uid="{00000000-0005-0000-0000-00006D0E0000}"/>
    <cellStyle name="Calculation 5 4 4 3 2 3" xfId="37908" xr:uid="{00000000-0005-0000-0000-00006E0E0000}"/>
    <cellStyle name="Calculation 5 4 4 4" xfId="13274" xr:uid="{00000000-0005-0000-0000-00006F0E0000}"/>
    <cellStyle name="Calculation 5 4 4 4 2" xfId="22526" xr:uid="{00000000-0005-0000-0000-0000700E0000}"/>
    <cellStyle name="Calculation 5 4 4 4 3" xfId="31778" xr:uid="{00000000-0005-0000-0000-0000710E0000}"/>
    <cellStyle name="Calculation 5 4 5" xfId="5428" xr:uid="{00000000-0005-0000-0000-0000720E0000}"/>
    <cellStyle name="Calculation 5 4 5 2" xfId="14680" xr:uid="{00000000-0005-0000-0000-0000730E0000}"/>
    <cellStyle name="Calculation 5 4 5 2 2" xfId="23932" xr:uid="{00000000-0005-0000-0000-0000740E0000}"/>
    <cellStyle name="Calculation 5 4 5 2 3" xfId="33184" xr:uid="{00000000-0005-0000-0000-0000750E0000}"/>
    <cellStyle name="Calculation 5 4 6" xfId="8111" xr:uid="{00000000-0005-0000-0000-0000760E0000}"/>
    <cellStyle name="Calculation 5 4 6 2" xfId="17363" xr:uid="{00000000-0005-0000-0000-0000770E0000}"/>
    <cellStyle name="Calculation 5 4 6 2 2" xfId="26615" xr:uid="{00000000-0005-0000-0000-0000780E0000}"/>
    <cellStyle name="Calculation 5 4 6 2 3" xfId="35867" xr:uid="{00000000-0005-0000-0000-0000790E0000}"/>
    <cellStyle name="Calculation 5 4 7" xfId="11233" xr:uid="{00000000-0005-0000-0000-00007A0E0000}"/>
    <cellStyle name="Calculation 5 4 7 2" xfId="20485" xr:uid="{00000000-0005-0000-0000-00007B0E0000}"/>
    <cellStyle name="Calculation 5 4 7 3" xfId="29737" xr:uid="{00000000-0005-0000-0000-00007C0E0000}"/>
    <cellStyle name="Calculation 5 5" xfId="1669" xr:uid="{00000000-0005-0000-0000-00007D0E0000}"/>
    <cellStyle name="Calculation 5 5 2" xfId="2422" xr:uid="{00000000-0005-0000-0000-00007E0E0000}"/>
    <cellStyle name="Calculation 5 5 2 2" xfId="5870" xr:uid="{00000000-0005-0000-0000-00007F0E0000}"/>
    <cellStyle name="Calculation 5 5 2 2 2" xfId="15122" xr:uid="{00000000-0005-0000-0000-0000800E0000}"/>
    <cellStyle name="Calculation 5 5 2 2 2 2" xfId="24374" xr:uid="{00000000-0005-0000-0000-0000810E0000}"/>
    <cellStyle name="Calculation 5 5 2 2 2 3" xfId="33626" xr:uid="{00000000-0005-0000-0000-0000820E0000}"/>
    <cellStyle name="Calculation 5 5 2 3" xfId="8552" xr:uid="{00000000-0005-0000-0000-0000830E0000}"/>
    <cellStyle name="Calculation 5 5 2 3 2" xfId="17804" xr:uid="{00000000-0005-0000-0000-0000840E0000}"/>
    <cellStyle name="Calculation 5 5 2 3 2 2" xfId="27056" xr:uid="{00000000-0005-0000-0000-0000850E0000}"/>
    <cellStyle name="Calculation 5 5 2 3 2 3" xfId="36308" xr:uid="{00000000-0005-0000-0000-0000860E0000}"/>
    <cellStyle name="Calculation 5 5 2 4" xfId="11674" xr:uid="{00000000-0005-0000-0000-0000870E0000}"/>
    <cellStyle name="Calculation 5 5 2 4 2" xfId="20926" xr:uid="{00000000-0005-0000-0000-0000880E0000}"/>
    <cellStyle name="Calculation 5 5 2 4 3" xfId="30178" xr:uid="{00000000-0005-0000-0000-0000890E0000}"/>
    <cellStyle name="Calculation 5 5 3" xfId="3078" xr:uid="{00000000-0005-0000-0000-00008A0E0000}"/>
    <cellStyle name="Calculation 5 5 3 2" xfId="6526" xr:uid="{00000000-0005-0000-0000-00008B0E0000}"/>
    <cellStyle name="Calculation 5 5 3 2 2" xfId="15778" xr:uid="{00000000-0005-0000-0000-00008C0E0000}"/>
    <cellStyle name="Calculation 5 5 3 2 2 2" xfId="25030" xr:uid="{00000000-0005-0000-0000-00008D0E0000}"/>
    <cellStyle name="Calculation 5 5 3 2 2 3" xfId="34282" xr:uid="{00000000-0005-0000-0000-00008E0E0000}"/>
    <cellStyle name="Calculation 5 5 3 3" xfId="9208" xr:uid="{00000000-0005-0000-0000-00008F0E0000}"/>
    <cellStyle name="Calculation 5 5 3 3 2" xfId="18460" xr:uid="{00000000-0005-0000-0000-0000900E0000}"/>
    <cellStyle name="Calculation 5 5 3 3 2 2" xfId="27712" xr:uid="{00000000-0005-0000-0000-0000910E0000}"/>
    <cellStyle name="Calculation 5 5 3 3 2 3" xfId="36964" xr:uid="{00000000-0005-0000-0000-0000920E0000}"/>
    <cellStyle name="Calculation 5 5 3 4" xfId="12330" xr:uid="{00000000-0005-0000-0000-0000930E0000}"/>
    <cellStyle name="Calculation 5 5 3 4 2" xfId="21582" xr:uid="{00000000-0005-0000-0000-0000940E0000}"/>
    <cellStyle name="Calculation 5 5 3 4 3" xfId="30834" xr:uid="{00000000-0005-0000-0000-0000950E0000}"/>
    <cellStyle name="Calculation 5 5 4" xfId="3713" xr:uid="{00000000-0005-0000-0000-0000960E0000}"/>
    <cellStyle name="Calculation 5 5 4 2" xfId="7161" xr:uid="{00000000-0005-0000-0000-0000970E0000}"/>
    <cellStyle name="Calculation 5 5 4 2 2" xfId="16413" xr:uid="{00000000-0005-0000-0000-0000980E0000}"/>
    <cellStyle name="Calculation 5 5 4 2 2 2" xfId="25665" xr:uid="{00000000-0005-0000-0000-0000990E0000}"/>
    <cellStyle name="Calculation 5 5 4 2 2 3" xfId="34917" xr:uid="{00000000-0005-0000-0000-00009A0E0000}"/>
    <cellStyle name="Calculation 5 5 4 3" xfId="9843" xr:uid="{00000000-0005-0000-0000-00009B0E0000}"/>
    <cellStyle name="Calculation 5 5 4 3 2" xfId="19095" xr:uid="{00000000-0005-0000-0000-00009C0E0000}"/>
    <cellStyle name="Calculation 5 5 4 3 2 2" xfId="28347" xr:uid="{00000000-0005-0000-0000-00009D0E0000}"/>
    <cellStyle name="Calculation 5 5 4 3 2 3" xfId="37599" xr:uid="{00000000-0005-0000-0000-00009E0E0000}"/>
    <cellStyle name="Calculation 5 5 4 4" xfId="12965" xr:uid="{00000000-0005-0000-0000-00009F0E0000}"/>
    <cellStyle name="Calculation 5 5 4 4 2" xfId="22217" xr:uid="{00000000-0005-0000-0000-0000A00E0000}"/>
    <cellStyle name="Calculation 5 5 4 4 3" xfId="31469" xr:uid="{00000000-0005-0000-0000-0000A10E0000}"/>
    <cellStyle name="Calculation 5 5 5" xfId="5119" xr:uid="{00000000-0005-0000-0000-0000A20E0000}"/>
    <cellStyle name="Calculation 5 5 5 2" xfId="14371" xr:uid="{00000000-0005-0000-0000-0000A30E0000}"/>
    <cellStyle name="Calculation 5 5 5 2 2" xfId="23623" xr:uid="{00000000-0005-0000-0000-0000A40E0000}"/>
    <cellStyle name="Calculation 5 5 5 2 3" xfId="32875" xr:uid="{00000000-0005-0000-0000-0000A50E0000}"/>
    <cellStyle name="Calculation 5 5 6" xfId="7802" xr:uid="{00000000-0005-0000-0000-0000A60E0000}"/>
    <cellStyle name="Calculation 5 5 6 2" xfId="17054" xr:uid="{00000000-0005-0000-0000-0000A70E0000}"/>
    <cellStyle name="Calculation 5 5 6 2 2" xfId="26306" xr:uid="{00000000-0005-0000-0000-0000A80E0000}"/>
    <cellStyle name="Calculation 5 5 6 2 3" xfId="35558" xr:uid="{00000000-0005-0000-0000-0000A90E0000}"/>
    <cellStyle name="Calculation 5 5 7" xfId="10924" xr:uid="{00000000-0005-0000-0000-0000AA0E0000}"/>
    <cellStyle name="Calculation 5 5 7 2" xfId="20176" xr:uid="{00000000-0005-0000-0000-0000AB0E0000}"/>
    <cellStyle name="Calculation 5 5 7 3" xfId="29428" xr:uid="{00000000-0005-0000-0000-0000AC0E0000}"/>
    <cellStyle name="Calculation 5 6" xfId="1882" xr:uid="{00000000-0005-0000-0000-0000AD0E0000}"/>
    <cellStyle name="Calculation 5 6 2" xfId="2635" xr:uid="{00000000-0005-0000-0000-0000AE0E0000}"/>
    <cellStyle name="Calculation 5 6 2 2" xfId="6083" xr:uid="{00000000-0005-0000-0000-0000AF0E0000}"/>
    <cellStyle name="Calculation 5 6 2 2 2" xfId="15335" xr:uid="{00000000-0005-0000-0000-0000B00E0000}"/>
    <cellStyle name="Calculation 5 6 2 2 2 2" xfId="24587" xr:uid="{00000000-0005-0000-0000-0000B10E0000}"/>
    <cellStyle name="Calculation 5 6 2 2 2 3" xfId="33839" xr:uid="{00000000-0005-0000-0000-0000B20E0000}"/>
    <cellStyle name="Calculation 5 6 2 3" xfId="8765" xr:uid="{00000000-0005-0000-0000-0000B30E0000}"/>
    <cellStyle name="Calculation 5 6 2 3 2" xfId="18017" xr:uid="{00000000-0005-0000-0000-0000B40E0000}"/>
    <cellStyle name="Calculation 5 6 2 3 2 2" xfId="27269" xr:uid="{00000000-0005-0000-0000-0000B50E0000}"/>
    <cellStyle name="Calculation 5 6 2 3 2 3" xfId="36521" xr:uid="{00000000-0005-0000-0000-0000B60E0000}"/>
    <cellStyle name="Calculation 5 6 2 4" xfId="11887" xr:uid="{00000000-0005-0000-0000-0000B70E0000}"/>
    <cellStyle name="Calculation 5 6 2 4 2" xfId="21139" xr:uid="{00000000-0005-0000-0000-0000B80E0000}"/>
    <cellStyle name="Calculation 5 6 2 4 3" xfId="30391" xr:uid="{00000000-0005-0000-0000-0000B90E0000}"/>
    <cellStyle name="Calculation 5 6 3" xfId="3291" xr:uid="{00000000-0005-0000-0000-0000BA0E0000}"/>
    <cellStyle name="Calculation 5 6 3 2" xfId="6739" xr:uid="{00000000-0005-0000-0000-0000BB0E0000}"/>
    <cellStyle name="Calculation 5 6 3 2 2" xfId="15991" xr:uid="{00000000-0005-0000-0000-0000BC0E0000}"/>
    <cellStyle name="Calculation 5 6 3 2 2 2" xfId="25243" xr:uid="{00000000-0005-0000-0000-0000BD0E0000}"/>
    <cellStyle name="Calculation 5 6 3 2 2 3" xfId="34495" xr:uid="{00000000-0005-0000-0000-0000BE0E0000}"/>
    <cellStyle name="Calculation 5 6 3 3" xfId="9421" xr:uid="{00000000-0005-0000-0000-0000BF0E0000}"/>
    <cellStyle name="Calculation 5 6 3 3 2" xfId="18673" xr:uid="{00000000-0005-0000-0000-0000C00E0000}"/>
    <cellStyle name="Calculation 5 6 3 3 2 2" xfId="27925" xr:uid="{00000000-0005-0000-0000-0000C10E0000}"/>
    <cellStyle name="Calculation 5 6 3 3 2 3" xfId="37177" xr:uid="{00000000-0005-0000-0000-0000C20E0000}"/>
    <cellStyle name="Calculation 5 6 3 4" xfId="12543" xr:uid="{00000000-0005-0000-0000-0000C30E0000}"/>
    <cellStyle name="Calculation 5 6 3 4 2" xfId="21795" xr:uid="{00000000-0005-0000-0000-0000C40E0000}"/>
    <cellStyle name="Calculation 5 6 3 4 3" xfId="31047" xr:uid="{00000000-0005-0000-0000-0000C50E0000}"/>
    <cellStyle name="Calculation 5 6 4" xfId="3926" xr:uid="{00000000-0005-0000-0000-0000C60E0000}"/>
    <cellStyle name="Calculation 5 6 4 2" xfId="7374" xr:uid="{00000000-0005-0000-0000-0000C70E0000}"/>
    <cellStyle name="Calculation 5 6 4 2 2" xfId="16626" xr:uid="{00000000-0005-0000-0000-0000C80E0000}"/>
    <cellStyle name="Calculation 5 6 4 2 2 2" xfId="25878" xr:uid="{00000000-0005-0000-0000-0000C90E0000}"/>
    <cellStyle name="Calculation 5 6 4 2 2 3" xfId="35130" xr:uid="{00000000-0005-0000-0000-0000CA0E0000}"/>
    <cellStyle name="Calculation 5 6 4 3" xfId="10056" xr:uid="{00000000-0005-0000-0000-0000CB0E0000}"/>
    <cellStyle name="Calculation 5 6 4 3 2" xfId="19308" xr:uid="{00000000-0005-0000-0000-0000CC0E0000}"/>
    <cellStyle name="Calculation 5 6 4 3 2 2" xfId="28560" xr:uid="{00000000-0005-0000-0000-0000CD0E0000}"/>
    <cellStyle name="Calculation 5 6 4 3 2 3" xfId="37812" xr:uid="{00000000-0005-0000-0000-0000CE0E0000}"/>
    <cellStyle name="Calculation 5 6 4 4" xfId="13178" xr:uid="{00000000-0005-0000-0000-0000CF0E0000}"/>
    <cellStyle name="Calculation 5 6 4 4 2" xfId="22430" xr:uid="{00000000-0005-0000-0000-0000D00E0000}"/>
    <cellStyle name="Calculation 5 6 4 4 3" xfId="31682" xr:uid="{00000000-0005-0000-0000-0000D10E0000}"/>
    <cellStyle name="Calculation 5 6 5" xfId="5332" xr:uid="{00000000-0005-0000-0000-0000D20E0000}"/>
    <cellStyle name="Calculation 5 6 5 2" xfId="14584" xr:uid="{00000000-0005-0000-0000-0000D30E0000}"/>
    <cellStyle name="Calculation 5 6 5 2 2" xfId="23836" xr:uid="{00000000-0005-0000-0000-0000D40E0000}"/>
    <cellStyle name="Calculation 5 6 5 2 3" xfId="33088" xr:uid="{00000000-0005-0000-0000-0000D50E0000}"/>
    <cellStyle name="Calculation 5 6 6" xfId="8015" xr:uid="{00000000-0005-0000-0000-0000D60E0000}"/>
    <cellStyle name="Calculation 5 6 6 2" xfId="17267" xr:uid="{00000000-0005-0000-0000-0000D70E0000}"/>
    <cellStyle name="Calculation 5 6 6 2 2" xfId="26519" xr:uid="{00000000-0005-0000-0000-0000D80E0000}"/>
    <cellStyle name="Calculation 5 6 6 2 3" xfId="35771" xr:uid="{00000000-0005-0000-0000-0000D90E0000}"/>
    <cellStyle name="Calculation 5 6 7" xfId="11137" xr:uid="{00000000-0005-0000-0000-0000DA0E0000}"/>
    <cellStyle name="Calculation 5 6 7 2" xfId="20389" xr:uid="{00000000-0005-0000-0000-0000DB0E0000}"/>
    <cellStyle name="Calculation 5 6 7 3" xfId="29641" xr:uid="{00000000-0005-0000-0000-0000DC0E0000}"/>
    <cellStyle name="Calculation 5 7" xfId="970" xr:uid="{00000000-0005-0000-0000-0000DD0E0000}"/>
    <cellStyle name="Calculation 5 7 2" xfId="4698" xr:uid="{00000000-0005-0000-0000-0000DE0E0000}"/>
    <cellStyle name="Calculation 5 7 2 2" xfId="13950" xr:uid="{00000000-0005-0000-0000-0000DF0E0000}"/>
    <cellStyle name="Calculation 5 7 2 2 2" xfId="23202" xr:uid="{00000000-0005-0000-0000-0000E00E0000}"/>
    <cellStyle name="Calculation 5 7 2 2 3" xfId="32454" xr:uid="{00000000-0005-0000-0000-0000E10E0000}"/>
    <cellStyle name="Calculation 5 7 3" xfId="4918" xr:uid="{00000000-0005-0000-0000-0000E20E0000}"/>
    <cellStyle name="Calculation 5 7 3 2" xfId="14170" xr:uid="{00000000-0005-0000-0000-0000E30E0000}"/>
    <cellStyle name="Calculation 5 7 3 2 2" xfId="23422" xr:uid="{00000000-0005-0000-0000-0000E40E0000}"/>
    <cellStyle name="Calculation 5 7 3 2 3" xfId="32674" xr:uid="{00000000-0005-0000-0000-0000E50E0000}"/>
    <cellStyle name="Calculation 5 7 4" xfId="10724" xr:uid="{00000000-0005-0000-0000-0000E60E0000}"/>
    <cellStyle name="Calculation 5 7 4 2" xfId="19976" xr:uid="{00000000-0005-0000-0000-0000E70E0000}"/>
    <cellStyle name="Calculation 5 7 4 3" xfId="29228" xr:uid="{00000000-0005-0000-0000-0000E80E0000}"/>
    <cellStyle name="Calculation 5 8" xfId="1055" xr:uid="{00000000-0005-0000-0000-0000E90E0000}"/>
    <cellStyle name="Calculation 5 8 2" xfId="4783" xr:uid="{00000000-0005-0000-0000-0000EA0E0000}"/>
    <cellStyle name="Calculation 5 8 2 2" xfId="14035" xr:uid="{00000000-0005-0000-0000-0000EB0E0000}"/>
    <cellStyle name="Calculation 5 8 2 2 2" xfId="23287" xr:uid="{00000000-0005-0000-0000-0000EC0E0000}"/>
    <cellStyle name="Calculation 5 8 2 2 3" xfId="32539" xr:uid="{00000000-0005-0000-0000-0000ED0E0000}"/>
    <cellStyle name="Calculation 5 8 3" xfId="4348" xr:uid="{00000000-0005-0000-0000-0000EE0E0000}"/>
    <cellStyle name="Calculation 5 8 3 2" xfId="13600" xr:uid="{00000000-0005-0000-0000-0000EF0E0000}"/>
    <cellStyle name="Calculation 5 8 3 2 2" xfId="22852" xr:uid="{00000000-0005-0000-0000-0000F00E0000}"/>
    <cellStyle name="Calculation 5 8 3 2 3" xfId="32104" xr:uid="{00000000-0005-0000-0000-0000F10E0000}"/>
    <cellStyle name="Calculation 5 8 4" xfId="10809" xr:uid="{00000000-0005-0000-0000-0000F20E0000}"/>
    <cellStyle name="Calculation 5 8 4 2" xfId="20061" xr:uid="{00000000-0005-0000-0000-0000F30E0000}"/>
    <cellStyle name="Calculation 5 8 4 3" xfId="29313" xr:uid="{00000000-0005-0000-0000-0000F40E0000}"/>
    <cellStyle name="Calculation 5 9" xfId="2380" xr:uid="{00000000-0005-0000-0000-0000F50E0000}"/>
    <cellStyle name="Calculation 5 9 2" xfId="5828" xr:uid="{00000000-0005-0000-0000-0000F60E0000}"/>
    <cellStyle name="Calculation 5 9 2 2" xfId="15080" xr:uid="{00000000-0005-0000-0000-0000F70E0000}"/>
    <cellStyle name="Calculation 5 9 2 2 2" xfId="24332" xr:uid="{00000000-0005-0000-0000-0000F80E0000}"/>
    <cellStyle name="Calculation 5 9 2 2 3" xfId="33584" xr:uid="{00000000-0005-0000-0000-0000F90E0000}"/>
    <cellStyle name="Calculation 5 9 3" xfId="8510" xr:uid="{00000000-0005-0000-0000-0000FA0E0000}"/>
    <cellStyle name="Calculation 5 9 3 2" xfId="17762" xr:uid="{00000000-0005-0000-0000-0000FB0E0000}"/>
    <cellStyle name="Calculation 5 9 3 2 2" xfId="27014" xr:uid="{00000000-0005-0000-0000-0000FC0E0000}"/>
    <cellStyle name="Calculation 5 9 3 2 3" xfId="36266" xr:uid="{00000000-0005-0000-0000-0000FD0E0000}"/>
    <cellStyle name="Calculation 5 9 4" xfId="11632" xr:uid="{00000000-0005-0000-0000-0000FE0E0000}"/>
    <cellStyle name="Calculation 5 9 4 2" xfId="20884" xr:uid="{00000000-0005-0000-0000-0000FF0E0000}"/>
    <cellStyle name="Calculation 5 9 4 3" xfId="30136" xr:uid="{00000000-0005-0000-0000-0000000F0000}"/>
    <cellStyle name="Calculation 6" xfId="675" xr:uid="{00000000-0005-0000-0000-0000010F0000}"/>
    <cellStyle name="Calculation 6 10" xfId="4496" xr:uid="{00000000-0005-0000-0000-0000020F0000}"/>
    <cellStyle name="Calculation 6 10 2" xfId="13748" xr:uid="{00000000-0005-0000-0000-0000030F0000}"/>
    <cellStyle name="Calculation 6 10 2 2" xfId="23000" xr:uid="{00000000-0005-0000-0000-0000040F0000}"/>
    <cellStyle name="Calculation 6 10 2 3" xfId="32252" xr:uid="{00000000-0005-0000-0000-0000050F0000}"/>
    <cellStyle name="Calculation 6 11" xfId="5045" xr:uid="{00000000-0005-0000-0000-0000060F0000}"/>
    <cellStyle name="Calculation 6 11 2" xfId="14297" xr:uid="{00000000-0005-0000-0000-0000070F0000}"/>
    <cellStyle name="Calculation 6 11 2 2" xfId="23549" xr:uid="{00000000-0005-0000-0000-0000080F0000}"/>
    <cellStyle name="Calculation 6 11 2 3" xfId="32801" xr:uid="{00000000-0005-0000-0000-0000090F0000}"/>
    <cellStyle name="Calculation 6 12" xfId="10547" xr:uid="{00000000-0005-0000-0000-00000A0F0000}"/>
    <cellStyle name="Calculation 6 12 2" xfId="19799" xr:uid="{00000000-0005-0000-0000-00000B0F0000}"/>
    <cellStyle name="Calculation 6 12 3" xfId="29051" xr:uid="{00000000-0005-0000-0000-00000C0F0000}"/>
    <cellStyle name="Calculation 6 2" xfId="1905" xr:uid="{00000000-0005-0000-0000-00000D0F0000}"/>
    <cellStyle name="Calculation 6 2 2" xfId="2658" xr:uid="{00000000-0005-0000-0000-00000E0F0000}"/>
    <cellStyle name="Calculation 6 2 2 2" xfId="6106" xr:uid="{00000000-0005-0000-0000-00000F0F0000}"/>
    <cellStyle name="Calculation 6 2 2 2 2" xfId="15358" xr:uid="{00000000-0005-0000-0000-0000100F0000}"/>
    <cellStyle name="Calculation 6 2 2 2 2 2" xfId="24610" xr:uid="{00000000-0005-0000-0000-0000110F0000}"/>
    <cellStyle name="Calculation 6 2 2 2 2 3" xfId="33862" xr:uid="{00000000-0005-0000-0000-0000120F0000}"/>
    <cellStyle name="Calculation 6 2 2 3" xfId="8788" xr:uid="{00000000-0005-0000-0000-0000130F0000}"/>
    <cellStyle name="Calculation 6 2 2 3 2" xfId="18040" xr:uid="{00000000-0005-0000-0000-0000140F0000}"/>
    <cellStyle name="Calculation 6 2 2 3 2 2" xfId="27292" xr:uid="{00000000-0005-0000-0000-0000150F0000}"/>
    <cellStyle name="Calculation 6 2 2 3 2 3" xfId="36544" xr:uid="{00000000-0005-0000-0000-0000160F0000}"/>
    <cellStyle name="Calculation 6 2 2 4" xfId="11910" xr:uid="{00000000-0005-0000-0000-0000170F0000}"/>
    <cellStyle name="Calculation 6 2 2 4 2" xfId="21162" xr:uid="{00000000-0005-0000-0000-0000180F0000}"/>
    <cellStyle name="Calculation 6 2 2 4 3" xfId="30414" xr:uid="{00000000-0005-0000-0000-0000190F0000}"/>
    <cellStyle name="Calculation 6 2 3" xfId="3314" xr:uid="{00000000-0005-0000-0000-00001A0F0000}"/>
    <cellStyle name="Calculation 6 2 3 2" xfId="6762" xr:uid="{00000000-0005-0000-0000-00001B0F0000}"/>
    <cellStyle name="Calculation 6 2 3 2 2" xfId="16014" xr:uid="{00000000-0005-0000-0000-00001C0F0000}"/>
    <cellStyle name="Calculation 6 2 3 2 2 2" xfId="25266" xr:uid="{00000000-0005-0000-0000-00001D0F0000}"/>
    <cellStyle name="Calculation 6 2 3 2 2 3" xfId="34518" xr:uid="{00000000-0005-0000-0000-00001E0F0000}"/>
    <cellStyle name="Calculation 6 2 3 3" xfId="9444" xr:uid="{00000000-0005-0000-0000-00001F0F0000}"/>
    <cellStyle name="Calculation 6 2 3 3 2" xfId="18696" xr:uid="{00000000-0005-0000-0000-0000200F0000}"/>
    <cellStyle name="Calculation 6 2 3 3 2 2" xfId="27948" xr:uid="{00000000-0005-0000-0000-0000210F0000}"/>
    <cellStyle name="Calculation 6 2 3 3 2 3" xfId="37200" xr:uid="{00000000-0005-0000-0000-0000220F0000}"/>
    <cellStyle name="Calculation 6 2 3 4" xfId="12566" xr:uid="{00000000-0005-0000-0000-0000230F0000}"/>
    <cellStyle name="Calculation 6 2 3 4 2" xfId="21818" xr:uid="{00000000-0005-0000-0000-0000240F0000}"/>
    <cellStyle name="Calculation 6 2 3 4 3" xfId="31070" xr:uid="{00000000-0005-0000-0000-0000250F0000}"/>
    <cellStyle name="Calculation 6 2 4" xfId="3949" xr:uid="{00000000-0005-0000-0000-0000260F0000}"/>
    <cellStyle name="Calculation 6 2 4 2" xfId="7397" xr:uid="{00000000-0005-0000-0000-0000270F0000}"/>
    <cellStyle name="Calculation 6 2 4 2 2" xfId="16649" xr:uid="{00000000-0005-0000-0000-0000280F0000}"/>
    <cellStyle name="Calculation 6 2 4 2 2 2" xfId="25901" xr:uid="{00000000-0005-0000-0000-0000290F0000}"/>
    <cellStyle name="Calculation 6 2 4 2 2 3" xfId="35153" xr:uid="{00000000-0005-0000-0000-00002A0F0000}"/>
    <cellStyle name="Calculation 6 2 4 3" xfId="10079" xr:uid="{00000000-0005-0000-0000-00002B0F0000}"/>
    <cellStyle name="Calculation 6 2 4 3 2" xfId="19331" xr:uid="{00000000-0005-0000-0000-00002C0F0000}"/>
    <cellStyle name="Calculation 6 2 4 3 2 2" xfId="28583" xr:uid="{00000000-0005-0000-0000-00002D0F0000}"/>
    <cellStyle name="Calculation 6 2 4 3 2 3" xfId="37835" xr:uid="{00000000-0005-0000-0000-00002E0F0000}"/>
    <cellStyle name="Calculation 6 2 4 4" xfId="13201" xr:uid="{00000000-0005-0000-0000-00002F0F0000}"/>
    <cellStyle name="Calculation 6 2 4 4 2" xfId="22453" xr:uid="{00000000-0005-0000-0000-0000300F0000}"/>
    <cellStyle name="Calculation 6 2 4 4 3" xfId="31705" xr:uid="{00000000-0005-0000-0000-0000310F0000}"/>
    <cellStyle name="Calculation 6 2 5" xfId="5355" xr:uid="{00000000-0005-0000-0000-0000320F0000}"/>
    <cellStyle name="Calculation 6 2 5 2" xfId="14607" xr:uid="{00000000-0005-0000-0000-0000330F0000}"/>
    <cellStyle name="Calculation 6 2 5 2 2" xfId="23859" xr:uid="{00000000-0005-0000-0000-0000340F0000}"/>
    <cellStyle name="Calculation 6 2 5 2 3" xfId="33111" xr:uid="{00000000-0005-0000-0000-0000350F0000}"/>
    <cellStyle name="Calculation 6 2 6" xfId="8038" xr:uid="{00000000-0005-0000-0000-0000360F0000}"/>
    <cellStyle name="Calculation 6 2 6 2" xfId="17290" xr:uid="{00000000-0005-0000-0000-0000370F0000}"/>
    <cellStyle name="Calculation 6 2 6 2 2" xfId="26542" xr:uid="{00000000-0005-0000-0000-0000380F0000}"/>
    <cellStyle name="Calculation 6 2 6 2 3" xfId="35794" xr:uid="{00000000-0005-0000-0000-0000390F0000}"/>
    <cellStyle name="Calculation 6 2 7" xfId="11160" xr:uid="{00000000-0005-0000-0000-00003A0F0000}"/>
    <cellStyle name="Calculation 6 2 7 2" xfId="20412" xr:uid="{00000000-0005-0000-0000-00003B0F0000}"/>
    <cellStyle name="Calculation 6 2 7 3" xfId="29664" xr:uid="{00000000-0005-0000-0000-00003C0F0000}"/>
    <cellStyle name="Calculation 6 3" xfId="1689" xr:uid="{00000000-0005-0000-0000-00003D0F0000}"/>
    <cellStyle name="Calculation 6 3 2" xfId="2442" xr:uid="{00000000-0005-0000-0000-00003E0F0000}"/>
    <cellStyle name="Calculation 6 3 2 2" xfId="5890" xr:uid="{00000000-0005-0000-0000-00003F0F0000}"/>
    <cellStyle name="Calculation 6 3 2 2 2" xfId="15142" xr:uid="{00000000-0005-0000-0000-0000400F0000}"/>
    <cellStyle name="Calculation 6 3 2 2 2 2" xfId="24394" xr:uid="{00000000-0005-0000-0000-0000410F0000}"/>
    <cellStyle name="Calculation 6 3 2 2 2 3" xfId="33646" xr:uid="{00000000-0005-0000-0000-0000420F0000}"/>
    <cellStyle name="Calculation 6 3 2 3" xfId="8572" xr:uid="{00000000-0005-0000-0000-0000430F0000}"/>
    <cellStyle name="Calculation 6 3 2 3 2" xfId="17824" xr:uid="{00000000-0005-0000-0000-0000440F0000}"/>
    <cellStyle name="Calculation 6 3 2 3 2 2" xfId="27076" xr:uid="{00000000-0005-0000-0000-0000450F0000}"/>
    <cellStyle name="Calculation 6 3 2 3 2 3" xfId="36328" xr:uid="{00000000-0005-0000-0000-0000460F0000}"/>
    <cellStyle name="Calculation 6 3 2 4" xfId="11694" xr:uid="{00000000-0005-0000-0000-0000470F0000}"/>
    <cellStyle name="Calculation 6 3 2 4 2" xfId="20946" xr:uid="{00000000-0005-0000-0000-0000480F0000}"/>
    <cellStyle name="Calculation 6 3 2 4 3" xfId="30198" xr:uid="{00000000-0005-0000-0000-0000490F0000}"/>
    <cellStyle name="Calculation 6 3 3" xfId="3098" xr:uid="{00000000-0005-0000-0000-00004A0F0000}"/>
    <cellStyle name="Calculation 6 3 3 2" xfId="6546" xr:uid="{00000000-0005-0000-0000-00004B0F0000}"/>
    <cellStyle name="Calculation 6 3 3 2 2" xfId="15798" xr:uid="{00000000-0005-0000-0000-00004C0F0000}"/>
    <cellStyle name="Calculation 6 3 3 2 2 2" xfId="25050" xr:uid="{00000000-0005-0000-0000-00004D0F0000}"/>
    <cellStyle name="Calculation 6 3 3 2 2 3" xfId="34302" xr:uid="{00000000-0005-0000-0000-00004E0F0000}"/>
    <cellStyle name="Calculation 6 3 3 3" xfId="9228" xr:uid="{00000000-0005-0000-0000-00004F0F0000}"/>
    <cellStyle name="Calculation 6 3 3 3 2" xfId="18480" xr:uid="{00000000-0005-0000-0000-0000500F0000}"/>
    <cellStyle name="Calculation 6 3 3 3 2 2" xfId="27732" xr:uid="{00000000-0005-0000-0000-0000510F0000}"/>
    <cellStyle name="Calculation 6 3 3 3 2 3" xfId="36984" xr:uid="{00000000-0005-0000-0000-0000520F0000}"/>
    <cellStyle name="Calculation 6 3 3 4" xfId="12350" xr:uid="{00000000-0005-0000-0000-0000530F0000}"/>
    <cellStyle name="Calculation 6 3 3 4 2" xfId="21602" xr:uid="{00000000-0005-0000-0000-0000540F0000}"/>
    <cellStyle name="Calculation 6 3 3 4 3" xfId="30854" xr:uid="{00000000-0005-0000-0000-0000550F0000}"/>
    <cellStyle name="Calculation 6 3 4" xfId="3733" xr:uid="{00000000-0005-0000-0000-0000560F0000}"/>
    <cellStyle name="Calculation 6 3 4 2" xfId="7181" xr:uid="{00000000-0005-0000-0000-0000570F0000}"/>
    <cellStyle name="Calculation 6 3 4 2 2" xfId="16433" xr:uid="{00000000-0005-0000-0000-0000580F0000}"/>
    <cellStyle name="Calculation 6 3 4 2 2 2" xfId="25685" xr:uid="{00000000-0005-0000-0000-0000590F0000}"/>
    <cellStyle name="Calculation 6 3 4 2 2 3" xfId="34937" xr:uid="{00000000-0005-0000-0000-00005A0F0000}"/>
    <cellStyle name="Calculation 6 3 4 3" xfId="9863" xr:uid="{00000000-0005-0000-0000-00005B0F0000}"/>
    <cellStyle name="Calculation 6 3 4 3 2" xfId="19115" xr:uid="{00000000-0005-0000-0000-00005C0F0000}"/>
    <cellStyle name="Calculation 6 3 4 3 2 2" xfId="28367" xr:uid="{00000000-0005-0000-0000-00005D0F0000}"/>
    <cellStyle name="Calculation 6 3 4 3 2 3" xfId="37619" xr:uid="{00000000-0005-0000-0000-00005E0F0000}"/>
    <cellStyle name="Calculation 6 3 4 4" xfId="12985" xr:uid="{00000000-0005-0000-0000-00005F0F0000}"/>
    <cellStyle name="Calculation 6 3 4 4 2" xfId="22237" xr:uid="{00000000-0005-0000-0000-0000600F0000}"/>
    <cellStyle name="Calculation 6 3 4 4 3" xfId="31489" xr:uid="{00000000-0005-0000-0000-0000610F0000}"/>
    <cellStyle name="Calculation 6 3 5" xfId="5139" xr:uid="{00000000-0005-0000-0000-0000620F0000}"/>
    <cellStyle name="Calculation 6 3 5 2" xfId="14391" xr:uid="{00000000-0005-0000-0000-0000630F0000}"/>
    <cellStyle name="Calculation 6 3 5 2 2" xfId="23643" xr:uid="{00000000-0005-0000-0000-0000640F0000}"/>
    <cellStyle name="Calculation 6 3 5 2 3" xfId="32895" xr:uid="{00000000-0005-0000-0000-0000650F0000}"/>
    <cellStyle name="Calculation 6 3 6" xfId="7822" xr:uid="{00000000-0005-0000-0000-0000660F0000}"/>
    <cellStyle name="Calculation 6 3 6 2" xfId="17074" xr:uid="{00000000-0005-0000-0000-0000670F0000}"/>
    <cellStyle name="Calculation 6 3 6 2 2" xfId="26326" xr:uid="{00000000-0005-0000-0000-0000680F0000}"/>
    <cellStyle name="Calculation 6 3 6 2 3" xfId="35578" xr:uid="{00000000-0005-0000-0000-0000690F0000}"/>
    <cellStyle name="Calculation 6 3 7" xfId="10944" xr:uid="{00000000-0005-0000-0000-00006A0F0000}"/>
    <cellStyle name="Calculation 6 3 7 2" xfId="20196" xr:uid="{00000000-0005-0000-0000-00006B0F0000}"/>
    <cellStyle name="Calculation 6 3 7 3" xfId="29448" xr:uid="{00000000-0005-0000-0000-00006C0F0000}"/>
    <cellStyle name="Calculation 6 4" xfId="1888" xr:uid="{00000000-0005-0000-0000-00006D0F0000}"/>
    <cellStyle name="Calculation 6 4 2" xfId="2641" xr:uid="{00000000-0005-0000-0000-00006E0F0000}"/>
    <cellStyle name="Calculation 6 4 2 2" xfId="6089" xr:uid="{00000000-0005-0000-0000-00006F0F0000}"/>
    <cellStyle name="Calculation 6 4 2 2 2" xfId="15341" xr:uid="{00000000-0005-0000-0000-0000700F0000}"/>
    <cellStyle name="Calculation 6 4 2 2 2 2" xfId="24593" xr:uid="{00000000-0005-0000-0000-0000710F0000}"/>
    <cellStyle name="Calculation 6 4 2 2 2 3" xfId="33845" xr:uid="{00000000-0005-0000-0000-0000720F0000}"/>
    <cellStyle name="Calculation 6 4 2 3" xfId="8771" xr:uid="{00000000-0005-0000-0000-0000730F0000}"/>
    <cellStyle name="Calculation 6 4 2 3 2" xfId="18023" xr:uid="{00000000-0005-0000-0000-0000740F0000}"/>
    <cellStyle name="Calculation 6 4 2 3 2 2" xfId="27275" xr:uid="{00000000-0005-0000-0000-0000750F0000}"/>
    <cellStyle name="Calculation 6 4 2 3 2 3" xfId="36527" xr:uid="{00000000-0005-0000-0000-0000760F0000}"/>
    <cellStyle name="Calculation 6 4 2 4" xfId="11893" xr:uid="{00000000-0005-0000-0000-0000770F0000}"/>
    <cellStyle name="Calculation 6 4 2 4 2" xfId="21145" xr:uid="{00000000-0005-0000-0000-0000780F0000}"/>
    <cellStyle name="Calculation 6 4 2 4 3" xfId="30397" xr:uid="{00000000-0005-0000-0000-0000790F0000}"/>
    <cellStyle name="Calculation 6 4 3" xfId="3297" xr:uid="{00000000-0005-0000-0000-00007A0F0000}"/>
    <cellStyle name="Calculation 6 4 3 2" xfId="6745" xr:uid="{00000000-0005-0000-0000-00007B0F0000}"/>
    <cellStyle name="Calculation 6 4 3 2 2" xfId="15997" xr:uid="{00000000-0005-0000-0000-00007C0F0000}"/>
    <cellStyle name="Calculation 6 4 3 2 2 2" xfId="25249" xr:uid="{00000000-0005-0000-0000-00007D0F0000}"/>
    <cellStyle name="Calculation 6 4 3 2 2 3" xfId="34501" xr:uid="{00000000-0005-0000-0000-00007E0F0000}"/>
    <cellStyle name="Calculation 6 4 3 3" xfId="9427" xr:uid="{00000000-0005-0000-0000-00007F0F0000}"/>
    <cellStyle name="Calculation 6 4 3 3 2" xfId="18679" xr:uid="{00000000-0005-0000-0000-0000800F0000}"/>
    <cellStyle name="Calculation 6 4 3 3 2 2" xfId="27931" xr:uid="{00000000-0005-0000-0000-0000810F0000}"/>
    <cellStyle name="Calculation 6 4 3 3 2 3" xfId="37183" xr:uid="{00000000-0005-0000-0000-0000820F0000}"/>
    <cellStyle name="Calculation 6 4 3 4" xfId="12549" xr:uid="{00000000-0005-0000-0000-0000830F0000}"/>
    <cellStyle name="Calculation 6 4 3 4 2" xfId="21801" xr:uid="{00000000-0005-0000-0000-0000840F0000}"/>
    <cellStyle name="Calculation 6 4 3 4 3" xfId="31053" xr:uid="{00000000-0005-0000-0000-0000850F0000}"/>
    <cellStyle name="Calculation 6 4 4" xfId="3932" xr:uid="{00000000-0005-0000-0000-0000860F0000}"/>
    <cellStyle name="Calculation 6 4 4 2" xfId="7380" xr:uid="{00000000-0005-0000-0000-0000870F0000}"/>
    <cellStyle name="Calculation 6 4 4 2 2" xfId="16632" xr:uid="{00000000-0005-0000-0000-0000880F0000}"/>
    <cellStyle name="Calculation 6 4 4 2 2 2" xfId="25884" xr:uid="{00000000-0005-0000-0000-0000890F0000}"/>
    <cellStyle name="Calculation 6 4 4 2 2 3" xfId="35136" xr:uid="{00000000-0005-0000-0000-00008A0F0000}"/>
    <cellStyle name="Calculation 6 4 4 3" xfId="10062" xr:uid="{00000000-0005-0000-0000-00008B0F0000}"/>
    <cellStyle name="Calculation 6 4 4 3 2" xfId="19314" xr:uid="{00000000-0005-0000-0000-00008C0F0000}"/>
    <cellStyle name="Calculation 6 4 4 3 2 2" xfId="28566" xr:uid="{00000000-0005-0000-0000-00008D0F0000}"/>
    <cellStyle name="Calculation 6 4 4 3 2 3" xfId="37818" xr:uid="{00000000-0005-0000-0000-00008E0F0000}"/>
    <cellStyle name="Calculation 6 4 4 4" xfId="13184" xr:uid="{00000000-0005-0000-0000-00008F0F0000}"/>
    <cellStyle name="Calculation 6 4 4 4 2" xfId="22436" xr:uid="{00000000-0005-0000-0000-0000900F0000}"/>
    <cellStyle name="Calculation 6 4 4 4 3" xfId="31688" xr:uid="{00000000-0005-0000-0000-0000910F0000}"/>
    <cellStyle name="Calculation 6 4 5" xfId="5338" xr:uid="{00000000-0005-0000-0000-0000920F0000}"/>
    <cellStyle name="Calculation 6 4 5 2" xfId="14590" xr:uid="{00000000-0005-0000-0000-0000930F0000}"/>
    <cellStyle name="Calculation 6 4 5 2 2" xfId="23842" xr:uid="{00000000-0005-0000-0000-0000940F0000}"/>
    <cellStyle name="Calculation 6 4 5 2 3" xfId="33094" xr:uid="{00000000-0005-0000-0000-0000950F0000}"/>
    <cellStyle name="Calculation 6 4 6" xfId="8021" xr:uid="{00000000-0005-0000-0000-0000960F0000}"/>
    <cellStyle name="Calculation 6 4 6 2" xfId="17273" xr:uid="{00000000-0005-0000-0000-0000970F0000}"/>
    <cellStyle name="Calculation 6 4 6 2 2" xfId="26525" xr:uid="{00000000-0005-0000-0000-0000980F0000}"/>
    <cellStyle name="Calculation 6 4 6 2 3" xfId="35777" xr:uid="{00000000-0005-0000-0000-0000990F0000}"/>
    <cellStyle name="Calculation 6 4 7" xfId="11143" xr:uid="{00000000-0005-0000-0000-00009A0F0000}"/>
    <cellStyle name="Calculation 6 4 7 2" xfId="20395" xr:uid="{00000000-0005-0000-0000-00009B0F0000}"/>
    <cellStyle name="Calculation 6 4 7 3" xfId="29647" xr:uid="{00000000-0005-0000-0000-00009C0F0000}"/>
    <cellStyle name="Calculation 6 5" xfId="1713" xr:uid="{00000000-0005-0000-0000-00009D0F0000}"/>
    <cellStyle name="Calculation 6 5 2" xfId="2466" xr:uid="{00000000-0005-0000-0000-00009E0F0000}"/>
    <cellStyle name="Calculation 6 5 2 2" xfId="5914" xr:uid="{00000000-0005-0000-0000-00009F0F0000}"/>
    <cellStyle name="Calculation 6 5 2 2 2" xfId="15166" xr:uid="{00000000-0005-0000-0000-0000A00F0000}"/>
    <cellStyle name="Calculation 6 5 2 2 2 2" xfId="24418" xr:uid="{00000000-0005-0000-0000-0000A10F0000}"/>
    <cellStyle name="Calculation 6 5 2 2 2 3" xfId="33670" xr:uid="{00000000-0005-0000-0000-0000A20F0000}"/>
    <cellStyle name="Calculation 6 5 2 3" xfId="8596" xr:uid="{00000000-0005-0000-0000-0000A30F0000}"/>
    <cellStyle name="Calculation 6 5 2 3 2" xfId="17848" xr:uid="{00000000-0005-0000-0000-0000A40F0000}"/>
    <cellStyle name="Calculation 6 5 2 3 2 2" xfId="27100" xr:uid="{00000000-0005-0000-0000-0000A50F0000}"/>
    <cellStyle name="Calculation 6 5 2 3 2 3" xfId="36352" xr:uid="{00000000-0005-0000-0000-0000A60F0000}"/>
    <cellStyle name="Calculation 6 5 2 4" xfId="11718" xr:uid="{00000000-0005-0000-0000-0000A70F0000}"/>
    <cellStyle name="Calculation 6 5 2 4 2" xfId="20970" xr:uid="{00000000-0005-0000-0000-0000A80F0000}"/>
    <cellStyle name="Calculation 6 5 2 4 3" xfId="30222" xr:uid="{00000000-0005-0000-0000-0000A90F0000}"/>
    <cellStyle name="Calculation 6 5 3" xfId="3122" xr:uid="{00000000-0005-0000-0000-0000AA0F0000}"/>
    <cellStyle name="Calculation 6 5 3 2" xfId="6570" xr:uid="{00000000-0005-0000-0000-0000AB0F0000}"/>
    <cellStyle name="Calculation 6 5 3 2 2" xfId="15822" xr:uid="{00000000-0005-0000-0000-0000AC0F0000}"/>
    <cellStyle name="Calculation 6 5 3 2 2 2" xfId="25074" xr:uid="{00000000-0005-0000-0000-0000AD0F0000}"/>
    <cellStyle name="Calculation 6 5 3 2 2 3" xfId="34326" xr:uid="{00000000-0005-0000-0000-0000AE0F0000}"/>
    <cellStyle name="Calculation 6 5 3 3" xfId="9252" xr:uid="{00000000-0005-0000-0000-0000AF0F0000}"/>
    <cellStyle name="Calculation 6 5 3 3 2" xfId="18504" xr:uid="{00000000-0005-0000-0000-0000B00F0000}"/>
    <cellStyle name="Calculation 6 5 3 3 2 2" xfId="27756" xr:uid="{00000000-0005-0000-0000-0000B10F0000}"/>
    <cellStyle name="Calculation 6 5 3 3 2 3" xfId="37008" xr:uid="{00000000-0005-0000-0000-0000B20F0000}"/>
    <cellStyle name="Calculation 6 5 3 4" xfId="12374" xr:uid="{00000000-0005-0000-0000-0000B30F0000}"/>
    <cellStyle name="Calculation 6 5 3 4 2" xfId="21626" xr:uid="{00000000-0005-0000-0000-0000B40F0000}"/>
    <cellStyle name="Calculation 6 5 3 4 3" xfId="30878" xr:uid="{00000000-0005-0000-0000-0000B50F0000}"/>
    <cellStyle name="Calculation 6 5 4" xfId="3757" xr:uid="{00000000-0005-0000-0000-0000B60F0000}"/>
    <cellStyle name="Calculation 6 5 4 2" xfId="7205" xr:uid="{00000000-0005-0000-0000-0000B70F0000}"/>
    <cellStyle name="Calculation 6 5 4 2 2" xfId="16457" xr:uid="{00000000-0005-0000-0000-0000B80F0000}"/>
    <cellStyle name="Calculation 6 5 4 2 2 2" xfId="25709" xr:uid="{00000000-0005-0000-0000-0000B90F0000}"/>
    <cellStyle name="Calculation 6 5 4 2 2 3" xfId="34961" xr:uid="{00000000-0005-0000-0000-0000BA0F0000}"/>
    <cellStyle name="Calculation 6 5 4 3" xfId="9887" xr:uid="{00000000-0005-0000-0000-0000BB0F0000}"/>
    <cellStyle name="Calculation 6 5 4 3 2" xfId="19139" xr:uid="{00000000-0005-0000-0000-0000BC0F0000}"/>
    <cellStyle name="Calculation 6 5 4 3 2 2" xfId="28391" xr:uid="{00000000-0005-0000-0000-0000BD0F0000}"/>
    <cellStyle name="Calculation 6 5 4 3 2 3" xfId="37643" xr:uid="{00000000-0005-0000-0000-0000BE0F0000}"/>
    <cellStyle name="Calculation 6 5 4 4" xfId="13009" xr:uid="{00000000-0005-0000-0000-0000BF0F0000}"/>
    <cellStyle name="Calculation 6 5 4 4 2" xfId="22261" xr:uid="{00000000-0005-0000-0000-0000C00F0000}"/>
    <cellStyle name="Calculation 6 5 4 4 3" xfId="31513" xr:uid="{00000000-0005-0000-0000-0000C10F0000}"/>
    <cellStyle name="Calculation 6 5 5" xfId="5163" xr:uid="{00000000-0005-0000-0000-0000C20F0000}"/>
    <cellStyle name="Calculation 6 5 5 2" xfId="14415" xr:uid="{00000000-0005-0000-0000-0000C30F0000}"/>
    <cellStyle name="Calculation 6 5 5 2 2" xfId="23667" xr:uid="{00000000-0005-0000-0000-0000C40F0000}"/>
    <cellStyle name="Calculation 6 5 5 2 3" xfId="32919" xr:uid="{00000000-0005-0000-0000-0000C50F0000}"/>
    <cellStyle name="Calculation 6 5 6" xfId="7846" xr:uid="{00000000-0005-0000-0000-0000C60F0000}"/>
    <cellStyle name="Calculation 6 5 6 2" xfId="17098" xr:uid="{00000000-0005-0000-0000-0000C70F0000}"/>
    <cellStyle name="Calculation 6 5 6 2 2" xfId="26350" xr:uid="{00000000-0005-0000-0000-0000C80F0000}"/>
    <cellStyle name="Calculation 6 5 6 2 3" xfId="35602" xr:uid="{00000000-0005-0000-0000-0000C90F0000}"/>
    <cellStyle name="Calculation 6 5 7" xfId="10968" xr:uid="{00000000-0005-0000-0000-0000CA0F0000}"/>
    <cellStyle name="Calculation 6 5 7 2" xfId="20220" xr:uid="{00000000-0005-0000-0000-0000CB0F0000}"/>
    <cellStyle name="Calculation 6 5 7 3" xfId="29472" xr:uid="{00000000-0005-0000-0000-0000CC0F0000}"/>
    <cellStyle name="Calculation 6 6" xfId="1660" xr:uid="{00000000-0005-0000-0000-0000CD0F0000}"/>
    <cellStyle name="Calculation 6 6 2" xfId="2413" xr:uid="{00000000-0005-0000-0000-0000CE0F0000}"/>
    <cellStyle name="Calculation 6 6 2 2" xfId="5861" xr:uid="{00000000-0005-0000-0000-0000CF0F0000}"/>
    <cellStyle name="Calculation 6 6 2 2 2" xfId="15113" xr:uid="{00000000-0005-0000-0000-0000D00F0000}"/>
    <cellStyle name="Calculation 6 6 2 2 2 2" xfId="24365" xr:uid="{00000000-0005-0000-0000-0000D10F0000}"/>
    <cellStyle name="Calculation 6 6 2 2 2 3" xfId="33617" xr:uid="{00000000-0005-0000-0000-0000D20F0000}"/>
    <cellStyle name="Calculation 6 6 2 3" xfId="8543" xr:uid="{00000000-0005-0000-0000-0000D30F0000}"/>
    <cellStyle name="Calculation 6 6 2 3 2" xfId="17795" xr:uid="{00000000-0005-0000-0000-0000D40F0000}"/>
    <cellStyle name="Calculation 6 6 2 3 2 2" xfId="27047" xr:uid="{00000000-0005-0000-0000-0000D50F0000}"/>
    <cellStyle name="Calculation 6 6 2 3 2 3" xfId="36299" xr:uid="{00000000-0005-0000-0000-0000D60F0000}"/>
    <cellStyle name="Calculation 6 6 2 4" xfId="11665" xr:uid="{00000000-0005-0000-0000-0000D70F0000}"/>
    <cellStyle name="Calculation 6 6 2 4 2" xfId="20917" xr:uid="{00000000-0005-0000-0000-0000D80F0000}"/>
    <cellStyle name="Calculation 6 6 2 4 3" xfId="30169" xr:uid="{00000000-0005-0000-0000-0000D90F0000}"/>
    <cellStyle name="Calculation 6 6 3" xfId="3069" xr:uid="{00000000-0005-0000-0000-0000DA0F0000}"/>
    <cellStyle name="Calculation 6 6 3 2" xfId="6517" xr:uid="{00000000-0005-0000-0000-0000DB0F0000}"/>
    <cellStyle name="Calculation 6 6 3 2 2" xfId="15769" xr:uid="{00000000-0005-0000-0000-0000DC0F0000}"/>
    <cellStyle name="Calculation 6 6 3 2 2 2" xfId="25021" xr:uid="{00000000-0005-0000-0000-0000DD0F0000}"/>
    <cellStyle name="Calculation 6 6 3 2 2 3" xfId="34273" xr:uid="{00000000-0005-0000-0000-0000DE0F0000}"/>
    <cellStyle name="Calculation 6 6 3 3" xfId="9199" xr:uid="{00000000-0005-0000-0000-0000DF0F0000}"/>
    <cellStyle name="Calculation 6 6 3 3 2" xfId="18451" xr:uid="{00000000-0005-0000-0000-0000E00F0000}"/>
    <cellStyle name="Calculation 6 6 3 3 2 2" xfId="27703" xr:uid="{00000000-0005-0000-0000-0000E10F0000}"/>
    <cellStyle name="Calculation 6 6 3 3 2 3" xfId="36955" xr:uid="{00000000-0005-0000-0000-0000E20F0000}"/>
    <cellStyle name="Calculation 6 6 3 4" xfId="12321" xr:uid="{00000000-0005-0000-0000-0000E30F0000}"/>
    <cellStyle name="Calculation 6 6 3 4 2" xfId="21573" xr:uid="{00000000-0005-0000-0000-0000E40F0000}"/>
    <cellStyle name="Calculation 6 6 3 4 3" xfId="30825" xr:uid="{00000000-0005-0000-0000-0000E50F0000}"/>
    <cellStyle name="Calculation 6 6 4" xfId="3704" xr:uid="{00000000-0005-0000-0000-0000E60F0000}"/>
    <cellStyle name="Calculation 6 6 4 2" xfId="7152" xr:uid="{00000000-0005-0000-0000-0000E70F0000}"/>
    <cellStyle name="Calculation 6 6 4 2 2" xfId="16404" xr:uid="{00000000-0005-0000-0000-0000E80F0000}"/>
    <cellStyle name="Calculation 6 6 4 2 2 2" xfId="25656" xr:uid="{00000000-0005-0000-0000-0000E90F0000}"/>
    <cellStyle name="Calculation 6 6 4 2 2 3" xfId="34908" xr:uid="{00000000-0005-0000-0000-0000EA0F0000}"/>
    <cellStyle name="Calculation 6 6 4 3" xfId="9834" xr:uid="{00000000-0005-0000-0000-0000EB0F0000}"/>
    <cellStyle name="Calculation 6 6 4 3 2" xfId="19086" xr:uid="{00000000-0005-0000-0000-0000EC0F0000}"/>
    <cellStyle name="Calculation 6 6 4 3 2 2" xfId="28338" xr:uid="{00000000-0005-0000-0000-0000ED0F0000}"/>
    <cellStyle name="Calculation 6 6 4 3 2 3" xfId="37590" xr:uid="{00000000-0005-0000-0000-0000EE0F0000}"/>
    <cellStyle name="Calculation 6 6 4 4" xfId="12956" xr:uid="{00000000-0005-0000-0000-0000EF0F0000}"/>
    <cellStyle name="Calculation 6 6 4 4 2" xfId="22208" xr:uid="{00000000-0005-0000-0000-0000F00F0000}"/>
    <cellStyle name="Calculation 6 6 4 4 3" xfId="31460" xr:uid="{00000000-0005-0000-0000-0000F10F0000}"/>
    <cellStyle name="Calculation 6 6 5" xfId="5110" xr:uid="{00000000-0005-0000-0000-0000F20F0000}"/>
    <cellStyle name="Calculation 6 6 5 2" xfId="14362" xr:uid="{00000000-0005-0000-0000-0000F30F0000}"/>
    <cellStyle name="Calculation 6 6 5 2 2" xfId="23614" xr:uid="{00000000-0005-0000-0000-0000F40F0000}"/>
    <cellStyle name="Calculation 6 6 5 2 3" xfId="32866" xr:uid="{00000000-0005-0000-0000-0000F50F0000}"/>
    <cellStyle name="Calculation 6 6 6" xfId="7793" xr:uid="{00000000-0005-0000-0000-0000F60F0000}"/>
    <cellStyle name="Calculation 6 6 6 2" xfId="17045" xr:uid="{00000000-0005-0000-0000-0000F70F0000}"/>
    <cellStyle name="Calculation 6 6 6 2 2" xfId="26297" xr:uid="{00000000-0005-0000-0000-0000F80F0000}"/>
    <cellStyle name="Calculation 6 6 6 2 3" xfId="35549" xr:uid="{00000000-0005-0000-0000-0000F90F0000}"/>
    <cellStyle name="Calculation 6 6 7" xfId="10915" xr:uid="{00000000-0005-0000-0000-0000FA0F0000}"/>
    <cellStyle name="Calculation 6 6 7 2" xfId="20167" xr:uid="{00000000-0005-0000-0000-0000FB0F0000}"/>
    <cellStyle name="Calculation 6 6 7 3" xfId="29419" xr:uid="{00000000-0005-0000-0000-0000FC0F0000}"/>
    <cellStyle name="Calculation 6 7" xfId="1046" xr:uid="{00000000-0005-0000-0000-0000FD0F0000}"/>
    <cellStyle name="Calculation 6 7 2" xfId="4774" xr:uid="{00000000-0005-0000-0000-0000FE0F0000}"/>
    <cellStyle name="Calculation 6 7 2 2" xfId="14026" xr:uid="{00000000-0005-0000-0000-0000FF0F0000}"/>
    <cellStyle name="Calculation 6 7 2 2 2" xfId="23278" xr:uid="{00000000-0005-0000-0000-000000100000}"/>
    <cellStyle name="Calculation 6 7 2 2 3" xfId="32530" xr:uid="{00000000-0005-0000-0000-000001100000}"/>
    <cellStyle name="Calculation 6 7 3" xfId="4903" xr:uid="{00000000-0005-0000-0000-000002100000}"/>
    <cellStyle name="Calculation 6 7 3 2" xfId="14155" xr:uid="{00000000-0005-0000-0000-000003100000}"/>
    <cellStyle name="Calculation 6 7 3 2 2" xfId="23407" xr:uid="{00000000-0005-0000-0000-000004100000}"/>
    <cellStyle name="Calculation 6 7 3 2 3" xfId="32659" xr:uid="{00000000-0005-0000-0000-000005100000}"/>
    <cellStyle name="Calculation 6 7 4" xfId="10800" xr:uid="{00000000-0005-0000-0000-000006100000}"/>
    <cellStyle name="Calculation 6 7 4 2" xfId="20052" xr:uid="{00000000-0005-0000-0000-000007100000}"/>
    <cellStyle name="Calculation 6 7 4 3" xfId="29304" xr:uid="{00000000-0005-0000-0000-000008100000}"/>
    <cellStyle name="Calculation 6 8" xfId="1137" xr:uid="{00000000-0005-0000-0000-000009100000}"/>
    <cellStyle name="Calculation 6 8 2" xfId="4864" xr:uid="{00000000-0005-0000-0000-00000A100000}"/>
    <cellStyle name="Calculation 6 8 2 2" xfId="14116" xr:uid="{00000000-0005-0000-0000-00000B100000}"/>
    <cellStyle name="Calculation 6 8 2 2 2" xfId="23368" xr:uid="{00000000-0005-0000-0000-00000C100000}"/>
    <cellStyle name="Calculation 6 8 2 2 3" xfId="32620" xr:uid="{00000000-0005-0000-0000-00000D100000}"/>
    <cellStyle name="Calculation 6 8 3" xfId="4329" xr:uid="{00000000-0005-0000-0000-00000E100000}"/>
    <cellStyle name="Calculation 6 8 3 2" xfId="13581" xr:uid="{00000000-0005-0000-0000-00000F100000}"/>
    <cellStyle name="Calculation 6 8 3 2 2" xfId="22833" xr:uid="{00000000-0005-0000-0000-000010100000}"/>
    <cellStyle name="Calculation 6 8 3 2 3" xfId="32085" xr:uid="{00000000-0005-0000-0000-000011100000}"/>
    <cellStyle name="Calculation 6 8 4" xfId="10888" xr:uid="{00000000-0005-0000-0000-000012100000}"/>
    <cellStyle name="Calculation 6 8 4 2" xfId="20140" xr:uid="{00000000-0005-0000-0000-000013100000}"/>
    <cellStyle name="Calculation 6 8 4 3" xfId="29392" xr:uid="{00000000-0005-0000-0000-000014100000}"/>
    <cellStyle name="Calculation 6 9" xfId="931" xr:uid="{00000000-0005-0000-0000-000015100000}"/>
    <cellStyle name="Calculation 6 9 2" xfId="4659" xr:uid="{00000000-0005-0000-0000-000016100000}"/>
    <cellStyle name="Calculation 6 9 2 2" xfId="13911" xr:uid="{00000000-0005-0000-0000-000017100000}"/>
    <cellStyle name="Calculation 6 9 2 2 2" xfId="23163" xr:uid="{00000000-0005-0000-0000-000018100000}"/>
    <cellStyle name="Calculation 6 9 2 2 3" xfId="32415" xr:uid="{00000000-0005-0000-0000-000019100000}"/>
    <cellStyle name="Calculation 6 9 3" xfId="4578" xr:uid="{00000000-0005-0000-0000-00001A100000}"/>
    <cellStyle name="Calculation 6 9 3 2" xfId="13830" xr:uid="{00000000-0005-0000-0000-00001B100000}"/>
    <cellStyle name="Calculation 6 9 3 2 2" xfId="23082" xr:uid="{00000000-0005-0000-0000-00001C100000}"/>
    <cellStyle name="Calculation 6 9 3 2 3" xfId="32334" xr:uid="{00000000-0005-0000-0000-00001D100000}"/>
    <cellStyle name="Calculation 6 9 4" xfId="10685" xr:uid="{00000000-0005-0000-0000-00001E100000}"/>
    <cellStyle name="Calculation 6 9 4 2" xfId="19937" xr:uid="{00000000-0005-0000-0000-00001F100000}"/>
    <cellStyle name="Calculation 6 9 4 3" xfId="29189" xr:uid="{00000000-0005-0000-0000-000020100000}"/>
    <cellStyle name="Calculation 7" xfId="1180" xr:uid="{00000000-0005-0000-0000-000021100000}"/>
    <cellStyle name="Calculation 7 2" xfId="2346" xr:uid="{00000000-0005-0000-0000-000022100000}"/>
    <cellStyle name="Calculation 7 2 2" xfId="5794" xr:uid="{00000000-0005-0000-0000-000023100000}"/>
    <cellStyle name="Calculation 7 2 2 2" xfId="15046" xr:uid="{00000000-0005-0000-0000-000024100000}"/>
    <cellStyle name="Calculation 7 2 2 2 2" xfId="24298" xr:uid="{00000000-0005-0000-0000-000025100000}"/>
    <cellStyle name="Calculation 7 2 2 2 3" xfId="33550" xr:uid="{00000000-0005-0000-0000-000026100000}"/>
    <cellStyle name="Calculation 7 2 3" xfId="8476" xr:uid="{00000000-0005-0000-0000-000027100000}"/>
    <cellStyle name="Calculation 7 2 3 2" xfId="17728" xr:uid="{00000000-0005-0000-0000-000028100000}"/>
    <cellStyle name="Calculation 7 2 3 2 2" xfId="26980" xr:uid="{00000000-0005-0000-0000-000029100000}"/>
    <cellStyle name="Calculation 7 2 3 2 3" xfId="36232" xr:uid="{00000000-0005-0000-0000-00002A100000}"/>
    <cellStyle name="Calculation 7 2 4" xfId="11598" xr:uid="{00000000-0005-0000-0000-00002B100000}"/>
    <cellStyle name="Calculation 7 2 4 2" xfId="20850" xr:uid="{00000000-0005-0000-0000-00002C100000}"/>
    <cellStyle name="Calculation 7 2 4 3" xfId="30102" xr:uid="{00000000-0005-0000-0000-00002D100000}"/>
    <cellStyle name="Calculation 7 3" xfId="960" xr:uid="{00000000-0005-0000-0000-00002E100000}"/>
    <cellStyle name="Calculation 7 3 2" xfId="4688" xr:uid="{00000000-0005-0000-0000-00002F100000}"/>
    <cellStyle name="Calculation 7 3 2 2" xfId="13940" xr:uid="{00000000-0005-0000-0000-000030100000}"/>
    <cellStyle name="Calculation 7 3 2 2 2" xfId="23192" xr:uid="{00000000-0005-0000-0000-000031100000}"/>
    <cellStyle name="Calculation 7 3 2 2 3" xfId="32444" xr:uid="{00000000-0005-0000-0000-000032100000}"/>
    <cellStyle name="Calculation 7 3 3" xfId="4923" xr:uid="{00000000-0005-0000-0000-000033100000}"/>
    <cellStyle name="Calculation 7 3 3 2" xfId="14175" xr:uid="{00000000-0005-0000-0000-000034100000}"/>
    <cellStyle name="Calculation 7 3 3 2 2" xfId="23427" xr:uid="{00000000-0005-0000-0000-000035100000}"/>
    <cellStyle name="Calculation 7 3 3 2 3" xfId="32679" xr:uid="{00000000-0005-0000-0000-000036100000}"/>
    <cellStyle name="Calculation 7 3 4" xfId="10714" xr:uid="{00000000-0005-0000-0000-000037100000}"/>
    <cellStyle name="Calculation 7 3 4 2" xfId="19966" xr:uid="{00000000-0005-0000-0000-000038100000}"/>
    <cellStyle name="Calculation 7 3 4 3" xfId="29218" xr:uid="{00000000-0005-0000-0000-000039100000}"/>
    <cellStyle name="Calculation 7 4" xfId="4868" xr:uid="{00000000-0005-0000-0000-00003A100000}"/>
    <cellStyle name="Calculation 7 4 2" xfId="14120" xr:uid="{00000000-0005-0000-0000-00003B100000}"/>
    <cellStyle name="Calculation 7 4 2 2" xfId="23372" xr:uid="{00000000-0005-0000-0000-00003C100000}"/>
    <cellStyle name="Calculation 7 4 2 3" xfId="32624" xr:uid="{00000000-0005-0000-0000-00003D100000}"/>
    <cellStyle name="Calculation 7 5" xfId="4327" xr:uid="{00000000-0005-0000-0000-00003E100000}"/>
    <cellStyle name="Calculation 7 5 2" xfId="13579" xr:uid="{00000000-0005-0000-0000-00003F100000}"/>
    <cellStyle name="Calculation 7 5 2 2" xfId="22831" xr:uid="{00000000-0005-0000-0000-000040100000}"/>
    <cellStyle name="Calculation 7 5 2 3" xfId="32083" xr:uid="{00000000-0005-0000-0000-000041100000}"/>
    <cellStyle name="Calculation 7 6" xfId="10892" xr:uid="{00000000-0005-0000-0000-000042100000}"/>
    <cellStyle name="Calculation 7 6 2" xfId="20144" xr:uid="{00000000-0005-0000-0000-000043100000}"/>
    <cellStyle name="Calculation 7 6 3" xfId="29396" xr:uid="{00000000-0005-0000-0000-000044100000}"/>
    <cellStyle name="Calculation 8" xfId="1712" xr:uid="{00000000-0005-0000-0000-000045100000}"/>
    <cellStyle name="Calculation 8 2" xfId="2465" xr:uid="{00000000-0005-0000-0000-000046100000}"/>
    <cellStyle name="Calculation 8 2 2" xfId="5913" xr:uid="{00000000-0005-0000-0000-000047100000}"/>
    <cellStyle name="Calculation 8 2 2 2" xfId="15165" xr:uid="{00000000-0005-0000-0000-000048100000}"/>
    <cellStyle name="Calculation 8 2 2 2 2" xfId="24417" xr:uid="{00000000-0005-0000-0000-000049100000}"/>
    <cellStyle name="Calculation 8 2 2 2 3" xfId="33669" xr:uid="{00000000-0005-0000-0000-00004A100000}"/>
    <cellStyle name="Calculation 8 2 3" xfId="8595" xr:uid="{00000000-0005-0000-0000-00004B100000}"/>
    <cellStyle name="Calculation 8 2 3 2" xfId="17847" xr:uid="{00000000-0005-0000-0000-00004C100000}"/>
    <cellStyle name="Calculation 8 2 3 2 2" xfId="27099" xr:uid="{00000000-0005-0000-0000-00004D100000}"/>
    <cellStyle name="Calculation 8 2 3 2 3" xfId="36351" xr:uid="{00000000-0005-0000-0000-00004E100000}"/>
    <cellStyle name="Calculation 8 2 4" xfId="11717" xr:uid="{00000000-0005-0000-0000-00004F100000}"/>
    <cellStyle name="Calculation 8 2 4 2" xfId="20969" xr:uid="{00000000-0005-0000-0000-000050100000}"/>
    <cellStyle name="Calculation 8 2 4 3" xfId="30221" xr:uid="{00000000-0005-0000-0000-000051100000}"/>
    <cellStyle name="Calculation 8 3" xfId="3121" xr:uid="{00000000-0005-0000-0000-000052100000}"/>
    <cellStyle name="Calculation 8 3 2" xfId="6569" xr:uid="{00000000-0005-0000-0000-000053100000}"/>
    <cellStyle name="Calculation 8 3 2 2" xfId="15821" xr:uid="{00000000-0005-0000-0000-000054100000}"/>
    <cellStyle name="Calculation 8 3 2 2 2" xfId="25073" xr:uid="{00000000-0005-0000-0000-000055100000}"/>
    <cellStyle name="Calculation 8 3 2 2 3" xfId="34325" xr:uid="{00000000-0005-0000-0000-000056100000}"/>
    <cellStyle name="Calculation 8 3 3" xfId="9251" xr:uid="{00000000-0005-0000-0000-000057100000}"/>
    <cellStyle name="Calculation 8 3 3 2" xfId="18503" xr:uid="{00000000-0005-0000-0000-000058100000}"/>
    <cellStyle name="Calculation 8 3 3 2 2" xfId="27755" xr:uid="{00000000-0005-0000-0000-000059100000}"/>
    <cellStyle name="Calculation 8 3 3 2 3" xfId="37007" xr:uid="{00000000-0005-0000-0000-00005A100000}"/>
    <cellStyle name="Calculation 8 3 4" xfId="12373" xr:uid="{00000000-0005-0000-0000-00005B100000}"/>
    <cellStyle name="Calculation 8 3 4 2" xfId="21625" xr:uid="{00000000-0005-0000-0000-00005C100000}"/>
    <cellStyle name="Calculation 8 3 4 3" xfId="30877" xr:uid="{00000000-0005-0000-0000-00005D100000}"/>
    <cellStyle name="Calculation 8 4" xfId="3756" xr:uid="{00000000-0005-0000-0000-00005E100000}"/>
    <cellStyle name="Calculation 8 4 2" xfId="7204" xr:uid="{00000000-0005-0000-0000-00005F100000}"/>
    <cellStyle name="Calculation 8 4 2 2" xfId="16456" xr:uid="{00000000-0005-0000-0000-000060100000}"/>
    <cellStyle name="Calculation 8 4 2 2 2" xfId="25708" xr:uid="{00000000-0005-0000-0000-000061100000}"/>
    <cellStyle name="Calculation 8 4 2 2 3" xfId="34960" xr:uid="{00000000-0005-0000-0000-000062100000}"/>
    <cellStyle name="Calculation 8 4 3" xfId="9886" xr:uid="{00000000-0005-0000-0000-000063100000}"/>
    <cellStyle name="Calculation 8 4 3 2" xfId="19138" xr:uid="{00000000-0005-0000-0000-000064100000}"/>
    <cellStyle name="Calculation 8 4 3 2 2" xfId="28390" xr:uid="{00000000-0005-0000-0000-000065100000}"/>
    <cellStyle name="Calculation 8 4 3 2 3" xfId="37642" xr:uid="{00000000-0005-0000-0000-000066100000}"/>
    <cellStyle name="Calculation 8 4 4" xfId="13008" xr:uid="{00000000-0005-0000-0000-000067100000}"/>
    <cellStyle name="Calculation 8 4 4 2" xfId="22260" xr:uid="{00000000-0005-0000-0000-000068100000}"/>
    <cellStyle name="Calculation 8 4 4 3" xfId="31512" xr:uid="{00000000-0005-0000-0000-000069100000}"/>
    <cellStyle name="Calculation 8 5" xfId="5162" xr:uid="{00000000-0005-0000-0000-00006A100000}"/>
    <cellStyle name="Calculation 8 5 2" xfId="14414" xr:uid="{00000000-0005-0000-0000-00006B100000}"/>
    <cellStyle name="Calculation 8 5 2 2" xfId="23666" xr:uid="{00000000-0005-0000-0000-00006C100000}"/>
    <cellStyle name="Calculation 8 5 2 3" xfId="32918" xr:uid="{00000000-0005-0000-0000-00006D100000}"/>
    <cellStyle name="Calculation 8 6" xfId="7845" xr:uid="{00000000-0005-0000-0000-00006E100000}"/>
    <cellStyle name="Calculation 8 6 2" xfId="17097" xr:uid="{00000000-0005-0000-0000-00006F100000}"/>
    <cellStyle name="Calculation 8 6 2 2" xfId="26349" xr:uid="{00000000-0005-0000-0000-000070100000}"/>
    <cellStyle name="Calculation 8 6 2 3" xfId="35601" xr:uid="{00000000-0005-0000-0000-000071100000}"/>
    <cellStyle name="Calculation 8 7" xfId="10967" xr:uid="{00000000-0005-0000-0000-000072100000}"/>
    <cellStyle name="Calculation 8 7 2" xfId="20219" xr:uid="{00000000-0005-0000-0000-000073100000}"/>
    <cellStyle name="Calculation 8 7 3" xfId="29471" xr:uid="{00000000-0005-0000-0000-000074100000}"/>
    <cellStyle name="Calculation 9" xfId="1096" xr:uid="{00000000-0005-0000-0000-000075100000}"/>
    <cellStyle name="Calculation 9 2" xfId="4824" xr:uid="{00000000-0005-0000-0000-000076100000}"/>
    <cellStyle name="Calculation 9 2 2" xfId="14076" xr:uid="{00000000-0005-0000-0000-000077100000}"/>
    <cellStyle name="Calculation 9 2 2 2" xfId="23328" xr:uid="{00000000-0005-0000-0000-000078100000}"/>
    <cellStyle name="Calculation 9 2 2 3" xfId="32580" xr:uid="{00000000-0005-0000-0000-000079100000}"/>
    <cellStyle name="Calculation 9 3" xfId="852" xr:uid="{00000000-0005-0000-0000-00007A100000}"/>
    <cellStyle name="Calculation 9 3 2" xfId="10606" xr:uid="{00000000-0005-0000-0000-00007B100000}"/>
    <cellStyle name="Calculation 9 3 2 2" xfId="19858" xr:uid="{00000000-0005-0000-0000-00007C100000}"/>
    <cellStyle name="Calculation 9 3 2 3" xfId="29110" xr:uid="{00000000-0005-0000-0000-00007D100000}"/>
    <cellStyle name="Calculation 9 4" xfId="10850" xr:uid="{00000000-0005-0000-0000-00007E100000}"/>
    <cellStyle name="Calculation 9 4 2" xfId="20102" xr:uid="{00000000-0005-0000-0000-00007F100000}"/>
    <cellStyle name="Calculation 9 4 3" xfId="29354" xr:uid="{00000000-0005-0000-0000-000080100000}"/>
    <cellStyle name="Cálculo" xfId="95" builtinId="22" customBuiltin="1"/>
    <cellStyle name="Cálculo 2" xfId="294" xr:uid="{00000000-0005-0000-0000-000082100000}"/>
    <cellStyle name="Cálculo 2 2" xfId="441" xr:uid="{00000000-0005-0000-0000-000083100000}"/>
    <cellStyle name="Cálculo 2 2 10" xfId="943" xr:uid="{00000000-0005-0000-0000-000084100000}"/>
    <cellStyle name="Cálculo 2 2 10 2" xfId="4671" xr:uid="{00000000-0005-0000-0000-000085100000}"/>
    <cellStyle name="Cálculo 2 2 10 2 2" xfId="13923" xr:uid="{00000000-0005-0000-0000-000086100000}"/>
    <cellStyle name="Cálculo 2 2 10 2 2 2" xfId="23175" xr:uid="{00000000-0005-0000-0000-000087100000}"/>
    <cellStyle name="Cálculo 2 2 10 2 2 3" xfId="32427" xr:uid="{00000000-0005-0000-0000-000088100000}"/>
    <cellStyle name="Cálculo 2 2 10 3" xfId="4934" xr:uid="{00000000-0005-0000-0000-000089100000}"/>
    <cellStyle name="Cálculo 2 2 10 3 2" xfId="14186" xr:uid="{00000000-0005-0000-0000-00008A100000}"/>
    <cellStyle name="Cálculo 2 2 10 3 2 2" xfId="23438" xr:uid="{00000000-0005-0000-0000-00008B100000}"/>
    <cellStyle name="Cálculo 2 2 10 3 2 3" xfId="32690" xr:uid="{00000000-0005-0000-0000-00008C100000}"/>
    <cellStyle name="Cálculo 2 2 10 4" xfId="10697" xr:uid="{00000000-0005-0000-0000-00008D100000}"/>
    <cellStyle name="Cálculo 2 2 10 4 2" xfId="19949" xr:uid="{00000000-0005-0000-0000-00008E100000}"/>
    <cellStyle name="Cálculo 2 2 10 4 3" xfId="29201" xr:uid="{00000000-0005-0000-0000-00008F100000}"/>
    <cellStyle name="Cálculo 2 2 11" xfId="1088" xr:uid="{00000000-0005-0000-0000-000090100000}"/>
    <cellStyle name="Cálculo 2 2 11 2" xfId="4816" xr:uid="{00000000-0005-0000-0000-000091100000}"/>
    <cellStyle name="Cálculo 2 2 11 2 2" xfId="14068" xr:uid="{00000000-0005-0000-0000-000092100000}"/>
    <cellStyle name="Cálculo 2 2 11 2 2 2" xfId="23320" xr:uid="{00000000-0005-0000-0000-000093100000}"/>
    <cellStyle name="Cálculo 2 2 11 2 2 3" xfId="32572" xr:uid="{00000000-0005-0000-0000-000094100000}"/>
    <cellStyle name="Cálculo 2 2 11 3" xfId="4584" xr:uid="{00000000-0005-0000-0000-000095100000}"/>
    <cellStyle name="Cálculo 2 2 11 3 2" xfId="13836" xr:uid="{00000000-0005-0000-0000-000096100000}"/>
    <cellStyle name="Cálculo 2 2 11 3 2 2" xfId="23088" xr:uid="{00000000-0005-0000-0000-000097100000}"/>
    <cellStyle name="Cálculo 2 2 11 3 2 3" xfId="32340" xr:uid="{00000000-0005-0000-0000-000098100000}"/>
    <cellStyle name="Cálculo 2 2 11 4" xfId="10842" xr:uid="{00000000-0005-0000-0000-000099100000}"/>
    <cellStyle name="Cálculo 2 2 11 4 2" xfId="20094" xr:uid="{00000000-0005-0000-0000-00009A100000}"/>
    <cellStyle name="Cálculo 2 2 11 4 3" xfId="29346" xr:uid="{00000000-0005-0000-0000-00009B100000}"/>
    <cellStyle name="Cálculo 2 2 12" xfId="2342" xr:uid="{00000000-0005-0000-0000-00009C100000}"/>
    <cellStyle name="Cálculo 2 2 12 2" xfId="5790" xr:uid="{00000000-0005-0000-0000-00009D100000}"/>
    <cellStyle name="Cálculo 2 2 12 2 2" xfId="15042" xr:uid="{00000000-0005-0000-0000-00009E100000}"/>
    <cellStyle name="Cálculo 2 2 12 2 2 2" xfId="24294" xr:uid="{00000000-0005-0000-0000-00009F100000}"/>
    <cellStyle name="Cálculo 2 2 12 2 2 3" xfId="33546" xr:uid="{00000000-0005-0000-0000-0000A0100000}"/>
    <cellStyle name="Cálculo 2 2 12 3" xfId="8472" xr:uid="{00000000-0005-0000-0000-0000A1100000}"/>
    <cellStyle name="Cálculo 2 2 12 3 2" xfId="17724" xr:uid="{00000000-0005-0000-0000-0000A2100000}"/>
    <cellStyle name="Cálculo 2 2 12 3 2 2" xfId="26976" xr:uid="{00000000-0005-0000-0000-0000A3100000}"/>
    <cellStyle name="Cálculo 2 2 12 3 2 3" xfId="36228" xr:uid="{00000000-0005-0000-0000-0000A4100000}"/>
    <cellStyle name="Cálculo 2 2 12 4" xfId="11594" xr:uid="{00000000-0005-0000-0000-0000A5100000}"/>
    <cellStyle name="Cálculo 2 2 12 4 2" xfId="20846" xr:uid="{00000000-0005-0000-0000-0000A6100000}"/>
    <cellStyle name="Cálculo 2 2 12 4 3" xfId="30098" xr:uid="{00000000-0005-0000-0000-0000A7100000}"/>
    <cellStyle name="Cálculo 2 2 13" xfId="4402" xr:uid="{00000000-0005-0000-0000-0000A8100000}"/>
    <cellStyle name="Cálculo 2 2 13 2" xfId="13654" xr:uid="{00000000-0005-0000-0000-0000A9100000}"/>
    <cellStyle name="Cálculo 2 2 13 2 2" xfId="22906" xr:uid="{00000000-0005-0000-0000-0000AA100000}"/>
    <cellStyle name="Cálculo 2 2 13 2 3" xfId="32158" xr:uid="{00000000-0005-0000-0000-0000AB100000}"/>
    <cellStyle name="Cálculo 2 2 14" xfId="5023" xr:uid="{00000000-0005-0000-0000-0000AC100000}"/>
    <cellStyle name="Cálculo 2 2 14 2" xfId="14275" xr:uid="{00000000-0005-0000-0000-0000AD100000}"/>
    <cellStyle name="Cálculo 2 2 14 2 2" xfId="23527" xr:uid="{00000000-0005-0000-0000-0000AE100000}"/>
    <cellStyle name="Cálculo 2 2 14 2 3" xfId="32779" xr:uid="{00000000-0005-0000-0000-0000AF100000}"/>
    <cellStyle name="Cálculo 2 2 15" xfId="10487" xr:uid="{00000000-0005-0000-0000-0000B0100000}"/>
    <cellStyle name="Cálculo 2 2 15 2" xfId="19739" xr:uid="{00000000-0005-0000-0000-0000B1100000}"/>
    <cellStyle name="Cálculo 2 2 15 3" xfId="28991" xr:uid="{00000000-0005-0000-0000-0000B2100000}"/>
    <cellStyle name="Cálculo 2 2 2" xfId="593" xr:uid="{00000000-0005-0000-0000-0000B3100000}"/>
    <cellStyle name="Cálculo 2 2 2 10" xfId="4462" xr:uid="{00000000-0005-0000-0000-0000B4100000}"/>
    <cellStyle name="Cálculo 2 2 2 10 2" xfId="13714" xr:uid="{00000000-0005-0000-0000-0000B5100000}"/>
    <cellStyle name="Cálculo 2 2 2 10 2 2" xfId="22966" xr:uid="{00000000-0005-0000-0000-0000B6100000}"/>
    <cellStyle name="Cálculo 2 2 2 10 2 3" xfId="32218" xr:uid="{00000000-0005-0000-0000-0000B7100000}"/>
    <cellStyle name="Cálculo 2 2 2 11" xfId="5049" xr:uid="{00000000-0005-0000-0000-0000B8100000}"/>
    <cellStyle name="Cálculo 2 2 2 11 2" xfId="14301" xr:uid="{00000000-0005-0000-0000-0000B9100000}"/>
    <cellStyle name="Cálculo 2 2 2 11 2 2" xfId="23553" xr:uid="{00000000-0005-0000-0000-0000BA100000}"/>
    <cellStyle name="Cálculo 2 2 2 11 2 3" xfId="32805" xr:uid="{00000000-0005-0000-0000-0000BB100000}"/>
    <cellStyle name="Cálculo 2 2 2 12" xfId="10523" xr:uid="{00000000-0005-0000-0000-0000BC100000}"/>
    <cellStyle name="Cálculo 2 2 2 12 2" xfId="19775" xr:uid="{00000000-0005-0000-0000-0000BD100000}"/>
    <cellStyle name="Cálculo 2 2 2 12 3" xfId="29027" xr:uid="{00000000-0005-0000-0000-0000BE100000}"/>
    <cellStyle name="Cálculo 2 2 2 2" xfId="1857" xr:uid="{00000000-0005-0000-0000-0000BF100000}"/>
    <cellStyle name="Cálculo 2 2 2 2 2" xfId="2610" xr:uid="{00000000-0005-0000-0000-0000C0100000}"/>
    <cellStyle name="Cálculo 2 2 2 2 2 2" xfId="6058" xr:uid="{00000000-0005-0000-0000-0000C1100000}"/>
    <cellStyle name="Cálculo 2 2 2 2 2 2 2" xfId="15310" xr:uid="{00000000-0005-0000-0000-0000C2100000}"/>
    <cellStyle name="Cálculo 2 2 2 2 2 2 2 2" xfId="24562" xr:uid="{00000000-0005-0000-0000-0000C3100000}"/>
    <cellStyle name="Cálculo 2 2 2 2 2 2 2 3" xfId="33814" xr:uid="{00000000-0005-0000-0000-0000C4100000}"/>
    <cellStyle name="Cálculo 2 2 2 2 2 3" xfId="8740" xr:uid="{00000000-0005-0000-0000-0000C5100000}"/>
    <cellStyle name="Cálculo 2 2 2 2 2 3 2" xfId="17992" xr:uid="{00000000-0005-0000-0000-0000C6100000}"/>
    <cellStyle name="Cálculo 2 2 2 2 2 3 2 2" xfId="27244" xr:uid="{00000000-0005-0000-0000-0000C7100000}"/>
    <cellStyle name="Cálculo 2 2 2 2 2 3 2 3" xfId="36496" xr:uid="{00000000-0005-0000-0000-0000C8100000}"/>
    <cellStyle name="Cálculo 2 2 2 2 2 4" xfId="11862" xr:uid="{00000000-0005-0000-0000-0000C9100000}"/>
    <cellStyle name="Cálculo 2 2 2 2 2 4 2" xfId="21114" xr:uid="{00000000-0005-0000-0000-0000CA100000}"/>
    <cellStyle name="Cálculo 2 2 2 2 2 4 3" xfId="30366" xr:uid="{00000000-0005-0000-0000-0000CB100000}"/>
    <cellStyle name="Cálculo 2 2 2 2 3" xfId="3266" xr:uid="{00000000-0005-0000-0000-0000CC100000}"/>
    <cellStyle name="Cálculo 2 2 2 2 3 2" xfId="6714" xr:uid="{00000000-0005-0000-0000-0000CD100000}"/>
    <cellStyle name="Cálculo 2 2 2 2 3 2 2" xfId="15966" xr:uid="{00000000-0005-0000-0000-0000CE100000}"/>
    <cellStyle name="Cálculo 2 2 2 2 3 2 2 2" xfId="25218" xr:uid="{00000000-0005-0000-0000-0000CF100000}"/>
    <cellStyle name="Cálculo 2 2 2 2 3 2 2 3" xfId="34470" xr:uid="{00000000-0005-0000-0000-0000D0100000}"/>
    <cellStyle name="Cálculo 2 2 2 2 3 3" xfId="9396" xr:uid="{00000000-0005-0000-0000-0000D1100000}"/>
    <cellStyle name="Cálculo 2 2 2 2 3 3 2" xfId="18648" xr:uid="{00000000-0005-0000-0000-0000D2100000}"/>
    <cellStyle name="Cálculo 2 2 2 2 3 3 2 2" xfId="27900" xr:uid="{00000000-0005-0000-0000-0000D3100000}"/>
    <cellStyle name="Cálculo 2 2 2 2 3 3 2 3" xfId="37152" xr:uid="{00000000-0005-0000-0000-0000D4100000}"/>
    <cellStyle name="Cálculo 2 2 2 2 3 4" xfId="12518" xr:uid="{00000000-0005-0000-0000-0000D5100000}"/>
    <cellStyle name="Cálculo 2 2 2 2 3 4 2" xfId="21770" xr:uid="{00000000-0005-0000-0000-0000D6100000}"/>
    <cellStyle name="Cálculo 2 2 2 2 3 4 3" xfId="31022" xr:uid="{00000000-0005-0000-0000-0000D7100000}"/>
    <cellStyle name="Cálculo 2 2 2 2 4" xfId="3901" xr:uid="{00000000-0005-0000-0000-0000D8100000}"/>
    <cellStyle name="Cálculo 2 2 2 2 4 2" xfId="7349" xr:uid="{00000000-0005-0000-0000-0000D9100000}"/>
    <cellStyle name="Cálculo 2 2 2 2 4 2 2" xfId="16601" xr:uid="{00000000-0005-0000-0000-0000DA100000}"/>
    <cellStyle name="Cálculo 2 2 2 2 4 2 2 2" xfId="25853" xr:uid="{00000000-0005-0000-0000-0000DB100000}"/>
    <cellStyle name="Cálculo 2 2 2 2 4 2 2 3" xfId="35105" xr:uid="{00000000-0005-0000-0000-0000DC100000}"/>
    <cellStyle name="Cálculo 2 2 2 2 4 3" xfId="10031" xr:uid="{00000000-0005-0000-0000-0000DD100000}"/>
    <cellStyle name="Cálculo 2 2 2 2 4 3 2" xfId="19283" xr:uid="{00000000-0005-0000-0000-0000DE100000}"/>
    <cellStyle name="Cálculo 2 2 2 2 4 3 2 2" xfId="28535" xr:uid="{00000000-0005-0000-0000-0000DF100000}"/>
    <cellStyle name="Cálculo 2 2 2 2 4 3 2 3" xfId="37787" xr:uid="{00000000-0005-0000-0000-0000E0100000}"/>
    <cellStyle name="Cálculo 2 2 2 2 4 4" xfId="13153" xr:uid="{00000000-0005-0000-0000-0000E1100000}"/>
    <cellStyle name="Cálculo 2 2 2 2 4 4 2" xfId="22405" xr:uid="{00000000-0005-0000-0000-0000E2100000}"/>
    <cellStyle name="Cálculo 2 2 2 2 4 4 3" xfId="31657" xr:uid="{00000000-0005-0000-0000-0000E3100000}"/>
    <cellStyle name="Cálculo 2 2 2 2 5" xfId="5307" xr:uid="{00000000-0005-0000-0000-0000E4100000}"/>
    <cellStyle name="Cálculo 2 2 2 2 5 2" xfId="14559" xr:uid="{00000000-0005-0000-0000-0000E5100000}"/>
    <cellStyle name="Cálculo 2 2 2 2 5 2 2" xfId="23811" xr:uid="{00000000-0005-0000-0000-0000E6100000}"/>
    <cellStyle name="Cálculo 2 2 2 2 5 2 3" xfId="33063" xr:uid="{00000000-0005-0000-0000-0000E7100000}"/>
    <cellStyle name="Cálculo 2 2 2 2 6" xfId="7990" xr:uid="{00000000-0005-0000-0000-0000E8100000}"/>
    <cellStyle name="Cálculo 2 2 2 2 6 2" xfId="17242" xr:uid="{00000000-0005-0000-0000-0000E9100000}"/>
    <cellStyle name="Cálculo 2 2 2 2 6 2 2" xfId="26494" xr:uid="{00000000-0005-0000-0000-0000EA100000}"/>
    <cellStyle name="Cálculo 2 2 2 2 6 2 3" xfId="35746" xr:uid="{00000000-0005-0000-0000-0000EB100000}"/>
    <cellStyle name="Cálculo 2 2 2 2 7" xfId="11112" xr:uid="{00000000-0005-0000-0000-0000EC100000}"/>
    <cellStyle name="Cálculo 2 2 2 2 7 2" xfId="20364" xr:uid="{00000000-0005-0000-0000-0000ED100000}"/>
    <cellStyle name="Cálculo 2 2 2 2 7 3" xfId="29616" xr:uid="{00000000-0005-0000-0000-0000EE100000}"/>
    <cellStyle name="Cálculo 2 2 2 3" xfId="1709" xr:uid="{00000000-0005-0000-0000-0000EF100000}"/>
    <cellStyle name="Cálculo 2 2 2 3 2" xfId="2462" xr:uid="{00000000-0005-0000-0000-0000F0100000}"/>
    <cellStyle name="Cálculo 2 2 2 3 2 2" xfId="5910" xr:uid="{00000000-0005-0000-0000-0000F1100000}"/>
    <cellStyle name="Cálculo 2 2 2 3 2 2 2" xfId="15162" xr:uid="{00000000-0005-0000-0000-0000F2100000}"/>
    <cellStyle name="Cálculo 2 2 2 3 2 2 2 2" xfId="24414" xr:uid="{00000000-0005-0000-0000-0000F3100000}"/>
    <cellStyle name="Cálculo 2 2 2 3 2 2 2 3" xfId="33666" xr:uid="{00000000-0005-0000-0000-0000F4100000}"/>
    <cellStyle name="Cálculo 2 2 2 3 2 3" xfId="8592" xr:uid="{00000000-0005-0000-0000-0000F5100000}"/>
    <cellStyle name="Cálculo 2 2 2 3 2 3 2" xfId="17844" xr:uid="{00000000-0005-0000-0000-0000F6100000}"/>
    <cellStyle name="Cálculo 2 2 2 3 2 3 2 2" xfId="27096" xr:uid="{00000000-0005-0000-0000-0000F7100000}"/>
    <cellStyle name="Cálculo 2 2 2 3 2 3 2 3" xfId="36348" xr:uid="{00000000-0005-0000-0000-0000F8100000}"/>
    <cellStyle name="Cálculo 2 2 2 3 2 4" xfId="11714" xr:uid="{00000000-0005-0000-0000-0000F9100000}"/>
    <cellStyle name="Cálculo 2 2 2 3 2 4 2" xfId="20966" xr:uid="{00000000-0005-0000-0000-0000FA100000}"/>
    <cellStyle name="Cálculo 2 2 2 3 2 4 3" xfId="30218" xr:uid="{00000000-0005-0000-0000-0000FB100000}"/>
    <cellStyle name="Cálculo 2 2 2 3 3" xfId="3118" xr:uid="{00000000-0005-0000-0000-0000FC100000}"/>
    <cellStyle name="Cálculo 2 2 2 3 3 2" xfId="6566" xr:uid="{00000000-0005-0000-0000-0000FD100000}"/>
    <cellStyle name="Cálculo 2 2 2 3 3 2 2" xfId="15818" xr:uid="{00000000-0005-0000-0000-0000FE100000}"/>
    <cellStyle name="Cálculo 2 2 2 3 3 2 2 2" xfId="25070" xr:uid="{00000000-0005-0000-0000-0000FF100000}"/>
    <cellStyle name="Cálculo 2 2 2 3 3 2 2 3" xfId="34322" xr:uid="{00000000-0005-0000-0000-000000110000}"/>
    <cellStyle name="Cálculo 2 2 2 3 3 3" xfId="9248" xr:uid="{00000000-0005-0000-0000-000001110000}"/>
    <cellStyle name="Cálculo 2 2 2 3 3 3 2" xfId="18500" xr:uid="{00000000-0005-0000-0000-000002110000}"/>
    <cellStyle name="Cálculo 2 2 2 3 3 3 2 2" xfId="27752" xr:uid="{00000000-0005-0000-0000-000003110000}"/>
    <cellStyle name="Cálculo 2 2 2 3 3 3 2 3" xfId="37004" xr:uid="{00000000-0005-0000-0000-000004110000}"/>
    <cellStyle name="Cálculo 2 2 2 3 3 4" xfId="12370" xr:uid="{00000000-0005-0000-0000-000005110000}"/>
    <cellStyle name="Cálculo 2 2 2 3 3 4 2" xfId="21622" xr:uid="{00000000-0005-0000-0000-000006110000}"/>
    <cellStyle name="Cálculo 2 2 2 3 3 4 3" xfId="30874" xr:uid="{00000000-0005-0000-0000-000007110000}"/>
    <cellStyle name="Cálculo 2 2 2 3 4" xfId="3753" xr:uid="{00000000-0005-0000-0000-000008110000}"/>
    <cellStyle name="Cálculo 2 2 2 3 4 2" xfId="7201" xr:uid="{00000000-0005-0000-0000-000009110000}"/>
    <cellStyle name="Cálculo 2 2 2 3 4 2 2" xfId="16453" xr:uid="{00000000-0005-0000-0000-00000A110000}"/>
    <cellStyle name="Cálculo 2 2 2 3 4 2 2 2" xfId="25705" xr:uid="{00000000-0005-0000-0000-00000B110000}"/>
    <cellStyle name="Cálculo 2 2 2 3 4 2 2 3" xfId="34957" xr:uid="{00000000-0005-0000-0000-00000C110000}"/>
    <cellStyle name="Cálculo 2 2 2 3 4 3" xfId="9883" xr:uid="{00000000-0005-0000-0000-00000D110000}"/>
    <cellStyle name="Cálculo 2 2 2 3 4 3 2" xfId="19135" xr:uid="{00000000-0005-0000-0000-00000E110000}"/>
    <cellStyle name="Cálculo 2 2 2 3 4 3 2 2" xfId="28387" xr:uid="{00000000-0005-0000-0000-00000F110000}"/>
    <cellStyle name="Cálculo 2 2 2 3 4 3 2 3" xfId="37639" xr:uid="{00000000-0005-0000-0000-000010110000}"/>
    <cellStyle name="Cálculo 2 2 2 3 4 4" xfId="13005" xr:uid="{00000000-0005-0000-0000-000011110000}"/>
    <cellStyle name="Cálculo 2 2 2 3 4 4 2" xfId="22257" xr:uid="{00000000-0005-0000-0000-000012110000}"/>
    <cellStyle name="Cálculo 2 2 2 3 4 4 3" xfId="31509" xr:uid="{00000000-0005-0000-0000-000013110000}"/>
    <cellStyle name="Cálculo 2 2 2 3 5" xfId="5159" xr:uid="{00000000-0005-0000-0000-000014110000}"/>
    <cellStyle name="Cálculo 2 2 2 3 5 2" xfId="14411" xr:uid="{00000000-0005-0000-0000-000015110000}"/>
    <cellStyle name="Cálculo 2 2 2 3 5 2 2" xfId="23663" xr:uid="{00000000-0005-0000-0000-000016110000}"/>
    <cellStyle name="Cálculo 2 2 2 3 5 2 3" xfId="32915" xr:uid="{00000000-0005-0000-0000-000017110000}"/>
    <cellStyle name="Cálculo 2 2 2 3 6" xfId="7842" xr:uid="{00000000-0005-0000-0000-000018110000}"/>
    <cellStyle name="Cálculo 2 2 2 3 6 2" xfId="17094" xr:uid="{00000000-0005-0000-0000-000019110000}"/>
    <cellStyle name="Cálculo 2 2 2 3 6 2 2" xfId="26346" xr:uid="{00000000-0005-0000-0000-00001A110000}"/>
    <cellStyle name="Cálculo 2 2 2 3 6 2 3" xfId="35598" xr:uid="{00000000-0005-0000-0000-00001B110000}"/>
    <cellStyle name="Cálculo 2 2 2 3 7" xfId="10964" xr:uid="{00000000-0005-0000-0000-00001C110000}"/>
    <cellStyle name="Cálculo 2 2 2 3 7 2" xfId="20216" xr:uid="{00000000-0005-0000-0000-00001D110000}"/>
    <cellStyle name="Cálculo 2 2 2 3 7 3" xfId="29468" xr:uid="{00000000-0005-0000-0000-00001E110000}"/>
    <cellStyle name="Cálculo 2 2 2 4" xfId="1665" xr:uid="{00000000-0005-0000-0000-00001F110000}"/>
    <cellStyle name="Cálculo 2 2 2 4 2" xfId="2418" xr:uid="{00000000-0005-0000-0000-000020110000}"/>
    <cellStyle name="Cálculo 2 2 2 4 2 2" xfId="5866" xr:uid="{00000000-0005-0000-0000-000021110000}"/>
    <cellStyle name="Cálculo 2 2 2 4 2 2 2" xfId="15118" xr:uid="{00000000-0005-0000-0000-000022110000}"/>
    <cellStyle name="Cálculo 2 2 2 4 2 2 2 2" xfId="24370" xr:uid="{00000000-0005-0000-0000-000023110000}"/>
    <cellStyle name="Cálculo 2 2 2 4 2 2 2 3" xfId="33622" xr:uid="{00000000-0005-0000-0000-000024110000}"/>
    <cellStyle name="Cálculo 2 2 2 4 2 3" xfId="8548" xr:uid="{00000000-0005-0000-0000-000025110000}"/>
    <cellStyle name="Cálculo 2 2 2 4 2 3 2" xfId="17800" xr:uid="{00000000-0005-0000-0000-000026110000}"/>
    <cellStyle name="Cálculo 2 2 2 4 2 3 2 2" xfId="27052" xr:uid="{00000000-0005-0000-0000-000027110000}"/>
    <cellStyle name="Cálculo 2 2 2 4 2 3 2 3" xfId="36304" xr:uid="{00000000-0005-0000-0000-000028110000}"/>
    <cellStyle name="Cálculo 2 2 2 4 2 4" xfId="11670" xr:uid="{00000000-0005-0000-0000-000029110000}"/>
    <cellStyle name="Cálculo 2 2 2 4 2 4 2" xfId="20922" xr:uid="{00000000-0005-0000-0000-00002A110000}"/>
    <cellStyle name="Cálculo 2 2 2 4 2 4 3" xfId="30174" xr:uid="{00000000-0005-0000-0000-00002B110000}"/>
    <cellStyle name="Cálculo 2 2 2 4 3" xfId="3074" xr:uid="{00000000-0005-0000-0000-00002C110000}"/>
    <cellStyle name="Cálculo 2 2 2 4 3 2" xfId="6522" xr:uid="{00000000-0005-0000-0000-00002D110000}"/>
    <cellStyle name="Cálculo 2 2 2 4 3 2 2" xfId="15774" xr:uid="{00000000-0005-0000-0000-00002E110000}"/>
    <cellStyle name="Cálculo 2 2 2 4 3 2 2 2" xfId="25026" xr:uid="{00000000-0005-0000-0000-00002F110000}"/>
    <cellStyle name="Cálculo 2 2 2 4 3 2 2 3" xfId="34278" xr:uid="{00000000-0005-0000-0000-000030110000}"/>
    <cellStyle name="Cálculo 2 2 2 4 3 3" xfId="9204" xr:uid="{00000000-0005-0000-0000-000031110000}"/>
    <cellStyle name="Cálculo 2 2 2 4 3 3 2" xfId="18456" xr:uid="{00000000-0005-0000-0000-000032110000}"/>
    <cellStyle name="Cálculo 2 2 2 4 3 3 2 2" xfId="27708" xr:uid="{00000000-0005-0000-0000-000033110000}"/>
    <cellStyle name="Cálculo 2 2 2 4 3 3 2 3" xfId="36960" xr:uid="{00000000-0005-0000-0000-000034110000}"/>
    <cellStyle name="Cálculo 2 2 2 4 3 4" xfId="12326" xr:uid="{00000000-0005-0000-0000-000035110000}"/>
    <cellStyle name="Cálculo 2 2 2 4 3 4 2" xfId="21578" xr:uid="{00000000-0005-0000-0000-000036110000}"/>
    <cellStyle name="Cálculo 2 2 2 4 3 4 3" xfId="30830" xr:uid="{00000000-0005-0000-0000-000037110000}"/>
    <cellStyle name="Cálculo 2 2 2 4 4" xfId="3709" xr:uid="{00000000-0005-0000-0000-000038110000}"/>
    <cellStyle name="Cálculo 2 2 2 4 4 2" xfId="7157" xr:uid="{00000000-0005-0000-0000-000039110000}"/>
    <cellStyle name="Cálculo 2 2 2 4 4 2 2" xfId="16409" xr:uid="{00000000-0005-0000-0000-00003A110000}"/>
    <cellStyle name="Cálculo 2 2 2 4 4 2 2 2" xfId="25661" xr:uid="{00000000-0005-0000-0000-00003B110000}"/>
    <cellStyle name="Cálculo 2 2 2 4 4 2 2 3" xfId="34913" xr:uid="{00000000-0005-0000-0000-00003C110000}"/>
    <cellStyle name="Cálculo 2 2 2 4 4 3" xfId="9839" xr:uid="{00000000-0005-0000-0000-00003D110000}"/>
    <cellStyle name="Cálculo 2 2 2 4 4 3 2" xfId="19091" xr:uid="{00000000-0005-0000-0000-00003E110000}"/>
    <cellStyle name="Cálculo 2 2 2 4 4 3 2 2" xfId="28343" xr:uid="{00000000-0005-0000-0000-00003F110000}"/>
    <cellStyle name="Cálculo 2 2 2 4 4 3 2 3" xfId="37595" xr:uid="{00000000-0005-0000-0000-000040110000}"/>
    <cellStyle name="Cálculo 2 2 2 4 4 4" xfId="12961" xr:uid="{00000000-0005-0000-0000-000041110000}"/>
    <cellStyle name="Cálculo 2 2 2 4 4 4 2" xfId="22213" xr:uid="{00000000-0005-0000-0000-000042110000}"/>
    <cellStyle name="Cálculo 2 2 2 4 4 4 3" xfId="31465" xr:uid="{00000000-0005-0000-0000-000043110000}"/>
    <cellStyle name="Cálculo 2 2 2 4 5" xfId="5115" xr:uid="{00000000-0005-0000-0000-000044110000}"/>
    <cellStyle name="Cálculo 2 2 2 4 5 2" xfId="14367" xr:uid="{00000000-0005-0000-0000-000045110000}"/>
    <cellStyle name="Cálculo 2 2 2 4 5 2 2" xfId="23619" xr:uid="{00000000-0005-0000-0000-000046110000}"/>
    <cellStyle name="Cálculo 2 2 2 4 5 2 3" xfId="32871" xr:uid="{00000000-0005-0000-0000-000047110000}"/>
    <cellStyle name="Cálculo 2 2 2 4 6" xfId="7798" xr:uid="{00000000-0005-0000-0000-000048110000}"/>
    <cellStyle name="Cálculo 2 2 2 4 6 2" xfId="17050" xr:uid="{00000000-0005-0000-0000-000049110000}"/>
    <cellStyle name="Cálculo 2 2 2 4 6 2 2" xfId="26302" xr:uid="{00000000-0005-0000-0000-00004A110000}"/>
    <cellStyle name="Cálculo 2 2 2 4 6 2 3" xfId="35554" xr:uid="{00000000-0005-0000-0000-00004B110000}"/>
    <cellStyle name="Cálculo 2 2 2 4 7" xfId="10920" xr:uid="{00000000-0005-0000-0000-00004C110000}"/>
    <cellStyle name="Cálculo 2 2 2 4 7 2" xfId="20172" xr:uid="{00000000-0005-0000-0000-00004D110000}"/>
    <cellStyle name="Cálculo 2 2 2 4 7 3" xfId="29424" xr:uid="{00000000-0005-0000-0000-00004E110000}"/>
    <cellStyle name="Cálculo 2 2 2 5" xfId="1889" xr:uid="{00000000-0005-0000-0000-00004F110000}"/>
    <cellStyle name="Cálculo 2 2 2 5 2" xfId="2642" xr:uid="{00000000-0005-0000-0000-000050110000}"/>
    <cellStyle name="Cálculo 2 2 2 5 2 2" xfId="6090" xr:uid="{00000000-0005-0000-0000-000051110000}"/>
    <cellStyle name="Cálculo 2 2 2 5 2 2 2" xfId="15342" xr:uid="{00000000-0005-0000-0000-000052110000}"/>
    <cellStyle name="Cálculo 2 2 2 5 2 2 2 2" xfId="24594" xr:uid="{00000000-0005-0000-0000-000053110000}"/>
    <cellStyle name="Cálculo 2 2 2 5 2 2 2 3" xfId="33846" xr:uid="{00000000-0005-0000-0000-000054110000}"/>
    <cellStyle name="Cálculo 2 2 2 5 2 3" xfId="8772" xr:uid="{00000000-0005-0000-0000-000055110000}"/>
    <cellStyle name="Cálculo 2 2 2 5 2 3 2" xfId="18024" xr:uid="{00000000-0005-0000-0000-000056110000}"/>
    <cellStyle name="Cálculo 2 2 2 5 2 3 2 2" xfId="27276" xr:uid="{00000000-0005-0000-0000-000057110000}"/>
    <cellStyle name="Cálculo 2 2 2 5 2 3 2 3" xfId="36528" xr:uid="{00000000-0005-0000-0000-000058110000}"/>
    <cellStyle name="Cálculo 2 2 2 5 2 4" xfId="11894" xr:uid="{00000000-0005-0000-0000-000059110000}"/>
    <cellStyle name="Cálculo 2 2 2 5 2 4 2" xfId="21146" xr:uid="{00000000-0005-0000-0000-00005A110000}"/>
    <cellStyle name="Cálculo 2 2 2 5 2 4 3" xfId="30398" xr:uid="{00000000-0005-0000-0000-00005B110000}"/>
    <cellStyle name="Cálculo 2 2 2 5 3" xfId="3298" xr:uid="{00000000-0005-0000-0000-00005C110000}"/>
    <cellStyle name="Cálculo 2 2 2 5 3 2" xfId="6746" xr:uid="{00000000-0005-0000-0000-00005D110000}"/>
    <cellStyle name="Cálculo 2 2 2 5 3 2 2" xfId="15998" xr:uid="{00000000-0005-0000-0000-00005E110000}"/>
    <cellStyle name="Cálculo 2 2 2 5 3 2 2 2" xfId="25250" xr:uid="{00000000-0005-0000-0000-00005F110000}"/>
    <cellStyle name="Cálculo 2 2 2 5 3 2 2 3" xfId="34502" xr:uid="{00000000-0005-0000-0000-000060110000}"/>
    <cellStyle name="Cálculo 2 2 2 5 3 3" xfId="9428" xr:uid="{00000000-0005-0000-0000-000061110000}"/>
    <cellStyle name="Cálculo 2 2 2 5 3 3 2" xfId="18680" xr:uid="{00000000-0005-0000-0000-000062110000}"/>
    <cellStyle name="Cálculo 2 2 2 5 3 3 2 2" xfId="27932" xr:uid="{00000000-0005-0000-0000-000063110000}"/>
    <cellStyle name="Cálculo 2 2 2 5 3 3 2 3" xfId="37184" xr:uid="{00000000-0005-0000-0000-000064110000}"/>
    <cellStyle name="Cálculo 2 2 2 5 3 4" xfId="12550" xr:uid="{00000000-0005-0000-0000-000065110000}"/>
    <cellStyle name="Cálculo 2 2 2 5 3 4 2" xfId="21802" xr:uid="{00000000-0005-0000-0000-000066110000}"/>
    <cellStyle name="Cálculo 2 2 2 5 3 4 3" xfId="31054" xr:uid="{00000000-0005-0000-0000-000067110000}"/>
    <cellStyle name="Cálculo 2 2 2 5 4" xfId="3933" xr:uid="{00000000-0005-0000-0000-000068110000}"/>
    <cellStyle name="Cálculo 2 2 2 5 4 2" xfId="7381" xr:uid="{00000000-0005-0000-0000-000069110000}"/>
    <cellStyle name="Cálculo 2 2 2 5 4 2 2" xfId="16633" xr:uid="{00000000-0005-0000-0000-00006A110000}"/>
    <cellStyle name="Cálculo 2 2 2 5 4 2 2 2" xfId="25885" xr:uid="{00000000-0005-0000-0000-00006B110000}"/>
    <cellStyle name="Cálculo 2 2 2 5 4 2 2 3" xfId="35137" xr:uid="{00000000-0005-0000-0000-00006C110000}"/>
    <cellStyle name="Cálculo 2 2 2 5 4 3" xfId="10063" xr:uid="{00000000-0005-0000-0000-00006D110000}"/>
    <cellStyle name="Cálculo 2 2 2 5 4 3 2" xfId="19315" xr:uid="{00000000-0005-0000-0000-00006E110000}"/>
    <cellStyle name="Cálculo 2 2 2 5 4 3 2 2" xfId="28567" xr:uid="{00000000-0005-0000-0000-00006F110000}"/>
    <cellStyle name="Cálculo 2 2 2 5 4 3 2 3" xfId="37819" xr:uid="{00000000-0005-0000-0000-000070110000}"/>
    <cellStyle name="Cálculo 2 2 2 5 4 4" xfId="13185" xr:uid="{00000000-0005-0000-0000-000071110000}"/>
    <cellStyle name="Cálculo 2 2 2 5 4 4 2" xfId="22437" xr:uid="{00000000-0005-0000-0000-000072110000}"/>
    <cellStyle name="Cálculo 2 2 2 5 4 4 3" xfId="31689" xr:uid="{00000000-0005-0000-0000-000073110000}"/>
    <cellStyle name="Cálculo 2 2 2 5 5" xfId="5339" xr:uid="{00000000-0005-0000-0000-000074110000}"/>
    <cellStyle name="Cálculo 2 2 2 5 5 2" xfId="14591" xr:uid="{00000000-0005-0000-0000-000075110000}"/>
    <cellStyle name="Cálculo 2 2 2 5 5 2 2" xfId="23843" xr:uid="{00000000-0005-0000-0000-000076110000}"/>
    <cellStyle name="Cálculo 2 2 2 5 5 2 3" xfId="33095" xr:uid="{00000000-0005-0000-0000-000077110000}"/>
    <cellStyle name="Cálculo 2 2 2 5 6" xfId="8022" xr:uid="{00000000-0005-0000-0000-000078110000}"/>
    <cellStyle name="Cálculo 2 2 2 5 6 2" xfId="17274" xr:uid="{00000000-0005-0000-0000-000079110000}"/>
    <cellStyle name="Cálculo 2 2 2 5 6 2 2" xfId="26526" xr:uid="{00000000-0005-0000-0000-00007A110000}"/>
    <cellStyle name="Cálculo 2 2 2 5 6 2 3" xfId="35778" xr:uid="{00000000-0005-0000-0000-00007B110000}"/>
    <cellStyle name="Cálculo 2 2 2 5 7" xfId="11144" xr:uid="{00000000-0005-0000-0000-00007C110000}"/>
    <cellStyle name="Cálculo 2 2 2 5 7 2" xfId="20396" xr:uid="{00000000-0005-0000-0000-00007D110000}"/>
    <cellStyle name="Cálculo 2 2 2 5 7 3" xfId="29648" xr:uid="{00000000-0005-0000-0000-00007E110000}"/>
    <cellStyle name="Cálculo 2 2 2 6" xfId="1842" xr:uid="{00000000-0005-0000-0000-00007F110000}"/>
    <cellStyle name="Cálculo 2 2 2 6 2" xfId="2595" xr:uid="{00000000-0005-0000-0000-000080110000}"/>
    <cellStyle name="Cálculo 2 2 2 6 2 2" xfId="6043" xr:uid="{00000000-0005-0000-0000-000081110000}"/>
    <cellStyle name="Cálculo 2 2 2 6 2 2 2" xfId="15295" xr:uid="{00000000-0005-0000-0000-000082110000}"/>
    <cellStyle name="Cálculo 2 2 2 6 2 2 2 2" xfId="24547" xr:uid="{00000000-0005-0000-0000-000083110000}"/>
    <cellStyle name="Cálculo 2 2 2 6 2 2 2 3" xfId="33799" xr:uid="{00000000-0005-0000-0000-000084110000}"/>
    <cellStyle name="Cálculo 2 2 2 6 2 3" xfId="8725" xr:uid="{00000000-0005-0000-0000-000085110000}"/>
    <cellStyle name="Cálculo 2 2 2 6 2 3 2" xfId="17977" xr:uid="{00000000-0005-0000-0000-000086110000}"/>
    <cellStyle name="Cálculo 2 2 2 6 2 3 2 2" xfId="27229" xr:uid="{00000000-0005-0000-0000-000087110000}"/>
    <cellStyle name="Cálculo 2 2 2 6 2 3 2 3" xfId="36481" xr:uid="{00000000-0005-0000-0000-000088110000}"/>
    <cellStyle name="Cálculo 2 2 2 6 2 4" xfId="11847" xr:uid="{00000000-0005-0000-0000-000089110000}"/>
    <cellStyle name="Cálculo 2 2 2 6 2 4 2" xfId="21099" xr:uid="{00000000-0005-0000-0000-00008A110000}"/>
    <cellStyle name="Cálculo 2 2 2 6 2 4 3" xfId="30351" xr:uid="{00000000-0005-0000-0000-00008B110000}"/>
    <cellStyle name="Cálculo 2 2 2 6 3" xfId="3251" xr:uid="{00000000-0005-0000-0000-00008C110000}"/>
    <cellStyle name="Cálculo 2 2 2 6 3 2" xfId="6699" xr:uid="{00000000-0005-0000-0000-00008D110000}"/>
    <cellStyle name="Cálculo 2 2 2 6 3 2 2" xfId="15951" xr:uid="{00000000-0005-0000-0000-00008E110000}"/>
    <cellStyle name="Cálculo 2 2 2 6 3 2 2 2" xfId="25203" xr:uid="{00000000-0005-0000-0000-00008F110000}"/>
    <cellStyle name="Cálculo 2 2 2 6 3 2 2 3" xfId="34455" xr:uid="{00000000-0005-0000-0000-000090110000}"/>
    <cellStyle name="Cálculo 2 2 2 6 3 3" xfId="9381" xr:uid="{00000000-0005-0000-0000-000091110000}"/>
    <cellStyle name="Cálculo 2 2 2 6 3 3 2" xfId="18633" xr:uid="{00000000-0005-0000-0000-000092110000}"/>
    <cellStyle name="Cálculo 2 2 2 6 3 3 2 2" xfId="27885" xr:uid="{00000000-0005-0000-0000-000093110000}"/>
    <cellStyle name="Cálculo 2 2 2 6 3 3 2 3" xfId="37137" xr:uid="{00000000-0005-0000-0000-000094110000}"/>
    <cellStyle name="Cálculo 2 2 2 6 3 4" xfId="12503" xr:uid="{00000000-0005-0000-0000-000095110000}"/>
    <cellStyle name="Cálculo 2 2 2 6 3 4 2" xfId="21755" xr:uid="{00000000-0005-0000-0000-000096110000}"/>
    <cellStyle name="Cálculo 2 2 2 6 3 4 3" xfId="31007" xr:uid="{00000000-0005-0000-0000-000097110000}"/>
    <cellStyle name="Cálculo 2 2 2 6 4" xfId="3886" xr:uid="{00000000-0005-0000-0000-000098110000}"/>
    <cellStyle name="Cálculo 2 2 2 6 4 2" xfId="7334" xr:uid="{00000000-0005-0000-0000-000099110000}"/>
    <cellStyle name="Cálculo 2 2 2 6 4 2 2" xfId="16586" xr:uid="{00000000-0005-0000-0000-00009A110000}"/>
    <cellStyle name="Cálculo 2 2 2 6 4 2 2 2" xfId="25838" xr:uid="{00000000-0005-0000-0000-00009B110000}"/>
    <cellStyle name="Cálculo 2 2 2 6 4 2 2 3" xfId="35090" xr:uid="{00000000-0005-0000-0000-00009C110000}"/>
    <cellStyle name="Cálculo 2 2 2 6 4 3" xfId="10016" xr:uid="{00000000-0005-0000-0000-00009D110000}"/>
    <cellStyle name="Cálculo 2 2 2 6 4 3 2" xfId="19268" xr:uid="{00000000-0005-0000-0000-00009E110000}"/>
    <cellStyle name="Cálculo 2 2 2 6 4 3 2 2" xfId="28520" xr:uid="{00000000-0005-0000-0000-00009F110000}"/>
    <cellStyle name="Cálculo 2 2 2 6 4 3 2 3" xfId="37772" xr:uid="{00000000-0005-0000-0000-0000A0110000}"/>
    <cellStyle name="Cálculo 2 2 2 6 4 4" xfId="13138" xr:uid="{00000000-0005-0000-0000-0000A1110000}"/>
    <cellStyle name="Cálculo 2 2 2 6 4 4 2" xfId="22390" xr:uid="{00000000-0005-0000-0000-0000A2110000}"/>
    <cellStyle name="Cálculo 2 2 2 6 4 4 3" xfId="31642" xr:uid="{00000000-0005-0000-0000-0000A3110000}"/>
    <cellStyle name="Cálculo 2 2 2 6 5" xfId="5292" xr:uid="{00000000-0005-0000-0000-0000A4110000}"/>
    <cellStyle name="Cálculo 2 2 2 6 5 2" xfId="14544" xr:uid="{00000000-0005-0000-0000-0000A5110000}"/>
    <cellStyle name="Cálculo 2 2 2 6 5 2 2" xfId="23796" xr:uid="{00000000-0005-0000-0000-0000A6110000}"/>
    <cellStyle name="Cálculo 2 2 2 6 5 2 3" xfId="33048" xr:uid="{00000000-0005-0000-0000-0000A7110000}"/>
    <cellStyle name="Cálculo 2 2 2 6 6" xfId="7975" xr:uid="{00000000-0005-0000-0000-0000A8110000}"/>
    <cellStyle name="Cálculo 2 2 2 6 6 2" xfId="17227" xr:uid="{00000000-0005-0000-0000-0000A9110000}"/>
    <cellStyle name="Cálculo 2 2 2 6 6 2 2" xfId="26479" xr:uid="{00000000-0005-0000-0000-0000AA110000}"/>
    <cellStyle name="Cálculo 2 2 2 6 6 2 3" xfId="35731" xr:uid="{00000000-0005-0000-0000-0000AB110000}"/>
    <cellStyle name="Cálculo 2 2 2 6 7" xfId="11097" xr:uid="{00000000-0005-0000-0000-0000AC110000}"/>
    <cellStyle name="Cálculo 2 2 2 6 7 2" xfId="20349" xr:uid="{00000000-0005-0000-0000-0000AD110000}"/>
    <cellStyle name="Cálculo 2 2 2 6 7 3" xfId="29601" xr:uid="{00000000-0005-0000-0000-0000AE110000}"/>
    <cellStyle name="Cálculo 2 2 2 7" xfId="1008" xr:uid="{00000000-0005-0000-0000-0000AF110000}"/>
    <cellStyle name="Cálculo 2 2 2 7 2" xfId="4736" xr:uid="{00000000-0005-0000-0000-0000B0110000}"/>
    <cellStyle name="Cálculo 2 2 2 7 2 2" xfId="13988" xr:uid="{00000000-0005-0000-0000-0000B1110000}"/>
    <cellStyle name="Cálculo 2 2 2 7 2 2 2" xfId="23240" xr:uid="{00000000-0005-0000-0000-0000B2110000}"/>
    <cellStyle name="Cálculo 2 2 2 7 2 2 3" xfId="32492" xr:uid="{00000000-0005-0000-0000-0000B3110000}"/>
    <cellStyle name="Cálculo 2 2 2 7 3" xfId="4445" xr:uid="{00000000-0005-0000-0000-0000B4110000}"/>
    <cellStyle name="Cálculo 2 2 2 7 3 2" xfId="13697" xr:uid="{00000000-0005-0000-0000-0000B5110000}"/>
    <cellStyle name="Cálculo 2 2 2 7 3 2 2" xfId="22949" xr:uid="{00000000-0005-0000-0000-0000B6110000}"/>
    <cellStyle name="Cálculo 2 2 2 7 3 2 3" xfId="32201" xr:uid="{00000000-0005-0000-0000-0000B7110000}"/>
    <cellStyle name="Cálculo 2 2 2 7 4" xfId="10762" xr:uid="{00000000-0005-0000-0000-0000B8110000}"/>
    <cellStyle name="Cálculo 2 2 2 7 4 2" xfId="20014" xr:uid="{00000000-0005-0000-0000-0000B9110000}"/>
    <cellStyle name="Cálculo 2 2 2 7 4 3" xfId="29266" xr:uid="{00000000-0005-0000-0000-0000BA110000}"/>
    <cellStyle name="Cálculo 2 2 2 8" xfId="909" xr:uid="{00000000-0005-0000-0000-0000BB110000}"/>
    <cellStyle name="Cálculo 2 2 2 8 2" xfId="4637" xr:uid="{00000000-0005-0000-0000-0000BC110000}"/>
    <cellStyle name="Cálculo 2 2 2 8 2 2" xfId="13889" xr:uid="{00000000-0005-0000-0000-0000BD110000}"/>
    <cellStyle name="Cálculo 2 2 2 8 2 2 2" xfId="23141" xr:uid="{00000000-0005-0000-0000-0000BE110000}"/>
    <cellStyle name="Cálculo 2 2 2 8 2 2 3" xfId="32393" xr:uid="{00000000-0005-0000-0000-0000BF110000}"/>
    <cellStyle name="Cálculo 2 2 2 8 3" xfId="5092" xr:uid="{00000000-0005-0000-0000-0000C0110000}"/>
    <cellStyle name="Cálculo 2 2 2 8 3 2" xfId="14344" xr:uid="{00000000-0005-0000-0000-0000C1110000}"/>
    <cellStyle name="Cálculo 2 2 2 8 3 2 2" xfId="23596" xr:uid="{00000000-0005-0000-0000-0000C2110000}"/>
    <cellStyle name="Cálculo 2 2 2 8 3 2 3" xfId="32848" xr:uid="{00000000-0005-0000-0000-0000C3110000}"/>
    <cellStyle name="Cálculo 2 2 2 8 4" xfId="10663" xr:uid="{00000000-0005-0000-0000-0000C4110000}"/>
    <cellStyle name="Cálculo 2 2 2 8 4 2" xfId="19915" xr:uid="{00000000-0005-0000-0000-0000C5110000}"/>
    <cellStyle name="Cálculo 2 2 2 8 4 3" xfId="29167" xr:uid="{00000000-0005-0000-0000-0000C6110000}"/>
    <cellStyle name="Cálculo 2 2 2 9" xfId="2394" xr:uid="{00000000-0005-0000-0000-0000C7110000}"/>
    <cellStyle name="Cálculo 2 2 2 9 2" xfId="5842" xr:uid="{00000000-0005-0000-0000-0000C8110000}"/>
    <cellStyle name="Cálculo 2 2 2 9 2 2" xfId="15094" xr:uid="{00000000-0005-0000-0000-0000C9110000}"/>
    <cellStyle name="Cálculo 2 2 2 9 2 2 2" xfId="24346" xr:uid="{00000000-0005-0000-0000-0000CA110000}"/>
    <cellStyle name="Cálculo 2 2 2 9 2 2 3" xfId="33598" xr:uid="{00000000-0005-0000-0000-0000CB110000}"/>
    <cellStyle name="Cálculo 2 2 2 9 3" xfId="8524" xr:uid="{00000000-0005-0000-0000-0000CC110000}"/>
    <cellStyle name="Cálculo 2 2 2 9 3 2" xfId="17776" xr:uid="{00000000-0005-0000-0000-0000CD110000}"/>
    <cellStyle name="Cálculo 2 2 2 9 3 2 2" xfId="27028" xr:uid="{00000000-0005-0000-0000-0000CE110000}"/>
    <cellStyle name="Cálculo 2 2 2 9 3 2 3" xfId="36280" xr:uid="{00000000-0005-0000-0000-0000CF110000}"/>
    <cellStyle name="Cálculo 2 2 2 9 4" xfId="11646" xr:uid="{00000000-0005-0000-0000-0000D0110000}"/>
    <cellStyle name="Cálculo 2 2 2 9 4 2" xfId="20898" xr:uid="{00000000-0005-0000-0000-0000D1110000}"/>
    <cellStyle name="Cálculo 2 2 2 9 4 3" xfId="30150" xr:uid="{00000000-0005-0000-0000-0000D2110000}"/>
    <cellStyle name="Cálculo 2 2 3" xfId="743" xr:uid="{00000000-0005-0000-0000-0000D3110000}"/>
    <cellStyle name="Cálculo 2 2 3 10" xfId="4521" xr:uid="{00000000-0005-0000-0000-0000D4110000}"/>
    <cellStyle name="Cálculo 2 2 3 10 2" xfId="13773" xr:uid="{00000000-0005-0000-0000-0000D5110000}"/>
    <cellStyle name="Cálculo 2 2 3 10 2 2" xfId="23025" xr:uid="{00000000-0005-0000-0000-0000D6110000}"/>
    <cellStyle name="Cálculo 2 2 3 10 2 3" xfId="32277" xr:uid="{00000000-0005-0000-0000-0000D7110000}"/>
    <cellStyle name="Cálculo 2 2 3 11" xfId="4385" xr:uid="{00000000-0005-0000-0000-0000D8110000}"/>
    <cellStyle name="Cálculo 2 2 3 11 2" xfId="13637" xr:uid="{00000000-0005-0000-0000-0000D9110000}"/>
    <cellStyle name="Cálculo 2 2 3 11 2 2" xfId="22889" xr:uid="{00000000-0005-0000-0000-0000DA110000}"/>
    <cellStyle name="Cálculo 2 2 3 11 2 3" xfId="32141" xr:uid="{00000000-0005-0000-0000-0000DB110000}"/>
    <cellStyle name="Cálculo 2 2 3 12" xfId="10558" xr:uid="{00000000-0005-0000-0000-0000DC110000}"/>
    <cellStyle name="Cálculo 2 2 3 12 2" xfId="19810" xr:uid="{00000000-0005-0000-0000-0000DD110000}"/>
    <cellStyle name="Cálculo 2 2 3 12 3" xfId="29062" xr:uid="{00000000-0005-0000-0000-0000DE110000}"/>
    <cellStyle name="Cálculo 2 2 3 2" xfId="1942" xr:uid="{00000000-0005-0000-0000-0000DF110000}"/>
    <cellStyle name="Cálculo 2 2 3 2 2" xfId="2695" xr:uid="{00000000-0005-0000-0000-0000E0110000}"/>
    <cellStyle name="Cálculo 2 2 3 2 2 2" xfId="6143" xr:uid="{00000000-0005-0000-0000-0000E1110000}"/>
    <cellStyle name="Cálculo 2 2 3 2 2 2 2" xfId="15395" xr:uid="{00000000-0005-0000-0000-0000E2110000}"/>
    <cellStyle name="Cálculo 2 2 3 2 2 2 2 2" xfId="24647" xr:uid="{00000000-0005-0000-0000-0000E3110000}"/>
    <cellStyle name="Cálculo 2 2 3 2 2 2 2 3" xfId="33899" xr:uid="{00000000-0005-0000-0000-0000E4110000}"/>
    <cellStyle name="Cálculo 2 2 3 2 2 3" xfId="8825" xr:uid="{00000000-0005-0000-0000-0000E5110000}"/>
    <cellStyle name="Cálculo 2 2 3 2 2 3 2" xfId="18077" xr:uid="{00000000-0005-0000-0000-0000E6110000}"/>
    <cellStyle name="Cálculo 2 2 3 2 2 3 2 2" xfId="27329" xr:uid="{00000000-0005-0000-0000-0000E7110000}"/>
    <cellStyle name="Cálculo 2 2 3 2 2 3 2 3" xfId="36581" xr:uid="{00000000-0005-0000-0000-0000E8110000}"/>
    <cellStyle name="Cálculo 2 2 3 2 2 4" xfId="11947" xr:uid="{00000000-0005-0000-0000-0000E9110000}"/>
    <cellStyle name="Cálculo 2 2 3 2 2 4 2" xfId="21199" xr:uid="{00000000-0005-0000-0000-0000EA110000}"/>
    <cellStyle name="Cálculo 2 2 3 2 2 4 3" xfId="30451" xr:uid="{00000000-0005-0000-0000-0000EB110000}"/>
    <cellStyle name="Cálculo 2 2 3 2 3" xfId="3351" xr:uid="{00000000-0005-0000-0000-0000EC110000}"/>
    <cellStyle name="Cálculo 2 2 3 2 3 2" xfId="6799" xr:uid="{00000000-0005-0000-0000-0000ED110000}"/>
    <cellStyle name="Cálculo 2 2 3 2 3 2 2" xfId="16051" xr:uid="{00000000-0005-0000-0000-0000EE110000}"/>
    <cellStyle name="Cálculo 2 2 3 2 3 2 2 2" xfId="25303" xr:uid="{00000000-0005-0000-0000-0000EF110000}"/>
    <cellStyle name="Cálculo 2 2 3 2 3 2 2 3" xfId="34555" xr:uid="{00000000-0005-0000-0000-0000F0110000}"/>
    <cellStyle name="Cálculo 2 2 3 2 3 3" xfId="9481" xr:uid="{00000000-0005-0000-0000-0000F1110000}"/>
    <cellStyle name="Cálculo 2 2 3 2 3 3 2" xfId="18733" xr:uid="{00000000-0005-0000-0000-0000F2110000}"/>
    <cellStyle name="Cálculo 2 2 3 2 3 3 2 2" xfId="27985" xr:uid="{00000000-0005-0000-0000-0000F3110000}"/>
    <cellStyle name="Cálculo 2 2 3 2 3 3 2 3" xfId="37237" xr:uid="{00000000-0005-0000-0000-0000F4110000}"/>
    <cellStyle name="Cálculo 2 2 3 2 3 4" xfId="12603" xr:uid="{00000000-0005-0000-0000-0000F5110000}"/>
    <cellStyle name="Cálculo 2 2 3 2 3 4 2" xfId="21855" xr:uid="{00000000-0005-0000-0000-0000F6110000}"/>
    <cellStyle name="Cálculo 2 2 3 2 3 4 3" xfId="31107" xr:uid="{00000000-0005-0000-0000-0000F7110000}"/>
    <cellStyle name="Cálculo 2 2 3 2 4" xfId="3986" xr:uid="{00000000-0005-0000-0000-0000F8110000}"/>
    <cellStyle name="Cálculo 2 2 3 2 4 2" xfId="7434" xr:uid="{00000000-0005-0000-0000-0000F9110000}"/>
    <cellStyle name="Cálculo 2 2 3 2 4 2 2" xfId="16686" xr:uid="{00000000-0005-0000-0000-0000FA110000}"/>
    <cellStyle name="Cálculo 2 2 3 2 4 2 2 2" xfId="25938" xr:uid="{00000000-0005-0000-0000-0000FB110000}"/>
    <cellStyle name="Cálculo 2 2 3 2 4 2 2 3" xfId="35190" xr:uid="{00000000-0005-0000-0000-0000FC110000}"/>
    <cellStyle name="Cálculo 2 2 3 2 4 3" xfId="10116" xr:uid="{00000000-0005-0000-0000-0000FD110000}"/>
    <cellStyle name="Cálculo 2 2 3 2 4 3 2" xfId="19368" xr:uid="{00000000-0005-0000-0000-0000FE110000}"/>
    <cellStyle name="Cálculo 2 2 3 2 4 3 2 2" xfId="28620" xr:uid="{00000000-0005-0000-0000-0000FF110000}"/>
    <cellStyle name="Cálculo 2 2 3 2 4 3 2 3" xfId="37872" xr:uid="{00000000-0005-0000-0000-000000120000}"/>
    <cellStyle name="Cálculo 2 2 3 2 4 4" xfId="13238" xr:uid="{00000000-0005-0000-0000-000001120000}"/>
    <cellStyle name="Cálculo 2 2 3 2 4 4 2" xfId="22490" xr:uid="{00000000-0005-0000-0000-000002120000}"/>
    <cellStyle name="Cálculo 2 2 3 2 4 4 3" xfId="31742" xr:uid="{00000000-0005-0000-0000-000003120000}"/>
    <cellStyle name="Cálculo 2 2 3 2 5" xfId="5392" xr:uid="{00000000-0005-0000-0000-000004120000}"/>
    <cellStyle name="Cálculo 2 2 3 2 5 2" xfId="14644" xr:uid="{00000000-0005-0000-0000-000005120000}"/>
    <cellStyle name="Cálculo 2 2 3 2 5 2 2" xfId="23896" xr:uid="{00000000-0005-0000-0000-000006120000}"/>
    <cellStyle name="Cálculo 2 2 3 2 5 2 3" xfId="33148" xr:uid="{00000000-0005-0000-0000-000007120000}"/>
    <cellStyle name="Cálculo 2 2 3 2 6" xfId="8075" xr:uid="{00000000-0005-0000-0000-000008120000}"/>
    <cellStyle name="Cálculo 2 2 3 2 6 2" xfId="17327" xr:uid="{00000000-0005-0000-0000-000009120000}"/>
    <cellStyle name="Cálculo 2 2 3 2 6 2 2" xfId="26579" xr:uid="{00000000-0005-0000-0000-00000A120000}"/>
    <cellStyle name="Cálculo 2 2 3 2 6 2 3" xfId="35831" xr:uid="{00000000-0005-0000-0000-00000B120000}"/>
    <cellStyle name="Cálculo 2 2 3 2 7" xfId="11197" xr:uid="{00000000-0005-0000-0000-00000C120000}"/>
    <cellStyle name="Cálculo 2 2 3 2 7 2" xfId="20449" xr:uid="{00000000-0005-0000-0000-00000D120000}"/>
    <cellStyle name="Cálculo 2 2 3 2 7 3" xfId="29701" xr:uid="{00000000-0005-0000-0000-00000E120000}"/>
    <cellStyle name="Cálculo 2 2 3 3" xfId="2035" xr:uid="{00000000-0005-0000-0000-00000F120000}"/>
    <cellStyle name="Cálculo 2 2 3 3 2" xfId="2784" xr:uid="{00000000-0005-0000-0000-000010120000}"/>
    <cellStyle name="Cálculo 2 2 3 3 2 2" xfId="6232" xr:uid="{00000000-0005-0000-0000-000011120000}"/>
    <cellStyle name="Cálculo 2 2 3 3 2 2 2" xfId="15484" xr:uid="{00000000-0005-0000-0000-000012120000}"/>
    <cellStyle name="Cálculo 2 2 3 3 2 2 2 2" xfId="24736" xr:uid="{00000000-0005-0000-0000-000013120000}"/>
    <cellStyle name="Cálculo 2 2 3 3 2 2 2 3" xfId="33988" xr:uid="{00000000-0005-0000-0000-000014120000}"/>
    <cellStyle name="Cálculo 2 2 3 3 2 3" xfId="8914" xr:uid="{00000000-0005-0000-0000-000015120000}"/>
    <cellStyle name="Cálculo 2 2 3 3 2 3 2" xfId="18166" xr:uid="{00000000-0005-0000-0000-000016120000}"/>
    <cellStyle name="Cálculo 2 2 3 3 2 3 2 2" xfId="27418" xr:uid="{00000000-0005-0000-0000-000017120000}"/>
    <cellStyle name="Cálculo 2 2 3 3 2 3 2 3" xfId="36670" xr:uid="{00000000-0005-0000-0000-000018120000}"/>
    <cellStyle name="Cálculo 2 2 3 3 2 4" xfId="12036" xr:uid="{00000000-0005-0000-0000-000019120000}"/>
    <cellStyle name="Cálculo 2 2 3 3 2 4 2" xfId="21288" xr:uid="{00000000-0005-0000-0000-00001A120000}"/>
    <cellStyle name="Cálculo 2 2 3 3 2 4 3" xfId="30540" xr:uid="{00000000-0005-0000-0000-00001B120000}"/>
    <cellStyle name="Cálculo 2 2 3 3 3" xfId="3440" xr:uid="{00000000-0005-0000-0000-00001C120000}"/>
    <cellStyle name="Cálculo 2 2 3 3 3 2" xfId="6888" xr:uid="{00000000-0005-0000-0000-00001D120000}"/>
    <cellStyle name="Cálculo 2 2 3 3 3 2 2" xfId="16140" xr:uid="{00000000-0005-0000-0000-00001E120000}"/>
    <cellStyle name="Cálculo 2 2 3 3 3 2 2 2" xfId="25392" xr:uid="{00000000-0005-0000-0000-00001F120000}"/>
    <cellStyle name="Cálculo 2 2 3 3 3 2 2 3" xfId="34644" xr:uid="{00000000-0005-0000-0000-000020120000}"/>
    <cellStyle name="Cálculo 2 2 3 3 3 3" xfId="9570" xr:uid="{00000000-0005-0000-0000-000021120000}"/>
    <cellStyle name="Cálculo 2 2 3 3 3 3 2" xfId="18822" xr:uid="{00000000-0005-0000-0000-000022120000}"/>
    <cellStyle name="Cálculo 2 2 3 3 3 3 2 2" xfId="28074" xr:uid="{00000000-0005-0000-0000-000023120000}"/>
    <cellStyle name="Cálculo 2 2 3 3 3 3 2 3" xfId="37326" xr:uid="{00000000-0005-0000-0000-000024120000}"/>
    <cellStyle name="Cálculo 2 2 3 3 3 4" xfId="12692" xr:uid="{00000000-0005-0000-0000-000025120000}"/>
    <cellStyle name="Cálculo 2 2 3 3 3 4 2" xfId="21944" xr:uid="{00000000-0005-0000-0000-000026120000}"/>
    <cellStyle name="Cálculo 2 2 3 3 3 4 3" xfId="31196" xr:uid="{00000000-0005-0000-0000-000027120000}"/>
    <cellStyle name="Cálculo 2 2 3 3 4" xfId="4075" xr:uid="{00000000-0005-0000-0000-000028120000}"/>
    <cellStyle name="Cálculo 2 2 3 3 4 2" xfId="7523" xr:uid="{00000000-0005-0000-0000-000029120000}"/>
    <cellStyle name="Cálculo 2 2 3 3 4 2 2" xfId="16775" xr:uid="{00000000-0005-0000-0000-00002A120000}"/>
    <cellStyle name="Cálculo 2 2 3 3 4 2 2 2" xfId="26027" xr:uid="{00000000-0005-0000-0000-00002B120000}"/>
    <cellStyle name="Cálculo 2 2 3 3 4 2 2 3" xfId="35279" xr:uid="{00000000-0005-0000-0000-00002C120000}"/>
    <cellStyle name="Cálculo 2 2 3 3 4 3" xfId="10205" xr:uid="{00000000-0005-0000-0000-00002D120000}"/>
    <cellStyle name="Cálculo 2 2 3 3 4 3 2" xfId="19457" xr:uid="{00000000-0005-0000-0000-00002E120000}"/>
    <cellStyle name="Cálculo 2 2 3 3 4 3 2 2" xfId="28709" xr:uid="{00000000-0005-0000-0000-00002F120000}"/>
    <cellStyle name="Cálculo 2 2 3 3 4 3 2 3" xfId="37961" xr:uid="{00000000-0005-0000-0000-000030120000}"/>
    <cellStyle name="Cálculo 2 2 3 3 4 4" xfId="13327" xr:uid="{00000000-0005-0000-0000-000031120000}"/>
    <cellStyle name="Cálculo 2 2 3 3 4 4 2" xfId="22579" xr:uid="{00000000-0005-0000-0000-000032120000}"/>
    <cellStyle name="Cálculo 2 2 3 3 4 4 3" xfId="31831" xr:uid="{00000000-0005-0000-0000-000033120000}"/>
    <cellStyle name="Cálculo 2 2 3 3 5" xfId="5483" xr:uid="{00000000-0005-0000-0000-000034120000}"/>
    <cellStyle name="Cálculo 2 2 3 3 5 2" xfId="14735" xr:uid="{00000000-0005-0000-0000-000035120000}"/>
    <cellStyle name="Cálculo 2 2 3 3 5 2 2" xfId="23987" xr:uid="{00000000-0005-0000-0000-000036120000}"/>
    <cellStyle name="Cálculo 2 2 3 3 5 2 3" xfId="33239" xr:uid="{00000000-0005-0000-0000-000037120000}"/>
    <cellStyle name="Cálculo 2 2 3 3 6" xfId="8165" xr:uid="{00000000-0005-0000-0000-000038120000}"/>
    <cellStyle name="Cálculo 2 2 3 3 6 2" xfId="17417" xr:uid="{00000000-0005-0000-0000-000039120000}"/>
    <cellStyle name="Cálculo 2 2 3 3 6 2 2" xfId="26669" xr:uid="{00000000-0005-0000-0000-00003A120000}"/>
    <cellStyle name="Cálculo 2 2 3 3 6 2 3" xfId="35921" xr:uid="{00000000-0005-0000-0000-00003B120000}"/>
    <cellStyle name="Cálculo 2 2 3 3 7" xfId="11287" xr:uid="{00000000-0005-0000-0000-00003C120000}"/>
    <cellStyle name="Cálculo 2 2 3 3 7 2" xfId="20539" xr:uid="{00000000-0005-0000-0000-00003D120000}"/>
    <cellStyle name="Cálculo 2 2 3 3 7 3" xfId="29791" xr:uid="{00000000-0005-0000-0000-00003E120000}"/>
    <cellStyle name="Cálculo 2 2 3 4" xfId="2111" xr:uid="{00000000-0005-0000-0000-00003F120000}"/>
    <cellStyle name="Cálculo 2 2 3 4 2" xfId="2860" xr:uid="{00000000-0005-0000-0000-000040120000}"/>
    <cellStyle name="Cálculo 2 2 3 4 2 2" xfId="6308" xr:uid="{00000000-0005-0000-0000-000041120000}"/>
    <cellStyle name="Cálculo 2 2 3 4 2 2 2" xfId="15560" xr:uid="{00000000-0005-0000-0000-000042120000}"/>
    <cellStyle name="Cálculo 2 2 3 4 2 2 2 2" xfId="24812" xr:uid="{00000000-0005-0000-0000-000043120000}"/>
    <cellStyle name="Cálculo 2 2 3 4 2 2 2 3" xfId="34064" xr:uid="{00000000-0005-0000-0000-000044120000}"/>
    <cellStyle name="Cálculo 2 2 3 4 2 3" xfId="8990" xr:uid="{00000000-0005-0000-0000-000045120000}"/>
    <cellStyle name="Cálculo 2 2 3 4 2 3 2" xfId="18242" xr:uid="{00000000-0005-0000-0000-000046120000}"/>
    <cellStyle name="Cálculo 2 2 3 4 2 3 2 2" xfId="27494" xr:uid="{00000000-0005-0000-0000-000047120000}"/>
    <cellStyle name="Cálculo 2 2 3 4 2 3 2 3" xfId="36746" xr:uid="{00000000-0005-0000-0000-000048120000}"/>
    <cellStyle name="Cálculo 2 2 3 4 2 4" xfId="12112" xr:uid="{00000000-0005-0000-0000-000049120000}"/>
    <cellStyle name="Cálculo 2 2 3 4 2 4 2" xfId="21364" xr:uid="{00000000-0005-0000-0000-00004A120000}"/>
    <cellStyle name="Cálculo 2 2 3 4 2 4 3" xfId="30616" xr:uid="{00000000-0005-0000-0000-00004B120000}"/>
    <cellStyle name="Cálculo 2 2 3 4 3" xfId="3516" xr:uid="{00000000-0005-0000-0000-00004C120000}"/>
    <cellStyle name="Cálculo 2 2 3 4 3 2" xfId="6964" xr:uid="{00000000-0005-0000-0000-00004D120000}"/>
    <cellStyle name="Cálculo 2 2 3 4 3 2 2" xfId="16216" xr:uid="{00000000-0005-0000-0000-00004E120000}"/>
    <cellStyle name="Cálculo 2 2 3 4 3 2 2 2" xfId="25468" xr:uid="{00000000-0005-0000-0000-00004F120000}"/>
    <cellStyle name="Cálculo 2 2 3 4 3 2 2 3" xfId="34720" xr:uid="{00000000-0005-0000-0000-000050120000}"/>
    <cellStyle name="Cálculo 2 2 3 4 3 3" xfId="9646" xr:uid="{00000000-0005-0000-0000-000051120000}"/>
    <cellStyle name="Cálculo 2 2 3 4 3 3 2" xfId="18898" xr:uid="{00000000-0005-0000-0000-000052120000}"/>
    <cellStyle name="Cálculo 2 2 3 4 3 3 2 2" xfId="28150" xr:uid="{00000000-0005-0000-0000-000053120000}"/>
    <cellStyle name="Cálculo 2 2 3 4 3 3 2 3" xfId="37402" xr:uid="{00000000-0005-0000-0000-000054120000}"/>
    <cellStyle name="Cálculo 2 2 3 4 3 4" xfId="12768" xr:uid="{00000000-0005-0000-0000-000055120000}"/>
    <cellStyle name="Cálculo 2 2 3 4 3 4 2" xfId="22020" xr:uid="{00000000-0005-0000-0000-000056120000}"/>
    <cellStyle name="Cálculo 2 2 3 4 3 4 3" xfId="31272" xr:uid="{00000000-0005-0000-0000-000057120000}"/>
    <cellStyle name="Cálculo 2 2 3 4 4" xfId="4151" xr:uid="{00000000-0005-0000-0000-000058120000}"/>
    <cellStyle name="Cálculo 2 2 3 4 4 2" xfId="7599" xr:uid="{00000000-0005-0000-0000-000059120000}"/>
    <cellStyle name="Cálculo 2 2 3 4 4 2 2" xfId="16851" xr:uid="{00000000-0005-0000-0000-00005A120000}"/>
    <cellStyle name="Cálculo 2 2 3 4 4 2 2 2" xfId="26103" xr:uid="{00000000-0005-0000-0000-00005B120000}"/>
    <cellStyle name="Cálculo 2 2 3 4 4 2 2 3" xfId="35355" xr:uid="{00000000-0005-0000-0000-00005C120000}"/>
    <cellStyle name="Cálculo 2 2 3 4 4 3" xfId="10281" xr:uid="{00000000-0005-0000-0000-00005D120000}"/>
    <cellStyle name="Cálculo 2 2 3 4 4 3 2" xfId="19533" xr:uid="{00000000-0005-0000-0000-00005E120000}"/>
    <cellStyle name="Cálculo 2 2 3 4 4 3 2 2" xfId="28785" xr:uid="{00000000-0005-0000-0000-00005F120000}"/>
    <cellStyle name="Cálculo 2 2 3 4 4 3 2 3" xfId="38037" xr:uid="{00000000-0005-0000-0000-000060120000}"/>
    <cellStyle name="Cálculo 2 2 3 4 4 4" xfId="13403" xr:uid="{00000000-0005-0000-0000-000061120000}"/>
    <cellStyle name="Cálculo 2 2 3 4 4 4 2" xfId="22655" xr:uid="{00000000-0005-0000-0000-000062120000}"/>
    <cellStyle name="Cálculo 2 2 3 4 4 4 3" xfId="31907" xr:uid="{00000000-0005-0000-0000-000063120000}"/>
    <cellStyle name="Cálculo 2 2 3 4 5" xfId="5559" xr:uid="{00000000-0005-0000-0000-000064120000}"/>
    <cellStyle name="Cálculo 2 2 3 4 5 2" xfId="14811" xr:uid="{00000000-0005-0000-0000-000065120000}"/>
    <cellStyle name="Cálculo 2 2 3 4 5 2 2" xfId="24063" xr:uid="{00000000-0005-0000-0000-000066120000}"/>
    <cellStyle name="Cálculo 2 2 3 4 5 2 3" xfId="33315" xr:uid="{00000000-0005-0000-0000-000067120000}"/>
    <cellStyle name="Cálculo 2 2 3 4 6" xfId="8241" xr:uid="{00000000-0005-0000-0000-000068120000}"/>
    <cellStyle name="Cálculo 2 2 3 4 6 2" xfId="17493" xr:uid="{00000000-0005-0000-0000-000069120000}"/>
    <cellStyle name="Cálculo 2 2 3 4 6 2 2" xfId="26745" xr:uid="{00000000-0005-0000-0000-00006A120000}"/>
    <cellStyle name="Cálculo 2 2 3 4 6 2 3" xfId="35997" xr:uid="{00000000-0005-0000-0000-00006B120000}"/>
    <cellStyle name="Cálculo 2 2 3 4 7" xfId="11363" xr:uid="{00000000-0005-0000-0000-00006C120000}"/>
    <cellStyle name="Cálculo 2 2 3 4 7 2" xfId="20615" xr:uid="{00000000-0005-0000-0000-00006D120000}"/>
    <cellStyle name="Cálculo 2 2 3 4 7 3" xfId="29867" xr:uid="{00000000-0005-0000-0000-00006E120000}"/>
    <cellStyle name="Cálculo 2 2 3 5" xfId="2180" xr:uid="{00000000-0005-0000-0000-00006F120000}"/>
    <cellStyle name="Cálculo 2 2 3 5 2" xfId="2929" xr:uid="{00000000-0005-0000-0000-000070120000}"/>
    <cellStyle name="Cálculo 2 2 3 5 2 2" xfId="6377" xr:uid="{00000000-0005-0000-0000-000071120000}"/>
    <cellStyle name="Cálculo 2 2 3 5 2 2 2" xfId="15629" xr:uid="{00000000-0005-0000-0000-000072120000}"/>
    <cellStyle name="Cálculo 2 2 3 5 2 2 2 2" xfId="24881" xr:uid="{00000000-0005-0000-0000-000073120000}"/>
    <cellStyle name="Cálculo 2 2 3 5 2 2 2 3" xfId="34133" xr:uid="{00000000-0005-0000-0000-000074120000}"/>
    <cellStyle name="Cálculo 2 2 3 5 2 3" xfId="9059" xr:uid="{00000000-0005-0000-0000-000075120000}"/>
    <cellStyle name="Cálculo 2 2 3 5 2 3 2" xfId="18311" xr:uid="{00000000-0005-0000-0000-000076120000}"/>
    <cellStyle name="Cálculo 2 2 3 5 2 3 2 2" xfId="27563" xr:uid="{00000000-0005-0000-0000-000077120000}"/>
    <cellStyle name="Cálculo 2 2 3 5 2 3 2 3" xfId="36815" xr:uid="{00000000-0005-0000-0000-000078120000}"/>
    <cellStyle name="Cálculo 2 2 3 5 2 4" xfId="12181" xr:uid="{00000000-0005-0000-0000-000079120000}"/>
    <cellStyle name="Cálculo 2 2 3 5 2 4 2" xfId="21433" xr:uid="{00000000-0005-0000-0000-00007A120000}"/>
    <cellStyle name="Cálculo 2 2 3 5 2 4 3" xfId="30685" xr:uid="{00000000-0005-0000-0000-00007B120000}"/>
    <cellStyle name="Cálculo 2 2 3 5 3" xfId="3585" xr:uid="{00000000-0005-0000-0000-00007C120000}"/>
    <cellStyle name="Cálculo 2 2 3 5 3 2" xfId="7033" xr:uid="{00000000-0005-0000-0000-00007D120000}"/>
    <cellStyle name="Cálculo 2 2 3 5 3 2 2" xfId="16285" xr:uid="{00000000-0005-0000-0000-00007E120000}"/>
    <cellStyle name="Cálculo 2 2 3 5 3 2 2 2" xfId="25537" xr:uid="{00000000-0005-0000-0000-00007F120000}"/>
    <cellStyle name="Cálculo 2 2 3 5 3 2 2 3" xfId="34789" xr:uid="{00000000-0005-0000-0000-000080120000}"/>
    <cellStyle name="Cálculo 2 2 3 5 3 3" xfId="9715" xr:uid="{00000000-0005-0000-0000-000081120000}"/>
    <cellStyle name="Cálculo 2 2 3 5 3 3 2" xfId="18967" xr:uid="{00000000-0005-0000-0000-000082120000}"/>
    <cellStyle name="Cálculo 2 2 3 5 3 3 2 2" xfId="28219" xr:uid="{00000000-0005-0000-0000-000083120000}"/>
    <cellStyle name="Cálculo 2 2 3 5 3 3 2 3" xfId="37471" xr:uid="{00000000-0005-0000-0000-000084120000}"/>
    <cellStyle name="Cálculo 2 2 3 5 3 4" xfId="12837" xr:uid="{00000000-0005-0000-0000-000085120000}"/>
    <cellStyle name="Cálculo 2 2 3 5 3 4 2" xfId="22089" xr:uid="{00000000-0005-0000-0000-000086120000}"/>
    <cellStyle name="Cálculo 2 2 3 5 3 4 3" xfId="31341" xr:uid="{00000000-0005-0000-0000-000087120000}"/>
    <cellStyle name="Cálculo 2 2 3 5 4" xfId="4220" xr:uid="{00000000-0005-0000-0000-000088120000}"/>
    <cellStyle name="Cálculo 2 2 3 5 4 2" xfId="7668" xr:uid="{00000000-0005-0000-0000-000089120000}"/>
    <cellStyle name="Cálculo 2 2 3 5 4 2 2" xfId="16920" xr:uid="{00000000-0005-0000-0000-00008A120000}"/>
    <cellStyle name="Cálculo 2 2 3 5 4 2 2 2" xfId="26172" xr:uid="{00000000-0005-0000-0000-00008B120000}"/>
    <cellStyle name="Cálculo 2 2 3 5 4 2 2 3" xfId="35424" xr:uid="{00000000-0005-0000-0000-00008C120000}"/>
    <cellStyle name="Cálculo 2 2 3 5 4 3" xfId="10350" xr:uid="{00000000-0005-0000-0000-00008D120000}"/>
    <cellStyle name="Cálculo 2 2 3 5 4 3 2" xfId="19602" xr:uid="{00000000-0005-0000-0000-00008E120000}"/>
    <cellStyle name="Cálculo 2 2 3 5 4 3 2 2" xfId="28854" xr:uid="{00000000-0005-0000-0000-00008F120000}"/>
    <cellStyle name="Cálculo 2 2 3 5 4 3 2 3" xfId="38106" xr:uid="{00000000-0005-0000-0000-000090120000}"/>
    <cellStyle name="Cálculo 2 2 3 5 4 4" xfId="13472" xr:uid="{00000000-0005-0000-0000-000091120000}"/>
    <cellStyle name="Cálculo 2 2 3 5 4 4 2" xfId="22724" xr:uid="{00000000-0005-0000-0000-000092120000}"/>
    <cellStyle name="Cálculo 2 2 3 5 4 4 3" xfId="31976" xr:uid="{00000000-0005-0000-0000-000093120000}"/>
    <cellStyle name="Cálculo 2 2 3 5 5" xfId="5628" xr:uid="{00000000-0005-0000-0000-000094120000}"/>
    <cellStyle name="Cálculo 2 2 3 5 5 2" xfId="14880" xr:uid="{00000000-0005-0000-0000-000095120000}"/>
    <cellStyle name="Cálculo 2 2 3 5 5 2 2" xfId="24132" xr:uid="{00000000-0005-0000-0000-000096120000}"/>
    <cellStyle name="Cálculo 2 2 3 5 5 2 3" xfId="33384" xr:uid="{00000000-0005-0000-0000-000097120000}"/>
    <cellStyle name="Cálculo 2 2 3 5 6" xfId="8310" xr:uid="{00000000-0005-0000-0000-000098120000}"/>
    <cellStyle name="Cálculo 2 2 3 5 6 2" xfId="17562" xr:uid="{00000000-0005-0000-0000-000099120000}"/>
    <cellStyle name="Cálculo 2 2 3 5 6 2 2" xfId="26814" xr:uid="{00000000-0005-0000-0000-00009A120000}"/>
    <cellStyle name="Cálculo 2 2 3 5 6 2 3" xfId="36066" xr:uid="{00000000-0005-0000-0000-00009B120000}"/>
    <cellStyle name="Cálculo 2 2 3 5 7" xfId="11432" xr:uid="{00000000-0005-0000-0000-00009C120000}"/>
    <cellStyle name="Cálculo 2 2 3 5 7 2" xfId="20684" xr:uid="{00000000-0005-0000-0000-00009D120000}"/>
    <cellStyle name="Cálculo 2 2 3 5 7 3" xfId="29936" xr:uid="{00000000-0005-0000-0000-00009E120000}"/>
    <cellStyle name="Cálculo 2 2 3 6" xfId="2241" xr:uid="{00000000-0005-0000-0000-00009F120000}"/>
    <cellStyle name="Cálculo 2 2 3 6 2" xfId="2990" xr:uid="{00000000-0005-0000-0000-0000A0120000}"/>
    <cellStyle name="Cálculo 2 2 3 6 2 2" xfId="6438" xr:uid="{00000000-0005-0000-0000-0000A1120000}"/>
    <cellStyle name="Cálculo 2 2 3 6 2 2 2" xfId="15690" xr:uid="{00000000-0005-0000-0000-0000A2120000}"/>
    <cellStyle name="Cálculo 2 2 3 6 2 2 2 2" xfId="24942" xr:uid="{00000000-0005-0000-0000-0000A3120000}"/>
    <cellStyle name="Cálculo 2 2 3 6 2 2 2 3" xfId="34194" xr:uid="{00000000-0005-0000-0000-0000A4120000}"/>
    <cellStyle name="Cálculo 2 2 3 6 2 3" xfId="9120" xr:uid="{00000000-0005-0000-0000-0000A5120000}"/>
    <cellStyle name="Cálculo 2 2 3 6 2 3 2" xfId="18372" xr:uid="{00000000-0005-0000-0000-0000A6120000}"/>
    <cellStyle name="Cálculo 2 2 3 6 2 3 2 2" xfId="27624" xr:uid="{00000000-0005-0000-0000-0000A7120000}"/>
    <cellStyle name="Cálculo 2 2 3 6 2 3 2 3" xfId="36876" xr:uid="{00000000-0005-0000-0000-0000A8120000}"/>
    <cellStyle name="Cálculo 2 2 3 6 2 4" xfId="12242" xr:uid="{00000000-0005-0000-0000-0000A9120000}"/>
    <cellStyle name="Cálculo 2 2 3 6 2 4 2" xfId="21494" xr:uid="{00000000-0005-0000-0000-0000AA120000}"/>
    <cellStyle name="Cálculo 2 2 3 6 2 4 3" xfId="30746" xr:uid="{00000000-0005-0000-0000-0000AB120000}"/>
    <cellStyle name="Cálculo 2 2 3 6 3" xfId="3646" xr:uid="{00000000-0005-0000-0000-0000AC120000}"/>
    <cellStyle name="Cálculo 2 2 3 6 3 2" xfId="7094" xr:uid="{00000000-0005-0000-0000-0000AD120000}"/>
    <cellStyle name="Cálculo 2 2 3 6 3 2 2" xfId="16346" xr:uid="{00000000-0005-0000-0000-0000AE120000}"/>
    <cellStyle name="Cálculo 2 2 3 6 3 2 2 2" xfId="25598" xr:uid="{00000000-0005-0000-0000-0000AF120000}"/>
    <cellStyle name="Cálculo 2 2 3 6 3 2 2 3" xfId="34850" xr:uid="{00000000-0005-0000-0000-0000B0120000}"/>
    <cellStyle name="Cálculo 2 2 3 6 3 3" xfId="9776" xr:uid="{00000000-0005-0000-0000-0000B1120000}"/>
    <cellStyle name="Cálculo 2 2 3 6 3 3 2" xfId="19028" xr:uid="{00000000-0005-0000-0000-0000B2120000}"/>
    <cellStyle name="Cálculo 2 2 3 6 3 3 2 2" xfId="28280" xr:uid="{00000000-0005-0000-0000-0000B3120000}"/>
    <cellStyle name="Cálculo 2 2 3 6 3 3 2 3" xfId="37532" xr:uid="{00000000-0005-0000-0000-0000B4120000}"/>
    <cellStyle name="Cálculo 2 2 3 6 3 4" xfId="12898" xr:uid="{00000000-0005-0000-0000-0000B5120000}"/>
    <cellStyle name="Cálculo 2 2 3 6 3 4 2" xfId="22150" xr:uid="{00000000-0005-0000-0000-0000B6120000}"/>
    <cellStyle name="Cálculo 2 2 3 6 3 4 3" xfId="31402" xr:uid="{00000000-0005-0000-0000-0000B7120000}"/>
    <cellStyle name="Cálculo 2 2 3 6 4" xfId="4281" xr:uid="{00000000-0005-0000-0000-0000B8120000}"/>
    <cellStyle name="Cálculo 2 2 3 6 4 2" xfId="7729" xr:uid="{00000000-0005-0000-0000-0000B9120000}"/>
    <cellStyle name="Cálculo 2 2 3 6 4 2 2" xfId="16981" xr:uid="{00000000-0005-0000-0000-0000BA120000}"/>
    <cellStyle name="Cálculo 2 2 3 6 4 2 2 2" xfId="26233" xr:uid="{00000000-0005-0000-0000-0000BB120000}"/>
    <cellStyle name="Cálculo 2 2 3 6 4 2 2 3" xfId="35485" xr:uid="{00000000-0005-0000-0000-0000BC120000}"/>
    <cellStyle name="Cálculo 2 2 3 6 4 3" xfId="10411" xr:uid="{00000000-0005-0000-0000-0000BD120000}"/>
    <cellStyle name="Cálculo 2 2 3 6 4 3 2" xfId="19663" xr:uid="{00000000-0005-0000-0000-0000BE120000}"/>
    <cellStyle name="Cálculo 2 2 3 6 4 3 2 2" xfId="28915" xr:uid="{00000000-0005-0000-0000-0000BF120000}"/>
    <cellStyle name="Cálculo 2 2 3 6 4 3 2 3" xfId="38167" xr:uid="{00000000-0005-0000-0000-0000C0120000}"/>
    <cellStyle name="Cálculo 2 2 3 6 4 4" xfId="13533" xr:uid="{00000000-0005-0000-0000-0000C1120000}"/>
    <cellStyle name="Cálculo 2 2 3 6 4 4 2" xfId="22785" xr:uid="{00000000-0005-0000-0000-0000C2120000}"/>
    <cellStyle name="Cálculo 2 2 3 6 4 4 3" xfId="32037" xr:uid="{00000000-0005-0000-0000-0000C3120000}"/>
    <cellStyle name="Cálculo 2 2 3 6 5" xfId="5689" xr:uid="{00000000-0005-0000-0000-0000C4120000}"/>
    <cellStyle name="Cálculo 2 2 3 6 5 2" xfId="14941" xr:uid="{00000000-0005-0000-0000-0000C5120000}"/>
    <cellStyle name="Cálculo 2 2 3 6 5 2 2" xfId="24193" xr:uid="{00000000-0005-0000-0000-0000C6120000}"/>
    <cellStyle name="Cálculo 2 2 3 6 5 2 3" xfId="33445" xr:uid="{00000000-0005-0000-0000-0000C7120000}"/>
    <cellStyle name="Cálculo 2 2 3 6 6" xfId="8371" xr:uid="{00000000-0005-0000-0000-0000C8120000}"/>
    <cellStyle name="Cálculo 2 2 3 6 6 2" xfId="17623" xr:uid="{00000000-0005-0000-0000-0000C9120000}"/>
    <cellStyle name="Cálculo 2 2 3 6 6 2 2" xfId="26875" xr:uid="{00000000-0005-0000-0000-0000CA120000}"/>
    <cellStyle name="Cálculo 2 2 3 6 6 2 3" xfId="36127" xr:uid="{00000000-0005-0000-0000-0000CB120000}"/>
    <cellStyle name="Cálculo 2 2 3 6 7" xfId="11493" xr:uid="{00000000-0005-0000-0000-0000CC120000}"/>
    <cellStyle name="Cálculo 2 2 3 6 7 2" xfId="20745" xr:uid="{00000000-0005-0000-0000-0000CD120000}"/>
    <cellStyle name="Cálculo 2 2 3 6 7 3" xfId="29997" xr:uid="{00000000-0005-0000-0000-0000CE120000}"/>
    <cellStyle name="Cálculo 2 2 3 7" xfId="1072" xr:uid="{00000000-0005-0000-0000-0000CF120000}"/>
    <cellStyle name="Cálculo 2 2 3 7 2" xfId="4800" xr:uid="{00000000-0005-0000-0000-0000D0120000}"/>
    <cellStyle name="Cálculo 2 2 3 7 2 2" xfId="14052" xr:uid="{00000000-0005-0000-0000-0000D1120000}"/>
    <cellStyle name="Cálculo 2 2 3 7 2 2 2" xfId="23304" xr:uid="{00000000-0005-0000-0000-0000D2120000}"/>
    <cellStyle name="Cálculo 2 2 3 7 2 2 3" xfId="32556" xr:uid="{00000000-0005-0000-0000-0000D3120000}"/>
    <cellStyle name="Cálculo 2 2 3 7 3" xfId="199" xr:uid="{00000000-0005-0000-0000-0000D4120000}"/>
    <cellStyle name="Cálculo 2 2 3 7 3 2" xfId="10458" xr:uid="{00000000-0005-0000-0000-0000D5120000}"/>
    <cellStyle name="Cálculo 2 2 3 7 3 2 2" xfId="19710" xr:uid="{00000000-0005-0000-0000-0000D6120000}"/>
    <cellStyle name="Cálculo 2 2 3 7 3 2 3" xfId="28962" xr:uid="{00000000-0005-0000-0000-0000D7120000}"/>
    <cellStyle name="Cálculo 2 2 3 7 4" xfId="10826" xr:uid="{00000000-0005-0000-0000-0000D8120000}"/>
    <cellStyle name="Cálculo 2 2 3 7 4 2" xfId="20078" xr:uid="{00000000-0005-0000-0000-0000D9120000}"/>
    <cellStyle name="Cálculo 2 2 3 7 4 3" xfId="29330" xr:uid="{00000000-0005-0000-0000-0000DA120000}"/>
    <cellStyle name="Cálculo 2 2 3 8" xfId="885" xr:uid="{00000000-0005-0000-0000-0000DB120000}"/>
    <cellStyle name="Cálculo 2 2 3 8 2" xfId="4613" xr:uid="{00000000-0005-0000-0000-0000DC120000}"/>
    <cellStyle name="Cálculo 2 2 3 8 2 2" xfId="13865" xr:uid="{00000000-0005-0000-0000-0000DD120000}"/>
    <cellStyle name="Cálculo 2 2 3 8 2 2 2" xfId="23117" xr:uid="{00000000-0005-0000-0000-0000DE120000}"/>
    <cellStyle name="Cálculo 2 2 3 8 2 2 3" xfId="32369" xr:uid="{00000000-0005-0000-0000-0000DF120000}"/>
    <cellStyle name="Cálculo 2 2 3 8 3" xfId="4963" xr:uid="{00000000-0005-0000-0000-0000E0120000}"/>
    <cellStyle name="Cálculo 2 2 3 8 3 2" xfId="14215" xr:uid="{00000000-0005-0000-0000-0000E1120000}"/>
    <cellStyle name="Cálculo 2 2 3 8 3 2 2" xfId="23467" xr:uid="{00000000-0005-0000-0000-0000E2120000}"/>
    <cellStyle name="Cálculo 2 2 3 8 3 2 3" xfId="32719" xr:uid="{00000000-0005-0000-0000-0000E3120000}"/>
    <cellStyle name="Cálculo 2 2 3 8 4" xfId="10639" xr:uid="{00000000-0005-0000-0000-0000E4120000}"/>
    <cellStyle name="Cálculo 2 2 3 8 4 2" xfId="19891" xr:uid="{00000000-0005-0000-0000-0000E5120000}"/>
    <cellStyle name="Cálculo 2 2 3 8 4 3" xfId="29143" xr:uid="{00000000-0005-0000-0000-0000E6120000}"/>
    <cellStyle name="Cálculo 2 2 3 9" xfId="2302" xr:uid="{00000000-0005-0000-0000-0000E7120000}"/>
    <cellStyle name="Cálculo 2 2 3 9 2" xfId="5750" xr:uid="{00000000-0005-0000-0000-0000E8120000}"/>
    <cellStyle name="Cálculo 2 2 3 9 2 2" xfId="15002" xr:uid="{00000000-0005-0000-0000-0000E9120000}"/>
    <cellStyle name="Cálculo 2 2 3 9 2 2 2" xfId="24254" xr:uid="{00000000-0005-0000-0000-0000EA120000}"/>
    <cellStyle name="Cálculo 2 2 3 9 2 2 3" xfId="33506" xr:uid="{00000000-0005-0000-0000-0000EB120000}"/>
    <cellStyle name="Cálculo 2 2 3 9 3" xfId="8432" xr:uid="{00000000-0005-0000-0000-0000EC120000}"/>
    <cellStyle name="Cálculo 2 2 3 9 3 2" xfId="17684" xr:uid="{00000000-0005-0000-0000-0000ED120000}"/>
    <cellStyle name="Cálculo 2 2 3 9 3 2 2" xfId="26936" xr:uid="{00000000-0005-0000-0000-0000EE120000}"/>
    <cellStyle name="Cálculo 2 2 3 9 3 2 3" xfId="36188" xr:uid="{00000000-0005-0000-0000-0000EF120000}"/>
    <cellStyle name="Cálculo 2 2 3 9 4" xfId="11554" xr:uid="{00000000-0005-0000-0000-0000F0120000}"/>
    <cellStyle name="Cálculo 2 2 3 9 4 2" xfId="20806" xr:uid="{00000000-0005-0000-0000-0000F1120000}"/>
    <cellStyle name="Cálculo 2 2 3 9 4 3" xfId="30058" xr:uid="{00000000-0005-0000-0000-0000F2120000}"/>
    <cellStyle name="Cálculo 2 2 4" xfId="814" xr:uid="{00000000-0005-0000-0000-0000F3120000}"/>
    <cellStyle name="Cálculo 2 2 4 10" xfId="4557" xr:uid="{00000000-0005-0000-0000-0000F4120000}"/>
    <cellStyle name="Cálculo 2 2 4 10 2" xfId="13809" xr:uid="{00000000-0005-0000-0000-0000F5120000}"/>
    <cellStyle name="Cálculo 2 2 4 10 2 2" xfId="23061" xr:uid="{00000000-0005-0000-0000-0000F6120000}"/>
    <cellStyle name="Cálculo 2 2 4 10 2 3" xfId="32313" xr:uid="{00000000-0005-0000-0000-0000F7120000}"/>
    <cellStyle name="Cálculo 2 2 4 11" xfId="853" xr:uid="{00000000-0005-0000-0000-0000F8120000}"/>
    <cellStyle name="Cálculo 2 2 4 11 2" xfId="10607" xr:uid="{00000000-0005-0000-0000-0000F9120000}"/>
    <cellStyle name="Cálculo 2 2 4 11 2 2" xfId="19859" xr:uid="{00000000-0005-0000-0000-0000FA120000}"/>
    <cellStyle name="Cálculo 2 2 4 11 2 3" xfId="29111" xr:uid="{00000000-0005-0000-0000-0000FB120000}"/>
    <cellStyle name="Cálculo 2 2 4 12" xfId="10586" xr:uid="{00000000-0005-0000-0000-0000FC120000}"/>
    <cellStyle name="Cálculo 2 2 4 12 2" xfId="19838" xr:uid="{00000000-0005-0000-0000-0000FD120000}"/>
    <cellStyle name="Cálculo 2 2 4 12 3" xfId="29090" xr:uid="{00000000-0005-0000-0000-0000FE120000}"/>
    <cellStyle name="Cálculo 2 2 4 2" xfId="1993" xr:uid="{00000000-0005-0000-0000-0000FF120000}"/>
    <cellStyle name="Cálculo 2 2 4 2 2" xfId="2746" xr:uid="{00000000-0005-0000-0000-000000130000}"/>
    <cellStyle name="Cálculo 2 2 4 2 2 2" xfId="6194" xr:uid="{00000000-0005-0000-0000-000001130000}"/>
    <cellStyle name="Cálculo 2 2 4 2 2 2 2" xfId="15446" xr:uid="{00000000-0005-0000-0000-000002130000}"/>
    <cellStyle name="Cálculo 2 2 4 2 2 2 2 2" xfId="24698" xr:uid="{00000000-0005-0000-0000-000003130000}"/>
    <cellStyle name="Cálculo 2 2 4 2 2 2 2 3" xfId="33950" xr:uid="{00000000-0005-0000-0000-000004130000}"/>
    <cellStyle name="Cálculo 2 2 4 2 2 3" xfId="8876" xr:uid="{00000000-0005-0000-0000-000005130000}"/>
    <cellStyle name="Cálculo 2 2 4 2 2 3 2" xfId="18128" xr:uid="{00000000-0005-0000-0000-000006130000}"/>
    <cellStyle name="Cálculo 2 2 4 2 2 3 2 2" xfId="27380" xr:uid="{00000000-0005-0000-0000-000007130000}"/>
    <cellStyle name="Cálculo 2 2 4 2 2 3 2 3" xfId="36632" xr:uid="{00000000-0005-0000-0000-000008130000}"/>
    <cellStyle name="Cálculo 2 2 4 2 2 4" xfId="11998" xr:uid="{00000000-0005-0000-0000-000009130000}"/>
    <cellStyle name="Cálculo 2 2 4 2 2 4 2" xfId="21250" xr:uid="{00000000-0005-0000-0000-00000A130000}"/>
    <cellStyle name="Cálculo 2 2 4 2 2 4 3" xfId="30502" xr:uid="{00000000-0005-0000-0000-00000B130000}"/>
    <cellStyle name="Cálculo 2 2 4 2 3" xfId="3402" xr:uid="{00000000-0005-0000-0000-00000C130000}"/>
    <cellStyle name="Cálculo 2 2 4 2 3 2" xfId="6850" xr:uid="{00000000-0005-0000-0000-00000D130000}"/>
    <cellStyle name="Cálculo 2 2 4 2 3 2 2" xfId="16102" xr:uid="{00000000-0005-0000-0000-00000E130000}"/>
    <cellStyle name="Cálculo 2 2 4 2 3 2 2 2" xfId="25354" xr:uid="{00000000-0005-0000-0000-00000F130000}"/>
    <cellStyle name="Cálculo 2 2 4 2 3 2 2 3" xfId="34606" xr:uid="{00000000-0005-0000-0000-000010130000}"/>
    <cellStyle name="Cálculo 2 2 4 2 3 3" xfId="9532" xr:uid="{00000000-0005-0000-0000-000011130000}"/>
    <cellStyle name="Cálculo 2 2 4 2 3 3 2" xfId="18784" xr:uid="{00000000-0005-0000-0000-000012130000}"/>
    <cellStyle name="Cálculo 2 2 4 2 3 3 2 2" xfId="28036" xr:uid="{00000000-0005-0000-0000-000013130000}"/>
    <cellStyle name="Cálculo 2 2 4 2 3 3 2 3" xfId="37288" xr:uid="{00000000-0005-0000-0000-000014130000}"/>
    <cellStyle name="Cálculo 2 2 4 2 3 4" xfId="12654" xr:uid="{00000000-0005-0000-0000-000015130000}"/>
    <cellStyle name="Cálculo 2 2 4 2 3 4 2" xfId="21906" xr:uid="{00000000-0005-0000-0000-000016130000}"/>
    <cellStyle name="Cálculo 2 2 4 2 3 4 3" xfId="31158" xr:uid="{00000000-0005-0000-0000-000017130000}"/>
    <cellStyle name="Cálculo 2 2 4 2 4" xfId="4037" xr:uid="{00000000-0005-0000-0000-000018130000}"/>
    <cellStyle name="Cálculo 2 2 4 2 4 2" xfId="7485" xr:uid="{00000000-0005-0000-0000-000019130000}"/>
    <cellStyle name="Cálculo 2 2 4 2 4 2 2" xfId="16737" xr:uid="{00000000-0005-0000-0000-00001A130000}"/>
    <cellStyle name="Cálculo 2 2 4 2 4 2 2 2" xfId="25989" xr:uid="{00000000-0005-0000-0000-00001B130000}"/>
    <cellStyle name="Cálculo 2 2 4 2 4 2 2 3" xfId="35241" xr:uid="{00000000-0005-0000-0000-00001C130000}"/>
    <cellStyle name="Cálculo 2 2 4 2 4 3" xfId="10167" xr:uid="{00000000-0005-0000-0000-00001D130000}"/>
    <cellStyle name="Cálculo 2 2 4 2 4 3 2" xfId="19419" xr:uid="{00000000-0005-0000-0000-00001E130000}"/>
    <cellStyle name="Cálculo 2 2 4 2 4 3 2 2" xfId="28671" xr:uid="{00000000-0005-0000-0000-00001F130000}"/>
    <cellStyle name="Cálculo 2 2 4 2 4 3 2 3" xfId="37923" xr:uid="{00000000-0005-0000-0000-000020130000}"/>
    <cellStyle name="Cálculo 2 2 4 2 4 4" xfId="13289" xr:uid="{00000000-0005-0000-0000-000021130000}"/>
    <cellStyle name="Cálculo 2 2 4 2 4 4 2" xfId="22541" xr:uid="{00000000-0005-0000-0000-000022130000}"/>
    <cellStyle name="Cálculo 2 2 4 2 4 4 3" xfId="31793" xr:uid="{00000000-0005-0000-0000-000023130000}"/>
    <cellStyle name="Cálculo 2 2 4 2 5" xfId="5443" xr:uid="{00000000-0005-0000-0000-000024130000}"/>
    <cellStyle name="Cálculo 2 2 4 2 5 2" xfId="14695" xr:uid="{00000000-0005-0000-0000-000025130000}"/>
    <cellStyle name="Cálculo 2 2 4 2 5 2 2" xfId="23947" xr:uid="{00000000-0005-0000-0000-000026130000}"/>
    <cellStyle name="Cálculo 2 2 4 2 5 2 3" xfId="33199" xr:uid="{00000000-0005-0000-0000-000027130000}"/>
    <cellStyle name="Cálculo 2 2 4 2 6" xfId="8126" xr:uid="{00000000-0005-0000-0000-000028130000}"/>
    <cellStyle name="Cálculo 2 2 4 2 6 2" xfId="17378" xr:uid="{00000000-0005-0000-0000-000029130000}"/>
    <cellStyle name="Cálculo 2 2 4 2 6 2 2" xfId="26630" xr:uid="{00000000-0005-0000-0000-00002A130000}"/>
    <cellStyle name="Cálculo 2 2 4 2 6 2 3" xfId="35882" xr:uid="{00000000-0005-0000-0000-00002B130000}"/>
    <cellStyle name="Cálculo 2 2 4 2 7" xfId="11248" xr:uid="{00000000-0005-0000-0000-00002C130000}"/>
    <cellStyle name="Cálculo 2 2 4 2 7 2" xfId="20500" xr:uid="{00000000-0005-0000-0000-00002D130000}"/>
    <cellStyle name="Cálculo 2 2 4 2 7 3" xfId="29752" xr:uid="{00000000-0005-0000-0000-00002E130000}"/>
    <cellStyle name="Cálculo 2 2 4 3" xfId="2075" xr:uid="{00000000-0005-0000-0000-00002F130000}"/>
    <cellStyle name="Cálculo 2 2 4 3 2" xfId="2824" xr:uid="{00000000-0005-0000-0000-000030130000}"/>
    <cellStyle name="Cálculo 2 2 4 3 2 2" xfId="6272" xr:uid="{00000000-0005-0000-0000-000031130000}"/>
    <cellStyle name="Cálculo 2 2 4 3 2 2 2" xfId="15524" xr:uid="{00000000-0005-0000-0000-000032130000}"/>
    <cellStyle name="Cálculo 2 2 4 3 2 2 2 2" xfId="24776" xr:uid="{00000000-0005-0000-0000-000033130000}"/>
    <cellStyle name="Cálculo 2 2 4 3 2 2 2 3" xfId="34028" xr:uid="{00000000-0005-0000-0000-000034130000}"/>
    <cellStyle name="Cálculo 2 2 4 3 2 3" xfId="8954" xr:uid="{00000000-0005-0000-0000-000035130000}"/>
    <cellStyle name="Cálculo 2 2 4 3 2 3 2" xfId="18206" xr:uid="{00000000-0005-0000-0000-000036130000}"/>
    <cellStyle name="Cálculo 2 2 4 3 2 3 2 2" xfId="27458" xr:uid="{00000000-0005-0000-0000-000037130000}"/>
    <cellStyle name="Cálculo 2 2 4 3 2 3 2 3" xfId="36710" xr:uid="{00000000-0005-0000-0000-000038130000}"/>
    <cellStyle name="Cálculo 2 2 4 3 2 4" xfId="12076" xr:uid="{00000000-0005-0000-0000-000039130000}"/>
    <cellStyle name="Cálculo 2 2 4 3 2 4 2" xfId="21328" xr:uid="{00000000-0005-0000-0000-00003A130000}"/>
    <cellStyle name="Cálculo 2 2 4 3 2 4 3" xfId="30580" xr:uid="{00000000-0005-0000-0000-00003B130000}"/>
    <cellStyle name="Cálculo 2 2 4 3 3" xfId="3480" xr:uid="{00000000-0005-0000-0000-00003C130000}"/>
    <cellStyle name="Cálculo 2 2 4 3 3 2" xfId="6928" xr:uid="{00000000-0005-0000-0000-00003D130000}"/>
    <cellStyle name="Cálculo 2 2 4 3 3 2 2" xfId="16180" xr:uid="{00000000-0005-0000-0000-00003E130000}"/>
    <cellStyle name="Cálculo 2 2 4 3 3 2 2 2" xfId="25432" xr:uid="{00000000-0005-0000-0000-00003F130000}"/>
    <cellStyle name="Cálculo 2 2 4 3 3 2 2 3" xfId="34684" xr:uid="{00000000-0005-0000-0000-000040130000}"/>
    <cellStyle name="Cálculo 2 2 4 3 3 3" xfId="9610" xr:uid="{00000000-0005-0000-0000-000041130000}"/>
    <cellStyle name="Cálculo 2 2 4 3 3 3 2" xfId="18862" xr:uid="{00000000-0005-0000-0000-000042130000}"/>
    <cellStyle name="Cálculo 2 2 4 3 3 3 2 2" xfId="28114" xr:uid="{00000000-0005-0000-0000-000043130000}"/>
    <cellStyle name="Cálculo 2 2 4 3 3 3 2 3" xfId="37366" xr:uid="{00000000-0005-0000-0000-000044130000}"/>
    <cellStyle name="Cálculo 2 2 4 3 3 4" xfId="12732" xr:uid="{00000000-0005-0000-0000-000045130000}"/>
    <cellStyle name="Cálculo 2 2 4 3 3 4 2" xfId="21984" xr:uid="{00000000-0005-0000-0000-000046130000}"/>
    <cellStyle name="Cálculo 2 2 4 3 3 4 3" xfId="31236" xr:uid="{00000000-0005-0000-0000-000047130000}"/>
    <cellStyle name="Cálculo 2 2 4 3 4" xfId="4115" xr:uid="{00000000-0005-0000-0000-000048130000}"/>
    <cellStyle name="Cálculo 2 2 4 3 4 2" xfId="7563" xr:uid="{00000000-0005-0000-0000-000049130000}"/>
    <cellStyle name="Cálculo 2 2 4 3 4 2 2" xfId="16815" xr:uid="{00000000-0005-0000-0000-00004A130000}"/>
    <cellStyle name="Cálculo 2 2 4 3 4 2 2 2" xfId="26067" xr:uid="{00000000-0005-0000-0000-00004B130000}"/>
    <cellStyle name="Cálculo 2 2 4 3 4 2 2 3" xfId="35319" xr:uid="{00000000-0005-0000-0000-00004C130000}"/>
    <cellStyle name="Cálculo 2 2 4 3 4 3" xfId="10245" xr:uid="{00000000-0005-0000-0000-00004D130000}"/>
    <cellStyle name="Cálculo 2 2 4 3 4 3 2" xfId="19497" xr:uid="{00000000-0005-0000-0000-00004E130000}"/>
    <cellStyle name="Cálculo 2 2 4 3 4 3 2 2" xfId="28749" xr:uid="{00000000-0005-0000-0000-00004F130000}"/>
    <cellStyle name="Cálculo 2 2 4 3 4 3 2 3" xfId="38001" xr:uid="{00000000-0005-0000-0000-000050130000}"/>
    <cellStyle name="Cálculo 2 2 4 3 4 4" xfId="13367" xr:uid="{00000000-0005-0000-0000-000051130000}"/>
    <cellStyle name="Cálculo 2 2 4 3 4 4 2" xfId="22619" xr:uid="{00000000-0005-0000-0000-000052130000}"/>
    <cellStyle name="Cálculo 2 2 4 3 4 4 3" xfId="31871" xr:uid="{00000000-0005-0000-0000-000053130000}"/>
    <cellStyle name="Cálculo 2 2 4 3 5" xfId="5523" xr:uid="{00000000-0005-0000-0000-000054130000}"/>
    <cellStyle name="Cálculo 2 2 4 3 5 2" xfId="14775" xr:uid="{00000000-0005-0000-0000-000055130000}"/>
    <cellStyle name="Cálculo 2 2 4 3 5 2 2" xfId="24027" xr:uid="{00000000-0005-0000-0000-000056130000}"/>
    <cellStyle name="Cálculo 2 2 4 3 5 2 3" xfId="33279" xr:uid="{00000000-0005-0000-0000-000057130000}"/>
    <cellStyle name="Cálculo 2 2 4 3 6" xfId="8205" xr:uid="{00000000-0005-0000-0000-000058130000}"/>
    <cellStyle name="Cálculo 2 2 4 3 6 2" xfId="17457" xr:uid="{00000000-0005-0000-0000-000059130000}"/>
    <cellStyle name="Cálculo 2 2 4 3 6 2 2" xfId="26709" xr:uid="{00000000-0005-0000-0000-00005A130000}"/>
    <cellStyle name="Cálculo 2 2 4 3 6 2 3" xfId="35961" xr:uid="{00000000-0005-0000-0000-00005B130000}"/>
    <cellStyle name="Cálculo 2 2 4 3 7" xfId="11327" xr:uid="{00000000-0005-0000-0000-00005C130000}"/>
    <cellStyle name="Cálculo 2 2 4 3 7 2" xfId="20579" xr:uid="{00000000-0005-0000-0000-00005D130000}"/>
    <cellStyle name="Cálculo 2 2 4 3 7 3" xfId="29831" xr:uid="{00000000-0005-0000-0000-00005E130000}"/>
    <cellStyle name="Cálculo 2 2 4 4" xfId="2148" xr:uid="{00000000-0005-0000-0000-00005F130000}"/>
    <cellStyle name="Cálculo 2 2 4 4 2" xfId="2897" xr:uid="{00000000-0005-0000-0000-000060130000}"/>
    <cellStyle name="Cálculo 2 2 4 4 2 2" xfId="6345" xr:uid="{00000000-0005-0000-0000-000061130000}"/>
    <cellStyle name="Cálculo 2 2 4 4 2 2 2" xfId="15597" xr:uid="{00000000-0005-0000-0000-000062130000}"/>
    <cellStyle name="Cálculo 2 2 4 4 2 2 2 2" xfId="24849" xr:uid="{00000000-0005-0000-0000-000063130000}"/>
    <cellStyle name="Cálculo 2 2 4 4 2 2 2 3" xfId="34101" xr:uid="{00000000-0005-0000-0000-000064130000}"/>
    <cellStyle name="Cálculo 2 2 4 4 2 3" xfId="9027" xr:uid="{00000000-0005-0000-0000-000065130000}"/>
    <cellStyle name="Cálculo 2 2 4 4 2 3 2" xfId="18279" xr:uid="{00000000-0005-0000-0000-000066130000}"/>
    <cellStyle name="Cálculo 2 2 4 4 2 3 2 2" xfId="27531" xr:uid="{00000000-0005-0000-0000-000067130000}"/>
    <cellStyle name="Cálculo 2 2 4 4 2 3 2 3" xfId="36783" xr:uid="{00000000-0005-0000-0000-000068130000}"/>
    <cellStyle name="Cálculo 2 2 4 4 2 4" xfId="12149" xr:uid="{00000000-0005-0000-0000-000069130000}"/>
    <cellStyle name="Cálculo 2 2 4 4 2 4 2" xfId="21401" xr:uid="{00000000-0005-0000-0000-00006A130000}"/>
    <cellStyle name="Cálculo 2 2 4 4 2 4 3" xfId="30653" xr:uid="{00000000-0005-0000-0000-00006B130000}"/>
    <cellStyle name="Cálculo 2 2 4 4 3" xfId="3553" xr:uid="{00000000-0005-0000-0000-00006C130000}"/>
    <cellStyle name="Cálculo 2 2 4 4 3 2" xfId="7001" xr:uid="{00000000-0005-0000-0000-00006D130000}"/>
    <cellStyle name="Cálculo 2 2 4 4 3 2 2" xfId="16253" xr:uid="{00000000-0005-0000-0000-00006E130000}"/>
    <cellStyle name="Cálculo 2 2 4 4 3 2 2 2" xfId="25505" xr:uid="{00000000-0005-0000-0000-00006F130000}"/>
    <cellStyle name="Cálculo 2 2 4 4 3 2 2 3" xfId="34757" xr:uid="{00000000-0005-0000-0000-000070130000}"/>
    <cellStyle name="Cálculo 2 2 4 4 3 3" xfId="9683" xr:uid="{00000000-0005-0000-0000-000071130000}"/>
    <cellStyle name="Cálculo 2 2 4 4 3 3 2" xfId="18935" xr:uid="{00000000-0005-0000-0000-000072130000}"/>
    <cellStyle name="Cálculo 2 2 4 4 3 3 2 2" xfId="28187" xr:uid="{00000000-0005-0000-0000-000073130000}"/>
    <cellStyle name="Cálculo 2 2 4 4 3 3 2 3" xfId="37439" xr:uid="{00000000-0005-0000-0000-000074130000}"/>
    <cellStyle name="Cálculo 2 2 4 4 3 4" xfId="12805" xr:uid="{00000000-0005-0000-0000-000075130000}"/>
    <cellStyle name="Cálculo 2 2 4 4 3 4 2" xfId="22057" xr:uid="{00000000-0005-0000-0000-000076130000}"/>
    <cellStyle name="Cálculo 2 2 4 4 3 4 3" xfId="31309" xr:uid="{00000000-0005-0000-0000-000077130000}"/>
    <cellStyle name="Cálculo 2 2 4 4 4" xfId="4188" xr:uid="{00000000-0005-0000-0000-000078130000}"/>
    <cellStyle name="Cálculo 2 2 4 4 4 2" xfId="7636" xr:uid="{00000000-0005-0000-0000-000079130000}"/>
    <cellStyle name="Cálculo 2 2 4 4 4 2 2" xfId="16888" xr:uid="{00000000-0005-0000-0000-00007A130000}"/>
    <cellStyle name="Cálculo 2 2 4 4 4 2 2 2" xfId="26140" xr:uid="{00000000-0005-0000-0000-00007B130000}"/>
    <cellStyle name="Cálculo 2 2 4 4 4 2 2 3" xfId="35392" xr:uid="{00000000-0005-0000-0000-00007C130000}"/>
    <cellStyle name="Cálculo 2 2 4 4 4 3" xfId="10318" xr:uid="{00000000-0005-0000-0000-00007D130000}"/>
    <cellStyle name="Cálculo 2 2 4 4 4 3 2" xfId="19570" xr:uid="{00000000-0005-0000-0000-00007E130000}"/>
    <cellStyle name="Cálculo 2 2 4 4 4 3 2 2" xfId="28822" xr:uid="{00000000-0005-0000-0000-00007F130000}"/>
    <cellStyle name="Cálculo 2 2 4 4 4 3 2 3" xfId="38074" xr:uid="{00000000-0005-0000-0000-000080130000}"/>
    <cellStyle name="Cálculo 2 2 4 4 4 4" xfId="13440" xr:uid="{00000000-0005-0000-0000-000081130000}"/>
    <cellStyle name="Cálculo 2 2 4 4 4 4 2" xfId="22692" xr:uid="{00000000-0005-0000-0000-000082130000}"/>
    <cellStyle name="Cálculo 2 2 4 4 4 4 3" xfId="31944" xr:uid="{00000000-0005-0000-0000-000083130000}"/>
    <cellStyle name="Cálculo 2 2 4 4 5" xfId="5596" xr:uid="{00000000-0005-0000-0000-000084130000}"/>
    <cellStyle name="Cálculo 2 2 4 4 5 2" xfId="14848" xr:uid="{00000000-0005-0000-0000-000085130000}"/>
    <cellStyle name="Cálculo 2 2 4 4 5 2 2" xfId="24100" xr:uid="{00000000-0005-0000-0000-000086130000}"/>
    <cellStyle name="Cálculo 2 2 4 4 5 2 3" xfId="33352" xr:uid="{00000000-0005-0000-0000-000087130000}"/>
    <cellStyle name="Cálculo 2 2 4 4 6" xfId="8278" xr:uid="{00000000-0005-0000-0000-000088130000}"/>
    <cellStyle name="Cálculo 2 2 4 4 6 2" xfId="17530" xr:uid="{00000000-0005-0000-0000-000089130000}"/>
    <cellStyle name="Cálculo 2 2 4 4 6 2 2" xfId="26782" xr:uid="{00000000-0005-0000-0000-00008A130000}"/>
    <cellStyle name="Cálculo 2 2 4 4 6 2 3" xfId="36034" xr:uid="{00000000-0005-0000-0000-00008B130000}"/>
    <cellStyle name="Cálculo 2 2 4 4 7" xfId="11400" xr:uid="{00000000-0005-0000-0000-00008C130000}"/>
    <cellStyle name="Cálculo 2 2 4 4 7 2" xfId="20652" xr:uid="{00000000-0005-0000-0000-00008D130000}"/>
    <cellStyle name="Cálculo 2 2 4 4 7 3" xfId="29904" xr:uid="{00000000-0005-0000-0000-00008E130000}"/>
    <cellStyle name="Cálculo 2 2 4 5" xfId="2211" xr:uid="{00000000-0005-0000-0000-00008F130000}"/>
    <cellStyle name="Cálculo 2 2 4 5 2" xfId="2960" xr:uid="{00000000-0005-0000-0000-000090130000}"/>
    <cellStyle name="Cálculo 2 2 4 5 2 2" xfId="6408" xr:uid="{00000000-0005-0000-0000-000091130000}"/>
    <cellStyle name="Cálculo 2 2 4 5 2 2 2" xfId="15660" xr:uid="{00000000-0005-0000-0000-000092130000}"/>
    <cellStyle name="Cálculo 2 2 4 5 2 2 2 2" xfId="24912" xr:uid="{00000000-0005-0000-0000-000093130000}"/>
    <cellStyle name="Cálculo 2 2 4 5 2 2 2 3" xfId="34164" xr:uid="{00000000-0005-0000-0000-000094130000}"/>
    <cellStyle name="Cálculo 2 2 4 5 2 3" xfId="9090" xr:uid="{00000000-0005-0000-0000-000095130000}"/>
    <cellStyle name="Cálculo 2 2 4 5 2 3 2" xfId="18342" xr:uid="{00000000-0005-0000-0000-000096130000}"/>
    <cellStyle name="Cálculo 2 2 4 5 2 3 2 2" xfId="27594" xr:uid="{00000000-0005-0000-0000-000097130000}"/>
    <cellStyle name="Cálculo 2 2 4 5 2 3 2 3" xfId="36846" xr:uid="{00000000-0005-0000-0000-000098130000}"/>
    <cellStyle name="Cálculo 2 2 4 5 2 4" xfId="12212" xr:uid="{00000000-0005-0000-0000-000099130000}"/>
    <cellStyle name="Cálculo 2 2 4 5 2 4 2" xfId="21464" xr:uid="{00000000-0005-0000-0000-00009A130000}"/>
    <cellStyle name="Cálculo 2 2 4 5 2 4 3" xfId="30716" xr:uid="{00000000-0005-0000-0000-00009B130000}"/>
    <cellStyle name="Cálculo 2 2 4 5 3" xfId="3616" xr:uid="{00000000-0005-0000-0000-00009C130000}"/>
    <cellStyle name="Cálculo 2 2 4 5 3 2" xfId="7064" xr:uid="{00000000-0005-0000-0000-00009D130000}"/>
    <cellStyle name="Cálculo 2 2 4 5 3 2 2" xfId="16316" xr:uid="{00000000-0005-0000-0000-00009E130000}"/>
    <cellStyle name="Cálculo 2 2 4 5 3 2 2 2" xfId="25568" xr:uid="{00000000-0005-0000-0000-00009F130000}"/>
    <cellStyle name="Cálculo 2 2 4 5 3 2 2 3" xfId="34820" xr:uid="{00000000-0005-0000-0000-0000A0130000}"/>
    <cellStyle name="Cálculo 2 2 4 5 3 3" xfId="9746" xr:uid="{00000000-0005-0000-0000-0000A1130000}"/>
    <cellStyle name="Cálculo 2 2 4 5 3 3 2" xfId="18998" xr:uid="{00000000-0005-0000-0000-0000A2130000}"/>
    <cellStyle name="Cálculo 2 2 4 5 3 3 2 2" xfId="28250" xr:uid="{00000000-0005-0000-0000-0000A3130000}"/>
    <cellStyle name="Cálculo 2 2 4 5 3 3 2 3" xfId="37502" xr:uid="{00000000-0005-0000-0000-0000A4130000}"/>
    <cellStyle name="Cálculo 2 2 4 5 3 4" xfId="12868" xr:uid="{00000000-0005-0000-0000-0000A5130000}"/>
    <cellStyle name="Cálculo 2 2 4 5 3 4 2" xfId="22120" xr:uid="{00000000-0005-0000-0000-0000A6130000}"/>
    <cellStyle name="Cálculo 2 2 4 5 3 4 3" xfId="31372" xr:uid="{00000000-0005-0000-0000-0000A7130000}"/>
    <cellStyle name="Cálculo 2 2 4 5 4" xfId="4251" xr:uid="{00000000-0005-0000-0000-0000A8130000}"/>
    <cellStyle name="Cálculo 2 2 4 5 4 2" xfId="7699" xr:uid="{00000000-0005-0000-0000-0000A9130000}"/>
    <cellStyle name="Cálculo 2 2 4 5 4 2 2" xfId="16951" xr:uid="{00000000-0005-0000-0000-0000AA130000}"/>
    <cellStyle name="Cálculo 2 2 4 5 4 2 2 2" xfId="26203" xr:uid="{00000000-0005-0000-0000-0000AB130000}"/>
    <cellStyle name="Cálculo 2 2 4 5 4 2 2 3" xfId="35455" xr:uid="{00000000-0005-0000-0000-0000AC130000}"/>
    <cellStyle name="Cálculo 2 2 4 5 4 3" xfId="10381" xr:uid="{00000000-0005-0000-0000-0000AD130000}"/>
    <cellStyle name="Cálculo 2 2 4 5 4 3 2" xfId="19633" xr:uid="{00000000-0005-0000-0000-0000AE130000}"/>
    <cellStyle name="Cálculo 2 2 4 5 4 3 2 2" xfId="28885" xr:uid="{00000000-0005-0000-0000-0000AF130000}"/>
    <cellStyle name="Cálculo 2 2 4 5 4 3 2 3" xfId="38137" xr:uid="{00000000-0005-0000-0000-0000B0130000}"/>
    <cellStyle name="Cálculo 2 2 4 5 4 4" xfId="13503" xr:uid="{00000000-0005-0000-0000-0000B1130000}"/>
    <cellStyle name="Cálculo 2 2 4 5 4 4 2" xfId="22755" xr:uid="{00000000-0005-0000-0000-0000B2130000}"/>
    <cellStyle name="Cálculo 2 2 4 5 4 4 3" xfId="32007" xr:uid="{00000000-0005-0000-0000-0000B3130000}"/>
    <cellStyle name="Cálculo 2 2 4 5 5" xfId="5659" xr:uid="{00000000-0005-0000-0000-0000B4130000}"/>
    <cellStyle name="Cálculo 2 2 4 5 5 2" xfId="14911" xr:uid="{00000000-0005-0000-0000-0000B5130000}"/>
    <cellStyle name="Cálculo 2 2 4 5 5 2 2" xfId="24163" xr:uid="{00000000-0005-0000-0000-0000B6130000}"/>
    <cellStyle name="Cálculo 2 2 4 5 5 2 3" xfId="33415" xr:uid="{00000000-0005-0000-0000-0000B7130000}"/>
    <cellStyle name="Cálculo 2 2 4 5 6" xfId="8341" xr:uid="{00000000-0005-0000-0000-0000B8130000}"/>
    <cellStyle name="Cálculo 2 2 4 5 6 2" xfId="17593" xr:uid="{00000000-0005-0000-0000-0000B9130000}"/>
    <cellStyle name="Cálculo 2 2 4 5 6 2 2" xfId="26845" xr:uid="{00000000-0005-0000-0000-0000BA130000}"/>
    <cellStyle name="Cálculo 2 2 4 5 6 2 3" xfId="36097" xr:uid="{00000000-0005-0000-0000-0000BB130000}"/>
    <cellStyle name="Cálculo 2 2 4 5 7" xfId="11463" xr:uid="{00000000-0005-0000-0000-0000BC130000}"/>
    <cellStyle name="Cálculo 2 2 4 5 7 2" xfId="20715" xr:uid="{00000000-0005-0000-0000-0000BD130000}"/>
    <cellStyle name="Cálculo 2 2 4 5 7 3" xfId="29967" xr:uid="{00000000-0005-0000-0000-0000BE130000}"/>
    <cellStyle name="Cálculo 2 2 4 6" xfId="2269" xr:uid="{00000000-0005-0000-0000-0000BF130000}"/>
    <cellStyle name="Cálculo 2 2 4 6 2" xfId="3018" xr:uid="{00000000-0005-0000-0000-0000C0130000}"/>
    <cellStyle name="Cálculo 2 2 4 6 2 2" xfId="6466" xr:uid="{00000000-0005-0000-0000-0000C1130000}"/>
    <cellStyle name="Cálculo 2 2 4 6 2 2 2" xfId="15718" xr:uid="{00000000-0005-0000-0000-0000C2130000}"/>
    <cellStyle name="Cálculo 2 2 4 6 2 2 2 2" xfId="24970" xr:uid="{00000000-0005-0000-0000-0000C3130000}"/>
    <cellStyle name="Cálculo 2 2 4 6 2 2 2 3" xfId="34222" xr:uid="{00000000-0005-0000-0000-0000C4130000}"/>
    <cellStyle name="Cálculo 2 2 4 6 2 3" xfId="9148" xr:uid="{00000000-0005-0000-0000-0000C5130000}"/>
    <cellStyle name="Cálculo 2 2 4 6 2 3 2" xfId="18400" xr:uid="{00000000-0005-0000-0000-0000C6130000}"/>
    <cellStyle name="Cálculo 2 2 4 6 2 3 2 2" xfId="27652" xr:uid="{00000000-0005-0000-0000-0000C7130000}"/>
    <cellStyle name="Cálculo 2 2 4 6 2 3 2 3" xfId="36904" xr:uid="{00000000-0005-0000-0000-0000C8130000}"/>
    <cellStyle name="Cálculo 2 2 4 6 2 4" xfId="12270" xr:uid="{00000000-0005-0000-0000-0000C9130000}"/>
    <cellStyle name="Cálculo 2 2 4 6 2 4 2" xfId="21522" xr:uid="{00000000-0005-0000-0000-0000CA130000}"/>
    <cellStyle name="Cálculo 2 2 4 6 2 4 3" xfId="30774" xr:uid="{00000000-0005-0000-0000-0000CB130000}"/>
    <cellStyle name="Cálculo 2 2 4 6 3" xfId="3674" xr:uid="{00000000-0005-0000-0000-0000CC130000}"/>
    <cellStyle name="Cálculo 2 2 4 6 3 2" xfId="7122" xr:uid="{00000000-0005-0000-0000-0000CD130000}"/>
    <cellStyle name="Cálculo 2 2 4 6 3 2 2" xfId="16374" xr:uid="{00000000-0005-0000-0000-0000CE130000}"/>
    <cellStyle name="Cálculo 2 2 4 6 3 2 2 2" xfId="25626" xr:uid="{00000000-0005-0000-0000-0000CF130000}"/>
    <cellStyle name="Cálculo 2 2 4 6 3 2 2 3" xfId="34878" xr:uid="{00000000-0005-0000-0000-0000D0130000}"/>
    <cellStyle name="Cálculo 2 2 4 6 3 3" xfId="9804" xr:uid="{00000000-0005-0000-0000-0000D1130000}"/>
    <cellStyle name="Cálculo 2 2 4 6 3 3 2" xfId="19056" xr:uid="{00000000-0005-0000-0000-0000D2130000}"/>
    <cellStyle name="Cálculo 2 2 4 6 3 3 2 2" xfId="28308" xr:uid="{00000000-0005-0000-0000-0000D3130000}"/>
    <cellStyle name="Cálculo 2 2 4 6 3 3 2 3" xfId="37560" xr:uid="{00000000-0005-0000-0000-0000D4130000}"/>
    <cellStyle name="Cálculo 2 2 4 6 3 4" xfId="12926" xr:uid="{00000000-0005-0000-0000-0000D5130000}"/>
    <cellStyle name="Cálculo 2 2 4 6 3 4 2" xfId="22178" xr:uid="{00000000-0005-0000-0000-0000D6130000}"/>
    <cellStyle name="Cálculo 2 2 4 6 3 4 3" xfId="31430" xr:uid="{00000000-0005-0000-0000-0000D7130000}"/>
    <cellStyle name="Cálculo 2 2 4 6 4" xfId="4309" xr:uid="{00000000-0005-0000-0000-0000D8130000}"/>
    <cellStyle name="Cálculo 2 2 4 6 4 2" xfId="7757" xr:uid="{00000000-0005-0000-0000-0000D9130000}"/>
    <cellStyle name="Cálculo 2 2 4 6 4 2 2" xfId="17009" xr:uid="{00000000-0005-0000-0000-0000DA130000}"/>
    <cellStyle name="Cálculo 2 2 4 6 4 2 2 2" xfId="26261" xr:uid="{00000000-0005-0000-0000-0000DB130000}"/>
    <cellStyle name="Cálculo 2 2 4 6 4 2 2 3" xfId="35513" xr:uid="{00000000-0005-0000-0000-0000DC130000}"/>
    <cellStyle name="Cálculo 2 2 4 6 4 3" xfId="10439" xr:uid="{00000000-0005-0000-0000-0000DD130000}"/>
    <cellStyle name="Cálculo 2 2 4 6 4 3 2" xfId="19691" xr:uid="{00000000-0005-0000-0000-0000DE130000}"/>
    <cellStyle name="Cálculo 2 2 4 6 4 3 2 2" xfId="28943" xr:uid="{00000000-0005-0000-0000-0000DF130000}"/>
    <cellStyle name="Cálculo 2 2 4 6 4 3 2 3" xfId="38195" xr:uid="{00000000-0005-0000-0000-0000E0130000}"/>
    <cellStyle name="Cálculo 2 2 4 6 4 4" xfId="13561" xr:uid="{00000000-0005-0000-0000-0000E1130000}"/>
    <cellStyle name="Cálculo 2 2 4 6 4 4 2" xfId="22813" xr:uid="{00000000-0005-0000-0000-0000E2130000}"/>
    <cellStyle name="Cálculo 2 2 4 6 4 4 3" xfId="32065" xr:uid="{00000000-0005-0000-0000-0000E3130000}"/>
    <cellStyle name="Cálculo 2 2 4 6 5" xfId="5717" xr:uid="{00000000-0005-0000-0000-0000E4130000}"/>
    <cellStyle name="Cálculo 2 2 4 6 5 2" xfId="14969" xr:uid="{00000000-0005-0000-0000-0000E5130000}"/>
    <cellStyle name="Cálculo 2 2 4 6 5 2 2" xfId="24221" xr:uid="{00000000-0005-0000-0000-0000E6130000}"/>
    <cellStyle name="Cálculo 2 2 4 6 5 2 3" xfId="33473" xr:uid="{00000000-0005-0000-0000-0000E7130000}"/>
    <cellStyle name="Cálculo 2 2 4 6 6" xfId="8399" xr:uid="{00000000-0005-0000-0000-0000E8130000}"/>
    <cellStyle name="Cálculo 2 2 4 6 6 2" xfId="17651" xr:uid="{00000000-0005-0000-0000-0000E9130000}"/>
    <cellStyle name="Cálculo 2 2 4 6 6 2 2" xfId="26903" xr:uid="{00000000-0005-0000-0000-0000EA130000}"/>
    <cellStyle name="Cálculo 2 2 4 6 6 2 3" xfId="36155" xr:uid="{00000000-0005-0000-0000-0000EB130000}"/>
    <cellStyle name="Cálculo 2 2 4 6 7" xfId="11521" xr:uid="{00000000-0005-0000-0000-0000EC130000}"/>
    <cellStyle name="Cálculo 2 2 4 6 7 2" xfId="20773" xr:uid="{00000000-0005-0000-0000-0000ED130000}"/>
    <cellStyle name="Cálculo 2 2 4 6 7 3" xfId="30025" xr:uid="{00000000-0005-0000-0000-0000EE130000}"/>
    <cellStyle name="Cálculo 2 2 4 7" xfId="1112" xr:uid="{00000000-0005-0000-0000-0000EF130000}"/>
    <cellStyle name="Cálculo 2 2 4 7 2" xfId="4840" xr:uid="{00000000-0005-0000-0000-0000F0130000}"/>
    <cellStyle name="Cálculo 2 2 4 7 2 2" xfId="14092" xr:uid="{00000000-0005-0000-0000-0000F1130000}"/>
    <cellStyle name="Cálculo 2 2 4 7 2 2 2" xfId="23344" xr:uid="{00000000-0005-0000-0000-0000F2130000}"/>
    <cellStyle name="Cálculo 2 2 4 7 2 2 3" xfId="32596" xr:uid="{00000000-0005-0000-0000-0000F3130000}"/>
    <cellStyle name="Cálculo 2 2 4 7 3" xfId="4338" xr:uid="{00000000-0005-0000-0000-0000F4130000}"/>
    <cellStyle name="Cálculo 2 2 4 7 3 2" xfId="13590" xr:uid="{00000000-0005-0000-0000-0000F5130000}"/>
    <cellStyle name="Cálculo 2 2 4 7 3 2 2" xfId="22842" xr:uid="{00000000-0005-0000-0000-0000F6130000}"/>
    <cellStyle name="Cálculo 2 2 4 7 3 2 3" xfId="32094" xr:uid="{00000000-0005-0000-0000-0000F7130000}"/>
    <cellStyle name="Cálculo 2 2 4 7 4" xfId="10866" xr:uid="{00000000-0005-0000-0000-0000F8130000}"/>
    <cellStyle name="Cálculo 2 2 4 7 4 2" xfId="20118" xr:uid="{00000000-0005-0000-0000-0000F9130000}"/>
    <cellStyle name="Cálculo 2 2 4 7 4 3" xfId="29370" xr:uid="{00000000-0005-0000-0000-0000FA130000}"/>
    <cellStyle name="Cálculo 2 2 4 8" xfId="2318" xr:uid="{00000000-0005-0000-0000-0000FB130000}"/>
    <cellStyle name="Cálculo 2 2 4 8 2" xfId="5766" xr:uid="{00000000-0005-0000-0000-0000FC130000}"/>
    <cellStyle name="Cálculo 2 2 4 8 2 2" xfId="15018" xr:uid="{00000000-0005-0000-0000-0000FD130000}"/>
    <cellStyle name="Cálculo 2 2 4 8 2 2 2" xfId="24270" xr:uid="{00000000-0005-0000-0000-0000FE130000}"/>
    <cellStyle name="Cálculo 2 2 4 8 2 2 3" xfId="33522" xr:uid="{00000000-0005-0000-0000-0000FF130000}"/>
    <cellStyle name="Cálculo 2 2 4 8 3" xfId="8448" xr:uid="{00000000-0005-0000-0000-000000140000}"/>
    <cellStyle name="Cálculo 2 2 4 8 3 2" xfId="17700" xr:uid="{00000000-0005-0000-0000-000001140000}"/>
    <cellStyle name="Cálculo 2 2 4 8 3 2 2" xfId="26952" xr:uid="{00000000-0005-0000-0000-000002140000}"/>
    <cellStyle name="Cálculo 2 2 4 8 3 2 3" xfId="36204" xr:uid="{00000000-0005-0000-0000-000003140000}"/>
    <cellStyle name="Cálculo 2 2 4 8 4" xfId="11570" xr:uid="{00000000-0005-0000-0000-000004140000}"/>
    <cellStyle name="Cálculo 2 2 4 8 4 2" xfId="20822" xr:uid="{00000000-0005-0000-0000-000005140000}"/>
    <cellStyle name="Cálculo 2 2 4 8 4 3" xfId="30074" xr:uid="{00000000-0005-0000-0000-000006140000}"/>
    <cellStyle name="Cálculo 2 2 4 9" xfId="2356" xr:uid="{00000000-0005-0000-0000-000007140000}"/>
    <cellStyle name="Cálculo 2 2 4 9 2" xfId="5804" xr:uid="{00000000-0005-0000-0000-000008140000}"/>
    <cellStyle name="Cálculo 2 2 4 9 2 2" xfId="15056" xr:uid="{00000000-0005-0000-0000-000009140000}"/>
    <cellStyle name="Cálculo 2 2 4 9 2 2 2" xfId="24308" xr:uid="{00000000-0005-0000-0000-00000A140000}"/>
    <cellStyle name="Cálculo 2 2 4 9 2 2 3" xfId="33560" xr:uid="{00000000-0005-0000-0000-00000B140000}"/>
    <cellStyle name="Cálculo 2 2 4 9 3" xfId="8486" xr:uid="{00000000-0005-0000-0000-00000C140000}"/>
    <cellStyle name="Cálculo 2 2 4 9 3 2" xfId="17738" xr:uid="{00000000-0005-0000-0000-00000D140000}"/>
    <cellStyle name="Cálculo 2 2 4 9 3 2 2" xfId="26990" xr:uid="{00000000-0005-0000-0000-00000E140000}"/>
    <cellStyle name="Cálculo 2 2 4 9 3 2 3" xfId="36242" xr:uid="{00000000-0005-0000-0000-00000F140000}"/>
    <cellStyle name="Cálculo 2 2 4 9 4" xfId="11608" xr:uid="{00000000-0005-0000-0000-000010140000}"/>
    <cellStyle name="Cálculo 2 2 4 9 4 2" xfId="20860" xr:uid="{00000000-0005-0000-0000-000011140000}"/>
    <cellStyle name="Cálculo 2 2 4 9 4 3" xfId="30112" xr:uid="{00000000-0005-0000-0000-000012140000}"/>
    <cellStyle name="Cálculo 2 2 5" xfId="1764" xr:uid="{00000000-0005-0000-0000-000013140000}"/>
    <cellStyle name="Cálculo 2 2 5 2" xfId="2517" xr:uid="{00000000-0005-0000-0000-000014140000}"/>
    <cellStyle name="Cálculo 2 2 5 2 2" xfId="5965" xr:uid="{00000000-0005-0000-0000-000015140000}"/>
    <cellStyle name="Cálculo 2 2 5 2 2 2" xfId="15217" xr:uid="{00000000-0005-0000-0000-000016140000}"/>
    <cellStyle name="Cálculo 2 2 5 2 2 2 2" xfId="24469" xr:uid="{00000000-0005-0000-0000-000017140000}"/>
    <cellStyle name="Cálculo 2 2 5 2 2 2 3" xfId="33721" xr:uid="{00000000-0005-0000-0000-000018140000}"/>
    <cellStyle name="Cálculo 2 2 5 2 3" xfId="8647" xr:uid="{00000000-0005-0000-0000-000019140000}"/>
    <cellStyle name="Cálculo 2 2 5 2 3 2" xfId="17899" xr:uid="{00000000-0005-0000-0000-00001A140000}"/>
    <cellStyle name="Cálculo 2 2 5 2 3 2 2" xfId="27151" xr:uid="{00000000-0005-0000-0000-00001B140000}"/>
    <cellStyle name="Cálculo 2 2 5 2 3 2 3" xfId="36403" xr:uid="{00000000-0005-0000-0000-00001C140000}"/>
    <cellStyle name="Cálculo 2 2 5 2 4" xfId="11769" xr:uid="{00000000-0005-0000-0000-00001D140000}"/>
    <cellStyle name="Cálculo 2 2 5 2 4 2" xfId="21021" xr:uid="{00000000-0005-0000-0000-00001E140000}"/>
    <cellStyle name="Cálculo 2 2 5 2 4 3" xfId="30273" xr:uid="{00000000-0005-0000-0000-00001F140000}"/>
    <cellStyle name="Cálculo 2 2 5 3" xfId="3173" xr:uid="{00000000-0005-0000-0000-000020140000}"/>
    <cellStyle name="Cálculo 2 2 5 3 2" xfId="6621" xr:uid="{00000000-0005-0000-0000-000021140000}"/>
    <cellStyle name="Cálculo 2 2 5 3 2 2" xfId="15873" xr:uid="{00000000-0005-0000-0000-000022140000}"/>
    <cellStyle name="Cálculo 2 2 5 3 2 2 2" xfId="25125" xr:uid="{00000000-0005-0000-0000-000023140000}"/>
    <cellStyle name="Cálculo 2 2 5 3 2 2 3" xfId="34377" xr:uid="{00000000-0005-0000-0000-000024140000}"/>
    <cellStyle name="Cálculo 2 2 5 3 3" xfId="9303" xr:uid="{00000000-0005-0000-0000-000025140000}"/>
    <cellStyle name="Cálculo 2 2 5 3 3 2" xfId="18555" xr:uid="{00000000-0005-0000-0000-000026140000}"/>
    <cellStyle name="Cálculo 2 2 5 3 3 2 2" xfId="27807" xr:uid="{00000000-0005-0000-0000-000027140000}"/>
    <cellStyle name="Cálculo 2 2 5 3 3 2 3" xfId="37059" xr:uid="{00000000-0005-0000-0000-000028140000}"/>
    <cellStyle name="Cálculo 2 2 5 3 4" xfId="12425" xr:uid="{00000000-0005-0000-0000-000029140000}"/>
    <cellStyle name="Cálculo 2 2 5 3 4 2" xfId="21677" xr:uid="{00000000-0005-0000-0000-00002A140000}"/>
    <cellStyle name="Cálculo 2 2 5 3 4 3" xfId="30929" xr:uid="{00000000-0005-0000-0000-00002B140000}"/>
    <cellStyle name="Cálculo 2 2 5 4" xfId="3808" xr:uid="{00000000-0005-0000-0000-00002C140000}"/>
    <cellStyle name="Cálculo 2 2 5 4 2" xfId="7256" xr:uid="{00000000-0005-0000-0000-00002D140000}"/>
    <cellStyle name="Cálculo 2 2 5 4 2 2" xfId="16508" xr:uid="{00000000-0005-0000-0000-00002E140000}"/>
    <cellStyle name="Cálculo 2 2 5 4 2 2 2" xfId="25760" xr:uid="{00000000-0005-0000-0000-00002F140000}"/>
    <cellStyle name="Cálculo 2 2 5 4 2 2 3" xfId="35012" xr:uid="{00000000-0005-0000-0000-000030140000}"/>
    <cellStyle name="Cálculo 2 2 5 4 3" xfId="9938" xr:uid="{00000000-0005-0000-0000-000031140000}"/>
    <cellStyle name="Cálculo 2 2 5 4 3 2" xfId="19190" xr:uid="{00000000-0005-0000-0000-000032140000}"/>
    <cellStyle name="Cálculo 2 2 5 4 3 2 2" xfId="28442" xr:uid="{00000000-0005-0000-0000-000033140000}"/>
    <cellStyle name="Cálculo 2 2 5 4 3 2 3" xfId="37694" xr:uid="{00000000-0005-0000-0000-000034140000}"/>
    <cellStyle name="Cálculo 2 2 5 4 4" xfId="13060" xr:uid="{00000000-0005-0000-0000-000035140000}"/>
    <cellStyle name="Cálculo 2 2 5 4 4 2" xfId="22312" xr:uid="{00000000-0005-0000-0000-000036140000}"/>
    <cellStyle name="Cálculo 2 2 5 4 4 3" xfId="31564" xr:uid="{00000000-0005-0000-0000-000037140000}"/>
    <cellStyle name="Cálculo 2 2 5 5" xfId="5214" xr:uid="{00000000-0005-0000-0000-000038140000}"/>
    <cellStyle name="Cálculo 2 2 5 5 2" xfId="14466" xr:uid="{00000000-0005-0000-0000-000039140000}"/>
    <cellStyle name="Cálculo 2 2 5 5 2 2" xfId="23718" xr:uid="{00000000-0005-0000-0000-00003A140000}"/>
    <cellStyle name="Cálculo 2 2 5 5 2 3" xfId="32970" xr:uid="{00000000-0005-0000-0000-00003B140000}"/>
    <cellStyle name="Cálculo 2 2 5 6" xfId="7897" xr:uid="{00000000-0005-0000-0000-00003C140000}"/>
    <cellStyle name="Cálculo 2 2 5 6 2" xfId="17149" xr:uid="{00000000-0005-0000-0000-00003D140000}"/>
    <cellStyle name="Cálculo 2 2 5 6 2 2" xfId="26401" xr:uid="{00000000-0005-0000-0000-00003E140000}"/>
    <cellStyle name="Cálculo 2 2 5 6 2 3" xfId="35653" xr:uid="{00000000-0005-0000-0000-00003F140000}"/>
    <cellStyle name="Cálculo 2 2 5 7" xfId="11019" xr:uid="{00000000-0005-0000-0000-000040140000}"/>
    <cellStyle name="Cálculo 2 2 5 7 2" xfId="20271" xr:uid="{00000000-0005-0000-0000-000041140000}"/>
    <cellStyle name="Cálculo 2 2 5 7 3" xfId="29523" xr:uid="{00000000-0005-0000-0000-000042140000}"/>
    <cellStyle name="Cálculo 2 2 6" xfId="1962" xr:uid="{00000000-0005-0000-0000-000043140000}"/>
    <cellStyle name="Cálculo 2 2 6 2" xfId="2715" xr:uid="{00000000-0005-0000-0000-000044140000}"/>
    <cellStyle name="Cálculo 2 2 6 2 2" xfId="6163" xr:uid="{00000000-0005-0000-0000-000045140000}"/>
    <cellStyle name="Cálculo 2 2 6 2 2 2" xfId="15415" xr:uid="{00000000-0005-0000-0000-000046140000}"/>
    <cellStyle name="Cálculo 2 2 6 2 2 2 2" xfId="24667" xr:uid="{00000000-0005-0000-0000-000047140000}"/>
    <cellStyle name="Cálculo 2 2 6 2 2 2 3" xfId="33919" xr:uid="{00000000-0005-0000-0000-000048140000}"/>
    <cellStyle name="Cálculo 2 2 6 2 3" xfId="8845" xr:uid="{00000000-0005-0000-0000-000049140000}"/>
    <cellStyle name="Cálculo 2 2 6 2 3 2" xfId="18097" xr:uid="{00000000-0005-0000-0000-00004A140000}"/>
    <cellStyle name="Cálculo 2 2 6 2 3 2 2" xfId="27349" xr:uid="{00000000-0005-0000-0000-00004B140000}"/>
    <cellStyle name="Cálculo 2 2 6 2 3 2 3" xfId="36601" xr:uid="{00000000-0005-0000-0000-00004C140000}"/>
    <cellStyle name="Cálculo 2 2 6 2 4" xfId="11967" xr:uid="{00000000-0005-0000-0000-00004D140000}"/>
    <cellStyle name="Cálculo 2 2 6 2 4 2" xfId="21219" xr:uid="{00000000-0005-0000-0000-00004E140000}"/>
    <cellStyle name="Cálculo 2 2 6 2 4 3" xfId="30471" xr:uid="{00000000-0005-0000-0000-00004F140000}"/>
    <cellStyle name="Cálculo 2 2 6 3" xfId="3371" xr:uid="{00000000-0005-0000-0000-000050140000}"/>
    <cellStyle name="Cálculo 2 2 6 3 2" xfId="6819" xr:uid="{00000000-0005-0000-0000-000051140000}"/>
    <cellStyle name="Cálculo 2 2 6 3 2 2" xfId="16071" xr:uid="{00000000-0005-0000-0000-000052140000}"/>
    <cellStyle name="Cálculo 2 2 6 3 2 2 2" xfId="25323" xr:uid="{00000000-0005-0000-0000-000053140000}"/>
    <cellStyle name="Cálculo 2 2 6 3 2 2 3" xfId="34575" xr:uid="{00000000-0005-0000-0000-000054140000}"/>
    <cellStyle name="Cálculo 2 2 6 3 3" xfId="9501" xr:uid="{00000000-0005-0000-0000-000055140000}"/>
    <cellStyle name="Cálculo 2 2 6 3 3 2" xfId="18753" xr:uid="{00000000-0005-0000-0000-000056140000}"/>
    <cellStyle name="Cálculo 2 2 6 3 3 2 2" xfId="28005" xr:uid="{00000000-0005-0000-0000-000057140000}"/>
    <cellStyle name="Cálculo 2 2 6 3 3 2 3" xfId="37257" xr:uid="{00000000-0005-0000-0000-000058140000}"/>
    <cellStyle name="Cálculo 2 2 6 3 4" xfId="12623" xr:uid="{00000000-0005-0000-0000-000059140000}"/>
    <cellStyle name="Cálculo 2 2 6 3 4 2" xfId="21875" xr:uid="{00000000-0005-0000-0000-00005A140000}"/>
    <cellStyle name="Cálculo 2 2 6 3 4 3" xfId="31127" xr:uid="{00000000-0005-0000-0000-00005B140000}"/>
    <cellStyle name="Cálculo 2 2 6 4" xfId="4006" xr:uid="{00000000-0005-0000-0000-00005C140000}"/>
    <cellStyle name="Cálculo 2 2 6 4 2" xfId="7454" xr:uid="{00000000-0005-0000-0000-00005D140000}"/>
    <cellStyle name="Cálculo 2 2 6 4 2 2" xfId="16706" xr:uid="{00000000-0005-0000-0000-00005E140000}"/>
    <cellStyle name="Cálculo 2 2 6 4 2 2 2" xfId="25958" xr:uid="{00000000-0005-0000-0000-00005F140000}"/>
    <cellStyle name="Cálculo 2 2 6 4 2 2 3" xfId="35210" xr:uid="{00000000-0005-0000-0000-000060140000}"/>
    <cellStyle name="Cálculo 2 2 6 4 3" xfId="10136" xr:uid="{00000000-0005-0000-0000-000061140000}"/>
    <cellStyle name="Cálculo 2 2 6 4 3 2" xfId="19388" xr:uid="{00000000-0005-0000-0000-000062140000}"/>
    <cellStyle name="Cálculo 2 2 6 4 3 2 2" xfId="28640" xr:uid="{00000000-0005-0000-0000-000063140000}"/>
    <cellStyle name="Cálculo 2 2 6 4 3 2 3" xfId="37892" xr:uid="{00000000-0005-0000-0000-000064140000}"/>
    <cellStyle name="Cálculo 2 2 6 4 4" xfId="13258" xr:uid="{00000000-0005-0000-0000-000065140000}"/>
    <cellStyle name="Cálculo 2 2 6 4 4 2" xfId="22510" xr:uid="{00000000-0005-0000-0000-000066140000}"/>
    <cellStyle name="Cálculo 2 2 6 4 4 3" xfId="31762" xr:uid="{00000000-0005-0000-0000-000067140000}"/>
    <cellStyle name="Cálculo 2 2 6 5" xfId="5412" xr:uid="{00000000-0005-0000-0000-000068140000}"/>
    <cellStyle name="Cálculo 2 2 6 5 2" xfId="14664" xr:uid="{00000000-0005-0000-0000-000069140000}"/>
    <cellStyle name="Cálculo 2 2 6 5 2 2" xfId="23916" xr:uid="{00000000-0005-0000-0000-00006A140000}"/>
    <cellStyle name="Cálculo 2 2 6 5 2 3" xfId="33168" xr:uid="{00000000-0005-0000-0000-00006B140000}"/>
    <cellStyle name="Cálculo 2 2 6 6" xfId="8095" xr:uid="{00000000-0005-0000-0000-00006C140000}"/>
    <cellStyle name="Cálculo 2 2 6 6 2" xfId="17347" xr:uid="{00000000-0005-0000-0000-00006D140000}"/>
    <cellStyle name="Cálculo 2 2 6 6 2 2" xfId="26599" xr:uid="{00000000-0005-0000-0000-00006E140000}"/>
    <cellStyle name="Cálculo 2 2 6 6 2 3" xfId="35851" xr:uid="{00000000-0005-0000-0000-00006F140000}"/>
    <cellStyle name="Cálculo 2 2 6 7" xfId="11217" xr:uid="{00000000-0005-0000-0000-000070140000}"/>
    <cellStyle name="Cálculo 2 2 6 7 2" xfId="20469" xr:uid="{00000000-0005-0000-0000-000071140000}"/>
    <cellStyle name="Cálculo 2 2 6 7 3" xfId="29721" xr:uid="{00000000-0005-0000-0000-000072140000}"/>
    <cellStyle name="Cálculo 2 2 7" xfId="1716" xr:uid="{00000000-0005-0000-0000-000073140000}"/>
    <cellStyle name="Cálculo 2 2 7 2" xfId="2469" xr:uid="{00000000-0005-0000-0000-000074140000}"/>
    <cellStyle name="Cálculo 2 2 7 2 2" xfId="5917" xr:uid="{00000000-0005-0000-0000-000075140000}"/>
    <cellStyle name="Cálculo 2 2 7 2 2 2" xfId="15169" xr:uid="{00000000-0005-0000-0000-000076140000}"/>
    <cellStyle name="Cálculo 2 2 7 2 2 2 2" xfId="24421" xr:uid="{00000000-0005-0000-0000-000077140000}"/>
    <cellStyle name="Cálculo 2 2 7 2 2 2 3" xfId="33673" xr:uid="{00000000-0005-0000-0000-000078140000}"/>
    <cellStyle name="Cálculo 2 2 7 2 3" xfId="8599" xr:uid="{00000000-0005-0000-0000-000079140000}"/>
    <cellStyle name="Cálculo 2 2 7 2 3 2" xfId="17851" xr:uid="{00000000-0005-0000-0000-00007A140000}"/>
    <cellStyle name="Cálculo 2 2 7 2 3 2 2" xfId="27103" xr:uid="{00000000-0005-0000-0000-00007B140000}"/>
    <cellStyle name="Cálculo 2 2 7 2 3 2 3" xfId="36355" xr:uid="{00000000-0005-0000-0000-00007C140000}"/>
    <cellStyle name="Cálculo 2 2 7 2 4" xfId="11721" xr:uid="{00000000-0005-0000-0000-00007D140000}"/>
    <cellStyle name="Cálculo 2 2 7 2 4 2" xfId="20973" xr:uid="{00000000-0005-0000-0000-00007E140000}"/>
    <cellStyle name="Cálculo 2 2 7 2 4 3" xfId="30225" xr:uid="{00000000-0005-0000-0000-00007F140000}"/>
    <cellStyle name="Cálculo 2 2 7 3" xfId="3125" xr:uid="{00000000-0005-0000-0000-000080140000}"/>
    <cellStyle name="Cálculo 2 2 7 3 2" xfId="6573" xr:uid="{00000000-0005-0000-0000-000081140000}"/>
    <cellStyle name="Cálculo 2 2 7 3 2 2" xfId="15825" xr:uid="{00000000-0005-0000-0000-000082140000}"/>
    <cellStyle name="Cálculo 2 2 7 3 2 2 2" xfId="25077" xr:uid="{00000000-0005-0000-0000-000083140000}"/>
    <cellStyle name="Cálculo 2 2 7 3 2 2 3" xfId="34329" xr:uid="{00000000-0005-0000-0000-000084140000}"/>
    <cellStyle name="Cálculo 2 2 7 3 3" xfId="9255" xr:uid="{00000000-0005-0000-0000-000085140000}"/>
    <cellStyle name="Cálculo 2 2 7 3 3 2" xfId="18507" xr:uid="{00000000-0005-0000-0000-000086140000}"/>
    <cellStyle name="Cálculo 2 2 7 3 3 2 2" xfId="27759" xr:uid="{00000000-0005-0000-0000-000087140000}"/>
    <cellStyle name="Cálculo 2 2 7 3 3 2 3" xfId="37011" xr:uid="{00000000-0005-0000-0000-000088140000}"/>
    <cellStyle name="Cálculo 2 2 7 3 4" xfId="12377" xr:uid="{00000000-0005-0000-0000-000089140000}"/>
    <cellStyle name="Cálculo 2 2 7 3 4 2" xfId="21629" xr:uid="{00000000-0005-0000-0000-00008A140000}"/>
    <cellStyle name="Cálculo 2 2 7 3 4 3" xfId="30881" xr:uid="{00000000-0005-0000-0000-00008B140000}"/>
    <cellStyle name="Cálculo 2 2 7 4" xfId="3760" xr:uid="{00000000-0005-0000-0000-00008C140000}"/>
    <cellStyle name="Cálculo 2 2 7 4 2" xfId="7208" xr:uid="{00000000-0005-0000-0000-00008D140000}"/>
    <cellStyle name="Cálculo 2 2 7 4 2 2" xfId="16460" xr:uid="{00000000-0005-0000-0000-00008E140000}"/>
    <cellStyle name="Cálculo 2 2 7 4 2 2 2" xfId="25712" xr:uid="{00000000-0005-0000-0000-00008F140000}"/>
    <cellStyle name="Cálculo 2 2 7 4 2 2 3" xfId="34964" xr:uid="{00000000-0005-0000-0000-000090140000}"/>
    <cellStyle name="Cálculo 2 2 7 4 3" xfId="9890" xr:uid="{00000000-0005-0000-0000-000091140000}"/>
    <cellStyle name="Cálculo 2 2 7 4 3 2" xfId="19142" xr:uid="{00000000-0005-0000-0000-000092140000}"/>
    <cellStyle name="Cálculo 2 2 7 4 3 2 2" xfId="28394" xr:uid="{00000000-0005-0000-0000-000093140000}"/>
    <cellStyle name="Cálculo 2 2 7 4 3 2 3" xfId="37646" xr:uid="{00000000-0005-0000-0000-000094140000}"/>
    <cellStyle name="Cálculo 2 2 7 4 4" xfId="13012" xr:uid="{00000000-0005-0000-0000-000095140000}"/>
    <cellStyle name="Cálculo 2 2 7 4 4 2" xfId="22264" xr:uid="{00000000-0005-0000-0000-000096140000}"/>
    <cellStyle name="Cálculo 2 2 7 4 4 3" xfId="31516" xr:uid="{00000000-0005-0000-0000-000097140000}"/>
    <cellStyle name="Cálculo 2 2 7 5" xfId="5166" xr:uid="{00000000-0005-0000-0000-000098140000}"/>
    <cellStyle name="Cálculo 2 2 7 5 2" xfId="14418" xr:uid="{00000000-0005-0000-0000-000099140000}"/>
    <cellStyle name="Cálculo 2 2 7 5 2 2" xfId="23670" xr:uid="{00000000-0005-0000-0000-00009A140000}"/>
    <cellStyle name="Cálculo 2 2 7 5 2 3" xfId="32922" xr:uid="{00000000-0005-0000-0000-00009B140000}"/>
    <cellStyle name="Cálculo 2 2 7 6" xfId="7849" xr:uid="{00000000-0005-0000-0000-00009C140000}"/>
    <cellStyle name="Cálculo 2 2 7 6 2" xfId="17101" xr:uid="{00000000-0005-0000-0000-00009D140000}"/>
    <cellStyle name="Cálculo 2 2 7 6 2 2" xfId="26353" xr:uid="{00000000-0005-0000-0000-00009E140000}"/>
    <cellStyle name="Cálculo 2 2 7 6 2 3" xfId="35605" xr:uid="{00000000-0005-0000-0000-00009F140000}"/>
    <cellStyle name="Cálculo 2 2 7 7" xfId="10971" xr:uid="{00000000-0005-0000-0000-0000A0140000}"/>
    <cellStyle name="Cálculo 2 2 7 7 2" xfId="20223" xr:uid="{00000000-0005-0000-0000-0000A1140000}"/>
    <cellStyle name="Cálculo 2 2 7 7 3" xfId="29475" xr:uid="{00000000-0005-0000-0000-0000A2140000}"/>
    <cellStyle name="Cálculo 2 2 8" xfId="2041" xr:uid="{00000000-0005-0000-0000-0000A3140000}"/>
    <cellStyle name="Cálculo 2 2 8 2" xfId="2790" xr:uid="{00000000-0005-0000-0000-0000A4140000}"/>
    <cellStyle name="Cálculo 2 2 8 2 2" xfId="6238" xr:uid="{00000000-0005-0000-0000-0000A5140000}"/>
    <cellStyle name="Cálculo 2 2 8 2 2 2" xfId="15490" xr:uid="{00000000-0005-0000-0000-0000A6140000}"/>
    <cellStyle name="Cálculo 2 2 8 2 2 2 2" xfId="24742" xr:uid="{00000000-0005-0000-0000-0000A7140000}"/>
    <cellStyle name="Cálculo 2 2 8 2 2 2 3" xfId="33994" xr:uid="{00000000-0005-0000-0000-0000A8140000}"/>
    <cellStyle name="Cálculo 2 2 8 2 3" xfId="8920" xr:uid="{00000000-0005-0000-0000-0000A9140000}"/>
    <cellStyle name="Cálculo 2 2 8 2 3 2" xfId="18172" xr:uid="{00000000-0005-0000-0000-0000AA140000}"/>
    <cellStyle name="Cálculo 2 2 8 2 3 2 2" xfId="27424" xr:uid="{00000000-0005-0000-0000-0000AB140000}"/>
    <cellStyle name="Cálculo 2 2 8 2 3 2 3" xfId="36676" xr:uid="{00000000-0005-0000-0000-0000AC140000}"/>
    <cellStyle name="Cálculo 2 2 8 2 4" xfId="12042" xr:uid="{00000000-0005-0000-0000-0000AD140000}"/>
    <cellStyle name="Cálculo 2 2 8 2 4 2" xfId="21294" xr:uid="{00000000-0005-0000-0000-0000AE140000}"/>
    <cellStyle name="Cálculo 2 2 8 2 4 3" xfId="30546" xr:uid="{00000000-0005-0000-0000-0000AF140000}"/>
    <cellStyle name="Cálculo 2 2 8 3" xfId="3446" xr:uid="{00000000-0005-0000-0000-0000B0140000}"/>
    <cellStyle name="Cálculo 2 2 8 3 2" xfId="6894" xr:uid="{00000000-0005-0000-0000-0000B1140000}"/>
    <cellStyle name="Cálculo 2 2 8 3 2 2" xfId="16146" xr:uid="{00000000-0005-0000-0000-0000B2140000}"/>
    <cellStyle name="Cálculo 2 2 8 3 2 2 2" xfId="25398" xr:uid="{00000000-0005-0000-0000-0000B3140000}"/>
    <cellStyle name="Cálculo 2 2 8 3 2 2 3" xfId="34650" xr:uid="{00000000-0005-0000-0000-0000B4140000}"/>
    <cellStyle name="Cálculo 2 2 8 3 3" xfId="9576" xr:uid="{00000000-0005-0000-0000-0000B5140000}"/>
    <cellStyle name="Cálculo 2 2 8 3 3 2" xfId="18828" xr:uid="{00000000-0005-0000-0000-0000B6140000}"/>
    <cellStyle name="Cálculo 2 2 8 3 3 2 2" xfId="28080" xr:uid="{00000000-0005-0000-0000-0000B7140000}"/>
    <cellStyle name="Cálculo 2 2 8 3 3 2 3" xfId="37332" xr:uid="{00000000-0005-0000-0000-0000B8140000}"/>
    <cellStyle name="Cálculo 2 2 8 3 4" xfId="12698" xr:uid="{00000000-0005-0000-0000-0000B9140000}"/>
    <cellStyle name="Cálculo 2 2 8 3 4 2" xfId="21950" xr:uid="{00000000-0005-0000-0000-0000BA140000}"/>
    <cellStyle name="Cálculo 2 2 8 3 4 3" xfId="31202" xr:uid="{00000000-0005-0000-0000-0000BB140000}"/>
    <cellStyle name="Cálculo 2 2 8 4" xfId="4081" xr:uid="{00000000-0005-0000-0000-0000BC140000}"/>
    <cellStyle name="Cálculo 2 2 8 4 2" xfId="7529" xr:uid="{00000000-0005-0000-0000-0000BD140000}"/>
    <cellStyle name="Cálculo 2 2 8 4 2 2" xfId="16781" xr:uid="{00000000-0005-0000-0000-0000BE140000}"/>
    <cellStyle name="Cálculo 2 2 8 4 2 2 2" xfId="26033" xr:uid="{00000000-0005-0000-0000-0000BF140000}"/>
    <cellStyle name="Cálculo 2 2 8 4 2 2 3" xfId="35285" xr:uid="{00000000-0005-0000-0000-0000C0140000}"/>
    <cellStyle name="Cálculo 2 2 8 4 3" xfId="10211" xr:uid="{00000000-0005-0000-0000-0000C1140000}"/>
    <cellStyle name="Cálculo 2 2 8 4 3 2" xfId="19463" xr:uid="{00000000-0005-0000-0000-0000C2140000}"/>
    <cellStyle name="Cálculo 2 2 8 4 3 2 2" xfId="28715" xr:uid="{00000000-0005-0000-0000-0000C3140000}"/>
    <cellStyle name="Cálculo 2 2 8 4 3 2 3" xfId="37967" xr:uid="{00000000-0005-0000-0000-0000C4140000}"/>
    <cellStyle name="Cálculo 2 2 8 4 4" xfId="13333" xr:uid="{00000000-0005-0000-0000-0000C5140000}"/>
    <cellStyle name="Cálculo 2 2 8 4 4 2" xfId="22585" xr:uid="{00000000-0005-0000-0000-0000C6140000}"/>
    <cellStyle name="Cálculo 2 2 8 4 4 3" xfId="31837" xr:uid="{00000000-0005-0000-0000-0000C7140000}"/>
    <cellStyle name="Cálculo 2 2 8 5" xfId="5489" xr:uid="{00000000-0005-0000-0000-0000C8140000}"/>
    <cellStyle name="Cálculo 2 2 8 5 2" xfId="14741" xr:uid="{00000000-0005-0000-0000-0000C9140000}"/>
    <cellStyle name="Cálculo 2 2 8 5 2 2" xfId="23993" xr:uid="{00000000-0005-0000-0000-0000CA140000}"/>
    <cellStyle name="Cálculo 2 2 8 5 2 3" xfId="33245" xr:uid="{00000000-0005-0000-0000-0000CB140000}"/>
    <cellStyle name="Cálculo 2 2 8 6" xfId="8171" xr:uid="{00000000-0005-0000-0000-0000CC140000}"/>
    <cellStyle name="Cálculo 2 2 8 6 2" xfId="17423" xr:uid="{00000000-0005-0000-0000-0000CD140000}"/>
    <cellStyle name="Cálculo 2 2 8 6 2 2" xfId="26675" xr:uid="{00000000-0005-0000-0000-0000CE140000}"/>
    <cellStyle name="Cálculo 2 2 8 6 2 3" xfId="35927" xr:uid="{00000000-0005-0000-0000-0000CF140000}"/>
    <cellStyle name="Cálculo 2 2 8 7" xfId="11293" xr:uid="{00000000-0005-0000-0000-0000D0140000}"/>
    <cellStyle name="Cálculo 2 2 8 7 2" xfId="20545" xr:uid="{00000000-0005-0000-0000-0000D1140000}"/>
    <cellStyle name="Cálculo 2 2 8 7 3" xfId="29797" xr:uid="{00000000-0005-0000-0000-0000D2140000}"/>
    <cellStyle name="Cálculo 2 2 9" xfId="1788" xr:uid="{00000000-0005-0000-0000-0000D3140000}"/>
    <cellStyle name="Cálculo 2 2 9 2" xfId="2541" xr:uid="{00000000-0005-0000-0000-0000D4140000}"/>
    <cellStyle name="Cálculo 2 2 9 2 2" xfId="5989" xr:uid="{00000000-0005-0000-0000-0000D5140000}"/>
    <cellStyle name="Cálculo 2 2 9 2 2 2" xfId="15241" xr:uid="{00000000-0005-0000-0000-0000D6140000}"/>
    <cellStyle name="Cálculo 2 2 9 2 2 2 2" xfId="24493" xr:uid="{00000000-0005-0000-0000-0000D7140000}"/>
    <cellStyle name="Cálculo 2 2 9 2 2 2 3" xfId="33745" xr:uid="{00000000-0005-0000-0000-0000D8140000}"/>
    <cellStyle name="Cálculo 2 2 9 2 3" xfId="8671" xr:uid="{00000000-0005-0000-0000-0000D9140000}"/>
    <cellStyle name="Cálculo 2 2 9 2 3 2" xfId="17923" xr:uid="{00000000-0005-0000-0000-0000DA140000}"/>
    <cellStyle name="Cálculo 2 2 9 2 3 2 2" xfId="27175" xr:uid="{00000000-0005-0000-0000-0000DB140000}"/>
    <cellStyle name="Cálculo 2 2 9 2 3 2 3" xfId="36427" xr:uid="{00000000-0005-0000-0000-0000DC140000}"/>
    <cellStyle name="Cálculo 2 2 9 2 4" xfId="11793" xr:uid="{00000000-0005-0000-0000-0000DD140000}"/>
    <cellStyle name="Cálculo 2 2 9 2 4 2" xfId="21045" xr:uid="{00000000-0005-0000-0000-0000DE140000}"/>
    <cellStyle name="Cálculo 2 2 9 2 4 3" xfId="30297" xr:uid="{00000000-0005-0000-0000-0000DF140000}"/>
    <cellStyle name="Cálculo 2 2 9 3" xfId="3197" xr:uid="{00000000-0005-0000-0000-0000E0140000}"/>
    <cellStyle name="Cálculo 2 2 9 3 2" xfId="6645" xr:uid="{00000000-0005-0000-0000-0000E1140000}"/>
    <cellStyle name="Cálculo 2 2 9 3 2 2" xfId="15897" xr:uid="{00000000-0005-0000-0000-0000E2140000}"/>
    <cellStyle name="Cálculo 2 2 9 3 2 2 2" xfId="25149" xr:uid="{00000000-0005-0000-0000-0000E3140000}"/>
    <cellStyle name="Cálculo 2 2 9 3 2 2 3" xfId="34401" xr:uid="{00000000-0005-0000-0000-0000E4140000}"/>
    <cellStyle name="Cálculo 2 2 9 3 3" xfId="9327" xr:uid="{00000000-0005-0000-0000-0000E5140000}"/>
    <cellStyle name="Cálculo 2 2 9 3 3 2" xfId="18579" xr:uid="{00000000-0005-0000-0000-0000E6140000}"/>
    <cellStyle name="Cálculo 2 2 9 3 3 2 2" xfId="27831" xr:uid="{00000000-0005-0000-0000-0000E7140000}"/>
    <cellStyle name="Cálculo 2 2 9 3 3 2 3" xfId="37083" xr:uid="{00000000-0005-0000-0000-0000E8140000}"/>
    <cellStyle name="Cálculo 2 2 9 3 4" xfId="12449" xr:uid="{00000000-0005-0000-0000-0000E9140000}"/>
    <cellStyle name="Cálculo 2 2 9 3 4 2" xfId="21701" xr:uid="{00000000-0005-0000-0000-0000EA140000}"/>
    <cellStyle name="Cálculo 2 2 9 3 4 3" xfId="30953" xr:uid="{00000000-0005-0000-0000-0000EB140000}"/>
    <cellStyle name="Cálculo 2 2 9 4" xfId="3832" xr:uid="{00000000-0005-0000-0000-0000EC140000}"/>
    <cellStyle name="Cálculo 2 2 9 4 2" xfId="7280" xr:uid="{00000000-0005-0000-0000-0000ED140000}"/>
    <cellStyle name="Cálculo 2 2 9 4 2 2" xfId="16532" xr:uid="{00000000-0005-0000-0000-0000EE140000}"/>
    <cellStyle name="Cálculo 2 2 9 4 2 2 2" xfId="25784" xr:uid="{00000000-0005-0000-0000-0000EF140000}"/>
    <cellStyle name="Cálculo 2 2 9 4 2 2 3" xfId="35036" xr:uid="{00000000-0005-0000-0000-0000F0140000}"/>
    <cellStyle name="Cálculo 2 2 9 4 3" xfId="9962" xr:uid="{00000000-0005-0000-0000-0000F1140000}"/>
    <cellStyle name="Cálculo 2 2 9 4 3 2" xfId="19214" xr:uid="{00000000-0005-0000-0000-0000F2140000}"/>
    <cellStyle name="Cálculo 2 2 9 4 3 2 2" xfId="28466" xr:uid="{00000000-0005-0000-0000-0000F3140000}"/>
    <cellStyle name="Cálculo 2 2 9 4 3 2 3" xfId="37718" xr:uid="{00000000-0005-0000-0000-0000F4140000}"/>
    <cellStyle name="Cálculo 2 2 9 4 4" xfId="13084" xr:uid="{00000000-0005-0000-0000-0000F5140000}"/>
    <cellStyle name="Cálculo 2 2 9 4 4 2" xfId="22336" xr:uid="{00000000-0005-0000-0000-0000F6140000}"/>
    <cellStyle name="Cálculo 2 2 9 4 4 3" xfId="31588" xr:uid="{00000000-0005-0000-0000-0000F7140000}"/>
    <cellStyle name="Cálculo 2 2 9 5" xfId="5238" xr:uid="{00000000-0005-0000-0000-0000F8140000}"/>
    <cellStyle name="Cálculo 2 2 9 5 2" xfId="14490" xr:uid="{00000000-0005-0000-0000-0000F9140000}"/>
    <cellStyle name="Cálculo 2 2 9 5 2 2" xfId="23742" xr:uid="{00000000-0005-0000-0000-0000FA140000}"/>
    <cellStyle name="Cálculo 2 2 9 5 2 3" xfId="32994" xr:uid="{00000000-0005-0000-0000-0000FB140000}"/>
    <cellStyle name="Cálculo 2 2 9 6" xfId="7921" xr:uid="{00000000-0005-0000-0000-0000FC140000}"/>
    <cellStyle name="Cálculo 2 2 9 6 2" xfId="17173" xr:uid="{00000000-0005-0000-0000-0000FD140000}"/>
    <cellStyle name="Cálculo 2 2 9 6 2 2" xfId="26425" xr:uid="{00000000-0005-0000-0000-0000FE140000}"/>
    <cellStyle name="Cálculo 2 2 9 6 2 3" xfId="35677" xr:uid="{00000000-0005-0000-0000-0000FF140000}"/>
    <cellStyle name="Cálculo 2 2 9 7" xfId="11043" xr:uid="{00000000-0005-0000-0000-000000150000}"/>
    <cellStyle name="Cálculo 2 2 9 7 2" xfId="20295" xr:uid="{00000000-0005-0000-0000-000001150000}"/>
    <cellStyle name="Cálculo 2 2 9 7 3" xfId="29547" xr:uid="{00000000-0005-0000-0000-000002150000}"/>
    <cellStyle name="Cálculo 2 3" xfId="443" xr:uid="{00000000-0005-0000-0000-000003150000}"/>
    <cellStyle name="Cálculo 2 3 10" xfId="945" xr:uid="{00000000-0005-0000-0000-000004150000}"/>
    <cellStyle name="Cálculo 2 3 10 2" xfId="4673" xr:uid="{00000000-0005-0000-0000-000005150000}"/>
    <cellStyle name="Cálculo 2 3 10 2 2" xfId="13925" xr:uid="{00000000-0005-0000-0000-000006150000}"/>
    <cellStyle name="Cálculo 2 3 10 2 2 2" xfId="23177" xr:uid="{00000000-0005-0000-0000-000007150000}"/>
    <cellStyle name="Cálculo 2 3 10 2 2 3" xfId="32429" xr:uid="{00000000-0005-0000-0000-000008150000}"/>
    <cellStyle name="Cálculo 2 3 10 3" xfId="4932" xr:uid="{00000000-0005-0000-0000-000009150000}"/>
    <cellStyle name="Cálculo 2 3 10 3 2" xfId="14184" xr:uid="{00000000-0005-0000-0000-00000A150000}"/>
    <cellStyle name="Cálculo 2 3 10 3 2 2" xfId="23436" xr:uid="{00000000-0005-0000-0000-00000B150000}"/>
    <cellStyle name="Cálculo 2 3 10 3 2 3" xfId="32688" xr:uid="{00000000-0005-0000-0000-00000C150000}"/>
    <cellStyle name="Cálculo 2 3 10 4" xfId="10699" xr:uid="{00000000-0005-0000-0000-00000D150000}"/>
    <cellStyle name="Cálculo 2 3 10 4 2" xfId="19951" xr:uid="{00000000-0005-0000-0000-00000E150000}"/>
    <cellStyle name="Cálculo 2 3 10 4 3" xfId="29203" xr:uid="{00000000-0005-0000-0000-00000F150000}"/>
    <cellStyle name="Cálculo 2 3 11" xfId="959" xr:uid="{00000000-0005-0000-0000-000010150000}"/>
    <cellStyle name="Cálculo 2 3 11 2" xfId="4687" xr:uid="{00000000-0005-0000-0000-000011150000}"/>
    <cellStyle name="Cálculo 2 3 11 2 2" xfId="13939" xr:uid="{00000000-0005-0000-0000-000012150000}"/>
    <cellStyle name="Cálculo 2 3 11 2 2 2" xfId="23191" xr:uid="{00000000-0005-0000-0000-000013150000}"/>
    <cellStyle name="Cálculo 2 3 11 2 2 3" xfId="32443" xr:uid="{00000000-0005-0000-0000-000014150000}"/>
    <cellStyle name="Cálculo 2 3 11 3" xfId="4924" xr:uid="{00000000-0005-0000-0000-000015150000}"/>
    <cellStyle name="Cálculo 2 3 11 3 2" xfId="14176" xr:uid="{00000000-0005-0000-0000-000016150000}"/>
    <cellStyle name="Cálculo 2 3 11 3 2 2" xfId="23428" xr:uid="{00000000-0005-0000-0000-000017150000}"/>
    <cellStyle name="Cálculo 2 3 11 3 2 3" xfId="32680" xr:uid="{00000000-0005-0000-0000-000018150000}"/>
    <cellStyle name="Cálculo 2 3 11 4" xfId="10713" xr:uid="{00000000-0005-0000-0000-000019150000}"/>
    <cellStyle name="Cálculo 2 3 11 4 2" xfId="19965" xr:uid="{00000000-0005-0000-0000-00001A150000}"/>
    <cellStyle name="Cálculo 2 3 11 4 3" xfId="29217" xr:uid="{00000000-0005-0000-0000-00001B150000}"/>
    <cellStyle name="Cálculo 2 3 12" xfId="1025" xr:uid="{00000000-0005-0000-0000-00001C150000}"/>
    <cellStyle name="Cálculo 2 3 12 2" xfId="4753" xr:uid="{00000000-0005-0000-0000-00001D150000}"/>
    <cellStyle name="Cálculo 2 3 12 2 2" xfId="14005" xr:uid="{00000000-0005-0000-0000-00001E150000}"/>
    <cellStyle name="Cálculo 2 3 12 2 2 2" xfId="23257" xr:uid="{00000000-0005-0000-0000-00001F150000}"/>
    <cellStyle name="Cálculo 2 3 12 2 2 3" xfId="32509" xr:uid="{00000000-0005-0000-0000-000020150000}"/>
    <cellStyle name="Cálculo 2 3 12 3" xfId="4357" xr:uid="{00000000-0005-0000-0000-000021150000}"/>
    <cellStyle name="Cálculo 2 3 12 3 2" xfId="13609" xr:uid="{00000000-0005-0000-0000-000022150000}"/>
    <cellStyle name="Cálculo 2 3 12 3 2 2" xfId="22861" xr:uid="{00000000-0005-0000-0000-000023150000}"/>
    <cellStyle name="Cálculo 2 3 12 3 2 3" xfId="32113" xr:uid="{00000000-0005-0000-0000-000024150000}"/>
    <cellStyle name="Cálculo 2 3 12 4" xfId="10779" xr:uid="{00000000-0005-0000-0000-000025150000}"/>
    <cellStyle name="Cálculo 2 3 12 4 2" xfId="20031" xr:uid="{00000000-0005-0000-0000-000026150000}"/>
    <cellStyle name="Cálculo 2 3 12 4 3" xfId="29283" xr:uid="{00000000-0005-0000-0000-000027150000}"/>
    <cellStyle name="Cálculo 2 3 13" xfId="4404" xr:uid="{00000000-0005-0000-0000-000028150000}"/>
    <cellStyle name="Cálculo 2 3 13 2" xfId="13656" xr:uid="{00000000-0005-0000-0000-000029150000}"/>
    <cellStyle name="Cálculo 2 3 13 2 2" xfId="22908" xr:uid="{00000000-0005-0000-0000-00002A150000}"/>
    <cellStyle name="Cálculo 2 3 13 2 3" xfId="32160" xr:uid="{00000000-0005-0000-0000-00002B150000}"/>
    <cellStyle name="Cálculo 2 3 14" xfId="5022" xr:uid="{00000000-0005-0000-0000-00002C150000}"/>
    <cellStyle name="Cálculo 2 3 14 2" xfId="14274" xr:uid="{00000000-0005-0000-0000-00002D150000}"/>
    <cellStyle name="Cálculo 2 3 14 2 2" xfId="23526" xr:uid="{00000000-0005-0000-0000-00002E150000}"/>
    <cellStyle name="Cálculo 2 3 14 2 3" xfId="32778" xr:uid="{00000000-0005-0000-0000-00002F150000}"/>
    <cellStyle name="Cálculo 2 3 15" xfId="10489" xr:uid="{00000000-0005-0000-0000-000030150000}"/>
    <cellStyle name="Cálculo 2 3 15 2" xfId="19741" xr:uid="{00000000-0005-0000-0000-000031150000}"/>
    <cellStyle name="Cálculo 2 3 15 3" xfId="28993" xr:uid="{00000000-0005-0000-0000-000032150000}"/>
    <cellStyle name="Cálculo 2 3 2" xfId="595" xr:uid="{00000000-0005-0000-0000-000033150000}"/>
    <cellStyle name="Cálculo 2 3 2 10" xfId="4464" xr:uid="{00000000-0005-0000-0000-000034150000}"/>
    <cellStyle name="Cálculo 2 3 2 10 2" xfId="13716" xr:uid="{00000000-0005-0000-0000-000035150000}"/>
    <cellStyle name="Cálculo 2 3 2 10 2 2" xfId="22968" xr:uid="{00000000-0005-0000-0000-000036150000}"/>
    <cellStyle name="Cálculo 2 3 2 10 2 3" xfId="32220" xr:uid="{00000000-0005-0000-0000-000037150000}"/>
    <cellStyle name="Cálculo 2 3 2 11" xfId="5008" xr:uid="{00000000-0005-0000-0000-000038150000}"/>
    <cellStyle name="Cálculo 2 3 2 11 2" xfId="14260" xr:uid="{00000000-0005-0000-0000-000039150000}"/>
    <cellStyle name="Cálculo 2 3 2 11 2 2" xfId="23512" xr:uid="{00000000-0005-0000-0000-00003A150000}"/>
    <cellStyle name="Cálculo 2 3 2 11 2 3" xfId="32764" xr:uid="{00000000-0005-0000-0000-00003B150000}"/>
    <cellStyle name="Cálculo 2 3 2 12" xfId="10525" xr:uid="{00000000-0005-0000-0000-00003C150000}"/>
    <cellStyle name="Cálculo 2 3 2 12 2" xfId="19777" xr:uid="{00000000-0005-0000-0000-00003D150000}"/>
    <cellStyle name="Cálculo 2 3 2 12 3" xfId="29029" xr:uid="{00000000-0005-0000-0000-00003E150000}"/>
    <cellStyle name="Cálculo 2 3 2 2" xfId="1859" xr:uid="{00000000-0005-0000-0000-00003F150000}"/>
    <cellStyle name="Cálculo 2 3 2 2 2" xfId="2612" xr:uid="{00000000-0005-0000-0000-000040150000}"/>
    <cellStyle name="Cálculo 2 3 2 2 2 2" xfId="6060" xr:uid="{00000000-0005-0000-0000-000041150000}"/>
    <cellStyle name="Cálculo 2 3 2 2 2 2 2" xfId="15312" xr:uid="{00000000-0005-0000-0000-000042150000}"/>
    <cellStyle name="Cálculo 2 3 2 2 2 2 2 2" xfId="24564" xr:uid="{00000000-0005-0000-0000-000043150000}"/>
    <cellStyle name="Cálculo 2 3 2 2 2 2 2 3" xfId="33816" xr:uid="{00000000-0005-0000-0000-000044150000}"/>
    <cellStyle name="Cálculo 2 3 2 2 2 3" xfId="8742" xr:uid="{00000000-0005-0000-0000-000045150000}"/>
    <cellStyle name="Cálculo 2 3 2 2 2 3 2" xfId="17994" xr:uid="{00000000-0005-0000-0000-000046150000}"/>
    <cellStyle name="Cálculo 2 3 2 2 2 3 2 2" xfId="27246" xr:uid="{00000000-0005-0000-0000-000047150000}"/>
    <cellStyle name="Cálculo 2 3 2 2 2 3 2 3" xfId="36498" xr:uid="{00000000-0005-0000-0000-000048150000}"/>
    <cellStyle name="Cálculo 2 3 2 2 2 4" xfId="11864" xr:uid="{00000000-0005-0000-0000-000049150000}"/>
    <cellStyle name="Cálculo 2 3 2 2 2 4 2" xfId="21116" xr:uid="{00000000-0005-0000-0000-00004A150000}"/>
    <cellStyle name="Cálculo 2 3 2 2 2 4 3" xfId="30368" xr:uid="{00000000-0005-0000-0000-00004B150000}"/>
    <cellStyle name="Cálculo 2 3 2 2 3" xfId="3268" xr:uid="{00000000-0005-0000-0000-00004C150000}"/>
    <cellStyle name="Cálculo 2 3 2 2 3 2" xfId="6716" xr:uid="{00000000-0005-0000-0000-00004D150000}"/>
    <cellStyle name="Cálculo 2 3 2 2 3 2 2" xfId="15968" xr:uid="{00000000-0005-0000-0000-00004E150000}"/>
    <cellStyle name="Cálculo 2 3 2 2 3 2 2 2" xfId="25220" xr:uid="{00000000-0005-0000-0000-00004F150000}"/>
    <cellStyle name="Cálculo 2 3 2 2 3 2 2 3" xfId="34472" xr:uid="{00000000-0005-0000-0000-000050150000}"/>
    <cellStyle name="Cálculo 2 3 2 2 3 3" xfId="9398" xr:uid="{00000000-0005-0000-0000-000051150000}"/>
    <cellStyle name="Cálculo 2 3 2 2 3 3 2" xfId="18650" xr:uid="{00000000-0005-0000-0000-000052150000}"/>
    <cellStyle name="Cálculo 2 3 2 2 3 3 2 2" xfId="27902" xr:uid="{00000000-0005-0000-0000-000053150000}"/>
    <cellStyle name="Cálculo 2 3 2 2 3 3 2 3" xfId="37154" xr:uid="{00000000-0005-0000-0000-000054150000}"/>
    <cellStyle name="Cálculo 2 3 2 2 3 4" xfId="12520" xr:uid="{00000000-0005-0000-0000-000055150000}"/>
    <cellStyle name="Cálculo 2 3 2 2 3 4 2" xfId="21772" xr:uid="{00000000-0005-0000-0000-000056150000}"/>
    <cellStyle name="Cálculo 2 3 2 2 3 4 3" xfId="31024" xr:uid="{00000000-0005-0000-0000-000057150000}"/>
    <cellStyle name="Cálculo 2 3 2 2 4" xfId="3903" xr:uid="{00000000-0005-0000-0000-000058150000}"/>
    <cellStyle name="Cálculo 2 3 2 2 4 2" xfId="7351" xr:uid="{00000000-0005-0000-0000-000059150000}"/>
    <cellStyle name="Cálculo 2 3 2 2 4 2 2" xfId="16603" xr:uid="{00000000-0005-0000-0000-00005A150000}"/>
    <cellStyle name="Cálculo 2 3 2 2 4 2 2 2" xfId="25855" xr:uid="{00000000-0005-0000-0000-00005B150000}"/>
    <cellStyle name="Cálculo 2 3 2 2 4 2 2 3" xfId="35107" xr:uid="{00000000-0005-0000-0000-00005C150000}"/>
    <cellStyle name="Cálculo 2 3 2 2 4 3" xfId="10033" xr:uid="{00000000-0005-0000-0000-00005D150000}"/>
    <cellStyle name="Cálculo 2 3 2 2 4 3 2" xfId="19285" xr:uid="{00000000-0005-0000-0000-00005E150000}"/>
    <cellStyle name="Cálculo 2 3 2 2 4 3 2 2" xfId="28537" xr:uid="{00000000-0005-0000-0000-00005F150000}"/>
    <cellStyle name="Cálculo 2 3 2 2 4 3 2 3" xfId="37789" xr:uid="{00000000-0005-0000-0000-000060150000}"/>
    <cellStyle name="Cálculo 2 3 2 2 4 4" xfId="13155" xr:uid="{00000000-0005-0000-0000-000061150000}"/>
    <cellStyle name="Cálculo 2 3 2 2 4 4 2" xfId="22407" xr:uid="{00000000-0005-0000-0000-000062150000}"/>
    <cellStyle name="Cálculo 2 3 2 2 4 4 3" xfId="31659" xr:uid="{00000000-0005-0000-0000-000063150000}"/>
    <cellStyle name="Cálculo 2 3 2 2 5" xfId="5309" xr:uid="{00000000-0005-0000-0000-000064150000}"/>
    <cellStyle name="Cálculo 2 3 2 2 5 2" xfId="14561" xr:uid="{00000000-0005-0000-0000-000065150000}"/>
    <cellStyle name="Cálculo 2 3 2 2 5 2 2" xfId="23813" xr:uid="{00000000-0005-0000-0000-000066150000}"/>
    <cellStyle name="Cálculo 2 3 2 2 5 2 3" xfId="33065" xr:uid="{00000000-0005-0000-0000-000067150000}"/>
    <cellStyle name="Cálculo 2 3 2 2 6" xfId="7992" xr:uid="{00000000-0005-0000-0000-000068150000}"/>
    <cellStyle name="Cálculo 2 3 2 2 6 2" xfId="17244" xr:uid="{00000000-0005-0000-0000-000069150000}"/>
    <cellStyle name="Cálculo 2 3 2 2 6 2 2" xfId="26496" xr:uid="{00000000-0005-0000-0000-00006A150000}"/>
    <cellStyle name="Cálculo 2 3 2 2 6 2 3" xfId="35748" xr:uid="{00000000-0005-0000-0000-00006B150000}"/>
    <cellStyle name="Cálculo 2 3 2 2 7" xfId="11114" xr:uid="{00000000-0005-0000-0000-00006C150000}"/>
    <cellStyle name="Cálculo 2 3 2 2 7 2" xfId="20366" xr:uid="{00000000-0005-0000-0000-00006D150000}"/>
    <cellStyle name="Cálculo 2 3 2 2 7 3" xfId="29618" xr:uid="{00000000-0005-0000-0000-00006E150000}"/>
    <cellStyle name="Cálculo 2 3 2 3" xfId="1927" xr:uid="{00000000-0005-0000-0000-00006F150000}"/>
    <cellStyle name="Cálculo 2 3 2 3 2" xfId="2680" xr:uid="{00000000-0005-0000-0000-000070150000}"/>
    <cellStyle name="Cálculo 2 3 2 3 2 2" xfId="6128" xr:uid="{00000000-0005-0000-0000-000071150000}"/>
    <cellStyle name="Cálculo 2 3 2 3 2 2 2" xfId="15380" xr:uid="{00000000-0005-0000-0000-000072150000}"/>
    <cellStyle name="Cálculo 2 3 2 3 2 2 2 2" xfId="24632" xr:uid="{00000000-0005-0000-0000-000073150000}"/>
    <cellStyle name="Cálculo 2 3 2 3 2 2 2 3" xfId="33884" xr:uid="{00000000-0005-0000-0000-000074150000}"/>
    <cellStyle name="Cálculo 2 3 2 3 2 3" xfId="8810" xr:uid="{00000000-0005-0000-0000-000075150000}"/>
    <cellStyle name="Cálculo 2 3 2 3 2 3 2" xfId="18062" xr:uid="{00000000-0005-0000-0000-000076150000}"/>
    <cellStyle name="Cálculo 2 3 2 3 2 3 2 2" xfId="27314" xr:uid="{00000000-0005-0000-0000-000077150000}"/>
    <cellStyle name="Cálculo 2 3 2 3 2 3 2 3" xfId="36566" xr:uid="{00000000-0005-0000-0000-000078150000}"/>
    <cellStyle name="Cálculo 2 3 2 3 2 4" xfId="11932" xr:uid="{00000000-0005-0000-0000-000079150000}"/>
    <cellStyle name="Cálculo 2 3 2 3 2 4 2" xfId="21184" xr:uid="{00000000-0005-0000-0000-00007A150000}"/>
    <cellStyle name="Cálculo 2 3 2 3 2 4 3" xfId="30436" xr:uid="{00000000-0005-0000-0000-00007B150000}"/>
    <cellStyle name="Cálculo 2 3 2 3 3" xfId="3336" xr:uid="{00000000-0005-0000-0000-00007C150000}"/>
    <cellStyle name="Cálculo 2 3 2 3 3 2" xfId="6784" xr:uid="{00000000-0005-0000-0000-00007D150000}"/>
    <cellStyle name="Cálculo 2 3 2 3 3 2 2" xfId="16036" xr:uid="{00000000-0005-0000-0000-00007E150000}"/>
    <cellStyle name="Cálculo 2 3 2 3 3 2 2 2" xfId="25288" xr:uid="{00000000-0005-0000-0000-00007F150000}"/>
    <cellStyle name="Cálculo 2 3 2 3 3 2 2 3" xfId="34540" xr:uid="{00000000-0005-0000-0000-000080150000}"/>
    <cellStyle name="Cálculo 2 3 2 3 3 3" xfId="9466" xr:uid="{00000000-0005-0000-0000-000081150000}"/>
    <cellStyle name="Cálculo 2 3 2 3 3 3 2" xfId="18718" xr:uid="{00000000-0005-0000-0000-000082150000}"/>
    <cellStyle name="Cálculo 2 3 2 3 3 3 2 2" xfId="27970" xr:uid="{00000000-0005-0000-0000-000083150000}"/>
    <cellStyle name="Cálculo 2 3 2 3 3 3 2 3" xfId="37222" xr:uid="{00000000-0005-0000-0000-000084150000}"/>
    <cellStyle name="Cálculo 2 3 2 3 3 4" xfId="12588" xr:uid="{00000000-0005-0000-0000-000085150000}"/>
    <cellStyle name="Cálculo 2 3 2 3 3 4 2" xfId="21840" xr:uid="{00000000-0005-0000-0000-000086150000}"/>
    <cellStyle name="Cálculo 2 3 2 3 3 4 3" xfId="31092" xr:uid="{00000000-0005-0000-0000-000087150000}"/>
    <cellStyle name="Cálculo 2 3 2 3 4" xfId="3971" xr:uid="{00000000-0005-0000-0000-000088150000}"/>
    <cellStyle name="Cálculo 2 3 2 3 4 2" xfId="7419" xr:uid="{00000000-0005-0000-0000-000089150000}"/>
    <cellStyle name="Cálculo 2 3 2 3 4 2 2" xfId="16671" xr:uid="{00000000-0005-0000-0000-00008A150000}"/>
    <cellStyle name="Cálculo 2 3 2 3 4 2 2 2" xfId="25923" xr:uid="{00000000-0005-0000-0000-00008B150000}"/>
    <cellStyle name="Cálculo 2 3 2 3 4 2 2 3" xfId="35175" xr:uid="{00000000-0005-0000-0000-00008C150000}"/>
    <cellStyle name="Cálculo 2 3 2 3 4 3" xfId="10101" xr:uid="{00000000-0005-0000-0000-00008D150000}"/>
    <cellStyle name="Cálculo 2 3 2 3 4 3 2" xfId="19353" xr:uid="{00000000-0005-0000-0000-00008E150000}"/>
    <cellStyle name="Cálculo 2 3 2 3 4 3 2 2" xfId="28605" xr:uid="{00000000-0005-0000-0000-00008F150000}"/>
    <cellStyle name="Cálculo 2 3 2 3 4 3 2 3" xfId="37857" xr:uid="{00000000-0005-0000-0000-000090150000}"/>
    <cellStyle name="Cálculo 2 3 2 3 4 4" xfId="13223" xr:uid="{00000000-0005-0000-0000-000091150000}"/>
    <cellStyle name="Cálculo 2 3 2 3 4 4 2" xfId="22475" xr:uid="{00000000-0005-0000-0000-000092150000}"/>
    <cellStyle name="Cálculo 2 3 2 3 4 4 3" xfId="31727" xr:uid="{00000000-0005-0000-0000-000093150000}"/>
    <cellStyle name="Cálculo 2 3 2 3 5" xfId="5377" xr:uid="{00000000-0005-0000-0000-000094150000}"/>
    <cellStyle name="Cálculo 2 3 2 3 5 2" xfId="14629" xr:uid="{00000000-0005-0000-0000-000095150000}"/>
    <cellStyle name="Cálculo 2 3 2 3 5 2 2" xfId="23881" xr:uid="{00000000-0005-0000-0000-000096150000}"/>
    <cellStyle name="Cálculo 2 3 2 3 5 2 3" xfId="33133" xr:uid="{00000000-0005-0000-0000-000097150000}"/>
    <cellStyle name="Cálculo 2 3 2 3 6" xfId="8060" xr:uid="{00000000-0005-0000-0000-000098150000}"/>
    <cellStyle name="Cálculo 2 3 2 3 6 2" xfId="17312" xr:uid="{00000000-0005-0000-0000-000099150000}"/>
    <cellStyle name="Cálculo 2 3 2 3 6 2 2" xfId="26564" xr:uid="{00000000-0005-0000-0000-00009A150000}"/>
    <cellStyle name="Cálculo 2 3 2 3 6 2 3" xfId="35816" xr:uid="{00000000-0005-0000-0000-00009B150000}"/>
    <cellStyle name="Cálculo 2 3 2 3 7" xfId="11182" xr:uid="{00000000-0005-0000-0000-00009C150000}"/>
    <cellStyle name="Cálculo 2 3 2 3 7 2" xfId="20434" xr:uid="{00000000-0005-0000-0000-00009D150000}"/>
    <cellStyle name="Cálculo 2 3 2 3 7 3" xfId="29686" xr:uid="{00000000-0005-0000-0000-00009E150000}"/>
    <cellStyle name="Cálculo 2 3 2 4" xfId="1736" xr:uid="{00000000-0005-0000-0000-00009F150000}"/>
    <cellStyle name="Cálculo 2 3 2 4 2" xfId="2489" xr:uid="{00000000-0005-0000-0000-0000A0150000}"/>
    <cellStyle name="Cálculo 2 3 2 4 2 2" xfId="5937" xr:uid="{00000000-0005-0000-0000-0000A1150000}"/>
    <cellStyle name="Cálculo 2 3 2 4 2 2 2" xfId="15189" xr:uid="{00000000-0005-0000-0000-0000A2150000}"/>
    <cellStyle name="Cálculo 2 3 2 4 2 2 2 2" xfId="24441" xr:uid="{00000000-0005-0000-0000-0000A3150000}"/>
    <cellStyle name="Cálculo 2 3 2 4 2 2 2 3" xfId="33693" xr:uid="{00000000-0005-0000-0000-0000A4150000}"/>
    <cellStyle name="Cálculo 2 3 2 4 2 3" xfId="8619" xr:uid="{00000000-0005-0000-0000-0000A5150000}"/>
    <cellStyle name="Cálculo 2 3 2 4 2 3 2" xfId="17871" xr:uid="{00000000-0005-0000-0000-0000A6150000}"/>
    <cellStyle name="Cálculo 2 3 2 4 2 3 2 2" xfId="27123" xr:uid="{00000000-0005-0000-0000-0000A7150000}"/>
    <cellStyle name="Cálculo 2 3 2 4 2 3 2 3" xfId="36375" xr:uid="{00000000-0005-0000-0000-0000A8150000}"/>
    <cellStyle name="Cálculo 2 3 2 4 2 4" xfId="11741" xr:uid="{00000000-0005-0000-0000-0000A9150000}"/>
    <cellStyle name="Cálculo 2 3 2 4 2 4 2" xfId="20993" xr:uid="{00000000-0005-0000-0000-0000AA150000}"/>
    <cellStyle name="Cálculo 2 3 2 4 2 4 3" xfId="30245" xr:uid="{00000000-0005-0000-0000-0000AB150000}"/>
    <cellStyle name="Cálculo 2 3 2 4 3" xfId="3145" xr:uid="{00000000-0005-0000-0000-0000AC150000}"/>
    <cellStyle name="Cálculo 2 3 2 4 3 2" xfId="6593" xr:uid="{00000000-0005-0000-0000-0000AD150000}"/>
    <cellStyle name="Cálculo 2 3 2 4 3 2 2" xfId="15845" xr:uid="{00000000-0005-0000-0000-0000AE150000}"/>
    <cellStyle name="Cálculo 2 3 2 4 3 2 2 2" xfId="25097" xr:uid="{00000000-0005-0000-0000-0000AF150000}"/>
    <cellStyle name="Cálculo 2 3 2 4 3 2 2 3" xfId="34349" xr:uid="{00000000-0005-0000-0000-0000B0150000}"/>
    <cellStyle name="Cálculo 2 3 2 4 3 3" xfId="9275" xr:uid="{00000000-0005-0000-0000-0000B1150000}"/>
    <cellStyle name="Cálculo 2 3 2 4 3 3 2" xfId="18527" xr:uid="{00000000-0005-0000-0000-0000B2150000}"/>
    <cellStyle name="Cálculo 2 3 2 4 3 3 2 2" xfId="27779" xr:uid="{00000000-0005-0000-0000-0000B3150000}"/>
    <cellStyle name="Cálculo 2 3 2 4 3 3 2 3" xfId="37031" xr:uid="{00000000-0005-0000-0000-0000B4150000}"/>
    <cellStyle name="Cálculo 2 3 2 4 3 4" xfId="12397" xr:uid="{00000000-0005-0000-0000-0000B5150000}"/>
    <cellStyle name="Cálculo 2 3 2 4 3 4 2" xfId="21649" xr:uid="{00000000-0005-0000-0000-0000B6150000}"/>
    <cellStyle name="Cálculo 2 3 2 4 3 4 3" xfId="30901" xr:uid="{00000000-0005-0000-0000-0000B7150000}"/>
    <cellStyle name="Cálculo 2 3 2 4 4" xfId="3780" xr:uid="{00000000-0005-0000-0000-0000B8150000}"/>
    <cellStyle name="Cálculo 2 3 2 4 4 2" xfId="7228" xr:uid="{00000000-0005-0000-0000-0000B9150000}"/>
    <cellStyle name="Cálculo 2 3 2 4 4 2 2" xfId="16480" xr:uid="{00000000-0005-0000-0000-0000BA150000}"/>
    <cellStyle name="Cálculo 2 3 2 4 4 2 2 2" xfId="25732" xr:uid="{00000000-0005-0000-0000-0000BB150000}"/>
    <cellStyle name="Cálculo 2 3 2 4 4 2 2 3" xfId="34984" xr:uid="{00000000-0005-0000-0000-0000BC150000}"/>
    <cellStyle name="Cálculo 2 3 2 4 4 3" xfId="9910" xr:uid="{00000000-0005-0000-0000-0000BD150000}"/>
    <cellStyle name="Cálculo 2 3 2 4 4 3 2" xfId="19162" xr:uid="{00000000-0005-0000-0000-0000BE150000}"/>
    <cellStyle name="Cálculo 2 3 2 4 4 3 2 2" xfId="28414" xr:uid="{00000000-0005-0000-0000-0000BF150000}"/>
    <cellStyle name="Cálculo 2 3 2 4 4 3 2 3" xfId="37666" xr:uid="{00000000-0005-0000-0000-0000C0150000}"/>
    <cellStyle name="Cálculo 2 3 2 4 4 4" xfId="13032" xr:uid="{00000000-0005-0000-0000-0000C1150000}"/>
    <cellStyle name="Cálculo 2 3 2 4 4 4 2" xfId="22284" xr:uid="{00000000-0005-0000-0000-0000C2150000}"/>
    <cellStyle name="Cálculo 2 3 2 4 4 4 3" xfId="31536" xr:uid="{00000000-0005-0000-0000-0000C3150000}"/>
    <cellStyle name="Cálculo 2 3 2 4 5" xfId="5186" xr:uid="{00000000-0005-0000-0000-0000C4150000}"/>
    <cellStyle name="Cálculo 2 3 2 4 5 2" xfId="14438" xr:uid="{00000000-0005-0000-0000-0000C5150000}"/>
    <cellStyle name="Cálculo 2 3 2 4 5 2 2" xfId="23690" xr:uid="{00000000-0005-0000-0000-0000C6150000}"/>
    <cellStyle name="Cálculo 2 3 2 4 5 2 3" xfId="32942" xr:uid="{00000000-0005-0000-0000-0000C7150000}"/>
    <cellStyle name="Cálculo 2 3 2 4 6" xfId="7869" xr:uid="{00000000-0005-0000-0000-0000C8150000}"/>
    <cellStyle name="Cálculo 2 3 2 4 6 2" xfId="17121" xr:uid="{00000000-0005-0000-0000-0000C9150000}"/>
    <cellStyle name="Cálculo 2 3 2 4 6 2 2" xfId="26373" xr:uid="{00000000-0005-0000-0000-0000CA150000}"/>
    <cellStyle name="Cálculo 2 3 2 4 6 2 3" xfId="35625" xr:uid="{00000000-0005-0000-0000-0000CB150000}"/>
    <cellStyle name="Cálculo 2 3 2 4 7" xfId="10991" xr:uid="{00000000-0005-0000-0000-0000CC150000}"/>
    <cellStyle name="Cálculo 2 3 2 4 7 2" xfId="20243" xr:uid="{00000000-0005-0000-0000-0000CD150000}"/>
    <cellStyle name="Cálculo 2 3 2 4 7 3" xfId="29495" xr:uid="{00000000-0005-0000-0000-0000CE150000}"/>
    <cellStyle name="Cálculo 2 3 2 5" xfId="1648" xr:uid="{00000000-0005-0000-0000-0000CF150000}"/>
    <cellStyle name="Cálculo 2 3 2 5 2" xfId="2401" xr:uid="{00000000-0005-0000-0000-0000D0150000}"/>
    <cellStyle name="Cálculo 2 3 2 5 2 2" xfId="5849" xr:uid="{00000000-0005-0000-0000-0000D1150000}"/>
    <cellStyle name="Cálculo 2 3 2 5 2 2 2" xfId="15101" xr:uid="{00000000-0005-0000-0000-0000D2150000}"/>
    <cellStyle name="Cálculo 2 3 2 5 2 2 2 2" xfId="24353" xr:uid="{00000000-0005-0000-0000-0000D3150000}"/>
    <cellStyle name="Cálculo 2 3 2 5 2 2 2 3" xfId="33605" xr:uid="{00000000-0005-0000-0000-0000D4150000}"/>
    <cellStyle name="Cálculo 2 3 2 5 2 3" xfId="8531" xr:uid="{00000000-0005-0000-0000-0000D5150000}"/>
    <cellStyle name="Cálculo 2 3 2 5 2 3 2" xfId="17783" xr:uid="{00000000-0005-0000-0000-0000D6150000}"/>
    <cellStyle name="Cálculo 2 3 2 5 2 3 2 2" xfId="27035" xr:uid="{00000000-0005-0000-0000-0000D7150000}"/>
    <cellStyle name="Cálculo 2 3 2 5 2 3 2 3" xfId="36287" xr:uid="{00000000-0005-0000-0000-0000D8150000}"/>
    <cellStyle name="Cálculo 2 3 2 5 2 4" xfId="11653" xr:uid="{00000000-0005-0000-0000-0000D9150000}"/>
    <cellStyle name="Cálculo 2 3 2 5 2 4 2" xfId="20905" xr:uid="{00000000-0005-0000-0000-0000DA150000}"/>
    <cellStyle name="Cálculo 2 3 2 5 2 4 3" xfId="30157" xr:uid="{00000000-0005-0000-0000-0000DB150000}"/>
    <cellStyle name="Cálculo 2 3 2 5 3" xfId="3057" xr:uid="{00000000-0005-0000-0000-0000DC150000}"/>
    <cellStyle name="Cálculo 2 3 2 5 3 2" xfId="6505" xr:uid="{00000000-0005-0000-0000-0000DD150000}"/>
    <cellStyle name="Cálculo 2 3 2 5 3 2 2" xfId="15757" xr:uid="{00000000-0005-0000-0000-0000DE150000}"/>
    <cellStyle name="Cálculo 2 3 2 5 3 2 2 2" xfId="25009" xr:uid="{00000000-0005-0000-0000-0000DF150000}"/>
    <cellStyle name="Cálculo 2 3 2 5 3 2 2 3" xfId="34261" xr:uid="{00000000-0005-0000-0000-0000E0150000}"/>
    <cellStyle name="Cálculo 2 3 2 5 3 3" xfId="9187" xr:uid="{00000000-0005-0000-0000-0000E1150000}"/>
    <cellStyle name="Cálculo 2 3 2 5 3 3 2" xfId="18439" xr:uid="{00000000-0005-0000-0000-0000E2150000}"/>
    <cellStyle name="Cálculo 2 3 2 5 3 3 2 2" xfId="27691" xr:uid="{00000000-0005-0000-0000-0000E3150000}"/>
    <cellStyle name="Cálculo 2 3 2 5 3 3 2 3" xfId="36943" xr:uid="{00000000-0005-0000-0000-0000E4150000}"/>
    <cellStyle name="Cálculo 2 3 2 5 3 4" xfId="12309" xr:uid="{00000000-0005-0000-0000-0000E5150000}"/>
    <cellStyle name="Cálculo 2 3 2 5 3 4 2" xfId="21561" xr:uid="{00000000-0005-0000-0000-0000E6150000}"/>
    <cellStyle name="Cálculo 2 3 2 5 3 4 3" xfId="30813" xr:uid="{00000000-0005-0000-0000-0000E7150000}"/>
    <cellStyle name="Cálculo 2 3 2 5 4" xfId="3692" xr:uid="{00000000-0005-0000-0000-0000E8150000}"/>
    <cellStyle name="Cálculo 2 3 2 5 4 2" xfId="7140" xr:uid="{00000000-0005-0000-0000-0000E9150000}"/>
    <cellStyle name="Cálculo 2 3 2 5 4 2 2" xfId="16392" xr:uid="{00000000-0005-0000-0000-0000EA150000}"/>
    <cellStyle name="Cálculo 2 3 2 5 4 2 2 2" xfId="25644" xr:uid="{00000000-0005-0000-0000-0000EB150000}"/>
    <cellStyle name="Cálculo 2 3 2 5 4 2 2 3" xfId="34896" xr:uid="{00000000-0005-0000-0000-0000EC150000}"/>
    <cellStyle name="Cálculo 2 3 2 5 4 3" xfId="9822" xr:uid="{00000000-0005-0000-0000-0000ED150000}"/>
    <cellStyle name="Cálculo 2 3 2 5 4 3 2" xfId="19074" xr:uid="{00000000-0005-0000-0000-0000EE150000}"/>
    <cellStyle name="Cálculo 2 3 2 5 4 3 2 2" xfId="28326" xr:uid="{00000000-0005-0000-0000-0000EF150000}"/>
    <cellStyle name="Cálculo 2 3 2 5 4 3 2 3" xfId="37578" xr:uid="{00000000-0005-0000-0000-0000F0150000}"/>
    <cellStyle name="Cálculo 2 3 2 5 4 4" xfId="12944" xr:uid="{00000000-0005-0000-0000-0000F1150000}"/>
    <cellStyle name="Cálculo 2 3 2 5 4 4 2" xfId="22196" xr:uid="{00000000-0005-0000-0000-0000F2150000}"/>
    <cellStyle name="Cálculo 2 3 2 5 4 4 3" xfId="31448" xr:uid="{00000000-0005-0000-0000-0000F3150000}"/>
    <cellStyle name="Cálculo 2 3 2 5 5" xfId="5098" xr:uid="{00000000-0005-0000-0000-0000F4150000}"/>
    <cellStyle name="Cálculo 2 3 2 5 5 2" xfId="14350" xr:uid="{00000000-0005-0000-0000-0000F5150000}"/>
    <cellStyle name="Cálculo 2 3 2 5 5 2 2" xfId="23602" xr:uid="{00000000-0005-0000-0000-0000F6150000}"/>
    <cellStyle name="Cálculo 2 3 2 5 5 2 3" xfId="32854" xr:uid="{00000000-0005-0000-0000-0000F7150000}"/>
    <cellStyle name="Cálculo 2 3 2 5 6" xfId="7781" xr:uid="{00000000-0005-0000-0000-0000F8150000}"/>
    <cellStyle name="Cálculo 2 3 2 5 6 2" xfId="17033" xr:uid="{00000000-0005-0000-0000-0000F9150000}"/>
    <cellStyle name="Cálculo 2 3 2 5 6 2 2" xfId="26285" xr:uid="{00000000-0005-0000-0000-0000FA150000}"/>
    <cellStyle name="Cálculo 2 3 2 5 6 2 3" xfId="35537" xr:uid="{00000000-0005-0000-0000-0000FB150000}"/>
    <cellStyle name="Cálculo 2 3 2 5 7" xfId="10903" xr:uid="{00000000-0005-0000-0000-0000FC150000}"/>
    <cellStyle name="Cálculo 2 3 2 5 7 2" xfId="20155" xr:uid="{00000000-0005-0000-0000-0000FD150000}"/>
    <cellStyle name="Cálculo 2 3 2 5 7 3" xfId="29407" xr:uid="{00000000-0005-0000-0000-0000FE150000}"/>
    <cellStyle name="Cálculo 2 3 2 6" xfId="1917" xr:uid="{00000000-0005-0000-0000-0000FF150000}"/>
    <cellStyle name="Cálculo 2 3 2 6 2" xfId="2670" xr:uid="{00000000-0005-0000-0000-000000160000}"/>
    <cellStyle name="Cálculo 2 3 2 6 2 2" xfId="6118" xr:uid="{00000000-0005-0000-0000-000001160000}"/>
    <cellStyle name="Cálculo 2 3 2 6 2 2 2" xfId="15370" xr:uid="{00000000-0005-0000-0000-000002160000}"/>
    <cellStyle name="Cálculo 2 3 2 6 2 2 2 2" xfId="24622" xr:uid="{00000000-0005-0000-0000-000003160000}"/>
    <cellStyle name="Cálculo 2 3 2 6 2 2 2 3" xfId="33874" xr:uid="{00000000-0005-0000-0000-000004160000}"/>
    <cellStyle name="Cálculo 2 3 2 6 2 3" xfId="8800" xr:uid="{00000000-0005-0000-0000-000005160000}"/>
    <cellStyle name="Cálculo 2 3 2 6 2 3 2" xfId="18052" xr:uid="{00000000-0005-0000-0000-000006160000}"/>
    <cellStyle name="Cálculo 2 3 2 6 2 3 2 2" xfId="27304" xr:uid="{00000000-0005-0000-0000-000007160000}"/>
    <cellStyle name="Cálculo 2 3 2 6 2 3 2 3" xfId="36556" xr:uid="{00000000-0005-0000-0000-000008160000}"/>
    <cellStyle name="Cálculo 2 3 2 6 2 4" xfId="11922" xr:uid="{00000000-0005-0000-0000-000009160000}"/>
    <cellStyle name="Cálculo 2 3 2 6 2 4 2" xfId="21174" xr:uid="{00000000-0005-0000-0000-00000A160000}"/>
    <cellStyle name="Cálculo 2 3 2 6 2 4 3" xfId="30426" xr:uid="{00000000-0005-0000-0000-00000B160000}"/>
    <cellStyle name="Cálculo 2 3 2 6 3" xfId="3326" xr:uid="{00000000-0005-0000-0000-00000C160000}"/>
    <cellStyle name="Cálculo 2 3 2 6 3 2" xfId="6774" xr:uid="{00000000-0005-0000-0000-00000D160000}"/>
    <cellStyle name="Cálculo 2 3 2 6 3 2 2" xfId="16026" xr:uid="{00000000-0005-0000-0000-00000E160000}"/>
    <cellStyle name="Cálculo 2 3 2 6 3 2 2 2" xfId="25278" xr:uid="{00000000-0005-0000-0000-00000F160000}"/>
    <cellStyle name="Cálculo 2 3 2 6 3 2 2 3" xfId="34530" xr:uid="{00000000-0005-0000-0000-000010160000}"/>
    <cellStyle name="Cálculo 2 3 2 6 3 3" xfId="9456" xr:uid="{00000000-0005-0000-0000-000011160000}"/>
    <cellStyle name="Cálculo 2 3 2 6 3 3 2" xfId="18708" xr:uid="{00000000-0005-0000-0000-000012160000}"/>
    <cellStyle name="Cálculo 2 3 2 6 3 3 2 2" xfId="27960" xr:uid="{00000000-0005-0000-0000-000013160000}"/>
    <cellStyle name="Cálculo 2 3 2 6 3 3 2 3" xfId="37212" xr:uid="{00000000-0005-0000-0000-000014160000}"/>
    <cellStyle name="Cálculo 2 3 2 6 3 4" xfId="12578" xr:uid="{00000000-0005-0000-0000-000015160000}"/>
    <cellStyle name="Cálculo 2 3 2 6 3 4 2" xfId="21830" xr:uid="{00000000-0005-0000-0000-000016160000}"/>
    <cellStyle name="Cálculo 2 3 2 6 3 4 3" xfId="31082" xr:uid="{00000000-0005-0000-0000-000017160000}"/>
    <cellStyle name="Cálculo 2 3 2 6 4" xfId="3961" xr:uid="{00000000-0005-0000-0000-000018160000}"/>
    <cellStyle name="Cálculo 2 3 2 6 4 2" xfId="7409" xr:uid="{00000000-0005-0000-0000-000019160000}"/>
    <cellStyle name="Cálculo 2 3 2 6 4 2 2" xfId="16661" xr:uid="{00000000-0005-0000-0000-00001A160000}"/>
    <cellStyle name="Cálculo 2 3 2 6 4 2 2 2" xfId="25913" xr:uid="{00000000-0005-0000-0000-00001B160000}"/>
    <cellStyle name="Cálculo 2 3 2 6 4 2 2 3" xfId="35165" xr:uid="{00000000-0005-0000-0000-00001C160000}"/>
    <cellStyle name="Cálculo 2 3 2 6 4 3" xfId="10091" xr:uid="{00000000-0005-0000-0000-00001D160000}"/>
    <cellStyle name="Cálculo 2 3 2 6 4 3 2" xfId="19343" xr:uid="{00000000-0005-0000-0000-00001E160000}"/>
    <cellStyle name="Cálculo 2 3 2 6 4 3 2 2" xfId="28595" xr:uid="{00000000-0005-0000-0000-00001F160000}"/>
    <cellStyle name="Cálculo 2 3 2 6 4 3 2 3" xfId="37847" xr:uid="{00000000-0005-0000-0000-000020160000}"/>
    <cellStyle name="Cálculo 2 3 2 6 4 4" xfId="13213" xr:uid="{00000000-0005-0000-0000-000021160000}"/>
    <cellStyle name="Cálculo 2 3 2 6 4 4 2" xfId="22465" xr:uid="{00000000-0005-0000-0000-000022160000}"/>
    <cellStyle name="Cálculo 2 3 2 6 4 4 3" xfId="31717" xr:uid="{00000000-0005-0000-0000-000023160000}"/>
    <cellStyle name="Cálculo 2 3 2 6 5" xfId="5367" xr:uid="{00000000-0005-0000-0000-000024160000}"/>
    <cellStyle name="Cálculo 2 3 2 6 5 2" xfId="14619" xr:uid="{00000000-0005-0000-0000-000025160000}"/>
    <cellStyle name="Cálculo 2 3 2 6 5 2 2" xfId="23871" xr:uid="{00000000-0005-0000-0000-000026160000}"/>
    <cellStyle name="Cálculo 2 3 2 6 5 2 3" xfId="33123" xr:uid="{00000000-0005-0000-0000-000027160000}"/>
    <cellStyle name="Cálculo 2 3 2 6 6" xfId="8050" xr:uid="{00000000-0005-0000-0000-000028160000}"/>
    <cellStyle name="Cálculo 2 3 2 6 6 2" xfId="17302" xr:uid="{00000000-0005-0000-0000-000029160000}"/>
    <cellStyle name="Cálculo 2 3 2 6 6 2 2" xfId="26554" xr:uid="{00000000-0005-0000-0000-00002A160000}"/>
    <cellStyle name="Cálculo 2 3 2 6 6 2 3" xfId="35806" xr:uid="{00000000-0005-0000-0000-00002B160000}"/>
    <cellStyle name="Cálculo 2 3 2 6 7" xfId="11172" xr:uid="{00000000-0005-0000-0000-00002C160000}"/>
    <cellStyle name="Cálculo 2 3 2 6 7 2" xfId="20424" xr:uid="{00000000-0005-0000-0000-00002D160000}"/>
    <cellStyle name="Cálculo 2 3 2 6 7 3" xfId="29676" xr:uid="{00000000-0005-0000-0000-00002E160000}"/>
    <cellStyle name="Cálculo 2 3 2 7" xfId="1010" xr:uid="{00000000-0005-0000-0000-00002F160000}"/>
    <cellStyle name="Cálculo 2 3 2 7 2" xfId="4738" xr:uid="{00000000-0005-0000-0000-000030160000}"/>
    <cellStyle name="Cálculo 2 3 2 7 2 2" xfId="13990" xr:uid="{00000000-0005-0000-0000-000031160000}"/>
    <cellStyle name="Cálculo 2 3 2 7 2 2 2" xfId="23242" xr:uid="{00000000-0005-0000-0000-000032160000}"/>
    <cellStyle name="Cálculo 2 3 2 7 2 2 3" xfId="32494" xr:uid="{00000000-0005-0000-0000-000033160000}"/>
    <cellStyle name="Cálculo 2 3 2 7 3" xfId="4542" xr:uid="{00000000-0005-0000-0000-000034160000}"/>
    <cellStyle name="Cálculo 2 3 2 7 3 2" xfId="13794" xr:uid="{00000000-0005-0000-0000-000035160000}"/>
    <cellStyle name="Cálculo 2 3 2 7 3 2 2" xfId="23046" xr:uid="{00000000-0005-0000-0000-000036160000}"/>
    <cellStyle name="Cálculo 2 3 2 7 3 2 3" xfId="32298" xr:uid="{00000000-0005-0000-0000-000037160000}"/>
    <cellStyle name="Cálculo 2 3 2 7 4" xfId="10764" xr:uid="{00000000-0005-0000-0000-000038160000}"/>
    <cellStyle name="Cálculo 2 3 2 7 4 2" xfId="20016" xr:uid="{00000000-0005-0000-0000-000039160000}"/>
    <cellStyle name="Cálculo 2 3 2 7 4 3" xfId="29268" xr:uid="{00000000-0005-0000-0000-00003A160000}"/>
    <cellStyle name="Cálculo 2 3 2 8" xfId="874" xr:uid="{00000000-0005-0000-0000-00003B160000}"/>
    <cellStyle name="Cálculo 2 3 2 8 2" xfId="4602" xr:uid="{00000000-0005-0000-0000-00003C160000}"/>
    <cellStyle name="Cálculo 2 3 2 8 2 2" xfId="13854" xr:uid="{00000000-0005-0000-0000-00003D160000}"/>
    <cellStyle name="Cálculo 2 3 2 8 2 2 2" xfId="23106" xr:uid="{00000000-0005-0000-0000-00003E160000}"/>
    <cellStyle name="Cálculo 2 3 2 8 2 2 3" xfId="32358" xr:uid="{00000000-0005-0000-0000-00003F160000}"/>
    <cellStyle name="Cálculo 2 3 2 8 3" xfId="4973" xr:uid="{00000000-0005-0000-0000-000040160000}"/>
    <cellStyle name="Cálculo 2 3 2 8 3 2" xfId="14225" xr:uid="{00000000-0005-0000-0000-000041160000}"/>
    <cellStyle name="Cálculo 2 3 2 8 3 2 2" xfId="23477" xr:uid="{00000000-0005-0000-0000-000042160000}"/>
    <cellStyle name="Cálculo 2 3 2 8 3 2 3" xfId="32729" xr:uid="{00000000-0005-0000-0000-000043160000}"/>
    <cellStyle name="Cálculo 2 3 2 8 4" xfId="10628" xr:uid="{00000000-0005-0000-0000-000044160000}"/>
    <cellStyle name="Cálculo 2 3 2 8 4 2" xfId="19880" xr:uid="{00000000-0005-0000-0000-000045160000}"/>
    <cellStyle name="Cálculo 2 3 2 8 4 3" xfId="29132" xr:uid="{00000000-0005-0000-0000-000046160000}"/>
    <cellStyle name="Cálculo 2 3 2 9" xfId="1094" xr:uid="{00000000-0005-0000-0000-000047160000}"/>
    <cellStyle name="Cálculo 2 3 2 9 2" xfId="4822" xr:uid="{00000000-0005-0000-0000-000048160000}"/>
    <cellStyle name="Cálculo 2 3 2 9 2 2" xfId="14074" xr:uid="{00000000-0005-0000-0000-000049160000}"/>
    <cellStyle name="Cálculo 2 3 2 9 2 2 2" xfId="23326" xr:uid="{00000000-0005-0000-0000-00004A160000}"/>
    <cellStyle name="Cálculo 2 3 2 9 2 2 3" xfId="32578" xr:uid="{00000000-0005-0000-0000-00004B160000}"/>
    <cellStyle name="Cálculo 2 3 2 9 3" xfId="5086" xr:uid="{00000000-0005-0000-0000-00004C160000}"/>
    <cellStyle name="Cálculo 2 3 2 9 3 2" xfId="14338" xr:uid="{00000000-0005-0000-0000-00004D160000}"/>
    <cellStyle name="Cálculo 2 3 2 9 3 2 2" xfId="23590" xr:uid="{00000000-0005-0000-0000-00004E160000}"/>
    <cellStyle name="Cálculo 2 3 2 9 3 2 3" xfId="32842" xr:uid="{00000000-0005-0000-0000-00004F160000}"/>
    <cellStyle name="Cálculo 2 3 2 9 4" xfId="10848" xr:uid="{00000000-0005-0000-0000-000050160000}"/>
    <cellStyle name="Cálculo 2 3 2 9 4 2" xfId="20100" xr:uid="{00000000-0005-0000-0000-000051160000}"/>
    <cellStyle name="Cálculo 2 3 2 9 4 3" xfId="29352" xr:uid="{00000000-0005-0000-0000-000052160000}"/>
    <cellStyle name="Cálculo 2 3 3" xfId="745" xr:uid="{00000000-0005-0000-0000-000053160000}"/>
    <cellStyle name="Cálculo 2 3 3 10" xfId="4523" xr:uid="{00000000-0005-0000-0000-000054160000}"/>
    <cellStyle name="Cálculo 2 3 3 10 2" xfId="13775" xr:uid="{00000000-0005-0000-0000-000055160000}"/>
    <cellStyle name="Cálculo 2 3 3 10 2 2" xfId="23027" xr:uid="{00000000-0005-0000-0000-000056160000}"/>
    <cellStyle name="Cálculo 2 3 3 10 2 3" xfId="32279" xr:uid="{00000000-0005-0000-0000-000057160000}"/>
    <cellStyle name="Cálculo 2 3 3 11" xfId="5044" xr:uid="{00000000-0005-0000-0000-000058160000}"/>
    <cellStyle name="Cálculo 2 3 3 11 2" xfId="14296" xr:uid="{00000000-0005-0000-0000-000059160000}"/>
    <cellStyle name="Cálculo 2 3 3 11 2 2" xfId="23548" xr:uid="{00000000-0005-0000-0000-00005A160000}"/>
    <cellStyle name="Cálculo 2 3 3 11 2 3" xfId="32800" xr:uid="{00000000-0005-0000-0000-00005B160000}"/>
    <cellStyle name="Cálculo 2 3 3 12" xfId="10560" xr:uid="{00000000-0005-0000-0000-00005C160000}"/>
    <cellStyle name="Cálculo 2 3 3 12 2" xfId="19812" xr:uid="{00000000-0005-0000-0000-00005D160000}"/>
    <cellStyle name="Cálculo 2 3 3 12 3" xfId="29064" xr:uid="{00000000-0005-0000-0000-00005E160000}"/>
    <cellStyle name="Cálculo 2 3 3 2" xfId="1944" xr:uid="{00000000-0005-0000-0000-00005F160000}"/>
    <cellStyle name="Cálculo 2 3 3 2 2" xfId="2697" xr:uid="{00000000-0005-0000-0000-000060160000}"/>
    <cellStyle name="Cálculo 2 3 3 2 2 2" xfId="6145" xr:uid="{00000000-0005-0000-0000-000061160000}"/>
    <cellStyle name="Cálculo 2 3 3 2 2 2 2" xfId="15397" xr:uid="{00000000-0005-0000-0000-000062160000}"/>
    <cellStyle name="Cálculo 2 3 3 2 2 2 2 2" xfId="24649" xr:uid="{00000000-0005-0000-0000-000063160000}"/>
    <cellStyle name="Cálculo 2 3 3 2 2 2 2 3" xfId="33901" xr:uid="{00000000-0005-0000-0000-000064160000}"/>
    <cellStyle name="Cálculo 2 3 3 2 2 3" xfId="8827" xr:uid="{00000000-0005-0000-0000-000065160000}"/>
    <cellStyle name="Cálculo 2 3 3 2 2 3 2" xfId="18079" xr:uid="{00000000-0005-0000-0000-000066160000}"/>
    <cellStyle name="Cálculo 2 3 3 2 2 3 2 2" xfId="27331" xr:uid="{00000000-0005-0000-0000-000067160000}"/>
    <cellStyle name="Cálculo 2 3 3 2 2 3 2 3" xfId="36583" xr:uid="{00000000-0005-0000-0000-000068160000}"/>
    <cellStyle name="Cálculo 2 3 3 2 2 4" xfId="11949" xr:uid="{00000000-0005-0000-0000-000069160000}"/>
    <cellStyle name="Cálculo 2 3 3 2 2 4 2" xfId="21201" xr:uid="{00000000-0005-0000-0000-00006A160000}"/>
    <cellStyle name="Cálculo 2 3 3 2 2 4 3" xfId="30453" xr:uid="{00000000-0005-0000-0000-00006B160000}"/>
    <cellStyle name="Cálculo 2 3 3 2 3" xfId="3353" xr:uid="{00000000-0005-0000-0000-00006C160000}"/>
    <cellStyle name="Cálculo 2 3 3 2 3 2" xfId="6801" xr:uid="{00000000-0005-0000-0000-00006D160000}"/>
    <cellStyle name="Cálculo 2 3 3 2 3 2 2" xfId="16053" xr:uid="{00000000-0005-0000-0000-00006E160000}"/>
    <cellStyle name="Cálculo 2 3 3 2 3 2 2 2" xfId="25305" xr:uid="{00000000-0005-0000-0000-00006F160000}"/>
    <cellStyle name="Cálculo 2 3 3 2 3 2 2 3" xfId="34557" xr:uid="{00000000-0005-0000-0000-000070160000}"/>
    <cellStyle name="Cálculo 2 3 3 2 3 3" xfId="9483" xr:uid="{00000000-0005-0000-0000-000071160000}"/>
    <cellStyle name="Cálculo 2 3 3 2 3 3 2" xfId="18735" xr:uid="{00000000-0005-0000-0000-000072160000}"/>
    <cellStyle name="Cálculo 2 3 3 2 3 3 2 2" xfId="27987" xr:uid="{00000000-0005-0000-0000-000073160000}"/>
    <cellStyle name="Cálculo 2 3 3 2 3 3 2 3" xfId="37239" xr:uid="{00000000-0005-0000-0000-000074160000}"/>
    <cellStyle name="Cálculo 2 3 3 2 3 4" xfId="12605" xr:uid="{00000000-0005-0000-0000-000075160000}"/>
    <cellStyle name="Cálculo 2 3 3 2 3 4 2" xfId="21857" xr:uid="{00000000-0005-0000-0000-000076160000}"/>
    <cellStyle name="Cálculo 2 3 3 2 3 4 3" xfId="31109" xr:uid="{00000000-0005-0000-0000-000077160000}"/>
    <cellStyle name="Cálculo 2 3 3 2 4" xfId="3988" xr:uid="{00000000-0005-0000-0000-000078160000}"/>
    <cellStyle name="Cálculo 2 3 3 2 4 2" xfId="7436" xr:uid="{00000000-0005-0000-0000-000079160000}"/>
    <cellStyle name="Cálculo 2 3 3 2 4 2 2" xfId="16688" xr:uid="{00000000-0005-0000-0000-00007A160000}"/>
    <cellStyle name="Cálculo 2 3 3 2 4 2 2 2" xfId="25940" xr:uid="{00000000-0005-0000-0000-00007B160000}"/>
    <cellStyle name="Cálculo 2 3 3 2 4 2 2 3" xfId="35192" xr:uid="{00000000-0005-0000-0000-00007C160000}"/>
    <cellStyle name="Cálculo 2 3 3 2 4 3" xfId="10118" xr:uid="{00000000-0005-0000-0000-00007D160000}"/>
    <cellStyle name="Cálculo 2 3 3 2 4 3 2" xfId="19370" xr:uid="{00000000-0005-0000-0000-00007E160000}"/>
    <cellStyle name="Cálculo 2 3 3 2 4 3 2 2" xfId="28622" xr:uid="{00000000-0005-0000-0000-00007F160000}"/>
    <cellStyle name="Cálculo 2 3 3 2 4 3 2 3" xfId="37874" xr:uid="{00000000-0005-0000-0000-000080160000}"/>
    <cellStyle name="Cálculo 2 3 3 2 4 4" xfId="13240" xr:uid="{00000000-0005-0000-0000-000081160000}"/>
    <cellStyle name="Cálculo 2 3 3 2 4 4 2" xfId="22492" xr:uid="{00000000-0005-0000-0000-000082160000}"/>
    <cellStyle name="Cálculo 2 3 3 2 4 4 3" xfId="31744" xr:uid="{00000000-0005-0000-0000-000083160000}"/>
    <cellStyle name="Cálculo 2 3 3 2 5" xfId="5394" xr:uid="{00000000-0005-0000-0000-000084160000}"/>
    <cellStyle name="Cálculo 2 3 3 2 5 2" xfId="14646" xr:uid="{00000000-0005-0000-0000-000085160000}"/>
    <cellStyle name="Cálculo 2 3 3 2 5 2 2" xfId="23898" xr:uid="{00000000-0005-0000-0000-000086160000}"/>
    <cellStyle name="Cálculo 2 3 3 2 5 2 3" xfId="33150" xr:uid="{00000000-0005-0000-0000-000087160000}"/>
    <cellStyle name="Cálculo 2 3 3 2 6" xfId="8077" xr:uid="{00000000-0005-0000-0000-000088160000}"/>
    <cellStyle name="Cálculo 2 3 3 2 6 2" xfId="17329" xr:uid="{00000000-0005-0000-0000-000089160000}"/>
    <cellStyle name="Cálculo 2 3 3 2 6 2 2" xfId="26581" xr:uid="{00000000-0005-0000-0000-00008A160000}"/>
    <cellStyle name="Cálculo 2 3 3 2 6 2 3" xfId="35833" xr:uid="{00000000-0005-0000-0000-00008B160000}"/>
    <cellStyle name="Cálculo 2 3 3 2 7" xfId="11199" xr:uid="{00000000-0005-0000-0000-00008C160000}"/>
    <cellStyle name="Cálculo 2 3 3 2 7 2" xfId="20451" xr:uid="{00000000-0005-0000-0000-00008D160000}"/>
    <cellStyle name="Cálculo 2 3 3 2 7 3" xfId="29703" xr:uid="{00000000-0005-0000-0000-00008E160000}"/>
    <cellStyle name="Cálculo 2 3 3 3" xfId="2037" xr:uid="{00000000-0005-0000-0000-00008F160000}"/>
    <cellStyle name="Cálculo 2 3 3 3 2" xfId="2786" xr:uid="{00000000-0005-0000-0000-000090160000}"/>
    <cellStyle name="Cálculo 2 3 3 3 2 2" xfId="6234" xr:uid="{00000000-0005-0000-0000-000091160000}"/>
    <cellStyle name="Cálculo 2 3 3 3 2 2 2" xfId="15486" xr:uid="{00000000-0005-0000-0000-000092160000}"/>
    <cellStyle name="Cálculo 2 3 3 3 2 2 2 2" xfId="24738" xr:uid="{00000000-0005-0000-0000-000093160000}"/>
    <cellStyle name="Cálculo 2 3 3 3 2 2 2 3" xfId="33990" xr:uid="{00000000-0005-0000-0000-000094160000}"/>
    <cellStyle name="Cálculo 2 3 3 3 2 3" xfId="8916" xr:uid="{00000000-0005-0000-0000-000095160000}"/>
    <cellStyle name="Cálculo 2 3 3 3 2 3 2" xfId="18168" xr:uid="{00000000-0005-0000-0000-000096160000}"/>
    <cellStyle name="Cálculo 2 3 3 3 2 3 2 2" xfId="27420" xr:uid="{00000000-0005-0000-0000-000097160000}"/>
    <cellStyle name="Cálculo 2 3 3 3 2 3 2 3" xfId="36672" xr:uid="{00000000-0005-0000-0000-000098160000}"/>
    <cellStyle name="Cálculo 2 3 3 3 2 4" xfId="12038" xr:uid="{00000000-0005-0000-0000-000099160000}"/>
    <cellStyle name="Cálculo 2 3 3 3 2 4 2" xfId="21290" xr:uid="{00000000-0005-0000-0000-00009A160000}"/>
    <cellStyle name="Cálculo 2 3 3 3 2 4 3" xfId="30542" xr:uid="{00000000-0005-0000-0000-00009B160000}"/>
    <cellStyle name="Cálculo 2 3 3 3 3" xfId="3442" xr:uid="{00000000-0005-0000-0000-00009C160000}"/>
    <cellStyle name="Cálculo 2 3 3 3 3 2" xfId="6890" xr:uid="{00000000-0005-0000-0000-00009D160000}"/>
    <cellStyle name="Cálculo 2 3 3 3 3 2 2" xfId="16142" xr:uid="{00000000-0005-0000-0000-00009E160000}"/>
    <cellStyle name="Cálculo 2 3 3 3 3 2 2 2" xfId="25394" xr:uid="{00000000-0005-0000-0000-00009F160000}"/>
    <cellStyle name="Cálculo 2 3 3 3 3 2 2 3" xfId="34646" xr:uid="{00000000-0005-0000-0000-0000A0160000}"/>
    <cellStyle name="Cálculo 2 3 3 3 3 3" xfId="9572" xr:uid="{00000000-0005-0000-0000-0000A1160000}"/>
    <cellStyle name="Cálculo 2 3 3 3 3 3 2" xfId="18824" xr:uid="{00000000-0005-0000-0000-0000A2160000}"/>
    <cellStyle name="Cálculo 2 3 3 3 3 3 2 2" xfId="28076" xr:uid="{00000000-0005-0000-0000-0000A3160000}"/>
    <cellStyle name="Cálculo 2 3 3 3 3 3 2 3" xfId="37328" xr:uid="{00000000-0005-0000-0000-0000A4160000}"/>
    <cellStyle name="Cálculo 2 3 3 3 3 4" xfId="12694" xr:uid="{00000000-0005-0000-0000-0000A5160000}"/>
    <cellStyle name="Cálculo 2 3 3 3 3 4 2" xfId="21946" xr:uid="{00000000-0005-0000-0000-0000A6160000}"/>
    <cellStyle name="Cálculo 2 3 3 3 3 4 3" xfId="31198" xr:uid="{00000000-0005-0000-0000-0000A7160000}"/>
    <cellStyle name="Cálculo 2 3 3 3 4" xfId="4077" xr:uid="{00000000-0005-0000-0000-0000A8160000}"/>
    <cellStyle name="Cálculo 2 3 3 3 4 2" xfId="7525" xr:uid="{00000000-0005-0000-0000-0000A9160000}"/>
    <cellStyle name="Cálculo 2 3 3 3 4 2 2" xfId="16777" xr:uid="{00000000-0005-0000-0000-0000AA160000}"/>
    <cellStyle name="Cálculo 2 3 3 3 4 2 2 2" xfId="26029" xr:uid="{00000000-0005-0000-0000-0000AB160000}"/>
    <cellStyle name="Cálculo 2 3 3 3 4 2 2 3" xfId="35281" xr:uid="{00000000-0005-0000-0000-0000AC160000}"/>
    <cellStyle name="Cálculo 2 3 3 3 4 3" xfId="10207" xr:uid="{00000000-0005-0000-0000-0000AD160000}"/>
    <cellStyle name="Cálculo 2 3 3 3 4 3 2" xfId="19459" xr:uid="{00000000-0005-0000-0000-0000AE160000}"/>
    <cellStyle name="Cálculo 2 3 3 3 4 3 2 2" xfId="28711" xr:uid="{00000000-0005-0000-0000-0000AF160000}"/>
    <cellStyle name="Cálculo 2 3 3 3 4 3 2 3" xfId="37963" xr:uid="{00000000-0005-0000-0000-0000B0160000}"/>
    <cellStyle name="Cálculo 2 3 3 3 4 4" xfId="13329" xr:uid="{00000000-0005-0000-0000-0000B1160000}"/>
    <cellStyle name="Cálculo 2 3 3 3 4 4 2" xfId="22581" xr:uid="{00000000-0005-0000-0000-0000B2160000}"/>
    <cellStyle name="Cálculo 2 3 3 3 4 4 3" xfId="31833" xr:uid="{00000000-0005-0000-0000-0000B3160000}"/>
    <cellStyle name="Cálculo 2 3 3 3 5" xfId="5485" xr:uid="{00000000-0005-0000-0000-0000B4160000}"/>
    <cellStyle name="Cálculo 2 3 3 3 5 2" xfId="14737" xr:uid="{00000000-0005-0000-0000-0000B5160000}"/>
    <cellStyle name="Cálculo 2 3 3 3 5 2 2" xfId="23989" xr:uid="{00000000-0005-0000-0000-0000B6160000}"/>
    <cellStyle name="Cálculo 2 3 3 3 5 2 3" xfId="33241" xr:uid="{00000000-0005-0000-0000-0000B7160000}"/>
    <cellStyle name="Cálculo 2 3 3 3 6" xfId="8167" xr:uid="{00000000-0005-0000-0000-0000B8160000}"/>
    <cellStyle name="Cálculo 2 3 3 3 6 2" xfId="17419" xr:uid="{00000000-0005-0000-0000-0000B9160000}"/>
    <cellStyle name="Cálculo 2 3 3 3 6 2 2" xfId="26671" xr:uid="{00000000-0005-0000-0000-0000BA160000}"/>
    <cellStyle name="Cálculo 2 3 3 3 6 2 3" xfId="35923" xr:uid="{00000000-0005-0000-0000-0000BB160000}"/>
    <cellStyle name="Cálculo 2 3 3 3 7" xfId="11289" xr:uid="{00000000-0005-0000-0000-0000BC160000}"/>
    <cellStyle name="Cálculo 2 3 3 3 7 2" xfId="20541" xr:uid="{00000000-0005-0000-0000-0000BD160000}"/>
    <cellStyle name="Cálculo 2 3 3 3 7 3" xfId="29793" xr:uid="{00000000-0005-0000-0000-0000BE160000}"/>
    <cellStyle name="Cálculo 2 3 3 4" xfId="2113" xr:uid="{00000000-0005-0000-0000-0000BF160000}"/>
    <cellStyle name="Cálculo 2 3 3 4 2" xfId="2862" xr:uid="{00000000-0005-0000-0000-0000C0160000}"/>
    <cellStyle name="Cálculo 2 3 3 4 2 2" xfId="6310" xr:uid="{00000000-0005-0000-0000-0000C1160000}"/>
    <cellStyle name="Cálculo 2 3 3 4 2 2 2" xfId="15562" xr:uid="{00000000-0005-0000-0000-0000C2160000}"/>
    <cellStyle name="Cálculo 2 3 3 4 2 2 2 2" xfId="24814" xr:uid="{00000000-0005-0000-0000-0000C3160000}"/>
    <cellStyle name="Cálculo 2 3 3 4 2 2 2 3" xfId="34066" xr:uid="{00000000-0005-0000-0000-0000C4160000}"/>
    <cellStyle name="Cálculo 2 3 3 4 2 3" xfId="8992" xr:uid="{00000000-0005-0000-0000-0000C5160000}"/>
    <cellStyle name="Cálculo 2 3 3 4 2 3 2" xfId="18244" xr:uid="{00000000-0005-0000-0000-0000C6160000}"/>
    <cellStyle name="Cálculo 2 3 3 4 2 3 2 2" xfId="27496" xr:uid="{00000000-0005-0000-0000-0000C7160000}"/>
    <cellStyle name="Cálculo 2 3 3 4 2 3 2 3" xfId="36748" xr:uid="{00000000-0005-0000-0000-0000C8160000}"/>
    <cellStyle name="Cálculo 2 3 3 4 2 4" xfId="12114" xr:uid="{00000000-0005-0000-0000-0000C9160000}"/>
    <cellStyle name="Cálculo 2 3 3 4 2 4 2" xfId="21366" xr:uid="{00000000-0005-0000-0000-0000CA160000}"/>
    <cellStyle name="Cálculo 2 3 3 4 2 4 3" xfId="30618" xr:uid="{00000000-0005-0000-0000-0000CB160000}"/>
    <cellStyle name="Cálculo 2 3 3 4 3" xfId="3518" xr:uid="{00000000-0005-0000-0000-0000CC160000}"/>
    <cellStyle name="Cálculo 2 3 3 4 3 2" xfId="6966" xr:uid="{00000000-0005-0000-0000-0000CD160000}"/>
    <cellStyle name="Cálculo 2 3 3 4 3 2 2" xfId="16218" xr:uid="{00000000-0005-0000-0000-0000CE160000}"/>
    <cellStyle name="Cálculo 2 3 3 4 3 2 2 2" xfId="25470" xr:uid="{00000000-0005-0000-0000-0000CF160000}"/>
    <cellStyle name="Cálculo 2 3 3 4 3 2 2 3" xfId="34722" xr:uid="{00000000-0005-0000-0000-0000D0160000}"/>
    <cellStyle name="Cálculo 2 3 3 4 3 3" xfId="9648" xr:uid="{00000000-0005-0000-0000-0000D1160000}"/>
    <cellStyle name="Cálculo 2 3 3 4 3 3 2" xfId="18900" xr:uid="{00000000-0005-0000-0000-0000D2160000}"/>
    <cellStyle name="Cálculo 2 3 3 4 3 3 2 2" xfId="28152" xr:uid="{00000000-0005-0000-0000-0000D3160000}"/>
    <cellStyle name="Cálculo 2 3 3 4 3 3 2 3" xfId="37404" xr:uid="{00000000-0005-0000-0000-0000D4160000}"/>
    <cellStyle name="Cálculo 2 3 3 4 3 4" xfId="12770" xr:uid="{00000000-0005-0000-0000-0000D5160000}"/>
    <cellStyle name="Cálculo 2 3 3 4 3 4 2" xfId="22022" xr:uid="{00000000-0005-0000-0000-0000D6160000}"/>
    <cellStyle name="Cálculo 2 3 3 4 3 4 3" xfId="31274" xr:uid="{00000000-0005-0000-0000-0000D7160000}"/>
    <cellStyle name="Cálculo 2 3 3 4 4" xfId="4153" xr:uid="{00000000-0005-0000-0000-0000D8160000}"/>
    <cellStyle name="Cálculo 2 3 3 4 4 2" xfId="7601" xr:uid="{00000000-0005-0000-0000-0000D9160000}"/>
    <cellStyle name="Cálculo 2 3 3 4 4 2 2" xfId="16853" xr:uid="{00000000-0005-0000-0000-0000DA160000}"/>
    <cellStyle name="Cálculo 2 3 3 4 4 2 2 2" xfId="26105" xr:uid="{00000000-0005-0000-0000-0000DB160000}"/>
    <cellStyle name="Cálculo 2 3 3 4 4 2 2 3" xfId="35357" xr:uid="{00000000-0005-0000-0000-0000DC160000}"/>
    <cellStyle name="Cálculo 2 3 3 4 4 3" xfId="10283" xr:uid="{00000000-0005-0000-0000-0000DD160000}"/>
    <cellStyle name="Cálculo 2 3 3 4 4 3 2" xfId="19535" xr:uid="{00000000-0005-0000-0000-0000DE160000}"/>
    <cellStyle name="Cálculo 2 3 3 4 4 3 2 2" xfId="28787" xr:uid="{00000000-0005-0000-0000-0000DF160000}"/>
    <cellStyle name="Cálculo 2 3 3 4 4 3 2 3" xfId="38039" xr:uid="{00000000-0005-0000-0000-0000E0160000}"/>
    <cellStyle name="Cálculo 2 3 3 4 4 4" xfId="13405" xr:uid="{00000000-0005-0000-0000-0000E1160000}"/>
    <cellStyle name="Cálculo 2 3 3 4 4 4 2" xfId="22657" xr:uid="{00000000-0005-0000-0000-0000E2160000}"/>
    <cellStyle name="Cálculo 2 3 3 4 4 4 3" xfId="31909" xr:uid="{00000000-0005-0000-0000-0000E3160000}"/>
    <cellStyle name="Cálculo 2 3 3 4 5" xfId="5561" xr:uid="{00000000-0005-0000-0000-0000E4160000}"/>
    <cellStyle name="Cálculo 2 3 3 4 5 2" xfId="14813" xr:uid="{00000000-0005-0000-0000-0000E5160000}"/>
    <cellStyle name="Cálculo 2 3 3 4 5 2 2" xfId="24065" xr:uid="{00000000-0005-0000-0000-0000E6160000}"/>
    <cellStyle name="Cálculo 2 3 3 4 5 2 3" xfId="33317" xr:uid="{00000000-0005-0000-0000-0000E7160000}"/>
    <cellStyle name="Cálculo 2 3 3 4 6" xfId="8243" xr:uid="{00000000-0005-0000-0000-0000E8160000}"/>
    <cellStyle name="Cálculo 2 3 3 4 6 2" xfId="17495" xr:uid="{00000000-0005-0000-0000-0000E9160000}"/>
    <cellStyle name="Cálculo 2 3 3 4 6 2 2" xfId="26747" xr:uid="{00000000-0005-0000-0000-0000EA160000}"/>
    <cellStyle name="Cálculo 2 3 3 4 6 2 3" xfId="35999" xr:uid="{00000000-0005-0000-0000-0000EB160000}"/>
    <cellStyle name="Cálculo 2 3 3 4 7" xfId="11365" xr:uid="{00000000-0005-0000-0000-0000EC160000}"/>
    <cellStyle name="Cálculo 2 3 3 4 7 2" xfId="20617" xr:uid="{00000000-0005-0000-0000-0000ED160000}"/>
    <cellStyle name="Cálculo 2 3 3 4 7 3" xfId="29869" xr:uid="{00000000-0005-0000-0000-0000EE160000}"/>
    <cellStyle name="Cálculo 2 3 3 5" xfId="2182" xr:uid="{00000000-0005-0000-0000-0000EF160000}"/>
    <cellStyle name="Cálculo 2 3 3 5 2" xfId="2931" xr:uid="{00000000-0005-0000-0000-0000F0160000}"/>
    <cellStyle name="Cálculo 2 3 3 5 2 2" xfId="6379" xr:uid="{00000000-0005-0000-0000-0000F1160000}"/>
    <cellStyle name="Cálculo 2 3 3 5 2 2 2" xfId="15631" xr:uid="{00000000-0005-0000-0000-0000F2160000}"/>
    <cellStyle name="Cálculo 2 3 3 5 2 2 2 2" xfId="24883" xr:uid="{00000000-0005-0000-0000-0000F3160000}"/>
    <cellStyle name="Cálculo 2 3 3 5 2 2 2 3" xfId="34135" xr:uid="{00000000-0005-0000-0000-0000F4160000}"/>
    <cellStyle name="Cálculo 2 3 3 5 2 3" xfId="9061" xr:uid="{00000000-0005-0000-0000-0000F5160000}"/>
    <cellStyle name="Cálculo 2 3 3 5 2 3 2" xfId="18313" xr:uid="{00000000-0005-0000-0000-0000F6160000}"/>
    <cellStyle name="Cálculo 2 3 3 5 2 3 2 2" xfId="27565" xr:uid="{00000000-0005-0000-0000-0000F7160000}"/>
    <cellStyle name="Cálculo 2 3 3 5 2 3 2 3" xfId="36817" xr:uid="{00000000-0005-0000-0000-0000F8160000}"/>
    <cellStyle name="Cálculo 2 3 3 5 2 4" xfId="12183" xr:uid="{00000000-0005-0000-0000-0000F9160000}"/>
    <cellStyle name="Cálculo 2 3 3 5 2 4 2" xfId="21435" xr:uid="{00000000-0005-0000-0000-0000FA160000}"/>
    <cellStyle name="Cálculo 2 3 3 5 2 4 3" xfId="30687" xr:uid="{00000000-0005-0000-0000-0000FB160000}"/>
    <cellStyle name="Cálculo 2 3 3 5 3" xfId="3587" xr:uid="{00000000-0005-0000-0000-0000FC160000}"/>
    <cellStyle name="Cálculo 2 3 3 5 3 2" xfId="7035" xr:uid="{00000000-0005-0000-0000-0000FD160000}"/>
    <cellStyle name="Cálculo 2 3 3 5 3 2 2" xfId="16287" xr:uid="{00000000-0005-0000-0000-0000FE160000}"/>
    <cellStyle name="Cálculo 2 3 3 5 3 2 2 2" xfId="25539" xr:uid="{00000000-0005-0000-0000-0000FF160000}"/>
    <cellStyle name="Cálculo 2 3 3 5 3 2 2 3" xfId="34791" xr:uid="{00000000-0005-0000-0000-000000170000}"/>
    <cellStyle name="Cálculo 2 3 3 5 3 3" xfId="9717" xr:uid="{00000000-0005-0000-0000-000001170000}"/>
    <cellStyle name="Cálculo 2 3 3 5 3 3 2" xfId="18969" xr:uid="{00000000-0005-0000-0000-000002170000}"/>
    <cellStyle name="Cálculo 2 3 3 5 3 3 2 2" xfId="28221" xr:uid="{00000000-0005-0000-0000-000003170000}"/>
    <cellStyle name="Cálculo 2 3 3 5 3 3 2 3" xfId="37473" xr:uid="{00000000-0005-0000-0000-000004170000}"/>
    <cellStyle name="Cálculo 2 3 3 5 3 4" xfId="12839" xr:uid="{00000000-0005-0000-0000-000005170000}"/>
    <cellStyle name="Cálculo 2 3 3 5 3 4 2" xfId="22091" xr:uid="{00000000-0005-0000-0000-000006170000}"/>
    <cellStyle name="Cálculo 2 3 3 5 3 4 3" xfId="31343" xr:uid="{00000000-0005-0000-0000-000007170000}"/>
    <cellStyle name="Cálculo 2 3 3 5 4" xfId="4222" xr:uid="{00000000-0005-0000-0000-000008170000}"/>
    <cellStyle name="Cálculo 2 3 3 5 4 2" xfId="7670" xr:uid="{00000000-0005-0000-0000-000009170000}"/>
    <cellStyle name="Cálculo 2 3 3 5 4 2 2" xfId="16922" xr:uid="{00000000-0005-0000-0000-00000A170000}"/>
    <cellStyle name="Cálculo 2 3 3 5 4 2 2 2" xfId="26174" xr:uid="{00000000-0005-0000-0000-00000B170000}"/>
    <cellStyle name="Cálculo 2 3 3 5 4 2 2 3" xfId="35426" xr:uid="{00000000-0005-0000-0000-00000C170000}"/>
    <cellStyle name="Cálculo 2 3 3 5 4 3" xfId="10352" xr:uid="{00000000-0005-0000-0000-00000D170000}"/>
    <cellStyle name="Cálculo 2 3 3 5 4 3 2" xfId="19604" xr:uid="{00000000-0005-0000-0000-00000E170000}"/>
    <cellStyle name="Cálculo 2 3 3 5 4 3 2 2" xfId="28856" xr:uid="{00000000-0005-0000-0000-00000F170000}"/>
    <cellStyle name="Cálculo 2 3 3 5 4 3 2 3" xfId="38108" xr:uid="{00000000-0005-0000-0000-000010170000}"/>
    <cellStyle name="Cálculo 2 3 3 5 4 4" xfId="13474" xr:uid="{00000000-0005-0000-0000-000011170000}"/>
    <cellStyle name="Cálculo 2 3 3 5 4 4 2" xfId="22726" xr:uid="{00000000-0005-0000-0000-000012170000}"/>
    <cellStyle name="Cálculo 2 3 3 5 4 4 3" xfId="31978" xr:uid="{00000000-0005-0000-0000-000013170000}"/>
    <cellStyle name="Cálculo 2 3 3 5 5" xfId="5630" xr:uid="{00000000-0005-0000-0000-000014170000}"/>
    <cellStyle name="Cálculo 2 3 3 5 5 2" xfId="14882" xr:uid="{00000000-0005-0000-0000-000015170000}"/>
    <cellStyle name="Cálculo 2 3 3 5 5 2 2" xfId="24134" xr:uid="{00000000-0005-0000-0000-000016170000}"/>
    <cellStyle name="Cálculo 2 3 3 5 5 2 3" xfId="33386" xr:uid="{00000000-0005-0000-0000-000017170000}"/>
    <cellStyle name="Cálculo 2 3 3 5 6" xfId="8312" xr:uid="{00000000-0005-0000-0000-000018170000}"/>
    <cellStyle name="Cálculo 2 3 3 5 6 2" xfId="17564" xr:uid="{00000000-0005-0000-0000-000019170000}"/>
    <cellStyle name="Cálculo 2 3 3 5 6 2 2" xfId="26816" xr:uid="{00000000-0005-0000-0000-00001A170000}"/>
    <cellStyle name="Cálculo 2 3 3 5 6 2 3" xfId="36068" xr:uid="{00000000-0005-0000-0000-00001B170000}"/>
    <cellStyle name="Cálculo 2 3 3 5 7" xfId="11434" xr:uid="{00000000-0005-0000-0000-00001C170000}"/>
    <cellStyle name="Cálculo 2 3 3 5 7 2" xfId="20686" xr:uid="{00000000-0005-0000-0000-00001D170000}"/>
    <cellStyle name="Cálculo 2 3 3 5 7 3" xfId="29938" xr:uid="{00000000-0005-0000-0000-00001E170000}"/>
    <cellStyle name="Cálculo 2 3 3 6" xfId="2243" xr:uid="{00000000-0005-0000-0000-00001F170000}"/>
    <cellStyle name="Cálculo 2 3 3 6 2" xfId="2992" xr:uid="{00000000-0005-0000-0000-000020170000}"/>
    <cellStyle name="Cálculo 2 3 3 6 2 2" xfId="6440" xr:uid="{00000000-0005-0000-0000-000021170000}"/>
    <cellStyle name="Cálculo 2 3 3 6 2 2 2" xfId="15692" xr:uid="{00000000-0005-0000-0000-000022170000}"/>
    <cellStyle name="Cálculo 2 3 3 6 2 2 2 2" xfId="24944" xr:uid="{00000000-0005-0000-0000-000023170000}"/>
    <cellStyle name="Cálculo 2 3 3 6 2 2 2 3" xfId="34196" xr:uid="{00000000-0005-0000-0000-000024170000}"/>
    <cellStyle name="Cálculo 2 3 3 6 2 3" xfId="9122" xr:uid="{00000000-0005-0000-0000-000025170000}"/>
    <cellStyle name="Cálculo 2 3 3 6 2 3 2" xfId="18374" xr:uid="{00000000-0005-0000-0000-000026170000}"/>
    <cellStyle name="Cálculo 2 3 3 6 2 3 2 2" xfId="27626" xr:uid="{00000000-0005-0000-0000-000027170000}"/>
    <cellStyle name="Cálculo 2 3 3 6 2 3 2 3" xfId="36878" xr:uid="{00000000-0005-0000-0000-000028170000}"/>
    <cellStyle name="Cálculo 2 3 3 6 2 4" xfId="12244" xr:uid="{00000000-0005-0000-0000-000029170000}"/>
    <cellStyle name="Cálculo 2 3 3 6 2 4 2" xfId="21496" xr:uid="{00000000-0005-0000-0000-00002A170000}"/>
    <cellStyle name="Cálculo 2 3 3 6 2 4 3" xfId="30748" xr:uid="{00000000-0005-0000-0000-00002B170000}"/>
    <cellStyle name="Cálculo 2 3 3 6 3" xfId="3648" xr:uid="{00000000-0005-0000-0000-00002C170000}"/>
    <cellStyle name="Cálculo 2 3 3 6 3 2" xfId="7096" xr:uid="{00000000-0005-0000-0000-00002D170000}"/>
    <cellStyle name="Cálculo 2 3 3 6 3 2 2" xfId="16348" xr:uid="{00000000-0005-0000-0000-00002E170000}"/>
    <cellStyle name="Cálculo 2 3 3 6 3 2 2 2" xfId="25600" xr:uid="{00000000-0005-0000-0000-00002F170000}"/>
    <cellStyle name="Cálculo 2 3 3 6 3 2 2 3" xfId="34852" xr:uid="{00000000-0005-0000-0000-000030170000}"/>
    <cellStyle name="Cálculo 2 3 3 6 3 3" xfId="9778" xr:uid="{00000000-0005-0000-0000-000031170000}"/>
    <cellStyle name="Cálculo 2 3 3 6 3 3 2" xfId="19030" xr:uid="{00000000-0005-0000-0000-000032170000}"/>
    <cellStyle name="Cálculo 2 3 3 6 3 3 2 2" xfId="28282" xr:uid="{00000000-0005-0000-0000-000033170000}"/>
    <cellStyle name="Cálculo 2 3 3 6 3 3 2 3" xfId="37534" xr:uid="{00000000-0005-0000-0000-000034170000}"/>
    <cellStyle name="Cálculo 2 3 3 6 3 4" xfId="12900" xr:uid="{00000000-0005-0000-0000-000035170000}"/>
    <cellStyle name="Cálculo 2 3 3 6 3 4 2" xfId="22152" xr:uid="{00000000-0005-0000-0000-000036170000}"/>
    <cellStyle name="Cálculo 2 3 3 6 3 4 3" xfId="31404" xr:uid="{00000000-0005-0000-0000-000037170000}"/>
    <cellStyle name="Cálculo 2 3 3 6 4" xfId="4283" xr:uid="{00000000-0005-0000-0000-000038170000}"/>
    <cellStyle name="Cálculo 2 3 3 6 4 2" xfId="7731" xr:uid="{00000000-0005-0000-0000-000039170000}"/>
    <cellStyle name="Cálculo 2 3 3 6 4 2 2" xfId="16983" xr:uid="{00000000-0005-0000-0000-00003A170000}"/>
    <cellStyle name="Cálculo 2 3 3 6 4 2 2 2" xfId="26235" xr:uid="{00000000-0005-0000-0000-00003B170000}"/>
    <cellStyle name="Cálculo 2 3 3 6 4 2 2 3" xfId="35487" xr:uid="{00000000-0005-0000-0000-00003C170000}"/>
    <cellStyle name="Cálculo 2 3 3 6 4 3" xfId="10413" xr:uid="{00000000-0005-0000-0000-00003D170000}"/>
    <cellStyle name="Cálculo 2 3 3 6 4 3 2" xfId="19665" xr:uid="{00000000-0005-0000-0000-00003E170000}"/>
    <cellStyle name="Cálculo 2 3 3 6 4 3 2 2" xfId="28917" xr:uid="{00000000-0005-0000-0000-00003F170000}"/>
    <cellStyle name="Cálculo 2 3 3 6 4 3 2 3" xfId="38169" xr:uid="{00000000-0005-0000-0000-000040170000}"/>
    <cellStyle name="Cálculo 2 3 3 6 4 4" xfId="13535" xr:uid="{00000000-0005-0000-0000-000041170000}"/>
    <cellStyle name="Cálculo 2 3 3 6 4 4 2" xfId="22787" xr:uid="{00000000-0005-0000-0000-000042170000}"/>
    <cellStyle name="Cálculo 2 3 3 6 4 4 3" xfId="32039" xr:uid="{00000000-0005-0000-0000-000043170000}"/>
    <cellStyle name="Cálculo 2 3 3 6 5" xfId="5691" xr:uid="{00000000-0005-0000-0000-000044170000}"/>
    <cellStyle name="Cálculo 2 3 3 6 5 2" xfId="14943" xr:uid="{00000000-0005-0000-0000-000045170000}"/>
    <cellStyle name="Cálculo 2 3 3 6 5 2 2" xfId="24195" xr:uid="{00000000-0005-0000-0000-000046170000}"/>
    <cellStyle name="Cálculo 2 3 3 6 5 2 3" xfId="33447" xr:uid="{00000000-0005-0000-0000-000047170000}"/>
    <cellStyle name="Cálculo 2 3 3 6 6" xfId="8373" xr:uid="{00000000-0005-0000-0000-000048170000}"/>
    <cellStyle name="Cálculo 2 3 3 6 6 2" xfId="17625" xr:uid="{00000000-0005-0000-0000-000049170000}"/>
    <cellStyle name="Cálculo 2 3 3 6 6 2 2" xfId="26877" xr:uid="{00000000-0005-0000-0000-00004A170000}"/>
    <cellStyle name="Cálculo 2 3 3 6 6 2 3" xfId="36129" xr:uid="{00000000-0005-0000-0000-00004B170000}"/>
    <cellStyle name="Cálculo 2 3 3 6 7" xfId="11495" xr:uid="{00000000-0005-0000-0000-00004C170000}"/>
    <cellStyle name="Cálculo 2 3 3 6 7 2" xfId="20747" xr:uid="{00000000-0005-0000-0000-00004D170000}"/>
    <cellStyle name="Cálculo 2 3 3 6 7 3" xfId="29999" xr:uid="{00000000-0005-0000-0000-00004E170000}"/>
    <cellStyle name="Cálculo 2 3 3 7" xfId="1074" xr:uid="{00000000-0005-0000-0000-00004F170000}"/>
    <cellStyle name="Cálculo 2 3 3 7 2" xfId="4802" xr:uid="{00000000-0005-0000-0000-000050170000}"/>
    <cellStyle name="Cálculo 2 3 3 7 2 2" xfId="14054" xr:uid="{00000000-0005-0000-0000-000051170000}"/>
    <cellStyle name="Cálculo 2 3 3 7 2 2 2" xfId="23306" xr:uid="{00000000-0005-0000-0000-000052170000}"/>
    <cellStyle name="Cálculo 2 3 3 7 2 2 3" xfId="32558" xr:uid="{00000000-0005-0000-0000-000053170000}"/>
    <cellStyle name="Cálculo 2 3 3 7 3" xfId="4893" xr:uid="{00000000-0005-0000-0000-000054170000}"/>
    <cellStyle name="Cálculo 2 3 3 7 3 2" xfId="14145" xr:uid="{00000000-0005-0000-0000-000055170000}"/>
    <cellStyle name="Cálculo 2 3 3 7 3 2 2" xfId="23397" xr:uid="{00000000-0005-0000-0000-000056170000}"/>
    <cellStyle name="Cálculo 2 3 3 7 3 2 3" xfId="32649" xr:uid="{00000000-0005-0000-0000-000057170000}"/>
    <cellStyle name="Cálculo 2 3 3 7 4" xfId="10828" xr:uid="{00000000-0005-0000-0000-000058170000}"/>
    <cellStyle name="Cálculo 2 3 3 7 4 2" xfId="20080" xr:uid="{00000000-0005-0000-0000-000059170000}"/>
    <cellStyle name="Cálculo 2 3 3 7 4 3" xfId="29332" xr:uid="{00000000-0005-0000-0000-00005A170000}"/>
    <cellStyle name="Cálculo 2 3 3 8" xfId="2287" xr:uid="{00000000-0005-0000-0000-00005B170000}"/>
    <cellStyle name="Cálculo 2 3 3 8 2" xfId="5735" xr:uid="{00000000-0005-0000-0000-00005C170000}"/>
    <cellStyle name="Cálculo 2 3 3 8 2 2" xfId="14987" xr:uid="{00000000-0005-0000-0000-00005D170000}"/>
    <cellStyle name="Cálculo 2 3 3 8 2 2 2" xfId="24239" xr:uid="{00000000-0005-0000-0000-00005E170000}"/>
    <cellStyle name="Cálculo 2 3 3 8 2 2 3" xfId="33491" xr:uid="{00000000-0005-0000-0000-00005F170000}"/>
    <cellStyle name="Cálculo 2 3 3 8 3" xfId="8417" xr:uid="{00000000-0005-0000-0000-000060170000}"/>
    <cellStyle name="Cálculo 2 3 3 8 3 2" xfId="17669" xr:uid="{00000000-0005-0000-0000-000061170000}"/>
    <cellStyle name="Cálculo 2 3 3 8 3 2 2" xfId="26921" xr:uid="{00000000-0005-0000-0000-000062170000}"/>
    <cellStyle name="Cálculo 2 3 3 8 3 2 3" xfId="36173" xr:uid="{00000000-0005-0000-0000-000063170000}"/>
    <cellStyle name="Cálculo 2 3 3 8 4" xfId="11539" xr:uid="{00000000-0005-0000-0000-000064170000}"/>
    <cellStyle name="Cálculo 2 3 3 8 4 2" xfId="20791" xr:uid="{00000000-0005-0000-0000-000065170000}"/>
    <cellStyle name="Cálculo 2 3 3 8 4 3" xfId="30043" xr:uid="{00000000-0005-0000-0000-000066170000}"/>
    <cellStyle name="Cálculo 2 3 3 9" xfId="2391" xr:uid="{00000000-0005-0000-0000-000067170000}"/>
    <cellStyle name="Cálculo 2 3 3 9 2" xfId="5839" xr:uid="{00000000-0005-0000-0000-000068170000}"/>
    <cellStyle name="Cálculo 2 3 3 9 2 2" xfId="15091" xr:uid="{00000000-0005-0000-0000-000069170000}"/>
    <cellStyle name="Cálculo 2 3 3 9 2 2 2" xfId="24343" xr:uid="{00000000-0005-0000-0000-00006A170000}"/>
    <cellStyle name="Cálculo 2 3 3 9 2 2 3" xfId="33595" xr:uid="{00000000-0005-0000-0000-00006B170000}"/>
    <cellStyle name="Cálculo 2 3 3 9 3" xfId="8521" xr:uid="{00000000-0005-0000-0000-00006C170000}"/>
    <cellStyle name="Cálculo 2 3 3 9 3 2" xfId="17773" xr:uid="{00000000-0005-0000-0000-00006D170000}"/>
    <cellStyle name="Cálculo 2 3 3 9 3 2 2" xfId="27025" xr:uid="{00000000-0005-0000-0000-00006E170000}"/>
    <cellStyle name="Cálculo 2 3 3 9 3 2 3" xfId="36277" xr:uid="{00000000-0005-0000-0000-00006F170000}"/>
    <cellStyle name="Cálculo 2 3 3 9 4" xfId="11643" xr:uid="{00000000-0005-0000-0000-000070170000}"/>
    <cellStyle name="Cálculo 2 3 3 9 4 2" xfId="20895" xr:uid="{00000000-0005-0000-0000-000071170000}"/>
    <cellStyle name="Cálculo 2 3 3 9 4 3" xfId="30147" xr:uid="{00000000-0005-0000-0000-000072170000}"/>
    <cellStyle name="Cálculo 2 3 4" xfId="816" xr:uid="{00000000-0005-0000-0000-000073170000}"/>
    <cellStyle name="Cálculo 2 3 4 10" xfId="4559" xr:uid="{00000000-0005-0000-0000-000074170000}"/>
    <cellStyle name="Cálculo 2 3 4 10 2" xfId="13811" xr:uid="{00000000-0005-0000-0000-000075170000}"/>
    <cellStyle name="Cálculo 2 3 4 10 2 2" xfId="23063" xr:uid="{00000000-0005-0000-0000-000076170000}"/>
    <cellStyle name="Cálculo 2 3 4 10 2 3" xfId="32315" xr:uid="{00000000-0005-0000-0000-000077170000}"/>
    <cellStyle name="Cálculo 2 3 4 11" xfId="4427" xr:uid="{00000000-0005-0000-0000-000078170000}"/>
    <cellStyle name="Cálculo 2 3 4 11 2" xfId="13679" xr:uid="{00000000-0005-0000-0000-000079170000}"/>
    <cellStyle name="Cálculo 2 3 4 11 2 2" xfId="22931" xr:uid="{00000000-0005-0000-0000-00007A170000}"/>
    <cellStyle name="Cálculo 2 3 4 11 2 3" xfId="32183" xr:uid="{00000000-0005-0000-0000-00007B170000}"/>
    <cellStyle name="Cálculo 2 3 4 12" xfId="10588" xr:uid="{00000000-0005-0000-0000-00007C170000}"/>
    <cellStyle name="Cálculo 2 3 4 12 2" xfId="19840" xr:uid="{00000000-0005-0000-0000-00007D170000}"/>
    <cellStyle name="Cálculo 2 3 4 12 3" xfId="29092" xr:uid="{00000000-0005-0000-0000-00007E170000}"/>
    <cellStyle name="Cálculo 2 3 4 2" xfId="1995" xr:uid="{00000000-0005-0000-0000-00007F170000}"/>
    <cellStyle name="Cálculo 2 3 4 2 2" xfId="2748" xr:uid="{00000000-0005-0000-0000-000080170000}"/>
    <cellStyle name="Cálculo 2 3 4 2 2 2" xfId="6196" xr:uid="{00000000-0005-0000-0000-000081170000}"/>
    <cellStyle name="Cálculo 2 3 4 2 2 2 2" xfId="15448" xr:uid="{00000000-0005-0000-0000-000082170000}"/>
    <cellStyle name="Cálculo 2 3 4 2 2 2 2 2" xfId="24700" xr:uid="{00000000-0005-0000-0000-000083170000}"/>
    <cellStyle name="Cálculo 2 3 4 2 2 2 2 3" xfId="33952" xr:uid="{00000000-0005-0000-0000-000084170000}"/>
    <cellStyle name="Cálculo 2 3 4 2 2 3" xfId="8878" xr:uid="{00000000-0005-0000-0000-000085170000}"/>
    <cellStyle name="Cálculo 2 3 4 2 2 3 2" xfId="18130" xr:uid="{00000000-0005-0000-0000-000086170000}"/>
    <cellStyle name="Cálculo 2 3 4 2 2 3 2 2" xfId="27382" xr:uid="{00000000-0005-0000-0000-000087170000}"/>
    <cellStyle name="Cálculo 2 3 4 2 2 3 2 3" xfId="36634" xr:uid="{00000000-0005-0000-0000-000088170000}"/>
    <cellStyle name="Cálculo 2 3 4 2 2 4" xfId="12000" xr:uid="{00000000-0005-0000-0000-000089170000}"/>
    <cellStyle name="Cálculo 2 3 4 2 2 4 2" xfId="21252" xr:uid="{00000000-0005-0000-0000-00008A170000}"/>
    <cellStyle name="Cálculo 2 3 4 2 2 4 3" xfId="30504" xr:uid="{00000000-0005-0000-0000-00008B170000}"/>
    <cellStyle name="Cálculo 2 3 4 2 3" xfId="3404" xr:uid="{00000000-0005-0000-0000-00008C170000}"/>
    <cellStyle name="Cálculo 2 3 4 2 3 2" xfId="6852" xr:uid="{00000000-0005-0000-0000-00008D170000}"/>
    <cellStyle name="Cálculo 2 3 4 2 3 2 2" xfId="16104" xr:uid="{00000000-0005-0000-0000-00008E170000}"/>
    <cellStyle name="Cálculo 2 3 4 2 3 2 2 2" xfId="25356" xr:uid="{00000000-0005-0000-0000-00008F170000}"/>
    <cellStyle name="Cálculo 2 3 4 2 3 2 2 3" xfId="34608" xr:uid="{00000000-0005-0000-0000-000090170000}"/>
    <cellStyle name="Cálculo 2 3 4 2 3 3" xfId="9534" xr:uid="{00000000-0005-0000-0000-000091170000}"/>
    <cellStyle name="Cálculo 2 3 4 2 3 3 2" xfId="18786" xr:uid="{00000000-0005-0000-0000-000092170000}"/>
    <cellStyle name="Cálculo 2 3 4 2 3 3 2 2" xfId="28038" xr:uid="{00000000-0005-0000-0000-000093170000}"/>
    <cellStyle name="Cálculo 2 3 4 2 3 3 2 3" xfId="37290" xr:uid="{00000000-0005-0000-0000-000094170000}"/>
    <cellStyle name="Cálculo 2 3 4 2 3 4" xfId="12656" xr:uid="{00000000-0005-0000-0000-000095170000}"/>
    <cellStyle name="Cálculo 2 3 4 2 3 4 2" xfId="21908" xr:uid="{00000000-0005-0000-0000-000096170000}"/>
    <cellStyle name="Cálculo 2 3 4 2 3 4 3" xfId="31160" xr:uid="{00000000-0005-0000-0000-000097170000}"/>
    <cellStyle name="Cálculo 2 3 4 2 4" xfId="4039" xr:uid="{00000000-0005-0000-0000-000098170000}"/>
    <cellStyle name="Cálculo 2 3 4 2 4 2" xfId="7487" xr:uid="{00000000-0005-0000-0000-000099170000}"/>
    <cellStyle name="Cálculo 2 3 4 2 4 2 2" xfId="16739" xr:uid="{00000000-0005-0000-0000-00009A170000}"/>
    <cellStyle name="Cálculo 2 3 4 2 4 2 2 2" xfId="25991" xr:uid="{00000000-0005-0000-0000-00009B170000}"/>
    <cellStyle name="Cálculo 2 3 4 2 4 2 2 3" xfId="35243" xr:uid="{00000000-0005-0000-0000-00009C170000}"/>
    <cellStyle name="Cálculo 2 3 4 2 4 3" xfId="10169" xr:uid="{00000000-0005-0000-0000-00009D170000}"/>
    <cellStyle name="Cálculo 2 3 4 2 4 3 2" xfId="19421" xr:uid="{00000000-0005-0000-0000-00009E170000}"/>
    <cellStyle name="Cálculo 2 3 4 2 4 3 2 2" xfId="28673" xr:uid="{00000000-0005-0000-0000-00009F170000}"/>
    <cellStyle name="Cálculo 2 3 4 2 4 3 2 3" xfId="37925" xr:uid="{00000000-0005-0000-0000-0000A0170000}"/>
    <cellStyle name="Cálculo 2 3 4 2 4 4" xfId="13291" xr:uid="{00000000-0005-0000-0000-0000A1170000}"/>
    <cellStyle name="Cálculo 2 3 4 2 4 4 2" xfId="22543" xr:uid="{00000000-0005-0000-0000-0000A2170000}"/>
    <cellStyle name="Cálculo 2 3 4 2 4 4 3" xfId="31795" xr:uid="{00000000-0005-0000-0000-0000A3170000}"/>
    <cellStyle name="Cálculo 2 3 4 2 5" xfId="5445" xr:uid="{00000000-0005-0000-0000-0000A4170000}"/>
    <cellStyle name="Cálculo 2 3 4 2 5 2" xfId="14697" xr:uid="{00000000-0005-0000-0000-0000A5170000}"/>
    <cellStyle name="Cálculo 2 3 4 2 5 2 2" xfId="23949" xr:uid="{00000000-0005-0000-0000-0000A6170000}"/>
    <cellStyle name="Cálculo 2 3 4 2 5 2 3" xfId="33201" xr:uid="{00000000-0005-0000-0000-0000A7170000}"/>
    <cellStyle name="Cálculo 2 3 4 2 6" xfId="8128" xr:uid="{00000000-0005-0000-0000-0000A8170000}"/>
    <cellStyle name="Cálculo 2 3 4 2 6 2" xfId="17380" xr:uid="{00000000-0005-0000-0000-0000A9170000}"/>
    <cellStyle name="Cálculo 2 3 4 2 6 2 2" xfId="26632" xr:uid="{00000000-0005-0000-0000-0000AA170000}"/>
    <cellStyle name="Cálculo 2 3 4 2 6 2 3" xfId="35884" xr:uid="{00000000-0005-0000-0000-0000AB170000}"/>
    <cellStyle name="Cálculo 2 3 4 2 7" xfId="11250" xr:uid="{00000000-0005-0000-0000-0000AC170000}"/>
    <cellStyle name="Cálculo 2 3 4 2 7 2" xfId="20502" xr:uid="{00000000-0005-0000-0000-0000AD170000}"/>
    <cellStyle name="Cálculo 2 3 4 2 7 3" xfId="29754" xr:uid="{00000000-0005-0000-0000-0000AE170000}"/>
    <cellStyle name="Cálculo 2 3 4 3" xfId="2077" xr:uid="{00000000-0005-0000-0000-0000AF170000}"/>
    <cellStyle name="Cálculo 2 3 4 3 2" xfId="2826" xr:uid="{00000000-0005-0000-0000-0000B0170000}"/>
    <cellStyle name="Cálculo 2 3 4 3 2 2" xfId="6274" xr:uid="{00000000-0005-0000-0000-0000B1170000}"/>
    <cellStyle name="Cálculo 2 3 4 3 2 2 2" xfId="15526" xr:uid="{00000000-0005-0000-0000-0000B2170000}"/>
    <cellStyle name="Cálculo 2 3 4 3 2 2 2 2" xfId="24778" xr:uid="{00000000-0005-0000-0000-0000B3170000}"/>
    <cellStyle name="Cálculo 2 3 4 3 2 2 2 3" xfId="34030" xr:uid="{00000000-0005-0000-0000-0000B4170000}"/>
    <cellStyle name="Cálculo 2 3 4 3 2 3" xfId="8956" xr:uid="{00000000-0005-0000-0000-0000B5170000}"/>
    <cellStyle name="Cálculo 2 3 4 3 2 3 2" xfId="18208" xr:uid="{00000000-0005-0000-0000-0000B6170000}"/>
    <cellStyle name="Cálculo 2 3 4 3 2 3 2 2" xfId="27460" xr:uid="{00000000-0005-0000-0000-0000B7170000}"/>
    <cellStyle name="Cálculo 2 3 4 3 2 3 2 3" xfId="36712" xr:uid="{00000000-0005-0000-0000-0000B8170000}"/>
    <cellStyle name="Cálculo 2 3 4 3 2 4" xfId="12078" xr:uid="{00000000-0005-0000-0000-0000B9170000}"/>
    <cellStyle name="Cálculo 2 3 4 3 2 4 2" xfId="21330" xr:uid="{00000000-0005-0000-0000-0000BA170000}"/>
    <cellStyle name="Cálculo 2 3 4 3 2 4 3" xfId="30582" xr:uid="{00000000-0005-0000-0000-0000BB170000}"/>
    <cellStyle name="Cálculo 2 3 4 3 3" xfId="3482" xr:uid="{00000000-0005-0000-0000-0000BC170000}"/>
    <cellStyle name="Cálculo 2 3 4 3 3 2" xfId="6930" xr:uid="{00000000-0005-0000-0000-0000BD170000}"/>
    <cellStyle name="Cálculo 2 3 4 3 3 2 2" xfId="16182" xr:uid="{00000000-0005-0000-0000-0000BE170000}"/>
    <cellStyle name="Cálculo 2 3 4 3 3 2 2 2" xfId="25434" xr:uid="{00000000-0005-0000-0000-0000BF170000}"/>
    <cellStyle name="Cálculo 2 3 4 3 3 2 2 3" xfId="34686" xr:uid="{00000000-0005-0000-0000-0000C0170000}"/>
    <cellStyle name="Cálculo 2 3 4 3 3 3" xfId="9612" xr:uid="{00000000-0005-0000-0000-0000C1170000}"/>
    <cellStyle name="Cálculo 2 3 4 3 3 3 2" xfId="18864" xr:uid="{00000000-0005-0000-0000-0000C2170000}"/>
    <cellStyle name="Cálculo 2 3 4 3 3 3 2 2" xfId="28116" xr:uid="{00000000-0005-0000-0000-0000C3170000}"/>
    <cellStyle name="Cálculo 2 3 4 3 3 3 2 3" xfId="37368" xr:uid="{00000000-0005-0000-0000-0000C4170000}"/>
    <cellStyle name="Cálculo 2 3 4 3 3 4" xfId="12734" xr:uid="{00000000-0005-0000-0000-0000C5170000}"/>
    <cellStyle name="Cálculo 2 3 4 3 3 4 2" xfId="21986" xr:uid="{00000000-0005-0000-0000-0000C6170000}"/>
    <cellStyle name="Cálculo 2 3 4 3 3 4 3" xfId="31238" xr:uid="{00000000-0005-0000-0000-0000C7170000}"/>
    <cellStyle name="Cálculo 2 3 4 3 4" xfId="4117" xr:uid="{00000000-0005-0000-0000-0000C8170000}"/>
    <cellStyle name="Cálculo 2 3 4 3 4 2" xfId="7565" xr:uid="{00000000-0005-0000-0000-0000C9170000}"/>
    <cellStyle name="Cálculo 2 3 4 3 4 2 2" xfId="16817" xr:uid="{00000000-0005-0000-0000-0000CA170000}"/>
    <cellStyle name="Cálculo 2 3 4 3 4 2 2 2" xfId="26069" xr:uid="{00000000-0005-0000-0000-0000CB170000}"/>
    <cellStyle name="Cálculo 2 3 4 3 4 2 2 3" xfId="35321" xr:uid="{00000000-0005-0000-0000-0000CC170000}"/>
    <cellStyle name="Cálculo 2 3 4 3 4 3" xfId="10247" xr:uid="{00000000-0005-0000-0000-0000CD170000}"/>
    <cellStyle name="Cálculo 2 3 4 3 4 3 2" xfId="19499" xr:uid="{00000000-0005-0000-0000-0000CE170000}"/>
    <cellStyle name="Cálculo 2 3 4 3 4 3 2 2" xfId="28751" xr:uid="{00000000-0005-0000-0000-0000CF170000}"/>
    <cellStyle name="Cálculo 2 3 4 3 4 3 2 3" xfId="38003" xr:uid="{00000000-0005-0000-0000-0000D0170000}"/>
    <cellStyle name="Cálculo 2 3 4 3 4 4" xfId="13369" xr:uid="{00000000-0005-0000-0000-0000D1170000}"/>
    <cellStyle name="Cálculo 2 3 4 3 4 4 2" xfId="22621" xr:uid="{00000000-0005-0000-0000-0000D2170000}"/>
    <cellStyle name="Cálculo 2 3 4 3 4 4 3" xfId="31873" xr:uid="{00000000-0005-0000-0000-0000D3170000}"/>
    <cellStyle name="Cálculo 2 3 4 3 5" xfId="5525" xr:uid="{00000000-0005-0000-0000-0000D4170000}"/>
    <cellStyle name="Cálculo 2 3 4 3 5 2" xfId="14777" xr:uid="{00000000-0005-0000-0000-0000D5170000}"/>
    <cellStyle name="Cálculo 2 3 4 3 5 2 2" xfId="24029" xr:uid="{00000000-0005-0000-0000-0000D6170000}"/>
    <cellStyle name="Cálculo 2 3 4 3 5 2 3" xfId="33281" xr:uid="{00000000-0005-0000-0000-0000D7170000}"/>
    <cellStyle name="Cálculo 2 3 4 3 6" xfId="8207" xr:uid="{00000000-0005-0000-0000-0000D8170000}"/>
    <cellStyle name="Cálculo 2 3 4 3 6 2" xfId="17459" xr:uid="{00000000-0005-0000-0000-0000D9170000}"/>
    <cellStyle name="Cálculo 2 3 4 3 6 2 2" xfId="26711" xr:uid="{00000000-0005-0000-0000-0000DA170000}"/>
    <cellStyle name="Cálculo 2 3 4 3 6 2 3" xfId="35963" xr:uid="{00000000-0005-0000-0000-0000DB170000}"/>
    <cellStyle name="Cálculo 2 3 4 3 7" xfId="11329" xr:uid="{00000000-0005-0000-0000-0000DC170000}"/>
    <cellStyle name="Cálculo 2 3 4 3 7 2" xfId="20581" xr:uid="{00000000-0005-0000-0000-0000DD170000}"/>
    <cellStyle name="Cálculo 2 3 4 3 7 3" xfId="29833" xr:uid="{00000000-0005-0000-0000-0000DE170000}"/>
    <cellStyle name="Cálculo 2 3 4 4" xfId="2150" xr:uid="{00000000-0005-0000-0000-0000DF170000}"/>
    <cellStyle name="Cálculo 2 3 4 4 2" xfId="2899" xr:uid="{00000000-0005-0000-0000-0000E0170000}"/>
    <cellStyle name="Cálculo 2 3 4 4 2 2" xfId="6347" xr:uid="{00000000-0005-0000-0000-0000E1170000}"/>
    <cellStyle name="Cálculo 2 3 4 4 2 2 2" xfId="15599" xr:uid="{00000000-0005-0000-0000-0000E2170000}"/>
    <cellStyle name="Cálculo 2 3 4 4 2 2 2 2" xfId="24851" xr:uid="{00000000-0005-0000-0000-0000E3170000}"/>
    <cellStyle name="Cálculo 2 3 4 4 2 2 2 3" xfId="34103" xr:uid="{00000000-0005-0000-0000-0000E4170000}"/>
    <cellStyle name="Cálculo 2 3 4 4 2 3" xfId="9029" xr:uid="{00000000-0005-0000-0000-0000E5170000}"/>
    <cellStyle name="Cálculo 2 3 4 4 2 3 2" xfId="18281" xr:uid="{00000000-0005-0000-0000-0000E6170000}"/>
    <cellStyle name="Cálculo 2 3 4 4 2 3 2 2" xfId="27533" xr:uid="{00000000-0005-0000-0000-0000E7170000}"/>
    <cellStyle name="Cálculo 2 3 4 4 2 3 2 3" xfId="36785" xr:uid="{00000000-0005-0000-0000-0000E8170000}"/>
    <cellStyle name="Cálculo 2 3 4 4 2 4" xfId="12151" xr:uid="{00000000-0005-0000-0000-0000E9170000}"/>
    <cellStyle name="Cálculo 2 3 4 4 2 4 2" xfId="21403" xr:uid="{00000000-0005-0000-0000-0000EA170000}"/>
    <cellStyle name="Cálculo 2 3 4 4 2 4 3" xfId="30655" xr:uid="{00000000-0005-0000-0000-0000EB170000}"/>
    <cellStyle name="Cálculo 2 3 4 4 3" xfId="3555" xr:uid="{00000000-0005-0000-0000-0000EC170000}"/>
    <cellStyle name="Cálculo 2 3 4 4 3 2" xfId="7003" xr:uid="{00000000-0005-0000-0000-0000ED170000}"/>
    <cellStyle name="Cálculo 2 3 4 4 3 2 2" xfId="16255" xr:uid="{00000000-0005-0000-0000-0000EE170000}"/>
    <cellStyle name="Cálculo 2 3 4 4 3 2 2 2" xfId="25507" xr:uid="{00000000-0005-0000-0000-0000EF170000}"/>
    <cellStyle name="Cálculo 2 3 4 4 3 2 2 3" xfId="34759" xr:uid="{00000000-0005-0000-0000-0000F0170000}"/>
    <cellStyle name="Cálculo 2 3 4 4 3 3" xfId="9685" xr:uid="{00000000-0005-0000-0000-0000F1170000}"/>
    <cellStyle name="Cálculo 2 3 4 4 3 3 2" xfId="18937" xr:uid="{00000000-0005-0000-0000-0000F2170000}"/>
    <cellStyle name="Cálculo 2 3 4 4 3 3 2 2" xfId="28189" xr:uid="{00000000-0005-0000-0000-0000F3170000}"/>
    <cellStyle name="Cálculo 2 3 4 4 3 3 2 3" xfId="37441" xr:uid="{00000000-0005-0000-0000-0000F4170000}"/>
    <cellStyle name="Cálculo 2 3 4 4 3 4" xfId="12807" xr:uid="{00000000-0005-0000-0000-0000F5170000}"/>
    <cellStyle name="Cálculo 2 3 4 4 3 4 2" xfId="22059" xr:uid="{00000000-0005-0000-0000-0000F6170000}"/>
    <cellStyle name="Cálculo 2 3 4 4 3 4 3" xfId="31311" xr:uid="{00000000-0005-0000-0000-0000F7170000}"/>
    <cellStyle name="Cálculo 2 3 4 4 4" xfId="4190" xr:uid="{00000000-0005-0000-0000-0000F8170000}"/>
    <cellStyle name="Cálculo 2 3 4 4 4 2" xfId="7638" xr:uid="{00000000-0005-0000-0000-0000F9170000}"/>
    <cellStyle name="Cálculo 2 3 4 4 4 2 2" xfId="16890" xr:uid="{00000000-0005-0000-0000-0000FA170000}"/>
    <cellStyle name="Cálculo 2 3 4 4 4 2 2 2" xfId="26142" xr:uid="{00000000-0005-0000-0000-0000FB170000}"/>
    <cellStyle name="Cálculo 2 3 4 4 4 2 2 3" xfId="35394" xr:uid="{00000000-0005-0000-0000-0000FC170000}"/>
    <cellStyle name="Cálculo 2 3 4 4 4 3" xfId="10320" xr:uid="{00000000-0005-0000-0000-0000FD170000}"/>
    <cellStyle name="Cálculo 2 3 4 4 4 3 2" xfId="19572" xr:uid="{00000000-0005-0000-0000-0000FE170000}"/>
    <cellStyle name="Cálculo 2 3 4 4 4 3 2 2" xfId="28824" xr:uid="{00000000-0005-0000-0000-0000FF170000}"/>
    <cellStyle name="Cálculo 2 3 4 4 4 3 2 3" xfId="38076" xr:uid="{00000000-0005-0000-0000-000000180000}"/>
    <cellStyle name="Cálculo 2 3 4 4 4 4" xfId="13442" xr:uid="{00000000-0005-0000-0000-000001180000}"/>
    <cellStyle name="Cálculo 2 3 4 4 4 4 2" xfId="22694" xr:uid="{00000000-0005-0000-0000-000002180000}"/>
    <cellStyle name="Cálculo 2 3 4 4 4 4 3" xfId="31946" xr:uid="{00000000-0005-0000-0000-000003180000}"/>
    <cellStyle name="Cálculo 2 3 4 4 5" xfId="5598" xr:uid="{00000000-0005-0000-0000-000004180000}"/>
    <cellStyle name="Cálculo 2 3 4 4 5 2" xfId="14850" xr:uid="{00000000-0005-0000-0000-000005180000}"/>
    <cellStyle name="Cálculo 2 3 4 4 5 2 2" xfId="24102" xr:uid="{00000000-0005-0000-0000-000006180000}"/>
    <cellStyle name="Cálculo 2 3 4 4 5 2 3" xfId="33354" xr:uid="{00000000-0005-0000-0000-000007180000}"/>
    <cellStyle name="Cálculo 2 3 4 4 6" xfId="8280" xr:uid="{00000000-0005-0000-0000-000008180000}"/>
    <cellStyle name="Cálculo 2 3 4 4 6 2" xfId="17532" xr:uid="{00000000-0005-0000-0000-000009180000}"/>
    <cellStyle name="Cálculo 2 3 4 4 6 2 2" xfId="26784" xr:uid="{00000000-0005-0000-0000-00000A180000}"/>
    <cellStyle name="Cálculo 2 3 4 4 6 2 3" xfId="36036" xr:uid="{00000000-0005-0000-0000-00000B180000}"/>
    <cellStyle name="Cálculo 2 3 4 4 7" xfId="11402" xr:uid="{00000000-0005-0000-0000-00000C180000}"/>
    <cellStyle name="Cálculo 2 3 4 4 7 2" xfId="20654" xr:uid="{00000000-0005-0000-0000-00000D180000}"/>
    <cellStyle name="Cálculo 2 3 4 4 7 3" xfId="29906" xr:uid="{00000000-0005-0000-0000-00000E180000}"/>
    <cellStyle name="Cálculo 2 3 4 5" xfId="2213" xr:uid="{00000000-0005-0000-0000-00000F180000}"/>
    <cellStyle name="Cálculo 2 3 4 5 2" xfId="2962" xr:uid="{00000000-0005-0000-0000-000010180000}"/>
    <cellStyle name="Cálculo 2 3 4 5 2 2" xfId="6410" xr:uid="{00000000-0005-0000-0000-000011180000}"/>
    <cellStyle name="Cálculo 2 3 4 5 2 2 2" xfId="15662" xr:uid="{00000000-0005-0000-0000-000012180000}"/>
    <cellStyle name="Cálculo 2 3 4 5 2 2 2 2" xfId="24914" xr:uid="{00000000-0005-0000-0000-000013180000}"/>
    <cellStyle name="Cálculo 2 3 4 5 2 2 2 3" xfId="34166" xr:uid="{00000000-0005-0000-0000-000014180000}"/>
    <cellStyle name="Cálculo 2 3 4 5 2 3" xfId="9092" xr:uid="{00000000-0005-0000-0000-000015180000}"/>
    <cellStyle name="Cálculo 2 3 4 5 2 3 2" xfId="18344" xr:uid="{00000000-0005-0000-0000-000016180000}"/>
    <cellStyle name="Cálculo 2 3 4 5 2 3 2 2" xfId="27596" xr:uid="{00000000-0005-0000-0000-000017180000}"/>
    <cellStyle name="Cálculo 2 3 4 5 2 3 2 3" xfId="36848" xr:uid="{00000000-0005-0000-0000-000018180000}"/>
    <cellStyle name="Cálculo 2 3 4 5 2 4" xfId="12214" xr:uid="{00000000-0005-0000-0000-000019180000}"/>
    <cellStyle name="Cálculo 2 3 4 5 2 4 2" xfId="21466" xr:uid="{00000000-0005-0000-0000-00001A180000}"/>
    <cellStyle name="Cálculo 2 3 4 5 2 4 3" xfId="30718" xr:uid="{00000000-0005-0000-0000-00001B180000}"/>
    <cellStyle name="Cálculo 2 3 4 5 3" xfId="3618" xr:uid="{00000000-0005-0000-0000-00001C180000}"/>
    <cellStyle name="Cálculo 2 3 4 5 3 2" xfId="7066" xr:uid="{00000000-0005-0000-0000-00001D180000}"/>
    <cellStyle name="Cálculo 2 3 4 5 3 2 2" xfId="16318" xr:uid="{00000000-0005-0000-0000-00001E180000}"/>
    <cellStyle name="Cálculo 2 3 4 5 3 2 2 2" xfId="25570" xr:uid="{00000000-0005-0000-0000-00001F180000}"/>
    <cellStyle name="Cálculo 2 3 4 5 3 2 2 3" xfId="34822" xr:uid="{00000000-0005-0000-0000-000020180000}"/>
    <cellStyle name="Cálculo 2 3 4 5 3 3" xfId="9748" xr:uid="{00000000-0005-0000-0000-000021180000}"/>
    <cellStyle name="Cálculo 2 3 4 5 3 3 2" xfId="19000" xr:uid="{00000000-0005-0000-0000-000022180000}"/>
    <cellStyle name="Cálculo 2 3 4 5 3 3 2 2" xfId="28252" xr:uid="{00000000-0005-0000-0000-000023180000}"/>
    <cellStyle name="Cálculo 2 3 4 5 3 3 2 3" xfId="37504" xr:uid="{00000000-0005-0000-0000-000024180000}"/>
    <cellStyle name="Cálculo 2 3 4 5 3 4" xfId="12870" xr:uid="{00000000-0005-0000-0000-000025180000}"/>
    <cellStyle name="Cálculo 2 3 4 5 3 4 2" xfId="22122" xr:uid="{00000000-0005-0000-0000-000026180000}"/>
    <cellStyle name="Cálculo 2 3 4 5 3 4 3" xfId="31374" xr:uid="{00000000-0005-0000-0000-000027180000}"/>
    <cellStyle name="Cálculo 2 3 4 5 4" xfId="4253" xr:uid="{00000000-0005-0000-0000-000028180000}"/>
    <cellStyle name="Cálculo 2 3 4 5 4 2" xfId="7701" xr:uid="{00000000-0005-0000-0000-000029180000}"/>
    <cellStyle name="Cálculo 2 3 4 5 4 2 2" xfId="16953" xr:uid="{00000000-0005-0000-0000-00002A180000}"/>
    <cellStyle name="Cálculo 2 3 4 5 4 2 2 2" xfId="26205" xr:uid="{00000000-0005-0000-0000-00002B180000}"/>
    <cellStyle name="Cálculo 2 3 4 5 4 2 2 3" xfId="35457" xr:uid="{00000000-0005-0000-0000-00002C180000}"/>
    <cellStyle name="Cálculo 2 3 4 5 4 3" xfId="10383" xr:uid="{00000000-0005-0000-0000-00002D180000}"/>
    <cellStyle name="Cálculo 2 3 4 5 4 3 2" xfId="19635" xr:uid="{00000000-0005-0000-0000-00002E180000}"/>
    <cellStyle name="Cálculo 2 3 4 5 4 3 2 2" xfId="28887" xr:uid="{00000000-0005-0000-0000-00002F180000}"/>
    <cellStyle name="Cálculo 2 3 4 5 4 3 2 3" xfId="38139" xr:uid="{00000000-0005-0000-0000-000030180000}"/>
    <cellStyle name="Cálculo 2 3 4 5 4 4" xfId="13505" xr:uid="{00000000-0005-0000-0000-000031180000}"/>
    <cellStyle name="Cálculo 2 3 4 5 4 4 2" xfId="22757" xr:uid="{00000000-0005-0000-0000-000032180000}"/>
    <cellStyle name="Cálculo 2 3 4 5 4 4 3" xfId="32009" xr:uid="{00000000-0005-0000-0000-000033180000}"/>
    <cellStyle name="Cálculo 2 3 4 5 5" xfId="5661" xr:uid="{00000000-0005-0000-0000-000034180000}"/>
    <cellStyle name="Cálculo 2 3 4 5 5 2" xfId="14913" xr:uid="{00000000-0005-0000-0000-000035180000}"/>
    <cellStyle name="Cálculo 2 3 4 5 5 2 2" xfId="24165" xr:uid="{00000000-0005-0000-0000-000036180000}"/>
    <cellStyle name="Cálculo 2 3 4 5 5 2 3" xfId="33417" xr:uid="{00000000-0005-0000-0000-000037180000}"/>
    <cellStyle name="Cálculo 2 3 4 5 6" xfId="8343" xr:uid="{00000000-0005-0000-0000-000038180000}"/>
    <cellStyle name="Cálculo 2 3 4 5 6 2" xfId="17595" xr:uid="{00000000-0005-0000-0000-000039180000}"/>
    <cellStyle name="Cálculo 2 3 4 5 6 2 2" xfId="26847" xr:uid="{00000000-0005-0000-0000-00003A180000}"/>
    <cellStyle name="Cálculo 2 3 4 5 6 2 3" xfId="36099" xr:uid="{00000000-0005-0000-0000-00003B180000}"/>
    <cellStyle name="Cálculo 2 3 4 5 7" xfId="11465" xr:uid="{00000000-0005-0000-0000-00003C180000}"/>
    <cellStyle name="Cálculo 2 3 4 5 7 2" xfId="20717" xr:uid="{00000000-0005-0000-0000-00003D180000}"/>
    <cellStyle name="Cálculo 2 3 4 5 7 3" xfId="29969" xr:uid="{00000000-0005-0000-0000-00003E180000}"/>
    <cellStyle name="Cálculo 2 3 4 6" xfId="2271" xr:uid="{00000000-0005-0000-0000-00003F180000}"/>
    <cellStyle name="Cálculo 2 3 4 6 2" xfId="3020" xr:uid="{00000000-0005-0000-0000-000040180000}"/>
    <cellStyle name="Cálculo 2 3 4 6 2 2" xfId="6468" xr:uid="{00000000-0005-0000-0000-000041180000}"/>
    <cellStyle name="Cálculo 2 3 4 6 2 2 2" xfId="15720" xr:uid="{00000000-0005-0000-0000-000042180000}"/>
    <cellStyle name="Cálculo 2 3 4 6 2 2 2 2" xfId="24972" xr:uid="{00000000-0005-0000-0000-000043180000}"/>
    <cellStyle name="Cálculo 2 3 4 6 2 2 2 3" xfId="34224" xr:uid="{00000000-0005-0000-0000-000044180000}"/>
    <cellStyle name="Cálculo 2 3 4 6 2 3" xfId="9150" xr:uid="{00000000-0005-0000-0000-000045180000}"/>
    <cellStyle name="Cálculo 2 3 4 6 2 3 2" xfId="18402" xr:uid="{00000000-0005-0000-0000-000046180000}"/>
    <cellStyle name="Cálculo 2 3 4 6 2 3 2 2" xfId="27654" xr:uid="{00000000-0005-0000-0000-000047180000}"/>
    <cellStyle name="Cálculo 2 3 4 6 2 3 2 3" xfId="36906" xr:uid="{00000000-0005-0000-0000-000048180000}"/>
    <cellStyle name="Cálculo 2 3 4 6 2 4" xfId="12272" xr:uid="{00000000-0005-0000-0000-000049180000}"/>
    <cellStyle name="Cálculo 2 3 4 6 2 4 2" xfId="21524" xr:uid="{00000000-0005-0000-0000-00004A180000}"/>
    <cellStyle name="Cálculo 2 3 4 6 2 4 3" xfId="30776" xr:uid="{00000000-0005-0000-0000-00004B180000}"/>
    <cellStyle name="Cálculo 2 3 4 6 3" xfId="3676" xr:uid="{00000000-0005-0000-0000-00004C180000}"/>
    <cellStyle name="Cálculo 2 3 4 6 3 2" xfId="7124" xr:uid="{00000000-0005-0000-0000-00004D180000}"/>
    <cellStyle name="Cálculo 2 3 4 6 3 2 2" xfId="16376" xr:uid="{00000000-0005-0000-0000-00004E180000}"/>
    <cellStyle name="Cálculo 2 3 4 6 3 2 2 2" xfId="25628" xr:uid="{00000000-0005-0000-0000-00004F180000}"/>
    <cellStyle name="Cálculo 2 3 4 6 3 2 2 3" xfId="34880" xr:uid="{00000000-0005-0000-0000-000050180000}"/>
    <cellStyle name="Cálculo 2 3 4 6 3 3" xfId="9806" xr:uid="{00000000-0005-0000-0000-000051180000}"/>
    <cellStyle name="Cálculo 2 3 4 6 3 3 2" xfId="19058" xr:uid="{00000000-0005-0000-0000-000052180000}"/>
    <cellStyle name="Cálculo 2 3 4 6 3 3 2 2" xfId="28310" xr:uid="{00000000-0005-0000-0000-000053180000}"/>
    <cellStyle name="Cálculo 2 3 4 6 3 3 2 3" xfId="37562" xr:uid="{00000000-0005-0000-0000-000054180000}"/>
    <cellStyle name="Cálculo 2 3 4 6 3 4" xfId="12928" xr:uid="{00000000-0005-0000-0000-000055180000}"/>
    <cellStyle name="Cálculo 2 3 4 6 3 4 2" xfId="22180" xr:uid="{00000000-0005-0000-0000-000056180000}"/>
    <cellStyle name="Cálculo 2 3 4 6 3 4 3" xfId="31432" xr:uid="{00000000-0005-0000-0000-000057180000}"/>
    <cellStyle name="Cálculo 2 3 4 6 4" xfId="4311" xr:uid="{00000000-0005-0000-0000-000058180000}"/>
    <cellStyle name="Cálculo 2 3 4 6 4 2" xfId="7759" xr:uid="{00000000-0005-0000-0000-000059180000}"/>
    <cellStyle name="Cálculo 2 3 4 6 4 2 2" xfId="17011" xr:uid="{00000000-0005-0000-0000-00005A180000}"/>
    <cellStyle name="Cálculo 2 3 4 6 4 2 2 2" xfId="26263" xr:uid="{00000000-0005-0000-0000-00005B180000}"/>
    <cellStyle name="Cálculo 2 3 4 6 4 2 2 3" xfId="35515" xr:uid="{00000000-0005-0000-0000-00005C180000}"/>
    <cellStyle name="Cálculo 2 3 4 6 4 3" xfId="10441" xr:uid="{00000000-0005-0000-0000-00005D180000}"/>
    <cellStyle name="Cálculo 2 3 4 6 4 3 2" xfId="19693" xr:uid="{00000000-0005-0000-0000-00005E180000}"/>
    <cellStyle name="Cálculo 2 3 4 6 4 3 2 2" xfId="28945" xr:uid="{00000000-0005-0000-0000-00005F180000}"/>
    <cellStyle name="Cálculo 2 3 4 6 4 3 2 3" xfId="38197" xr:uid="{00000000-0005-0000-0000-000060180000}"/>
    <cellStyle name="Cálculo 2 3 4 6 4 4" xfId="13563" xr:uid="{00000000-0005-0000-0000-000061180000}"/>
    <cellStyle name="Cálculo 2 3 4 6 4 4 2" xfId="22815" xr:uid="{00000000-0005-0000-0000-000062180000}"/>
    <cellStyle name="Cálculo 2 3 4 6 4 4 3" xfId="32067" xr:uid="{00000000-0005-0000-0000-000063180000}"/>
    <cellStyle name="Cálculo 2 3 4 6 5" xfId="5719" xr:uid="{00000000-0005-0000-0000-000064180000}"/>
    <cellStyle name="Cálculo 2 3 4 6 5 2" xfId="14971" xr:uid="{00000000-0005-0000-0000-000065180000}"/>
    <cellStyle name="Cálculo 2 3 4 6 5 2 2" xfId="24223" xr:uid="{00000000-0005-0000-0000-000066180000}"/>
    <cellStyle name="Cálculo 2 3 4 6 5 2 3" xfId="33475" xr:uid="{00000000-0005-0000-0000-000067180000}"/>
    <cellStyle name="Cálculo 2 3 4 6 6" xfId="8401" xr:uid="{00000000-0005-0000-0000-000068180000}"/>
    <cellStyle name="Cálculo 2 3 4 6 6 2" xfId="17653" xr:uid="{00000000-0005-0000-0000-000069180000}"/>
    <cellStyle name="Cálculo 2 3 4 6 6 2 2" xfId="26905" xr:uid="{00000000-0005-0000-0000-00006A180000}"/>
    <cellStyle name="Cálculo 2 3 4 6 6 2 3" xfId="36157" xr:uid="{00000000-0005-0000-0000-00006B180000}"/>
    <cellStyle name="Cálculo 2 3 4 6 7" xfId="11523" xr:uid="{00000000-0005-0000-0000-00006C180000}"/>
    <cellStyle name="Cálculo 2 3 4 6 7 2" xfId="20775" xr:uid="{00000000-0005-0000-0000-00006D180000}"/>
    <cellStyle name="Cálculo 2 3 4 6 7 3" xfId="30027" xr:uid="{00000000-0005-0000-0000-00006E180000}"/>
    <cellStyle name="Cálculo 2 3 4 7" xfId="1114" xr:uid="{00000000-0005-0000-0000-00006F180000}"/>
    <cellStyle name="Cálculo 2 3 4 7 2" xfId="4842" xr:uid="{00000000-0005-0000-0000-000070180000}"/>
    <cellStyle name="Cálculo 2 3 4 7 2 2" xfId="14094" xr:uid="{00000000-0005-0000-0000-000071180000}"/>
    <cellStyle name="Cálculo 2 3 4 7 2 2 2" xfId="23346" xr:uid="{00000000-0005-0000-0000-000072180000}"/>
    <cellStyle name="Cálculo 2 3 4 7 2 2 3" xfId="32598" xr:uid="{00000000-0005-0000-0000-000073180000}"/>
    <cellStyle name="Cálculo 2 3 4 7 3" xfId="4875" xr:uid="{00000000-0005-0000-0000-000074180000}"/>
    <cellStyle name="Cálculo 2 3 4 7 3 2" xfId="14127" xr:uid="{00000000-0005-0000-0000-000075180000}"/>
    <cellStyle name="Cálculo 2 3 4 7 3 2 2" xfId="23379" xr:uid="{00000000-0005-0000-0000-000076180000}"/>
    <cellStyle name="Cálculo 2 3 4 7 3 2 3" xfId="32631" xr:uid="{00000000-0005-0000-0000-000077180000}"/>
    <cellStyle name="Cálculo 2 3 4 7 4" xfId="10868" xr:uid="{00000000-0005-0000-0000-000078180000}"/>
    <cellStyle name="Cálculo 2 3 4 7 4 2" xfId="20120" xr:uid="{00000000-0005-0000-0000-000079180000}"/>
    <cellStyle name="Cálculo 2 3 4 7 4 3" xfId="29372" xr:uid="{00000000-0005-0000-0000-00007A180000}"/>
    <cellStyle name="Cálculo 2 3 4 8" xfId="2320" xr:uid="{00000000-0005-0000-0000-00007B180000}"/>
    <cellStyle name="Cálculo 2 3 4 8 2" xfId="5768" xr:uid="{00000000-0005-0000-0000-00007C180000}"/>
    <cellStyle name="Cálculo 2 3 4 8 2 2" xfId="15020" xr:uid="{00000000-0005-0000-0000-00007D180000}"/>
    <cellStyle name="Cálculo 2 3 4 8 2 2 2" xfId="24272" xr:uid="{00000000-0005-0000-0000-00007E180000}"/>
    <cellStyle name="Cálculo 2 3 4 8 2 2 3" xfId="33524" xr:uid="{00000000-0005-0000-0000-00007F180000}"/>
    <cellStyle name="Cálculo 2 3 4 8 3" xfId="8450" xr:uid="{00000000-0005-0000-0000-000080180000}"/>
    <cellStyle name="Cálculo 2 3 4 8 3 2" xfId="17702" xr:uid="{00000000-0005-0000-0000-000081180000}"/>
    <cellStyle name="Cálculo 2 3 4 8 3 2 2" xfId="26954" xr:uid="{00000000-0005-0000-0000-000082180000}"/>
    <cellStyle name="Cálculo 2 3 4 8 3 2 3" xfId="36206" xr:uid="{00000000-0005-0000-0000-000083180000}"/>
    <cellStyle name="Cálculo 2 3 4 8 4" xfId="11572" xr:uid="{00000000-0005-0000-0000-000084180000}"/>
    <cellStyle name="Cálculo 2 3 4 8 4 2" xfId="20824" xr:uid="{00000000-0005-0000-0000-000085180000}"/>
    <cellStyle name="Cálculo 2 3 4 8 4 3" xfId="30076" xr:uid="{00000000-0005-0000-0000-000086180000}"/>
    <cellStyle name="Cálculo 2 3 4 9" xfId="2019" xr:uid="{00000000-0005-0000-0000-000087180000}"/>
    <cellStyle name="Cálculo 2 3 4 9 2" xfId="5467" xr:uid="{00000000-0005-0000-0000-000088180000}"/>
    <cellStyle name="Cálculo 2 3 4 9 2 2" xfId="14719" xr:uid="{00000000-0005-0000-0000-000089180000}"/>
    <cellStyle name="Cálculo 2 3 4 9 2 2 2" xfId="23971" xr:uid="{00000000-0005-0000-0000-00008A180000}"/>
    <cellStyle name="Cálculo 2 3 4 9 2 2 3" xfId="33223" xr:uid="{00000000-0005-0000-0000-00008B180000}"/>
    <cellStyle name="Cálculo 2 3 4 9 3" xfId="8149" xr:uid="{00000000-0005-0000-0000-00008C180000}"/>
    <cellStyle name="Cálculo 2 3 4 9 3 2" xfId="17401" xr:uid="{00000000-0005-0000-0000-00008D180000}"/>
    <cellStyle name="Cálculo 2 3 4 9 3 2 2" xfId="26653" xr:uid="{00000000-0005-0000-0000-00008E180000}"/>
    <cellStyle name="Cálculo 2 3 4 9 3 2 3" xfId="35905" xr:uid="{00000000-0005-0000-0000-00008F180000}"/>
    <cellStyle name="Cálculo 2 3 4 9 4" xfId="11271" xr:uid="{00000000-0005-0000-0000-000090180000}"/>
    <cellStyle name="Cálculo 2 3 4 9 4 2" xfId="20523" xr:uid="{00000000-0005-0000-0000-000091180000}"/>
    <cellStyle name="Cálculo 2 3 4 9 4 3" xfId="29775" xr:uid="{00000000-0005-0000-0000-000092180000}"/>
    <cellStyle name="Cálculo 2 3 5" xfId="1766" xr:uid="{00000000-0005-0000-0000-000093180000}"/>
    <cellStyle name="Cálculo 2 3 5 2" xfId="2519" xr:uid="{00000000-0005-0000-0000-000094180000}"/>
    <cellStyle name="Cálculo 2 3 5 2 2" xfId="5967" xr:uid="{00000000-0005-0000-0000-000095180000}"/>
    <cellStyle name="Cálculo 2 3 5 2 2 2" xfId="15219" xr:uid="{00000000-0005-0000-0000-000096180000}"/>
    <cellStyle name="Cálculo 2 3 5 2 2 2 2" xfId="24471" xr:uid="{00000000-0005-0000-0000-000097180000}"/>
    <cellStyle name="Cálculo 2 3 5 2 2 2 3" xfId="33723" xr:uid="{00000000-0005-0000-0000-000098180000}"/>
    <cellStyle name="Cálculo 2 3 5 2 3" xfId="8649" xr:uid="{00000000-0005-0000-0000-000099180000}"/>
    <cellStyle name="Cálculo 2 3 5 2 3 2" xfId="17901" xr:uid="{00000000-0005-0000-0000-00009A180000}"/>
    <cellStyle name="Cálculo 2 3 5 2 3 2 2" xfId="27153" xr:uid="{00000000-0005-0000-0000-00009B180000}"/>
    <cellStyle name="Cálculo 2 3 5 2 3 2 3" xfId="36405" xr:uid="{00000000-0005-0000-0000-00009C180000}"/>
    <cellStyle name="Cálculo 2 3 5 2 4" xfId="11771" xr:uid="{00000000-0005-0000-0000-00009D180000}"/>
    <cellStyle name="Cálculo 2 3 5 2 4 2" xfId="21023" xr:uid="{00000000-0005-0000-0000-00009E180000}"/>
    <cellStyle name="Cálculo 2 3 5 2 4 3" xfId="30275" xr:uid="{00000000-0005-0000-0000-00009F180000}"/>
    <cellStyle name="Cálculo 2 3 5 3" xfId="3175" xr:uid="{00000000-0005-0000-0000-0000A0180000}"/>
    <cellStyle name="Cálculo 2 3 5 3 2" xfId="6623" xr:uid="{00000000-0005-0000-0000-0000A1180000}"/>
    <cellStyle name="Cálculo 2 3 5 3 2 2" xfId="15875" xr:uid="{00000000-0005-0000-0000-0000A2180000}"/>
    <cellStyle name="Cálculo 2 3 5 3 2 2 2" xfId="25127" xr:uid="{00000000-0005-0000-0000-0000A3180000}"/>
    <cellStyle name="Cálculo 2 3 5 3 2 2 3" xfId="34379" xr:uid="{00000000-0005-0000-0000-0000A4180000}"/>
    <cellStyle name="Cálculo 2 3 5 3 3" xfId="9305" xr:uid="{00000000-0005-0000-0000-0000A5180000}"/>
    <cellStyle name="Cálculo 2 3 5 3 3 2" xfId="18557" xr:uid="{00000000-0005-0000-0000-0000A6180000}"/>
    <cellStyle name="Cálculo 2 3 5 3 3 2 2" xfId="27809" xr:uid="{00000000-0005-0000-0000-0000A7180000}"/>
    <cellStyle name="Cálculo 2 3 5 3 3 2 3" xfId="37061" xr:uid="{00000000-0005-0000-0000-0000A8180000}"/>
    <cellStyle name="Cálculo 2 3 5 3 4" xfId="12427" xr:uid="{00000000-0005-0000-0000-0000A9180000}"/>
    <cellStyle name="Cálculo 2 3 5 3 4 2" xfId="21679" xr:uid="{00000000-0005-0000-0000-0000AA180000}"/>
    <cellStyle name="Cálculo 2 3 5 3 4 3" xfId="30931" xr:uid="{00000000-0005-0000-0000-0000AB180000}"/>
    <cellStyle name="Cálculo 2 3 5 4" xfId="3810" xr:uid="{00000000-0005-0000-0000-0000AC180000}"/>
    <cellStyle name="Cálculo 2 3 5 4 2" xfId="7258" xr:uid="{00000000-0005-0000-0000-0000AD180000}"/>
    <cellStyle name="Cálculo 2 3 5 4 2 2" xfId="16510" xr:uid="{00000000-0005-0000-0000-0000AE180000}"/>
    <cellStyle name="Cálculo 2 3 5 4 2 2 2" xfId="25762" xr:uid="{00000000-0005-0000-0000-0000AF180000}"/>
    <cellStyle name="Cálculo 2 3 5 4 2 2 3" xfId="35014" xr:uid="{00000000-0005-0000-0000-0000B0180000}"/>
    <cellStyle name="Cálculo 2 3 5 4 3" xfId="9940" xr:uid="{00000000-0005-0000-0000-0000B1180000}"/>
    <cellStyle name="Cálculo 2 3 5 4 3 2" xfId="19192" xr:uid="{00000000-0005-0000-0000-0000B2180000}"/>
    <cellStyle name="Cálculo 2 3 5 4 3 2 2" xfId="28444" xr:uid="{00000000-0005-0000-0000-0000B3180000}"/>
    <cellStyle name="Cálculo 2 3 5 4 3 2 3" xfId="37696" xr:uid="{00000000-0005-0000-0000-0000B4180000}"/>
    <cellStyle name="Cálculo 2 3 5 4 4" xfId="13062" xr:uid="{00000000-0005-0000-0000-0000B5180000}"/>
    <cellStyle name="Cálculo 2 3 5 4 4 2" xfId="22314" xr:uid="{00000000-0005-0000-0000-0000B6180000}"/>
    <cellStyle name="Cálculo 2 3 5 4 4 3" xfId="31566" xr:uid="{00000000-0005-0000-0000-0000B7180000}"/>
    <cellStyle name="Cálculo 2 3 5 5" xfId="5216" xr:uid="{00000000-0005-0000-0000-0000B8180000}"/>
    <cellStyle name="Cálculo 2 3 5 5 2" xfId="14468" xr:uid="{00000000-0005-0000-0000-0000B9180000}"/>
    <cellStyle name="Cálculo 2 3 5 5 2 2" xfId="23720" xr:uid="{00000000-0005-0000-0000-0000BA180000}"/>
    <cellStyle name="Cálculo 2 3 5 5 2 3" xfId="32972" xr:uid="{00000000-0005-0000-0000-0000BB180000}"/>
    <cellStyle name="Cálculo 2 3 5 6" xfId="7899" xr:uid="{00000000-0005-0000-0000-0000BC180000}"/>
    <cellStyle name="Cálculo 2 3 5 6 2" xfId="17151" xr:uid="{00000000-0005-0000-0000-0000BD180000}"/>
    <cellStyle name="Cálculo 2 3 5 6 2 2" xfId="26403" xr:uid="{00000000-0005-0000-0000-0000BE180000}"/>
    <cellStyle name="Cálculo 2 3 5 6 2 3" xfId="35655" xr:uid="{00000000-0005-0000-0000-0000BF180000}"/>
    <cellStyle name="Cálculo 2 3 5 7" xfId="11021" xr:uid="{00000000-0005-0000-0000-0000C0180000}"/>
    <cellStyle name="Cálculo 2 3 5 7 2" xfId="20273" xr:uid="{00000000-0005-0000-0000-0000C1180000}"/>
    <cellStyle name="Cálculo 2 3 5 7 3" xfId="29525" xr:uid="{00000000-0005-0000-0000-0000C2180000}"/>
    <cellStyle name="Cálculo 2 3 6" xfId="1782" xr:uid="{00000000-0005-0000-0000-0000C3180000}"/>
    <cellStyle name="Cálculo 2 3 6 2" xfId="2535" xr:uid="{00000000-0005-0000-0000-0000C4180000}"/>
    <cellStyle name="Cálculo 2 3 6 2 2" xfId="5983" xr:uid="{00000000-0005-0000-0000-0000C5180000}"/>
    <cellStyle name="Cálculo 2 3 6 2 2 2" xfId="15235" xr:uid="{00000000-0005-0000-0000-0000C6180000}"/>
    <cellStyle name="Cálculo 2 3 6 2 2 2 2" xfId="24487" xr:uid="{00000000-0005-0000-0000-0000C7180000}"/>
    <cellStyle name="Cálculo 2 3 6 2 2 2 3" xfId="33739" xr:uid="{00000000-0005-0000-0000-0000C8180000}"/>
    <cellStyle name="Cálculo 2 3 6 2 3" xfId="8665" xr:uid="{00000000-0005-0000-0000-0000C9180000}"/>
    <cellStyle name="Cálculo 2 3 6 2 3 2" xfId="17917" xr:uid="{00000000-0005-0000-0000-0000CA180000}"/>
    <cellStyle name="Cálculo 2 3 6 2 3 2 2" xfId="27169" xr:uid="{00000000-0005-0000-0000-0000CB180000}"/>
    <cellStyle name="Cálculo 2 3 6 2 3 2 3" xfId="36421" xr:uid="{00000000-0005-0000-0000-0000CC180000}"/>
    <cellStyle name="Cálculo 2 3 6 2 4" xfId="11787" xr:uid="{00000000-0005-0000-0000-0000CD180000}"/>
    <cellStyle name="Cálculo 2 3 6 2 4 2" xfId="21039" xr:uid="{00000000-0005-0000-0000-0000CE180000}"/>
    <cellStyle name="Cálculo 2 3 6 2 4 3" xfId="30291" xr:uid="{00000000-0005-0000-0000-0000CF180000}"/>
    <cellStyle name="Cálculo 2 3 6 3" xfId="3191" xr:uid="{00000000-0005-0000-0000-0000D0180000}"/>
    <cellStyle name="Cálculo 2 3 6 3 2" xfId="6639" xr:uid="{00000000-0005-0000-0000-0000D1180000}"/>
    <cellStyle name="Cálculo 2 3 6 3 2 2" xfId="15891" xr:uid="{00000000-0005-0000-0000-0000D2180000}"/>
    <cellStyle name="Cálculo 2 3 6 3 2 2 2" xfId="25143" xr:uid="{00000000-0005-0000-0000-0000D3180000}"/>
    <cellStyle name="Cálculo 2 3 6 3 2 2 3" xfId="34395" xr:uid="{00000000-0005-0000-0000-0000D4180000}"/>
    <cellStyle name="Cálculo 2 3 6 3 3" xfId="9321" xr:uid="{00000000-0005-0000-0000-0000D5180000}"/>
    <cellStyle name="Cálculo 2 3 6 3 3 2" xfId="18573" xr:uid="{00000000-0005-0000-0000-0000D6180000}"/>
    <cellStyle name="Cálculo 2 3 6 3 3 2 2" xfId="27825" xr:uid="{00000000-0005-0000-0000-0000D7180000}"/>
    <cellStyle name="Cálculo 2 3 6 3 3 2 3" xfId="37077" xr:uid="{00000000-0005-0000-0000-0000D8180000}"/>
    <cellStyle name="Cálculo 2 3 6 3 4" xfId="12443" xr:uid="{00000000-0005-0000-0000-0000D9180000}"/>
    <cellStyle name="Cálculo 2 3 6 3 4 2" xfId="21695" xr:uid="{00000000-0005-0000-0000-0000DA180000}"/>
    <cellStyle name="Cálculo 2 3 6 3 4 3" xfId="30947" xr:uid="{00000000-0005-0000-0000-0000DB180000}"/>
    <cellStyle name="Cálculo 2 3 6 4" xfId="3826" xr:uid="{00000000-0005-0000-0000-0000DC180000}"/>
    <cellStyle name="Cálculo 2 3 6 4 2" xfId="7274" xr:uid="{00000000-0005-0000-0000-0000DD180000}"/>
    <cellStyle name="Cálculo 2 3 6 4 2 2" xfId="16526" xr:uid="{00000000-0005-0000-0000-0000DE180000}"/>
    <cellStyle name="Cálculo 2 3 6 4 2 2 2" xfId="25778" xr:uid="{00000000-0005-0000-0000-0000DF180000}"/>
    <cellStyle name="Cálculo 2 3 6 4 2 2 3" xfId="35030" xr:uid="{00000000-0005-0000-0000-0000E0180000}"/>
    <cellStyle name="Cálculo 2 3 6 4 3" xfId="9956" xr:uid="{00000000-0005-0000-0000-0000E1180000}"/>
    <cellStyle name="Cálculo 2 3 6 4 3 2" xfId="19208" xr:uid="{00000000-0005-0000-0000-0000E2180000}"/>
    <cellStyle name="Cálculo 2 3 6 4 3 2 2" xfId="28460" xr:uid="{00000000-0005-0000-0000-0000E3180000}"/>
    <cellStyle name="Cálculo 2 3 6 4 3 2 3" xfId="37712" xr:uid="{00000000-0005-0000-0000-0000E4180000}"/>
    <cellStyle name="Cálculo 2 3 6 4 4" xfId="13078" xr:uid="{00000000-0005-0000-0000-0000E5180000}"/>
    <cellStyle name="Cálculo 2 3 6 4 4 2" xfId="22330" xr:uid="{00000000-0005-0000-0000-0000E6180000}"/>
    <cellStyle name="Cálculo 2 3 6 4 4 3" xfId="31582" xr:uid="{00000000-0005-0000-0000-0000E7180000}"/>
    <cellStyle name="Cálculo 2 3 6 5" xfId="5232" xr:uid="{00000000-0005-0000-0000-0000E8180000}"/>
    <cellStyle name="Cálculo 2 3 6 5 2" xfId="14484" xr:uid="{00000000-0005-0000-0000-0000E9180000}"/>
    <cellStyle name="Cálculo 2 3 6 5 2 2" xfId="23736" xr:uid="{00000000-0005-0000-0000-0000EA180000}"/>
    <cellStyle name="Cálculo 2 3 6 5 2 3" xfId="32988" xr:uid="{00000000-0005-0000-0000-0000EB180000}"/>
    <cellStyle name="Cálculo 2 3 6 6" xfId="7915" xr:uid="{00000000-0005-0000-0000-0000EC180000}"/>
    <cellStyle name="Cálculo 2 3 6 6 2" xfId="17167" xr:uid="{00000000-0005-0000-0000-0000ED180000}"/>
    <cellStyle name="Cálculo 2 3 6 6 2 2" xfId="26419" xr:uid="{00000000-0005-0000-0000-0000EE180000}"/>
    <cellStyle name="Cálculo 2 3 6 6 2 3" xfId="35671" xr:uid="{00000000-0005-0000-0000-0000EF180000}"/>
    <cellStyle name="Cálculo 2 3 6 7" xfId="11037" xr:uid="{00000000-0005-0000-0000-0000F0180000}"/>
    <cellStyle name="Cálculo 2 3 6 7 2" xfId="20289" xr:uid="{00000000-0005-0000-0000-0000F1180000}"/>
    <cellStyle name="Cálculo 2 3 6 7 3" xfId="29541" xr:uid="{00000000-0005-0000-0000-0000F2180000}"/>
    <cellStyle name="Cálculo 2 3 7" xfId="1706" xr:uid="{00000000-0005-0000-0000-0000F3180000}"/>
    <cellStyle name="Cálculo 2 3 7 2" xfId="2459" xr:uid="{00000000-0005-0000-0000-0000F4180000}"/>
    <cellStyle name="Cálculo 2 3 7 2 2" xfId="5907" xr:uid="{00000000-0005-0000-0000-0000F5180000}"/>
    <cellStyle name="Cálculo 2 3 7 2 2 2" xfId="15159" xr:uid="{00000000-0005-0000-0000-0000F6180000}"/>
    <cellStyle name="Cálculo 2 3 7 2 2 2 2" xfId="24411" xr:uid="{00000000-0005-0000-0000-0000F7180000}"/>
    <cellStyle name="Cálculo 2 3 7 2 2 2 3" xfId="33663" xr:uid="{00000000-0005-0000-0000-0000F8180000}"/>
    <cellStyle name="Cálculo 2 3 7 2 3" xfId="8589" xr:uid="{00000000-0005-0000-0000-0000F9180000}"/>
    <cellStyle name="Cálculo 2 3 7 2 3 2" xfId="17841" xr:uid="{00000000-0005-0000-0000-0000FA180000}"/>
    <cellStyle name="Cálculo 2 3 7 2 3 2 2" xfId="27093" xr:uid="{00000000-0005-0000-0000-0000FB180000}"/>
    <cellStyle name="Cálculo 2 3 7 2 3 2 3" xfId="36345" xr:uid="{00000000-0005-0000-0000-0000FC180000}"/>
    <cellStyle name="Cálculo 2 3 7 2 4" xfId="11711" xr:uid="{00000000-0005-0000-0000-0000FD180000}"/>
    <cellStyle name="Cálculo 2 3 7 2 4 2" xfId="20963" xr:uid="{00000000-0005-0000-0000-0000FE180000}"/>
    <cellStyle name="Cálculo 2 3 7 2 4 3" xfId="30215" xr:uid="{00000000-0005-0000-0000-0000FF180000}"/>
    <cellStyle name="Cálculo 2 3 7 3" xfId="3115" xr:uid="{00000000-0005-0000-0000-000000190000}"/>
    <cellStyle name="Cálculo 2 3 7 3 2" xfId="6563" xr:uid="{00000000-0005-0000-0000-000001190000}"/>
    <cellStyle name="Cálculo 2 3 7 3 2 2" xfId="15815" xr:uid="{00000000-0005-0000-0000-000002190000}"/>
    <cellStyle name="Cálculo 2 3 7 3 2 2 2" xfId="25067" xr:uid="{00000000-0005-0000-0000-000003190000}"/>
    <cellStyle name="Cálculo 2 3 7 3 2 2 3" xfId="34319" xr:uid="{00000000-0005-0000-0000-000004190000}"/>
    <cellStyle name="Cálculo 2 3 7 3 3" xfId="9245" xr:uid="{00000000-0005-0000-0000-000005190000}"/>
    <cellStyle name="Cálculo 2 3 7 3 3 2" xfId="18497" xr:uid="{00000000-0005-0000-0000-000006190000}"/>
    <cellStyle name="Cálculo 2 3 7 3 3 2 2" xfId="27749" xr:uid="{00000000-0005-0000-0000-000007190000}"/>
    <cellStyle name="Cálculo 2 3 7 3 3 2 3" xfId="37001" xr:uid="{00000000-0005-0000-0000-000008190000}"/>
    <cellStyle name="Cálculo 2 3 7 3 4" xfId="12367" xr:uid="{00000000-0005-0000-0000-000009190000}"/>
    <cellStyle name="Cálculo 2 3 7 3 4 2" xfId="21619" xr:uid="{00000000-0005-0000-0000-00000A190000}"/>
    <cellStyle name="Cálculo 2 3 7 3 4 3" xfId="30871" xr:uid="{00000000-0005-0000-0000-00000B190000}"/>
    <cellStyle name="Cálculo 2 3 7 4" xfId="3750" xr:uid="{00000000-0005-0000-0000-00000C190000}"/>
    <cellStyle name="Cálculo 2 3 7 4 2" xfId="7198" xr:uid="{00000000-0005-0000-0000-00000D190000}"/>
    <cellStyle name="Cálculo 2 3 7 4 2 2" xfId="16450" xr:uid="{00000000-0005-0000-0000-00000E190000}"/>
    <cellStyle name="Cálculo 2 3 7 4 2 2 2" xfId="25702" xr:uid="{00000000-0005-0000-0000-00000F190000}"/>
    <cellStyle name="Cálculo 2 3 7 4 2 2 3" xfId="34954" xr:uid="{00000000-0005-0000-0000-000010190000}"/>
    <cellStyle name="Cálculo 2 3 7 4 3" xfId="9880" xr:uid="{00000000-0005-0000-0000-000011190000}"/>
    <cellStyle name="Cálculo 2 3 7 4 3 2" xfId="19132" xr:uid="{00000000-0005-0000-0000-000012190000}"/>
    <cellStyle name="Cálculo 2 3 7 4 3 2 2" xfId="28384" xr:uid="{00000000-0005-0000-0000-000013190000}"/>
    <cellStyle name="Cálculo 2 3 7 4 3 2 3" xfId="37636" xr:uid="{00000000-0005-0000-0000-000014190000}"/>
    <cellStyle name="Cálculo 2 3 7 4 4" xfId="13002" xr:uid="{00000000-0005-0000-0000-000015190000}"/>
    <cellStyle name="Cálculo 2 3 7 4 4 2" xfId="22254" xr:uid="{00000000-0005-0000-0000-000016190000}"/>
    <cellStyle name="Cálculo 2 3 7 4 4 3" xfId="31506" xr:uid="{00000000-0005-0000-0000-000017190000}"/>
    <cellStyle name="Cálculo 2 3 7 5" xfId="5156" xr:uid="{00000000-0005-0000-0000-000018190000}"/>
    <cellStyle name="Cálculo 2 3 7 5 2" xfId="14408" xr:uid="{00000000-0005-0000-0000-000019190000}"/>
    <cellStyle name="Cálculo 2 3 7 5 2 2" xfId="23660" xr:uid="{00000000-0005-0000-0000-00001A190000}"/>
    <cellStyle name="Cálculo 2 3 7 5 2 3" xfId="32912" xr:uid="{00000000-0005-0000-0000-00001B190000}"/>
    <cellStyle name="Cálculo 2 3 7 6" xfId="7839" xr:uid="{00000000-0005-0000-0000-00001C190000}"/>
    <cellStyle name="Cálculo 2 3 7 6 2" xfId="17091" xr:uid="{00000000-0005-0000-0000-00001D190000}"/>
    <cellStyle name="Cálculo 2 3 7 6 2 2" xfId="26343" xr:uid="{00000000-0005-0000-0000-00001E190000}"/>
    <cellStyle name="Cálculo 2 3 7 6 2 3" xfId="35595" xr:uid="{00000000-0005-0000-0000-00001F190000}"/>
    <cellStyle name="Cálculo 2 3 7 7" xfId="10961" xr:uid="{00000000-0005-0000-0000-000020190000}"/>
    <cellStyle name="Cálculo 2 3 7 7 2" xfId="20213" xr:uid="{00000000-0005-0000-0000-000021190000}"/>
    <cellStyle name="Cálculo 2 3 7 7 3" xfId="29465" xr:uid="{00000000-0005-0000-0000-000022190000}"/>
    <cellStyle name="Cálculo 2 3 8" xfId="1844" xr:uid="{00000000-0005-0000-0000-000023190000}"/>
    <cellStyle name="Cálculo 2 3 8 2" xfId="2597" xr:uid="{00000000-0005-0000-0000-000024190000}"/>
    <cellStyle name="Cálculo 2 3 8 2 2" xfId="6045" xr:uid="{00000000-0005-0000-0000-000025190000}"/>
    <cellStyle name="Cálculo 2 3 8 2 2 2" xfId="15297" xr:uid="{00000000-0005-0000-0000-000026190000}"/>
    <cellStyle name="Cálculo 2 3 8 2 2 2 2" xfId="24549" xr:uid="{00000000-0005-0000-0000-000027190000}"/>
    <cellStyle name="Cálculo 2 3 8 2 2 2 3" xfId="33801" xr:uid="{00000000-0005-0000-0000-000028190000}"/>
    <cellStyle name="Cálculo 2 3 8 2 3" xfId="8727" xr:uid="{00000000-0005-0000-0000-000029190000}"/>
    <cellStyle name="Cálculo 2 3 8 2 3 2" xfId="17979" xr:uid="{00000000-0005-0000-0000-00002A190000}"/>
    <cellStyle name="Cálculo 2 3 8 2 3 2 2" xfId="27231" xr:uid="{00000000-0005-0000-0000-00002B190000}"/>
    <cellStyle name="Cálculo 2 3 8 2 3 2 3" xfId="36483" xr:uid="{00000000-0005-0000-0000-00002C190000}"/>
    <cellStyle name="Cálculo 2 3 8 2 4" xfId="11849" xr:uid="{00000000-0005-0000-0000-00002D190000}"/>
    <cellStyle name="Cálculo 2 3 8 2 4 2" xfId="21101" xr:uid="{00000000-0005-0000-0000-00002E190000}"/>
    <cellStyle name="Cálculo 2 3 8 2 4 3" xfId="30353" xr:uid="{00000000-0005-0000-0000-00002F190000}"/>
    <cellStyle name="Cálculo 2 3 8 3" xfId="3253" xr:uid="{00000000-0005-0000-0000-000030190000}"/>
    <cellStyle name="Cálculo 2 3 8 3 2" xfId="6701" xr:uid="{00000000-0005-0000-0000-000031190000}"/>
    <cellStyle name="Cálculo 2 3 8 3 2 2" xfId="15953" xr:uid="{00000000-0005-0000-0000-000032190000}"/>
    <cellStyle name="Cálculo 2 3 8 3 2 2 2" xfId="25205" xr:uid="{00000000-0005-0000-0000-000033190000}"/>
    <cellStyle name="Cálculo 2 3 8 3 2 2 3" xfId="34457" xr:uid="{00000000-0005-0000-0000-000034190000}"/>
    <cellStyle name="Cálculo 2 3 8 3 3" xfId="9383" xr:uid="{00000000-0005-0000-0000-000035190000}"/>
    <cellStyle name="Cálculo 2 3 8 3 3 2" xfId="18635" xr:uid="{00000000-0005-0000-0000-000036190000}"/>
    <cellStyle name="Cálculo 2 3 8 3 3 2 2" xfId="27887" xr:uid="{00000000-0005-0000-0000-000037190000}"/>
    <cellStyle name="Cálculo 2 3 8 3 3 2 3" xfId="37139" xr:uid="{00000000-0005-0000-0000-000038190000}"/>
    <cellStyle name="Cálculo 2 3 8 3 4" xfId="12505" xr:uid="{00000000-0005-0000-0000-000039190000}"/>
    <cellStyle name="Cálculo 2 3 8 3 4 2" xfId="21757" xr:uid="{00000000-0005-0000-0000-00003A190000}"/>
    <cellStyle name="Cálculo 2 3 8 3 4 3" xfId="31009" xr:uid="{00000000-0005-0000-0000-00003B190000}"/>
    <cellStyle name="Cálculo 2 3 8 4" xfId="3888" xr:uid="{00000000-0005-0000-0000-00003C190000}"/>
    <cellStyle name="Cálculo 2 3 8 4 2" xfId="7336" xr:uid="{00000000-0005-0000-0000-00003D190000}"/>
    <cellStyle name="Cálculo 2 3 8 4 2 2" xfId="16588" xr:uid="{00000000-0005-0000-0000-00003E190000}"/>
    <cellStyle name="Cálculo 2 3 8 4 2 2 2" xfId="25840" xr:uid="{00000000-0005-0000-0000-00003F190000}"/>
    <cellStyle name="Cálculo 2 3 8 4 2 2 3" xfId="35092" xr:uid="{00000000-0005-0000-0000-000040190000}"/>
    <cellStyle name="Cálculo 2 3 8 4 3" xfId="10018" xr:uid="{00000000-0005-0000-0000-000041190000}"/>
    <cellStyle name="Cálculo 2 3 8 4 3 2" xfId="19270" xr:uid="{00000000-0005-0000-0000-000042190000}"/>
    <cellStyle name="Cálculo 2 3 8 4 3 2 2" xfId="28522" xr:uid="{00000000-0005-0000-0000-000043190000}"/>
    <cellStyle name="Cálculo 2 3 8 4 3 2 3" xfId="37774" xr:uid="{00000000-0005-0000-0000-000044190000}"/>
    <cellStyle name="Cálculo 2 3 8 4 4" xfId="13140" xr:uid="{00000000-0005-0000-0000-000045190000}"/>
    <cellStyle name="Cálculo 2 3 8 4 4 2" xfId="22392" xr:uid="{00000000-0005-0000-0000-000046190000}"/>
    <cellStyle name="Cálculo 2 3 8 4 4 3" xfId="31644" xr:uid="{00000000-0005-0000-0000-000047190000}"/>
    <cellStyle name="Cálculo 2 3 8 5" xfId="5294" xr:uid="{00000000-0005-0000-0000-000048190000}"/>
    <cellStyle name="Cálculo 2 3 8 5 2" xfId="14546" xr:uid="{00000000-0005-0000-0000-000049190000}"/>
    <cellStyle name="Cálculo 2 3 8 5 2 2" xfId="23798" xr:uid="{00000000-0005-0000-0000-00004A190000}"/>
    <cellStyle name="Cálculo 2 3 8 5 2 3" xfId="33050" xr:uid="{00000000-0005-0000-0000-00004B190000}"/>
    <cellStyle name="Cálculo 2 3 8 6" xfId="7977" xr:uid="{00000000-0005-0000-0000-00004C190000}"/>
    <cellStyle name="Cálculo 2 3 8 6 2" xfId="17229" xr:uid="{00000000-0005-0000-0000-00004D190000}"/>
    <cellStyle name="Cálculo 2 3 8 6 2 2" xfId="26481" xr:uid="{00000000-0005-0000-0000-00004E190000}"/>
    <cellStyle name="Cálculo 2 3 8 6 2 3" xfId="35733" xr:uid="{00000000-0005-0000-0000-00004F190000}"/>
    <cellStyle name="Cálculo 2 3 8 7" xfId="11099" xr:uid="{00000000-0005-0000-0000-000050190000}"/>
    <cellStyle name="Cálculo 2 3 8 7 2" xfId="20351" xr:uid="{00000000-0005-0000-0000-000051190000}"/>
    <cellStyle name="Cálculo 2 3 8 7 3" xfId="29603" xr:uid="{00000000-0005-0000-0000-000052190000}"/>
    <cellStyle name="Cálculo 2 3 9" xfId="1699" xr:uid="{00000000-0005-0000-0000-000053190000}"/>
    <cellStyle name="Cálculo 2 3 9 2" xfId="2452" xr:uid="{00000000-0005-0000-0000-000054190000}"/>
    <cellStyle name="Cálculo 2 3 9 2 2" xfId="5900" xr:uid="{00000000-0005-0000-0000-000055190000}"/>
    <cellStyle name="Cálculo 2 3 9 2 2 2" xfId="15152" xr:uid="{00000000-0005-0000-0000-000056190000}"/>
    <cellStyle name="Cálculo 2 3 9 2 2 2 2" xfId="24404" xr:uid="{00000000-0005-0000-0000-000057190000}"/>
    <cellStyle name="Cálculo 2 3 9 2 2 2 3" xfId="33656" xr:uid="{00000000-0005-0000-0000-000058190000}"/>
    <cellStyle name="Cálculo 2 3 9 2 3" xfId="8582" xr:uid="{00000000-0005-0000-0000-000059190000}"/>
    <cellStyle name="Cálculo 2 3 9 2 3 2" xfId="17834" xr:uid="{00000000-0005-0000-0000-00005A190000}"/>
    <cellStyle name="Cálculo 2 3 9 2 3 2 2" xfId="27086" xr:uid="{00000000-0005-0000-0000-00005B190000}"/>
    <cellStyle name="Cálculo 2 3 9 2 3 2 3" xfId="36338" xr:uid="{00000000-0005-0000-0000-00005C190000}"/>
    <cellStyle name="Cálculo 2 3 9 2 4" xfId="11704" xr:uid="{00000000-0005-0000-0000-00005D190000}"/>
    <cellStyle name="Cálculo 2 3 9 2 4 2" xfId="20956" xr:uid="{00000000-0005-0000-0000-00005E190000}"/>
    <cellStyle name="Cálculo 2 3 9 2 4 3" xfId="30208" xr:uid="{00000000-0005-0000-0000-00005F190000}"/>
    <cellStyle name="Cálculo 2 3 9 3" xfId="3108" xr:uid="{00000000-0005-0000-0000-000060190000}"/>
    <cellStyle name="Cálculo 2 3 9 3 2" xfId="6556" xr:uid="{00000000-0005-0000-0000-000061190000}"/>
    <cellStyle name="Cálculo 2 3 9 3 2 2" xfId="15808" xr:uid="{00000000-0005-0000-0000-000062190000}"/>
    <cellStyle name="Cálculo 2 3 9 3 2 2 2" xfId="25060" xr:uid="{00000000-0005-0000-0000-000063190000}"/>
    <cellStyle name="Cálculo 2 3 9 3 2 2 3" xfId="34312" xr:uid="{00000000-0005-0000-0000-000064190000}"/>
    <cellStyle name="Cálculo 2 3 9 3 3" xfId="9238" xr:uid="{00000000-0005-0000-0000-000065190000}"/>
    <cellStyle name="Cálculo 2 3 9 3 3 2" xfId="18490" xr:uid="{00000000-0005-0000-0000-000066190000}"/>
    <cellStyle name="Cálculo 2 3 9 3 3 2 2" xfId="27742" xr:uid="{00000000-0005-0000-0000-000067190000}"/>
    <cellStyle name="Cálculo 2 3 9 3 3 2 3" xfId="36994" xr:uid="{00000000-0005-0000-0000-000068190000}"/>
    <cellStyle name="Cálculo 2 3 9 3 4" xfId="12360" xr:uid="{00000000-0005-0000-0000-000069190000}"/>
    <cellStyle name="Cálculo 2 3 9 3 4 2" xfId="21612" xr:uid="{00000000-0005-0000-0000-00006A190000}"/>
    <cellStyle name="Cálculo 2 3 9 3 4 3" xfId="30864" xr:uid="{00000000-0005-0000-0000-00006B190000}"/>
    <cellStyle name="Cálculo 2 3 9 4" xfId="3743" xr:uid="{00000000-0005-0000-0000-00006C190000}"/>
    <cellStyle name="Cálculo 2 3 9 4 2" xfId="7191" xr:uid="{00000000-0005-0000-0000-00006D190000}"/>
    <cellStyle name="Cálculo 2 3 9 4 2 2" xfId="16443" xr:uid="{00000000-0005-0000-0000-00006E190000}"/>
    <cellStyle name="Cálculo 2 3 9 4 2 2 2" xfId="25695" xr:uid="{00000000-0005-0000-0000-00006F190000}"/>
    <cellStyle name="Cálculo 2 3 9 4 2 2 3" xfId="34947" xr:uid="{00000000-0005-0000-0000-000070190000}"/>
    <cellStyle name="Cálculo 2 3 9 4 3" xfId="9873" xr:uid="{00000000-0005-0000-0000-000071190000}"/>
    <cellStyle name="Cálculo 2 3 9 4 3 2" xfId="19125" xr:uid="{00000000-0005-0000-0000-000072190000}"/>
    <cellStyle name="Cálculo 2 3 9 4 3 2 2" xfId="28377" xr:uid="{00000000-0005-0000-0000-000073190000}"/>
    <cellStyle name="Cálculo 2 3 9 4 3 2 3" xfId="37629" xr:uid="{00000000-0005-0000-0000-000074190000}"/>
    <cellStyle name="Cálculo 2 3 9 4 4" xfId="12995" xr:uid="{00000000-0005-0000-0000-000075190000}"/>
    <cellStyle name="Cálculo 2 3 9 4 4 2" xfId="22247" xr:uid="{00000000-0005-0000-0000-000076190000}"/>
    <cellStyle name="Cálculo 2 3 9 4 4 3" xfId="31499" xr:uid="{00000000-0005-0000-0000-000077190000}"/>
    <cellStyle name="Cálculo 2 3 9 5" xfId="5149" xr:uid="{00000000-0005-0000-0000-000078190000}"/>
    <cellStyle name="Cálculo 2 3 9 5 2" xfId="14401" xr:uid="{00000000-0005-0000-0000-000079190000}"/>
    <cellStyle name="Cálculo 2 3 9 5 2 2" xfId="23653" xr:uid="{00000000-0005-0000-0000-00007A190000}"/>
    <cellStyle name="Cálculo 2 3 9 5 2 3" xfId="32905" xr:uid="{00000000-0005-0000-0000-00007B190000}"/>
    <cellStyle name="Cálculo 2 3 9 6" xfId="7832" xr:uid="{00000000-0005-0000-0000-00007C190000}"/>
    <cellStyle name="Cálculo 2 3 9 6 2" xfId="17084" xr:uid="{00000000-0005-0000-0000-00007D190000}"/>
    <cellStyle name="Cálculo 2 3 9 6 2 2" xfId="26336" xr:uid="{00000000-0005-0000-0000-00007E190000}"/>
    <cellStyle name="Cálculo 2 3 9 6 2 3" xfId="35588" xr:uid="{00000000-0005-0000-0000-00007F190000}"/>
    <cellStyle name="Cálculo 2 3 9 7" xfId="10954" xr:uid="{00000000-0005-0000-0000-000080190000}"/>
    <cellStyle name="Cálculo 2 3 9 7 2" xfId="20206" xr:uid="{00000000-0005-0000-0000-000081190000}"/>
    <cellStyle name="Cálculo 2 3 9 7 3" xfId="29458" xr:uid="{00000000-0005-0000-0000-000082190000}"/>
    <cellStyle name="Cálculo 2 4" xfId="452" xr:uid="{00000000-0005-0000-0000-000083190000}"/>
    <cellStyle name="Cálculo 2 4 10" xfId="953" xr:uid="{00000000-0005-0000-0000-000084190000}"/>
    <cellStyle name="Cálculo 2 4 10 2" xfId="4681" xr:uid="{00000000-0005-0000-0000-000085190000}"/>
    <cellStyle name="Cálculo 2 4 10 2 2" xfId="13933" xr:uid="{00000000-0005-0000-0000-000086190000}"/>
    <cellStyle name="Cálculo 2 4 10 2 2 2" xfId="23185" xr:uid="{00000000-0005-0000-0000-000087190000}"/>
    <cellStyle name="Cálculo 2 4 10 2 2 3" xfId="32437" xr:uid="{00000000-0005-0000-0000-000088190000}"/>
    <cellStyle name="Cálculo 2 4 10 3" xfId="851" xr:uid="{00000000-0005-0000-0000-000089190000}"/>
    <cellStyle name="Cálculo 2 4 10 3 2" xfId="10605" xr:uid="{00000000-0005-0000-0000-00008A190000}"/>
    <cellStyle name="Cálculo 2 4 10 3 2 2" xfId="19857" xr:uid="{00000000-0005-0000-0000-00008B190000}"/>
    <cellStyle name="Cálculo 2 4 10 3 2 3" xfId="29109" xr:uid="{00000000-0005-0000-0000-00008C190000}"/>
    <cellStyle name="Cálculo 2 4 10 4" xfId="10707" xr:uid="{00000000-0005-0000-0000-00008D190000}"/>
    <cellStyle name="Cálculo 2 4 10 4 2" xfId="19959" xr:uid="{00000000-0005-0000-0000-00008E190000}"/>
    <cellStyle name="Cálculo 2 4 10 4 3" xfId="29211" xr:uid="{00000000-0005-0000-0000-00008F190000}"/>
    <cellStyle name="Cálculo 2 4 11" xfId="1095" xr:uid="{00000000-0005-0000-0000-000090190000}"/>
    <cellStyle name="Cálculo 2 4 11 2" xfId="4823" xr:uid="{00000000-0005-0000-0000-000091190000}"/>
    <cellStyle name="Cálculo 2 4 11 2 2" xfId="14075" xr:uid="{00000000-0005-0000-0000-000092190000}"/>
    <cellStyle name="Cálculo 2 4 11 2 2 2" xfId="23327" xr:uid="{00000000-0005-0000-0000-000093190000}"/>
    <cellStyle name="Cálculo 2 4 11 2 2 3" xfId="32579" xr:uid="{00000000-0005-0000-0000-000094190000}"/>
    <cellStyle name="Cálculo 2 4 11 3" xfId="4428" xr:uid="{00000000-0005-0000-0000-000095190000}"/>
    <cellStyle name="Cálculo 2 4 11 3 2" xfId="13680" xr:uid="{00000000-0005-0000-0000-000096190000}"/>
    <cellStyle name="Cálculo 2 4 11 3 2 2" xfId="22932" xr:uid="{00000000-0005-0000-0000-000097190000}"/>
    <cellStyle name="Cálculo 2 4 11 3 2 3" xfId="32184" xr:uid="{00000000-0005-0000-0000-000098190000}"/>
    <cellStyle name="Cálculo 2 4 11 4" xfId="10849" xr:uid="{00000000-0005-0000-0000-000099190000}"/>
    <cellStyle name="Cálculo 2 4 11 4 2" xfId="20101" xr:uid="{00000000-0005-0000-0000-00009A190000}"/>
    <cellStyle name="Cálculo 2 4 11 4 3" xfId="29353" xr:uid="{00000000-0005-0000-0000-00009B190000}"/>
    <cellStyle name="Cálculo 2 4 12" xfId="2344" xr:uid="{00000000-0005-0000-0000-00009C190000}"/>
    <cellStyle name="Cálculo 2 4 12 2" xfId="5792" xr:uid="{00000000-0005-0000-0000-00009D190000}"/>
    <cellStyle name="Cálculo 2 4 12 2 2" xfId="15044" xr:uid="{00000000-0005-0000-0000-00009E190000}"/>
    <cellStyle name="Cálculo 2 4 12 2 2 2" xfId="24296" xr:uid="{00000000-0005-0000-0000-00009F190000}"/>
    <cellStyle name="Cálculo 2 4 12 2 2 3" xfId="33548" xr:uid="{00000000-0005-0000-0000-0000A0190000}"/>
    <cellStyle name="Cálculo 2 4 12 3" xfId="8474" xr:uid="{00000000-0005-0000-0000-0000A1190000}"/>
    <cellStyle name="Cálculo 2 4 12 3 2" xfId="17726" xr:uid="{00000000-0005-0000-0000-0000A2190000}"/>
    <cellStyle name="Cálculo 2 4 12 3 2 2" xfId="26978" xr:uid="{00000000-0005-0000-0000-0000A3190000}"/>
    <cellStyle name="Cálculo 2 4 12 3 2 3" xfId="36230" xr:uid="{00000000-0005-0000-0000-0000A4190000}"/>
    <cellStyle name="Cálculo 2 4 12 4" xfId="11596" xr:uid="{00000000-0005-0000-0000-0000A5190000}"/>
    <cellStyle name="Cálculo 2 4 12 4 2" xfId="20848" xr:uid="{00000000-0005-0000-0000-0000A6190000}"/>
    <cellStyle name="Cálculo 2 4 12 4 3" xfId="30100" xr:uid="{00000000-0005-0000-0000-0000A7190000}"/>
    <cellStyle name="Cálculo 2 4 13" xfId="4413" xr:uid="{00000000-0005-0000-0000-0000A8190000}"/>
    <cellStyle name="Cálculo 2 4 13 2" xfId="13665" xr:uid="{00000000-0005-0000-0000-0000A9190000}"/>
    <cellStyle name="Cálculo 2 4 13 2 2" xfId="22917" xr:uid="{00000000-0005-0000-0000-0000AA190000}"/>
    <cellStyle name="Cálculo 2 4 13 2 3" xfId="32169" xr:uid="{00000000-0005-0000-0000-0000AB190000}"/>
    <cellStyle name="Cálculo 2 4 14" xfId="5056" xr:uid="{00000000-0005-0000-0000-0000AC190000}"/>
    <cellStyle name="Cálculo 2 4 14 2" xfId="14308" xr:uid="{00000000-0005-0000-0000-0000AD190000}"/>
    <cellStyle name="Cálculo 2 4 14 2 2" xfId="23560" xr:uid="{00000000-0005-0000-0000-0000AE190000}"/>
    <cellStyle name="Cálculo 2 4 14 2 3" xfId="32812" xr:uid="{00000000-0005-0000-0000-0000AF190000}"/>
    <cellStyle name="Cálculo 2 4 15" xfId="10497" xr:uid="{00000000-0005-0000-0000-0000B0190000}"/>
    <cellStyle name="Cálculo 2 4 15 2" xfId="19749" xr:uid="{00000000-0005-0000-0000-0000B1190000}"/>
    <cellStyle name="Cálculo 2 4 15 3" xfId="29001" xr:uid="{00000000-0005-0000-0000-0000B2190000}"/>
    <cellStyle name="Cálculo 2 4 2" xfId="604" xr:uid="{00000000-0005-0000-0000-0000B3190000}"/>
    <cellStyle name="Cálculo 2 4 2 10" xfId="4473" xr:uid="{00000000-0005-0000-0000-0000B4190000}"/>
    <cellStyle name="Cálculo 2 4 2 10 2" xfId="13725" xr:uid="{00000000-0005-0000-0000-0000B5190000}"/>
    <cellStyle name="Cálculo 2 4 2 10 2 2" xfId="22977" xr:uid="{00000000-0005-0000-0000-0000B6190000}"/>
    <cellStyle name="Cálculo 2 4 2 10 2 3" xfId="32229" xr:uid="{00000000-0005-0000-0000-0000B7190000}"/>
    <cellStyle name="Cálculo 2 4 2 11" xfId="4419" xr:uid="{00000000-0005-0000-0000-0000B8190000}"/>
    <cellStyle name="Cálculo 2 4 2 11 2" xfId="13671" xr:uid="{00000000-0005-0000-0000-0000B9190000}"/>
    <cellStyle name="Cálculo 2 4 2 11 2 2" xfId="22923" xr:uid="{00000000-0005-0000-0000-0000BA190000}"/>
    <cellStyle name="Cálculo 2 4 2 11 2 3" xfId="32175" xr:uid="{00000000-0005-0000-0000-0000BB190000}"/>
    <cellStyle name="Cálculo 2 4 2 12" xfId="10533" xr:uid="{00000000-0005-0000-0000-0000BC190000}"/>
    <cellStyle name="Cálculo 2 4 2 12 2" xfId="19785" xr:uid="{00000000-0005-0000-0000-0000BD190000}"/>
    <cellStyle name="Cálculo 2 4 2 12 3" xfId="29037" xr:uid="{00000000-0005-0000-0000-0000BE190000}"/>
    <cellStyle name="Cálculo 2 4 2 2" xfId="1868" xr:uid="{00000000-0005-0000-0000-0000BF190000}"/>
    <cellStyle name="Cálculo 2 4 2 2 2" xfId="2621" xr:uid="{00000000-0005-0000-0000-0000C0190000}"/>
    <cellStyle name="Cálculo 2 4 2 2 2 2" xfId="6069" xr:uid="{00000000-0005-0000-0000-0000C1190000}"/>
    <cellStyle name="Cálculo 2 4 2 2 2 2 2" xfId="15321" xr:uid="{00000000-0005-0000-0000-0000C2190000}"/>
    <cellStyle name="Cálculo 2 4 2 2 2 2 2 2" xfId="24573" xr:uid="{00000000-0005-0000-0000-0000C3190000}"/>
    <cellStyle name="Cálculo 2 4 2 2 2 2 2 3" xfId="33825" xr:uid="{00000000-0005-0000-0000-0000C4190000}"/>
    <cellStyle name="Cálculo 2 4 2 2 2 3" xfId="8751" xr:uid="{00000000-0005-0000-0000-0000C5190000}"/>
    <cellStyle name="Cálculo 2 4 2 2 2 3 2" xfId="18003" xr:uid="{00000000-0005-0000-0000-0000C6190000}"/>
    <cellStyle name="Cálculo 2 4 2 2 2 3 2 2" xfId="27255" xr:uid="{00000000-0005-0000-0000-0000C7190000}"/>
    <cellStyle name="Cálculo 2 4 2 2 2 3 2 3" xfId="36507" xr:uid="{00000000-0005-0000-0000-0000C8190000}"/>
    <cellStyle name="Cálculo 2 4 2 2 2 4" xfId="11873" xr:uid="{00000000-0005-0000-0000-0000C9190000}"/>
    <cellStyle name="Cálculo 2 4 2 2 2 4 2" xfId="21125" xr:uid="{00000000-0005-0000-0000-0000CA190000}"/>
    <cellStyle name="Cálculo 2 4 2 2 2 4 3" xfId="30377" xr:uid="{00000000-0005-0000-0000-0000CB190000}"/>
    <cellStyle name="Cálculo 2 4 2 2 3" xfId="3277" xr:uid="{00000000-0005-0000-0000-0000CC190000}"/>
    <cellStyle name="Cálculo 2 4 2 2 3 2" xfId="6725" xr:uid="{00000000-0005-0000-0000-0000CD190000}"/>
    <cellStyle name="Cálculo 2 4 2 2 3 2 2" xfId="15977" xr:uid="{00000000-0005-0000-0000-0000CE190000}"/>
    <cellStyle name="Cálculo 2 4 2 2 3 2 2 2" xfId="25229" xr:uid="{00000000-0005-0000-0000-0000CF190000}"/>
    <cellStyle name="Cálculo 2 4 2 2 3 2 2 3" xfId="34481" xr:uid="{00000000-0005-0000-0000-0000D0190000}"/>
    <cellStyle name="Cálculo 2 4 2 2 3 3" xfId="9407" xr:uid="{00000000-0005-0000-0000-0000D1190000}"/>
    <cellStyle name="Cálculo 2 4 2 2 3 3 2" xfId="18659" xr:uid="{00000000-0005-0000-0000-0000D2190000}"/>
    <cellStyle name="Cálculo 2 4 2 2 3 3 2 2" xfId="27911" xr:uid="{00000000-0005-0000-0000-0000D3190000}"/>
    <cellStyle name="Cálculo 2 4 2 2 3 3 2 3" xfId="37163" xr:uid="{00000000-0005-0000-0000-0000D4190000}"/>
    <cellStyle name="Cálculo 2 4 2 2 3 4" xfId="12529" xr:uid="{00000000-0005-0000-0000-0000D5190000}"/>
    <cellStyle name="Cálculo 2 4 2 2 3 4 2" xfId="21781" xr:uid="{00000000-0005-0000-0000-0000D6190000}"/>
    <cellStyle name="Cálculo 2 4 2 2 3 4 3" xfId="31033" xr:uid="{00000000-0005-0000-0000-0000D7190000}"/>
    <cellStyle name="Cálculo 2 4 2 2 4" xfId="3912" xr:uid="{00000000-0005-0000-0000-0000D8190000}"/>
    <cellStyle name="Cálculo 2 4 2 2 4 2" xfId="7360" xr:uid="{00000000-0005-0000-0000-0000D9190000}"/>
    <cellStyle name="Cálculo 2 4 2 2 4 2 2" xfId="16612" xr:uid="{00000000-0005-0000-0000-0000DA190000}"/>
    <cellStyle name="Cálculo 2 4 2 2 4 2 2 2" xfId="25864" xr:uid="{00000000-0005-0000-0000-0000DB190000}"/>
    <cellStyle name="Cálculo 2 4 2 2 4 2 2 3" xfId="35116" xr:uid="{00000000-0005-0000-0000-0000DC190000}"/>
    <cellStyle name="Cálculo 2 4 2 2 4 3" xfId="10042" xr:uid="{00000000-0005-0000-0000-0000DD190000}"/>
    <cellStyle name="Cálculo 2 4 2 2 4 3 2" xfId="19294" xr:uid="{00000000-0005-0000-0000-0000DE190000}"/>
    <cellStyle name="Cálculo 2 4 2 2 4 3 2 2" xfId="28546" xr:uid="{00000000-0005-0000-0000-0000DF190000}"/>
    <cellStyle name="Cálculo 2 4 2 2 4 3 2 3" xfId="37798" xr:uid="{00000000-0005-0000-0000-0000E0190000}"/>
    <cellStyle name="Cálculo 2 4 2 2 4 4" xfId="13164" xr:uid="{00000000-0005-0000-0000-0000E1190000}"/>
    <cellStyle name="Cálculo 2 4 2 2 4 4 2" xfId="22416" xr:uid="{00000000-0005-0000-0000-0000E2190000}"/>
    <cellStyle name="Cálculo 2 4 2 2 4 4 3" xfId="31668" xr:uid="{00000000-0005-0000-0000-0000E3190000}"/>
    <cellStyle name="Cálculo 2 4 2 2 5" xfId="5318" xr:uid="{00000000-0005-0000-0000-0000E4190000}"/>
    <cellStyle name="Cálculo 2 4 2 2 5 2" xfId="14570" xr:uid="{00000000-0005-0000-0000-0000E5190000}"/>
    <cellStyle name="Cálculo 2 4 2 2 5 2 2" xfId="23822" xr:uid="{00000000-0005-0000-0000-0000E6190000}"/>
    <cellStyle name="Cálculo 2 4 2 2 5 2 3" xfId="33074" xr:uid="{00000000-0005-0000-0000-0000E7190000}"/>
    <cellStyle name="Cálculo 2 4 2 2 6" xfId="8001" xr:uid="{00000000-0005-0000-0000-0000E8190000}"/>
    <cellStyle name="Cálculo 2 4 2 2 6 2" xfId="17253" xr:uid="{00000000-0005-0000-0000-0000E9190000}"/>
    <cellStyle name="Cálculo 2 4 2 2 6 2 2" xfId="26505" xr:uid="{00000000-0005-0000-0000-0000EA190000}"/>
    <cellStyle name="Cálculo 2 4 2 2 6 2 3" xfId="35757" xr:uid="{00000000-0005-0000-0000-0000EB190000}"/>
    <cellStyle name="Cálculo 2 4 2 2 7" xfId="11123" xr:uid="{00000000-0005-0000-0000-0000EC190000}"/>
    <cellStyle name="Cálculo 2 4 2 2 7 2" xfId="20375" xr:uid="{00000000-0005-0000-0000-0000ED190000}"/>
    <cellStyle name="Cálculo 2 4 2 2 7 3" xfId="29627" xr:uid="{00000000-0005-0000-0000-0000EE190000}"/>
    <cellStyle name="Cálculo 2 4 2 3" xfId="1919" xr:uid="{00000000-0005-0000-0000-0000EF190000}"/>
    <cellStyle name="Cálculo 2 4 2 3 2" xfId="2672" xr:uid="{00000000-0005-0000-0000-0000F0190000}"/>
    <cellStyle name="Cálculo 2 4 2 3 2 2" xfId="6120" xr:uid="{00000000-0005-0000-0000-0000F1190000}"/>
    <cellStyle name="Cálculo 2 4 2 3 2 2 2" xfId="15372" xr:uid="{00000000-0005-0000-0000-0000F2190000}"/>
    <cellStyle name="Cálculo 2 4 2 3 2 2 2 2" xfId="24624" xr:uid="{00000000-0005-0000-0000-0000F3190000}"/>
    <cellStyle name="Cálculo 2 4 2 3 2 2 2 3" xfId="33876" xr:uid="{00000000-0005-0000-0000-0000F4190000}"/>
    <cellStyle name="Cálculo 2 4 2 3 2 3" xfId="8802" xr:uid="{00000000-0005-0000-0000-0000F5190000}"/>
    <cellStyle name="Cálculo 2 4 2 3 2 3 2" xfId="18054" xr:uid="{00000000-0005-0000-0000-0000F6190000}"/>
    <cellStyle name="Cálculo 2 4 2 3 2 3 2 2" xfId="27306" xr:uid="{00000000-0005-0000-0000-0000F7190000}"/>
    <cellStyle name="Cálculo 2 4 2 3 2 3 2 3" xfId="36558" xr:uid="{00000000-0005-0000-0000-0000F8190000}"/>
    <cellStyle name="Cálculo 2 4 2 3 2 4" xfId="11924" xr:uid="{00000000-0005-0000-0000-0000F9190000}"/>
    <cellStyle name="Cálculo 2 4 2 3 2 4 2" xfId="21176" xr:uid="{00000000-0005-0000-0000-0000FA190000}"/>
    <cellStyle name="Cálculo 2 4 2 3 2 4 3" xfId="30428" xr:uid="{00000000-0005-0000-0000-0000FB190000}"/>
    <cellStyle name="Cálculo 2 4 2 3 3" xfId="3328" xr:uid="{00000000-0005-0000-0000-0000FC190000}"/>
    <cellStyle name="Cálculo 2 4 2 3 3 2" xfId="6776" xr:uid="{00000000-0005-0000-0000-0000FD190000}"/>
    <cellStyle name="Cálculo 2 4 2 3 3 2 2" xfId="16028" xr:uid="{00000000-0005-0000-0000-0000FE190000}"/>
    <cellStyle name="Cálculo 2 4 2 3 3 2 2 2" xfId="25280" xr:uid="{00000000-0005-0000-0000-0000FF190000}"/>
    <cellStyle name="Cálculo 2 4 2 3 3 2 2 3" xfId="34532" xr:uid="{00000000-0005-0000-0000-0000001A0000}"/>
    <cellStyle name="Cálculo 2 4 2 3 3 3" xfId="9458" xr:uid="{00000000-0005-0000-0000-0000011A0000}"/>
    <cellStyle name="Cálculo 2 4 2 3 3 3 2" xfId="18710" xr:uid="{00000000-0005-0000-0000-0000021A0000}"/>
    <cellStyle name="Cálculo 2 4 2 3 3 3 2 2" xfId="27962" xr:uid="{00000000-0005-0000-0000-0000031A0000}"/>
    <cellStyle name="Cálculo 2 4 2 3 3 3 2 3" xfId="37214" xr:uid="{00000000-0005-0000-0000-0000041A0000}"/>
    <cellStyle name="Cálculo 2 4 2 3 3 4" xfId="12580" xr:uid="{00000000-0005-0000-0000-0000051A0000}"/>
    <cellStyle name="Cálculo 2 4 2 3 3 4 2" xfId="21832" xr:uid="{00000000-0005-0000-0000-0000061A0000}"/>
    <cellStyle name="Cálculo 2 4 2 3 3 4 3" xfId="31084" xr:uid="{00000000-0005-0000-0000-0000071A0000}"/>
    <cellStyle name="Cálculo 2 4 2 3 4" xfId="3963" xr:uid="{00000000-0005-0000-0000-0000081A0000}"/>
    <cellStyle name="Cálculo 2 4 2 3 4 2" xfId="7411" xr:uid="{00000000-0005-0000-0000-0000091A0000}"/>
    <cellStyle name="Cálculo 2 4 2 3 4 2 2" xfId="16663" xr:uid="{00000000-0005-0000-0000-00000A1A0000}"/>
    <cellStyle name="Cálculo 2 4 2 3 4 2 2 2" xfId="25915" xr:uid="{00000000-0005-0000-0000-00000B1A0000}"/>
    <cellStyle name="Cálculo 2 4 2 3 4 2 2 3" xfId="35167" xr:uid="{00000000-0005-0000-0000-00000C1A0000}"/>
    <cellStyle name="Cálculo 2 4 2 3 4 3" xfId="10093" xr:uid="{00000000-0005-0000-0000-00000D1A0000}"/>
    <cellStyle name="Cálculo 2 4 2 3 4 3 2" xfId="19345" xr:uid="{00000000-0005-0000-0000-00000E1A0000}"/>
    <cellStyle name="Cálculo 2 4 2 3 4 3 2 2" xfId="28597" xr:uid="{00000000-0005-0000-0000-00000F1A0000}"/>
    <cellStyle name="Cálculo 2 4 2 3 4 3 2 3" xfId="37849" xr:uid="{00000000-0005-0000-0000-0000101A0000}"/>
    <cellStyle name="Cálculo 2 4 2 3 4 4" xfId="13215" xr:uid="{00000000-0005-0000-0000-0000111A0000}"/>
    <cellStyle name="Cálculo 2 4 2 3 4 4 2" xfId="22467" xr:uid="{00000000-0005-0000-0000-0000121A0000}"/>
    <cellStyle name="Cálculo 2 4 2 3 4 4 3" xfId="31719" xr:uid="{00000000-0005-0000-0000-0000131A0000}"/>
    <cellStyle name="Cálculo 2 4 2 3 5" xfId="5369" xr:uid="{00000000-0005-0000-0000-0000141A0000}"/>
    <cellStyle name="Cálculo 2 4 2 3 5 2" xfId="14621" xr:uid="{00000000-0005-0000-0000-0000151A0000}"/>
    <cellStyle name="Cálculo 2 4 2 3 5 2 2" xfId="23873" xr:uid="{00000000-0005-0000-0000-0000161A0000}"/>
    <cellStyle name="Cálculo 2 4 2 3 5 2 3" xfId="33125" xr:uid="{00000000-0005-0000-0000-0000171A0000}"/>
    <cellStyle name="Cálculo 2 4 2 3 6" xfId="8052" xr:uid="{00000000-0005-0000-0000-0000181A0000}"/>
    <cellStyle name="Cálculo 2 4 2 3 6 2" xfId="17304" xr:uid="{00000000-0005-0000-0000-0000191A0000}"/>
    <cellStyle name="Cálculo 2 4 2 3 6 2 2" xfId="26556" xr:uid="{00000000-0005-0000-0000-00001A1A0000}"/>
    <cellStyle name="Cálculo 2 4 2 3 6 2 3" xfId="35808" xr:uid="{00000000-0005-0000-0000-00001B1A0000}"/>
    <cellStyle name="Cálculo 2 4 2 3 7" xfId="11174" xr:uid="{00000000-0005-0000-0000-00001C1A0000}"/>
    <cellStyle name="Cálculo 2 4 2 3 7 2" xfId="20426" xr:uid="{00000000-0005-0000-0000-00001D1A0000}"/>
    <cellStyle name="Cálculo 2 4 2 3 7 3" xfId="29678" xr:uid="{00000000-0005-0000-0000-00001E1A0000}"/>
    <cellStyle name="Cálculo 2 4 2 4" xfId="1886" xr:uid="{00000000-0005-0000-0000-00001F1A0000}"/>
    <cellStyle name="Cálculo 2 4 2 4 2" xfId="2639" xr:uid="{00000000-0005-0000-0000-0000201A0000}"/>
    <cellStyle name="Cálculo 2 4 2 4 2 2" xfId="6087" xr:uid="{00000000-0005-0000-0000-0000211A0000}"/>
    <cellStyle name="Cálculo 2 4 2 4 2 2 2" xfId="15339" xr:uid="{00000000-0005-0000-0000-0000221A0000}"/>
    <cellStyle name="Cálculo 2 4 2 4 2 2 2 2" xfId="24591" xr:uid="{00000000-0005-0000-0000-0000231A0000}"/>
    <cellStyle name="Cálculo 2 4 2 4 2 2 2 3" xfId="33843" xr:uid="{00000000-0005-0000-0000-0000241A0000}"/>
    <cellStyle name="Cálculo 2 4 2 4 2 3" xfId="8769" xr:uid="{00000000-0005-0000-0000-0000251A0000}"/>
    <cellStyle name="Cálculo 2 4 2 4 2 3 2" xfId="18021" xr:uid="{00000000-0005-0000-0000-0000261A0000}"/>
    <cellStyle name="Cálculo 2 4 2 4 2 3 2 2" xfId="27273" xr:uid="{00000000-0005-0000-0000-0000271A0000}"/>
    <cellStyle name="Cálculo 2 4 2 4 2 3 2 3" xfId="36525" xr:uid="{00000000-0005-0000-0000-0000281A0000}"/>
    <cellStyle name="Cálculo 2 4 2 4 2 4" xfId="11891" xr:uid="{00000000-0005-0000-0000-0000291A0000}"/>
    <cellStyle name="Cálculo 2 4 2 4 2 4 2" xfId="21143" xr:uid="{00000000-0005-0000-0000-00002A1A0000}"/>
    <cellStyle name="Cálculo 2 4 2 4 2 4 3" xfId="30395" xr:uid="{00000000-0005-0000-0000-00002B1A0000}"/>
    <cellStyle name="Cálculo 2 4 2 4 3" xfId="3295" xr:uid="{00000000-0005-0000-0000-00002C1A0000}"/>
    <cellStyle name="Cálculo 2 4 2 4 3 2" xfId="6743" xr:uid="{00000000-0005-0000-0000-00002D1A0000}"/>
    <cellStyle name="Cálculo 2 4 2 4 3 2 2" xfId="15995" xr:uid="{00000000-0005-0000-0000-00002E1A0000}"/>
    <cellStyle name="Cálculo 2 4 2 4 3 2 2 2" xfId="25247" xr:uid="{00000000-0005-0000-0000-00002F1A0000}"/>
    <cellStyle name="Cálculo 2 4 2 4 3 2 2 3" xfId="34499" xr:uid="{00000000-0005-0000-0000-0000301A0000}"/>
    <cellStyle name="Cálculo 2 4 2 4 3 3" xfId="9425" xr:uid="{00000000-0005-0000-0000-0000311A0000}"/>
    <cellStyle name="Cálculo 2 4 2 4 3 3 2" xfId="18677" xr:uid="{00000000-0005-0000-0000-0000321A0000}"/>
    <cellStyle name="Cálculo 2 4 2 4 3 3 2 2" xfId="27929" xr:uid="{00000000-0005-0000-0000-0000331A0000}"/>
    <cellStyle name="Cálculo 2 4 2 4 3 3 2 3" xfId="37181" xr:uid="{00000000-0005-0000-0000-0000341A0000}"/>
    <cellStyle name="Cálculo 2 4 2 4 3 4" xfId="12547" xr:uid="{00000000-0005-0000-0000-0000351A0000}"/>
    <cellStyle name="Cálculo 2 4 2 4 3 4 2" xfId="21799" xr:uid="{00000000-0005-0000-0000-0000361A0000}"/>
    <cellStyle name="Cálculo 2 4 2 4 3 4 3" xfId="31051" xr:uid="{00000000-0005-0000-0000-0000371A0000}"/>
    <cellStyle name="Cálculo 2 4 2 4 4" xfId="3930" xr:uid="{00000000-0005-0000-0000-0000381A0000}"/>
    <cellStyle name="Cálculo 2 4 2 4 4 2" xfId="7378" xr:uid="{00000000-0005-0000-0000-0000391A0000}"/>
    <cellStyle name="Cálculo 2 4 2 4 4 2 2" xfId="16630" xr:uid="{00000000-0005-0000-0000-00003A1A0000}"/>
    <cellStyle name="Cálculo 2 4 2 4 4 2 2 2" xfId="25882" xr:uid="{00000000-0005-0000-0000-00003B1A0000}"/>
    <cellStyle name="Cálculo 2 4 2 4 4 2 2 3" xfId="35134" xr:uid="{00000000-0005-0000-0000-00003C1A0000}"/>
    <cellStyle name="Cálculo 2 4 2 4 4 3" xfId="10060" xr:uid="{00000000-0005-0000-0000-00003D1A0000}"/>
    <cellStyle name="Cálculo 2 4 2 4 4 3 2" xfId="19312" xr:uid="{00000000-0005-0000-0000-00003E1A0000}"/>
    <cellStyle name="Cálculo 2 4 2 4 4 3 2 2" xfId="28564" xr:uid="{00000000-0005-0000-0000-00003F1A0000}"/>
    <cellStyle name="Cálculo 2 4 2 4 4 3 2 3" xfId="37816" xr:uid="{00000000-0005-0000-0000-0000401A0000}"/>
    <cellStyle name="Cálculo 2 4 2 4 4 4" xfId="13182" xr:uid="{00000000-0005-0000-0000-0000411A0000}"/>
    <cellStyle name="Cálculo 2 4 2 4 4 4 2" xfId="22434" xr:uid="{00000000-0005-0000-0000-0000421A0000}"/>
    <cellStyle name="Cálculo 2 4 2 4 4 4 3" xfId="31686" xr:uid="{00000000-0005-0000-0000-0000431A0000}"/>
    <cellStyle name="Cálculo 2 4 2 4 5" xfId="5336" xr:uid="{00000000-0005-0000-0000-0000441A0000}"/>
    <cellStyle name="Cálculo 2 4 2 4 5 2" xfId="14588" xr:uid="{00000000-0005-0000-0000-0000451A0000}"/>
    <cellStyle name="Cálculo 2 4 2 4 5 2 2" xfId="23840" xr:uid="{00000000-0005-0000-0000-0000461A0000}"/>
    <cellStyle name="Cálculo 2 4 2 4 5 2 3" xfId="33092" xr:uid="{00000000-0005-0000-0000-0000471A0000}"/>
    <cellStyle name="Cálculo 2 4 2 4 6" xfId="8019" xr:uid="{00000000-0005-0000-0000-0000481A0000}"/>
    <cellStyle name="Cálculo 2 4 2 4 6 2" xfId="17271" xr:uid="{00000000-0005-0000-0000-0000491A0000}"/>
    <cellStyle name="Cálculo 2 4 2 4 6 2 2" xfId="26523" xr:uid="{00000000-0005-0000-0000-00004A1A0000}"/>
    <cellStyle name="Cálculo 2 4 2 4 6 2 3" xfId="35775" xr:uid="{00000000-0005-0000-0000-00004B1A0000}"/>
    <cellStyle name="Cálculo 2 4 2 4 7" xfId="11141" xr:uid="{00000000-0005-0000-0000-00004C1A0000}"/>
    <cellStyle name="Cálculo 2 4 2 4 7 2" xfId="20393" xr:uid="{00000000-0005-0000-0000-00004D1A0000}"/>
    <cellStyle name="Cálculo 2 4 2 4 7 3" xfId="29645" xr:uid="{00000000-0005-0000-0000-00004E1A0000}"/>
    <cellStyle name="Cálculo 2 4 2 5" xfId="2132" xr:uid="{00000000-0005-0000-0000-00004F1A0000}"/>
    <cellStyle name="Cálculo 2 4 2 5 2" xfId="2881" xr:uid="{00000000-0005-0000-0000-0000501A0000}"/>
    <cellStyle name="Cálculo 2 4 2 5 2 2" xfId="6329" xr:uid="{00000000-0005-0000-0000-0000511A0000}"/>
    <cellStyle name="Cálculo 2 4 2 5 2 2 2" xfId="15581" xr:uid="{00000000-0005-0000-0000-0000521A0000}"/>
    <cellStyle name="Cálculo 2 4 2 5 2 2 2 2" xfId="24833" xr:uid="{00000000-0005-0000-0000-0000531A0000}"/>
    <cellStyle name="Cálculo 2 4 2 5 2 2 2 3" xfId="34085" xr:uid="{00000000-0005-0000-0000-0000541A0000}"/>
    <cellStyle name="Cálculo 2 4 2 5 2 3" xfId="9011" xr:uid="{00000000-0005-0000-0000-0000551A0000}"/>
    <cellStyle name="Cálculo 2 4 2 5 2 3 2" xfId="18263" xr:uid="{00000000-0005-0000-0000-0000561A0000}"/>
    <cellStyle name="Cálculo 2 4 2 5 2 3 2 2" xfId="27515" xr:uid="{00000000-0005-0000-0000-0000571A0000}"/>
    <cellStyle name="Cálculo 2 4 2 5 2 3 2 3" xfId="36767" xr:uid="{00000000-0005-0000-0000-0000581A0000}"/>
    <cellStyle name="Cálculo 2 4 2 5 2 4" xfId="12133" xr:uid="{00000000-0005-0000-0000-0000591A0000}"/>
    <cellStyle name="Cálculo 2 4 2 5 2 4 2" xfId="21385" xr:uid="{00000000-0005-0000-0000-00005A1A0000}"/>
    <cellStyle name="Cálculo 2 4 2 5 2 4 3" xfId="30637" xr:uid="{00000000-0005-0000-0000-00005B1A0000}"/>
    <cellStyle name="Cálculo 2 4 2 5 3" xfId="3537" xr:uid="{00000000-0005-0000-0000-00005C1A0000}"/>
    <cellStyle name="Cálculo 2 4 2 5 3 2" xfId="6985" xr:uid="{00000000-0005-0000-0000-00005D1A0000}"/>
    <cellStyle name="Cálculo 2 4 2 5 3 2 2" xfId="16237" xr:uid="{00000000-0005-0000-0000-00005E1A0000}"/>
    <cellStyle name="Cálculo 2 4 2 5 3 2 2 2" xfId="25489" xr:uid="{00000000-0005-0000-0000-00005F1A0000}"/>
    <cellStyle name="Cálculo 2 4 2 5 3 2 2 3" xfId="34741" xr:uid="{00000000-0005-0000-0000-0000601A0000}"/>
    <cellStyle name="Cálculo 2 4 2 5 3 3" xfId="9667" xr:uid="{00000000-0005-0000-0000-0000611A0000}"/>
    <cellStyle name="Cálculo 2 4 2 5 3 3 2" xfId="18919" xr:uid="{00000000-0005-0000-0000-0000621A0000}"/>
    <cellStyle name="Cálculo 2 4 2 5 3 3 2 2" xfId="28171" xr:uid="{00000000-0005-0000-0000-0000631A0000}"/>
    <cellStyle name="Cálculo 2 4 2 5 3 3 2 3" xfId="37423" xr:uid="{00000000-0005-0000-0000-0000641A0000}"/>
    <cellStyle name="Cálculo 2 4 2 5 3 4" xfId="12789" xr:uid="{00000000-0005-0000-0000-0000651A0000}"/>
    <cellStyle name="Cálculo 2 4 2 5 3 4 2" xfId="22041" xr:uid="{00000000-0005-0000-0000-0000661A0000}"/>
    <cellStyle name="Cálculo 2 4 2 5 3 4 3" xfId="31293" xr:uid="{00000000-0005-0000-0000-0000671A0000}"/>
    <cellStyle name="Cálculo 2 4 2 5 4" xfId="4172" xr:uid="{00000000-0005-0000-0000-0000681A0000}"/>
    <cellStyle name="Cálculo 2 4 2 5 4 2" xfId="7620" xr:uid="{00000000-0005-0000-0000-0000691A0000}"/>
    <cellStyle name="Cálculo 2 4 2 5 4 2 2" xfId="16872" xr:uid="{00000000-0005-0000-0000-00006A1A0000}"/>
    <cellStyle name="Cálculo 2 4 2 5 4 2 2 2" xfId="26124" xr:uid="{00000000-0005-0000-0000-00006B1A0000}"/>
    <cellStyle name="Cálculo 2 4 2 5 4 2 2 3" xfId="35376" xr:uid="{00000000-0005-0000-0000-00006C1A0000}"/>
    <cellStyle name="Cálculo 2 4 2 5 4 3" xfId="10302" xr:uid="{00000000-0005-0000-0000-00006D1A0000}"/>
    <cellStyle name="Cálculo 2 4 2 5 4 3 2" xfId="19554" xr:uid="{00000000-0005-0000-0000-00006E1A0000}"/>
    <cellStyle name="Cálculo 2 4 2 5 4 3 2 2" xfId="28806" xr:uid="{00000000-0005-0000-0000-00006F1A0000}"/>
    <cellStyle name="Cálculo 2 4 2 5 4 3 2 3" xfId="38058" xr:uid="{00000000-0005-0000-0000-0000701A0000}"/>
    <cellStyle name="Cálculo 2 4 2 5 4 4" xfId="13424" xr:uid="{00000000-0005-0000-0000-0000711A0000}"/>
    <cellStyle name="Cálculo 2 4 2 5 4 4 2" xfId="22676" xr:uid="{00000000-0005-0000-0000-0000721A0000}"/>
    <cellStyle name="Cálculo 2 4 2 5 4 4 3" xfId="31928" xr:uid="{00000000-0005-0000-0000-0000731A0000}"/>
    <cellStyle name="Cálculo 2 4 2 5 5" xfId="5580" xr:uid="{00000000-0005-0000-0000-0000741A0000}"/>
    <cellStyle name="Cálculo 2 4 2 5 5 2" xfId="14832" xr:uid="{00000000-0005-0000-0000-0000751A0000}"/>
    <cellStyle name="Cálculo 2 4 2 5 5 2 2" xfId="24084" xr:uid="{00000000-0005-0000-0000-0000761A0000}"/>
    <cellStyle name="Cálculo 2 4 2 5 5 2 3" xfId="33336" xr:uid="{00000000-0005-0000-0000-0000771A0000}"/>
    <cellStyle name="Cálculo 2 4 2 5 6" xfId="8262" xr:uid="{00000000-0005-0000-0000-0000781A0000}"/>
    <cellStyle name="Cálculo 2 4 2 5 6 2" xfId="17514" xr:uid="{00000000-0005-0000-0000-0000791A0000}"/>
    <cellStyle name="Cálculo 2 4 2 5 6 2 2" xfId="26766" xr:uid="{00000000-0005-0000-0000-00007A1A0000}"/>
    <cellStyle name="Cálculo 2 4 2 5 6 2 3" xfId="36018" xr:uid="{00000000-0005-0000-0000-00007B1A0000}"/>
    <cellStyle name="Cálculo 2 4 2 5 7" xfId="11384" xr:uid="{00000000-0005-0000-0000-00007C1A0000}"/>
    <cellStyle name="Cálculo 2 4 2 5 7 2" xfId="20636" xr:uid="{00000000-0005-0000-0000-00007D1A0000}"/>
    <cellStyle name="Cálculo 2 4 2 5 7 3" xfId="29888" xr:uid="{00000000-0005-0000-0000-00007E1A0000}"/>
    <cellStyle name="Cálculo 2 4 2 6" xfId="1908" xr:uid="{00000000-0005-0000-0000-00007F1A0000}"/>
    <cellStyle name="Cálculo 2 4 2 6 2" xfId="2661" xr:uid="{00000000-0005-0000-0000-0000801A0000}"/>
    <cellStyle name="Cálculo 2 4 2 6 2 2" xfId="6109" xr:uid="{00000000-0005-0000-0000-0000811A0000}"/>
    <cellStyle name="Cálculo 2 4 2 6 2 2 2" xfId="15361" xr:uid="{00000000-0005-0000-0000-0000821A0000}"/>
    <cellStyle name="Cálculo 2 4 2 6 2 2 2 2" xfId="24613" xr:uid="{00000000-0005-0000-0000-0000831A0000}"/>
    <cellStyle name="Cálculo 2 4 2 6 2 2 2 3" xfId="33865" xr:uid="{00000000-0005-0000-0000-0000841A0000}"/>
    <cellStyle name="Cálculo 2 4 2 6 2 3" xfId="8791" xr:uid="{00000000-0005-0000-0000-0000851A0000}"/>
    <cellStyle name="Cálculo 2 4 2 6 2 3 2" xfId="18043" xr:uid="{00000000-0005-0000-0000-0000861A0000}"/>
    <cellStyle name="Cálculo 2 4 2 6 2 3 2 2" xfId="27295" xr:uid="{00000000-0005-0000-0000-0000871A0000}"/>
    <cellStyle name="Cálculo 2 4 2 6 2 3 2 3" xfId="36547" xr:uid="{00000000-0005-0000-0000-0000881A0000}"/>
    <cellStyle name="Cálculo 2 4 2 6 2 4" xfId="11913" xr:uid="{00000000-0005-0000-0000-0000891A0000}"/>
    <cellStyle name="Cálculo 2 4 2 6 2 4 2" xfId="21165" xr:uid="{00000000-0005-0000-0000-00008A1A0000}"/>
    <cellStyle name="Cálculo 2 4 2 6 2 4 3" xfId="30417" xr:uid="{00000000-0005-0000-0000-00008B1A0000}"/>
    <cellStyle name="Cálculo 2 4 2 6 3" xfId="3317" xr:uid="{00000000-0005-0000-0000-00008C1A0000}"/>
    <cellStyle name="Cálculo 2 4 2 6 3 2" xfId="6765" xr:uid="{00000000-0005-0000-0000-00008D1A0000}"/>
    <cellStyle name="Cálculo 2 4 2 6 3 2 2" xfId="16017" xr:uid="{00000000-0005-0000-0000-00008E1A0000}"/>
    <cellStyle name="Cálculo 2 4 2 6 3 2 2 2" xfId="25269" xr:uid="{00000000-0005-0000-0000-00008F1A0000}"/>
    <cellStyle name="Cálculo 2 4 2 6 3 2 2 3" xfId="34521" xr:uid="{00000000-0005-0000-0000-0000901A0000}"/>
    <cellStyle name="Cálculo 2 4 2 6 3 3" xfId="9447" xr:uid="{00000000-0005-0000-0000-0000911A0000}"/>
    <cellStyle name="Cálculo 2 4 2 6 3 3 2" xfId="18699" xr:uid="{00000000-0005-0000-0000-0000921A0000}"/>
    <cellStyle name="Cálculo 2 4 2 6 3 3 2 2" xfId="27951" xr:uid="{00000000-0005-0000-0000-0000931A0000}"/>
    <cellStyle name="Cálculo 2 4 2 6 3 3 2 3" xfId="37203" xr:uid="{00000000-0005-0000-0000-0000941A0000}"/>
    <cellStyle name="Cálculo 2 4 2 6 3 4" xfId="12569" xr:uid="{00000000-0005-0000-0000-0000951A0000}"/>
    <cellStyle name="Cálculo 2 4 2 6 3 4 2" xfId="21821" xr:uid="{00000000-0005-0000-0000-0000961A0000}"/>
    <cellStyle name="Cálculo 2 4 2 6 3 4 3" xfId="31073" xr:uid="{00000000-0005-0000-0000-0000971A0000}"/>
    <cellStyle name="Cálculo 2 4 2 6 4" xfId="3952" xr:uid="{00000000-0005-0000-0000-0000981A0000}"/>
    <cellStyle name="Cálculo 2 4 2 6 4 2" xfId="7400" xr:uid="{00000000-0005-0000-0000-0000991A0000}"/>
    <cellStyle name="Cálculo 2 4 2 6 4 2 2" xfId="16652" xr:uid="{00000000-0005-0000-0000-00009A1A0000}"/>
    <cellStyle name="Cálculo 2 4 2 6 4 2 2 2" xfId="25904" xr:uid="{00000000-0005-0000-0000-00009B1A0000}"/>
    <cellStyle name="Cálculo 2 4 2 6 4 2 2 3" xfId="35156" xr:uid="{00000000-0005-0000-0000-00009C1A0000}"/>
    <cellStyle name="Cálculo 2 4 2 6 4 3" xfId="10082" xr:uid="{00000000-0005-0000-0000-00009D1A0000}"/>
    <cellStyle name="Cálculo 2 4 2 6 4 3 2" xfId="19334" xr:uid="{00000000-0005-0000-0000-00009E1A0000}"/>
    <cellStyle name="Cálculo 2 4 2 6 4 3 2 2" xfId="28586" xr:uid="{00000000-0005-0000-0000-00009F1A0000}"/>
    <cellStyle name="Cálculo 2 4 2 6 4 3 2 3" xfId="37838" xr:uid="{00000000-0005-0000-0000-0000A01A0000}"/>
    <cellStyle name="Cálculo 2 4 2 6 4 4" xfId="13204" xr:uid="{00000000-0005-0000-0000-0000A11A0000}"/>
    <cellStyle name="Cálculo 2 4 2 6 4 4 2" xfId="22456" xr:uid="{00000000-0005-0000-0000-0000A21A0000}"/>
    <cellStyle name="Cálculo 2 4 2 6 4 4 3" xfId="31708" xr:uid="{00000000-0005-0000-0000-0000A31A0000}"/>
    <cellStyle name="Cálculo 2 4 2 6 5" xfId="5358" xr:uid="{00000000-0005-0000-0000-0000A41A0000}"/>
    <cellStyle name="Cálculo 2 4 2 6 5 2" xfId="14610" xr:uid="{00000000-0005-0000-0000-0000A51A0000}"/>
    <cellStyle name="Cálculo 2 4 2 6 5 2 2" xfId="23862" xr:uid="{00000000-0005-0000-0000-0000A61A0000}"/>
    <cellStyle name="Cálculo 2 4 2 6 5 2 3" xfId="33114" xr:uid="{00000000-0005-0000-0000-0000A71A0000}"/>
    <cellStyle name="Cálculo 2 4 2 6 6" xfId="8041" xr:uid="{00000000-0005-0000-0000-0000A81A0000}"/>
    <cellStyle name="Cálculo 2 4 2 6 6 2" xfId="17293" xr:uid="{00000000-0005-0000-0000-0000A91A0000}"/>
    <cellStyle name="Cálculo 2 4 2 6 6 2 2" xfId="26545" xr:uid="{00000000-0005-0000-0000-0000AA1A0000}"/>
    <cellStyle name="Cálculo 2 4 2 6 6 2 3" xfId="35797" xr:uid="{00000000-0005-0000-0000-0000AB1A0000}"/>
    <cellStyle name="Cálculo 2 4 2 6 7" xfId="11163" xr:uid="{00000000-0005-0000-0000-0000AC1A0000}"/>
    <cellStyle name="Cálculo 2 4 2 6 7 2" xfId="20415" xr:uid="{00000000-0005-0000-0000-0000AD1A0000}"/>
    <cellStyle name="Cálculo 2 4 2 6 7 3" xfId="29667" xr:uid="{00000000-0005-0000-0000-0000AE1A0000}"/>
    <cellStyle name="Cálculo 2 4 2 7" xfId="1018" xr:uid="{00000000-0005-0000-0000-0000AF1A0000}"/>
    <cellStyle name="Cálculo 2 4 2 7 2" xfId="4746" xr:uid="{00000000-0005-0000-0000-0000B01A0000}"/>
    <cellStyle name="Cálculo 2 4 2 7 2 2" xfId="13998" xr:uid="{00000000-0005-0000-0000-0000B11A0000}"/>
    <cellStyle name="Cálculo 2 4 2 7 2 2 2" xfId="23250" xr:uid="{00000000-0005-0000-0000-0000B21A0000}"/>
    <cellStyle name="Cálculo 2 4 2 7 2 2 3" xfId="32502" xr:uid="{00000000-0005-0000-0000-0000B31A0000}"/>
    <cellStyle name="Cálculo 2 4 2 7 3" xfId="4527" xr:uid="{00000000-0005-0000-0000-0000B41A0000}"/>
    <cellStyle name="Cálculo 2 4 2 7 3 2" xfId="13779" xr:uid="{00000000-0005-0000-0000-0000B51A0000}"/>
    <cellStyle name="Cálculo 2 4 2 7 3 2 2" xfId="23031" xr:uid="{00000000-0005-0000-0000-0000B61A0000}"/>
    <cellStyle name="Cálculo 2 4 2 7 3 2 3" xfId="32283" xr:uid="{00000000-0005-0000-0000-0000B71A0000}"/>
    <cellStyle name="Cálculo 2 4 2 7 4" xfId="10772" xr:uid="{00000000-0005-0000-0000-0000B81A0000}"/>
    <cellStyle name="Cálculo 2 4 2 7 4 2" xfId="20024" xr:uid="{00000000-0005-0000-0000-0000B91A0000}"/>
    <cellStyle name="Cálculo 2 4 2 7 4 3" xfId="29276" xr:uid="{00000000-0005-0000-0000-0000BA1A0000}"/>
    <cellStyle name="Cálculo 2 4 2 8" xfId="995" xr:uid="{00000000-0005-0000-0000-0000BB1A0000}"/>
    <cellStyle name="Cálculo 2 4 2 8 2" xfId="4723" xr:uid="{00000000-0005-0000-0000-0000BC1A0000}"/>
    <cellStyle name="Cálculo 2 4 2 8 2 2" xfId="13975" xr:uid="{00000000-0005-0000-0000-0000BD1A0000}"/>
    <cellStyle name="Cálculo 2 4 2 8 2 2 2" xfId="23227" xr:uid="{00000000-0005-0000-0000-0000BE1A0000}"/>
    <cellStyle name="Cálculo 2 4 2 8 2 2 3" xfId="32479" xr:uid="{00000000-0005-0000-0000-0000BF1A0000}"/>
    <cellStyle name="Cálculo 2 4 2 8 3" xfId="5067" xr:uid="{00000000-0005-0000-0000-0000C01A0000}"/>
    <cellStyle name="Cálculo 2 4 2 8 3 2" xfId="14319" xr:uid="{00000000-0005-0000-0000-0000C11A0000}"/>
    <cellStyle name="Cálculo 2 4 2 8 3 2 2" xfId="23571" xr:uid="{00000000-0005-0000-0000-0000C21A0000}"/>
    <cellStyle name="Cálculo 2 4 2 8 3 2 3" xfId="32823" xr:uid="{00000000-0005-0000-0000-0000C31A0000}"/>
    <cellStyle name="Cálculo 2 4 2 8 4" xfId="10749" xr:uid="{00000000-0005-0000-0000-0000C41A0000}"/>
    <cellStyle name="Cálculo 2 4 2 8 4 2" xfId="20001" xr:uid="{00000000-0005-0000-0000-0000C51A0000}"/>
    <cellStyle name="Cálculo 2 4 2 8 4 3" xfId="29253" xr:uid="{00000000-0005-0000-0000-0000C61A0000}"/>
    <cellStyle name="Cálculo 2 4 2 9" xfId="3039" xr:uid="{00000000-0005-0000-0000-0000C71A0000}"/>
    <cellStyle name="Cálculo 2 4 2 9 2" xfId="6487" xr:uid="{00000000-0005-0000-0000-0000C81A0000}"/>
    <cellStyle name="Cálculo 2 4 2 9 2 2" xfId="15739" xr:uid="{00000000-0005-0000-0000-0000C91A0000}"/>
    <cellStyle name="Cálculo 2 4 2 9 2 2 2" xfId="24991" xr:uid="{00000000-0005-0000-0000-0000CA1A0000}"/>
    <cellStyle name="Cálculo 2 4 2 9 2 2 3" xfId="34243" xr:uid="{00000000-0005-0000-0000-0000CB1A0000}"/>
    <cellStyle name="Cálculo 2 4 2 9 3" xfId="9169" xr:uid="{00000000-0005-0000-0000-0000CC1A0000}"/>
    <cellStyle name="Cálculo 2 4 2 9 3 2" xfId="18421" xr:uid="{00000000-0005-0000-0000-0000CD1A0000}"/>
    <cellStyle name="Cálculo 2 4 2 9 3 2 2" xfId="27673" xr:uid="{00000000-0005-0000-0000-0000CE1A0000}"/>
    <cellStyle name="Cálculo 2 4 2 9 3 2 3" xfId="36925" xr:uid="{00000000-0005-0000-0000-0000CF1A0000}"/>
    <cellStyle name="Cálculo 2 4 2 9 4" xfId="12291" xr:uid="{00000000-0005-0000-0000-0000D01A0000}"/>
    <cellStyle name="Cálculo 2 4 2 9 4 2" xfId="21543" xr:uid="{00000000-0005-0000-0000-0000D11A0000}"/>
    <cellStyle name="Cálculo 2 4 2 9 4 3" xfId="30795" xr:uid="{00000000-0005-0000-0000-0000D21A0000}"/>
    <cellStyle name="Cálculo 2 4 3" xfId="754" xr:uid="{00000000-0005-0000-0000-0000D31A0000}"/>
    <cellStyle name="Cálculo 2 4 3 10" xfId="4532" xr:uid="{00000000-0005-0000-0000-0000D41A0000}"/>
    <cellStyle name="Cálculo 2 4 3 10 2" xfId="13784" xr:uid="{00000000-0005-0000-0000-0000D51A0000}"/>
    <cellStyle name="Cálculo 2 4 3 10 2 2" xfId="23036" xr:uid="{00000000-0005-0000-0000-0000D61A0000}"/>
    <cellStyle name="Cálculo 2 4 3 10 2 3" xfId="32288" xr:uid="{00000000-0005-0000-0000-0000D71A0000}"/>
    <cellStyle name="Cálculo 2 4 3 11" xfId="4996" xr:uid="{00000000-0005-0000-0000-0000D81A0000}"/>
    <cellStyle name="Cálculo 2 4 3 11 2" xfId="14248" xr:uid="{00000000-0005-0000-0000-0000D91A0000}"/>
    <cellStyle name="Cálculo 2 4 3 11 2 2" xfId="23500" xr:uid="{00000000-0005-0000-0000-0000DA1A0000}"/>
    <cellStyle name="Cálculo 2 4 3 11 2 3" xfId="32752" xr:uid="{00000000-0005-0000-0000-0000DB1A0000}"/>
    <cellStyle name="Cálculo 2 4 3 12" xfId="10568" xr:uid="{00000000-0005-0000-0000-0000DC1A0000}"/>
    <cellStyle name="Cálculo 2 4 3 12 2" xfId="19820" xr:uid="{00000000-0005-0000-0000-0000DD1A0000}"/>
    <cellStyle name="Cálculo 2 4 3 12 3" xfId="29072" xr:uid="{00000000-0005-0000-0000-0000DE1A0000}"/>
    <cellStyle name="Cálculo 2 4 3 2" xfId="1953" xr:uid="{00000000-0005-0000-0000-0000DF1A0000}"/>
    <cellStyle name="Cálculo 2 4 3 2 2" xfId="2706" xr:uid="{00000000-0005-0000-0000-0000E01A0000}"/>
    <cellStyle name="Cálculo 2 4 3 2 2 2" xfId="6154" xr:uid="{00000000-0005-0000-0000-0000E11A0000}"/>
    <cellStyle name="Cálculo 2 4 3 2 2 2 2" xfId="15406" xr:uid="{00000000-0005-0000-0000-0000E21A0000}"/>
    <cellStyle name="Cálculo 2 4 3 2 2 2 2 2" xfId="24658" xr:uid="{00000000-0005-0000-0000-0000E31A0000}"/>
    <cellStyle name="Cálculo 2 4 3 2 2 2 2 3" xfId="33910" xr:uid="{00000000-0005-0000-0000-0000E41A0000}"/>
    <cellStyle name="Cálculo 2 4 3 2 2 3" xfId="8836" xr:uid="{00000000-0005-0000-0000-0000E51A0000}"/>
    <cellStyle name="Cálculo 2 4 3 2 2 3 2" xfId="18088" xr:uid="{00000000-0005-0000-0000-0000E61A0000}"/>
    <cellStyle name="Cálculo 2 4 3 2 2 3 2 2" xfId="27340" xr:uid="{00000000-0005-0000-0000-0000E71A0000}"/>
    <cellStyle name="Cálculo 2 4 3 2 2 3 2 3" xfId="36592" xr:uid="{00000000-0005-0000-0000-0000E81A0000}"/>
    <cellStyle name="Cálculo 2 4 3 2 2 4" xfId="11958" xr:uid="{00000000-0005-0000-0000-0000E91A0000}"/>
    <cellStyle name="Cálculo 2 4 3 2 2 4 2" xfId="21210" xr:uid="{00000000-0005-0000-0000-0000EA1A0000}"/>
    <cellStyle name="Cálculo 2 4 3 2 2 4 3" xfId="30462" xr:uid="{00000000-0005-0000-0000-0000EB1A0000}"/>
    <cellStyle name="Cálculo 2 4 3 2 3" xfId="3362" xr:uid="{00000000-0005-0000-0000-0000EC1A0000}"/>
    <cellStyle name="Cálculo 2 4 3 2 3 2" xfId="6810" xr:uid="{00000000-0005-0000-0000-0000ED1A0000}"/>
    <cellStyle name="Cálculo 2 4 3 2 3 2 2" xfId="16062" xr:uid="{00000000-0005-0000-0000-0000EE1A0000}"/>
    <cellStyle name="Cálculo 2 4 3 2 3 2 2 2" xfId="25314" xr:uid="{00000000-0005-0000-0000-0000EF1A0000}"/>
    <cellStyle name="Cálculo 2 4 3 2 3 2 2 3" xfId="34566" xr:uid="{00000000-0005-0000-0000-0000F01A0000}"/>
    <cellStyle name="Cálculo 2 4 3 2 3 3" xfId="9492" xr:uid="{00000000-0005-0000-0000-0000F11A0000}"/>
    <cellStyle name="Cálculo 2 4 3 2 3 3 2" xfId="18744" xr:uid="{00000000-0005-0000-0000-0000F21A0000}"/>
    <cellStyle name="Cálculo 2 4 3 2 3 3 2 2" xfId="27996" xr:uid="{00000000-0005-0000-0000-0000F31A0000}"/>
    <cellStyle name="Cálculo 2 4 3 2 3 3 2 3" xfId="37248" xr:uid="{00000000-0005-0000-0000-0000F41A0000}"/>
    <cellStyle name="Cálculo 2 4 3 2 3 4" xfId="12614" xr:uid="{00000000-0005-0000-0000-0000F51A0000}"/>
    <cellStyle name="Cálculo 2 4 3 2 3 4 2" xfId="21866" xr:uid="{00000000-0005-0000-0000-0000F61A0000}"/>
    <cellStyle name="Cálculo 2 4 3 2 3 4 3" xfId="31118" xr:uid="{00000000-0005-0000-0000-0000F71A0000}"/>
    <cellStyle name="Cálculo 2 4 3 2 4" xfId="3997" xr:uid="{00000000-0005-0000-0000-0000F81A0000}"/>
    <cellStyle name="Cálculo 2 4 3 2 4 2" xfId="7445" xr:uid="{00000000-0005-0000-0000-0000F91A0000}"/>
    <cellStyle name="Cálculo 2 4 3 2 4 2 2" xfId="16697" xr:uid="{00000000-0005-0000-0000-0000FA1A0000}"/>
    <cellStyle name="Cálculo 2 4 3 2 4 2 2 2" xfId="25949" xr:uid="{00000000-0005-0000-0000-0000FB1A0000}"/>
    <cellStyle name="Cálculo 2 4 3 2 4 2 2 3" xfId="35201" xr:uid="{00000000-0005-0000-0000-0000FC1A0000}"/>
    <cellStyle name="Cálculo 2 4 3 2 4 3" xfId="10127" xr:uid="{00000000-0005-0000-0000-0000FD1A0000}"/>
    <cellStyle name="Cálculo 2 4 3 2 4 3 2" xfId="19379" xr:uid="{00000000-0005-0000-0000-0000FE1A0000}"/>
    <cellStyle name="Cálculo 2 4 3 2 4 3 2 2" xfId="28631" xr:uid="{00000000-0005-0000-0000-0000FF1A0000}"/>
    <cellStyle name="Cálculo 2 4 3 2 4 3 2 3" xfId="37883" xr:uid="{00000000-0005-0000-0000-0000001B0000}"/>
    <cellStyle name="Cálculo 2 4 3 2 4 4" xfId="13249" xr:uid="{00000000-0005-0000-0000-0000011B0000}"/>
    <cellStyle name="Cálculo 2 4 3 2 4 4 2" xfId="22501" xr:uid="{00000000-0005-0000-0000-0000021B0000}"/>
    <cellStyle name="Cálculo 2 4 3 2 4 4 3" xfId="31753" xr:uid="{00000000-0005-0000-0000-0000031B0000}"/>
    <cellStyle name="Cálculo 2 4 3 2 5" xfId="5403" xr:uid="{00000000-0005-0000-0000-0000041B0000}"/>
    <cellStyle name="Cálculo 2 4 3 2 5 2" xfId="14655" xr:uid="{00000000-0005-0000-0000-0000051B0000}"/>
    <cellStyle name="Cálculo 2 4 3 2 5 2 2" xfId="23907" xr:uid="{00000000-0005-0000-0000-0000061B0000}"/>
    <cellStyle name="Cálculo 2 4 3 2 5 2 3" xfId="33159" xr:uid="{00000000-0005-0000-0000-0000071B0000}"/>
    <cellStyle name="Cálculo 2 4 3 2 6" xfId="8086" xr:uid="{00000000-0005-0000-0000-0000081B0000}"/>
    <cellStyle name="Cálculo 2 4 3 2 6 2" xfId="17338" xr:uid="{00000000-0005-0000-0000-0000091B0000}"/>
    <cellStyle name="Cálculo 2 4 3 2 6 2 2" xfId="26590" xr:uid="{00000000-0005-0000-0000-00000A1B0000}"/>
    <cellStyle name="Cálculo 2 4 3 2 6 2 3" xfId="35842" xr:uid="{00000000-0005-0000-0000-00000B1B0000}"/>
    <cellStyle name="Cálculo 2 4 3 2 7" xfId="11208" xr:uid="{00000000-0005-0000-0000-00000C1B0000}"/>
    <cellStyle name="Cálculo 2 4 3 2 7 2" xfId="20460" xr:uid="{00000000-0005-0000-0000-00000D1B0000}"/>
    <cellStyle name="Cálculo 2 4 3 2 7 3" xfId="29712" xr:uid="{00000000-0005-0000-0000-00000E1B0000}"/>
    <cellStyle name="Cálculo 2 4 3 3" xfId="2046" xr:uid="{00000000-0005-0000-0000-00000F1B0000}"/>
    <cellStyle name="Cálculo 2 4 3 3 2" xfId="2795" xr:uid="{00000000-0005-0000-0000-0000101B0000}"/>
    <cellStyle name="Cálculo 2 4 3 3 2 2" xfId="6243" xr:uid="{00000000-0005-0000-0000-0000111B0000}"/>
    <cellStyle name="Cálculo 2 4 3 3 2 2 2" xfId="15495" xr:uid="{00000000-0005-0000-0000-0000121B0000}"/>
    <cellStyle name="Cálculo 2 4 3 3 2 2 2 2" xfId="24747" xr:uid="{00000000-0005-0000-0000-0000131B0000}"/>
    <cellStyle name="Cálculo 2 4 3 3 2 2 2 3" xfId="33999" xr:uid="{00000000-0005-0000-0000-0000141B0000}"/>
    <cellStyle name="Cálculo 2 4 3 3 2 3" xfId="8925" xr:uid="{00000000-0005-0000-0000-0000151B0000}"/>
    <cellStyle name="Cálculo 2 4 3 3 2 3 2" xfId="18177" xr:uid="{00000000-0005-0000-0000-0000161B0000}"/>
    <cellStyle name="Cálculo 2 4 3 3 2 3 2 2" xfId="27429" xr:uid="{00000000-0005-0000-0000-0000171B0000}"/>
    <cellStyle name="Cálculo 2 4 3 3 2 3 2 3" xfId="36681" xr:uid="{00000000-0005-0000-0000-0000181B0000}"/>
    <cellStyle name="Cálculo 2 4 3 3 2 4" xfId="12047" xr:uid="{00000000-0005-0000-0000-0000191B0000}"/>
    <cellStyle name="Cálculo 2 4 3 3 2 4 2" xfId="21299" xr:uid="{00000000-0005-0000-0000-00001A1B0000}"/>
    <cellStyle name="Cálculo 2 4 3 3 2 4 3" xfId="30551" xr:uid="{00000000-0005-0000-0000-00001B1B0000}"/>
    <cellStyle name="Cálculo 2 4 3 3 3" xfId="3451" xr:uid="{00000000-0005-0000-0000-00001C1B0000}"/>
    <cellStyle name="Cálculo 2 4 3 3 3 2" xfId="6899" xr:uid="{00000000-0005-0000-0000-00001D1B0000}"/>
    <cellStyle name="Cálculo 2 4 3 3 3 2 2" xfId="16151" xr:uid="{00000000-0005-0000-0000-00001E1B0000}"/>
    <cellStyle name="Cálculo 2 4 3 3 3 2 2 2" xfId="25403" xr:uid="{00000000-0005-0000-0000-00001F1B0000}"/>
    <cellStyle name="Cálculo 2 4 3 3 3 2 2 3" xfId="34655" xr:uid="{00000000-0005-0000-0000-0000201B0000}"/>
    <cellStyle name="Cálculo 2 4 3 3 3 3" xfId="9581" xr:uid="{00000000-0005-0000-0000-0000211B0000}"/>
    <cellStyle name="Cálculo 2 4 3 3 3 3 2" xfId="18833" xr:uid="{00000000-0005-0000-0000-0000221B0000}"/>
    <cellStyle name="Cálculo 2 4 3 3 3 3 2 2" xfId="28085" xr:uid="{00000000-0005-0000-0000-0000231B0000}"/>
    <cellStyle name="Cálculo 2 4 3 3 3 3 2 3" xfId="37337" xr:uid="{00000000-0005-0000-0000-0000241B0000}"/>
    <cellStyle name="Cálculo 2 4 3 3 3 4" xfId="12703" xr:uid="{00000000-0005-0000-0000-0000251B0000}"/>
    <cellStyle name="Cálculo 2 4 3 3 3 4 2" xfId="21955" xr:uid="{00000000-0005-0000-0000-0000261B0000}"/>
    <cellStyle name="Cálculo 2 4 3 3 3 4 3" xfId="31207" xr:uid="{00000000-0005-0000-0000-0000271B0000}"/>
    <cellStyle name="Cálculo 2 4 3 3 4" xfId="4086" xr:uid="{00000000-0005-0000-0000-0000281B0000}"/>
    <cellStyle name="Cálculo 2 4 3 3 4 2" xfId="7534" xr:uid="{00000000-0005-0000-0000-0000291B0000}"/>
    <cellStyle name="Cálculo 2 4 3 3 4 2 2" xfId="16786" xr:uid="{00000000-0005-0000-0000-00002A1B0000}"/>
    <cellStyle name="Cálculo 2 4 3 3 4 2 2 2" xfId="26038" xr:uid="{00000000-0005-0000-0000-00002B1B0000}"/>
    <cellStyle name="Cálculo 2 4 3 3 4 2 2 3" xfId="35290" xr:uid="{00000000-0005-0000-0000-00002C1B0000}"/>
    <cellStyle name="Cálculo 2 4 3 3 4 3" xfId="10216" xr:uid="{00000000-0005-0000-0000-00002D1B0000}"/>
    <cellStyle name="Cálculo 2 4 3 3 4 3 2" xfId="19468" xr:uid="{00000000-0005-0000-0000-00002E1B0000}"/>
    <cellStyle name="Cálculo 2 4 3 3 4 3 2 2" xfId="28720" xr:uid="{00000000-0005-0000-0000-00002F1B0000}"/>
    <cellStyle name="Cálculo 2 4 3 3 4 3 2 3" xfId="37972" xr:uid="{00000000-0005-0000-0000-0000301B0000}"/>
    <cellStyle name="Cálculo 2 4 3 3 4 4" xfId="13338" xr:uid="{00000000-0005-0000-0000-0000311B0000}"/>
    <cellStyle name="Cálculo 2 4 3 3 4 4 2" xfId="22590" xr:uid="{00000000-0005-0000-0000-0000321B0000}"/>
    <cellStyle name="Cálculo 2 4 3 3 4 4 3" xfId="31842" xr:uid="{00000000-0005-0000-0000-0000331B0000}"/>
    <cellStyle name="Cálculo 2 4 3 3 5" xfId="5494" xr:uid="{00000000-0005-0000-0000-0000341B0000}"/>
    <cellStyle name="Cálculo 2 4 3 3 5 2" xfId="14746" xr:uid="{00000000-0005-0000-0000-0000351B0000}"/>
    <cellStyle name="Cálculo 2 4 3 3 5 2 2" xfId="23998" xr:uid="{00000000-0005-0000-0000-0000361B0000}"/>
    <cellStyle name="Cálculo 2 4 3 3 5 2 3" xfId="33250" xr:uid="{00000000-0005-0000-0000-0000371B0000}"/>
    <cellStyle name="Cálculo 2 4 3 3 6" xfId="8176" xr:uid="{00000000-0005-0000-0000-0000381B0000}"/>
    <cellStyle name="Cálculo 2 4 3 3 6 2" xfId="17428" xr:uid="{00000000-0005-0000-0000-0000391B0000}"/>
    <cellStyle name="Cálculo 2 4 3 3 6 2 2" xfId="26680" xr:uid="{00000000-0005-0000-0000-00003A1B0000}"/>
    <cellStyle name="Cálculo 2 4 3 3 6 2 3" xfId="35932" xr:uid="{00000000-0005-0000-0000-00003B1B0000}"/>
    <cellStyle name="Cálculo 2 4 3 3 7" xfId="11298" xr:uid="{00000000-0005-0000-0000-00003C1B0000}"/>
    <cellStyle name="Cálculo 2 4 3 3 7 2" xfId="20550" xr:uid="{00000000-0005-0000-0000-00003D1B0000}"/>
    <cellStyle name="Cálculo 2 4 3 3 7 3" xfId="29802" xr:uid="{00000000-0005-0000-0000-00003E1B0000}"/>
    <cellStyle name="Cálculo 2 4 3 4" xfId="2121" xr:uid="{00000000-0005-0000-0000-00003F1B0000}"/>
    <cellStyle name="Cálculo 2 4 3 4 2" xfId="2870" xr:uid="{00000000-0005-0000-0000-0000401B0000}"/>
    <cellStyle name="Cálculo 2 4 3 4 2 2" xfId="6318" xr:uid="{00000000-0005-0000-0000-0000411B0000}"/>
    <cellStyle name="Cálculo 2 4 3 4 2 2 2" xfId="15570" xr:uid="{00000000-0005-0000-0000-0000421B0000}"/>
    <cellStyle name="Cálculo 2 4 3 4 2 2 2 2" xfId="24822" xr:uid="{00000000-0005-0000-0000-0000431B0000}"/>
    <cellStyle name="Cálculo 2 4 3 4 2 2 2 3" xfId="34074" xr:uid="{00000000-0005-0000-0000-0000441B0000}"/>
    <cellStyle name="Cálculo 2 4 3 4 2 3" xfId="9000" xr:uid="{00000000-0005-0000-0000-0000451B0000}"/>
    <cellStyle name="Cálculo 2 4 3 4 2 3 2" xfId="18252" xr:uid="{00000000-0005-0000-0000-0000461B0000}"/>
    <cellStyle name="Cálculo 2 4 3 4 2 3 2 2" xfId="27504" xr:uid="{00000000-0005-0000-0000-0000471B0000}"/>
    <cellStyle name="Cálculo 2 4 3 4 2 3 2 3" xfId="36756" xr:uid="{00000000-0005-0000-0000-0000481B0000}"/>
    <cellStyle name="Cálculo 2 4 3 4 2 4" xfId="12122" xr:uid="{00000000-0005-0000-0000-0000491B0000}"/>
    <cellStyle name="Cálculo 2 4 3 4 2 4 2" xfId="21374" xr:uid="{00000000-0005-0000-0000-00004A1B0000}"/>
    <cellStyle name="Cálculo 2 4 3 4 2 4 3" xfId="30626" xr:uid="{00000000-0005-0000-0000-00004B1B0000}"/>
    <cellStyle name="Cálculo 2 4 3 4 3" xfId="3526" xr:uid="{00000000-0005-0000-0000-00004C1B0000}"/>
    <cellStyle name="Cálculo 2 4 3 4 3 2" xfId="6974" xr:uid="{00000000-0005-0000-0000-00004D1B0000}"/>
    <cellStyle name="Cálculo 2 4 3 4 3 2 2" xfId="16226" xr:uid="{00000000-0005-0000-0000-00004E1B0000}"/>
    <cellStyle name="Cálculo 2 4 3 4 3 2 2 2" xfId="25478" xr:uid="{00000000-0005-0000-0000-00004F1B0000}"/>
    <cellStyle name="Cálculo 2 4 3 4 3 2 2 3" xfId="34730" xr:uid="{00000000-0005-0000-0000-0000501B0000}"/>
    <cellStyle name="Cálculo 2 4 3 4 3 3" xfId="9656" xr:uid="{00000000-0005-0000-0000-0000511B0000}"/>
    <cellStyle name="Cálculo 2 4 3 4 3 3 2" xfId="18908" xr:uid="{00000000-0005-0000-0000-0000521B0000}"/>
    <cellStyle name="Cálculo 2 4 3 4 3 3 2 2" xfId="28160" xr:uid="{00000000-0005-0000-0000-0000531B0000}"/>
    <cellStyle name="Cálculo 2 4 3 4 3 3 2 3" xfId="37412" xr:uid="{00000000-0005-0000-0000-0000541B0000}"/>
    <cellStyle name="Cálculo 2 4 3 4 3 4" xfId="12778" xr:uid="{00000000-0005-0000-0000-0000551B0000}"/>
    <cellStyle name="Cálculo 2 4 3 4 3 4 2" xfId="22030" xr:uid="{00000000-0005-0000-0000-0000561B0000}"/>
    <cellStyle name="Cálculo 2 4 3 4 3 4 3" xfId="31282" xr:uid="{00000000-0005-0000-0000-0000571B0000}"/>
    <cellStyle name="Cálculo 2 4 3 4 4" xfId="4161" xr:uid="{00000000-0005-0000-0000-0000581B0000}"/>
    <cellStyle name="Cálculo 2 4 3 4 4 2" xfId="7609" xr:uid="{00000000-0005-0000-0000-0000591B0000}"/>
    <cellStyle name="Cálculo 2 4 3 4 4 2 2" xfId="16861" xr:uid="{00000000-0005-0000-0000-00005A1B0000}"/>
    <cellStyle name="Cálculo 2 4 3 4 4 2 2 2" xfId="26113" xr:uid="{00000000-0005-0000-0000-00005B1B0000}"/>
    <cellStyle name="Cálculo 2 4 3 4 4 2 2 3" xfId="35365" xr:uid="{00000000-0005-0000-0000-00005C1B0000}"/>
    <cellStyle name="Cálculo 2 4 3 4 4 3" xfId="10291" xr:uid="{00000000-0005-0000-0000-00005D1B0000}"/>
    <cellStyle name="Cálculo 2 4 3 4 4 3 2" xfId="19543" xr:uid="{00000000-0005-0000-0000-00005E1B0000}"/>
    <cellStyle name="Cálculo 2 4 3 4 4 3 2 2" xfId="28795" xr:uid="{00000000-0005-0000-0000-00005F1B0000}"/>
    <cellStyle name="Cálculo 2 4 3 4 4 3 2 3" xfId="38047" xr:uid="{00000000-0005-0000-0000-0000601B0000}"/>
    <cellStyle name="Cálculo 2 4 3 4 4 4" xfId="13413" xr:uid="{00000000-0005-0000-0000-0000611B0000}"/>
    <cellStyle name="Cálculo 2 4 3 4 4 4 2" xfId="22665" xr:uid="{00000000-0005-0000-0000-0000621B0000}"/>
    <cellStyle name="Cálculo 2 4 3 4 4 4 3" xfId="31917" xr:uid="{00000000-0005-0000-0000-0000631B0000}"/>
    <cellStyle name="Cálculo 2 4 3 4 5" xfId="5569" xr:uid="{00000000-0005-0000-0000-0000641B0000}"/>
    <cellStyle name="Cálculo 2 4 3 4 5 2" xfId="14821" xr:uid="{00000000-0005-0000-0000-0000651B0000}"/>
    <cellStyle name="Cálculo 2 4 3 4 5 2 2" xfId="24073" xr:uid="{00000000-0005-0000-0000-0000661B0000}"/>
    <cellStyle name="Cálculo 2 4 3 4 5 2 3" xfId="33325" xr:uid="{00000000-0005-0000-0000-0000671B0000}"/>
    <cellStyle name="Cálculo 2 4 3 4 6" xfId="8251" xr:uid="{00000000-0005-0000-0000-0000681B0000}"/>
    <cellStyle name="Cálculo 2 4 3 4 6 2" xfId="17503" xr:uid="{00000000-0005-0000-0000-0000691B0000}"/>
    <cellStyle name="Cálculo 2 4 3 4 6 2 2" xfId="26755" xr:uid="{00000000-0005-0000-0000-00006A1B0000}"/>
    <cellStyle name="Cálculo 2 4 3 4 6 2 3" xfId="36007" xr:uid="{00000000-0005-0000-0000-00006B1B0000}"/>
    <cellStyle name="Cálculo 2 4 3 4 7" xfId="11373" xr:uid="{00000000-0005-0000-0000-00006C1B0000}"/>
    <cellStyle name="Cálculo 2 4 3 4 7 2" xfId="20625" xr:uid="{00000000-0005-0000-0000-00006D1B0000}"/>
    <cellStyle name="Cálculo 2 4 3 4 7 3" xfId="29877" xr:uid="{00000000-0005-0000-0000-00006E1B0000}"/>
    <cellStyle name="Cálculo 2 4 3 5" xfId="2190" xr:uid="{00000000-0005-0000-0000-00006F1B0000}"/>
    <cellStyle name="Cálculo 2 4 3 5 2" xfId="2939" xr:uid="{00000000-0005-0000-0000-0000701B0000}"/>
    <cellStyle name="Cálculo 2 4 3 5 2 2" xfId="6387" xr:uid="{00000000-0005-0000-0000-0000711B0000}"/>
    <cellStyle name="Cálculo 2 4 3 5 2 2 2" xfId="15639" xr:uid="{00000000-0005-0000-0000-0000721B0000}"/>
    <cellStyle name="Cálculo 2 4 3 5 2 2 2 2" xfId="24891" xr:uid="{00000000-0005-0000-0000-0000731B0000}"/>
    <cellStyle name="Cálculo 2 4 3 5 2 2 2 3" xfId="34143" xr:uid="{00000000-0005-0000-0000-0000741B0000}"/>
    <cellStyle name="Cálculo 2 4 3 5 2 3" xfId="9069" xr:uid="{00000000-0005-0000-0000-0000751B0000}"/>
    <cellStyle name="Cálculo 2 4 3 5 2 3 2" xfId="18321" xr:uid="{00000000-0005-0000-0000-0000761B0000}"/>
    <cellStyle name="Cálculo 2 4 3 5 2 3 2 2" xfId="27573" xr:uid="{00000000-0005-0000-0000-0000771B0000}"/>
    <cellStyle name="Cálculo 2 4 3 5 2 3 2 3" xfId="36825" xr:uid="{00000000-0005-0000-0000-0000781B0000}"/>
    <cellStyle name="Cálculo 2 4 3 5 2 4" xfId="12191" xr:uid="{00000000-0005-0000-0000-0000791B0000}"/>
    <cellStyle name="Cálculo 2 4 3 5 2 4 2" xfId="21443" xr:uid="{00000000-0005-0000-0000-00007A1B0000}"/>
    <cellStyle name="Cálculo 2 4 3 5 2 4 3" xfId="30695" xr:uid="{00000000-0005-0000-0000-00007B1B0000}"/>
    <cellStyle name="Cálculo 2 4 3 5 3" xfId="3595" xr:uid="{00000000-0005-0000-0000-00007C1B0000}"/>
    <cellStyle name="Cálculo 2 4 3 5 3 2" xfId="7043" xr:uid="{00000000-0005-0000-0000-00007D1B0000}"/>
    <cellStyle name="Cálculo 2 4 3 5 3 2 2" xfId="16295" xr:uid="{00000000-0005-0000-0000-00007E1B0000}"/>
    <cellStyle name="Cálculo 2 4 3 5 3 2 2 2" xfId="25547" xr:uid="{00000000-0005-0000-0000-00007F1B0000}"/>
    <cellStyle name="Cálculo 2 4 3 5 3 2 2 3" xfId="34799" xr:uid="{00000000-0005-0000-0000-0000801B0000}"/>
    <cellStyle name="Cálculo 2 4 3 5 3 3" xfId="9725" xr:uid="{00000000-0005-0000-0000-0000811B0000}"/>
    <cellStyle name="Cálculo 2 4 3 5 3 3 2" xfId="18977" xr:uid="{00000000-0005-0000-0000-0000821B0000}"/>
    <cellStyle name="Cálculo 2 4 3 5 3 3 2 2" xfId="28229" xr:uid="{00000000-0005-0000-0000-0000831B0000}"/>
    <cellStyle name="Cálculo 2 4 3 5 3 3 2 3" xfId="37481" xr:uid="{00000000-0005-0000-0000-0000841B0000}"/>
    <cellStyle name="Cálculo 2 4 3 5 3 4" xfId="12847" xr:uid="{00000000-0005-0000-0000-0000851B0000}"/>
    <cellStyle name="Cálculo 2 4 3 5 3 4 2" xfId="22099" xr:uid="{00000000-0005-0000-0000-0000861B0000}"/>
    <cellStyle name="Cálculo 2 4 3 5 3 4 3" xfId="31351" xr:uid="{00000000-0005-0000-0000-0000871B0000}"/>
    <cellStyle name="Cálculo 2 4 3 5 4" xfId="4230" xr:uid="{00000000-0005-0000-0000-0000881B0000}"/>
    <cellStyle name="Cálculo 2 4 3 5 4 2" xfId="7678" xr:uid="{00000000-0005-0000-0000-0000891B0000}"/>
    <cellStyle name="Cálculo 2 4 3 5 4 2 2" xfId="16930" xr:uid="{00000000-0005-0000-0000-00008A1B0000}"/>
    <cellStyle name="Cálculo 2 4 3 5 4 2 2 2" xfId="26182" xr:uid="{00000000-0005-0000-0000-00008B1B0000}"/>
    <cellStyle name="Cálculo 2 4 3 5 4 2 2 3" xfId="35434" xr:uid="{00000000-0005-0000-0000-00008C1B0000}"/>
    <cellStyle name="Cálculo 2 4 3 5 4 3" xfId="10360" xr:uid="{00000000-0005-0000-0000-00008D1B0000}"/>
    <cellStyle name="Cálculo 2 4 3 5 4 3 2" xfId="19612" xr:uid="{00000000-0005-0000-0000-00008E1B0000}"/>
    <cellStyle name="Cálculo 2 4 3 5 4 3 2 2" xfId="28864" xr:uid="{00000000-0005-0000-0000-00008F1B0000}"/>
    <cellStyle name="Cálculo 2 4 3 5 4 3 2 3" xfId="38116" xr:uid="{00000000-0005-0000-0000-0000901B0000}"/>
    <cellStyle name="Cálculo 2 4 3 5 4 4" xfId="13482" xr:uid="{00000000-0005-0000-0000-0000911B0000}"/>
    <cellStyle name="Cálculo 2 4 3 5 4 4 2" xfId="22734" xr:uid="{00000000-0005-0000-0000-0000921B0000}"/>
    <cellStyle name="Cálculo 2 4 3 5 4 4 3" xfId="31986" xr:uid="{00000000-0005-0000-0000-0000931B0000}"/>
    <cellStyle name="Cálculo 2 4 3 5 5" xfId="5638" xr:uid="{00000000-0005-0000-0000-0000941B0000}"/>
    <cellStyle name="Cálculo 2 4 3 5 5 2" xfId="14890" xr:uid="{00000000-0005-0000-0000-0000951B0000}"/>
    <cellStyle name="Cálculo 2 4 3 5 5 2 2" xfId="24142" xr:uid="{00000000-0005-0000-0000-0000961B0000}"/>
    <cellStyle name="Cálculo 2 4 3 5 5 2 3" xfId="33394" xr:uid="{00000000-0005-0000-0000-0000971B0000}"/>
    <cellStyle name="Cálculo 2 4 3 5 6" xfId="8320" xr:uid="{00000000-0005-0000-0000-0000981B0000}"/>
    <cellStyle name="Cálculo 2 4 3 5 6 2" xfId="17572" xr:uid="{00000000-0005-0000-0000-0000991B0000}"/>
    <cellStyle name="Cálculo 2 4 3 5 6 2 2" xfId="26824" xr:uid="{00000000-0005-0000-0000-00009A1B0000}"/>
    <cellStyle name="Cálculo 2 4 3 5 6 2 3" xfId="36076" xr:uid="{00000000-0005-0000-0000-00009B1B0000}"/>
    <cellStyle name="Cálculo 2 4 3 5 7" xfId="11442" xr:uid="{00000000-0005-0000-0000-00009C1B0000}"/>
    <cellStyle name="Cálculo 2 4 3 5 7 2" xfId="20694" xr:uid="{00000000-0005-0000-0000-00009D1B0000}"/>
    <cellStyle name="Cálculo 2 4 3 5 7 3" xfId="29946" xr:uid="{00000000-0005-0000-0000-00009E1B0000}"/>
    <cellStyle name="Cálculo 2 4 3 6" xfId="2251" xr:uid="{00000000-0005-0000-0000-00009F1B0000}"/>
    <cellStyle name="Cálculo 2 4 3 6 2" xfId="3000" xr:uid="{00000000-0005-0000-0000-0000A01B0000}"/>
    <cellStyle name="Cálculo 2 4 3 6 2 2" xfId="6448" xr:uid="{00000000-0005-0000-0000-0000A11B0000}"/>
    <cellStyle name="Cálculo 2 4 3 6 2 2 2" xfId="15700" xr:uid="{00000000-0005-0000-0000-0000A21B0000}"/>
    <cellStyle name="Cálculo 2 4 3 6 2 2 2 2" xfId="24952" xr:uid="{00000000-0005-0000-0000-0000A31B0000}"/>
    <cellStyle name="Cálculo 2 4 3 6 2 2 2 3" xfId="34204" xr:uid="{00000000-0005-0000-0000-0000A41B0000}"/>
    <cellStyle name="Cálculo 2 4 3 6 2 3" xfId="9130" xr:uid="{00000000-0005-0000-0000-0000A51B0000}"/>
    <cellStyle name="Cálculo 2 4 3 6 2 3 2" xfId="18382" xr:uid="{00000000-0005-0000-0000-0000A61B0000}"/>
    <cellStyle name="Cálculo 2 4 3 6 2 3 2 2" xfId="27634" xr:uid="{00000000-0005-0000-0000-0000A71B0000}"/>
    <cellStyle name="Cálculo 2 4 3 6 2 3 2 3" xfId="36886" xr:uid="{00000000-0005-0000-0000-0000A81B0000}"/>
    <cellStyle name="Cálculo 2 4 3 6 2 4" xfId="12252" xr:uid="{00000000-0005-0000-0000-0000A91B0000}"/>
    <cellStyle name="Cálculo 2 4 3 6 2 4 2" xfId="21504" xr:uid="{00000000-0005-0000-0000-0000AA1B0000}"/>
    <cellStyle name="Cálculo 2 4 3 6 2 4 3" xfId="30756" xr:uid="{00000000-0005-0000-0000-0000AB1B0000}"/>
    <cellStyle name="Cálculo 2 4 3 6 3" xfId="3656" xr:uid="{00000000-0005-0000-0000-0000AC1B0000}"/>
    <cellStyle name="Cálculo 2 4 3 6 3 2" xfId="7104" xr:uid="{00000000-0005-0000-0000-0000AD1B0000}"/>
    <cellStyle name="Cálculo 2 4 3 6 3 2 2" xfId="16356" xr:uid="{00000000-0005-0000-0000-0000AE1B0000}"/>
    <cellStyle name="Cálculo 2 4 3 6 3 2 2 2" xfId="25608" xr:uid="{00000000-0005-0000-0000-0000AF1B0000}"/>
    <cellStyle name="Cálculo 2 4 3 6 3 2 2 3" xfId="34860" xr:uid="{00000000-0005-0000-0000-0000B01B0000}"/>
    <cellStyle name="Cálculo 2 4 3 6 3 3" xfId="9786" xr:uid="{00000000-0005-0000-0000-0000B11B0000}"/>
    <cellStyle name="Cálculo 2 4 3 6 3 3 2" xfId="19038" xr:uid="{00000000-0005-0000-0000-0000B21B0000}"/>
    <cellStyle name="Cálculo 2 4 3 6 3 3 2 2" xfId="28290" xr:uid="{00000000-0005-0000-0000-0000B31B0000}"/>
    <cellStyle name="Cálculo 2 4 3 6 3 3 2 3" xfId="37542" xr:uid="{00000000-0005-0000-0000-0000B41B0000}"/>
    <cellStyle name="Cálculo 2 4 3 6 3 4" xfId="12908" xr:uid="{00000000-0005-0000-0000-0000B51B0000}"/>
    <cellStyle name="Cálculo 2 4 3 6 3 4 2" xfId="22160" xr:uid="{00000000-0005-0000-0000-0000B61B0000}"/>
    <cellStyle name="Cálculo 2 4 3 6 3 4 3" xfId="31412" xr:uid="{00000000-0005-0000-0000-0000B71B0000}"/>
    <cellStyle name="Cálculo 2 4 3 6 4" xfId="4291" xr:uid="{00000000-0005-0000-0000-0000B81B0000}"/>
    <cellStyle name="Cálculo 2 4 3 6 4 2" xfId="7739" xr:uid="{00000000-0005-0000-0000-0000B91B0000}"/>
    <cellStyle name="Cálculo 2 4 3 6 4 2 2" xfId="16991" xr:uid="{00000000-0005-0000-0000-0000BA1B0000}"/>
    <cellStyle name="Cálculo 2 4 3 6 4 2 2 2" xfId="26243" xr:uid="{00000000-0005-0000-0000-0000BB1B0000}"/>
    <cellStyle name="Cálculo 2 4 3 6 4 2 2 3" xfId="35495" xr:uid="{00000000-0005-0000-0000-0000BC1B0000}"/>
    <cellStyle name="Cálculo 2 4 3 6 4 3" xfId="10421" xr:uid="{00000000-0005-0000-0000-0000BD1B0000}"/>
    <cellStyle name="Cálculo 2 4 3 6 4 3 2" xfId="19673" xr:uid="{00000000-0005-0000-0000-0000BE1B0000}"/>
    <cellStyle name="Cálculo 2 4 3 6 4 3 2 2" xfId="28925" xr:uid="{00000000-0005-0000-0000-0000BF1B0000}"/>
    <cellStyle name="Cálculo 2 4 3 6 4 3 2 3" xfId="38177" xr:uid="{00000000-0005-0000-0000-0000C01B0000}"/>
    <cellStyle name="Cálculo 2 4 3 6 4 4" xfId="13543" xr:uid="{00000000-0005-0000-0000-0000C11B0000}"/>
    <cellStyle name="Cálculo 2 4 3 6 4 4 2" xfId="22795" xr:uid="{00000000-0005-0000-0000-0000C21B0000}"/>
    <cellStyle name="Cálculo 2 4 3 6 4 4 3" xfId="32047" xr:uid="{00000000-0005-0000-0000-0000C31B0000}"/>
    <cellStyle name="Cálculo 2 4 3 6 5" xfId="5699" xr:uid="{00000000-0005-0000-0000-0000C41B0000}"/>
    <cellStyle name="Cálculo 2 4 3 6 5 2" xfId="14951" xr:uid="{00000000-0005-0000-0000-0000C51B0000}"/>
    <cellStyle name="Cálculo 2 4 3 6 5 2 2" xfId="24203" xr:uid="{00000000-0005-0000-0000-0000C61B0000}"/>
    <cellStyle name="Cálculo 2 4 3 6 5 2 3" xfId="33455" xr:uid="{00000000-0005-0000-0000-0000C71B0000}"/>
    <cellStyle name="Cálculo 2 4 3 6 6" xfId="8381" xr:uid="{00000000-0005-0000-0000-0000C81B0000}"/>
    <cellStyle name="Cálculo 2 4 3 6 6 2" xfId="17633" xr:uid="{00000000-0005-0000-0000-0000C91B0000}"/>
    <cellStyle name="Cálculo 2 4 3 6 6 2 2" xfId="26885" xr:uid="{00000000-0005-0000-0000-0000CA1B0000}"/>
    <cellStyle name="Cálculo 2 4 3 6 6 2 3" xfId="36137" xr:uid="{00000000-0005-0000-0000-0000CB1B0000}"/>
    <cellStyle name="Cálculo 2 4 3 6 7" xfId="11503" xr:uid="{00000000-0005-0000-0000-0000CC1B0000}"/>
    <cellStyle name="Cálculo 2 4 3 6 7 2" xfId="20755" xr:uid="{00000000-0005-0000-0000-0000CD1B0000}"/>
    <cellStyle name="Cálculo 2 4 3 6 7 3" xfId="30007" xr:uid="{00000000-0005-0000-0000-0000CE1B0000}"/>
    <cellStyle name="Cálculo 2 4 3 7" xfId="1082" xr:uid="{00000000-0005-0000-0000-0000CF1B0000}"/>
    <cellStyle name="Cálculo 2 4 3 7 2" xfId="4810" xr:uid="{00000000-0005-0000-0000-0000D01B0000}"/>
    <cellStyle name="Cálculo 2 4 3 7 2 2" xfId="14062" xr:uid="{00000000-0005-0000-0000-0000D11B0000}"/>
    <cellStyle name="Cálculo 2 4 3 7 2 2 2" xfId="23314" xr:uid="{00000000-0005-0000-0000-0000D21B0000}"/>
    <cellStyle name="Cálculo 2 4 3 7 2 2 3" xfId="32566" xr:uid="{00000000-0005-0000-0000-0000D31B0000}"/>
    <cellStyle name="Cálculo 2 4 3 7 3" xfId="4887" xr:uid="{00000000-0005-0000-0000-0000D41B0000}"/>
    <cellStyle name="Cálculo 2 4 3 7 3 2" xfId="14139" xr:uid="{00000000-0005-0000-0000-0000D51B0000}"/>
    <cellStyle name="Cálculo 2 4 3 7 3 2 2" xfId="23391" xr:uid="{00000000-0005-0000-0000-0000D61B0000}"/>
    <cellStyle name="Cálculo 2 4 3 7 3 2 3" xfId="32643" xr:uid="{00000000-0005-0000-0000-0000D71B0000}"/>
    <cellStyle name="Cálculo 2 4 3 7 4" xfId="10836" xr:uid="{00000000-0005-0000-0000-0000D81B0000}"/>
    <cellStyle name="Cálculo 2 4 3 7 4 2" xfId="20088" xr:uid="{00000000-0005-0000-0000-0000D91B0000}"/>
    <cellStyle name="Cálculo 2 4 3 7 4 3" xfId="29340" xr:uid="{00000000-0005-0000-0000-0000DA1B0000}"/>
    <cellStyle name="Cálculo 2 4 3 8" xfId="2295" xr:uid="{00000000-0005-0000-0000-0000DB1B0000}"/>
    <cellStyle name="Cálculo 2 4 3 8 2" xfId="5743" xr:uid="{00000000-0005-0000-0000-0000DC1B0000}"/>
    <cellStyle name="Cálculo 2 4 3 8 2 2" xfId="14995" xr:uid="{00000000-0005-0000-0000-0000DD1B0000}"/>
    <cellStyle name="Cálculo 2 4 3 8 2 2 2" xfId="24247" xr:uid="{00000000-0005-0000-0000-0000DE1B0000}"/>
    <cellStyle name="Cálculo 2 4 3 8 2 2 3" xfId="33499" xr:uid="{00000000-0005-0000-0000-0000DF1B0000}"/>
    <cellStyle name="Cálculo 2 4 3 8 3" xfId="8425" xr:uid="{00000000-0005-0000-0000-0000E01B0000}"/>
    <cellStyle name="Cálculo 2 4 3 8 3 2" xfId="17677" xr:uid="{00000000-0005-0000-0000-0000E11B0000}"/>
    <cellStyle name="Cálculo 2 4 3 8 3 2 2" xfId="26929" xr:uid="{00000000-0005-0000-0000-0000E21B0000}"/>
    <cellStyle name="Cálculo 2 4 3 8 3 2 3" xfId="36181" xr:uid="{00000000-0005-0000-0000-0000E31B0000}"/>
    <cellStyle name="Cálculo 2 4 3 8 4" xfId="11547" xr:uid="{00000000-0005-0000-0000-0000E41B0000}"/>
    <cellStyle name="Cálculo 2 4 3 8 4 2" xfId="20799" xr:uid="{00000000-0005-0000-0000-0000E51B0000}"/>
    <cellStyle name="Cálculo 2 4 3 8 4 3" xfId="30051" xr:uid="{00000000-0005-0000-0000-0000E61B0000}"/>
    <cellStyle name="Cálculo 2 4 3 9" xfId="2387" xr:uid="{00000000-0005-0000-0000-0000E71B0000}"/>
    <cellStyle name="Cálculo 2 4 3 9 2" xfId="5835" xr:uid="{00000000-0005-0000-0000-0000E81B0000}"/>
    <cellStyle name="Cálculo 2 4 3 9 2 2" xfId="15087" xr:uid="{00000000-0005-0000-0000-0000E91B0000}"/>
    <cellStyle name="Cálculo 2 4 3 9 2 2 2" xfId="24339" xr:uid="{00000000-0005-0000-0000-0000EA1B0000}"/>
    <cellStyle name="Cálculo 2 4 3 9 2 2 3" xfId="33591" xr:uid="{00000000-0005-0000-0000-0000EB1B0000}"/>
    <cellStyle name="Cálculo 2 4 3 9 3" xfId="8517" xr:uid="{00000000-0005-0000-0000-0000EC1B0000}"/>
    <cellStyle name="Cálculo 2 4 3 9 3 2" xfId="17769" xr:uid="{00000000-0005-0000-0000-0000ED1B0000}"/>
    <cellStyle name="Cálculo 2 4 3 9 3 2 2" xfId="27021" xr:uid="{00000000-0005-0000-0000-0000EE1B0000}"/>
    <cellStyle name="Cálculo 2 4 3 9 3 2 3" xfId="36273" xr:uid="{00000000-0005-0000-0000-0000EF1B0000}"/>
    <cellStyle name="Cálculo 2 4 3 9 4" xfId="11639" xr:uid="{00000000-0005-0000-0000-0000F01B0000}"/>
    <cellStyle name="Cálculo 2 4 3 9 4 2" xfId="20891" xr:uid="{00000000-0005-0000-0000-0000F11B0000}"/>
    <cellStyle name="Cálculo 2 4 3 9 4 3" xfId="30143" xr:uid="{00000000-0005-0000-0000-0000F21B0000}"/>
    <cellStyle name="Cálculo 2 4 4" xfId="824" xr:uid="{00000000-0005-0000-0000-0000F31B0000}"/>
    <cellStyle name="Cálculo 2 4 4 10" xfId="4567" xr:uid="{00000000-0005-0000-0000-0000F41B0000}"/>
    <cellStyle name="Cálculo 2 4 4 10 2" xfId="13819" xr:uid="{00000000-0005-0000-0000-0000F51B0000}"/>
    <cellStyle name="Cálculo 2 4 4 10 2 2" xfId="23071" xr:uid="{00000000-0005-0000-0000-0000F61B0000}"/>
    <cellStyle name="Cálculo 2 4 4 10 2 3" xfId="32323" xr:uid="{00000000-0005-0000-0000-0000F71B0000}"/>
    <cellStyle name="Cálculo 2 4 4 11" xfId="4371" xr:uid="{00000000-0005-0000-0000-0000F81B0000}"/>
    <cellStyle name="Cálculo 2 4 4 11 2" xfId="13623" xr:uid="{00000000-0005-0000-0000-0000F91B0000}"/>
    <cellStyle name="Cálculo 2 4 4 11 2 2" xfId="22875" xr:uid="{00000000-0005-0000-0000-0000FA1B0000}"/>
    <cellStyle name="Cálculo 2 4 4 11 2 3" xfId="32127" xr:uid="{00000000-0005-0000-0000-0000FB1B0000}"/>
    <cellStyle name="Cálculo 2 4 4 12" xfId="10596" xr:uid="{00000000-0005-0000-0000-0000FC1B0000}"/>
    <cellStyle name="Cálculo 2 4 4 12 2" xfId="19848" xr:uid="{00000000-0005-0000-0000-0000FD1B0000}"/>
    <cellStyle name="Cálculo 2 4 4 12 3" xfId="29100" xr:uid="{00000000-0005-0000-0000-0000FE1B0000}"/>
    <cellStyle name="Cálculo 2 4 4 2" xfId="2003" xr:uid="{00000000-0005-0000-0000-0000FF1B0000}"/>
    <cellStyle name="Cálculo 2 4 4 2 2" xfId="2756" xr:uid="{00000000-0005-0000-0000-0000001C0000}"/>
    <cellStyle name="Cálculo 2 4 4 2 2 2" xfId="6204" xr:uid="{00000000-0005-0000-0000-0000011C0000}"/>
    <cellStyle name="Cálculo 2 4 4 2 2 2 2" xfId="15456" xr:uid="{00000000-0005-0000-0000-0000021C0000}"/>
    <cellStyle name="Cálculo 2 4 4 2 2 2 2 2" xfId="24708" xr:uid="{00000000-0005-0000-0000-0000031C0000}"/>
    <cellStyle name="Cálculo 2 4 4 2 2 2 2 3" xfId="33960" xr:uid="{00000000-0005-0000-0000-0000041C0000}"/>
    <cellStyle name="Cálculo 2 4 4 2 2 3" xfId="8886" xr:uid="{00000000-0005-0000-0000-0000051C0000}"/>
    <cellStyle name="Cálculo 2 4 4 2 2 3 2" xfId="18138" xr:uid="{00000000-0005-0000-0000-0000061C0000}"/>
    <cellStyle name="Cálculo 2 4 4 2 2 3 2 2" xfId="27390" xr:uid="{00000000-0005-0000-0000-0000071C0000}"/>
    <cellStyle name="Cálculo 2 4 4 2 2 3 2 3" xfId="36642" xr:uid="{00000000-0005-0000-0000-0000081C0000}"/>
    <cellStyle name="Cálculo 2 4 4 2 2 4" xfId="12008" xr:uid="{00000000-0005-0000-0000-0000091C0000}"/>
    <cellStyle name="Cálculo 2 4 4 2 2 4 2" xfId="21260" xr:uid="{00000000-0005-0000-0000-00000A1C0000}"/>
    <cellStyle name="Cálculo 2 4 4 2 2 4 3" xfId="30512" xr:uid="{00000000-0005-0000-0000-00000B1C0000}"/>
    <cellStyle name="Cálculo 2 4 4 2 3" xfId="3412" xr:uid="{00000000-0005-0000-0000-00000C1C0000}"/>
    <cellStyle name="Cálculo 2 4 4 2 3 2" xfId="6860" xr:uid="{00000000-0005-0000-0000-00000D1C0000}"/>
    <cellStyle name="Cálculo 2 4 4 2 3 2 2" xfId="16112" xr:uid="{00000000-0005-0000-0000-00000E1C0000}"/>
    <cellStyle name="Cálculo 2 4 4 2 3 2 2 2" xfId="25364" xr:uid="{00000000-0005-0000-0000-00000F1C0000}"/>
    <cellStyle name="Cálculo 2 4 4 2 3 2 2 3" xfId="34616" xr:uid="{00000000-0005-0000-0000-0000101C0000}"/>
    <cellStyle name="Cálculo 2 4 4 2 3 3" xfId="9542" xr:uid="{00000000-0005-0000-0000-0000111C0000}"/>
    <cellStyle name="Cálculo 2 4 4 2 3 3 2" xfId="18794" xr:uid="{00000000-0005-0000-0000-0000121C0000}"/>
    <cellStyle name="Cálculo 2 4 4 2 3 3 2 2" xfId="28046" xr:uid="{00000000-0005-0000-0000-0000131C0000}"/>
    <cellStyle name="Cálculo 2 4 4 2 3 3 2 3" xfId="37298" xr:uid="{00000000-0005-0000-0000-0000141C0000}"/>
    <cellStyle name="Cálculo 2 4 4 2 3 4" xfId="12664" xr:uid="{00000000-0005-0000-0000-0000151C0000}"/>
    <cellStyle name="Cálculo 2 4 4 2 3 4 2" xfId="21916" xr:uid="{00000000-0005-0000-0000-0000161C0000}"/>
    <cellStyle name="Cálculo 2 4 4 2 3 4 3" xfId="31168" xr:uid="{00000000-0005-0000-0000-0000171C0000}"/>
    <cellStyle name="Cálculo 2 4 4 2 4" xfId="4047" xr:uid="{00000000-0005-0000-0000-0000181C0000}"/>
    <cellStyle name="Cálculo 2 4 4 2 4 2" xfId="7495" xr:uid="{00000000-0005-0000-0000-0000191C0000}"/>
    <cellStyle name="Cálculo 2 4 4 2 4 2 2" xfId="16747" xr:uid="{00000000-0005-0000-0000-00001A1C0000}"/>
    <cellStyle name="Cálculo 2 4 4 2 4 2 2 2" xfId="25999" xr:uid="{00000000-0005-0000-0000-00001B1C0000}"/>
    <cellStyle name="Cálculo 2 4 4 2 4 2 2 3" xfId="35251" xr:uid="{00000000-0005-0000-0000-00001C1C0000}"/>
    <cellStyle name="Cálculo 2 4 4 2 4 3" xfId="10177" xr:uid="{00000000-0005-0000-0000-00001D1C0000}"/>
    <cellStyle name="Cálculo 2 4 4 2 4 3 2" xfId="19429" xr:uid="{00000000-0005-0000-0000-00001E1C0000}"/>
    <cellStyle name="Cálculo 2 4 4 2 4 3 2 2" xfId="28681" xr:uid="{00000000-0005-0000-0000-00001F1C0000}"/>
    <cellStyle name="Cálculo 2 4 4 2 4 3 2 3" xfId="37933" xr:uid="{00000000-0005-0000-0000-0000201C0000}"/>
    <cellStyle name="Cálculo 2 4 4 2 4 4" xfId="13299" xr:uid="{00000000-0005-0000-0000-0000211C0000}"/>
    <cellStyle name="Cálculo 2 4 4 2 4 4 2" xfId="22551" xr:uid="{00000000-0005-0000-0000-0000221C0000}"/>
    <cellStyle name="Cálculo 2 4 4 2 4 4 3" xfId="31803" xr:uid="{00000000-0005-0000-0000-0000231C0000}"/>
    <cellStyle name="Cálculo 2 4 4 2 5" xfId="5453" xr:uid="{00000000-0005-0000-0000-0000241C0000}"/>
    <cellStyle name="Cálculo 2 4 4 2 5 2" xfId="14705" xr:uid="{00000000-0005-0000-0000-0000251C0000}"/>
    <cellStyle name="Cálculo 2 4 4 2 5 2 2" xfId="23957" xr:uid="{00000000-0005-0000-0000-0000261C0000}"/>
    <cellStyle name="Cálculo 2 4 4 2 5 2 3" xfId="33209" xr:uid="{00000000-0005-0000-0000-0000271C0000}"/>
    <cellStyle name="Cálculo 2 4 4 2 6" xfId="8136" xr:uid="{00000000-0005-0000-0000-0000281C0000}"/>
    <cellStyle name="Cálculo 2 4 4 2 6 2" xfId="17388" xr:uid="{00000000-0005-0000-0000-0000291C0000}"/>
    <cellStyle name="Cálculo 2 4 4 2 6 2 2" xfId="26640" xr:uid="{00000000-0005-0000-0000-00002A1C0000}"/>
    <cellStyle name="Cálculo 2 4 4 2 6 2 3" xfId="35892" xr:uid="{00000000-0005-0000-0000-00002B1C0000}"/>
    <cellStyle name="Cálculo 2 4 4 2 7" xfId="11258" xr:uid="{00000000-0005-0000-0000-00002C1C0000}"/>
    <cellStyle name="Cálculo 2 4 4 2 7 2" xfId="20510" xr:uid="{00000000-0005-0000-0000-00002D1C0000}"/>
    <cellStyle name="Cálculo 2 4 4 2 7 3" xfId="29762" xr:uid="{00000000-0005-0000-0000-00002E1C0000}"/>
    <cellStyle name="Cálculo 2 4 4 3" xfId="2085" xr:uid="{00000000-0005-0000-0000-00002F1C0000}"/>
    <cellStyle name="Cálculo 2 4 4 3 2" xfId="2834" xr:uid="{00000000-0005-0000-0000-0000301C0000}"/>
    <cellStyle name="Cálculo 2 4 4 3 2 2" xfId="6282" xr:uid="{00000000-0005-0000-0000-0000311C0000}"/>
    <cellStyle name="Cálculo 2 4 4 3 2 2 2" xfId="15534" xr:uid="{00000000-0005-0000-0000-0000321C0000}"/>
    <cellStyle name="Cálculo 2 4 4 3 2 2 2 2" xfId="24786" xr:uid="{00000000-0005-0000-0000-0000331C0000}"/>
    <cellStyle name="Cálculo 2 4 4 3 2 2 2 3" xfId="34038" xr:uid="{00000000-0005-0000-0000-0000341C0000}"/>
    <cellStyle name="Cálculo 2 4 4 3 2 3" xfId="8964" xr:uid="{00000000-0005-0000-0000-0000351C0000}"/>
    <cellStyle name="Cálculo 2 4 4 3 2 3 2" xfId="18216" xr:uid="{00000000-0005-0000-0000-0000361C0000}"/>
    <cellStyle name="Cálculo 2 4 4 3 2 3 2 2" xfId="27468" xr:uid="{00000000-0005-0000-0000-0000371C0000}"/>
    <cellStyle name="Cálculo 2 4 4 3 2 3 2 3" xfId="36720" xr:uid="{00000000-0005-0000-0000-0000381C0000}"/>
    <cellStyle name="Cálculo 2 4 4 3 2 4" xfId="12086" xr:uid="{00000000-0005-0000-0000-0000391C0000}"/>
    <cellStyle name="Cálculo 2 4 4 3 2 4 2" xfId="21338" xr:uid="{00000000-0005-0000-0000-00003A1C0000}"/>
    <cellStyle name="Cálculo 2 4 4 3 2 4 3" xfId="30590" xr:uid="{00000000-0005-0000-0000-00003B1C0000}"/>
    <cellStyle name="Cálculo 2 4 4 3 3" xfId="3490" xr:uid="{00000000-0005-0000-0000-00003C1C0000}"/>
    <cellStyle name="Cálculo 2 4 4 3 3 2" xfId="6938" xr:uid="{00000000-0005-0000-0000-00003D1C0000}"/>
    <cellStyle name="Cálculo 2 4 4 3 3 2 2" xfId="16190" xr:uid="{00000000-0005-0000-0000-00003E1C0000}"/>
    <cellStyle name="Cálculo 2 4 4 3 3 2 2 2" xfId="25442" xr:uid="{00000000-0005-0000-0000-00003F1C0000}"/>
    <cellStyle name="Cálculo 2 4 4 3 3 2 2 3" xfId="34694" xr:uid="{00000000-0005-0000-0000-0000401C0000}"/>
    <cellStyle name="Cálculo 2 4 4 3 3 3" xfId="9620" xr:uid="{00000000-0005-0000-0000-0000411C0000}"/>
    <cellStyle name="Cálculo 2 4 4 3 3 3 2" xfId="18872" xr:uid="{00000000-0005-0000-0000-0000421C0000}"/>
    <cellStyle name="Cálculo 2 4 4 3 3 3 2 2" xfId="28124" xr:uid="{00000000-0005-0000-0000-0000431C0000}"/>
    <cellStyle name="Cálculo 2 4 4 3 3 3 2 3" xfId="37376" xr:uid="{00000000-0005-0000-0000-0000441C0000}"/>
    <cellStyle name="Cálculo 2 4 4 3 3 4" xfId="12742" xr:uid="{00000000-0005-0000-0000-0000451C0000}"/>
    <cellStyle name="Cálculo 2 4 4 3 3 4 2" xfId="21994" xr:uid="{00000000-0005-0000-0000-0000461C0000}"/>
    <cellStyle name="Cálculo 2 4 4 3 3 4 3" xfId="31246" xr:uid="{00000000-0005-0000-0000-0000471C0000}"/>
    <cellStyle name="Cálculo 2 4 4 3 4" xfId="4125" xr:uid="{00000000-0005-0000-0000-0000481C0000}"/>
    <cellStyle name="Cálculo 2 4 4 3 4 2" xfId="7573" xr:uid="{00000000-0005-0000-0000-0000491C0000}"/>
    <cellStyle name="Cálculo 2 4 4 3 4 2 2" xfId="16825" xr:uid="{00000000-0005-0000-0000-00004A1C0000}"/>
    <cellStyle name="Cálculo 2 4 4 3 4 2 2 2" xfId="26077" xr:uid="{00000000-0005-0000-0000-00004B1C0000}"/>
    <cellStyle name="Cálculo 2 4 4 3 4 2 2 3" xfId="35329" xr:uid="{00000000-0005-0000-0000-00004C1C0000}"/>
    <cellStyle name="Cálculo 2 4 4 3 4 3" xfId="10255" xr:uid="{00000000-0005-0000-0000-00004D1C0000}"/>
    <cellStyle name="Cálculo 2 4 4 3 4 3 2" xfId="19507" xr:uid="{00000000-0005-0000-0000-00004E1C0000}"/>
    <cellStyle name="Cálculo 2 4 4 3 4 3 2 2" xfId="28759" xr:uid="{00000000-0005-0000-0000-00004F1C0000}"/>
    <cellStyle name="Cálculo 2 4 4 3 4 3 2 3" xfId="38011" xr:uid="{00000000-0005-0000-0000-0000501C0000}"/>
    <cellStyle name="Cálculo 2 4 4 3 4 4" xfId="13377" xr:uid="{00000000-0005-0000-0000-0000511C0000}"/>
    <cellStyle name="Cálculo 2 4 4 3 4 4 2" xfId="22629" xr:uid="{00000000-0005-0000-0000-0000521C0000}"/>
    <cellStyle name="Cálculo 2 4 4 3 4 4 3" xfId="31881" xr:uid="{00000000-0005-0000-0000-0000531C0000}"/>
    <cellStyle name="Cálculo 2 4 4 3 5" xfId="5533" xr:uid="{00000000-0005-0000-0000-0000541C0000}"/>
    <cellStyle name="Cálculo 2 4 4 3 5 2" xfId="14785" xr:uid="{00000000-0005-0000-0000-0000551C0000}"/>
    <cellStyle name="Cálculo 2 4 4 3 5 2 2" xfId="24037" xr:uid="{00000000-0005-0000-0000-0000561C0000}"/>
    <cellStyle name="Cálculo 2 4 4 3 5 2 3" xfId="33289" xr:uid="{00000000-0005-0000-0000-0000571C0000}"/>
    <cellStyle name="Cálculo 2 4 4 3 6" xfId="8215" xr:uid="{00000000-0005-0000-0000-0000581C0000}"/>
    <cellStyle name="Cálculo 2 4 4 3 6 2" xfId="17467" xr:uid="{00000000-0005-0000-0000-0000591C0000}"/>
    <cellStyle name="Cálculo 2 4 4 3 6 2 2" xfId="26719" xr:uid="{00000000-0005-0000-0000-00005A1C0000}"/>
    <cellStyle name="Cálculo 2 4 4 3 6 2 3" xfId="35971" xr:uid="{00000000-0005-0000-0000-00005B1C0000}"/>
    <cellStyle name="Cálculo 2 4 4 3 7" xfId="11337" xr:uid="{00000000-0005-0000-0000-00005C1C0000}"/>
    <cellStyle name="Cálculo 2 4 4 3 7 2" xfId="20589" xr:uid="{00000000-0005-0000-0000-00005D1C0000}"/>
    <cellStyle name="Cálculo 2 4 4 3 7 3" xfId="29841" xr:uid="{00000000-0005-0000-0000-00005E1C0000}"/>
    <cellStyle name="Cálculo 2 4 4 4" xfId="2158" xr:uid="{00000000-0005-0000-0000-00005F1C0000}"/>
    <cellStyle name="Cálculo 2 4 4 4 2" xfId="2907" xr:uid="{00000000-0005-0000-0000-0000601C0000}"/>
    <cellStyle name="Cálculo 2 4 4 4 2 2" xfId="6355" xr:uid="{00000000-0005-0000-0000-0000611C0000}"/>
    <cellStyle name="Cálculo 2 4 4 4 2 2 2" xfId="15607" xr:uid="{00000000-0005-0000-0000-0000621C0000}"/>
    <cellStyle name="Cálculo 2 4 4 4 2 2 2 2" xfId="24859" xr:uid="{00000000-0005-0000-0000-0000631C0000}"/>
    <cellStyle name="Cálculo 2 4 4 4 2 2 2 3" xfId="34111" xr:uid="{00000000-0005-0000-0000-0000641C0000}"/>
    <cellStyle name="Cálculo 2 4 4 4 2 3" xfId="9037" xr:uid="{00000000-0005-0000-0000-0000651C0000}"/>
    <cellStyle name="Cálculo 2 4 4 4 2 3 2" xfId="18289" xr:uid="{00000000-0005-0000-0000-0000661C0000}"/>
    <cellStyle name="Cálculo 2 4 4 4 2 3 2 2" xfId="27541" xr:uid="{00000000-0005-0000-0000-0000671C0000}"/>
    <cellStyle name="Cálculo 2 4 4 4 2 3 2 3" xfId="36793" xr:uid="{00000000-0005-0000-0000-0000681C0000}"/>
    <cellStyle name="Cálculo 2 4 4 4 2 4" xfId="12159" xr:uid="{00000000-0005-0000-0000-0000691C0000}"/>
    <cellStyle name="Cálculo 2 4 4 4 2 4 2" xfId="21411" xr:uid="{00000000-0005-0000-0000-00006A1C0000}"/>
    <cellStyle name="Cálculo 2 4 4 4 2 4 3" xfId="30663" xr:uid="{00000000-0005-0000-0000-00006B1C0000}"/>
    <cellStyle name="Cálculo 2 4 4 4 3" xfId="3563" xr:uid="{00000000-0005-0000-0000-00006C1C0000}"/>
    <cellStyle name="Cálculo 2 4 4 4 3 2" xfId="7011" xr:uid="{00000000-0005-0000-0000-00006D1C0000}"/>
    <cellStyle name="Cálculo 2 4 4 4 3 2 2" xfId="16263" xr:uid="{00000000-0005-0000-0000-00006E1C0000}"/>
    <cellStyle name="Cálculo 2 4 4 4 3 2 2 2" xfId="25515" xr:uid="{00000000-0005-0000-0000-00006F1C0000}"/>
    <cellStyle name="Cálculo 2 4 4 4 3 2 2 3" xfId="34767" xr:uid="{00000000-0005-0000-0000-0000701C0000}"/>
    <cellStyle name="Cálculo 2 4 4 4 3 3" xfId="9693" xr:uid="{00000000-0005-0000-0000-0000711C0000}"/>
    <cellStyle name="Cálculo 2 4 4 4 3 3 2" xfId="18945" xr:uid="{00000000-0005-0000-0000-0000721C0000}"/>
    <cellStyle name="Cálculo 2 4 4 4 3 3 2 2" xfId="28197" xr:uid="{00000000-0005-0000-0000-0000731C0000}"/>
    <cellStyle name="Cálculo 2 4 4 4 3 3 2 3" xfId="37449" xr:uid="{00000000-0005-0000-0000-0000741C0000}"/>
    <cellStyle name="Cálculo 2 4 4 4 3 4" xfId="12815" xr:uid="{00000000-0005-0000-0000-0000751C0000}"/>
    <cellStyle name="Cálculo 2 4 4 4 3 4 2" xfId="22067" xr:uid="{00000000-0005-0000-0000-0000761C0000}"/>
    <cellStyle name="Cálculo 2 4 4 4 3 4 3" xfId="31319" xr:uid="{00000000-0005-0000-0000-0000771C0000}"/>
    <cellStyle name="Cálculo 2 4 4 4 4" xfId="4198" xr:uid="{00000000-0005-0000-0000-0000781C0000}"/>
    <cellStyle name="Cálculo 2 4 4 4 4 2" xfId="7646" xr:uid="{00000000-0005-0000-0000-0000791C0000}"/>
    <cellStyle name="Cálculo 2 4 4 4 4 2 2" xfId="16898" xr:uid="{00000000-0005-0000-0000-00007A1C0000}"/>
    <cellStyle name="Cálculo 2 4 4 4 4 2 2 2" xfId="26150" xr:uid="{00000000-0005-0000-0000-00007B1C0000}"/>
    <cellStyle name="Cálculo 2 4 4 4 4 2 2 3" xfId="35402" xr:uid="{00000000-0005-0000-0000-00007C1C0000}"/>
    <cellStyle name="Cálculo 2 4 4 4 4 3" xfId="10328" xr:uid="{00000000-0005-0000-0000-00007D1C0000}"/>
    <cellStyle name="Cálculo 2 4 4 4 4 3 2" xfId="19580" xr:uid="{00000000-0005-0000-0000-00007E1C0000}"/>
    <cellStyle name="Cálculo 2 4 4 4 4 3 2 2" xfId="28832" xr:uid="{00000000-0005-0000-0000-00007F1C0000}"/>
    <cellStyle name="Cálculo 2 4 4 4 4 3 2 3" xfId="38084" xr:uid="{00000000-0005-0000-0000-0000801C0000}"/>
    <cellStyle name="Cálculo 2 4 4 4 4 4" xfId="13450" xr:uid="{00000000-0005-0000-0000-0000811C0000}"/>
    <cellStyle name="Cálculo 2 4 4 4 4 4 2" xfId="22702" xr:uid="{00000000-0005-0000-0000-0000821C0000}"/>
    <cellStyle name="Cálculo 2 4 4 4 4 4 3" xfId="31954" xr:uid="{00000000-0005-0000-0000-0000831C0000}"/>
    <cellStyle name="Cálculo 2 4 4 4 5" xfId="5606" xr:uid="{00000000-0005-0000-0000-0000841C0000}"/>
    <cellStyle name="Cálculo 2 4 4 4 5 2" xfId="14858" xr:uid="{00000000-0005-0000-0000-0000851C0000}"/>
    <cellStyle name="Cálculo 2 4 4 4 5 2 2" xfId="24110" xr:uid="{00000000-0005-0000-0000-0000861C0000}"/>
    <cellStyle name="Cálculo 2 4 4 4 5 2 3" xfId="33362" xr:uid="{00000000-0005-0000-0000-0000871C0000}"/>
    <cellStyle name="Cálculo 2 4 4 4 6" xfId="8288" xr:uid="{00000000-0005-0000-0000-0000881C0000}"/>
    <cellStyle name="Cálculo 2 4 4 4 6 2" xfId="17540" xr:uid="{00000000-0005-0000-0000-0000891C0000}"/>
    <cellStyle name="Cálculo 2 4 4 4 6 2 2" xfId="26792" xr:uid="{00000000-0005-0000-0000-00008A1C0000}"/>
    <cellStyle name="Cálculo 2 4 4 4 6 2 3" xfId="36044" xr:uid="{00000000-0005-0000-0000-00008B1C0000}"/>
    <cellStyle name="Cálculo 2 4 4 4 7" xfId="11410" xr:uid="{00000000-0005-0000-0000-00008C1C0000}"/>
    <cellStyle name="Cálculo 2 4 4 4 7 2" xfId="20662" xr:uid="{00000000-0005-0000-0000-00008D1C0000}"/>
    <cellStyle name="Cálculo 2 4 4 4 7 3" xfId="29914" xr:uid="{00000000-0005-0000-0000-00008E1C0000}"/>
    <cellStyle name="Cálculo 2 4 4 5" xfId="2221" xr:uid="{00000000-0005-0000-0000-00008F1C0000}"/>
    <cellStyle name="Cálculo 2 4 4 5 2" xfId="2970" xr:uid="{00000000-0005-0000-0000-0000901C0000}"/>
    <cellStyle name="Cálculo 2 4 4 5 2 2" xfId="6418" xr:uid="{00000000-0005-0000-0000-0000911C0000}"/>
    <cellStyle name="Cálculo 2 4 4 5 2 2 2" xfId="15670" xr:uid="{00000000-0005-0000-0000-0000921C0000}"/>
    <cellStyle name="Cálculo 2 4 4 5 2 2 2 2" xfId="24922" xr:uid="{00000000-0005-0000-0000-0000931C0000}"/>
    <cellStyle name="Cálculo 2 4 4 5 2 2 2 3" xfId="34174" xr:uid="{00000000-0005-0000-0000-0000941C0000}"/>
    <cellStyle name="Cálculo 2 4 4 5 2 3" xfId="9100" xr:uid="{00000000-0005-0000-0000-0000951C0000}"/>
    <cellStyle name="Cálculo 2 4 4 5 2 3 2" xfId="18352" xr:uid="{00000000-0005-0000-0000-0000961C0000}"/>
    <cellStyle name="Cálculo 2 4 4 5 2 3 2 2" xfId="27604" xr:uid="{00000000-0005-0000-0000-0000971C0000}"/>
    <cellStyle name="Cálculo 2 4 4 5 2 3 2 3" xfId="36856" xr:uid="{00000000-0005-0000-0000-0000981C0000}"/>
    <cellStyle name="Cálculo 2 4 4 5 2 4" xfId="12222" xr:uid="{00000000-0005-0000-0000-0000991C0000}"/>
    <cellStyle name="Cálculo 2 4 4 5 2 4 2" xfId="21474" xr:uid="{00000000-0005-0000-0000-00009A1C0000}"/>
    <cellStyle name="Cálculo 2 4 4 5 2 4 3" xfId="30726" xr:uid="{00000000-0005-0000-0000-00009B1C0000}"/>
    <cellStyle name="Cálculo 2 4 4 5 3" xfId="3626" xr:uid="{00000000-0005-0000-0000-00009C1C0000}"/>
    <cellStyle name="Cálculo 2 4 4 5 3 2" xfId="7074" xr:uid="{00000000-0005-0000-0000-00009D1C0000}"/>
    <cellStyle name="Cálculo 2 4 4 5 3 2 2" xfId="16326" xr:uid="{00000000-0005-0000-0000-00009E1C0000}"/>
    <cellStyle name="Cálculo 2 4 4 5 3 2 2 2" xfId="25578" xr:uid="{00000000-0005-0000-0000-00009F1C0000}"/>
    <cellStyle name="Cálculo 2 4 4 5 3 2 2 3" xfId="34830" xr:uid="{00000000-0005-0000-0000-0000A01C0000}"/>
    <cellStyle name="Cálculo 2 4 4 5 3 3" xfId="9756" xr:uid="{00000000-0005-0000-0000-0000A11C0000}"/>
    <cellStyle name="Cálculo 2 4 4 5 3 3 2" xfId="19008" xr:uid="{00000000-0005-0000-0000-0000A21C0000}"/>
    <cellStyle name="Cálculo 2 4 4 5 3 3 2 2" xfId="28260" xr:uid="{00000000-0005-0000-0000-0000A31C0000}"/>
    <cellStyle name="Cálculo 2 4 4 5 3 3 2 3" xfId="37512" xr:uid="{00000000-0005-0000-0000-0000A41C0000}"/>
    <cellStyle name="Cálculo 2 4 4 5 3 4" xfId="12878" xr:uid="{00000000-0005-0000-0000-0000A51C0000}"/>
    <cellStyle name="Cálculo 2 4 4 5 3 4 2" xfId="22130" xr:uid="{00000000-0005-0000-0000-0000A61C0000}"/>
    <cellStyle name="Cálculo 2 4 4 5 3 4 3" xfId="31382" xr:uid="{00000000-0005-0000-0000-0000A71C0000}"/>
    <cellStyle name="Cálculo 2 4 4 5 4" xfId="4261" xr:uid="{00000000-0005-0000-0000-0000A81C0000}"/>
    <cellStyle name="Cálculo 2 4 4 5 4 2" xfId="7709" xr:uid="{00000000-0005-0000-0000-0000A91C0000}"/>
    <cellStyle name="Cálculo 2 4 4 5 4 2 2" xfId="16961" xr:uid="{00000000-0005-0000-0000-0000AA1C0000}"/>
    <cellStyle name="Cálculo 2 4 4 5 4 2 2 2" xfId="26213" xr:uid="{00000000-0005-0000-0000-0000AB1C0000}"/>
    <cellStyle name="Cálculo 2 4 4 5 4 2 2 3" xfId="35465" xr:uid="{00000000-0005-0000-0000-0000AC1C0000}"/>
    <cellStyle name="Cálculo 2 4 4 5 4 3" xfId="10391" xr:uid="{00000000-0005-0000-0000-0000AD1C0000}"/>
    <cellStyle name="Cálculo 2 4 4 5 4 3 2" xfId="19643" xr:uid="{00000000-0005-0000-0000-0000AE1C0000}"/>
    <cellStyle name="Cálculo 2 4 4 5 4 3 2 2" xfId="28895" xr:uid="{00000000-0005-0000-0000-0000AF1C0000}"/>
    <cellStyle name="Cálculo 2 4 4 5 4 3 2 3" xfId="38147" xr:uid="{00000000-0005-0000-0000-0000B01C0000}"/>
    <cellStyle name="Cálculo 2 4 4 5 4 4" xfId="13513" xr:uid="{00000000-0005-0000-0000-0000B11C0000}"/>
    <cellStyle name="Cálculo 2 4 4 5 4 4 2" xfId="22765" xr:uid="{00000000-0005-0000-0000-0000B21C0000}"/>
    <cellStyle name="Cálculo 2 4 4 5 4 4 3" xfId="32017" xr:uid="{00000000-0005-0000-0000-0000B31C0000}"/>
    <cellStyle name="Cálculo 2 4 4 5 5" xfId="5669" xr:uid="{00000000-0005-0000-0000-0000B41C0000}"/>
    <cellStyle name="Cálculo 2 4 4 5 5 2" xfId="14921" xr:uid="{00000000-0005-0000-0000-0000B51C0000}"/>
    <cellStyle name="Cálculo 2 4 4 5 5 2 2" xfId="24173" xr:uid="{00000000-0005-0000-0000-0000B61C0000}"/>
    <cellStyle name="Cálculo 2 4 4 5 5 2 3" xfId="33425" xr:uid="{00000000-0005-0000-0000-0000B71C0000}"/>
    <cellStyle name="Cálculo 2 4 4 5 6" xfId="8351" xr:uid="{00000000-0005-0000-0000-0000B81C0000}"/>
    <cellStyle name="Cálculo 2 4 4 5 6 2" xfId="17603" xr:uid="{00000000-0005-0000-0000-0000B91C0000}"/>
    <cellStyle name="Cálculo 2 4 4 5 6 2 2" xfId="26855" xr:uid="{00000000-0005-0000-0000-0000BA1C0000}"/>
    <cellStyle name="Cálculo 2 4 4 5 6 2 3" xfId="36107" xr:uid="{00000000-0005-0000-0000-0000BB1C0000}"/>
    <cellStyle name="Cálculo 2 4 4 5 7" xfId="11473" xr:uid="{00000000-0005-0000-0000-0000BC1C0000}"/>
    <cellStyle name="Cálculo 2 4 4 5 7 2" xfId="20725" xr:uid="{00000000-0005-0000-0000-0000BD1C0000}"/>
    <cellStyle name="Cálculo 2 4 4 5 7 3" xfId="29977" xr:uid="{00000000-0005-0000-0000-0000BE1C0000}"/>
    <cellStyle name="Cálculo 2 4 4 6" xfId="2279" xr:uid="{00000000-0005-0000-0000-0000BF1C0000}"/>
    <cellStyle name="Cálculo 2 4 4 6 2" xfId="3028" xr:uid="{00000000-0005-0000-0000-0000C01C0000}"/>
    <cellStyle name="Cálculo 2 4 4 6 2 2" xfId="6476" xr:uid="{00000000-0005-0000-0000-0000C11C0000}"/>
    <cellStyle name="Cálculo 2 4 4 6 2 2 2" xfId="15728" xr:uid="{00000000-0005-0000-0000-0000C21C0000}"/>
    <cellStyle name="Cálculo 2 4 4 6 2 2 2 2" xfId="24980" xr:uid="{00000000-0005-0000-0000-0000C31C0000}"/>
    <cellStyle name="Cálculo 2 4 4 6 2 2 2 3" xfId="34232" xr:uid="{00000000-0005-0000-0000-0000C41C0000}"/>
    <cellStyle name="Cálculo 2 4 4 6 2 3" xfId="9158" xr:uid="{00000000-0005-0000-0000-0000C51C0000}"/>
    <cellStyle name="Cálculo 2 4 4 6 2 3 2" xfId="18410" xr:uid="{00000000-0005-0000-0000-0000C61C0000}"/>
    <cellStyle name="Cálculo 2 4 4 6 2 3 2 2" xfId="27662" xr:uid="{00000000-0005-0000-0000-0000C71C0000}"/>
    <cellStyle name="Cálculo 2 4 4 6 2 3 2 3" xfId="36914" xr:uid="{00000000-0005-0000-0000-0000C81C0000}"/>
    <cellStyle name="Cálculo 2 4 4 6 2 4" xfId="12280" xr:uid="{00000000-0005-0000-0000-0000C91C0000}"/>
    <cellStyle name="Cálculo 2 4 4 6 2 4 2" xfId="21532" xr:uid="{00000000-0005-0000-0000-0000CA1C0000}"/>
    <cellStyle name="Cálculo 2 4 4 6 2 4 3" xfId="30784" xr:uid="{00000000-0005-0000-0000-0000CB1C0000}"/>
    <cellStyle name="Cálculo 2 4 4 6 3" xfId="3684" xr:uid="{00000000-0005-0000-0000-0000CC1C0000}"/>
    <cellStyle name="Cálculo 2 4 4 6 3 2" xfId="7132" xr:uid="{00000000-0005-0000-0000-0000CD1C0000}"/>
    <cellStyle name="Cálculo 2 4 4 6 3 2 2" xfId="16384" xr:uid="{00000000-0005-0000-0000-0000CE1C0000}"/>
    <cellStyle name="Cálculo 2 4 4 6 3 2 2 2" xfId="25636" xr:uid="{00000000-0005-0000-0000-0000CF1C0000}"/>
    <cellStyle name="Cálculo 2 4 4 6 3 2 2 3" xfId="34888" xr:uid="{00000000-0005-0000-0000-0000D01C0000}"/>
    <cellStyle name="Cálculo 2 4 4 6 3 3" xfId="9814" xr:uid="{00000000-0005-0000-0000-0000D11C0000}"/>
    <cellStyle name="Cálculo 2 4 4 6 3 3 2" xfId="19066" xr:uid="{00000000-0005-0000-0000-0000D21C0000}"/>
    <cellStyle name="Cálculo 2 4 4 6 3 3 2 2" xfId="28318" xr:uid="{00000000-0005-0000-0000-0000D31C0000}"/>
    <cellStyle name="Cálculo 2 4 4 6 3 3 2 3" xfId="37570" xr:uid="{00000000-0005-0000-0000-0000D41C0000}"/>
    <cellStyle name="Cálculo 2 4 4 6 3 4" xfId="12936" xr:uid="{00000000-0005-0000-0000-0000D51C0000}"/>
    <cellStyle name="Cálculo 2 4 4 6 3 4 2" xfId="22188" xr:uid="{00000000-0005-0000-0000-0000D61C0000}"/>
    <cellStyle name="Cálculo 2 4 4 6 3 4 3" xfId="31440" xr:uid="{00000000-0005-0000-0000-0000D71C0000}"/>
    <cellStyle name="Cálculo 2 4 4 6 4" xfId="4319" xr:uid="{00000000-0005-0000-0000-0000D81C0000}"/>
    <cellStyle name="Cálculo 2 4 4 6 4 2" xfId="7767" xr:uid="{00000000-0005-0000-0000-0000D91C0000}"/>
    <cellStyle name="Cálculo 2 4 4 6 4 2 2" xfId="17019" xr:uid="{00000000-0005-0000-0000-0000DA1C0000}"/>
    <cellStyle name="Cálculo 2 4 4 6 4 2 2 2" xfId="26271" xr:uid="{00000000-0005-0000-0000-0000DB1C0000}"/>
    <cellStyle name="Cálculo 2 4 4 6 4 2 2 3" xfId="35523" xr:uid="{00000000-0005-0000-0000-0000DC1C0000}"/>
    <cellStyle name="Cálculo 2 4 4 6 4 3" xfId="10449" xr:uid="{00000000-0005-0000-0000-0000DD1C0000}"/>
    <cellStyle name="Cálculo 2 4 4 6 4 3 2" xfId="19701" xr:uid="{00000000-0005-0000-0000-0000DE1C0000}"/>
    <cellStyle name="Cálculo 2 4 4 6 4 3 2 2" xfId="28953" xr:uid="{00000000-0005-0000-0000-0000DF1C0000}"/>
    <cellStyle name="Cálculo 2 4 4 6 4 3 2 3" xfId="38205" xr:uid="{00000000-0005-0000-0000-0000E01C0000}"/>
    <cellStyle name="Cálculo 2 4 4 6 4 4" xfId="13571" xr:uid="{00000000-0005-0000-0000-0000E11C0000}"/>
    <cellStyle name="Cálculo 2 4 4 6 4 4 2" xfId="22823" xr:uid="{00000000-0005-0000-0000-0000E21C0000}"/>
    <cellStyle name="Cálculo 2 4 4 6 4 4 3" xfId="32075" xr:uid="{00000000-0005-0000-0000-0000E31C0000}"/>
    <cellStyle name="Cálculo 2 4 4 6 5" xfId="5727" xr:uid="{00000000-0005-0000-0000-0000E41C0000}"/>
    <cellStyle name="Cálculo 2 4 4 6 5 2" xfId="14979" xr:uid="{00000000-0005-0000-0000-0000E51C0000}"/>
    <cellStyle name="Cálculo 2 4 4 6 5 2 2" xfId="24231" xr:uid="{00000000-0005-0000-0000-0000E61C0000}"/>
    <cellStyle name="Cálculo 2 4 4 6 5 2 3" xfId="33483" xr:uid="{00000000-0005-0000-0000-0000E71C0000}"/>
    <cellStyle name="Cálculo 2 4 4 6 6" xfId="8409" xr:uid="{00000000-0005-0000-0000-0000E81C0000}"/>
    <cellStyle name="Cálculo 2 4 4 6 6 2" xfId="17661" xr:uid="{00000000-0005-0000-0000-0000E91C0000}"/>
    <cellStyle name="Cálculo 2 4 4 6 6 2 2" xfId="26913" xr:uid="{00000000-0005-0000-0000-0000EA1C0000}"/>
    <cellStyle name="Cálculo 2 4 4 6 6 2 3" xfId="36165" xr:uid="{00000000-0005-0000-0000-0000EB1C0000}"/>
    <cellStyle name="Cálculo 2 4 4 6 7" xfId="11531" xr:uid="{00000000-0005-0000-0000-0000EC1C0000}"/>
    <cellStyle name="Cálculo 2 4 4 6 7 2" xfId="20783" xr:uid="{00000000-0005-0000-0000-0000ED1C0000}"/>
    <cellStyle name="Cálculo 2 4 4 6 7 3" xfId="30035" xr:uid="{00000000-0005-0000-0000-0000EE1C0000}"/>
    <cellStyle name="Cálculo 2 4 4 7" xfId="1122" xr:uid="{00000000-0005-0000-0000-0000EF1C0000}"/>
    <cellStyle name="Cálculo 2 4 4 7 2" xfId="4850" xr:uid="{00000000-0005-0000-0000-0000F01C0000}"/>
    <cellStyle name="Cálculo 2 4 4 7 2 2" xfId="14102" xr:uid="{00000000-0005-0000-0000-0000F11C0000}"/>
    <cellStyle name="Cálculo 2 4 4 7 2 2 2" xfId="23354" xr:uid="{00000000-0005-0000-0000-0000F21C0000}"/>
    <cellStyle name="Cálculo 2 4 4 7 2 2 3" xfId="32606" xr:uid="{00000000-0005-0000-0000-0000F31C0000}"/>
    <cellStyle name="Cálculo 2 4 4 7 3" xfId="4870" xr:uid="{00000000-0005-0000-0000-0000F41C0000}"/>
    <cellStyle name="Cálculo 2 4 4 7 3 2" xfId="14122" xr:uid="{00000000-0005-0000-0000-0000F51C0000}"/>
    <cellStyle name="Cálculo 2 4 4 7 3 2 2" xfId="23374" xr:uid="{00000000-0005-0000-0000-0000F61C0000}"/>
    <cellStyle name="Cálculo 2 4 4 7 3 2 3" xfId="32626" xr:uid="{00000000-0005-0000-0000-0000F71C0000}"/>
    <cellStyle name="Cálculo 2 4 4 7 4" xfId="10876" xr:uid="{00000000-0005-0000-0000-0000F81C0000}"/>
    <cellStyle name="Cálculo 2 4 4 7 4 2" xfId="20128" xr:uid="{00000000-0005-0000-0000-0000F91C0000}"/>
    <cellStyle name="Cálculo 2 4 4 7 4 3" xfId="29380" xr:uid="{00000000-0005-0000-0000-0000FA1C0000}"/>
    <cellStyle name="Cálculo 2 4 4 8" xfId="2328" xr:uid="{00000000-0005-0000-0000-0000FB1C0000}"/>
    <cellStyle name="Cálculo 2 4 4 8 2" xfId="5776" xr:uid="{00000000-0005-0000-0000-0000FC1C0000}"/>
    <cellStyle name="Cálculo 2 4 4 8 2 2" xfId="15028" xr:uid="{00000000-0005-0000-0000-0000FD1C0000}"/>
    <cellStyle name="Cálculo 2 4 4 8 2 2 2" xfId="24280" xr:uid="{00000000-0005-0000-0000-0000FE1C0000}"/>
    <cellStyle name="Cálculo 2 4 4 8 2 2 3" xfId="33532" xr:uid="{00000000-0005-0000-0000-0000FF1C0000}"/>
    <cellStyle name="Cálculo 2 4 4 8 3" xfId="8458" xr:uid="{00000000-0005-0000-0000-0000001D0000}"/>
    <cellStyle name="Cálculo 2 4 4 8 3 2" xfId="17710" xr:uid="{00000000-0005-0000-0000-0000011D0000}"/>
    <cellStyle name="Cálculo 2 4 4 8 3 2 2" xfId="26962" xr:uid="{00000000-0005-0000-0000-0000021D0000}"/>
    <cellStyle name="Cálculo 2 4 4 8 3 2 3" xfId="36214" xr:uid="{00000000-0005-0000-0000-0000031D0000}"/>
    <cellStyle name="Cálculo 2 4 4 8 4" xfId="11580" xr:uid="{00000000-0005-0000-0000-0000041D0000}"/>
    <cellStyle name="Cálculo 2 4 4 8 4 2" xfId="20832" xr:uid="{00000000-0005-0000-0000-0000051D0000}"/>
    <cellStyle name="Cálculo 2 4 4 8 4 3" xfId="30084" xr:uid="{00000000-0005-0000-0000-0000061D0000}"/>
    <cellStyle name="Cálculo 2 4 4 9" xfId="2360" xr:uid="{00000000-0005-0000-0000-0000071D0000}"/>
    <cellStyle name="Cálculo 2 4 4 9 2" xfId="5808" xr:uid="{00000000-0005-0000-0000-0000081D0000}"/>
    <cellStyle name="Cálculo 2 4 4 9 2 2" xfId="15060" xr:uid="{00000000-0005-0000-0000-0000091D0000}"/>
    <cellStyle name="Cálculo 2 4 4 9 2 2 2" xfId="24312" xr:uid="{00000000-0005-0000-0000-00000A1D0000}"/>
    <cellStyle name="Cálculo 2 4 4 9 2 2 3" xfId="33564" xr:uid="{00000000-0005-0000-0000-00000B1D0000}"/>
    <cellStyle name="Cálculo 2 4 4 9 3" xfId="8490" xr:uid="{00000000-0005-0000-0000-00000C1D0000}"/>
    <cellStyle name="Cálculo 2 4 4 9 3 2" xfId="17742" xr:uid="{00000000-0005-0000-0000-00000D1D0000}"/>
    <cellStyle name="Cálculo 2 4 4 9 3 2 2" xfId="26994" xr:uid="{00000000-0005-0000-0000-00000E1D0000}"/>
    <cellStyle name="Cálculo 2 4 4 9 3 2 3" xfId="36246" xr:uid="{00000000-0005-0000-0000-00000F1D0000}"/>
    <cellStyle name="Cálculo 2 4 4 9 4" xfId="11612" xr:uid="{00000000-0005-0000-0000-0000101D0000}"/>
    <cellStyle name="Cálculo 2 4 4 9 4 2" xfId="20864" xr:uid="{00000000-0005-0000-0000-0000111D0000}"/>
    <cellStyle name="Cálculo 2 4 4 9 4 3" xfId="30116" xr:uid="{00000000-0005-0000-0000-0000121D0000}"/>
    <cellStyle name="Cálculo 2 4 5" xfId="1774" xr:uid="{00000000-0005-0000-0000-0000131D0000}"/>
    <cellStyle name="Cálculo 2 4 5 2" xfId="2527" xr:uid="{00000000-0005-0000-0000-0000141D0000}"/>
    <cellStyle name="Cálculo 2 4 5 2 2" xfId="5975" xr:uid="{00000000-0005-0000-0000-0000151D0000}"/>
    <cellStyle name="Cálculo 2 4 5 2 2 2" xfId="15227" xr:uid="{00000000-0005-0000-0000-0000161D0000}"/>
    <cellStyle name="Cálculo 2 4 5 2 2 2 2" xfId="24479" xr:uid="{00000000-0005-0000-0000-0000171D0000}"/>
    <cellStyle name="Cálculo 2 4 5 2 2 2 3" xfId="33731" xr:uid="{00000000-0005-0000-0000-0000181D0000}"/>
    <cellStyle name="Cálculo 2 4 5 2 3" xfId="8657" xr:uid="{00000000-0005-0000-0000-0000191D0000}"/>
    <cellStyle name="Cálculo 2 4 5 2 3 2" xfId="17909" xr:uid="{00000000-0005-0000-0000-00001A1D0000}"/>
    <cellStyle name="Cálculo 2 4 5 2 3 2 2" xfId="27161" xr:uid="{00000000-0005-0000-0000-00001B1D0000}"/>
    <cellStyle name="Cálculo 2 4 5 2 3 2 3" xfId="36413" xr:uid="{00000000-0005-0000-0000-00001C1D0000}"/>
    <cellStyle name="Cálculo 2 4 5 2 4" xfId="11779" xr:uid="{00000000-0005-0000-0000-00001D1D0000}"/>
    <cellStyle name="Cálculo 2 4 5 2 4 2" xfId="21031" xr:uid="{00000000-0005-0000-0000-00001E1D0000}"/>
    <cellStyle name="Cálculo 2 4 5 2 4 3" xfId="30283" xr:uid="{00000000-0005-0000-0000-00001F1D0000}"/>
    <cellStyle name="Cálculo 2 4 5 3" xfId="3183" xr:uid="{00000000-0005-0000-0000-0000201D0000}"/>
    <cellStyle name="Cálculo 2 4 5 3 2" xfId="6631" xr:uid="{00000000-0005-0000-0000-0000211D0000}"/>
    <cellStyle name="Cálculo 2 4 5 3 2 2" xfId="15883" xr:uid="{00000000-0005-0000-0000-0000221D0000}"/>
    <cellStyle name="Cálculo 2 4 5 3 2 2 2" xfId="25135" xr:uid="{00000000-0005-0000-0000-0000231D0000}"/>
    <cellStyle name="Cálculo 2 4 5 3 2 2 3" xfId="34387" xr:uid="{00000000-0005-0000-0000-0000241D0000}"/>
    <cellStyle name="Cálculo 2 4 5 3 3" xfId="9313" xr:uid="{00000000-0005-0000-0000-0000251D0000}"/>
    <cellStyle name="Cálculo 2 4 5 3 3 2" xfId="18565" xr:uid="{00000000-0005-0000-0000-0000261D0000}"/>
    <cellStyle name="Cálculo 2 4 5 3 3 2 2" xfId="27817" xr:uid="{00000000-0005-0000-0000-0000271D0000}"/>
    <cellStyle name="Cálculo 2 4 5 3 3 2 3" xfId="37069" xr:uid="{00000000-0005-0000-0000-0000281D0000}"/>
    <cellStyle name="Cálculo 2 4 5 3 4" xfId="12435" xr:uid="{00000000-0005-0000-0000-0000291D0000}"/>
    <cellStyle name="Cálculo 2 4 5 3 4 2" xfId="21687" xr:uid="{00000000-0005-0000-0000-00002A1D0000}"/>
    <cellStyle name="Cálculo 2 4 5 3 4 3" xfId="30939" xr:uid="{00000000-0005-0000-0000-00002B1D0000}"/>
    <cellStyle name="Cálculo 2 4 5 4" xfId="3818" xr:uid="{00000000-0005-0000-0000-00002C1D0000}"/>
    <cellStyle name="Cálculo 2 4 5 4 2" xfId="7266" xr:uid="{00000000-0005-0000-0000-00002D1D0000}"/>
    <cellStyle name="Cálculo 2 4 5 4 2 2" xfId="16518" xr:uid="{00000000-0005-0000-0000-00002E1D0000}"/>
    <cellStyle name="Cálculo 2 4 5 4 2 2 2" xfId="25770" xr:uid="{00000000-0005-0000-0000-00002F1D0000}"/>
    <cellStyle name="Cálculo 2 4 5 4 2 2 3" xfId="35022" xr:uid="{00000000-0005-0000-0000-0000301D0000}"/>
    <cellStyle name="Cálculo 2 4 5 4 3" xfId="9948" xr:uid="{00000000-0005-0000-0000-0000311D0000}"/>
    <cellStyle name="Cálculo 2 4 5 4 3 2" xfId="19200" xr:uid="{00000000-0005-0000-0000-0000321D0000}"/>
    <cellStyle name="Cálculo 2 4 5 4 3 2 2" xfId="28452" xr:uid="{00000000-0005-0000-0000-0000331D0000}"/>
    <cellStyle name="Cálculo 2 4 5 4 3 2 3" xfId="37704" xr:uid="{00000000-0005-0000-0000-0000341D0000}"/>
    <cellStyle name="Cálculo 2 4 5 4 4" xfId="13070" xr:uid="{00000000-0005-0000-0000-0000351D0000}"/>
    <cellStyle name="Cálculo 2 4 5 4 4 2" xfId="22322" xr:uid="{00000000-0005-0000-0000-0000361D0000}"/>
    <cellStyle name="Cálculo 2 4 5 4 4 3" xfId="31574" xr:uid="{00000000-0005-0000-0000-0000371D0000}"/>
    <cellStyle name="Cálculo 2 4 5 5" xfId="5224" xr:uid="{00000000-0005-0000-0000-0000381D0000}"/>
    <cellStyle name="Cálculo 2 4 5 5 2" xfId="14476" xr:uid="{00000000-0005-0000-0000-0000391D0000}"/>
    <cellStyle name="Cálculo 2 4 5 5 2 2" xfId="23728" xr:uid="{00000000-0005-0000-0000-00003A1D0000}"/>
    <cellStyle name="Cálculo 2 4 5 5 2 3" xfId="32980" xr:uid="{00000000-0005-0000-0000-00003B1D0000}"/>
    <cellStyle name="Cálculo 2 4 5 6" xfId="7907" xr:uid="{00000000-0005-0000-0000-00003C1D0000}"/>
    <cellStyle name="Cálculo 2 4 5 6 2" xfId="17159" xr:uid="{00000000-0005-0000-0000-00003D1D0000}"/>
    <cellStyle name="Cálculo 2 4 5 6 2 2" xfId="26411" xr:uid="{00000000-0005-0000-0000-00003E1D0000}"/>
    <cellStyle name="Cálculo 2 4 5 6 2 3" xfId="35663" xr:uid="{00000000-0005-0000-0000-00003F1D0000}"/>
    <cellStyle name="Cálculo 2 4 5 7" xfId="11029" xr:uid="{00000000-0005-0000-0000-0000401D0000}"/>
    <cellStyle name="Cálculo 2 4 5 7 2" xfId="20281" xr:uid="{00000000-0005-0000-0000-0000411D0000}"/>
    <cellStyle name="Cálculo 2 4 5 7 3" xfId="29533" xr:uid="{00000000-0005-0000-0000-0000421D0000}"/>
    <cellStyle name="Cálculo 2 4 6" xfId="1817" xr:uid="{00000000-0005-0000-0000-0000431D0000}"/>
    <cellStyle name="Cálculo 2 4 6 2" xfId="2570" xr:uid="{00000000-0005-0000-0000-0000441D0000}"/>
    <cellStyle name="Cálculo 2 4 6 2 2" xfId="6018" xr:uid="{00000000-0005-0000-0000-0000451D0000}"/>
    <cellStyle name="Cálculo 2 4 6 2 2 2" xfId="15270" xr:uid="{00000000-0005-0000-0000-0000461D0000}"/>
    <cellStyle name="Cálculo 2 4 6 2 2 2 2" xfId="24522" xr:uid="{00000000-0005-0000-0000-0000471D0000}"/>
    <cellStyle name="Cálculo 2 4 6 2 2 2 3" xfId="33774" xr:uid="{00000000-0005-0000-0000-0000481D0000}"/>
    <cellStyle name="Cálculo 2 4 6 2 3" xfId="8700" xr:uid="{00000000-0005-0000-0000-0000491D0000}"/>
    <cellStyle name="Cálculo 2 4 6 2 3 2" xfId="17952" xr:uid="{00000000-0005-0000-0000-00004A1D0000}"/>
    <cellStyle name="Cálculo 2 4 6 2 3 2 2" xfId="27204" xr:uid="{00000000-0005-0000-0000-00004B1D0000}"/>
    <cellStyle name="Cálculo 2 4 6 2 3 2 3" xfId="36456" xr:uid="{00000000-0005-0000-0000-00004C1D0000}"/>
    <cellStyle name="Cálculo 2 4 6 2 4" xfId="11822" xr:uid="{00000000-0005-0000-0000-00004D1D0000}"/>
    <cellStyle name="Cálculo 2 4 6 2 4 2" xfId="21074" xr:uid="{00000000-0005-0000-0000-00004E1D0000}"/>
    <cellStyle name="Cálculo 2 4 6 2 4 3" xfId="30326" xr:uid="{00000000-0005-0000-0000-00004F1D0000}"/>
    <cellStyle name="Cálculo 2 4 6 3" xfId="3226" xr:uid="{00000000-0005-0000-0000-0000501D0000}"/>
    <cellStyle name="Cálculo 2 4 6 3 2" xfId="6674" xr:uid="{00000000-0005-0000-0000-0000511D0000}"/>
    <cellStyle name="Cálculo 2 4 6 3 2 2" xfId="15926" xr:uid="{00000000-0005-0000-0000-0000521D0000}"/>
    <cellStyle name="Cálculo 2 4 6 3 2 2 2" xfId="25178" xr:uid="{00000000-0005-0000-0000-0000531D0000}"/>
    <cellStyle name="Cálculo 2 4 6 3 2 2 3" xfId="34430" xr:uid="{00000000-0005-0000-0000-0000541D0000}"/>
    <cellStyle name="Cálculo 2 4 6 3 3" xfId="9356" xr:uid="{00000000-0005-0000-0000-0000551D0000}"/>
    <cellStyle name="Cálculo 2 4 6 3 3 2" xfId="18608" xr:uid="{00000000-0005-0000-0000-0000561D0000}"/>
    <cellStyle name="Cálculo 2 4 6 3 3 2 2" xfId="27860" xr:uid="{00000000-0005-0000-0000-0000571D0000}"/>
    <cellStyle name="Cálculo 2 4 6 3 3 2 3" xfId="37112" xr:uid="{00000000-0005-0000-0000-0000581D0000}"/>
    <cellStyle name="Cálculo 2 4 6 3 4" xfId="12478" xr:uid="{00000000-0005-0000-0000-0000591D0000}"/>
    <cellStyle name="Cálculo 2 4 6 3 4 2" xfId="21730" xr:uid="{00000000-0005-0000-0000-00005A1D0000}"/>
    <cellStyle name="Cálculo 2 4 6 3 4 3" xfId="30982" xr:uid="{00000000-0005-0000-0000-00005B1D0000}"/>
    <cellStyle name="Cálculo 2 4 6 4" xfId="3861" xr:uid="{00000000-0005-0000-0000-00005C1D0000}"/>
    <cellStyle name="Cálculo 2 4 6 4 2" xfId="7309" xr:uid="{00000000-0005-0000-0000-00005D1D0000}"/>
    <cellStyle name="Cálculo 2 4 6 4 2 2" xfId="16561" xr:uid="{00000000-0005-0000-0000-00005E1D0000}"/>
    <cellStyle name="Cálculo 2 4 6 4 2 2 2" xfId="25813" xr:uid="{00000000-0005-0000-0000-00005F1D0000}"/>
    <cellStyle name="Cálculo 2 4 6 4 2 2 3" xfId="35065" xr:uid="{00000000-0005-0000-0000-0000601D0000}"/>
    <cellStyle name="Cálculo 2 4 6 4 3" xfId="9991" xr:uid="{00000000-0005-0000-0000-0000611D0000}"/>
    <cellStyle name="Cálculo 2 4 6 4 3 2" xfId="19243" xr:uid="{00000000-0005-0000-0000-0000621D0000}"/>
    <cellStyle name="Cálculo 2 4 6 4 3 2 2" xfId="28495" xr:uid="{00000000-0005-0000-0000-0000631D0000}"/>
    <cellStyle name="Cálculo 2 4 6 4 3 2 3" xfId="37747" xr:uid="{00000000-0005-0000-0000-0000641D0000}"/>
    <cellStyle name="Cálculo 2 4 6 4 4" xfId="13113" xr:uid="{00000000-0005-0000-0000-0000651D0000}"/>
    <cellStyle name="Cálculo 2 4 6 4 4 2" xfId="22365" xr:uid="{00000000-0005-0000-0000-0000661D0000}"/>
    <cellStyle name="Cálculo 2 4 6 4 4 3" xfId="31617" xr:uid="{00000000-0005-0000-0000-0000671D0000}"/>
    <cellStyle name="Cálculo 2 4 6 5" xfId="5267" xr:uid="{00000000-0005-0000-0000-0000681D0000}"/>
    <cellStyle name="Cálculo 2 4 6 5 2" xfId="14519" xr:uid="{00000000-0005-0000-0000-0000691D0000}"/>
    <cellStyle name="Cálculo 2 4 6 5 2 2" xfId="23771" xr:uid="{00000000-0005-0000-0000-00006A1D0000}"/>
    <cellStyle name="Cálculo 2 4 6 5 2 3" xfId="33023" xr:uid="{00000000-0005-0000-0000-00006B1D0000}"/>
    <cellStyle name="Cálculo 2 4 6 6" xfId="7950" xr:uid="{00000000-0005-0000-0000-00006C1D0000}"/>
    <cellStyle name="Cálculo 2 4 6 6 2" xfId="17202" xr:uid="{00000000-0005-0000-0000-00006D1D0000}"/>
    <cellStyle name="Cálculo 2 4 6 6 2 2" xfId="26454" xr:uid="{00000000-0005-0000-0000-00006E1D0000}"/>
    <cellStyle name="Cálculo 2 4 6 6 2 3" xfId="35706" xr:uid="{00000000-0005-0000-0000-00006F1D0000}"/>
    <cellStyle name="Cálculo 2 4 6 7" xfId="11072" xr:uid="{00000000-0005-0000-0000-0000701D0000}"/>
    <cellStyle name="Cálculo 2 4 6 7 2" xfId="20324" xr:uid="{00000000-0005-0000-0000-0000711D0000}"/>
    <cellStyle name="Cálculo 2 4 6 7 3" xfId="29576" xr:uid="{00000000-0005-0000-0000-0000721D0000}"/>
    <cellStyle name="Cálculo 2 4 7" xfId="1686" xr:uid="{00000000-0005-0000-0000-0000731D0000}"/>
    <cellStyle name="Cálculo 2 4 7 2" xfId="2439" xr:uid="{00000000-0005-0000-0000-0000741D0000}"/>
    <cellStyle name="Cálculo 2 4 7 2 2" xfId="5887" xr:uid="{00000000-0005-0000-0000-0000751D0000}"/>
    <cellStyle name="Cálculo 2 4 7 2 2 2" xfId="15139" xr:uid="{00000000-0005-0000-0000-0000761D0000}"/>
    <cellStyle name="Cálculo 2 4 7 2 2 2 2" xfId="24391" xr:uid="{00000000-0005-0000-0000-0000771D0000}"/>
    <cellStyle name="Cálculo 2 4 7 2 2 2 3" xfId="33643" xr:uid="{00000000-0005-0000-0000-0000781D0000}"/>
    <cellStyle name="Cálculo 2 4 7 2 3" xfId="8569" xr:uid="{00000000-0005-0000-0000-0000791D0000}"/>
    <cellStyle name="Cálculo 2 4 7 2 3 2" xfId="17821" xr:uid="{00000000-0005-0000-0000-00007A1D0000}"/>
    <cellStyle name="Cálculo 2 4 7 2 3 2 2" xfId="27073" xr:uid="{00000000-0005-0000-0000-00007B1D0000}"/>
    <cellStyle name="Cálculo 2 4 7 2 3 2 3" xfId="36325" xr:uid="{00000000-0005-0000-0000-00007C1D0000}"/>
    <cellStyle name="Cálculo 2 4 7 2 4" xfId="11691" xr:uid="{00000000-0005-0000-0000-00007D1D0000}"/>
    <cellStyle name="Cálculo 2 4 7 2 4 2" xfId="20943" xr:uid="{00000000-0005-0000-0000-00007E1D0000}"/>
    <cellStyle name="Cálculo 2 4 7 2 4 3" xfId="30195" xr:uid="{00000000-0005-0000-0000-00007F1D0000}"/>
    <cellStyle name="Cálculo 2 4 7 3" xfId="3095" xr:uid="{00000000-0005-0000-0000-0000801D0000}"/>
    <cellStyle name="Cálculo 2 4 7 3 2" xfId="6543" xr:uid="{00000000-0005-0000-0000-0000811D0000}"/>
    <cellStyle name="Cálculo 2 4 7 3 2 2" xfId="15795" xr:uid="{00000000-0005-0000-0000-0000821D0000}"/>
    <cellStyle name="Cálculo 2 4 7 3 2 2 2" xfId="25047" xr:uid="{00000000-0005-0000-0000-0000831D0000}"/>
    <cellStyle name="Cálculo 2 4 7 3 2 2 3" xfId="34299" xr:uid="{00000000-0005-0000-0000-0000841D0000}"/>
    <cellStyle name="Cálculo 2 4 7 3 3" xfId="9225" xr:uid="{00000000-0005-0000-0000-0000851D0000}"/>
    <cellStyle name="Cálculo 2 4 7 3 3 2" xfId="18477" xr:uid="{00000000-0005-0000-0000-0000861D0000}"/>
    <cellStyle name="Cálculo 2 4 7 3 3 2 2" xfId="27729" xr:uid="{00000000-0005-0000-0000-0000871D0000}"/>
    <cellStyle name="Cálculo 2 4 7 3 3 2 3" xfId="36981" xr:uid="{00000000-0005-0000-0000-0000881D0000}"/>
    <cellStyle name="Cálculo 2 4 7 3 4" xfId="12347" xr:uid="{00000000-0005-0000-0000-0000891D0000}"/>
    <cellStyle name="Cálculo 2 4 7 3 4 2" xfId="21599" xr:uid="{00000000-0005-0000-0000-00008A1D0000}"/>
    <cellStyle name="Cálculo 2 4 7 3 4 3" xfId="30851" xr:uid="{00000000-0005-0000-0000-00008B1D0000}"/>
    <cellStyle name="Cálculo 2 4 7 4" xfId="3730" xr:uid="{00000000-0005-0000-0000-00008C1D0000}"/>
    <cellStyle name="Cálculo 2 4 7 4 2" xfId="7178" xr:uid="{00000000-0005-0000-0000-00008D1D0000}"/>
    <cellStyle name="Cálculo 2 4 7 4 2 2" xfId="16430" xr:uid="{00000000-0005-0000-0000-00008E1D0000}"/>
    <cellStyle name="Cálculo 2 4 7 4 2 2 2" xfId="25682" xr:uid="{00000000-0005-0000-0000-00008F1D0000}"/>
    <cellStyle name="Cálculo 2 4 7 4 2 2 3" xfId="34934" xr:uid="{00000000-0005-0000-0000-0000901D0000}"/>
    <cellStyle name="Cálculo 2 4 7 4 3" xfId="9860" xr:uid="{00000000-0005-0000-0000-0000911D0000}"/>
    <cellStyle name="Cálculo 2 4 7 4 3 2" xfId="19112" xr:uid="{00000000-0005-0000-0000-0000921D0000}"/>
    <cellStyle name="Cálculo 2 4 7 4 3 2 2" xfId="28364" xr:uid="{00000000-0005-0000-0000-0000931D0000}"/>
    <cellStyle name="Cálculo 2 4 7 4 3 2 3" xfId="37616" xr:uid="{00000000-0005-0000-0000-0000941D0000}"/>
    <cellStyle name="Cálculo 2 4 7 4 4" xfId="12982" xr:uid="{00000000-0005-0000-0000-0000951D0000}"/>
    <cellStyle name="Cálculo 2 4 7 4 4 2" xfId="22234" xr:uid="{00000000-0005-0000-0000-0000961D0000}"/>
    <cellStyle name="Cálculo 2 4 7 4 4 3" xfId="31486" xr:uid="{00000000-0005-0000-0000-0000971D0000}"/>
    <cellStyle name="Cálculo 2 4 7 5" xfId="5136" xr:uid="{00000000-0005-0000-0000-0000981D0000}"/>
    <cellStyle name="Cálculo 2 4 7 5 2" xfId="14388" xr:uid="{00000000-0005-0000-0000-0000991D0000}"/>
    <cellStyle name="Cálculo 2 4 7 5 2 2" xfId="23640" xr:uid="{00000000-0005-0000-0000-00009A1D0000}"/>
    <cellStyle name="Cálculo 2 4 7 5 2 3" xfId="32892" xr:uid="{00000000-0005-0000-0000-00009B1D0000}"/>
    <cellStyle name="Cálculo 2 4 7 6" xfId="7819" xr:uid="{00000000-0005-0000-0000-00009C1D0000}"/>
    <cellStyle name="Cálculo 2 4 7 6 2" xfId="17071" xr:uid="{00000000-0005-0000-0000-00009D1D0000}"/>
    <cellStyle name="Cálculo 2 4 7 6 2 2" xfId="26323" xr:uid="{00000000-0005-0000-0000-00009E1D0000}"/>
    <cellStyle name="Cálculo 2 4 7 6 2 3" xfId="35575" xr:uid="{00000000-0005-0000-0000-00009F1D0000}"/>
    <cellStyle name="Cálculo 2 4 7 7" xfId="10941" xr:uid="{00000000-0005-0000-0000-0000A01D0000}"/>
    <cellStyle name="Cálculo 2 4 7 7 2" xfId="20193" xr:uid="{00000000-0005-0000-0000-0000A11D0000}"/>
    <cellStyle name="Cálculo 2 4 7 7 3" xfId="29445" xr:uid="{00000000-0005-0000-0000-0000A21D0000}"/>
    <cellStyle name="Cálculo 2 4 8" xfId="2125" xr:uid="{00000000-0005-0000-0000-0000A31D0000}"/>
    <cellStyle name="Cálculo 2 4 8 2" xfId="2874" xr:uid="{00000000-0005-0000-0000-0000A41D0000}"/>
    <cellStyle name="Cálculo 2 4 8 2 2" xfId="6322" xr:uid="{00000000-0005-0000-0000-0000A51D0000}"/>
    <cellStyle name="Cálculo 2 4 8 2 2 2" xfId="15574" xr:uid="{00000000-0005-0000-0000-0000A61D0000}"/>
    <cellStyle name="Cálculo 2 4 8 2 2 2 2" xfId="24826" xr:uid="{00000000-0005-0000-0000-0000A71D0000}"/>
    <cellStyle name="Cálculo 2 4 8 2 2 2 3" xfId="34078" xr:uid="{00000000-0005-0000-0000-0000A81D0000}"/>
    <cellStyle name="Cálculo 2 4 8 2 3" xfId="9004" xr:uid="{00000000-0005-0000-0000-0000A91D0000}"/>
    <cellStyle name="Cálculo 2 4 8 2 3 2" xfId="18256" xr:uid="{00000000-0005-0000-0000-0000AA1D0000}"/>
    <cellStyle name="Cálculo 2 4 8 2 3 2 2" xfId="27508" xr:uid="{00000000-0005-0000-0000-0000AB1D0000}"/>
    <cellStyle name="Cálculo 2 4 8 2 3 2 3" xfId="36760" xr:uid="{00000000-0005-0000-0000-0000AC1D0000}"/>
    <cellStyle name="Cálculo 2 4 8 2 4" xfId="12126" xr:uid="{00000000-0005-0000-0000-0000AD1D0000}"/>
    <cellStyle name="Cálculo 2 4 8 2 4 2" xfId="21378" xr:uid="{00000000-0005-0000-0000-0000AE1D0000}"/>
    <cellStyle name="Cálculo 2 4 8 2 4 3" xfId="30630" xr:uid="{00000000-0005-0000-0000-0000AF1D0000}"/>
    <cellStyle name="Cálculo 2 4 8 3" xfId="3530" xr:uid="{00000000-0005-0000-0000-0000B01D0000}"/>
    <cellStyle name="Cálculo 2 4 8 3 2" xfId="6978" xr:uid="{00000000-0005-0000-0000-0000B11D0000}"/>
    <cellStyle name="Cálculo 2 4 8 3 2 2" xfId="16230" xr:uid="{00000000-0005-0000-0000-0000B21D0000}"/>
    <cellStyle name="Cálculo 2 4 8 3 2 2 2" xfId="25482" xr:uid="{00000000-0005-0000-0000-0000B31D0000}"/>
    <cellStyle name="Cálculo 2 4 8 3 2 2 3" xfId="34734" xr:uid="{00000000-0005-0000-0000-0000B41D0000}"/>
    <cellStyle name="Cálculo 2 4 8 3 3" xfId="9660" xr:uid="{00000000-0005-0000-0000-0000B51D0000}"/>
    <cellStyle name="Cálculo 2 4 8 3 3 2" xfId="18912" xr:uid="{00000000-0005-0000-0000-0000B61D0000}"/>
    <cellStyle name="Cálculo 2 4 8 3 3 2 2" xfId="28164" xr:uid="{00000000-0005-0000-0000-0000B71D0000}"/>
    <cellStyle name="Cálculo 2 4 8 3 3 2 3" xfId="37416" xr:uid="{00000000-0005-0000-0000-0000B81D0000}"/>
    <cellStyle name="Cálculo 2 4 8 3 4" xfId="12782" xr:uid="{00000000-0005-0000-0000-0000B91D0000}"/>
    <cellStyle name="Cálculo 2 4 8 3 4 2" xfId="22034" xr:uid="{00000000-0005-0000-0000-0000BA1D0000}"/>
    <cellStyle name="Cálculo 2 4 8 3 4 3" xfId="31286" xr:uid="{00000000-0005-0000-0000-0000BB1D0000}"/>
    <cellStyle name="Cálculo 2 4 8 4" xfId="4165" xr:uid="{00000000-0005-0000-0000-0000BC1D0000}"/>
    <cellStyle name="Cálculo 2 4 8 4 2" xfId="7613" xr:uid="{00000000-0005-0000-0000-0000BD1D0000}"/>
    <cellStyle name="Cálculo 2 4 8 4 2 2" xfId="16865" xr:uid="{00000000-0005-0000-0000-0000BE1D0000}"/>
    <cellStyle name="Cálculo 2 4 8 4 2 2 2" xfId="26117" xr:uid="{00000000-0005-0000-0000-0000BF1D0000}"/>
    <cellStyle name="Cálculo 2 4 8 4 2 2 3" xfId="35369" xr:uid="{00000000-0005-0000-0000-0000C01D0000}"/>
    <cellStyle name="Cálculo 2 4 8 4 3" xfId="10295" xr:uid="{00000000-0005-0000-0000-0000C11D0000}"/>
    <cellStyle name="Cálculo 2 4 8 4 3 2" xfId="19547" xr:uid="{00000000-0005-0000-0000-0000C21D0000}"/>
    <cellStyle name="Cálculo 2 4 8 4 3 2 2" xfId="28799" xr:uid="{00000000-0005-0000-0000-0000C31D0000}"/>
    <cellStyle name="Cálculo 2 4 8 4 3 2 3" xfId="38051" xr:uid="{00000000-0005-0000-0000-0000C41D0000}"/>
    <cellStyle name="Cálculo 2 4 8 4 4" xfId="13417" xr:uid="{00000000-0005-0000-0000-0000C51D0000}"/>
    <cellStyle name="Cálculo 2 4 8 4 4 2" xfId="22669" xr:uid="{00000000-0005-0000-0000-0000C61D0000}"/>
    <cellStyle name="Cálculo 2 4 8 4 4 3" xfId="31921" xr:uid="{00000000-0005-0000-0000-0000C71D0000}"/>
    <cellStyle name="Cálculo 2 4 8 5" xfId="5573" xr:uid="{00000000-0005-0000-0000-0000C81D0000}"/>
    <cellStyle name="Cálculo 2 4 8 5 2" xfId="14825" xr:uid="{00000000-0005-0000-0000-0000C91D0000}"/>
    <cellStyle name="Cálculo 2 4 8 5 2 2" xfId="24077" xr:uid="{00000000-0005-0000-0000-0000CA1D0000}"/>
    <cellStyle name="Cálculo 2 4 8 5 2 3" xfId="33329" xr:uid="{00000000-0005-0000-0000-0000CB1D0000}"/>
    <cellStyle name="Cálculo 2 4 8 6" xfId="8255" xr:uid="{00000000-0005-0000-0000-0000CC1D0000}"/>
    <cellStyle name="Cálculo 2 4 8 6 2" xfId="17507" xr:uid="{00000000-0005-0000-0000-0000CD1D0000}"/>
    <cellStyle name="Cálculo 2 4 8 6 2 2" xfId="26759" xr:uid="{00000000-0005-0000-0000-0000CE1D0000}"/>
    <cellStyle name="Cálculo 2 4 8 6 2 3" xfId="36011" xr:uid="{00000000-0005-0000-0000-0000CF1D0000}"/>
    <cellStyle name="Cálculo 2 4 8 7" xfId="11377" xr:uid="{00000000-0005-0000-0000-0000D01D0000}"/>
    <cellStyle name="Cálculo 2 4 8 7 2" xfId="20629" xr:uid="{00000000-0005-0000-0000-0000D11D0000}"/>
    <cellStyle name="Cálculo 2 4 8 7 3" xfId="29881" xr:uid="{00000000-0005-0000-0000-0000D21D0000}"/>
    <cellStyle name="Cálculo 2 4 9" xfId="1670" xr:uid="{00000000-0005-0000-0000-0000D31D0000}"/>
    <cellStyle name="Cálculo 2 4 9 2" xfId="2423" xr:uid="{00000000-0005-0000-0000-0000D41D0000}"/>
    <cellStyle name="Cálculo 2 4 9 2 2" xfId="5871" xr:uid="{00000000-0005-0000-0000-0000D51D0000}"/>
    <cellStyle name="Cálculo 2 4 9 2 2 2" xfId="15123" xr:uid="{00000000-0005-0000-0000-0000D61D0000}"/>
    <cellStyle name="Cálculo 2 4 9 2 2 2 2" xfId="24375" xr:uid="{00000000-0005-0000-0000-0000D71D0000}"/>
    <cellStyle name="Cálculo 2 4 9 2 2 2 3" xfId="33627" xr:uid="{00000000-0005-0000-0000-0000D81D0000}"/>
    <cellStyle name="Cálculo 2 4 9 2 3" xfId="8553" xr:uid="{00000000-0005-0000-0000-0000D91D0000}"/>
    <cellStyle name="Cálculo 2 4 9 2 3 2" xfId="17805" xr:uid="{00000000-0005-0000-0000-0000DA1D0000}"/>
    <cellStyle name="Cálculo 2 4 9 2 3 2 2" xfId="27057" xr:uid="{00000000-0005-0000-0000-0000DB1D0000}"/>
    <cellStyle name="Cálculo 2 4 9 2 3 2 3" xfId="36309" xr:uid="{00000000-0005-0000-0000-0000DC1D0000}"/>
    <cellStyle name="Cálculo 2 4 9 2 4" xfId="11675" xr:uid="{00000000-0005-0000-0000-0000DD1D0000}"/>
    <cellStyle name="Cálculo 2 4 9 2 4 2" xfId="20927" xr:uid="{00000000-0005-0000-0000-0000DE1D0000}"/>
    <cellStyle name="Cálculo 2 4 9 2 4 3" xfId="30179" xr:uid="{00000000-0005-0000-0000-0000DF1D0000}"/>
    <cellStyle name="Cálculo 2 4 9 3" xfId="3079" xr:uid="{00000000-0005-0000-0000-0000E01D0000}"/>
    <cellStyle name="Cálculo 2 4 9 3 2" xfId="6527" xr:uid="{00000000-0005-0000-0000-0000E11D0000}"/>
    <cellStyle name="Cálculo 2 4 9 3 2 2" xfId="15779" xr:uid="{00000000-0005-0000-0000-0000E21D0000}"/>
    <cellStyle name="Cálculo 2 4 9 3 2 2 2" xfId="25031" xr:uid="{00000000-0005-0000-0000-0000E31D0000}"/>
    <cellStyle name="Cálculo 2 4 9 3 2 2 3" xfId="34283" xr:uid="{00000000-0005-0000-0000-0000E41D0000}"/>
    <cellStyle name="Cálculo 2 4 9 3 3" xfId="9209" xr:uid="{00000000-0005-0000-0000-0000E51D0000}"/>
    <cellStyle name="Cálculo 2 4 9 3 3 2" xfId="18461" xr:uid="{00000000-0005-0000-0000-0000E61D0000}"/>
    <cellStyle name="Cálculo 2 4 9 3 3 2 2" xfId="27713" xr:uid="{00000000-0005-0000-0000-0000E71D0000}"/>
    <cellStyle name="Cálculo 2 4 9 3 3 2 3" xfId="36965" xr:uid="{00000000-0005-0000-0000-0000E81D0000}"/>
    <cellStyle name="Cálculo 2 4 9 3 4" xfId="12331" xr:uid="{00000000-0005-0000-0000-0000E91D0000}"/>
    <cellStyle name="Cálculo 2 4 9 3 4 2" xfId="21583" xr:uid="{00000000-0005-0000-0000-0000EA1D0000}"/>
    <cellStyle name="Cálculo 2 4 9 3 4 3" xfId="30835" xr:uid="{00000000-0005-0000-0000-0000EB1D0000}"/>
    <cellStyle name="Cálculo 2 4 9 4" xfId="3714" xr:uid="{00000000-0005-0000-0000-0000EC1D0000}"/>
    <cellStyle name="Cálculo 2 4 9 4 2" xfId="7162" xr:uid="{00000000-0005-0000-0000-0000ED1D0000}"/>
    <cellStyle name="Cálculo 2 4 9 4 2 2" xfId="16414" xr:uid="{00000000-0005-0000-0000-0000EE1D0000}"/>
    <cellStyle name="Cálculo 2 4 9 4 2 2 2" xfId="25666" xr:uid="{00000000-0005-0000-0000-0000EF1D0000}"/>
    <cellStyle name="Cálculo 2 4 9 4 2 2 3" xfId="34918" xr:uid="{00000000-0005-0000-0000-0000F01D0000}"/>
    <cellStyle name="Cálculo 2 4 9 4 3" xfId="9844" xr:uid="{00000000-0005-0000-0000-0000F11D0000}"/>
    <cellStyle name="Cálculo 2 4 9 4 3 2" xfId="19096" xr:uid="{00000000-0005-0000-0000-0000F21D0000}"/>
    <cellStyle name="Cálculo 2 4 9 4 3 2 2" xfId="28348" xr:uid="{00000000-0005-0000-0000-0000F31D0000}"/>
    <cellStyle name="Cálculo 2 4 9 4 3 2 3" xfId="37600" xr:uid="{00000000-0005-0000-0000-0000F41D0000}"/>
    <cellStyle name="Cálculo 2 4 9 4 4" xfId="12966" xr:uid="{00000000-0005-0000-0000-0000F51D0000}"/>
    <cellStyle name="Cálculo 2 4 9 4 4 2" xfId="22218" xr:uid="{00000000-0005-0000-0000-0000F61D0000}"/>
    <cellStyle name="Cálculo 2 4 9 4 4 3" xfId="31470" xr:uid="{00000000-0005-0000-0000-0000F71D0000}"/>
    <cellStyle name="Cálculo 2 4 9 5" xfId="5120" xr:uid="{00000000-0005-0000-0000-0000F81D0000}"/>
    <cellStyle name="Cálculo 2 4 9 5 2" xfId="14372" xr:uid="{00000000-0005-0000-0000-0000F91D0000}"/>
    <cellStyle name="Cálculo 2 4 9 5 2 2" xfId="23624" xr:uid="{00000000-0005-0000-0000-0000FA1D0000}"/>
    <cellStyle name="Cálculo 2 4 9 5 2 3" xfId="32876" xr:uid="{00000000-0005-0000-0000-0000FB1D0000}"/>
    <cellStyle name="Cálculo 2 4 9 6" xfId="7803" xr:uid="{00000000-0005-0000-0000-0000FC1D0000}"/>
    <cellStyle name="Cálculo 2 4 9 6 2" xfId="17055" xr:uid="{00000000-0005-0000-0000-0000FD1D0000}"/>
    <cellStyle name="Cálculo 2 4 9 6 2 2" xfId="26307" xr:uid="{00000000-0005-0000-0000-0000FE1D0000}"/>
    <cellStyle name="Cálculo 2 4 9 6 2 3" xfId="35559" xr:uid="{00000000-0005-0000-0000-0000FF1D0000}"/>
    <cellStyle name="Cálculo 2 4 9 7" xfId="10925" xr:uid="{00000000-0005-0000-0000-0000001E0000}"/>
    <cellStyle name="Cálculo 2 4 9 7 2" xfId="20177" xr:uid="{00000000-0005-0000-0000-0000011E0000}"/>
    <cellStyle name="Cálculo 2 4 9 7 3" xfId="29429" xr:uid="{00000000-0005-0000-0000-0000021E0000}"/>
    <cellStyle name="Cálculo 2 5" xfId="518" xr:uid="{00000000-0005-0000-0000-0000031E0000}"/>
    <cellStyle name="Cálculo 2 5 10" xfId="4432" xr:uid="{00000000-0005-0000-0000-0000041E0000}"/>
    <cellStyle name="Cálculo 2 5 10 2" xfId="13684" xr:uid="{00000000-0005-0000-0000-0000051E0000}"/>
    <cellStyle name="Cálculo 2 5 10 2 2" xfId="22936" xr:uid="{00000000-0005-0000-0000-0000061E0000}"/>
    <cellStyle name="Cálculo 2 5 10 2 3" xfId="32188" xr:uid="{00000000-0005-0000-0000-0000071E0000}"/>
    <cellStyle name="Cálculo 2 5 11" xfId="5055" xr:uid="{00000000-0005-0000-0000-0000081E0000}"/>
    <cellStyle name="Cálculo 2 5 11 2" xfId="14307" xr:uid="{00000000-0005-0000-0000-0000091E0000}"/>
    <cellStyle name="Cálculo 2 5 11 2 2" xfId="23559" xr:uid="{00000000-0005-0000-0000-00000A1E0000}"/>
    <cellStyle name="Cálculo 2 5 11 2 3" xfId="32811" xr:uid="{00000000-0005-0000-0000-00000B1E0000}"/>
    <cellStyle name="Cálculo 2 5 12" xfId="10505" xr:uid="{00000000-0005-0000-0000-00000C1E0000}"/>
    <cellStyle name="Cálculo 2 5 12 2" xfId="19757" xr:uid="{00000000-0005-0000-0000-00000D1E0000}"/>
    <cellStyle name="Cálculo 2 5 12 3" xfId="29009" xr:uid="{00000000-0005-0000-0000-00000E1E0000}"/>
    <cellStyle name="Cálculo 2 5 2" xfId="1809" xr:uid="{00000000-0005-0000-0000-00000F1E0000}"/>
    <cellStyle name="Cálculo 2 5 2 2" xfId="2562" xr:uid="{00000000-0005-0000-0000-0000101E0000}"/>
    <cellStyle name="Cálculo 2 5 2 2 2" xfId="6010" xr:uid="{00000000-0005-0000-0000-0000111E0000}"/>
    <cellStyle name="Cálculo 2 5 2 2 2 2" xfId="15262" xr:uid="{00000000-0005-0000-0000-0000121E0000}"/>
    <cellStyle name="Cálculo 2 5 2 2 2 2 2" xfId="24514" xr:uid="{00000000-0005-0000-0000-0000131E0000}"/>
    <cellStyle name="Cálculo 2 5 2 2 2 2 3" xfId="33766" xr:uid="{00000000-0005-0000-0000-0000141E0000}"/>
    <cellStyle name="Cálculo 2 5 2 2 3" xfId="8692" xr:uid="{00000000-0005-0000-0000-0000151E0000}"/>
    <cellStyle name="Cálculo 2 5 2 2 3 2" xfId="17944" xr:uid="{00000000-0005-0000-0000-0000161E0000}"/>
    <cellStyle name="Cálculo 2 5 2 2 3 2 2" xfId="27196" xr:uid="{00000000-0005-0000-0000-0000171E0000}"/>
    <cellStyle name="Cálculo 2 5 2 2 3 2 3" xfId="36448" xr:uid="{00000000-0005-0000-0000-0000181E0000}"/>
    <cellStyle name="Cálculo 2 5 2 2 4" xfId="11814" xr:uid="{00000000-0005-0000-0000-0000191E0000}"/>
    <cellStyle name="Cálculo 2 5 2 2 4 2" xfId="21066" xr:uid="{00000000-0005-0000-0000-00001A1E0000}"/>
    <cellStyle name="Cálculo 2 5 2 2 4 3" xfId="30318" xr:uid="{00000000-0005-0000-0000-00001B1E0000}"/>
    <cellStyle name="Cálculo 2 5 2 3" xfId="3218" xr:uid="{00000000-0005-0000-0000-00001C1E0000}"/>
    <cellStyle name="Cálculo 2 5 2 3 2" xfId="6666" xr:uid="{00000000-0005-0000-0000-00001D1E0000}"/>
    <cellStyle name="Cálculo 2 5 2 3 2 2" xfId="15918" xr:uid="{00000000-0005-0000-0000-00001E1E0000}"/>
    <cellStyle name="Cálculo 2 5 2 3 2 2 2" xfId="25170" xr:uid="{00000000-0005-0000-0000-00001F1E0000}"/>
    <cellStyle name="Cálculo 2 5 2 3 2 2 3" xfId="34422" xr:uid="{00000000-0005-0000-0000-0000201E0000}"/>
    <cellStyle name="Cálculo 2 5 2 3 3" xfId="9348" xr:uid="{00000000-0005-0000-0000-0000211E0000}"/>
    <cellStyle name="Cálculo 2 5 2 3 3 2" xfId="18600" xr:uid="{00000000-0005-0000-0000-0000221E0000}"/>
    <cellStyle name="Cálculo 2 5 2 3 3 2 2" xfId="27852" xr:uid="{00000000-0005-0000-0000-0000231E0000}"/>
    <cellStyle name="Cálculo 2 5 2 3 3 2 3" xfId="37104" xr:uid="{00000000-0005-0000-0000-0000241E0000}"/>
    <cellStyle name="Cálculo 2 5 2 3 4" xfId="12470" xr:uid="{00000000-0005-0000-0000-0000251E0000}"/>
    <cellStyle name="Cálculo 2 5 2 3 4 2" xfId="21722" xr:uid="{00000000-0005-0000-0000-0000261E0000}"/>
    <cellStyle name="Cálculo 2 5 2 3 4 3" xfId="30974" xr:uid="{00000000-0005-0000-0000-0000271E0000}"/>
    <cellStyle name="Cálculo 2 5 2 4" xfId="3853" xr:uid="{00000000-0005-0000-0000-0000281E0000}"/>
    <cellStyle name="Cálculo 2 5 2 4 2" xfId="7301" xr:uid="{00000000-0005-0000-0000-0000291E0000}"/>
    <cellStyle name="Cálculo 2 5 2 4 2 2" xfId="16553" xr:uid="{00000000-0005-0000-0000-00002A1E0000}"/>
    <cellStyle name="Cálculo 2 5 2 4 2 2 2" xfId="25805" xr:uid="{00000000-0005-0000-0000-00002B1E0000}"/>
    <cellStyle name="Cálculo 2 5 2 4 2 2 3" xfId="35057" xr:uid="{00000000-0005-0000-0000-00002C1E0000}"/>
    <cellStyle name="Cálculo 2 5 2 4 3" xfId="9983" xr:uid="{00000000-0005-0000-0000-00002D1E0000}"/>
    <cellStyle name="Cálculo 2 5 2 4 3 2" xfId="19235" xr:uid="{00000000-0005-0000-0000-00002E1E0000}"/>
    <cellStyle name="Cálculo 2 5 2 4 3 2 2" xfId="28487" xr:uid="{00000000-0005-0000-0000-00002F1E0000}"/>
    <cellStyle name="Cálculo 2 5 2 4 3 2 3" xfId="37739" xr:uid="{00000000-0005-0000-0000-0000301E0000}"/>
    <cellStyle name="Cálculo 2 5 2 4 4" xfId="13105" xr:uid="{00000000-0005-0000-0000-0000311E0000}"/>
    <cellStyle name="Cálculo 2 5 2 4 4 2" xfId="22357" xr:uid="{00000000-0005-0000-0000-0000321E0000}"/>
    <cellStyle name="Cálculo 2 5 2 4 4 3" xfId="31609" xr:uid="{00000000-0005-0000-0000-0000331E0000}"/>
    <cellStyle name="Cálculo 2 5 2 5" xfId="5259" xr:uid="{00000000-0005-0000-0000-0000341E0000}"/>
    <cellStyle name="Cálculo 2 5 2 5 2" xfId="14511" xr:uid="{00000000-0005-0000-0000-0000351E0000}"/>
    <cellStyle name="Cálculo 2 5 2 5 2 2" xfId="23763" xr:uid="{00000000-0005-0000-0000-0000361E0000}"/>
    <cellStyle name="Cálculo 2 5 2 5 2 3" xfId="33015" xr:uid="{00000000-0005-0000-0000-0000371E0000}"/>
    <cellStyle name="Cálculo 2 5 2 6" xfId="7942" xr:uid="{00000000-0005-0000-0000-0000381E0000}"/>
    <cellStyle name="Cálculo 2 5 2 6 2" xfId="17194" xr:uid="{00000000-0005-0000-0000-0000391E0000}"/>
    <cellStyle name="Cálculo 2 5 2 6 2 2" xfId="26446" xr:uid="{00000000-0005-0000-0000-00003A1E0000}"/>
    <cellStyle name="Cálculo 2 5 2 6 2 3" xfId="35698" xr:uid="{00000000-0005-0000-0000-00003B1E0000}"/>
    <cellStyle name="Cálculo 2 5 2 7" xfId="11064" xr:uid="{00000000-0005-0000-0000-00003C1E0000}"/>
    <cellStyle name="Cálculo 2 5 2 7 2" xfId="20316" xr:uid="{00000000-0005-0000-0000-00003D1E0000}"/>
    <cellStyle name="Cálculo 2 5 2 7 3" xfId="29568" xr:uid="{00000000-0005-0000-0000-00003E1E0000}"/>
    <cellStyle name="Cálculo 2 5 3" xfId="1664" xr:uid="{00000000-0005-0000-0000-00003F1E0000}"/>
    <cellStyle name="Cálculo 2 5 3 2" xfId="2417" xr:uid="{00000000-0005-0000-0000-0000401E0000}"/>
    <cellStyle name="Cálculo 2 5 3 2 2" xfId="5865" xr:uid="{00000000-0005-0000-0000-0000411E0000}"/>
    <cellStyle name="Cálculo 2 5 3 2 2 2" xfId="15117" xr:uid="{00000000-0005-0000-0000-0000421E0000}"/>
    <cellStyle name="Cálculo 2 5 3 2 2 2 2" xfId="24369" xr:uid="{00000000-0005-0000-0000-0000431E0000}"/>
    <cellStyle name="Cálculo 2 5 3 2 2 2 3" xfId="33621" xr:uid="{00000000-0005-0000-0000-0000441E0000}"/>
    <cellStyle name="Cálculo 2 5 3 2 3" xfId="8547" xr:uid="{00000000-0005-0000-0000-0000451E0000}"/>
    <cellStyle name="Cálculo 2 5 3 2 3 2" xfId="17799" xr:uid="{00000000-0005-0000-0000-0000461E0000}"/>
    <cellStyle name="Cálculo 2 5 3 2 3 2 2" xfId="27051" xr:uid="{00000000-0005-0000-0000-0000471E0000}"/>
    <cellStyle name="Cálculo 2 5 3 2 3 2 3" xfId="36303" xr:uid="{00000000-0005-0000-0000-0000481E0000}"/>
    <cellStyle name="Cálculo 2 5 3 2 4" xfId="11669" xr:uid="{00000000-0005-0000-0000-0000491E0000}"/>
    <cellStyle name="Cálculo 2 5 3 2 4 2" xfId="20921" xr:uid="{00000000-0005-0000-0000-00004A1E0000}"/>
    <cellStyle name="Cálculo 2 5 3 2 4 3" xfId="30173" xr:uid="{00000000-0005-0000-0000-00004B1E0000}"/>
    <cellStyle name="Cálculo 2 5 3 3" xfId="3073" xr:uid="{00000000-0005-0000-0000-00004C1E0000}"/>
    <cellStyle name="Cálculo 2 5 3 3 2" xfId="6521" xr:uid="{00000000-0005-0000-0000-00004D1E0000}"/>
    <cellStyle name="Cálculo 2 5 3 3 2 2" xfId="15773" xr:uid="{00000000-0005-0000-0000-00004E1E0000}"/>
    <cellStyle name="Cálculo 2 5 3 3 2 2 2" xfId="25025" xr:uid="{00000000-0005-0000-0000-00004F1E0000}"/>
    <cellStyle name="Cálculo 2 5 3 3 2 2 3" xfId="34277" xr:uid="{00000000-0005-0000-0000-0000501E0000}"/>
    <cellStyle name="Cálculo 2 5 3 3 3" xfId="9203" xr:uid="{00000000-0005-0000-0000-0000511E0000}"/>
    <cellStyle name="Cálculo 2 5 3 3 3 2" xfId="18455" xr:uid="{00000000-0005-0000-0000-0000521E0000}"/>
    <cellStyle name="Cálculo 2 5 3 3 3 2 2" xfId="27707" xr:uid="{00000000-0005-0000-0000-0000531E0000}"/>
    <cellStyle name="Cálculo 2 5 3 3 3 2 3" xfId="36959" xr:uid="{00000000-0005-0000-0000-0000541E0000}"/>
    <cellStyle name="Cálculo 2 5 3 3 4" xfId="12325" xr:uid="{00000000-0005-0000-0000-0000551E0000}"/>
    <cellStyle name="Cálculo 2 5 3 3 4 2" xfId="21577" xr:uid="{00000000-0005-0000-0000-0000561E0000}"/>
    <cellStyle name="Cálculo 2 5 3 3 4 3" xfId="30829" xr:uid="{00000000-0005-0000-0000-0000571E0000}"/>
    <cellStyle name="Cálculo 2 5 3 4" xfId="3708" xr:uid="{00000000-0005-0000-0000-0000581E0000}"/>
    <cellStyle name="Cálculo 2 5 3 4 2" xfId="7156" xr:uid="{00000000-0005-0000-0000-0000591E0000}"/>
    <cellStyle name="Cálculo 2 5 3 4 2 2" xfId="16408" xr:uid="{00000000-0005-0000-0000-00005A1E0000}"/>
    <cellStyle name="Cálculo 2 5 3 4 2 2 2" xfId="25660" xr:uid="{00000000-0005-0000-0000-00005B1E0000}"/>
    <cellStyle name="Cálculo 2 5 3 4 2 2 3" xfId="34912" xr:uid="{00000000-0005-0000-0000-00005C1E0000}"/>
    <cellStyle name="Cálculo 2 5 3 4 3" xfId="9838" xr:uid="{00000000-0005-0000-0000-00005D1E0000}"/>
    <cellStyle name="Cálculo 2 5 3 4 3 2" xfId="19090" xr:uid="{00000000-0005-0000-0000-00005E1E0000}"/>
    <cellStyle name="Cálculo 2 5 3 4 3 2 2" xfId="28342" xr:uid="{00000000-0005-0000-0000-00005F1E0000}"/>
    <cellStyle name="Cálculo 2 5 3 4 3 2 3" xfId="37594" xr:uid="{00000000-0005-0000-0000-0000601E0000}"/>
    <cellStyle name="Cálculo 2 5 3 4 4" xfId="12960" xr:uid="{00000000-0005-0000-0000-0000611E0000}"/>
    <cellStyle name="Cálculo 2 5 3 4 4 2" xfId="22212" xr:uid="{00000000-0005-0000-0000-0000621E0000}"/>
    <cellStyle name="Cálculo 2 5 3 4 4 3" xfId="31464" xr:uid="{00000000-0005-0000-0000-0000631E0000}"/>
    <cellStyle name="Cálculo 2 5 3 5" xfId="5114" xr:uid="{00000000-0005-0000-0000-0000641E0000}"/>
    <cellStyle name="Cálculo 2 5 3 5 2" xfId="14366" xr:uid="{00000000-0005-0000-0000-0000651E0000}"/>
    <cellStyle name="Cálculo 2 5 3 5 2 2" xfId="23618" xr:uid="{00000000-0005-0000-0000-0000661E0000}"/>
    <cellStyle name="Cálculo 2 5 3 5 2 3" xfId="32870" xr:uid="{00000000-0005-0000-0000-0000671E0000}"/>
    <cellStyle name="Cálculo 2 5 3 6" xfId="7797" xr:uid="{00000000-0005-0000-0000-0000681E0000}"/>
    <cellStyle name="Cálculo 2 5 3 6 2" xfId="17049" xr:uid="{00000000-0005-0000-0000-0000691E0000}"/>
    <cellStyle name="Cálculo 2 5 3 6 2 2" xfId="26301" xr:uid="{00000000-0005-0000-0000-00006A1E0000}"/>
    <cellStyle name="Cálculo 2 5 3 6 2 3" xfId="35553" xr:uid="{00000000-0005-0000-0000-00006B1E0000}"/>
    <cellStyle name="Cálculo 2 5 3 7" xfId="10919" xr:uid="{00000000-0005-0000-0000-00006C1E0000}"/>
    <cellStyle name="Cálculo 2 5 3 7 2" xfId="20171" xr:uid="{00000000-0005-0000-0000-00006D1E0000}"/>
    <cellStyle name="Cálculo 2 5 3 7 3" xfId="29423" xr:uid="{00000000-0005-0000-0000-00006E1E0000}"/>
    <cellStyle name="Cálculo 2 5 4" xfId="1734" xr:uid="{00000000-0005-0000-0000-00006F1E0000}"/>
    <cellStyle name="Cálculo 2 5 4 2" xfId="2487" xr:uid="{00000000-0005-0000-0000-0000701E0000}"/>
    <cellStyle name="Cálculo 2 5 4 2 2" xfId="5935" xr:uid="{00000000-0005-0000-0000-0000711E0000}"/>
    <cellStyle name="Cálculo 2 5 4 2 2 2" xfId="15187" xr:uid="{00000000-0005-0000-0000-0000721E0000}"/>
    <cellStyle name="Cálculo 2 5 4 2 2 2 2" xfId="24439" xr:uid="{00000000-0005-0000-0000-0000731E0000}"/>
    <cellStyle name="Cálculo 2 5 4 2 2 2 3" xfId="33691" xr:uid="{00000000-0005-0000-0000-0000741E0000}"/>
    <cellStyle name="Cálculo 2 5 4 2 3" xfId="8617" xr:uid="{00000000-0005-0000-0000-0000751E0000}"/>
    <cellStyle name="Cálculo 2 5 4 2 3 2" xfId="17869" xr:uid="{00000000-0005-0000-0000-0000761E0000}"/>
    <cellStyle name="Cálculo 2 5 4 2 3 2 2" xfId="27121" xr:uid="{00000000-0005-0000-0000-0000771E0000}"/>
    <cellStyle name="Cálculo 2 5 4 2 3 2 3" xfId="36373" xr:uid="{00000000-0005-0000-0000-0000781E0000}"/>
    <cellStyle name="Cálculo 2 5 4 2 4" xfId="11739" xr:uid="{00000000-0005-0000-0000-0000791E0000}"/>
    <cellStyle name="Cálculo 2 5 4 2 4 2" xfId="20991" xr:uid="{00000000-0005-0000-0000-00007A1E0000}"/>
    <cellStyle name="Cálculo 2 5 4 2 4 3" xfId="30243" xr:uid="{00000000-0005-0000-0000-00007B1E0000}"/>
    <cellStyle name="Cálculo 2 5 4 3" xfId="3143" xr:uid="{00000000-0005-0000-0000-00007C1E0000}"/>
    <cellStyle name="Cálculo 2 5 4 3 2" xfId="6591" xr:uid="{00000000-0005-0000-0000-00007D1E0000}"/>
    <cellStyle name="Cálculo 2 5 4 3 2 2" xfId="15843" xr:uid="{00000000-0005-0000-0000-00007E1E0000}"/>
    <cellStyle name="Cálculo 2 5 4 3 2 2 2" xfId="25095" xr:uid="{00000000-0005-0000-0000-00007F1E0000}"/>
    <cellStyle name="Cálculo 2 5 4 3 2 2 3" xfId="34347" xr:uid="{00000000-0005-0000-0000-0000801E0000}"/>
    <cellStyle name="Cálculo 2 5 4 3 3" xfId="9273" xr:uid="{00000000-0005-0000-0000-0000811E0000}"/>
    <cellStyle name="Cálculo 2 5 4 3 3 2" xfId="18525" xr:uid="{00000000-0005-0000-0000-0000821E0000}"/>
    <cellStyle name="Cálculo 2 5 4 3 3 2 2" xfId="27777" xr:uid="{00000000-0005-0000-0000-0000831E0000}"/>
    <cellStyle name="Cálculo 2 5 4 3 3 2 3" xfId="37029" xr:uid="{00000000-0005-0000-0000-0000841E0000}"/>
    <cellStyle name="Cálculo 2 5 4 3 4" xfId="12395" xr:uid="{00000000-0005-0000-0000-0000851E0000}"/>
    <cellStyle name="Cálculo 2 5 4 3 4 2" xfId="21647" xr:uid="{00000000-0005-0000-0000-0000861E0000}"/>
    <cellStyle name="Cálculo 2 5 4 3 4 3" xfId="30899" xr:uid="{00000000-0005-0000-0000-0000871E0000}"/>
    <cellStyle name="Cálculo 2 5 4 4" xfId="3778" xr:uid="{00000000-0005-0000-0000-0000881E0000}"/>
    <cellStyle name="Cálculo 2 5 4 4 2" xfId="7226" xr:uid="{00000000-0005-0000-0000-0000891E0000}"/>
    <cellStyle name="Cálculo 2 5 4 4 2 2" xfId="16478" xr:uid="{00000000-0005-0000-0000-00008A1E0000}"/>
    <cellStyle name="Cálculo 2 5 4 4 2 2 2" xfId="25730" xr:uid="{00000000-0005-0000-0000-00008B1E0000}"/>
    <cellStyle name="Cálculo 2 5 4 4 2 2 3" xfId="34982" xr:uid="{00000000-0005-0000-0000-00008C1E0000}"/>
    <cellStyle name="Cálculo 2 5 4 4 3" xfId="9908" xr:uid="{00000000-0005-0000-0000-00008D1E0000}"/>
    <cellStyle name="Cálculo 2 5 4 4 3 2" xfId="19160" xr:uid="{00000000-0005-0000-0000-00008E1E0000}"/>
    <cellStyle name="Cálculo 2 5 4 4 3 2 2" xfId="28412" xr:uid="{00000000-0005-0000-0000-00008F1E0000}"/>
    <cellStyle name="Cálculo 2 5 4 4 3 2 3" xfId="37664" xr:uid="{00000000-0005-0000-0000-0000901E0000}"/>
    <cellStyle name="Cálculo 2 5 4 4 4" xfId="13030" xr:uid="{00000000-0005-0000-0000-0000911E0000}"/>
    <cellStyle name="Cálculo 2 5 4 4 4 2" xfId="22282" xr:uid="{00000000-0005-0000-0000-0000921E0000}"/>
    <cellStyle name="Cálculo 2 5 4 4 4 3" xfId="31534" xr:uid="{00000000-0005-0000-0000-0000931E0000}"/>
    <cellStyle name="Cálculo 2 5 4 5" xfId="5184" xr:uid="{00000000-0005-0000-0000-0000941E0000}"/>
    <cellStyle name="Cálculo 2 5 4 5 2" xfId="14436" xr:uid="{00000000-0005-0000-0000-0000951E0000}"/>
    <cellStyle name="Cálculo 2 5 4 5 2 2" xfId="23688" xr:uid="{00000000-0005-0000-0000-0000961E0000}"/>
    <cellStyle name="Cálculo 2 5 4 5 2 3" xfId="32940" xr:uid="{00000000-0005-0000-0000-0000971E0000}"/>
    <cellStyle name="Cálculo 2 5 4 6" xfId="7867" xr:uid="{00000000-0005-0000-0000-0000981E0000}"/>
    <cellStyle name="Cálculo 2 5 4 6 2" xfId="17119" xr:uid="{00000000-0005-0000-0000-0000991E0000}"/>
    <cellStyle name="Cálculo 2 5 4 6 2 2" xfId="26371" xr:uid="{00000000-0005-0000-0000-00009A1E0000}"/>
    <cellStyle name="Cálculo 2 5 4 6 2 3" xfId="35623" xr:uid="{00000000-0005-0000-0000-00009B1E0000}"/>
    <cellStyle name="Cálculo 2 5 4 7" xfId="10989" xr:uid="{00000000-0005-0000-0000-00009C1E0000}"/>
    <cellStyle name="Cálculo 2 5 4 7 2" xfId="20241" xr:uid="{00000000-0005-0000-0000-00009D1E0000}"/>
    <cellStyle name="Cálculo 2 5 4 7 3" xfId="29493" xr:uid="{00000000-0005-0000-0000-00009E1E0000}"/>
    <cellStyle name="Cálculo 2 5 5" xfId="2167" xr:uid="{00000000-0005-0000-0000-00009F1E0000}"/>
    <cellStyle name="Cálculo 2 5 5 2" xfId="2916" xr:uid="{00000000-0005-0000-0000-0000A01E0000}"/>
    <cellStyle name="Cálculo 2 5 5 2 2" xfId="6364" xr:uid="{00000000-0005-0000-0000-0000A11E0000}"/>
    <cellStyle name="Cálculo 2 5 5 2 2 2" xfId="15616" xr:uid="{00000000-0005-0000-0000-0000A21E0000}"/>
    <cellStyle name="Cálculo 2 5 5 2 2 2 2" xfId="24868" xr:uid="{00000000-0005-0000-0000-0000A31E0000}"/>
    <cellStyle name="Cálculo 2 5 5 2 2 2 3" xfId="34120" xr:uid="{00000000-0005-0000-0000-0000A41E0000}"/>
    <cellStyle name="Cálculo 2 5 5 2 3" xfId="9046" xr:uid="{00000000-0005-0000-0000-0000A51E0000}"/>
    <cellStyle name="Cálculo 2 5 5 2 3 2" xfId="18298" xr:uid="{00000000-0005-0000-0000-0000A61E0000}"/>
    <cellStyle name="Cálculo 2 5 5 2 3 2 2" xfId="27550" xr:uid="{00000000-0005-0000-0000-0000A71E0000}"/>
    <cellStyle name="Cálculo 2 5 5 2 3 2 3" xfId="36802" xr:uid="{00000000-0005-0000-0000-0000A81E0000}"/>
    <cellStyle name="Cálculo 2 5 5 2 4" xfId="12168" xr:uid="{00000000-0005-0000-0000-0000A91E0000}"/>
    <cellStyle name="Cálculo 2 5 5 2 4 2" xfId="21420" xr:uid="{00000000-0005-0000-0000-0000AA1E0000}"/>
    <cellStyle name="Cálculo 2 5 5 2 4 3" xfId="30672" xr:uid="{00000000-0005-0000-0000-0000AB1E0000}"/>
    <cellStyle name="Cálculo 2 5 5 3" xfId="3572" xr:uid="{00000000-0005-0000-0000-0000AC1E0000}"/>
    <cellStyle name="Cálculo 2 5 5 3 2" xfId="7020" xr:uid="{00000000-0005-0000-0000-0000AD1E0000}"/>
    <cellStyle name="Cálculo 2 5 5 3 2 2" xfId="16272" xr:uid="{00000000-0005-0000-0000-0000AE1E0000}"/>
    <cellStyle name="Cálculo 2 5 5 3 2 2 2" xfId="25524" xr:uid="{00000000-0005-0000-0000-0000AF1E0000}"/>
    <cellStyle name="Cálculo 2 5 5 3 2 2 3" xfId="34776" xr:uid="{00000000-0005-0000-0000-0000B01E0000}"/>
    <cellStyle name="Cálculo 2 5 5 3 3" xfId="9702" xr:uid="{00000000-0005-0000-0000-0000B11E0000}"/>
    <cellStyle name="Cálculo 2 5 5 3 3 2" xfId="18954" xr:uid="{00000000-0005-0000-0000-0000B21E0000}"/>
    <cellStyle name="Cálculo 2 5 5 3 3 2 2" xfId="28206" xr:uid="{00000000-0005-0000-0000-0000B31E0000}"/>
    <cellStyle name="Cálculo 2 5 5 3 3 2 3" xfId="37458" xr:uid="{00000000-0005-0000-0000-0000B41E0000}"/>
    <cellStyle name="Cálculo 2 5 5 3 4" xfId="12824" xr:uid="{00000000-0005-0000-0000-0000B51E0000}"/>
    <cellStyle name="Cálculo 2 5 5 3 4 2" xfId="22076" xr:uid="{00000000-0005-0000-0000-0000B61E0000}"/>
    <cellStyle name="Cálculo 2 5 5 3 4 3" xfId="31328" xr:uid="{00000000-0005-0000-0000-0000B71E0000}"/>
    <cellStyle name="Cálculo 2 5 5 4" xfId="4207" xr:uid="{00000000-0005-0000-0000-0000B81E0000}"/>
    <cellStyle name="Cálculo 2 5 5 4 2" xfId="7655" xr:uid="{00000000-0005-0000-0000-0000B91E0000}"/>
    <cellStyle name="Cálculo 2 5 5 4 2 2" xfId="16907" xr:uid="{00000000-0005-0000-0000-0000BA1E0000}"/>
    <cellStyle name="Cálculo 2 5 5 4 2 2 2" xfId="26159" xr:uid="{00000000-0005-0000-0000-0000BB1E0000}"/>
    <cellStyle name="Cálculo 2 5 5 4 2 2 3" xfId="35411" xr:uid="{00000000-0005-0000-0000-0000BC1E0000}"/>
    <cellStyle name="Cálculo 2 5 5 4 3" xfId="10337" xr:uid="{00000000-0005-0000-0000-0000BD1E0000}"/>
    <cellStyle name="Cálculo 2 5 5 4 3 2" xfId="19589" xr:uid="{00000000-0005-0000-0000-0000BE1E0000}"/>
    <cellStyle name="Cálculo 2 5 5 4 3 2 2" xfId="28841" xr:uid="{00000000-0005-0000-0000-0000BF1E0000}"/>
    <cellStyle name="Cálculo 2 5 5 4 3 2 3" xfId="38093" xr:uid="{00000000-0005-0000-0000-0000C01E0000}"/>
    <cellStyle name="Cálculo 2 5 5 4 4" xfId="13459" xr:uid="{00000000-0005-0000-0000-0000C11E0000}"/>
    <cellStyle name="Cálculo 2 5 5 4 4 2" xfId="22711" xr:uid="{00000000-0005-0000-0000-0000C21E0000}"/>
    <cellStyle name="Cálculo 2 5 5 4 4 3" xfId="31963" xr:uid="{00000000-0005-0000-0000-0000C31E0000}"/>
    <cellStyle name="Cálculo 2 5 5 5" xfId="5615" xr:uid="{00000000-0005-0000-0000-0000C41E0000}"/>
    <cellStyle name="Cálculo 2 5 5 5 2" xfId="14867" xr:uid="{00000000-0005-0000-0000-0000C51E0000}"/>
    <cellStyle name="Cálculo 2 5 5 5 2 2" xfId="24119" xr:uid="{00000000-0005-0000-0000-0000C61E0000}"/>
    <cellStyle name="Cálculo 2 5 5 5 2 3" xfId="33371" xr:uid="{00000000-0005-0000-0000-0000C71E0000}"/>
    <cellStyle name="Cálculo 2 5 5 6" xfId="8297" xr:uid="{00000000-0005-0000-0000-0000C81E0000}"/>
    <cellStyle name="Cálculo 2 5 5 6 2" xfId="17549" xr:uid="{00000000-0005-0000-0000-0000C91E0000}"/>
    <cellStyle name="Cálculo 2 5 5 6 2 2" xfId="26801" xr:uid="{00000000-0005-0000-0000-0000CA1E0000}"/>
    <cellStyle name="Cálculo 2 5 5 6 2 3" xfId="36053" xr:uid="{00000000-0005-0000-0000-0000CB1E0000}"/>
    <cellStyle name="Cálculo 2 5 5 7" xfId="11419" xr:uid="{00000000-0005-0000-0000-0000CC1E0000}"/>
    <cellStyle name="Cálculo 2 5 5 7 2" xfId="20671" xr:uid="{00000000-0005-0000-0000-0000CD1E0000}"/>
    <cellStyle name="Cálculo 2 5 5 7 3" xfId="29923" xr:uid="{00000000-0005-0000-0000-0000CE1E0000}"/>
    <cellStyle name="Cálculo 2 5 6" xfId="2054" xr:uid="{00000000-0005-0000-0000-0000CF1E0000}"/>
    <cellStyle name="Cálculo 2 5 6 2" xfId="2803" xr:uid="{00000000-0005-0000-0000-0000D01E0000}"/>
    <cellStyle name="Cálculo 2 5 6 2 2" xfId="6251" xr:uid="{00000000-0005-0000-0000-0000D11E0000}"/>
    <cellStyle name="Cálculo 2 5 6 2 2 2" xfId="15503" xr:uid="{00000000-0005-0000-0000-0000D21E0000}"/>
    <cellStyle name="Cálculo 2 5 6 2 2 2 2" xfId="24755" xr:uid="{00000000-0005-0000-0000-0000D31E0000}"/>
    <cellStyle name="Cálculo 2 5 6 2 2 2 3" xfId="34007" xr:uid="{00000000-0005-0000-0000-0000D41E0000}"/>
    <cellStyle name="Cálculo 2 5 6 2 3" xfId="8933" xr:uid="{00000000-0005-0000-0000-0000D51E0000}"/>
    <cellStyle name="Cálculo 2 5 6 2 3 2" xfId="18185" xr:uid="{00000000-0005-0000-0000-0000D61E0000}"/>
    <cellStyle name="Cálculo 2 5 6 2 3 2 2" xfId="27437" xr:uid="{00000000-0005-0000-0000-0000D71E0000}"/>
    <cellStyle name="Cálculo 2 5 6 2 3 2 3" xfId="36689" xr:uid="{00000000-0005-0000-0000-0000D81E0000}"/>
    <cellStyle name="Cálculo 2 5 6 2 4" xfId="12055" xr:uid="{00000000-0005-0000-0000-0000D91E0000}"/>
    <cellStyle name="Cálculo 2 5 6 2 4 2" xfId="21307" xr:uid="{00000000-0005-0000-0000-0000DA1E0000}"/>
    <cellStyle name="Cálculo 2 5 6 2 4 3" xfId="30559" xr:uid="{00000000-0005-0000-0000-0000DB1E0000}"/>
    <cellStyle name="Cálculo 2 5 6 3" xfId="3459" xr:uid="{00000000-0005-0000-0000-0000DC1E0000}"/>
    <cellStyle name="Cálculo 2 5 6 3 2" xfId="6907" xr:uid="{00000000-0005-0000-0000-0000DD1E0000}"/>
    <cellStyle name="Cálculo 2 5 6 3 2 2" xfId="16159" xr:uid="{00000000-0005-0000-0000-0000DE1E0000}"/>
    <cellStyle name="Cálculo 2 5 6 3 2 2 2" xfId="25411" xr:uid="{00000000-0005-0000-0000-0000DF1E0000}"/>
    <cellStyle name="Cálculo 2 5 6 3 2 2 3" xfId="34663" xr:uid="{00000000-0005-0000-0000-0000E01E0000}"/>
    <cellStyle name="Cálculo 2 5 6 3 3" xfId="9589" xr:uid="{00000000-0005-0000-0000-0000E11E0000}"/>
    <cellStyle name="Cálculo 2 5 6 3 3 2" xfId="18841" xr:uid="{00000000-0005-0000-0000-0000E21E0000}"/>
    <cellStyle name="Cálculo 2 5 6 3 3 2 2" xfId="28093" xr:uid="{00000000-0005-0000-0000-0000E31E0000}"/>
    <cellStyle name="Cálculo 2 5 6 3 3 2 3" xfId="37345" xr:uid="{00000000-0005-0000-0000-0000E41E0000}"/>
    <cellStyle name="Cálculo 2 5 6 3 4" xfId="12711" xr:uid="{00000000-0005-0000-0000-0000E51E0000}"/>
    <cellStyle name="Cálculo 2 5 6 3 4 2" xfId="21963" xr:uid="{00000000-0005-0000-0000-0000E61E0000}"/>
    <cellStyle name="Cálculo 2 5 6 3 4 3" xfId="31215" xr:uid="{00000000-0005-0000-0000-0000E71E0000}"/>
    <cellStyle name="Cálculo 2 5 6 4" xfId="4094" xr:uid="{00000000-0005-0000-0000-0000E81E0000}"/>
    <cellStyle name="Cálculo 2 5 6 4 2" xfId="7542" xr:uid="{00000000-0005-0000-0000-0000E91E0000}"/>
    <cellStyle name="Cálculo 2 5 6 4 2 2" xfId="16794" xr:uid="{00000000-0005-0000-0000-0000EA1E0000}"/>
    <cellStyle name="Cálculo 2 5 6 4 2 2 2" xfId="26046" xr:uid="{00000000-0005-0000-0000-0000EB1E0000}"/>
    <cellStyle name="Cálculo 2 5 6 4 2 2 3" xfId="35298" xr:uid="{00000000-0005-0000-0000-0000EC1E0000}"/>
    <cellStyle name="Cálculo 2 5 6 4 3" xfId="10224" xr:uid="{00000000-0005-0000-0000-0000ED1E0000}"/>
    <cellStyle name="Cálculo 2 5 6 4 3 2" xfId="19476" xr:uid="{00000000-0005-0000-0000-0000EE1E0000}"/>
    <cellStyle name="Cálculo 2 5 6 4 3 2 2" xfId="28728" xr:uid="{00000000-0005-0000-0000-0000EF1E0000}"/>
    <cellStyle name="Cálculo 2 5 6 4 3 2 3" xfId="37980" xr:uid="{00000000-0005-0000-0000-0000F01E0000}"/>
    <cellStyle name="Cálculo 2 5 6 4 4" xfId="13346" xr:uid="{00000000-0005-0000-0000-0000F11E0000}"/>
    <cellStyle name="Cálculo 2 5 6 4 4 2" xfId="22598" xr:uid="{00000000-0005-0000-0000-0000F21E0000}"/>
    <cellStyle name="Cálculo 2 5 6 4 4 3" xfId="31850" xr:uid="{00000000-0005-0000-0000-0000F31E0000}"/>
    <cellStyle name="Cálculo 2 5 6 5" xfId="5502" xr:uid="{00000000-0005-0000-0000-0000F41E0000}"/>
    <cellStyle name="Cálculo 2 5 6 5 2" xfId="14754" xr:uid="{00000000-0005-0000-0000-0000F51E0000}"/>
    <cellStyle name="Cálculo 2 5 6 5 2 2" xfId="24006" xr:uid="{00000000-0005-0000-0000-0000F61E0000}"/>
    <cellStyle name="Cálculo 2 5 6 5 2 3" xfId="33258" xr:uid="{00000000-0005-0000-0000-0000F71E0000}"/>
    <cellStyle name="Cálculo 2 5 6 6" xfId="8184" xr:uid="{00000000-0005-0000-0000-0000F81E0000}"/>
    <cellStyle name="Cálculo 2 5 6 6 2" xfId="17436" xr:uid="{00000000-0005-0000-0000-0000F91E0000}"/>
    <cellStyle name="Cálculo 2 5 6 6 2 2" xfId="26688" xr:uid="{00000000-0005-0000-0000-0000FA1E0000}"/>
    <cellStyle name="Cálculo 2 5 6 6 2 3" xfId="35940" xr:uid="{00000000-0005-0000-0000-0000FB1E0000}"/>
    <cellStyle name="Cálculo 2 5 6 7" xfId="11306" xr:uid="{00000000-0005-0000-0000-0000FC1E0000}"/>
    <cellStyle name="Cálculo 2 5 6 7 2" xfId="20558" xr:uid="{00000000-0005-0000-0000-0000FD1E0000}"/>
    <cellStyle name="Cálculo 2 5 6 7 3" xfId="29810" xr:uid="{00000000-0005-0000-0000-0000FE1E0000}"/>
    <cellStyle name="Cálculo 2 5 7" xfId="971" xr:uid="{00000000-0005-0000-0000-0000FF1E0000}"/>
    <cellStyle name="Cálculo 2 5 7 2" xfId="4699" xr:uid="{00000000-0005-0000-0000-0000001F0000}"/>
    <cellStyle name="Cálculo 2 5 7 2 2" xfId="13951" xr:uid="{00000000-0005-0000-0000-0000011F0000}"/>
    <cellStyle name="Cálculo 2 5 7 2 2 2" xfId="23203" xr:uid="{00000000-0005-0000-0000-0000021F0000}"/>
    <cellStyle name="Cálculo 2 5 7 2 2 3" xfId="32455" xr:uid="{00000000-0005-0000-0000-0000031F0000}"/>
    <cellStyle name="Cálculo 2 5 7 3" xfId="4917" xr:uid="{00000000-0005-0000-0000-0000041F0000}"/>
    <cellStyle name="Cálculo 2 5 7 3 2" xfId="14169" xr:uid="{00000000-0005-0000-0000-0000051F0000}"/>
    <cellStyle name="Cálculo 2 5 7 3 2 2" xfId="23421" xr:uid="{00000000-0005-0000-0000-0000061F0000}"/>
    <cellStyle name="Cálculo 2 5 7 3 2 3" xfId="32673" xr:uid="{00000000-0005-0000-0000-0000071F0000}"/>
    <cellStyle name="Cálculo 2 5 7 4" xfId="10725" xr:uid="{00000000-0005-0000-0000-0000081F0000}"/>
    <cellStyle name="Cálculo 2 5 7 4 2" xfId="19977" xr:uid="{00000000-0005-0000-0000-0000091F0000}"/>
    <cellStyle name="Cálculo 2 5 7 4 3" xfId="29229" xr:uid="{00000000-0005-0000-0000-00000A1F0000}"/>
    <cellStyle name="Cálculo 2 5 8" xfId="988" xr:uid="{00000000-0005-0000-0000-00000B1F0000}"/>
    <cellStyle name="Cálculo 2 5 8 2" xfId="4716" xr:uid="{00000000-0005-0000-0000-00000C1F0000}"/>
    <cellStyle name="Cálculo 2 5 8 2 2" xfId="13968" xr:uid="{00000000-0005-0000-0000-00000D1F0000}"/>
    <cellStyle name="Cálculo 2 5 8 2 2 2" xfId="23220" xr:uid="{00000000-0005-0000-0000-00000E1F0000}"/>
    <cellStyle name="Cálculo 2 5 8 2 2 3" xfId="32472" xr:uid="{00000000-0005-0000-0000-00000F1F0000}"/>
    <cellStyle name="Cálculo 2 5 8 3" xfId="384" xr:uid="{00000000-0005-0000-0000-0000101F0000}"/>
    <cellStyle name="Cálculo 2 5 8 3 2" xfId="10475" xr:uid="{00000000-0005-0000-0000-0000111F0000}"/>
    <cellStyle name="Cálculo 2 5 8 3 2 2" xfId="19727" xr:uid="{00000000-0005-0000-0000-0000121F0000}"/>
    <cellStyle name="Cálculo 2 5 8 3 2 3" xfId="28979" xr:uid="{00000000-0005-0000-0000-0000131F0000}"/>
    <cellStyle name="Cálculo 2 5 8 4" xfId="10742" xr:uid="{00000000-0005-0000-0000-0000141F0000}"/>
    <cellStyle name="Cálculo 2 5 8 4 2" xfId="19994" xr:uid="{00000000-0005-0000-0000-0000151F0000}"/>
    <cellStyle name="Cálculo 2 5 8 4 3" xfId="29246" xr:uid="{00000000-0005-0000-0000-0000161F0000}"/>
    <cellStyle name="Cálculo 2 5 9" xfId="2385" xr:uid="{00000000-0005-0000-0000-0000171F0000}"/>
    <cellStyle name="Cálculo 2 5 9 2" xfId="5833" xr:uid="{00000000-0005-0000-0000-0000181F0000}"/>
    <cellStyle name="Cálculo 2 5 9 2 2" xfId="15085" xr:uid="{00000000-0005-0000-0000-0000191F0000}"/>
    <cellStyle name="Cálculo 2 5 9 2 2 2" xfId="24337" xr:uid="{00000000-0005-0000-0000-00001A1F0000}"/>
    <cellStyle name="Cálculo 2 5 9 2 2 3" xfId="33589" xr:uid="{00000000-0005-0000-0000-00001B1F0000}"/>
    <cellStyle name="Cálculo 2 5 9 3" xfId="8515" xr:uid="{00000000-0005-0000-0000-00001C1F0000}"/>
    <cellStyle name="Cálculo 2 5 9 3 2" xfId="17767" xr:uid="{00000000-0005-0000-0000-00001D1F0000}"/>
    <cellStyle name="Cálculo 2 5 9 3 2 2" xfId="27019" xr:uid="{00000000-0005-0000-0000-00001E1F0000}"/>
    <cellStyle name="Cálculo 2 5 9 3 2 3" xfId="36271" xr:uid="{00000000-0005-0000-0000-00001F1F0000}"/>
    <cellStyle name="Cálculo 2 5 9 4" xfId="11637" xr:uid="{00000000-0005-0000-0000-0000201F0000}"/>
    <cellStyle name="Cálculo 2 5 9 4 2" xfId="20889" xr:uid="{00000000-0005-0000-0000-0000211F0000}"/>
    <cellStyle name="Cálculo 2 5 9 4 3" xfId="30141" xr:uid="{00000000-0005-0000-0000-0000221F0000}"/>
    <cellStyle name="Cálculo 2 6" xfId="674" xr:uid="{00000000-0005-0000-0000-0000231F0000}"/>
    <cellStyle name="Cálculo 2 6 10" xfId="4495" xr:uid="{00000000-0005-0000-0000-0000241F0000}"/>
    <cellStyle name="Cálculo 2 6 10 2" xfId="13747" xr:uid="{00000000-0005-0000-0000-0000251F0000}"/>
    <cellStyle name="Cálculo 2 6 10 2 2" xfId="22999" xr:uid="{00000000-0005-0000-0000-0000261F0000}"/>
    <cellStyle name="Cálculo 2 6 10 2 3" xfId="32251" xr:uid="{00000000-0005-0000-0000-0000271F0000}"/>
    <cellStyle name="Cálculo 2 6 11" xfId="5002" xr:uid="{00000000-0005-0000-0000-0000281F0000}"/>
    <cellStyle name="Cálculo 2 6 11 2" xfId="14254" xr:uid="{00000000-0005-0000-0000-0000291F0000}"/>
    <cellStyle name="Cálculo 2 6 11 2 2" xfId="23506" xr:uid="{00000000-0005-0000-0000-00002A1F0000}"/>
    <cellStyle name="Cálculo 2 6 11 2 3" xfId="32758" xr:uid="{00000000-0005-0000-0000-00002B1F0000}"/>
    <cellStyle name="Cálculo 2 6 12" xfId="10546" xr:uid="{00000000-0005-0000-0000-00002C1F0000}"/>
    <cellStyle name="Cálculo 2 6 12 2" xfId="19798" xr:uid="{00000000-0005-0000-0000-00002D1F0000}"/>
    <cellStyle name="Cálculo 2 6 12 3" xfId="29050" xr:uid="{00000000-0005-0000-0000-00002E1F0000}"/>
    <cellStyle name="Cálculo 2 6 2" xfId="1904" xr:uid="{00000000-0005-0000-0000-00002F1F0000}"/>
    <cellStyle name="Cálculo 2 6 2 2" xfId="2657" xr:uid="{00000000-0005-0000-0000-0000301F0000}"/>
    <cellStyle name="Cálculo 2 6 2 2 2" xfId="6105" xr:uid="{00000000-0005-0000-0000-0000311F0000}"/>
    <cellStyle name="Cálculo 2 6 2 2 2 2" xfId="15357" xr:uid="{00000000-0005-0000-0000-0000321F0000}"/>
    <cellStyle name="Cálculo 2 6 2 2 2 2 2" xfId="24609" xr:uid="{00000000-0005-0000-0000-0000331F0000}"/>
    <cellStyle name="Cálculo 2 6 2 2 2 2 3" xfId="33861" xr:uid="{00000000-0005-0000-0000-0000341F0000}"/>
    <cellStyle name="Cálculo 2 6 2 2 3" xfId="8787" xr:uid="{00000000-0005-0000-0000-0000351F0000}"/>
    <cellStyle name="Cálculo 2 6 2 2 3 2" xfId="18039" xr:uid="{00000000-0005-0000-0000-0000361F0000}"/>
    <cellStyle name="Cálculo 2 6 2 2 3 2 2" xfId="27291" xr:uid="{00000000-0005-0000-0000-0000371F0000}"/>
    <cellStyle name="Cálculo 2 6 2 2 3 2 3" xfId="36543" xr:uid="{00000000-0005-0000-0000-0000381F0000}"/>
    <cellStyle name="Cálculo 2 6 2 2 4" xfId="11909" xr:uid="{00000000-0005-0000-0000-0000391F0000}"/>
    <cellStyle name="Cálculo 2 6 2 2 4 2" xfId="21161" xr:uid="{00000000-0005-0000-0000-00003A1F0000}"/>
    <cellStyle name="Cálculo 2 6 2 2 4 3" xfId="30413" xr:uid="{00000000-0005-0000-0000-00003B1F0000}"/>
    <cellStyle name="Cálculo 2 6 2 3" xfId="3313" xr:uid="{00000000-0005-0000-0000-00003C1F0000}"/>
    <cellStyle name="Cálculo 2 6 2 3 2" xfId="6761" xr:uid="{00000000-0005-0000-0000-00003D1F0000}"/>
    <cellStyle name="Cálculo 2 6 2 3 2 2" xfId="16013" xr:uid="{00000000-0005-0000-0000-00003E1F0000}"/>
    <cellStyle name="Cálculo 2 6 2 3 2 2 2" xfId="25265" xr:uid="{00000000-0005-0000-0000-00003F1F0000}"/>
    <cellStyle name="Cálculo 2 6 2 3 2 2 3" xfId="34517" xr:uid="{00000000-0005-0000-0000-0000401F0000}"/>
    <cellStyle name="Cálculo 2 6 2 3 3" xfId="9443" xr:uid="{00000000-0005-0000-0000-0000411F0000}"/>
    <cellStyle name="Cálculo 2 6 2 3 3 2" xfId="18695" xr:uid="{00000000-0005-0000-0000-0000421F0000}"/>
    <cellStyle name="Cálculo 2 6 2 3 3 2 2" xfId="27947" xr:uid="{00000000-0005-0000-0000-0000431F0000}"/>
    <cellStyle name="Cálculo 2 6 2 3 3 2 3" xfId="37199" xr:uid="{00000000-0005-0000-0000-0000441F0000}"/>
    <cellStyle name="Cálculo 2 6 2 3 4" xfId="12565" xr:uid="{00000000-0005-0000-0000-0000451F0000}"/>
    <cellStyle name="Cálculo 2 6 2 3 4 2" xfId="21817" xr:uid="{00000000-0005-0000-0000-0000461F0000}"/>
    <cellStyle name="Cálculo 2 6 2 3 4 3" xfId="31069" xr:uid="{00000000-0005-0000-0000-0000471F0000}"/>
    <cellStyle name="Cálculo 2 6 2 4" xfId="3948" xr:uid="{00000000-0005-0000-0000-0000481F0000}"/>
    <cellStyle name="Cálculo 2 6 2 4 2" xfId="7396" xr:uid="{00000000-0005-0000-0000-0000491F0000}"/>
    <cellStyle name="Cálculo 2 6 2 4 2 2" xfId="16648" xr:uid="{00000000-0005-0000-0000-00004A1F0000}"/>
    <cellStyle name="Cálculo 2 6 2 4 2 2 2" xfId="25900" xr:uid="{00000000-0005-0000-0000-00004B1F0000}"/>
    <cellStyle name="Cálculo 2 6 2 4 2 2 3" xfId="35152" xr:uid="{00000000-0005-0000-0000-00004C1F0000}"/>
    <cellStyle name="Cálculo 2 6 2 4 3" xfId="10078" xr:uid="{00000000-0005-0000-0000-00004D1F0000}"/>
    <cellStyle name="Cálculo 2 6 2 4 3 2" xfId="19330" xr:uid="{00000000-0005-0000-0000-00004E1F0000}"/>
    <cellStyle name="Cálculo 2 6 2 4 3 2 2" xfId="28582" xr:uid="{00000000-0005-0000-0000-00004F1F0000}"/>
    <cellStyle name="Cálculo 2 6 2 4 3 2 3" xfId="37834" xr:uid="{00000000-0005-0000-0000-0000501F0000}"/>
    <cellStyle name="Cálculo 2 6 2 4 4" xfId="13200" xr:uid="{00000000-0005-0000-0000-0000511F0000}"/>
    <cellStyle name="Cálculo 2 6 2 4 4 2" xfId="22452" xr:uid="{00000000-0005-0000-0000-0000521F0000}"/>
    <cellStyle name="Cálculo 2 6 2 4 4 3" xfId="31704" xr:uid="{00000000-0005-0000-0000-0000531F0000}"/>
    <cellStyle name="Cálculo 2 6 2 5" xfId="5354" xr:uid="{00000000-0005-0000-0000-0000541F0000}"/>
    <cellStyle name="Cálculo 2 6 2 5 2" xfId="14606" xr:uid="{00000000-0005-0000-0000-0000551F0000}"/>
    <cellStyle name="Cálculo 2 6 2 5 2 2" xfId="23858" xr:uid="{00000000-0005-0000-0000-0000561F0000}"/>
    <cellStyle name="Cálculo 2 6 2 5 2 3" xfId="33110" xr:uid="{00000000-0005-0000-0000-0000571F0000}"/>
    <cellStyle name="Cálculo 2 6 2 6" xfId="8037" xr:uid="{00000000-0005-0000-0000-0000581F0000}"/>
    <cellStyle name="Cálculo 2 6 2 6 2" xfId="17289" xr:uid="{00000000-0005-0000-0000-0000591F0000}"/>
    <cellStyle name="Cálculo 2 6 2 6 2 2" xfId="26541" xr:uid="{00000000-0005-0000-0000-00005A1F0000}"/>
    <cellStyle name="Cálculo 2 6 2 6 2 3" xfId="35793" xr:uid="{00000000-0005-0000-0000-00005B1F0000}"/>
    <cellStyle name="Cálculo 2 6 2 7" xfId="11159" xr:uid="{00000000-0005-0000-0000-00005C1F0000}"/>
    <cellStyle name="Cálculo 2 6 2 7 2" xfId="20411" xr:uid="{00000000-0005-0000-0000-00005D1F0000}"/>
    <cellStyle name="Cálculo 2 6 2 7 3" xfId="29663" xr:uid="{00000000-0005-0000-0000-00005E1F0000}"/>
    <cellStyle name="Cálculo 2 6 3" xfId="1690" xr:uid="{00000000-0005-0000-0000-00005F1F0000}"/>
    <cellStyle name="Cálculo 2 6 3 2" xfId="2443" xr:uid="{00000000-0005-0000-0000-0000601F0000}"/>
    <cellStyle name="Cálculo 2 6 3 2 2" xfId="5891" xr:uid="{00000000-0005-0000-0000-0000611F0000}"/>
    <cellStyle name="Cálculo 2 6 3 2 2 2" xfId="15143" xr:uid="{00000000-0005-0000-0000-0000621F0000}"/>
    <cellStyle name="Cálculo 2 6 3 2 2 2 2" xfId="24395" xr:uid="{00000000-0005-0000-0000-0000631F0000}"/>
    <cellStyle name="Cálculo 2 6 3 2 2 2 3" xfId="33647" xr:uid="{00000000-0005-0000-0000-0000641F0000}"/>
    <cellStyle name="Cálculo 2 6 3 2 3" xfId="8573" xr:uid="{00000000-0005-0000-0000-0000651F0000}"/>
    <cellStyle name="Cálculo 2 6 3 2 3 2" xfId="17825" xr:uid="{00000000-0005-0000-0000-0000661F0000}"/>
    <cellStyle name="Cálculo 2 6 3 2 3 2 2" xfId="27077" xr:uid="{00000000-0005-0000-0000-0000671F0000}"/>
    <cellStyle name="Cálculo 2 6 3 2 3 2 3" xfId="36329" xr:uid="{00000000-0005-0000-0000-0000681F0000}"/>
    <cellStyle name="Cálculo 2 6 3 2 4" xfId="11695" xr:uid="{00000000-0005-0000-0000-0000691F0000}"/>
    <cellStyle name="Cálculo 2 6 3 2 4 2" xfId="20947" xr:uid="{00000000-0005-0000-0000-00006A1F0000}"/>
    <cellStyle name="Cálculo 2 6 3 2 4 3" xfId="30199" xr:uid="{00000000-0005-0000-0000-00006B1F0000}"/>
    <cellStyle name="Cálculo 2 6 3 3" xfId="3099" xr:uid="{00000000-0005-0000-0000-00006C1F0000}"/>
    <cellStyle name="Cálculo 2 6 3 3 2" xfId="6547" xr:uid="{00000000-0005-0000-0000-00006D1F0000}"/>
    <cellStyle name="Cálculo 2 6 3 3 2 2" xfId="15799" xr:uid="{00000000-0005-0000-0000-00006E1F0000}"/>
    <cellStyle name="Cálculo 2 6 3 3 2 2 2" xfId="25051" xr:uid="{00000000-0005-0000-0000-00006F1F0000}"/>
    <cellStyle name="Cálculo 2 6 3 3 2 2 3" xfId="34303" xr:uid="{00000000-0005-0000-0000-0000701F0000}"/>
    <cellStyle name="Cálculo 2 6 3 3 3" xfId="9229" xr:uid="{00000000-0005-0000-0000-0000711F0000}"/>
    <cellStyle name="Cálculo 2 6 3 3 3 2" xfId="18481" xr:uid="{00000000-0005-0000-0000-0000721F0000}"/>
    <cellStyle name="Cálculo 2 6 3 3 3 2 2" xfId="27733" xr:uid="{00000000-0005-0000-0000-0000731F0000}"/>
    <cellStyle name="Cálculo 2 6 3 3 3 2 3" xfId="36985" xr:uid="{00000000-0005-0000-0000-0000741F0000}"/>
    <cellStyle name="Cálculo 2 6 3 3 4" xfId="12351" xr:uid="{00000000-0005-0000-0000-0000751F0000}"/>
    <cellStyle name="Cálculo 2 6 3 3 4 2" xfId="21603" xr:uid="{00000000-0005-0000-0000-0000761F0000}"/>
    <cellStyle name="Cálculo 2 6 3 3 4 3" xfId="30855" xr:uid="{00000000-0005-0000-0000-0000771F0000}"/>
    <cellStyle name="Cálculo 2 6 3 4" xfId="3734" xr:uid="{00000000-0005-0000-0000-0000781F0000}"/>
    <cellStyle name="Cálculo 2 6 3 4 2" xfId="7182" xr:uid="{00000000-0005-0000-0000-0000791F0000}"/>
    <cellStyle name="Cálculo 2 6 3 4 2 2" xfId="16434" xr:uid="{00000000-0005-0000-0000-00007A1F0000}"/>
    <cellStyle name="Cálculo 2 6 3 4 2 2 2" xfId="25686" xr:uid="{00000000-0005-0000-0000-00007B1F0000}"/>
    <cellStyle name="Cálculo 2 6 3 4 2 2 3" xfId="34938" xr:uid="{00000000-0005-0000-0000-00007C1F0000}"/>
    <cellStyle name="Cálculo 2 6 3 4 3" xfId="9864" xr:uid="{00000000-0005-0000-0000-00007D1F0000}"/>
    <cellStyle name="Cálculo 2 6 3 4 3 2" xfId="19116" xr:uid="{00000000-0005-0000-0000-00007E1F0000}"/>
    <cellStyle name="Cálculo 2 6 3 4 3 2 2" xfId="28368" xr:uid="{00000000-0005-0000-0000-00007F1F0000}"/>
    <cellStyle name="Cálculo 2 6 3 4 3 2 3" xfId="37620" xr:uid="{00000000-0005-0000-0000-0000801F0000}"/>
    <cellStyle name="Cálculo 2 6 3 4 4" xfId="12986" xr:uid="{00000000-0005-0000-0000-0000811F0000}"/>
    <cellStyle name="Cálculo 2 6 3 4 4 2" xfId="22238" xr:uid="{00000000-0005-0000-0000-0000821F0000}"/>
    <cellStyle name="Cálculo 2 6 3 4 4 3" xfId="31490" xr:uid="{00000000-0005-0000-0000-0000831F0000}"/>
    <cellStyle name="Cálculo 2 6 3 5" xfId="5140" xr:uid="{00000000-0005-0000-0000-0000841F0000}"/>
    <cellStyle name="Cálculo 2 6 3 5 2" xfId="14392" xr:uid="{00000000-0005-0000-0000-0000851F0000}"/>
    <cellStyle name="Cálculo 2 6 3 5 2 2" xfId="23644" xr:uid="{00000000-0005-0000-0000-0000861F0000}"/>
    <cellStyle name="Cálculo 2 6 3 5 2 3" xfId="32896" xr:uid="{00000000-0005-0000-0000-0000871F0000}"/>
    <cellStyle name="Cálculo 2 6 3 6" xfId="7823" xr:uid="{00000000-0005-0000-0000-0000881F0000}"/>
    <cellStyle name="Cálculo 2 6 3 6 2" xfId="17075" xr:uid="{00000000-0005-0000-0000-0000891F0000}"/>
    <cellStyle name="Cálculo 2 6 3 6 2 2" xfId="26327" xr:uid="{00000000-0005-0000-0000-00008A1F0000}"/>
    <cellStyle name="Cálculo 2 6 3 6 2 3" xfId="35579" xr:uid="{00000000-0005-0000-0000-00008B1F0000}"/>
    <cellStyle name="Cálculo 2 6 3 7" xfId="10945" xr:uid="{00000000-0005-0000-0000-00008C1F0000}"/>
    <cellStyle name="Cálculo 2 6 3 7 2" xfId="20197" xr:uid="{00000000-0005-0000-0000-00008D1F0000}"/>
    <cellStyle name="Cálculo 2 6 3 7 3" xfId="29449" xr:uid="{00000000-0005-0000-0000-00008E1F0000}"/>
    <cellStyle name="Cálculo 2 6 4" xfId="1794" xr:uid="{00000000-0005-0000-0000-00008F1F0000}"/>
    <cellStyle name="Cálculo 2 6 4 2" xfId="2547" xr:uid="{00000000-0005-0000-0000-0000901F0000}"/>
    <cellStyle name="Cálculo 2 6 4 2 2" xfId="5995" xr:uid="{00000000-0005-0000-0000-0000911F0000}"/>
    <cellStyle name="Cálculo 2 6 4 2 2 2" xfId="15247" xr:uid="{00000000-0005-0000-0000-0000921F0000}"/>
    <cellStyle name="Cálculo 2 6 4 2 2 2 2" xfId="24499" xr:uid="{00000000-0005-0000-0000-0000931F0000}"/>
    <cellStyle name="Cálculo 2 6 4 2 2 2 3" xfId="33751" xr:uid="{00000000-0005-0000-0000-0000941F0000}"/>
    <cellStyle name="Cálculo 2 6 4 2 3" xfId="8677" xr:uid="{00000000-0005-0000-0000-0000951F0000}"/>
    <cellStyle name="Cálculo 2 6 4 2 3 2" xfId="17929" xr:uid="{00000000-0005-0000-0000-0000961F0000}"/>
    <cellStyle name="Cálculo 2 6 4 2 3 2 2" xfId="27181" xr:uid="{00000000-0005-0000-0000-0000971F0000}"/>
    <cellStyle name="Cálculo 2 6 4 2 3 2 3" xfId="36433" xr:uid="{00000000-0005-0000-0000-0000981F0000}"/>
    <cellStyle name="Cálculo 2 6 4 2 4" xfId="11799" xr:uid="{00000000-0005-0000-0000-0000991F0000}"/>
    <cellStyle name="Cálculo 2 6 4 2 4 2" xfId="21051" xr:uid="{00000000-0005-0000-0000-00009A1F0000}"/>
    <cellStyle name="Cálculo 2 6 4 2 4 3" xfId="30303" xr:uid="{00000000-0005-0000-0000-00009B1F0000}"/>
    <cellStyle name="Cálculo 2 6 4 3" xfId="3203" xr:uid="{00000000-0005-0000-0000-00009C1F0000}"/>
    <cellStyle name="Cálculo 2 6 4 3 2" xfId="6651" xr:uid="{00000000-0005-0000-0000-00009D1F0000}"/>
    <cellStyle name="Cálculo 2 6 4 3 2 2" xfId="15903" xr:uid="{00000000-0005-0000-0000-00009E1F0000}"/>
    <cellStyle name="Cálculo 2 6 4 3 2 2 2" xfId="25155" xr:uid="{00000000-0005-0000-0000-00009F1F0000}"/>
    <cellStyle name="Cálculo 2 6 4 3 2 2 3" xfId="34407" xr:uid="{00000000-0005-0000-0000-0000A01F0000}"/>
    <cellStyle name="Cálculo 2 6 4 3 3" xfId="9333" xr:uid="{00000000-0005-0000-0000-0000A11F0000}"/>
    <cellStyle name="Cálculo 2 6 4 3 3 2" xfId="18585" xr:uid="{00000000-0005-0000-0000-0000A21F0000}"/>
    <cellStyle name="Cálculo 2 6 4 3 3 2 2" xfId="27837" xr:uid="{00000000-0005-0000-0000-0000A31F0000}"/>
    <cellStyle name="Cálculo 2 6 4 3 3 2 3" xfId="37089" xr:uid="{00000000-0005-0000-0000-0000A41F0000}"/>
    <cellStyle name="Cálculo 2 6 4 3 4" xfId="12455" xr:uid="{00000000-0005-0000-0000-0000A51F0000}"/>
    <cellStyle name="Cálculo 2 6 4 3 4 2" xfId="21707" xr:uid="{00000000-0005-0000-0000-0000A61F0000}"/>
    <cellStyle name="Cálculo 2 6 4 3 4 3" xfId="30959" xr:uid="{00000000-0005-0000-0000-0000A71F0000}"/>
    <cellStyle name="Cálculo 2 6 4 4" xfId="3838" xr:uid="{00000000-0005-0000-0000-0000A81F0000}"/>
    <cellStyle name="Cálculo 2 6 4 4 2" xfId="7286" xr:uid="{00000000-0005-0000-0000-0000A91F0000}"/>
    <cellStyle name="Cálculo 2 6 4 4 2 2" xfId="16538" xr:uid="{00000000-0005-0000-0000-0000AA1F0000}"/>
    <cellStyle name="Cálculo 2 6 4 4 2 2 2" xfId="25790" xr:uid="{00000000-0005-0000-0000-0000AB1F0000}"/>
    <cellStyle name="Cálculo 2 6 4 4 2 2 3" xfId="35042" xr:uid="{00000000-0005-0000-0000-0000AC1F0000}"/>
    <cellStyle name="Cálculo 2 6 4 4 3" xfId="9968" xr:uid="{00000000-0005-0000-0000-0000AD1F0000}"/>
    <cellStyle name="Cálculo 2 6 4 4 3 2" xfId="19220" xr:uid="{00000000-0005-0000-0000-0000AE1F0000}"/>
    <cellStyle name="Cálculo 2 6 4 4 3 2 2" xfId="28472" xr:uid="{00000000-0005-0000-0000-0000AF1F0000}"/>
    <cellStyle name="Cálculo 2 6 4 4 3 2 3" xfId="37724" xr:uid="{00000000-0005-0000-0000-0000B01F0000}"/>
    <cellStyle name="Cálculo 2 6 4 4 4" xfId="13090" xr:uid="{00000000-0005-0000-0000-0000B11F0000}"/>
    <cellStyle name="Cálculo 2 6 4 4 4 2" xfId="22342" xr:uid="{00000000-0005-0000-0000-0000B21F0000}"/>
    <cellStyle name="Cálculo 2 6 4 4 4 3" xfId="31594" xr:uid="{00000000-0005-0000-0000-0000B31F0000}"/>
    <cellStyle name="Cálculo 2 6 4 5" xfId="5244" xr:uid="{00000000-0005-0000-0000-0000B41F0000}"/>
    <cellStyle name="Cálculo 2 6 4 5 2" xfId="14496" xr:uid="{00000000-0005-0000-0000-0000B51F0000}"/>
    <cellStyle name="Cálculo 2 6 4 5 2 2" xfId="23748" xr:uid="{00000000-0005-0000-0000-0000B61F0000}"/>
    <cellStyle name="Cálculo 2 6 4 5 2 3" xfId="33000" xr:uid="{00000000-0005-0000-0000-0000B71F0000}"/>
    <cellStyle name="Cálculo 2 6 4 6" xfId="7927" xr:uid="{00000000-0005-0000-0000-0000B81F0000}"/>
    <cellStyle name="Cálculo 2 6 4 6 2" xfId="17179" xr:uid="{00000000-0005-0000-0000-0000B91F0000}"/>
    <cellStyle name="Cálculo 2 6 4 6 2 2" xfId="26431" xr:uid="{00000000-0005-0000-0000-0000BA1F0000}"/>
    <cellStyle name="Cálculo 2 6 4 6 2 3" xfId="35683" xr:uid="{00000000-0005-0000-0000-0000BB1F0000}"/>
    <cellStyle name="Cálculo 2 6 4 7" xfId="11049" xr:uid="{00000000-0005-0000-0000-0000BC1F0000}"/>
    <cellStyle name="Cálculo 2 6 4 7 2" xfId="20301" xr:uid="{00000000-0005-0000-0000-0000BD1F0000}"/>
    <cellStyle name="Cálculo 2 6 4 7 3" xfId="29553" xr:uid="{00000000-0005-0000-0000-0000BE1F0000}"/>
    <cellStyle name="Cálculo 2 6 5" xfId="2057" xr:uid="{00000000-0005-0000-0000-0000BF1F0000}"/>
    <cellStyle name="Cálculo 2 6 5 2" xfId="2806" xr:uid="{00000000-0005-0000-0000-0000C01F0000}"/>
    <cellStyle name="Cálculo 2 6 5 2 2" xfId="6254" xr:uid="{00000000-0005-0000-0000-0000C11F0000}"/>
    <cellStyle name="Cálculo 2 6 5 2 2 2" xfId="15506" xr:uid="{00000000-0005-0000-0000-0000C21F0000}"/>
    <cellStyle name="Cálculo 2 6 5 2 2 2 2" xfId="24758" xr:uid="{00000000-0005-0000-0000-0000C31F0000}"/>
    <cellStyle name="Cálculo 2 6 5 2 2 2 3" xfId="34010" xr:uid="{00000000-0005-0000-0000-0000C41F0000}"/>
    <cellStyle name="Cálculo 2 6 5 2 3" xfId="8936" xr:uid="{00000000-0005-0000-0000-0000C51F0000}"/>
    <cellStyle name="Cálculo 2 6 5 2 3 2" xfId="18188" xr:uid="{00000000-0005-0000-0000-0000C61F0000}"/>
    <cellStyle name="Cálculo 2 6 5 2 3 2 2" xfId="27440" xr:uid="{00000000-0005-0000-0000-0000C71F0000}"/>
    <cellStyle name="Cálculo 2 6 5 2 3 2 3" xfId="36692" xr:uid="{00000000-0005-0000-0000-0000C81F0000}"/>
    <cellStyle name="Cálculo 2 6 5 2 4" xfId="12058" xr:uid="{00000000-0005-0000-0000-0000C91F0000}"/>
    <cellStyle name="Cálculo 2 6 5 2 4 2" xfId="21310" xr:uid="{00000000-0005-0000-0000-0000CA1F0000}"/>
    <cellStyle name="Cálculo 2 6 5 2 4 3" xfId="30562" xr:uid="{00000000-0005-0000-0000-0000CB1F0000}"/>
    <cellStyle name="Cálculo 2 6 5 3" xfId="3462" xr:uid="{00000000-0005-0000-0000-0000CC1F0000}"/>
    <cellStyle name="Cálculo 2 6 5 3 2" xfId="6910" xr:uid="{00000000-0005-0000-0000-0000CD1F0000}"/>
    <cellStyle name="Cálculo 2 6 5 3 2 2" xfId="16162" xr:uid="{00000000-0005-0000-0000-0000CE1F0000}"/>
    <cellStyle name="Cálculo 2 6 5 3 2 2 2" xfId="25414" xr:uid="{00000000-0005-0000-0000-0000CF1F0000}"/>
    <cellStyle name="Cálculo 2 6 5 3 2 2 3" xfId="34666" xr:uid="{00000000-0005-0000-0000-0000D01F0000}"/>
    <cellStyle name="Cálculo 2 6 5 3 3" xfId="9592" xr:uid="{00000000-0005-0000-0000-0000D11F0000}"/>
    <cellStyle name="Cálculo 2 6 5 3 3 2" xfId="18844" xr:uid="{00000000-0005-0000-0000-0000D21F0000}"/>
    <cellStyle name="Cálculo 2 6 5 3 3 2 2" xfId="28096" xr:uid="{00000000-0005-0000-0000-0000D31F0000}"/>
    <cellStyle name="Cálculo 2 6 5 3 3 2 3" xfId="37348" xr:uid="{00000000-0005-0000-0000-0000D41F0000}"/>
    <cellStyle name="Cálculo 2 6 5 3 4" xfId="12714" xr:uid="{00000000-0005-0000-0000-0000D51F0000}"/>
    <cellStyle name="Cálculo 2 6 5 3 4 2" xfId="21966" xr:uid="{00000000-0005-0000-0000-0000D61F0000}"/>
    <cellStyle name="Cálculo 2 6 5 3 4 3" xfId="31218" xr:uid="{00000000-0005-0000-0000-0000D71F0000}"/>
    <cellStyle name="Cálculo 2 6 5 4" xfId="4097" xr:uid="{00000000-0005-0000-0000-0000D81F0000}"/>
    <cellStyle name="Cálculo 2 6 5 4 2" xfId="7545" xr:uid="{00000000-0005-0000-0000-0000D91F0000}"/>
    <cellStyle name="Cálculo 2 6 5 4 2 2" xfId="16797" xr:uid="{00000000-0005-0000-0000-0000DA1F0000}"/>
    <cellStyle name="Cálculo 2 6 5 4 2 2 2" xfId="26049" xr:uid="{00000000-0005-0000-0000-0000DB1F0000}"/>
    <cellStyle name="Cálculo 2 6 5 4 2 2 3" xfId="35301" xr:uid="{00000000-0005-0000-0000-0000DC1F0000}"/>
    <cellStyle name="Cálculo 2 6 5 4 3" xfId="10227" xr:uid="{00000000-0005-0000-0000-0000DD1F0000}"/>
    <cellStyle name="Cálculo 2 6 5 4 3 2" xfId="19479" xr:uid="{00000000-0005-0000-0000-0000DE1F0000}"/>
    <cellStyle name="Cálculo 2 6 5 4 3 2 2" xfId="28731" xr:uid="{00000000-0005-0000-0000-0000DF1F0000}"/>
    <cellStyle name="Cálculo 2 6 5 4 3 2 3" xfId="37983" xr:uid="{00000000-0005-0000-0000-0000E01F0000}"/>
    <cellStyle name="Cálculo 2 6 5 4 4" xfId="13349" xr:uid="{00000000-0005-0000-0000-0000E11F0000}"/>
    <cellStyle name="Cálculo 2 6 5 4 4 2" xfId="22601" xr:uid="{00000000-0005-0000-0000-0000E21F0000}"/>
    <cellStyle name="Cálculo 2 6 5 4 4 3" xfId="31853" xr:uid="{00000000-0005-0000-0000-0000E31F0000}"/>
    <cellStyle name="Cálculo 2 6 5 5" xfId="5505" xr:uid="{00000000-0005-0000-0000-0000E41F0000}"/>
    <cellStyle name="Cálculo 2 6 5 5 2" xfId="14757" xr:uid="{00000000-0005-0000-0000-0000E51F0000}"/>
    <cellStyle name="Cálculo 2 6 5 5 2 2" xfId="24009" xr:uid="{00000000-0005-0000-0000-0000E61F0000}"/>
    <cellStyle name="Cálculo 2 6 5 5 2 3" xfId="33261" xr:uid="{00000000-0005-0000-0000-0000E71F0000}"/>
    <cellStyle name="Cálculo 2 6 5 6" xfId="8187" xr:uid="{00000000-0005-0000-0000-0000E81F0000}"/>
    <cellStyle name="Cálculo 2 6 5 6 2" xfId="17439" xr:uid="{00000000-0005-0000-0000-0000E91F0000}"/>
    <cellStyle name="Cálculo 2 6 5 6 2 2" xfId="26691" xr:uid="{00000000-0005-0000-0000-0000EA1F0000}"/>
    <cellStyle name="Cálculo 2 6 5 6 2 3" xfId="35943" xr:uid="{00000000-0005-0000-0000-0000EB1F0000}"/>
    <cellStyle name="Cálculo 2 6 5 7" xfId="11309" xr:uid="{00000000-0005-0000-0000-0000EC1F0000}"/>
    <cellStyle name="Cálculo 2 6 5 7 2" xfId="20561" xr:uid="{00000000-0005-0000-0000-0000ED1F0000}"/>
    <cellStyle name="Cálculo 2 6 5 7 3" xfId="29813" xr:uid="{00000000-0005-0000-0000-0000EE1F0000}"/>
    <cellStyle name="Cálculo 2 6 6" xfId="1683" xr:uid="{00000000-0005-0000-0000-0000EF1F0000}"/>
    <cellStyle name="Cálculo 2 6 6 2" xfId="2436" xr:uid="{00000000-0005-0000-0000-0000F01F0000}"/>
    <cellStyle name="Cálculo 2 6 6 2 2" xfId="5884" xr:uid="{00000000-0005-0000-0000-0000F11F0000}"/>
    <cellStyle name="Cálculo 2 6 6 2 2 2" xfId="15136" xr:uid="{00000000-0005-0000-0000-0000F21F0000}"/>
    <cellStyle name="Cálculo 2 6 6 2 2 2 2" xfId="24388" xr:uid="{00000000-0005-0000-0000-0000F31F0000}"/>
    <cellStyle name="Cálculo 2 6 6 2 2 2 3" xfId="33640" xr:uid="{00000000-0005-0000-0000-0000F41F0000}"/>
    <cellStyle name="Cálculo 2 6 6 2 3" xfId="8566" xr:uid="{00000000-0005-0000-0000-0000F51F0000}"/>
    <cellStyle name="Cálculo 2 6 6 2 3 2" xfId="17818" xr:uid="{00000000-0005-0000-0000-0000F61F0000}"/>
    <cellStyle name="Cálculo 2 6 6 2 3 2 2" xfId="27070" xr:uid="{00000000-0005-0000-0000-0000F71F0000}"/>
    <cellStyle name="Cálculo 2 6 6 2 3 2 3" xfId="36322" xr:uid="{00000000-0005-0000-0000-0000F81F0000}"/>
    <cellStyle name="Cálculo 2 6 6 2 4" xfId="11688" xr:uid="{00000000-0005-0000-0000-0000F91F0000}"/>
    <cellStyle name="Cálculo 2 6 6 2 4 2" xfId="20940" xr:uid="{00000000-0005-0000-0000-0000FA1F0000}"/>
    <cellStyle name="Cálculo 2 6 6 2 4 3" xfId="30192" xr:uid="{00000000-0005-0000-0000-0000FB1F0000}"/>
    <cellStyle name="Cálculo 2 6 6 3" xfId="3092" xr:uid="{00000000-0005-0000-0000-0000FC1F0000}"/>
    <cellStyle name="Cálculo 2 6 6 3 2" xfId="6540" xr:uid="{00000000-0005-0000-0000-0000FD1F0000}"/>
    <cellStyle name="Cálculo 2 6 6 3 2 2" xfId="15792" xr:uid="{00000000-0005-0000-0000-0000FE1F0000}"/>
    <cellStyle name="Cálculo 2 6 6 3 2 2 2" xfId="25044" xr:uid="{00000000-0005-0000-0000-0000FF1F0000}"/>
    <cellStyle name="Cálculo 2 6 6 3 2 2 3" xfId="34296" xr:uid="{00000000-0005-0000-0000-000000200000}"/>
    <cellStyle name="Cálculo 2 6 6 3 3" xfId="9222" xr:uid="{00000000-0005-0000-0000-000001200000}"/>
    <cellStyle name="Cálculo 2 6 6 3 3 2" xfId="18474" xr:uid="{00000000-0005-0000-0000-000002200000}"/>
    <cellStyle name="Cálculo 2 6 6 3 3 2 2" xfId="27726" xr:uid="{00000000-0005-0000-0000-000003200000}"/>
    <cellStyle name="Cálculo 2 6 6 3 3 2 3" xfId="36978" xr:uid="{00000000-0005-0000-0000-000004200000}"/>
    <cellStyle name="Cálculo 2 6 6 3 4" xfId="12344" xr:uid="{00000000-0005-0000-0000-000005200000}"/>
    <cellStyle name="Cálculo 2 6 6 3 4 2" xfId="21596" xr:uid="{00000000-0005-0000-0000-000006200000}"/>
    <cellStyle name="Cálculo 2 6 6 3 4 3" xfId="30848" xr:uid="{00000000-0005-0000-0000-000007200000}"/>
    <cellStyle name="Cálculo 2 6 6 4" xfId="3727" xr:uid="{00000000-0005-0000-0000-000008200000}"/>
    <cellStyle name="Cálculo 2 6 6 4 2" xfId="7175" xr:uid="{00000000-0005-0000-0000-000009200000}"/>
    <cellStyle name="Cálculo 2 6 6 4 2 2" xfId="16427" xr:uid="{00000000-0005-0000-0000-00000A200000}"/>
    <cellStyle name="Cálculo 2 6 6 4 2 2 2" xfId="25679" xr:uid="{00000000-0005-0000-0000-00000B200000}"/>
    <cellStyle name="Cálculo 2 6 6 4 2 2 3" xfId="34931" xr:uid="{00000000-0005-0000-0000-00000C200000}"/>
    <cellStyle name="Cálculo 2 6 6 4 3" xfId="9857" xr:uid="{00000000-0005-0000-0000-00000D200000}"/>
    <cellStyle name="Cálculo 2 6 6 4 3 2" xfId="19109" xr:uid="{00000000-0005-0000-0000-00000E200000}"/>
    <cellStyle name="Cálculo 2 6 6 4 3 2 2" xfId="28361" xr:uid="{00000000-0005-0000-0000-00000F200000}"/>
    <cellStyle name="Cálculo 2 6 6 4 3 2 3" xfId="37613" xr:uid="{00000000-0005-0000-0000-000010200000}"/>
    <cellStyle name="Cálculo 2 6 6 4 4" xfId="12979" xr:uid="{00000000-0005-0000-0000-000011200000}"/>
    <cellStyle name="Cálculo 2 6 6 4 4 2" xfId="22231" xr:uid="{00000000-0005-0000-0000-000012200000}"/>
    <cellStyle name="Cálculo 2 6 6 4 4 3" xfId="31483" xr:uid="{00000000-0005-0000-0000-000013200000}"/>
    <cellStyle name="Cálculo 2 6 6 5" xfId="5133" xr:uid="{00000000-0005-0000-0000-000014200000}"/>
    <cellStyle name="Cálculo 2 6 6 5 2" xfId="14385" xr:uid="{00000000-0005-0000-0000-000015200000}"/>
    <cellStyle name="Cálculo 2 6 6 5 2 2" xfId="23637" xr:uid="{00000000-0005-0000-0000-000016200000}"/>
    <cellStyle name="Cálculo 2 6 6 5 2 3" xfId="32889" xr:uid="{00000000-0005-0000-0000-000017200000}"/>
    <cellStyle name="Cálculo 2 6 6 6" xfId="7816" xr:uid="{00000000-0005-0000-0000-000018200000}"/>
    <cellStyle name="Cálculo 2 6 6 6 2" xfId="17068" xr:uid="{00000000-0005-0000-0000-000019200000}"/>
    <cellStyle name="Cálculo 2 6 6 6 2 2" xfId="26320" xr:uid="{00000000-0005-0000-0000-00001A200000}"/>
    <cellStyle name="Cálculo 2 6 6 6 2 3" xfId="35572" xr:uid="{00000000-0005-0000-0000-00001B200000}"/>
    <cellStyle name="Cálculo 2 6 6 7" xfId="10938" xr:uid="{00000000-0005-0000-0000-00001C200000}"/>
    <cellStyle name="Cálculo 2 6 6 7 2" xfId="20190" xr:uid="{00000000-0005-0000-0000-00001D200000}"/>
    <cellStyle name="Cálculo 2 6 6 7 3" xfId="29442" xr:uid="{00000000-0005-0000-0000-00001E200000}"/>
    <cellStyle name="Cálculo 2 6 7" xfId="1045" xr:uid="{00000000-0005-0000-0000-00001F200000}"/>
    <cellStyle name="Cálculo 2 6 7 2" xfId="4773" xr:uid="{00000000-0005-0000-0000-000020200000}"/>
    <cellStyle name="Cálculo 2 6 7 2 2" xfId="14025" xr:uid="{00000000-0005-0000-0000-000021200000}"/>
    <cellStyle name="Cálculo 2 6 7 2 2 2" xfId="23277" xr:uid="{00000000-0005-0000-0000-000022200000}"/>
    <cellStyle name="Cálculo 2 6 7 2 2 3" xfId="32529" xr:uid="{00000000-0005-0000-0000-000023200000}"/>
    <cellStyle name="Cálculo 2 6 7 3" xfId="4904" xr:uid="{00000000-0005-0000-0000-000024200000}"/>
    <cellStyle name="Cálculo 2 6 7 3 2" xfId="14156" xr:uid="{00000000-0005-0000-0000-000025200000}"/>
    <cellStyle name="Cálculo 2 6 7 3 2 2" xfId="23408" xr:uid="{00000000-0005-0000-0000-000026200000}"/>
    <cellStyle name="Cálculo 2 6 7 3 2 3" xfId="32660" xr:uid="{00000000-0005-0000-0000-000027200000}"/>
    <cellStyle name="Cálculo 2 6 7 4" xfId="10799" xr:uid="{00000000-0005-0000-0000-000028200000}"/>
    <cellStyle name="Cálculo 2 6 7 4 2" xfId="20051" xr:uid="{00000000-0005-0000-0000-000029200000}"/>
    <cellStyle name="Cálculo 2 6 7 4 3" xfId="29303" xr:uid="{00000000-0005-0000-0000-00002A200000}"/>
    <cellStyle name="Cálculo 2 6 8" xfId="899" xr:uid="{00000000-0005-0000-0000-00002B200000}"/>
    <cellStyle name="Cálculo 2 6 8 2" xfId="4627" xr:uid="{00000000-0005-0000-0000-00002C200000}"/>
    <cellStyle name="Cálculo 2 6 8 2 2" xfId="13879" xr:uid="{00000000-0005-0000-0000-00002D200000}"/>
    <cellStyle name="Cálculo 2 6 8 2 2 2" xfId="23131" xr:uid="{00000000-0005-0000-0000-00002E200000}"/>
    <cellStyle name="Cálculo 2 6 8 2 2 3" xfId="32383" xr:uid="{00000000-0005-0000-0000-00002F200000}"/>
    <cellStyle name="Cálculo 2 6 8 3" xfId="4366" xr:uid="{00000000-0005-0000-0000-000030200000}"/>
    <cellStyle name="Cálculo 2 6 8 3 2" xfId="13618" xr:uid="{00000000-0005-0000-0000-000031200000}"/>
    <cellStyle name="Cálculo 2 6 8 3 2 2" xfId="22870" xr:uid="{00000000-0005-0000-0000-000032200000}"/>
    <cellStyle name="Cálculo 2 6 8 3 2 3" xfId="32122" xr:uid="{00000000-0005-0000-0000-000033200000}"/>
    <cellStyle name="Cálculo 2 6 8 4" xfId="10653" xr:uid="{00000000-0005-0000-0000-000034200000}"/>
    <cellStyle name="Cálculo 2 6 8 4 2" xfId="19905" xr:uid="{00000000-0005-0000-0000-000035200000}"/>
    <cellStyle name="Cálculo 2 6 8 4 3" xfId="29157" xr:uid="{00000000-0005-0000-0000-000036200000}"/>
    <cellStyle name="Cálculo 2 6 9" xfId="3035" xr:uid="{00000000-0005-0000-0000-000037200000}"/>
    <cellStyle name="Cálculo 2 6 9 2" xfId="6483" xr:uid="{00000000-0005-0000-0000-000038200000}"/>
    <cellStyle name="Cálculo 2 6 9 2 2" xfId="15735" xr:uid="{00000000-0005-0000-0000-000039200000}"/>
    <cellStyle name="Cálculo 2 6 9 2 2 2" xfId="24987" xr:uid="{00000000-0005-0000-0000-00003A200000}"/>
    <cellStyle name="Cálculo 2 6 9 2 2 3" xfId="34239" xr:uid="{00000000-0005-0000-0000-00003B200000}"/>
    <cellStyle name="Cálculo 2 6 9 3" xfId="9165" xr:uid="{00000000-0005-0000-0000-00003C200000}"/>
    <cellStyle name="Cálculo 2 6 9 3 2" xfId="18417" xr:uid="{00000000-0005-0000-0000-00003D200000}"/>
    <cellStyle name="Cálculo 2 6 9 3 2 2" xfId="27669" xr:uid="{00000000-0005-0000-0000-00003E200000}"/>
    <cellStyle name="Cálculo 2 6 9 3 2 3" xfId="36921" xr:uid="{00000000-0005-0000-0000-00003F200000}"/>
    <cellStyle name="Cálculo 2 6 9 4" xfId="12287" xr:uid="{00000000-0005-0000-0000-000040200000}"/>
    <cellStyle name="Cálculo 2 6 9 4 2" xfId="21539" xr:uid="{00000000-0005-0000-0000-000041200000}"/>
    <cellStyle name="Cálculo 2 6 9 4 3" xfId="30791" xr:uid="{00000000-0005-0000-0000-000042200000}"/>
    <cellStyle name="Cálculo 2 7" xfId="2061" xr:uid="{00000000-0005-0000-0000-000043200000}"/>
    <cellStyle name="Cálculo 2 7 2" xfId="2810" xr:uid="{00000000-0005-0000-0000-000044200000}"/>
    <cellStyle name="Cálculo 2 7 2 2" xfId="6258" xr:uid="{00000000-0005-0000-0000-000045200000}"/>
    <cellStyle name="Cálculo 2 7 2 2 2" xfId="15510" xr:uid="{00000000-0005-0000-0000-000046200000}"/>
    <cellStyle name="Cálculo 2 7 2 2 2 2" xfId="24762" xr:uid="{00000000-0005-0000-0000-000047200000}"/>
    <cellStyle name="Cálculo 2 7 2 2 2 3" xfId="34014" xr:uid="{00000000-0005-0000-0000-000048200000}"/>
    <cellStyle name="Cálculo 2 7 2 3" xfId="8940" xr:uid="{00000000-0005-0000-0000-000049200000}"/>
    <cellStyle name="Cálculo 2 7 2 3 2" xfId="18192" xr:uid="{00000000-0005-0000-0000-00004A200000}"/>
    <cellStyle name="Cálculo 2 7 2 3 2 2" xfId="27444" xr:uid="{00000000-0005-0000-0000-00004B200000}"/>
    <cellStyle name="Cálculo 2 7 2 3 2 3" xfId="36696" xr:uid="{00000000-0005-0000-0000-00004C200000}"/>
    <cellStyle name="Cálculo 2 7 2 4" xfId="12062" xr:uid="{00000000-0005-0000-0000-00004D200000}"/>
    <cellStyle name="Cálculo 2 7 2 4 2" xfId="21314" xr:uid="{00000000-0005-0000-0000-00004E200000}"/>
    <cellStyle name="Cálculo 2 7 2 4 3" xfId="30566" xr:uid="{00000000-0005-0000-0000-00004F200000}"/>
    <cellStyle name="Cálculo 2 7 3" xfId="3466" xr:uid="{00000000-0005-0000-0000-000050200000}"/>
    <cellStyle name="Cálculo 2 7 3 2" xfId="6914" xr:uid="{00000000-0005-0000-0000-000051200000}"/>
    <cellStyle name="Cálculo 2 7 3 2 2" xfId="16166" xr:uid="{00000000-0005-0000-0000-000052200000}"/>
    <cellStyle name="Cálculo 2 7 3 2 2 2" xfId="25418" xr:uid="{00000000-0005-0000-0000-000053200000}"/>
    <cellStyle name="Cálculo 2 7 3 2 2 3" xfId="34670" xr:uid="{00000000-0005-0000-0000-000054200000}"/>
    <cellStyle name="Cálculo 2 7 3 3" xfId="9596" xr:uid="{00000000-0005-0000-0000-000055200000}"/>
    <cellStyle name="Cálculo 2 7 3 3 2" xfId="18848" xr:uid="{00000000-0005-0000-0000-000056200000}"/>
    <cellStyle name="Cálculo 2 7 3 3 2 2" xfId="28100" xr:uid="{00000000-0005-0000-0000-000057200000}"/>
    <cellStyle name="Cálculo 2 7 3 3 2 3" xfId="37352" xr:uid="{00000000-0005-0000-0000-000058200000}"/>
    <cellStyle name="Cálculo 2 7 3 4" xfId="12718" xr:uid="{00000000-0005-0000-0000-000059200000}"/>
    <cellStyle name="Cálculo 2 7 3 4 2" xfId="21970" xr:uid="{00000000-0005-0000-0000-00005A200000}"/>
    <cellStyle name="Cálculo 2 7 3 4 3" xfId="31222" xr:uid="{00000000-0005-0000-0000-00005B200000}"/>
    <cellStyle name="Cálculo 2 7 4" xfId="4101" xr:uid="{00000000-0005-0000-0000-00005C200000}"/>
    <cellStyle name="Cálculo 2 7 4 2" xfId="7549" xr:uid="{00000000-0005-0000-0000-00005D200000}"/>
    <cellStyle name="Cálculo 2 7 4 2 2" xfId="16801" xr:uid="{00000000-0005-0000-0000-00005E200000}"/>
    <cellStyle name="Cálculo 2 7 4 2 2 2" xfId="26053" xr:uid="{00000000-0005-0000-0000-00005F200000}"/>
    <cellStyle name="Cálculo 2 7 4 2 2 3" xfId="35305" xr:uid="{00000000-0005-0000-0000-000060200000}"/>
    <cellStyle name="Cálculo 2 7 4 3" xfId="10231" xr:uid="{00000000-0005-0000-0000-000061200000}"/>
    <cellStyle name="Cálculo 2 7 4 3 2" xfId="19483" xr:uid="{00000000-0005-0000-0000-000062200000}"/>
    <cellStyle name="Cálculo 2 7 4 3 2 2" xfId="28735" xr:uid="{00000000-0005-0000-0000-000063200000}"/>
    <cellStyle name="Cálculo 2 7 4 3 2 3" xfId="37987" xr:uid="{00000000-0005-0000-0000-000064200000}"/>
    <cellStyle name="Cálculo 2 7 4 4" xfId="13353" xr:uid="{00000000-0005-0000-0000-000065200000}"/>
    <cellStyle name="Cálculo 2 7 4 4 2" xfId="22605" xr:uid="{00000000-0005-0000-0000-000066200000}"/>
    <cellStyle name="Cálculo 2 7 4 4 3" xfId="31857" xr:uid="{00000000-0005-0000-0000-000067200000}"/>
    <cellStyle name="Cálculo 2 7 5" xfId="5509" xr:uid="{00000000-0005-0000-0000-000068200000}"/>
    <cellStyle name="Cálculo 2 7 5 2" xfId="14761" xr:uid="{00000000-0005-0000-0000-000069200000}"/>
    <cellStyle name="Cálculo 2 7 5 2 2" xfId="24013" xr:uid="{00000000-0005-0000-0000-00006A200000}"/>
    <cellStyle name="Cálculo 2 7 5 2 3" xfId="33265" xr:uid="{00000000-0005-0000-0000-00006B200000}"/>
    <cellStyle name="Cálculo 2 7 6" xfId="8191" xr:uid="{00000000-0005-0000-0000-00006C200000}"/>
    <cellStyle name="Cálculo 2 7 6 2" xfId="17443" xr:uid="{00000000-0005-0000-0000-00006D200000}"/>
    <cellStyle name="Cálculo 2 7 6 2 2" xfId="26695" xr:uid="{00000000-0005-0000-0000-00006E200000}"/>
    <cellStyle name="Cálculo 2 7 6 2 3" xfId="35947" xr:uid="{00000000-0005-0000-0000-00006F200000}"/>
    <cellStyle name="Cálculo 2 7 7" xfId="11313" xr:uid="{00000000-0005-0000-0000-000070200000}"/>
    <cellStyle name="Cálculo 2 7 7 2" xfId="20565" xr:uid="{00000000-0005-0000-0000-000071200000}"/>
    <cellStyle name="Cálculo 2 7 7 3" xfId="29817" xr:uid="{00000000-0005-0000-0000-000072200000}"/>
    <cellStyle name="Cálculo 2 8" xfId="1031" xr:uid="{00000000-0005-0000-0000-000073200000}"/>
    <cellStyle name="Cálculo 2 8 2" xfId="4759" xr:uid="{00000000-0005-0000-0000-000074200000}"/>
    <cellStyle name="Cálculo 2 8 2 2" xfId="14011" xr:uid="{00000000-0005-0000-0000-000075200000}"/>
    <cellStyle name="Cálculo 2 8 2 2 2" xfId="23263" xr:uid="{00000000-0005-0000-0000-000076200000}"/>
    <cellStyle name="Cálculo 2 8 2 2 3" xfId="32515" xr:uid="{00000000-0005-0000-0000-000077200000}"/>
    <cellStyle name="Cálculo 2 8 3" xfId="4354" xr:uid="{00000000-0005-0000-0000-000078200000}"/>
    <cellStyle name="Cálculo 2 8 3 2" xfId="13606" xr:uid="{00000000-0005-0000-0000-000079200000}"/>
    <cellStyle name="Cálculo 2 8 3 2 2" xfId="22858" xr:uid="{00000000-0005-0000-0000-00007A200000}"/>
    <cellStyle name="Cálculo 2 8 3 2 3" xfId="32110" xr:uid="{00000000-0005-0000-0000-00007B200000}"/>
    <cellStyle name="Cálculo 2 8 4" xfId="10785" xr:uid="{00000000-0005-0000-0000-00007C200000}"/>
    <cellStyle name="Cálculo 2 8 4 2" xfId="20037" xr:uid="{00000000-0005-0000-0000-00007D200000}"/>
    <cellStyle name="Cálculo 2 8 4 3" xfId="29289" xr:uid="{00000000-0005-0000-0000-00007E200000}"/>
    <cellStyle name="Cálculo 2 9" xfId="10464" xr:uid="{00000000-0005-0000-0000-00007F200000}"/>
    <cellStyle name="Cálculo 2 9 2" xfId="19716" xr:uid="{00000000-0005-0000-0000-000080200000}"/>
    <cellStyle name="Cálculo 2 9 3" xfId="28968" xr:uid="{00000000-0005-0000-0000-000081200000}"/>
    <cellStyle name="Célula de Verificação" xfId="97" builtinId="23" customBuiltin="1"/>
    <cellStyle name="Célula de Verificação 2" xfId="295" xr:uid="{00000000-0005-0000-0000-000083200000}"/>
    <cellStyle name="Célula Vinculada" xfId="96" builtinId="24" customBuiltin="1"/>
    <cellStyle name="Célula Vinculada 2" xfId="296" xr:uid="{00000000-0005-0000-0000-000085200000}"/>
    <cellStyle name="Check Cell" xfId="297" xr:uid="{00000000-0005-0000-0000-000086200000}"/>
    <cellStyle name="Check Cell 2" xfId="1181" xr:uid="{00000000-0005-0000-0000-000087200000}"/>
    <cellStyle name="Comma" xfId="13" xr:uid="{00000000-0005-0000-0000-000088200000}"/>
    <cellStyle name="Comma 2" xfId="71" xr:uid="{00000000-0005-0000-0000-000089200000}"/>
    <cellStyle name="Comma 2 2" xfId="183" xr:uid="{00000000-0005-0000-0000-00008A200000}"/>
    <cellStyle name="Comma 2 3" xfId="144" xr:uid="{00000000-0005-0000-0000-00008B200000}"/>
    <cellStyle name="Comma0" xfId="14" xr:uid="{00000000-0005-0000-0000-00008C200000}"/>
    <cellStyle name="Currency" xfId="15" xr:uid="{00000000-0005-0000-0000-00008D200000}"/>
    <cellStyle name="Currency [0]" xfId="1182" xr:uid="{00000000-0005-0000-0000-00008E200000}"/>
    <cellStyle name="Currency [0] 2" xfId="1482" xr:uid="{00000000-0005-0000-0000-00008F200000}"/>
    <cellStyle name="Currency_Croqui de Localização" xfId="1183" xr:uid="{00000000-0005-0000-0000-000090200000}"/>
    <cellStyle name="Currency0" xfId="16" xr:uid="{00000000-0005-0000-0000-000091200000}"/>
    <cellStyle name="Data" xfId="17" xr:uid="{00000000-0005-0000-0000-000092200000}"/>
    <cellStyle name="Data 2" xfId="1184" xr:uid="{00000000-0005-0000-0000-000093200000}"/>
    <cellStyle name="Date" xfId="18" xr:uid="{00000000-0005-0000-0000-000094200000}"/>
    <cellStyle name="Ênfase1" xfId="101" builtinId="29" customBuiltin="1"/>
    <cellStyle name="Ênfase1 2" xfId="299" xr:uid="{00000000-0005-0000-0000-000096200000}"/>
    <cellStyle name="Ênfase2" xfId="103" builtinId="33" customBuiltin="1"/>
    <cellStyle name="Ênfase2 2" xfId="300" xr:uid="{00000000-0005-0000-0000-000098200000}"/>
    <cellStyle name="Ênfase3" xfId="105" builtinId="37" customBuiltin="1"/>
    <cellStyle name="Ênfase3 2" xfId="301" xr:uid="{00000000-0005-0000-0000-00009A200000}"/>
    <cellStyle name="Ênfase4" xfId="106" builtinId="41" customBuiltin="1"/>
    <cellStyle name="Ênfase4 2" xfId="302" xr:uid="{00000000-0005-0000-0000-00009C200000}"/>
    <cellStyle name="Ênfase5" xfId="108" builtinId="45" customBuiltin="1"/>
    <cellStyle name="Ênfase5 2" xfId="303" xr:uid="{00000000-0005-0000-0000-00009E200000}"/>
    <cellStyle name="Ênfase6" xfId="111" builtinId="49" customBuiltin="1"/>
    <cellStyle name="Ênfase6 2" xfId="304" xr:uid="{00000000-0005-0000-0000-0000A0200000}"/>
    <cellStyle name="Entrada" xfId="93" builtinId="20" customBuiltin="1"/>
    <cellStyle name="Entrada 2" xfId="305" xr:uid="{00000000-0005-0000-0000-0000A2200000}"/>
    <cellStyle name="Entrada 2 2" xfId="445" xr:uid="{00000000-0005-0000-0000-0000A3200000}"/>
    <cellStyle name="Entrada 2 2 10" xfId="947" xr:uid="{00000000-0005-0000-0000-0000A4200000}"/>
    <cellStyle name="Entrada 2 2 10 2" xfId="4675" xr:uid="{00000000-0005-0000-0000-0000A5200000}"/>
    <cellStyle name="Entrada 2 2 10 2 2" xfId="13927" xr:uid="{00000000-0005-0000-0000-0000A6200000}"/>
    <cellStyle name="Entrada 2 2 10 2 2 2" xfId="23179" xr:uid="{00000000-0005-0000-0000-0000A7200000}"/>
    <cellStyle name="Entrada 2 2 10 2 2 3" xfId="32431" xr:uid="{00000000-0005-0000-0000-0000A8200000}"/>
    <cellStyle name="Entrada 2 2 10 3" xfId="861" xr:uid="{00000000-0005-0000-0000-0000A9200000}"/>
    <cellStyle name="Entrada 2 2 10 3 2" xfId="10615" xr:uid="{00000000-0005-0000-0000-0000AA200000}"/>
    <cellStyle name="Entrada 2 2 10 3 2 2" xfId="19867" xr:uid="{00000000-0005-0000-0000-0000AB200000}"/>
    <cellStyle name="Entrada 2 2 10 3 2 3" xfId="29119" xr:uid="{00000000-0005-0000-0000-0000AC200000}"/>
    <cellStyle name="Entrada 2 2 10 4" xfId="10701" xr:uid="{00000000-0005-0000-0000-0000AD200000}"/>
    <cellStyle name="Entrada 2 2 10 4 2" xfId="19953" xr:uid="{00000000-0005-0000-0000-0000AE200000}"/>
    <cellStyle name="Entrada 2 2 10 4 3" xfId="29205" xr:uid="{00000000-0005-0000-0000-0000AF200000}"/>
    <cellStyle name="Entrada 2 2 11" xfId="1051" xr:uid="{00000000-0005-0000-0000-0000B0200000}"/>
    <cellStyle name="Entrada 2 2 11 2" xfId="4779" xr:uid="{00000000-0005-0000-0000-0000B1200000}"/>
    <cellStyle name="Entrada 2 2 11 2 2" xfId="14031" xr:uid="{00000000-0005-0000-0000-0000B2200000}"/>
    <cellStyle name="Entrada 2 2 11 2 2 2" xfId="23283" xr:uid="{00000000-0005-0000-0000-0000B3200000}"/>
    <cellStyle name="Entrada 2 2 11 2 2 3" xfId="32535" xr:uid="{00000000-0005-0000-0000-0000B4200000}"/>
    <cellStyle name="Entrada 2 2 11 3" xfId="4509" xr:uid="{00000000-0005-0000-0000-0000B5200000}"/>
    <cellStyle name="Entrada 2 2 11 3 2" xfId="13761" xr:uid="{00000000-0005-0000-0000-0000B6200000}"/>
    <cellStyle name="Entrada 2 2 11 3 2 2" xfId="23013" xr:uid="{00000000-0005-0000-0000-0000B7200000}"/>
    <cellStyle name="Entrada 2 2 11 3 2 3" xfId="32265" xr:uid="{00000000-0005-0000-0000-0000B8200000}"/>
    <cellStyle name="Entrada 2 2 11 4" xfId="10805" xr:uid="{00000000-0005-0000-0000-0000B9200000}"/>
    <cellStyle name="Entrada 2 2 11 4 2" xfId="20057" xr:uid="{00000000-0005-0000-0000-0000BA200000}"/>
    <cellStyle name="Entrada 2 2 11 4 3" xfId="29309" xr:uid="{00000000-0005-0000-0000-0000BB200000}"/>
    <cellStyle name="Entrada 2 2 12" xfId="880" xr:uid="{00000000-0005-0000-0000-0000BC200000}"/>
    <cellStyle name="Entrada 2 2 12 2" xfId="4608" xr:uid="{00000000-0005-0000-0000-0000BD200000}"/>
    <cellStyle name="Entrada 2 2 12 2 2" xfId="13860" xr:uid="{00000000-0005-0000-0000-0000BE200000}"/>
    <cellStyle name="Entrada 2 2 12 2 2 2" xfId="23112" xr:uid="{00000000-0005-0000-0000-0000BF200000}"/>
    <cellStyle name="Entrada 2 2 12 2 2 3" xfId="32364" xr:uid="{00000000-0005-0000-0000-0000C0200000}"/>
    <cellStyle name="Entrada 2 2 12 3" xfId="4967" xr:uid="{00000000-0005-0000-0000-0000C1200000}"/>
    <cellStyle name="Entrada 2 2 12 3 2" xfId="14219" xr:uid="{00000000-0005-0000-0000-0000C2200000}"/>
    <cellStyle name="Entrada 2 2 12 3 2 2" xfId="23471" xr:uid="{00000000-0005-0000-0000-0000C3200000}"/>
    <cellStyle name="Entrada 2 2 12 3 2 3" xfId="32723" xr:uid="{00000000-0005-0000-0000-0000C4200000}"/>
    <cellStyle name="Entrada 2 2 12 4" xfId="10634" xr:uid="{00000000-0005-0000-0000-0000C5200000}"/>
    <cellStyle name="Entrada 2 2 12 4 2" xfId="19886" xr:uid="{00000000-0005-0000-0000-0000C6200000}"/>
    <cellStyle name="Entrada 2 2 12 4 3" xfId="29138" xr:uid="{00000000-0005-0000-0000-0000C7200000}"/>
    <cellStyle name="Entrada 2 2 13" xfId="4406" xr:uid="{00000000-0005-0000-0000-0000C8200000}"/>
    <cellStyle name="Entrada 2 2 13 2" xfId="13658" xr:uid="{00000000-0005-0000-0000-0000C9200000}"/>
    <cellStyle name="Entrada 2 2 13 2 2" xfId="22910" xr:uid="{00000000-0005-0000-0000-0000CA200000}"/>
    <cellStyle name="Entrada 2 2 13 2 3" xfId="32162" xr:uid="{00000000-0005-0000-0000-0000CB200000}"/>
    <cellStyle name="Entrada 2 2 14" xfId="5021" xr:uid="{00000000-0005-0000-0000-0000CC200000}"/>
    <cellStyle name="Entrada 2 2 14 2" xfId="14273" xr:uid="{00000000-0005-0000-0000-0000CD200000}"/>
    <cellStyle name="Entrada 2 2 14 2 2" xfId="23525" xr:uid="{00000000-0005-0000-0000-0000CE200000}"/>
    <cellStyle name="Entrada 2 2 14 2 3" xfId="32777" xr:uid="{00000000-0005-0000-0000-0000CF200000}"/>
    <cellStyle name="Entrada 2 2 15" xfId="10491" xr:uid="{00000000-0005-0000-0000-0000D0200000}"/>
    <cellStyle name="Entrada 2 2 15 2" xfId="19743" xr:uid="{00000000-0005-0000-0000-0000D1200000}"/>
    <cellStyle name="Entrada 2 2 15 3" xfId="28995" xr:uid="{00000000-0005-0000-0000-0000D2200000}"/>
    <cellStyle name="Entrada 2 2 2" xfId="597" xr:uid="{00000000-0005-0000-0000-0000D3200000}"/>
    <cellStyle name="Entrada 2 2 2 10" xfId="4466" xr:uid="{00000000-0005-0000-0000-0000D4200000}"/>
    <cellStyle name="Entrada 2 2 2 10 2" xfId="13718" xr:uid="{00000000-0005-0000-0000-0000D5200000}"/>
    <cellStyle name="Entrada 2 2 2 10 2 2" xfId="22970" xr:uid="{00000000-0005-0000-0000-0000D6200000}"/>
    <cellStyle name="Entrada 2 2 2 10 2 3" xfId="32222" xr:uid="{00000000-0005-0000-0000-0000D7200000}"/>
    <cellStyle name="Entrada 2 2 2 11" xfId="4478" xr:uid="{00000000-0005-0000-0000-0000D8200000}"/>
    <cellStyle name="Entrada 2 2 2 11 2" xfId="13730" xr:uid="{00000000-0005-0000-0000-0000D9200000}"/>
    <cellStyle name="Entrada 2 2 2 11 2 2" xfId="22982" xr:uid="{00000000-0005-0000-0000-0000DA200000}"/>
    <cellStyle name="Entrada 2 2 2 11 2 3" xfId="32234" xr:uid="{00000000-0005-0000-0000-0000DB200000}"/>
    <cellStyle name="Entrada 2 2 2 12" xfId="10527" xr:uid="{00000000-0005-0000-0000-0000DC200000}"/>
    <cellStyle name="Entrada 2 2 2 12 2" xfId="19779" xr:uid="{00000000-0005-0000-0000-0000DD200000}"/>
    <cellStyle name="Entrada 2 2 2 12 3" xfId="29031" xr:uid="{00000000-0005-0000-0000-0000DE200000}"/>
    <cellStyle name="Entrada 2 2 2 2" xfId="1861" xr:uid="{00000000-0005-0000-0000-0000DF200000}"/>
    <cellStyle name="Entrada 2 2 2 2 2" xfId="2614" xr:uid="{00000000-0005-0000-0000-0000E0200000}"/>
    <cellStyle name="Entrada 2 2 2 2 2 2" xfId="6062" xr:uid="{00000000-0005-0000-0000-0000E1200000}"/>
    <cellStyle name="Entrada 2 2 2 2 2 2 2" xfId="15314" xr:uid="{00000000-0005-0000-0000-0000E2200000}"/>
    <cellStyle name="Entrada 2 2 2 2 2 2 2 2" xfId="24566" xr:uid="{00000000-0005-0000-0000-0000E3200000}"/>
    <cellStyle name="Entrada 2 2 2 2 2 2 2 3" xfId="33818" xr:uid="{00000000-0005-0000-0000-0000E4200000}"/>
    <cellStyle name="Entrada 2 2 2 2 2 3" xfId="8744" xr:uid="{00000000-0005-0000-0000-0000E5200000}"/>
    <cellStyle name="Entrada 2 2 2 2 2 3 2" xfId="17996" xr:uid="{00000000-0005-0000-0000-0000E6200000}"/>
    <cellStyle name="Entrada 2 2 2 2 2 3 2 2" xfId="27248" xr:uid="{00000000-0005-0000-0000-0000E7200000}"/>
    <cellStyle name="Entrada 2 2 2 2 2 3 2 3" xfId="36500" xr:uid="{00000000-0005-0000-0000-0000E8200000}"/>
    <cellStyle name="Entrada 2 2 2 2 2 4" xfId="11866" xr:uid="{00000000-0005-0000-0000-0000E9200000}"/>
    <cellStyle name="Entrada 2 2 2 2 2 4 2" xfId="21118" xr:uid="{00000000-0005-0000-0000-0000EA200000}"/>
    <cellStyle name="Entrada 2 2 2 2 2 4 3" xfId="30370" xr:uid="{00000000-0005-0000-0000-0000EB200000}"/>
    <cellStyle name="Entrada 2 2 2 2 3" xfId="3270" xr:uid="{00000000-0005-0000-0000-0000EC200000}"/>
    <cellStyle name="Entrada 2 2 2 2 3 2" xfId="6718" xr:uid="{00000000-0005-0000-0000-0000ED200000}"/>
    <cellStyle name="Entrada 2 2 2 2 3 2 2" xfId="15970" xr:uid="{00000000-0005-0000-0000-0000EE200000}"/>
    <cellStyle name="Entrada 2 2 2 2 3 2 2 2" xfId="25222" xr:uid="{00000000-0005-0000-0000-0000EF200000}"/>
    <cellStyle name="Entrada 2 2 2 2 3 2 2 3" xfId="34474" xr:uid="{00000000-0005-0000-0000-0000F0200000}"/>
    <cellStyle name="Entrada 2 2 2 2 3 3" xfId="9400" xr:uid="{00000000-0005-0000-0000-0000F1200000}"/>
    <cellStyle name="Entrada 2 2 2 2 3 3 2" xfId="18652" xr:uid="{00000000-0005-0000-0000-0000F2200000}"/>
    <cellStyle name="Entrada 2 2 2 2 3 3 2 2" xfId="27904" xr:uid="{00000000-0005-0000-0000-0000F3200000}"/>
    <cellStyle name="Entrada 2 2 2 2 3 3 2 3" xfId="37156" xr:uid="{00000000-0005-0000-0000-0000F4200000}"/>
    <cellStyle name="Entrada 2 2 2 2 3 4" xfId="12522" xr:uid="{00000000-0005-0000-0000-0000F5200000}"/>
    <cellStyle name="Entrada 2 2 2 2 3 4 2" xfId="21774" xr:uid="{00000000-0005-0000-0000-0000F6200000}"/>
    <cellStyle name="Entrada 2 2 2 2 3 4 3" xfId="31026" xr:uid="{00000000-0005-0000-0000-0000F7200000}"/>
    <cellStyle name="Entrada 2 2 2 2 4" xfId="3905" xr:uid="{00000000-0005-0000-0000-0000F8200000}"/>
    <cellStyle name="Entrada 2 2 2 2 4 2" xfId="7353" xr:uid="{00000000-0005-0000-0000-0000F9200000}"/>
    <cellStyle name="Entrada 2 2 2 2 4 2 2" xfId="16605" xr:uid="{00000000-0005-0000-0000-0000FA200000}"/>
    <cellStyle name="Entrada 2 2 2 2 4 2 2 2" xfId="25857" xr:uid="{00000000-0005-0000-0000-0000FB200000}"/>
    <cellStyle name="Entrada 2 2 2 2 4 2 2 3" xfId="35109" xr:uid="{00000000-0005-0000-0000-0000FC200000}"/>
    <cellStyle name="Entrada 2 2 2 2 4 3" xfId="10035" xr:uid="{00000000-0005-0000-0000-0000FD200000}"/>
    <cellStyle name="Entrada 2 2 2 2 4 3 2" xfId="19287" xr:uid="{00000000-0005-0000-0000-0000FE200000}"/>
    <cellStyle name="Entrada 2 2 2 2 4 3 2 2" xfId="28539" xr:uid="{00000000-0005-0000-0000-0000FF200000}"/>
    <cellStyle name="Entrada 2 2 2 2 4 3 2 3" xfId="37791" xr:uid="{00000000-0005-0000-0000-000000210000}"/>
    <cellStyle name="Entrada 2 2 2 2 4 4" xfId="13157" xr:uid="{00000000-0005-0000-0000-000001210000}"/>
    <cellStyle name="Entrada 2 2 2 2 4 4 2" xfId="22409" xr:uid="{00000000-0005-0000-0000-000002210000}"/>
    <cellStyle name="Entrada 2 2 2 2 4 4 3" xfId="31661" xr:uid="{00000000-0005-0000-0000-000003210000}"/>
    <cellStyle name="Entrada 2 2 2 2 5" xfId="5311" xr:uid="{00000000-0005-0000-0000-000004210000}"/>
    <cellStyle name="Entrada 2 2 2 2 5 2" xfId="14563" xr:uid="{00000000-0005-0000-0000-000005210000}"/>
    <cellStyle name="Entrada 2 2 2 2 5 2 2" xfId="23815" xr:uid="{00000000-0005-0000-0000-000006210000}"/>
    <cellStyle name="Entrada 2 2 2 2 5 2 3" xfId="33067" xr:uid="{00000000-0005-0000-0000-000007210000}"/>
    <cellStyle name="Entrada 2 2 2 2 6" xfId="7994" xr:uid="{00000000-0005-0000-0000-000008210000}"/>
    <cellStyle name="Entrada 2 2 2 2 6 2" xfId="17246" xr:uid="{00000000-0005-0000-0000-000009210000}"/>
    <cellStyle name="Entrada 2 2 2 2 6 2 2" xfId="26498" xr:uid="{00000000-0005-0000-0000-00000A210000}"/>
    <cellStyle name="Entrada 2 2 2 2 6 2 3" xfId="35750" xr:uid="{00000000-0005-0000-0000-00000B210000}"/>
    <cellStyle name="Entrada 2 2 2 2 7" xfId="11116" xr:uid="{00000000-0005-0000-0000-00000C210000}"/>
    <cellStyle name="Entrada 2 2 2 2 7 2" xfId="20368" xr:uid="{00000000-0005-0000-0000-00000D210000}"/>
    <cellStyle name="Entrada 2 2 2 2 7 3" xfId="29620" xr:uid="{00000000-0005-0000-0000-00000E210000}"/>
    <cellStyle name="Entrada 2 2 2 3" xfId="1747" xr:uid="{00000000-0005-0000-0000-00000F210000}"/>
    <cellStyle name="Entrada 2 2 2 3 2" xfId="2500" xr:uid="{00000000-0005-0000-0000-000010210000}"/>
    <cellStyle name="Entrada 2 2 2 3 2 2" xfId="5948" xr:uid="{00000000-0005-0000-0000-000011210000}"/>
    <cellStyle name="Entrada 2 2 2 3 2 2 2" xfId="15200" xr:uid="{00000000-0005-0000-0000-000012210000}"/>
    <cellStyle name="Entrada 2 2 2 3 2 2 2 2" xfId="24452" xr:uid="{00000000-0005-0000-0000-000013210000}"/>
    <cellStyle name="Entrada 2 2 2 3 2 2 2 3" xfId="33704" xr:uid="{00000000-0005-0000-0000-000014210000}"/>
    <cellStyle name="Entrada 2 2 2 3 2 3" xfId="8630" xr:uid="{00000000-0005-0000-0000-000015210000}"/>
    <cellStyle name="Entrada 2 2 2 3 2 3 2" xfId="17882" xr:uid="{00000000-0005-0000-0000-000016210000}"/>
    <cellStyle name="Entrada 2 2 2 3 2 3 2 2" xfId="27134" xr:uid="{00000000-0005-0000-0000-000017210000}"/>
    <cellStyle name="Entrada 2 2 2 3 2 3 2 3" xfId="36386" xr:uid="{00000000-0005-0000-0000-000018210000}"/>
    <cellStyle name="Entrada 2 2 2 3 2 4" xfId="11752" xr:uid="{00000000-0005-0000-0000-000019210000}"/>
    <cellStyle name="Entrada 2 2 2 3 2 4 2" xfId="21004" xr:uid="{00000000-0005-0000-0000-00001A210000}"/>
    <cellStyle name="Entrada 2 2 2 3 2 4 3" xfId="30256" xr:uid="{00000000-0005-0000-0000-00001B210000}"/>
    <cellStyle name="Entrada 2 2 2 3 3" xfId="3156" xr:uid="{00000000-0005-0000-0000-00001C210000}"/>
    <cellStyle name="Entrada 2 2 2 3 3 2" xfId="6604" xr:uid="{00000000-0005-0000-0000-00001D210000}"/>
    <cellStyle name="Entrada 2 2 2 3 3 2 2" xfId="15856" xr:uid="{00000000-0005-0000-0000-00001E210000}"/>
    <cellStyle name="Entrada 2 2 2 3 3 2 2 2" xfId="25108" xr:uid="{00000000-0005-0000-0000-00001F210000}"/>
    <cellStyle name="Entrada 2 2 2 3 3 2 2 3" xfId="34360" xr:uid="{00000000-0005-0000-0000-000020210000}"/>
    <cellStyle name="Entrada 2 2 2 3 3 3" xfId="9286" xr:uid="{00000000-0005-0000-0000-000021210000}"/>
    <cellStyle name="Entrada 2 2 2 3 3 3 2" xfId="18538" xr:uid="{00000000-0005-0000-0000-000022210000}"/>
    <cellStyle name="Entrada 2 2 2 3 3 3 2 2" xfId="27790" xr:uid="{00000000-0005-0000-0000-000023210000}"/>
    <cellStyle name="Entrada 2 2 2 3 3 3 2 3" xfId="37042" xr:uid="{00000000-0005-0000-0000-000024210000}"/>
    <cellStyle name="Entrada 2 2 2 3 3 4" xfId="12408" xr:uid="{00000000-0005-0000-0000-000025210000}"/>
    <cellStyle name="Entrada 2 2 2 3 3 4 2" xfId="21660" xr:uid="{00000000-0005-0000-0000-000026210000}"/>
    <cellStyle name="Entrada 2 2 2 3 3 4 3" xfId="30912" xr:uid="{00000000-0005-0000-0000-000027210000}"/>
    <cellStyle name="Entrada 2 2 2 3 4" xfId="3791" xr:uid="{00000000-0005-0000-0000-000028210000}"/>
    <cellStyle name="Entrada 2 2 2 3 4 2" xfId="7239" xr:uid="{00000000-0005-0000-0000-000029210000}"/>
    <cellStyle name="Entrada 2 2 2 3 4 2 2" xfId="16491" xr:uid="{00000000-0005-0000-0000-00002A210000}"/>
    <cellStyle name="Entrada 2 2 2 3 4 2 2 2" xfId="25743" xr:uid="{00000000-0005-0000-0000-00002B210000}"/>
    <cellStyle name="Entrada 2 2 2 3 4 2 2 3" xfId="34995" xr:uid="{00000000-0005-0000-0000-00002C210000}"/>
    <cellStyle name="Entrada 2 2 2 3 4 3" xfId="9921" xr:uid="{00000000-0005-0000-0000-00002D210000}"/>
    <cellStyle name="Entrada 2 2 2 3 4 3 2" xfId="19173" xr:uid="{00000000-0005-0000-0000-00002E210000}"/>
    <cellStyle name="Entrada 2 2 2 3 4 3 2 2" xfId="28425" xr:uid="{00000000-0005-0000-0000-00002F210000}"/>
    <cellStyle name="Entrada 2 2 2 3 4 3 2 3" xfId="37677" xr:uid="{00000000-0005-0000-0000-000030210000}"/>
    <cellStyle name="Entrada 2 2 2 3 4 4" xfId="13043" xr:uid="{00000000-0005-0000-0000-000031210000}"/>
    <cellStyle name="Entrada 2 2 2 3 4 4 2" xfId="22295" xr:uid="{00000000-0005-0000-0000-000032210000}"/>
    <cellStyle name="Entrada 2 2 2 3 4 4 3" xfId="31547" xr:uid="{00000000-0005-0000-0000-000033210000}"/>
    <cellStyle name="Entrada 2 2 2 3 5" xfId="5197" xr:uid="{00000000-0005-0000-0000-000034210000}"/>
    <cellStyle name="Entrada 2 2 2 3 5 2" xfId="14449" xr:uid="{00000000-0005-0000-0000-000035210000}"/>
    <cellStyle name="Entrada 2 2 2 3 5 2 2" xfId="23701" xr:uid="{00000000-0005-0000-0000-000036210000}"/>
    <cellStyle name="Entrada 2 2 2 3 5 2 3" xfId="32953" xr:uid="{00000000-0005-0000-0000-000037210000}"/>
    <cellStyle name="Entrada 2 2 2 3 6" xfId="7880" xr:uid="{00000000-0005-0000-0000-000038210000}"/>
    <cellStyle name="Entrada 2 2 2 3 6 2" xfId="17132" xr:uid="{00000000-0005-0000-0000-000039210000}"/>
    <cellStyle name="Entrada 2 2 2 3 6 2 2" xfId="26384" xr:uid="{00000000-0005-0000-0000-00003A210000}"/>
    <cellStyle name="Entrada 2 2 2 3 6 2 3" xfId="35636" xr:uid="{00000000-0005-0000-0000-00003B210000}"/>
    <cellStyle name="Entrada 2 2 2 3 7" xfId="11002" xr:uid="{00000000-0005-0000-0000-00003C210000}"/>
    <cellStyle name="Entrada 2 2 2 3 7 2" xfId="20254" xr:uid="{00000000-0005-0000-0000-00003D210000}"/>
    <cellStyle name="Entrada 2 2 2 3 7 3" xfId="29506" xr:uid="{00000000-0005-0000-0000-00003E210000}"/>
    <cellStyle name="Entrada 2 2 2 4" xfId="1741" xr:uid="{00000000-0005-0000-0000-00003F210000}"/>
    <cellStyle name="Entrada 2 2 2 4 2" xfId="2494" xr:uid="{00000000-0005-0000-0000-000040210000}"/>
    <cellStyle name="Entrada 2 2 2 4 2 2" xfId="5942" xr:uid="{00000000-0005-0000-0000-000041210000}"/>
    <cellStyle name="Entrada 2 2 2 4 2 2 2" xfId="15194" xr:uid="{00000000-0005-0000-0000-000042210000}"/>
    <cellStyle name="Entrada 2 2 2 4 2 2 2 2" xfId="24446" xr:uid="{00000000-0005-0000-0000-000043210000}"/>
    <cellStyle name="Entrada 2 2 2 4 2 2 2 3" xfId="33698" xr:uid="{00000000-0005-0000-0000-000044210000}"/>
    <cellStyle name="Entrada 2 2 2 4 2 3" xfId="8624" xr:uid="{00000000-0005-0000-0000-000045210000}"/>
    <cellStyle name="Entrada 2 2 2 4 2 3 2" xfId="17876" xr:uid="{00000000-0005-0000-0000-000046210000}"/>
    <cellStyle name="Entrada 2 2 2 4 2 3 2 2" xfId="27128" xr:uid="{00000000-0005-0000-0000-000047210000}"/>
    <cellStyle name="Entrada 2 2 2 4 2 3 2 3" xfId="36380" xr:uid="{00000000-0005-0000-0000-000048210000}"/>
    <cellStyle name="Entrada 2 2 2 4 2 4" xfId="11746" xr:uid="{00000000-0005-0000-0000-000049210000}"/>
    <cellStyle name="Entrada 2 2 2 4 2 4 2" xfId="20998" xr:uid="{00000000-0005-0000-0000-00004A210000}"/>
    <cellStyle name="Entrada 2 2 2 4 2 4 3" xfId="30250" xr:uid="{00000000-0005-0000-0000-00004B210000}"/>
    <cellStyle name="Entrada 2 2 2 4 3" xfId="3150" xr:uid="{00000000-0005-0000-0000-00004C210000}"/>
    <cellStyle name="Entrada 2 2 2 4 3 2" xfId="6598" xr:uid="{00000000-0005-0000-0000-00004D210000}"/>
    <cellStyle name="Entrada 2 2 2 4 3 2 2" xfId="15850" xr:uid="{00000000-0005-0000-0000-00004E210000}"/>
    <cellStyle name="Entrada 2 2 2 4 3 2 2 2" xfId="25102" xr:uid="{00000000-0005-0000-0000-00004F210000}"/>
    <cellStyle name="Entrada 2 2 2 4 3 2 2 3" xfId="34354" xr:uid="{00000000-0005-0000-0000-000050210000}"/>
    <cellStyle name="Entrada 2 2 2 4 3 3" xfId="9280" xr:uid="{00000000-0005-0000-0000-000051210000}"/>
    <cellStyle name="Entrada 2 2 2 4 3 3 2" xfId="18532" xr:uid="{00000000-0005-0000-0000-000052210000}"/>
    <cellStyle name="Entrada 2 2 2 4 3 3 2 2" xfId="27784" xr:uid="{00000000-0005-0000-0000-000053210000}"/>
    <cellStyle name="Entrada 2 2 2 4 3 3 2 3" xfId="37036" xr:uid="{00000000-0005-0000-0000-000054210000}"/>
    <cellStyle name="Entrada 2 2 2 4 3 4" xfId="12402" xr:uid="{00000000-0005-0000-0000-000055210000}"/>
    <cellStyle name="Entrada 2 2 2 4 3 4 2" xfId="21654" xr:uid="{00000000-0005-0000-0000-000056210000}"/>
    <cellStyle name="Entrada 2 2 2 4 3 4 3" xfId="30906" xr:uid="{00000000-0005-0000-0000-000057210000}"/>
    <cellStyle name="Entrada 2 2 2 4 4" xfId="3785" xr:uid="{00000000-0005-0000-0000-000058210000}"/>
    <cellStyle name="Entrada 2 2 2 4 4 2" xfId="7233" xr:uid="{00000000-0005-0000-0000-000059210000}"/>
    <cellStyle name="Entrada 2 2 2 4 4 2 2" xfId="16485" xr:uid="{00000000-0005-0000-0000-00005A210000}"/>
    <cellStyle name="Entrada 2 2 2 4 4 2 2 2" xfId="25737" xr:uid="{00000000-0005-0000-0000-00005B210000}"/>
    <cellStyle name="Entrada 2 2 2 4 4 2 2 3" xfId="34989" xr:uid="{00000000-0005-0000-0000-00005C210000}"/>
    <cellStyle name="Entrada 2 2 2 4 4 3" xfId="9915" xr:uid="{00000000-0005-0000-0000-00005D210000}"/>
    <cellStyle name="Entrada 2 2 2 4 4 3 2" xfId="19167" xr:uid="{00000000-0005-0000-0000-00005E210000}"/>
    <cellStyle name="Entrada 2 2 2 4 4 3 2 2" xfId="28419" xr:uid="{00000000-0005-0000-0000-00005F210000}"/>
    <cellStyle name="Entrada 2 2 2 4 4 3 2 3" xfId="37671" xr:uid="{00000000-0005-0000-0000-000060210000}"/>
    <cellStyle name="Entrada 2 2 2 4 4 4" xfId="13037" xr:uid="{00000000-0005-0000-0000-000061210000}"/>
    <cellStyle name="Entrada 2 2 2 4 4 4 2" xfId="22289" xr:uid="{00000000-0005-0000-0000-000062210000}"/>
    <cellStyle name="Entrada 2 2 2 4 4 4 3" xfId="31541" xr:uid="{00000000-0005-0000-0000-000063210000}"/>
    <cellStyle name="Entrada 2 2 2 4 5" xfId="5191" xr:uid="{00000000-0005-0000-0000-000064210000}"/>
    <cellStyle name="Entrada 2 2 2 4 5 2" xfId="14443" xr:uid="{00000000-0005-0000-0000-000065210000}"/>
    <cellStyle name="Entrada 2 2 2 4 5 2 2" xfId="23695" xr:uid="{00000000-0005-0000-0000-000066210000}"/>
    <cellStyle name="Entrada 2 2 2 4 5 2 3" xfId="32947" xr:uid="{00000000-0005-0000-0000-000067210000}"/>
    <cellStyle name="Entrada 2 2 2 4 6" xfId="7874" xr:uid="{00000000-0005-0000-0000-000068210000}"/>
    <cellStyle name="Entrada 2 2 2 4 6 2" xfId="17126" xr:uid="{00000000-0005-0000-0000-000069210000}"/>
    <cellStyle name="Entrada 2 2 2 4 6 2 2" xfId="26378" xr:uid="{00000000-0005-0000-0000-00006A210000}"/>
    <cellStyle name="Entrada 2 2 2 4 6 2 3" xfId="35630" xr:uid="{00000000-0005-0000-0000-00006B210000}"/>
    <cellStyle name="Entrada 2 2 2 4 7" xfId="10996" xr:uid="{00000000-0005-0000-0000-00006C210000}"/>
    <cellStyle name="Entrada 2 2 2 4 7 2" xfId="20248" xr:uid="{00000000-0005-0000-0000-00006D210000}"/>
    <cellStyle name="Entrada 2 2 2 4 7 3" xfId="29500" xr:uid="{00000000-0005-0000-0000-00006E210000}"/>
    <cellStyle name="Entrada 2 2 2 5" xfId="1796" xr:uid="{00000000-0005-0000-0000-00006F210000}"/>
    <cellStyle name="Entrada 2 2 2 5 2" xfId="2549" xr:uid="{00000000-0005-0000-0000-000070210000}"/>
    <cellStyle name="Entrada 2 2 2 5 2 2" xfId="5997" xr:uid="{00000000-0005-0000-0000-000071210000}"/>
    <cellStyle name="Entrada 2 2 2 5 2 2 2" xfId="15249" xr:uid="{00000000-0005-0000-0000-000072210000}"/>
    <cellStyle name="Entrada 2 2 2 5 2 2 2 2" xfId="24501" xr:uid="{00000000-0005-0000-0000-000073210000}"/>
    <cellStyle name="Entrada 2 2 2 5 2 2 2 3" xfId="33753" xr:uid="{00000000-0005-0000-0000-000074210000}"/>
    <cellStyle name="Entrada 2 2 2 5 2 3" xfId="8679" xr:uid="{00000000-0005-0000-0000-000075210000}"/>
    <cellStyle name="Entrada 2 2 2 5 2 3 2" xfId="17931" xr:uid="{00000000-0005-0000-0000-000076210000}"/>
    <cellStyle name="Entrada 2 2 2 5 2 3 2 2" xfId="27183" xr:uid="{00000000-0005-0000-0000-000077210000}"/>
    <cellStyle name="Entrada 2 2 2 5 2 3 2 3" xfId="36435" xr:uid="{00000000-0005-0000-0000-000078210000}"/>
    <cellStyle name="Entrada 2 2 2 5 2 4" xfId="11801" xr:uid="{00000000-0005-0000-0000-000079210000}"/>
    <cellStyle name="Entrada 2 2 2 5 2 4 2" xfId="21053" xr:uid="{00000000-0005-0000-0000-00007A210000}"/>
    <cellStyle name="Entrada 2 2 2 5 2 4 3" xfId="30305" xr:uid="{00000000-0005-0000-0000-00007B210000}"/>
    <cellStyle name="Entrada 2 2 2 5 3" xfId="3205" xr:uid="{00000000-0005-0000-0000-00007C210000}"/>
    <cellStyle name="Entrada 2 2 2 5 3 2" xfId="6653" xr:uid="{00000000-0005-0000-0000-00007D210000}"/>
    <cellStyle name="Entrada 2 2 2 5 3 2 2" xfId="15905" xr:uid="{00000000-0005-0000-0000-00007E210000}"/>
    <cellStyle name="Entrada 2 2 2 5 3 2 2 2" xfId="25157" xr:uid="{00000000-0005-0000-0000-00007F210000}"/>
    <cellStyle name="Entrada 2 2 2 5 3 2 2 3" xfId="34409" xr:uid="{00000000-0005-0000-0000-000080210000}"/>
    <cellStyle name="Entrada 2 2 2 5 3 3" xfId="9335" xr:uid="{00000000-0005-0000-0000-000081210000}"/>
    <cellStyle name="Entrada 2 2 2 5 3 3 2" xfId="18587" xr:uid="{00000000-0005-0000-0000-000082210000}"/>
    <cellStyle name="Entrada 2 2 2 5 3 3 2 2" xfId="27839" xr:uid="{00000000-0005-0000-0000-000083210000}"/>
    <cellStyle name="Entrada 2 2 2 5 3 3 2 3" xfId="37091" xr:uid="{00000000-0005-0000-0000-000084210000}"/>
    <cellStyle name="Entrada 2 2 2 5 3 4" xfId="12457" xr:uid="{00000000-0005-0000-0000-000085210000}"/>
    <cellStyle name="Entrada 2 2 2 5 3 4 2" xfId="21709" xr:uid="{00000000-0005-0000-0000-000086210000}"/>
    <cellStyle name="Entrada 2 2 2 5 3 4 3" xfId="30961" xr:uid="{00000000-0005-0000-0000-000087210000}"/>
    <cellStyle name="Entrada 2 2 2 5 4" xfId="3840" xr:uid="{00000000-0005-0000-0000-000088210000}"/>
    <cellStyle name="Entrada 2 2 2 5 4 2" xfId="7288" xr:uid="{00000000-0005-0000-0000-000089210000}"/>
    <cellStyle name="Entrada 2 2 2 5 4 2 2" xfId="16540" xr:uid="{00000000-0005-0000-0000-00008A210000}"/>
    <cellStyle name="Entrada 2 2 2 5 4 2 2 2" xfId="25792" xr:uid="{00000000-0005-0000-0000-00008B210000}"/>
    <cellStyle name="Entrada 2 2 2 5 4 2 2 3" xfId="35044" xr:uid="{00000000-0005-0000-0000-00008C210000}"/>
    <cellStyle name="Entrada 2 2 2 5 4 3" xfId="9970" xr:uid="{00000000-0005-0000-0000-00008D210000}"/>
    <cellStyle name="Entrada 2 2 2 5 4 3 2" xfId="19222" xr:uid="{00000000-0005-0000-0000-00008E210000}"/>
    <cellStyle name="Entrada 2 2 2 5 4 3 2 2" xfId="28474" xr:uid="{00000000-0005-0000-0000-00008F210000}"/>
    <cellStyle name="Entrada 2 2 2 5 4 3 2 3" xfId="37726" xr:uid="{00000000-0005-0000-0000-000090210000}"/>
    <cellStyle name="Entrada 2 2 2 5 4 4" xfId="13092" xr:uid="{00000000-0005-0000-0000-000091210000}"/>
    <cellStyle name="Entrada 2 2 2 5 4 4 2" xfId="22344" xr:uid="{00000000-0005-0000-0000-000092210000}"/>
    <cellStyle name="Entrada 2 2 2 5 4 4 3" xfId="31596" xr:uid="{00000000-0005-0000-0000-000093210000}"/>
    <cellStyle name="Entrada 2 2 2 5 5" xfId="5246" xr:uid="{00000000-0005-0000-0000-000094210000}"/>
    <cellStyle name="Entrada 2 2 2 5 5 2" xfId="14498" xr:uid="{00000000-0005-0000-0000-000095210000}"/>
    <cellStyle name="Entrada 2 2 2 5 5 2 2" xfId="23750" xr:uid="{00000000-0005-0000-0000-000096210000}"/>
    <cellStyle name="Entrada 2 2 2 5 5 2 3" xfId="33002" xr:uid="{00000000-0005-0000-0000-000097210000}"/>
    <cellStyle name="Entrada 2 2 2 5 6" xfId="7929" xr:uid="{00000000-0005-0000-0000-000098210000}"/>
    <cellStyle name="Entrada 2 2 2 5 6 2" xfId="17181" xr:uid="{00000000-0005-0000-0000-000099210000}"/>
    <cellStyle name="Entrada 2 2 2 5 6 2 2" xfId="26433" xr:uid="{00000000-0005-0000-0000-00009A210000}"/>
    <cellStyle name="Entrada 2 2 2 5 6 2 3" xfId="35685" xr:uid="{00000000-0005-0000-0000-00009B210000}"/>
    <cellStyle name="Entrada 2 2 2 5 7" xfId="11051" xr:uid="{00000000-0005-0000-0000-00009C210000}"/>
    <cellStyle name="Entrada 2 2 2 5 7 2" xfId="20303" xr:uid="{00000000-0005-0000-0000-00009D210000}"/>
    <cellStyle name="Entrada 2 2 2 5 7 3" xfId="29555" xr:uid="{00000000-0005-0000-0000-00009E210000}"/>
    <cellStyle name="Entrada 2 2 2 6" xfId="1932" xr:uid="{00000000-0005-0000-0000-00009F210000}"/>
    <cellStyle name="Entrada 2 2 2 6 2" xfId="2685" xr:uid="{00000000-0005-0000-0000-0000A0210000}"/>
    <cellStyle name="Entrada 2 2 2 6 2 2" xfId="6133" xr:uid="{00000000-0005-0000-0000-0000A1210000}"/>
    <cellStyle name="Entrada 2 2 2 6 2 2 2" xfId="15385" xr:uid="{00000000-0005-0000-0000-0000A2210000}"/>
    <cellStyle name="Entrada 2 2 2 6 2 2 2 2" xfId="24637" xr:uid="{00000000-0005-0000-0000-0000A3210000}"/>
    <cellStyle name="Entrada 2 2 2 6 2 2 2 3" xfId="33889" xr:uid="{00000000-0005-0000-0000-0000A4210000}"/>
    <cellStyle name="Entrada 2 2 2 6 2 3" xfId="8815" xr:uid="{00000000-0005-0000-0000-0000A5210000}"/>
    <cellStyle name="Entrada 2 2 2 6 2 3 2" xfId="18067" xr:uid="{00000000-0005-0000-0000-0000A6210000}"/>
    <cellStyle name="Entrada 2 2 2 6 2 3 2 2" xfId="27319" xr:uid="{00000000-0005-0000-0000-0000A7210000}"/>
    <cellStyle name="Entrada 2 2 2 6 2 3 2 3" xfId="36571" xr:uid="{00000000-0005-0000-0000-0000A8210000}"/>
    <cellStyle name="Entrada 2 2 2 6 2 4" xfId="11937" xr:uid="{00000000-0005-0000-0000-0000A9210000}"/>
    <cellStyle name="Entrada 2 2 2 6 2 4 2" xfId="21189" xr:uid="{00000000-0005-0000-0000-0000AA210000}"/>
    <cellStyle name="Entrada 2 2 2 6 2 4 3" xfId="30441" xr:uid="{00000000-0005-0000-0000-0000AB210000}"/>
    <cellStyle name="Entrada 2 2 2 6 3" xfId="3341" xr:uid="{00000000-0005-0000-0000-0000AC210000}"/>
    <cellStyle name="Entrada 2 2 2 6 3 2" xfId="6789" xr:uid="{00000000-0005-0000-0000-0000AD210000}"/>
    <cellStyle name="Entrada 2 2 2 6 3 2 2" xfId="16041" xr:uid="{00000000-0005-0000-0000-0000AE210000}"/>
    <cellStyle name="Entrada 2 2 2 6 3 2 2 2" xfId="25293" xr:uid="{00000000-0005-0000-0000-0000AF210000}"/>
    <cellStyle name="Entrada 2 2 2 6 3 2 2 3" xfId="34545" xr:uid="{00000000-0005-0000-0000-0000B0210000}"/>
    <cellStyle name="Entrada 2 2 2 6 3 3" xfId="9471" xr:uid="{00000000-0005-0000-0000-0000B1210000}"/>
    <cellStyle name="Entrada 2 2 2 6 3 3 2" xfId="18723" xr:uid="{00000000-0005-0000-0000-0000B2210000}"/>
    <cellStyle name="Entrada 2 2 2 6 3 3 2 2" xfId="27975" xr:uid="{00000000-0005-0000-0000-0000B3210000}"/>
    <cellStyle name="Entrada 2 2 2 6 3 3 2 3" xfId="37227" xr:uid="{00000000-0005-0000-0000-0000B4210000}"/>
    <cellStyle name="Entrada 2 2 2 6 3 4" xfId="12593" xr:uid="{00000000-0005-0000-0000-0000B5210000}"/>
    <cellStyle name="Entrada 2 2 2 6 3 4 2" xfId="21845" xr:uid="{00000000-0005-0000-0000-0000B6210000}"/>
    <cellStyle name="Entrada 2 2 2 6 3 4 3" xfId="31097" xr:uid="{00000000-0005-0000-0000-0000B7210000}"/>
    <cellStyle name="Entrada 2 2 2 6 4" xfId="3976" xr:uid="{00000000-0005-0000-0000-0000B8210000}"/>
    <cellStyle name="Entrada 2 2 2 6 4 2" xfId="7424" xr:uid="{00000000-0005-0000-0000-0000B9210000}"/>
    <cellStyle name="Entrada 2 2 2 6 4 2 2" xfId="16676" xr:uid="{00000000-0005-0000-0000-0000BA210000}"/>
    <cellStyle name="Entrada 2 2 2 6 4 2 2 2" xfId="25928" xr:uid="{00000000-0005-0000-0000-0000BB210000}"/>
    <cellStyle name="Entrada 2 2 2 6 4 2 2 3" xfId="35180" xr:uid="{00000000-0005-0000-0000-0000BC210000}"/>
    <cellStyle name="Entrada 2 2 2 6 4 3" xfId="10106" xr:uid="{00000000-0005-0000-0000-0000BD210000}"/>
    <cellStyle name="Entrada 2 2 2 6 4 3 2" xfId="19358" xr:uid="{00000000-0005-0000-0000-0000BE210000}"/>
    <cellStyle name="Entrada 2 2 2 6 4 3 2 2" xfId="28610" xr:uid="{00000000-0005-0000-0000-0000BF210000}"/>
    <cellStyle name="Entrada 2 2 2 6 4 3 2 3" xfId="37862" xr:uid="{00000000-0005-0000-0000-0000C0210000}"/>
    <cellStyle name="Entrada 2 2 2 6 4 4" xfId="13228" xr:uid="{00000000-0005-0000-0000-0000C1210000}"/>
    <cellStyle name="Entrada 2 2 2 6 4 4 2" xfId="22480" xr:uid="{00000000-0005-0000-0000-0000C2210000}"/>
    <cellStyle name="Entrada 2 2 2 6 4 4 3" xfId="31732" xr:uid="{00000000-0005-0000-0000-0000C3210000}"/>
    <cellStyle name="Entrada 2 2 2 6 5" xfId="5382" xr:uid="{00000000-0005-0000-0000-0000C4210000}"/>
    <cellStyle name="Entrada 2 2 2 6 5 2" xfId="14634" xr:uid="{00000000-0005-0000-0000-0000C5210000}"/>
    <cellStyle name="Entrada 2 2 2 6 5 2 2" xfId="23886" xr:uid="{00000000-0005-0000-0000-0000C6210000}"/>
    <cellStyle name="Entrada 2 2 2 6 5 2 3" xfId="33138" xr:uid="{00000000-0005-0000-0000-0000C7210000}"/>
    <cellStyle name="Entrada 2 2 2 6 6" xfId="8065" xr:uid="{00000000-0005-0000-0000-0000C8210000}"/>
    <cellStyle name="Entrada 2 2 2 6 6 2" xfId="17317" xr:uid="{00000000-0005-0000-0000-0000C9210000}"/>
    <cellStyle name="Entrada 2 2 2 6 6 2 2" xfId="26569" xr:uid="{00000000-0005-0000-0000-0000CA210000}"/>
    <cellStyle name="Entrada 2 2 2 6 6 2 3" xfId="35821" xr:uid="{00000000-0005-0000-0000-0000CB210000}"/>
    <cellStyle name="Entrada 2 2 2 6 7" xfId="11187" xr:uid="{00000000-0005-0000-0000-0000CC210000}"/>
    <cellStyle name="Entrada 2 2 2 6 7 2" xfId="20439" xr:uid="{00000000-0005-0000-0000-0000CD210000}"/>
    <cellStyle name="Entrada 2 2 2 6 7 3" xfId="29691" xr:uid="{00000000-0005-0000-0000-0000CE210000}"/>
    <cellStyle name="Entrada 2 2 2 7" xfId="1012" xr:uid="{00000000-0005-0000-0000-0000CF210000}"/>
    <cellStyle name="Entrada 2 2 2 7 2" xfId="4740" xr:uid="{00000000-0005-0000-0000-0000D0210000}"/>
    <cellStyle name="Entrada 2 2 2 7 2 2" xfId="13992" xr:uid="{00000000-0005-0000-0000-0000D1210000}"/>
    <cellStyle name="Entrada 2 2 2 7 2 2 2" xfId="23244" xr:uid="{00000000-0005-0000-0000-0000D2210000}"/>
    <cellStyle name="Entrada 2 2 2 7 2 2 3" xfId="32496" xr:uid="{00000000-0005-0000-0000-0000D3210000}"/>
    <cellStyle name="Entrada 2 2 2 7 3" xfId="4422" xr:uid="{00000000-0005-0000-0000-0000D4210000}"/>
    <cellStyle name="Entrada 2 2 2 7 3 2" xfId="13674" xr:uid="{00000000-0005-0000-0000-0000D5210000}"/>
    <cellStyle name="Entrada 2 2 2 7 3 2 2" xfId="22926" xr:uid="{00000000-0005-0000-0000-0000D6210000}"/>
    <cellStyle name="Entrada 2 2 2 7 3 2 3" xfId="32178" xr:uid="{00000000-0005-0000-0000-0000D7210000}"/>
    <cellStyle name="Entrada 2 2 2 7 4" xfId="10766" xr:uid="{00000000-0005-0000-0000-0000D8210000}"/>
    <cellStyle name="Entrada 2 2 2 7 4 2" xfId="20018" xr:uid="{00000000-0005-0000-0000-0000D9210000}"/>
    <cellStyle name="Entrada 2 2 2 7 4 3" xfId="29270" xr:uid="{00000000-0005-0000-0000-0000DA210000}"/>
    <cellStyle name="Entrada 2 2 2 8" xfId="873" xr:uid="{00000000-0005-0000-0000-0000DB210000}"/>
    <cellStyle name="Entrada 2 2 2 8 2" xfId="4601" xr:uid="{00000000-0005-0000-0000-0000DC210000}"/>
    <cellStyle name="Entrada 2 2 2 8 2 2" xfId="13853" xr:uid="{00000000-0005-0000-0000-0000DD210000}"/>
    <cellStyle name="Entrada 2 2 2 8 2 2 2" xfId="23105" xr:uid="{00000000-0005-0000-0000-0000DE210000}"/>
    <cellStyle name="Entrada 2 2 2 8 2 2 3" xfId="32357" xr:uid="{00000000-0005-0000-0000-0000DF210000}"/>
    <cellStyle name="Entrada 2 2 2 8 3" xfId="4974" xr:uid="{00000000-0005-0000-0000-0000E0210000}"/>
    <cellStyle name="Entrada 2 2 2 8 3 2" xfId="14226" xr:uid="{00000000-0005-0000-0000-0000E1210000}"/>
    <cellStyle name="Entrada 2 2 2 8 3 2 2" xfId="23478" xr:uid="{00000000-0005-0000-0000-0000E2210000}"/>
    <cellStyle name="Entrada 2 2 2 8 3 2 3" xfId="32730" xr:uid="{00000000-0005-0000-0000-0000E3210000}"/>
    <cellStyle name="Entrada 2 2 2 8 4" xfId="10627" xr:uid="{00000000-0005-0000-0000-0000E4210000}"/>
    <cellStyle name="Entrada 2 2 2 8 4 2" xfId="19879" xr:uid="{00000000-0005-0000-0000-0000E5210000}"/>
    <cellStyle name="Entrada 2 2 2 8 4 3" xfId="29131" xr:uid="{00000000-0005-0000-0000-0000E6210000}"/>
    <cellStyle name="Entrada 2 2 2 9" xfId="987" xr:uid="{00000000-0005-0000-0000-0000E7210000}"/>
    <cellStyle name="Entrada 2 2 2 9 2" xfId="4715" xr:uid="{00000000-0005-0000-0000-0000E8210000}"/>
    <cellStyle name="Entrada 2 2 2 9 2 2" xfId="13967" xr:uid="{00000000-0005-0000-0000-0000E9210000}"/>
    <cellStyle name="Entrada 2 2 2 9 2 2 2" xfId="23219" xr:uid="{00000000-0005-0000-0000-0000EA210000}"/>
    <cellStyle name="Entrada 2 2 2 9 2 2 3" xfId="32471" xr:uid="{00000000-0005-0000-0000-0000EB210000}"/>
    <cellStyle name="Entrada 2 2 2 9 3" xfId="858" xr:uid="{00000000-0005-0000-0000-0000EC210000}"/>
    <cellStyle name="Entrada 2 2 2 9 3 2" xfId="10612" xr:uid="{00000000-0005-0000-0000-0000ED210000}"/>
    <cellStyle name="Entrada 2 2 2 9 3 2 2" xfId="19864" xr:uid="{00000000-0005-0000-0000-0000EE210000}"/>
    <cellStyle name="Entrada 2 2 2 9 3 2 3" xfId="29116" xr:uid="{00000000-0005-0000-0000-0000EF210000}"/>
    <cellStyle name="Entrada 2 2 2 9 4" xfId="10741" xr:uid="{00000000-0005-0000-0000-0000F0210000}"/>
    <cellStyle name="Entrada 2 2 2 9 4 2" xfId="19993" xr:uid="{00000000-0005-0000-0000-0000F1210000}"/>
    <cellStyle name="Entrada 2 2 2 9 4 3" xfId="29245" xr:uid="{00000000-0005-0000-0000-0000F2210000}"/>
    <cellStyle name="Entrada 2 2 3" xfId="747" xr:uid="{00000000-0005-0000-0000-0000F3210000}"/>
    <cellStyle name="Entrada 2 2 3 10" xfId="4525" xr:uid="{00000000-0005-0000-0000-0000F4210000}"/>
    <cellStyle name="Entrada 2 2 3 10 2" xfId="13777" xr:uid="{00000000-0005-0000-0000-0000F5210000}"/>
    <cellStyle name="Entrada 2 2 3 10 2 2" xfId="23029" xr:uid="{00000000-0005-0000-0000-0000F6210000}"/>
    <cellStyle name="Entrada 2 2 3 10 2 3" xfId="32281" xr:uid="{00000000-0005-0000-0000-0000F7210000}"/>
    <cellStyle name="Entrada 2 2 3 11" xfId="5043" xr:uid="{00000000-0005-0000-0000-0000F8210000}"/>
    <cellStyle name="Entrada 2 2 3 11 2" xfId="14295" xr:uid="{00000000-0005-0000-0000-0000F9210000}"/>
    <cellStyle name="Entrada 2 2 3 11 2 2" xfId="23547" xr:uid="{00000000-0005-0000-0000-0000FA210000}"/>
    <cellStyle name="Entrada 2 2 3 11 2 3" xfId="32799" xr:uid="{00000000-0005-0000-0000-0000FB210000}"/>
    <cellStyle name="Entrada 2 2 3 12" xfId="10562" xr:uid="{00000000-0005-0000-0000-0000FC210000}"/>
    <cellStyle name="Entrada 2 2 3 12 2" xfId="19814" xr:uid="{00000000-0005-0000-0000-0000FD210000}"/>
    <cellStyle name="Entrada 2 2 3 12 3" xfId="29066" xr:uid="{00000000-0005-0000-0000-0000FE210000}"/>
    <cellStyle name="Entrada 2 2 3 2" xfId="1946" xr:uid="{00000000-0005-0000-0000-0000FF210000}"/>
    <cellStyle name="Entrada 2 2 3 2 2" xfId="2699" xr:uid="{00000000-0005-0000-0000-000000220000}"/>
    <cellStyle name="Entrada 2 2 3 2 2 2" xfId="6147" xr:uid="{00000000-0005-0000-0000-000001220000}"/>
    <cellStyle name="Entrada 2 2 3 2 2 2 2" xfId="15399" xr:uid="{00000000-0005-0000-0000-000002220000}"/>
    <cellStyle name="Entrada 2 2 3 2 2 2 2 2" xfId="24651" xr:uid="{00000000-0005-0000-0000-000003220000}"/>
    <cellStyle name="Entrada 2 2 3 2 2 2 2 3" xfId="33903" xr:uid="{00000000-0005-0000-0000-000004220000}"/>
    <cellStyle name="Entrada 2 2 3 2 2 3" xfId="8829" xr:uid="{00000000-0005-0000-0000-000005220000}"/>
    <cellStyle name="Entrada 2 2 3 2 2 3 2" xfId="18081" xr:uid="{00000000-0005-0000-0000-000006220000}"/>
    <cellStyle name="Entrada 2 2 3 2 2 3 2 2" xfId="27333" xr:uid="{00000000-0005-0000-0000-000007220000}"/>
    <cellStyle name="Entrada 2 2 3 2 2 3 2 3" xfId="36585" xr:uid="{00000000-0005-0000-0000-000008220000}"/>
    <cellStyle name="Entrada 2 2 3 2 2 4" xfId="11951" xr:uid="{00000000-0005-0000-0000-000009220000}"/>
    <cellStyle name="Entrada 2 2 3 2 2 4 2" xfId="21203" xr:uid="{00000000-0005-0000-0000-00000A220000}"/>
    <cellStyle name="Entrada 2 2 3 2 2 4 3" xfId="30455" xr:uid="{00000000-0005-0000-0000-00000B220000}"/>
    <cellStyle name="Entrada 2 2 3 2 3" xfId="3355" xr:uid="{00000000-0005-0000-0000-00000C220000}"/>
    <cellStyle name="Entrada 2 2 3 2 3 2" xfId="6803" xr:uid="{00000000-0005-0000-0000-00000D220000}"/>
    <cellStyle name="Entrada 2 2 3 2 3 2 2" xfId="16055" xr:uid="{00000000-0005-0000-0000-00000E220000}"/>
    <cellStyle name="Entrada 2 2 3 2 3 2 2 2" xfId="25307" xr:uid="{00000000-0005-0000-0000-00000F220000}"/>
    <cellStyle name="Entrada 2 2 3 2 3 2 2 3" xfId="34559" xr:uid="{00000000-0005-0000-0000-000010220000}"/>
    <cellStyle name="Entrada 2 2 3 2 3 3" xfId="9485" xr:uid="{00000000-0005-0000-0000-000011220000}"/>
    <cellStyle name="Entrada 2 2 3 2 3 3 2" xfId="18737" xr:uid="{00000000-0005-0000-0000-000012220000}"/>
    <cellStyle name="Entrada 2 2 3 2 3 3 2 2" xfId="27989" xr:uid="{00000000-0005-0000-0000-000013220000}"/>
    <cellStyle name="Entrada 2 2 3 2 3 3 2 3" xfId="37241" xr:uid="{00000000-0005-0000-0000-000014220000}"/>
    <cellStyle name="Entrada 2 2 3 2 3 4" xfId="12607" xr:uid="{00000000-0005-0000-0000-000015220000}"/>
    <cellStyle name="Entrada 2 2 3 2 3 4 2" xfId="21859" xr:uid="{00000000-0005-0000-0000-000016220000}"/>
    <cellStyle name="Entrada 2 2 3 2 3 4 3" xfId="31111" xr:uid="{00000000-0005-0000-0000-000017220000}"/>
    <cellStyle name="Entrada 2 2 3 2 4" xfId="3990" xr:uid="{00000000-0005-0000-0000-000018220000}"/>
    <cellStyle name="Entrada 2 2 3 2 4 2" xfId="7438" xr:uid="{00000000-0005-0000-0000-000019220000}"/>
    <cellStyle name="Entrada 2 2 3 2 4 2 2" xfId="16690" xr:uid="{00000000-0005-0000-0000-00001A220000}"/>
    <cellStyle name="Entrada 2 2 3 2 4 2 2 2" xfId="25942" xr:uid="{00000000-0005-0000-0000-00001B220000}"/>
    <cellStyle name="Entrada 2 2 3 2 4 2 2 3" xfId="35194" xr:uid="{00000000-0005-0000-0000-00001C220000}"/>
    <cellStyle name="Entrada 2 2 3 2 4 3" xfId="10120" xr:uid="{00000000-0005-0000-0000-00001D220000}"/>
    <cellStyle name="Entrada 2 2 3 2 4 3 2" xfId="19372" xr:uid="{00000000-0005-0000-0000-00001E220000}"/>
    <cellStyle name="Entrada 2 2 3 2 4 3 2 2" xfId="28624" xr:uid="{00000000-0005-0000-0000-00001F220000}"/>
    <cellStyle name="Entrada 2 2 3 2 4 3 2 3" xfId="37876" xr:uid="{00000000-0005-0000-0000-000020220000}"/>
    <cellStyle name="Entrada 2 2 3 2 4 4" xfId="13242" xr:uid="{00000000-0005-0000-0000-000021220000}"/>
    <cellStyle name="Entrada 2 2 3 2 4 4 2" xfId="22494" xr:uid="{00000000-0005-0000-0000-000022220000}"/>
    <cellStyle name="Entrada 2 2 3 2 4 4 3" xfId="31746" xr:uid="{00000000-0005-0000-0000-000023220000}"/>
    <cellStyle name="Entrada 2 2 3 2 5" xfId="5396" xr:uid="{00000000-0005-0000-0000-000024220000}"/>
    <cellStyle name="Entrada 2 2 3 2 5 2" xfId="14648" xr:uid="{00000000-0005-0000-0000-000025220000}"/>
    <cellStyle name="Entrada 2 2 3 2 5 2 2" xfId="23900" xr:uid="{00000000-0005-0000-0000-000026220000}"/>
    <cellStyle name="Entrada 2 2 3 2 5 2 3" xfId="33152" xr:uid="{00000000-0005-0000-0000-000027220000}"/>
    <cellStyle name="Entrada 2 2 3 2 6" xfId="8079" xr:uid="{00000000-0005-0000-0000-000028220000}"/>
    <cellStyle name="Entrada 2 2 3 2 6 2" xfId="17331" xr:uid="{00000000-0005-0000-0000-000029220000}"/>
    <cellStyle name="Entrada 2 2 3 2 6 2 2" xfId="26583" xr:uid="{00000000-0005-0000-0000-00002A220000}"/>
    <cellStyle name="Entrada 2 2 3 2 6 2 3" xfId="35835" xr:uid="{00000000-0005-0000-0000-00002B220000}"/>
    <cellStyle name="Entrada 2 2 3 2 7" xfId="11201" xr:uid="{00000000-0005-0000-0000-00002C220000}"/>
    <cellStyle name="Entrada 2 2 3 2 7 2" xfId="20453" xr:uid="{00000000-0005-0000-0000-00002D220000}"/>
    <cellStyle name="Entrada 2 2 3 2 7 3" xfId="29705" xr:uid="{00000000-0005-0000-0000-00002E220000}"/>
    <cellStyle name="Entrada 2 2 3 3" xfId="2039" xr:uid="{00000000-0005-0000-0000-00002F220000}"/>
    <cellStyle name="Entrada 2 2 3 3 2" xfId="2788" xr:uid="{00000000-0005-0000-0000-000030220000}"/>
    <cellStyle name="Entrada 2 2 3 3 2 2" xfId="6236" xr:uid="{00000000-0005-0000-0000-000031220000}"/>
    <cellStyle name="Entrada 2 2 3 3 2 2 2" xfId="15488" xr:uid="{00000000-0005-0000-0000-000032220000}"/>
    <cellStyle name="Entrada 2 2 3 3 2 2 2 2" xfId="24740" xr:uid="{00000000-0005-0000-0000-000033220000}"/>
    <cellStyle name="Entrada 2 2 3 3 2 2 2 3" xfId="33992" xr:uid="{00000000-0005-0000-0000-000034220000}"/>
    <cellStyle name="Entrada 2 2 3 3 2 3" xfId="8918" xr:uid="{00000000-0005-0000-0000-000035220000}"/>
    <cellStyle name="Entrada 2 2 3 3 2 3 2" xfId="18170" xr:uid="{00000000-0005-0000-0000-000036220000}"/>
    <cellStyle name="Entrada 2 2 3 3 2 3 2 2" xfId="27422" xr:uid="{00000000-0005-0000-0000-000037220000}"/>
    <cellStyle name="Entrada 2 2 3 3 2 3 2 3" xfId="36674" xr:uid="{00000000-0005-0000-0000-000038220000}"/>
    <cellStyle name="Entrada 2 2 3 3 2 4" xfId="12040" xr:uid="{00000000-0005-0000-0000-000039220000}"/>
    <cellStyle name="Entrada 2 2 3 3 2 4 2" xfId="21292" xr:uid="{00000000-0005-0000-0000-00003A220000}"/>
    <cellStyle name="Entrada 2 2 3 3 2 4 3" xfId="30544" xr:uid="{00000000-0005-0000-0000-00003B220000}"/>
    <cellStyle name="Entrada 2 2 3 3 3" xfId="3444" xr:uid="{00000000-0005-0000-0000-00003C220000}"/>
    <cellStyle name="Entrada 2 2 3 3 3 2" xfId="6892" xr:uid="{00000000-0005-0000-0000-00003D220000}"/>
    <cellStyle name="Entrada 2 2 3 3 3 2 2" xfId="16144" xr:uid="{00000000-0005-0000-0000-00003E220000}"/>
    <cellStyle name="Entrada 2 2 3 3 3 2 2 2" xfId="25396" xr:uid="{00000000-0005-0000-0000-00003F220000}"/>
    <cellStyle name="Entrada 2 2 3 3 3 2 2 3" xfId="34648" xr:uid="{00000000-0005-0000-0000-000040220000}"/>
    <cellStyle name="Entrada 2 2 3 3 3 3" xfId="9574" xr:uid="{00000000-0005-0000-0000-000041220000}"/>
    <cellStyle name="Entrada 2 2 3 3 3 3 2" xfId="18826" xr:uid="{00000000-0005-0000-0000-000042220000}"/>
    <cellStyle name="Entrada 2 2 3 3 3 3 2 2" xfId="28078" xr:uid="{00000000-0005-0000-0000-000043220000}"/>
    <cellStyle name="Entrada 2 2 3 3 3 3 2 3" xfId="37330" xr:uid="{00000000-0005-0000-0000-000044220000}"/>
    <cellStyle name="Entrada 2 2 3 3 3 4" xfId="12696" xr:uid="{00000000-0005-0000-0000-000045220000}"/>
    <cellStyle name="Entrada 2 2 3 3 3 4 2" xfId="21948" xr:uid="{00000000-0005-0000-0000-000046220000}"/>
    <cellStyle name="Entrada 2 2 3 3 3 4 3" xfId="31200" xr:uid="{00000000-0005-0000-0000-000047220000}"/>
    <cellStyle name="Entrada 2 2 3 3 4" xfId="4079" xr:uid="{00000000-0005-0000-0000-000048220000}"/>
    <cellStyle name="Entrada 2 2 3 3 4 2" xfId="7527" xr:uid="{00000000-0005-0000-0000-000049220000}"/>
    <cellStyle name="Entrada 2 2 3 3 4 2 2" xfId="16779" xr:uid="{00000000-0005-0000-0000-00004A220000}"/>
    <cellStyle name="Entrada 2 2 3 3 4 2 2 2" xfId="26031" xr:uid="{00000000-0005-0000-0000-00004B220000}"/>
    <cellStyle name="Entrada 2 2 3 3 4 2 2 3" xfId="35283" xr:uid="{00000000-0005-0000-0000-00004C220000}"/>
    <cellStyle name="Entrada 2 2 3 3 4 3" xfId="10209" xr:uid="{00000000-0005-0000-0000-00004D220000}"/>
    <cellStyle name="Entrada 2 2 3 3 4 3 2" xfId="19461" xr:uid="{00000000-0005-0000-0000-00004E220000}"/>
    <cellStyle name="Entrada 2 2 3 3 4 3 2 2" xfId="28713" xr:uid="{00000000-0005-0000-0000-00004F220000}"/>
    <cellStyle name="Entrada 2 2 3 3 4 3 2 3" xfId="37965" xr:uid="{00000000-0005-0000-0000-000050220000}"/>
    <cellStyle name="Entrada 2 2 3 3 4 4" xfId="13331" xr:uid="{00000000-0005-0000-0000-000051220000}"/>
    <cellStyle name="Entrada 2 2 3 3 4 4 2" xfId="22583" xr:uid="{00000000-0005-0000-0000-000052220000}"/>
    <cellStyle name="Entrada 2 2 3 3 4 4 3" xfId="31835" xr:uid="{00000000-0005-0000-0000-000053220000}"/>
    <cellStyle name="Entrada 2 2 3 3 5" xfId="5487" xr:uid="{00000000-0005-0000-0000-000054220000}"/>
    <cellStyle name="Entrada 2 2 3 3 5 2" xfId="14739" xr:uid="{00000000-0005-0000-0000-000055220000}"/>
    <cellStyle name="Entrada 2 2 3 3 5 2 2" xfId="23991" xr:uid="{00000000-0005-0000-0000-000056220000}"/>
    <cellStyle name="Entrada 2 2 3 3 5 2 3" xfId="33243" xr:uid="{00000000-0005-0000-0000-000057220000}"/>
    <cellStyle name="Entrada 2 2 3 3 6" xfId="8169" xr:uid="{00000000-0005-0000-0000-000058220000}"/>
    <cellStyle name="Entrada 2 2 3 3 6 2" xfId="17421" xr:uid="{00000000-0005-0000-0000-000059220000}"/>
    <cellStyle name="Entrada 2 2 3 3 6 2 2" xfId="26673" xr:uid="{00000000-0005-0000-0000-00005A220000}"/>
    <cellStyle name="Entrada 2 2 3 3 6 2 3" xfId="35925" xr:uid="{00000000-0005-0000-0000-00005B220000}"/>
    <cellStyle name="Entrada 2 2 3 3 7" xfId="11291" xr:uid="{00000000-0005-0000-0000-00005C220000}"/>
    <cellStyle name="Entrada 2 2 3 3 7 2" xfId="20543" xr:uid="{00000000-0005-0000-0000-00005D220000}"/>
    <cellStyle name="Entrada 2 2 3 3 7 3" xfId="29795" xr:uid="{00000000-0005-0000-0000-00005E220000}"/>
    <cellStyle name="Entrada 2 2 3 4" xfId="2115" xr:uid="{00000000-0005-0000-0000-00005F220000}"/>
    <cellStyle name="Entrada 2 2 3 4 2" xfId="2864" xr:uid="{00000000-0005-0000-0000-000060220000}"/>
    <cellStyle name="Entrada 2 2 3 4 2 2" xfId="6312" xr:uid="{00000000-0005-0000-0000-000061220000}"/>
    <cellStyle name="Entrada 2 2 3 4 2 2 2" xfId="15564" xr:uid="{00000000-0005-0000-0000-000062220000}"/>
    <cellStyle name="Entrada 2 2 3 4 2 2 2 2" xfId="24816" xr:uid="{00000000-0005-0000-0000-000063220000}"/>
    <cellStyle name="Entrada 2 2 3 4 2 2 2 3" xfId="34068" xr:uid="{00000000-0005-0000-0000-000064220000}"/>
    <cellStyle name="Entrada 2 2 3 4 2 3" xfId="8994" xr:uid="{00000000-0005-0000-0000-000065220000}"/>
    <cellStyle name="Entrada 2 2 3 4 2 3 2" xfId="18246" xr:uid="{00000000-0005-0000-0000-000066220000}"/>
    <cellStyle name="Entrada 2 2 3 4 2 3 2 2" xfId="27498" xr:uid="{00000000-0005-0000-0000-000067220000}"/>
    <cellStyle name="Entrada 2 2 3 4 2 3 2 3" xfId="36750" xr:uid="{00000000-0005-0000-0000-000068220000}"/>
    <cellStyle name="Entrada 2 2 3 4 2 4" xfId="12116" xr:uid="{00000000-0005-0000-0000-000069220000}"/>
    <cellStyle name="Entrada 2 2 3 4 2 4 2" xfId="21368" xr:uid="{00000000-0005-0000-0000-00006A220000}"/>
    <cellStyle name="Entrada 2 2 3 4 2 4 3" xfId="30620" xr:uid="{00000000-0005-0000-0000-00006B220000}"/>
    <cellStyle name="Entrada 2 2 3 4 3" xfId="3520" xr:uid="{00000000-0005-0000-0000-00006C220000}"/>
    <cellStyle name="Entrada 2 2 3 4 3 2" xfId="6968" xr:uid="{00000000-0005-0000-0000-00006D220000}"/>
    <cellStyle name="Entrada 2 2 3 4 3 2 2" xfId="16220" xr:uid="{00000000-0005-0000-0000-00006E220000}"/>
    <cellStyle name="Entrada 2 2 3 4 3 2 2 2" xfId="25472" xr:uid="{00000000-0005-0000-0000-00006F220000}"/>
    <cellStyle name="Entrada 2 2 3 4 3 2 2 3" xfId="34724" xr:uid="{00000000-0005-0000-0000-000070220000}"/>
    <cellStyle name="Entrada 2 2 3 4 3 3" xfId="9650" xr:uid="{00000000-0005-0000-0000-000071220000}"/>
    <cellStyle name="Entrada 2 2 3 4 3 3 2" xfId="18902" xr:uid="{00000000-0005-0000-0000-000072220000}"/>
    <cellStyle name="Entrada 2 2 3 4 3 3 2 2" xfId="28154" xr:uid="{00000000-0005-0000-0000-000073220000}"/>
    <cellStyle name="Entrada 2 2 3 4 3 3 2 3" xfId="37406" xr:uid="{00000000-0005-0000-0000-000074220000}"/>
    <cellStyle name="Entrada 2 2 3 4 3 4" xfId="12772" xr:uid="{00000000-0005-0000-0000-000075220000}"/>
    <cellStyle name="Entrada 2 2 3 4 3 4 2" xfId="22024" xr:uid="{00000000-0005-0000-0000-000076220000}"/>
    <cellStyle name="Entrada 2 2 3 4 3 4 3" xfId="31276" xr:uid="{00000000-0005-0000-0000-000077220000}"/>
    <cellStyle name="Entrada 2 2 3 4 4" xfId="4155" xr:uid="{00000000-0005-0000-0000-000078220000}"/>
    <cellStyle name="Entrada 2 2 3 4 4 2" xfId="7603" xr:uid="{00000000-0005-0000-0000-000079220000}"/>
    <cellStyle name="Entrada 2 2 3 4 4 2 2" xfId="16855" xr:uid="{00000000-0005-0000-0000-00007A220000}"/>
    <cellStyle name="Entrada 2 2 3 4 4 2 2 2" xfId="26107" xr:uid="{00000000-0005-0000-0000-00007B220000}"/>
    <cellStyle name="Entrada 2 2 3 4 4 2 2 3" xfId="35359" xr:uid="{00000000-0005-0000-0000-00007C220000}"/>
    <cellStyle name="Entrada 2 2 3 4 4 3" xfId="10285" xr:uid="{00000000-0005-0000-0000-00007D220000}"/>
    <cellStyle name="Entrada 2 2 3 4 4 3 2" xfId="19537" xr:uid="{00000000-0005-0000-0000-00007E220000}"/>
    <cellStyle name="Entrada 2 2 3 4 4 3 2 2" xfId="28789" xr:uid="{00000000-0005-0000-0000-00007F220000}"/>
    <cellStyle name="Entrada 2 2 3 4 4 3 2 3" xfId="38041" xr:uid="{00000000-0005-0000-0000-000080220000}"/>
    <cellStyle name="Entrada 2 2 3 4 4 4" xfId="13407" xr:uid="{00000000-0005-0000-0000-000081220000}"/>
    <cellStyle name="Entrada 2 2 3 4 4 4 2" xfId="22659" xr:uid="{00000000-0005-0000-0000-000082220000}"/>
    <cellStyle name="Entrada 2 2 3 4 4 4 3" xfId="31911" xr:uid="{00000000-0005-0000-0000-000083220000}"/>
    <cellStyle name="Entrada 2 2 3 4 5" xfId="5563" xr:uid="{00000000-0005-0000-0000-000084220000}"/>
    <cellStyle name="Entrada 2 2 3 4 5 2" xfId="14815" xr:uid="{00000000-0005-0000-0000-000085220000}"/>
    <cellStyle name="Entrada 2 2 3 4 5 2 2" xfId="24067" xr:uid="{00000000-0005-0000-0000-000086220000}"/>
    <cellStyle name="Entrada 2 2 3 4 5 2 3" xfId="33319" xr:uid="{00000000-0005-0000-0000-000087220000}"/>
    <cellStyle name="Entrada 2 2 3 4 6" xfId="8245" xr:uid="{00000000-0005-0000-0000-000088220000}"/>
    <cellStyle name="Entrada 2 2 3 4 6 2" xfId="17497" xr:uid="{00000000-0005-0000-0000-000089220000}"/>
    <cellStyle name="Entrada 2 2 3 4 6 2 2" xfId="26749" xr:uid="{00000000-0005-0000-0000-00008A220000}"/>
    <cellStyle name="Entrada 2 2 3 4 6 2 3" xfId="36001" xr:uid="{00000000-0005-0000-0000-00008B220000}"/>
    <cellStyle name="Entrada 2 2 3 4 7" xfId="11367" xr:uid="{00000000-0005-0000-0000-00008C220000}"/>
    <cellStyle name="Entrada 2 2 3 4 7 2" xfId="20619" xr:uid="{00000000-0005-0000-0000-00008D220000}"/>
    <cellStyle name="Entrada 2 2 3 4 7 3" xfId="29871" xr:uid="{00000000-0005-0000-0000-00008E220000}"/>
    <cellStyle name="Entrada 2 2 3 5" xfId="2184" xr:uid="{00000000-0005-0000-0000-00008F220000}"/>
    <cellStyle name="Entrada 2 2 3 5 2" xfId="2933" xr:uid="{00000000-0005-0000-0000-000090220000}"/>
    <cellStyle name="Entrada 2 2 3 5 2 2" xfId="6381" xr:uid="{00000000-0005-0000-0000-000091220000}"/>
    <cellStyle name="Entrada 2 2 3 5 2 2 2" xfId="15633" xr:uid="{00000000-0005-0000-0000-000092220000}"/>
    <cellStyle name="Entrada 2 2 3 5 2 2 2 2" xfId="24885" xr:uid="{00000000-0005-0000-0000-000093220000}"/>
    <cellStyle name="Entrada 2 2 3 5 2 2 2 3" xfId="34137" xr:uid="{00000000-0005-0000-0000-000094220000}"/>
    <cellStyle name="Entrada 2 2 3 5 2 3" xfId="9063" xr:uid="{00000000-0005-0000-0000-000095220000}"/>
    <cellStyle name="Entrada 2 2 3 5 2 3 2" xfId="18315" xr:uid="{00000000-0005-0000-0000-000096220000}"/>
    <cellStyle name="Entrada 2 2 3 5 2 3 2 2" xfId="27567" xr:uid="{00000000-0005-0000-0000-000097220000}"/>
    <cellStyle name="Entrada 2 2 3 5 2 3 2 3" xfId="36819" xr:uid="{00000000-0005-0000-0000-000098220000}"/>
    <cellStyle name="Entrada 2 2 3 5 2 4" xfId="12185" xr:uid="{00000000-0005-0000-0000-000099220000}"/>
    <cellStyle name="Entrada 2 2 3 5 2 4 2" xfId="21437" xr:uid="{00000000-0005-0000-0000-00009A220000}"/>
    <cellStyle name="Entrada 2 2 3 5 2 4 3" xfId="30689" xr:uid="{00000000-0005-0000-0000-00009B220000}"/>
    <cellStyle name="Entrada 2 2 3 5 3" xfId="3589" xr:uid="{00000000-0005-0000-0000-00009C220000}"/>
    <cellStyle name="Entrada 2 2 3 5 3 2" xfId="7037" xr:uid="{00000000-0005-0000-0000-00009D220000}"/>
    <cellStyle name="Entrada 2 2 3 5 3 2 2" xfId="16289" xr:uid="{00000000-0005-0000-0000-00009E220000}"/>
    <cellStyle name="Entrada 2 2 3 5 3 2 2 2" xfId="25541" xr:uid="{00000000-0005-0000-0000-00009F220000}"/>
    <cellStyle name="Entrada 2 2 3 5 3 2 2 3" xfId="34793" xr:uid="{00000000-0005-0000-0000-0000A0220000}"/>
    <cellStyle name="Entrada 2 2 3 5 3 3" xfId="9719" xr:uid="{00000000-0005-0000-0000-0000A1220000}"/>
    <cellStyle name="Entrada 2 2 3 5 3 3 2" xfId="18971" xr:uid="{00000000-0005-0000-0000-0000A2220000}"/>
    <cellStyle name="Entrada 2 2 3 5 3 3 2 2" xfId="28223" xr:uid="{00000000-0005-0000-0000-0000A3220000}"/>
    <cellStyle name="Entrada 2 2 3 5 3 3 2 3" xfId="37475" xr:uid="{00000000-0005-0000-0000-0000A4220000}"/>
    <cellStyle name="Entrada 2 2 3 5 3 4" xfId="12841" xr:uid="{00000000-0005-0000-0000-0000A5220000}"/>
    <cellStyle name="Entrada 2 2 3 5 3 4 2" xfId="22093" xr:uid="{00000000-0005-0000-0000-0000A6220000}"/>
    <cellStyle name="Entrada 2 2 3 5 3 4 3" xfId="31345" xr:uid="{00000000-0005-0000-0000-0000A7220000}"/>
    <cellStyle name="Entrada 2 2 3 5 4" xfId="4224" xr:uid="{00000000-0005-0000-0000-0000A8220000}"/>
    <cellStyle name="Entrada 2 2 3 5 4 2" xfId="7672" xr:uid="{00000000-0005-0000-0000-0000A9220000}"/>
    <cellStyle name="Entrada 2 2 3 5 4 2 2" xfId="16924" xr:uid="{00000000-0005-0000-0000-0000AA220000}"/>
    <cellStyle name="Entrada 2 2 3 5 4 2 2 2" xfId="26176" xr:uid="{00000000-0005-0000-0000-0000AB220000}"/>
    <cellStyle name="Entrada 2 2 3 5 4 2 2 3" xfId="35428" xr:uid="{00000000-0005-0000-0000-0000AC220000}"/>
    <cellStyle name="Entrada 2 2 3 5 4 3" xfId="10354" xr:uid="{00000000-0005-0000-0000-0000AD220000}"/>
    <cellStyle name="Entrada 2 2 3 5 4 3 2" xfId="19606" xr:uid="{00000000-0005-0000-0000-0000AE220000}"/>
    <cellStyle name="Entrada 2 2 3 5 4 3 2 2" xfId="28858" xr:uid="{00000000-0005-0000-0000-0000AF220000}"/>
    <cellStyle name="Entrada 2 2 3 5 4 3 2 3" xfId="38110" xr:uid="{00000000-0005-0000-0000-0000B0220000}"/>
    <cellStyle name="Entrada 2 2 3 5 4 4" xfId="13476" xr:uid="{00000000-0005-0000-0000-0000B1220000}"/>
    <cellStyle name="Entrada 2 2 3 5 4 4 2" xfId="22728" xr:uid="{00000000-0005-0000-0000-0000B2220000}"/>
    <cellStyle name="Entrada 2 2 3 5 4 4 3" xfId="31980" xr:uid="{00000000-0005-0000-0000-0000B3220000}"/>
    <cellStyle name="Entrada 2 2 3 5 5" xfId="5632" xr:uid="{00000000-0005-0000-0000-0000B4220000}"/>
    <cellStyle name="Entrada 2 2 3 5 5 2" xfId="14884" xr:uid="{00000000-0005-0000-0000-0000B5220000}"/>
    <cellStyle name="Entrada 2 2 3 5 5 2 2" xfId="24136" xr:uid="{00000000-0005-0000-0000-0000B6220000}"/>
    <cellStyle name="Entrada 2 2 3 5 5 2 3" xfId="33388" xr:uid="{00000000-0005-0000-0000-0000B7220000}"/>
    <cellStyle name="Entrada 2 2 3 5 6" xfId="8314" xr:uid="{00000000-0005-0000-0000-0000B8220000}"/>
    <cellStyle name="Entrada 2 2 3 5 6 2" xfId="17566" xr:uid="{00000000-0005-0000-0000-0000B9220000}"/>
    <cellStyle name="Entrada 2 2 3 5 6 2 2" xfId="26818" xr:uid="{00000000-0005-0000-0000-0000BA220000}"/>
    <cellStyle name="Entrada 2 2 3 5 6 2 3" xfId="36070" xr:uid="{00000000-0005-0000-0000-0000BB220000}"/>
    <cellStyle name="Entrada 2 2 3 5 7" xfId="11436" xr:uid="{00000000-0005-0000-0000-0000BC220000}"/>
    <cellStyle name="Entrada 2 2 3 5 7 2" xfId="20688" xr:uid="{00000000-0005-0000-0000-0000BD220000}"/>
    <cellStyle name="Entrada 2 2 3 5 7 3" xfId="29940" xr:uid="{00000000-0005-0000-0000-0000BE220000}"/>
    <cellStyle name="Entrada 2 2 3 6" xfId="2245" xr:uid="{00000000-0005-0000-0000-0000BF220000}"/>
    <cellStyle name="Entrada 2 2 3 6 2" xfId="2994" xr:uid="{00000000-0005-0000-0000-0000C0220000}"/>
    <cellStyle name="Entrada 2 2 3 6 2 2" xfId="6442" xr:uid="{00000000-0005-0000-0000-0000C1220000}"/>
    <cellStyle name="Entrada 2 2 3 6 2 2 2" xfId="15694" xr:uid="{00000000-0005-0000-0000-0000C2220000}"/>
    <cellStyle name="Entrada 2 2 3 6 2 2 2 2" xfId="24946" xr:uid="{00000000-0005-0000-0000-0000C3220000}"/>
    <cellStyle name="Entrada 2 2 3 6 2 2 2 3" xfId="34198" xr:uid="{00000000-0005-0000-0000-0000C4220000}"/>
    <cellStyle name="Entrada 2 2 3 6 2 3" xfId="9124" xr:uid="{00000000-0005-0000-0000-0000C5220000}"/>
    <cellStyle name="Entrada 2 2 3 6 2 3 2" xfId="18376" xr:uid="{00000000-0005-0000-0000-0000C6220000}"/>
    <cellStyle name="Entrada 2 2 3 6 2 3 2 2" xfId="27628" xr:uid="{00000000-0005-0000-0000-0000C7220000}"/>
    <cellStyle name="Entrada 2 2 3 6 2 3 2 3" xfId="36880" xr:uid="{00000000-0005-0000-0000-0000C8220000}"/>
    <cellStyle name="Entrada 2 2 3 6 2 4" xfId="12246" xr:uid="{00000000-0005-0000-0000-0000C9220000}"/>
    <cellStyle name="Entrada 2 2 3 6 2 4 2" xfId="21498" xr:uid="{00000000-0005-0000-0000-0000CA220000}"/>
    <cellStyle name="Entrada 2 2 3 6 2 4 3" xfId="30750" xr:uid="{00000000-0005-0000-0000-0000CB220000}"/>
    <cellStyle name="Entrada 2 2 3 6 3" xfId="3650" xr:uid="{00000000-0005-0000-0000-0000CC220000}"/>
    <cellStyle name="Entrada 2 2 3 6 3 2" xfId="7098" xr:uid="{00000000-0005-0000-0000-0000CD220000}"/>
    <cellStyle name="Entrada 2 2 3 6 3 2 2" xfId="16350" xr:uid="{00000000-0005-0000-0000-0000CE220000}"/>
    <cellStyle name="Entrada 2 2 3 6 3 2 2 2" xfId="25602" xr:uid="{00000000-0005-0000-0000-0000CF220000}"/>
    <cellStyle name="Entrada 2 2 3 6 3 2 2 3" xfId="34854" xr:uid="{00000000-0005-0000-0000-0000D0220000}"/>
    <cellStyle name="Entrada 2 2 3 6 3 3" xfId="9780" xr:uid="{00000000-0005-0000-0000-0000D1220000}"/>
    <cellStyle name="Entrada 2 2 3 6 3 3 2" xfId="19032" xr:uid="{00000000-0005-0000-0000-0000D2220000}"/>
    <cellStyle name="Entrada 2 2 3 6 3 3 2 2" xfId="28284" xr:uid="{00000000-0005-0000-0000-0000D3220000}"/>
    <cellStyle name="Entrada 2 2 3 6 3 3 2 3" xfId="37536" xr:uid="{00000000-0005-0000-0000-0000D4220000}"/>
    <cellStyle name="Entrada 2 2 3 6 3 4" xfId="12902" xr:uid="{00000000-0005-0000-0000-0000D5220000}"/>
    <cellStyle name="Entrada 2 2 3 6 3 4 2" xfId="22154" xr:uid="{00000000-0005-0000-0000-0000D6220000}"/>
    <cellStyle name="Entrada 2 2 3 6 3 4 3" xfId="31406" xr:uid="{00000000-0005-0000-0000-0000D7220000}"/>
    <cellStyle name="Entrada 2 2 3 6 4" xfId="4285" xr:uid="{00000000-0005-0000-0000-0000D8220000}"/>
    <cellStyle name="Entrada 2 2 3 6 4 2" xfId="7733" xr:uid="{00000000-0005-0000-0000-0000D9220000}"/>
    <cellStyle name="Entrada 2 2 3 6 4 2 2" xfId="16985" xr:uid="{00000000-0005-0000-0000-0000DA220000}"/>
    <cellStyle name="Entrada 2 2 3 6 4 2 2 2" xfId="26237" xr:uid="{00000000-0005-0000-0000-0000DB220000}"/>
    <cellStyle name="Entrada 2 2 3 6 4 2 2 3" xfId="35489" xr:uid="{00000000-0005-0000-0000-0000DC220000}"/>
    <cellStyle name="Entrada 2 2 3 6 4 3" xfId="10415" xr:uid="{00000000-0005-0000-0000-0000DD220000}"/>
    <cellStyle name="Entrada 2 2 3 6 4 3 2" xfId="19667" xr:uid="{00000000-0005-0000-0000-0000DE220000}"/>
    <cellStyle name="Entrada 2 2 3 6 4 3 2 2" xfId="28919" xr:uid="{00000000-0005-0000-0000-0000DF220000}"/>
    <cellStyle name="Entrada 2 2 3 6 4 3 2 3" xfId="38171" xr:uid="{00000000-0005-0000-0000-0000E0220000}"/>
    <cellStyle name="Entrada 2 2 3 6 4 4" xfId="13537" xr:uid="{00000000-0005-0000-0000-0000E1220000}"/>
    <cellStyle name="Entrada 2 2 3 6 4 4 2" xfId="22789" xr:uid="{00000000-0005-0000-0000-0000E2220000}"/>
    <cellStyle name="Entrada 2 2 3 6 4 4 3" xfId="32041" xr:uid="{00000000-0005-0000-0000-0000E3220000}"/>
    <cellStyle name="Entrada 2 2 3 6 5" xfId="5693" xr:uid="{00000000-0005-0000-0000-0000E4220000}"/>
    <cellStyle name="Entrada 2 2 3 6 5 2" xfId="14945" xr:uid="{00000000-0005-0000-0000-0000E5220000}"/>
    <cellStyle name="Entrada 2 2 3 6 5 2 2" xfId="24197" xr:uid="{00000000-0005-0000-0000-0000E6220000}"/>
    <cellStyle name="Entrada 2 2 3 6 5 2 3" xfId="33449" xr:uid="{00000000-0005-0000-0000-0000E7220000}"/>
    <cellStyle name="Entrada 2 2 3 6 6" xfId="8375" xr:uid="{00000000-0005-0000-0000-0000E8220000}"/>
    <cellStyle name="Entrada 2 2 3 6 6 2" xfId="17627" xr:uid="{00000000-0005-0000-0000-0000E9220000}"/>
    <cellStyle name="Entrada 2 2 3 6 6 2 2" xfId="26879" xr:uid="{00000000-0005-0000-0000-0000EA220000}"/>
    <cellStyle name="Entrada 2 2 3 6 6 2 3" xfId="36131" xr:uid="{00000000-0005-0000-0000-0000EB220000}"/>
    <cellStyle name="Entrada 2 2 3 6 7" xfId="11497" xr:uid="{00000000-0005-0000-0000-0000EC220000}"/>
    <cellStyle name="Entrada 2 2 3 6 7 2" xfId="20749" xr:uid="{00000000-0005-0000-0000-0000ED220000}"/>
    <cellStyle name="Entrada 2 2 3 6 7 3" xfId="30001" xr:uid="{00000000-0005-0000-0000-0000EE220000}"/>
    <cellStyle name="Entrada 2 2 3 7" xfId="1076" xr:uid="{00000000-0005-0000-0000-0000EF220000}"/>
    <cellStyle name="Entrada 2 2 3 7 2" xfId="4804" xr:uid="{00000000-0005-0000-0000-0000F0220000}"/>
    <cellStyle name="Entrada 2 2 3 7 2 2" xfId="14056" xr:uid="{00000000-0005-0000-0000-0000F1220000}"/>
    <cellStyle name="Entrada 2 2 3 7 2 2 2" xfId="23308" xr:uid="{00000000-0005-0000-0000-0000F2220000}"/>
    <cellStyle name="Entrada 2 2 3 7 2 2 3" xfId="32560" xr:uid="{00000000-0005-0000-0000-0000F3220000}"/>
    <cellStyle name="Entrada 2 2 3 7 3" xfId="4892" xr:uid="{00000000-0005-0000-0000-0000F4220000}"/>
    <cellStyle name="Entrada 2 2 3 7 3 2" xfId="14144" xr:uid="{00000000-0005-0000-0000-0000F5220000}"/>
    <cellStyle name="Entrada 2 2 3 7 3 2 2" xfId="23396" xr:uid="{00000000-0005-0000-0000-0000F6220000}"/>
    <cellStyle name="Entrada 2 2 3 7 3 2 3" xfId="32648" xr:uid="{00000000-0005-0000-0000-0000F7220000}"/>
    <cellStyle name="Entrada 2 2 3 7 4" xfId="10830" xr:uid="{00000000-0005-0000-0000-0000F8220000}"/>
    <cellStyle name="Entrada 2 2 3 7 4 2" xfId="20082" xr:uid="{00000000-0005-0000-0000-0000F9220000}"/>
    <cellStyle name="Entrada 2 2 3 7 4 3" xfId="29334" xr:uid="{00000000-0005-0000-0000-0000FA220000}"/>
    <cellStyle name="Entrada 2 2 3 8" xfId="2289" xr:uid="{00000000-0005-0000-0000-0000FB220000}"/>
    <cellStyle name="Entrada 2 2 3 8 2" xfId="5737" xr:uid="{00000000-0005-0000-0000-0000FC220000}"/>
    <cellStyle name="Entrada 2 2 3 8 2 2" xfId="14989" xr:uid="{00000000-0005-0000-0000-0000FD220000}"/>
    <cellStyle name="Entrada 2 2 3 8 2 2 2" xfId="24241" xr:uid="{00000000-0005-0000-0000-0000FE220000}"/>
    <cellStyle name="Entrada 2 2 3 8 2 2 3" xfId="33493" xr:uid="{00000000-0005-0000-0000-0000FF220000}"/>
    <cellStyle name="Entrada 2 2 3 8 3" xfId="8419" xr:uid="{00000000-0005-0000-0000-000000230000}"/>
    <cellStyle name="Entrada 2 2 3 8 3 2" xfId="17671" xr:uid="{00000000-0005-0000-0000-000001230000}"/>
    <cellStyle name="Entrada 2 2 3 8 3 2 2" xfId="26923" xr:uid="{00000000-0005-0000-0000-000002230000}"/>
    <cellStyle name="Entrada 2 2 3 8 3 2 3" xfId="36175" xr:uid="{00000000-0005-0000-0000-000003230000}"/>
    <cellStyle name="Entrada 2 2 3 8 4" xfId="11541" xr:uid="{00000000-0005-0000-0000-000004230000}"/>
    <cellStyle name="Entrada 2 2 3 8 4 2" xfId="20793" xr:uid="{00000000-0005-0000-0000-000005230000}"/>
    <cellStyle name="Entrada 2 2 3 8 4 3" xfId="30045" xr:uid="{00000000-0005-0000-0000-000006230000}"/>
    <cellStyle name="Entrada 2 2 3 9" xfId="2393" xr:uid="{00000000-0005-0000-0000-000007230000}"/>
    <cellStyle name="Entrada 2 2 3 9 2" xfId="5841" xr:uid="{00000000-0005-0000-0000-000008230000}"/>
    <cellStyle name="Entrada 2 2 3 9 2 2" xfId="15093" xr:uid="{00000000-0005-0000-0000-000009230000}"/>
    <cellStyle name="Entrada 2 2 3 9 2 2 2" xfId="24345" xr:uid="{00000000-0005-0000-0000-00000A230000}"/>
    <cellStyle name="Entrada 2 2 3 9 2 2 3" xfId="33597" xr:uid="{00000000-0005-0000-0000-00000B230000}"/>
    <cellStyle name="Entrada 2 2 3 9 3" xfId="8523" xr:uid="{00000000-0005-0000-0000-00000C230000}"/>
    <cellStyle name="Entrada 2 2 3 9 3 2" xfId="17775" xr:uid="{00000000-0005-0000-0000-00000D230000}"/>
    <cellStyle name="Entrada 2 2 3 9 3 2 2" xfId="27027" xr:uid="{00000000-0005-0000-0000-00000E230000}"/>
    <cellStyle name="Entrada 2 2 3 9 3 2 3" xfId="36279" xr:uid="{00000000-0005-0000-0000-00000F230000}"/>
    <cellStyle name="Entrada 2 2 3 9 4" xfId="11645" xr:uid="{00000000-0005-0000-0000-000010230000}"/>
    <cellStyle name="Entrada 2 2 3 9 4 2" xfId="20897" xr:uid="{00000000-0005-0000-0000-000011230000}"/>
    <cellStyle name="Entrada 2 2 3 9 4 3" xfId="30149" xr:uid="{00000000-0005-0000-0000-000012230000}"/>
    <cellStyle name="Entrada 2 2 4" xfId="818" xr:uid="{00000000-0005-0000-0000-000013230000}"/>
    <cellStyle name="Entrada 2 2 4 10" xfId="4561" xr:uid="{00000000-0005-0000-0000-000014230000}"/>
    <cellStyle name="Entrada 2 2 4 10 2" xfId="13813" xr:uid="{00000000-0005-0000-0000-000015230000}"/>
    <cellStyle name="Entrada 2 2 4 10 2 2" xfId="23065" xr:uid="{00000000-0005-0000-0000-000016230000}"/>
    <cellStyle name="Entrada 2 2 4 10 2 3" xfId="32317" xr:uid="{00000000-0005-0000-0000-000017230000}"/>
    <cellStyle name="Entrada 2 2 4 11" xfId="4373" xr:uid="{00000000-0005-0000-0000-000018230000}"/>
    <cellStyle name="Entrada 2 2 4 11 2" xfId="13625" xr:uid="{00000000-0005-0000-0000-000019230000}"/>
    <cellStyle name="Entrada 2 2 4 11 2 2" xfId="22877" xr:uid="{00000000-0005-0000-0000-00001A230000}"/>
    <cellStyle name="Entrada 2 2 4 11 2 3" xfId="32129" xr:uid="{00000000-0005-0000-0000-00001B230000}"/>
    <cellStyle name="Entrada 2 2 4 12" xfId="10590" xr:uid="{00000000-0005-0000-0000-00001C230000}"/>
    <cellStyle name="Entrada 2 2 4 12 2" xfId="19842" xr:uid="{00000000-0005-0000-0000-00001D230000}"/>
    <cellStyle name="Entrada 2 2 4 12 3" xfId="29094" xr:uid="{00000000-0005-0000-0000-00001E230000}"/>
    <cellStyle name="Entrada 2 2 4 2" xfId="1997" xr:uid="{00000000-0005-0000-0000-00001F230000}"/>
    <cellStyle name="Entrada 2 2 4 2 2" xfId="2750" xr:uid="{00000000-0005-0000-0000-000020230000}"/>
    <cellStyle name="Entrada 2 2 4 2 2 2" xfId="6198" xr:uid="{00000000-0005-0000-0000-000021230000}"/>
    <cellStyle name="Entrada 2 2 4 2 2 2 2" xfId="15450" xr:uid="{00000000-0005-0000-0000-000022230000}"/>
    <cellStyle name="Entrada 2 2 4 2 2 2 2 2" xfId="24702" xr:uid="{00000000-0005-0000-0000-000023230000}"/>
    <cellStyle name="Entrada 2 2 4 2 2 2 2 3" xfId="33954" xr:uid="{00000000-0005-0000-0000-000024230000}"/>
    <cellStyle name="Entrada 2 2 4 2 2 3" xfId="8880" xr:uid="{00000000-0005-0000-0000-000025230000}"/>
    <cellStyle name="Entrada 2 2 4 2 2 3 2" xfId="18132" xr:uid="{00000000-0005-0000-0000-000026230000}"/>
    <cellStyle name="Entrada 2 2 4 2 2 3 2 2" xfId="27384" xr:uid="{00000000-0005-0000-0000-000027230000}"/>
    <cellStyle name="Entrada 2 2 4 2 2 3 2 3" xfId="36636" xr:uid="{00000000-0005-0000-0000-000028230000}"/>
    <cellStyle name="Entrada 2 2 4 2 2 4" xfId="12002" xr:uid="{00000000-0005-0000-0000-000029230000}"/>
    <cellStyle name="Entrada 2 2 4 2 2 4 2" xfId="21254" xr:uid="{00000000-0005-0000-0000-00002A230000}"/>
    <cellStyle name="Entrada 2 2 4 2 2 4 3" xfId="30506" xr:uid="{00000000-0005-0000-0000-00002B230000}"/>
    <cellStyle name="Entrada 2 2 4 2 3" xfId="3406" xr:uid="{00000000-0005-0000-0000-00002C230000}"/>
    <cellStyle name="Entrada 2 2 4 2 3 2" xfId="6854" xr:uid="{00000000-0005-0000-0000-00002D230000}"/>
    <cellStyle name="Entrada 2 2 4 2 3 2 2" xfId="16106" xr:uid="{00000000-0005-0000-0000-00002E230000}"/>
    <cellStyle name="Entrada 2 2 4 2 3 2 2 2" xfId="25358" xr:uid="{00000000-0005-0000-0000-00002F230000}"/>
    <cellStyle name="Entrada 2 2 4 2 3 2 2 3" xfId="34610" xr:uid="{00000000-0005-0000-0000-000030230000}"/>
    <cellStyle name="Entrada 2 2 4 2 3 3" xfId="9536" xr:uid="{00000000-0005-0000-0000-000031230000}"/>
    <cellStyle name="Entrada 2 2 4 2 3 3 2" xfId="18788" xr:uid="{00000000-0005-0000-0000-000032230000}"/>
    <cellStyle name="Entrada 2 2 4 2 3 3 2 2" xfId="28040" xr:uid="{00000000-0005-0000-0000-000033230000}"/>
    <cellStyle name="Entrada 2 2 4 2 3 3 2 3" xfId="37292" xr:uid="{00000000-0005-0000-0000-000034230000}"/>
    <cellStyle name="Entrada 2 2 4 2 3 4" xfId="12658" xr:uid="{00000000-0005-0000-0000-000035230000}"/>
    <cellStyle name="Entrada 2 2 4 2 3 4 2" xfId="21910" xr:uid="{00000000-0005-0000-0000-000036230000}"/>
    <cellStyle name="Entrada 2 2 4 2 3 4 3" xfId="31162" xr:uid="{00000000-0005-0000-0000-000037230000}"/>
    <cellStyle name="Entrada 2 2 4 2 4" xfId="4041" xr:uid="{00000000-0005-0000-0000-000038230000}"/>
    <cellStyle name="Entrada 2 2 4 2 4 2" xfId="7489" xr:uid="{00000000-0005-0000-0000-000039230000}"/>
    <cellStyle name="Entrada 2 2 4 2 4 2 2" xfId="16741" xr:uid="{00000000-0005-0000-0000-00003A230000}"/>
    <cellStyle name="Entrada 2 2 4 2 4 2 2 2" xfId="25993" xr:uid="{00000000-0005-0000-0000-00003B230000}"/>
    <cellStyle name="Entrada 2 2 4 2 4 2 2 3" xfId="35245" xr:uid="{00000000-0005-0000-0000-00003C230000}"/>
    <cellStyle name="Entrada 2 2 4 2 4 3" xfId="10171" xr:uid="{00000000-0005-0000-0000-00003D230000}"/>
    <cellStyle name="Entrada 2 2 4 2 4 3 2" xfId="19423" xr:uid="{00000000-0005-0000-0000-00003E230000}"/>
    <cellStyle name="Entrada 2 2 4 2 4 3 2 2" xfId="28675" xr:uid="{00000000-0005-0000-0000-00003F230000}"/>
    <cellStyle name="Entrada 2 2 4 2 4 3 2 3" xfId="37927" xr:uid="{00000000-0005-0000-0000-000040230000}"/>
    <cellStyle name="Entrada 2 2 4 2 4 4" xfId="13293" xr:uid="{00000000-0005-0000-0000-000041230000}"/>
    <cellStyle name="Entrada 2 2 4 2 4 4 2" xfId="22545" xr:uid="{00000000-0005-0000-0000-000042230000}"/>
    <cellStyle name="Entrada 2 2 4 2 4 4 3" xfId="31797" xr:uid="{00000000-0005-0000-0000-000043230000}"/>
    <cellStyle name="Entrada 2 2 4 2 5" xfId="5447" xr:uid="{00000000-0005-0000-0000-000044230000}"/>
    <cellStyle name="Entrada 2 2 4 2 5 2" xfId="14699" xr:uid="{00000000-0005-0000-0000-000045230000}"/>
    <cellStyle name="Entrada 2 2 4 2 5 2 2" xfId="23951" xr:uid="{00000000-0005-0000-0000-000046230000}"/>
    <cellStyle name="Entrada 2 2 4 2 5 2 3" xfId="33203" xr:uid="{00000000-0005-0000-0000-000047230000}"/>
    <cellStyle name="Entrada 2 2 4 2 6" xfId="8130" xr:uid="{00000000-0005-0000-0000-000048230000}"/>
    <cellStyle name="Entrada 2 2 4 2 6 2" xfId="17382" xr:uid="{00000000-0005-0000-0000-000049230000}"/>
    <cellStyle name="Entrada 2 2 4 2 6 2 2" xfId="26634" xr:uid="{00000000-0005-0000-0000-00004A230000}"/>
    <cellStyle name="Entrada 2 2 4 2 6 2 3" xfId="35886" xr:uid="{00000000-0005-0000-0000-00004B230000}"/>
    <cellStyle name="Entrada 2 2 4 2 7" xfId="11252" xr:uid="{00000000-0005-0000-0000-00004C230000}"/>
    <cellStyle name="Entrada 2 2 4 2 7 2" xfId="20504" xr:uid="{00000000-0005-0000-0000-00004D230000}"/>
    <cellStyle name="Entrada 2 2 4 2 7 3" xfId="29756" xr:uid="{00000000-0005-0000-0000-00004E230000}"/>
    <cellStyle name="Entrada 2 2 4 3" xfId="2079" xr:uid="{00000000-0005-0000-0000-00004F230000}"/>
    <cellStyle name="Entrada 2 2 4 3 2" xfId="2828" xr:uid="{00000000-0005-0000-0000-000050230000}"/>
    <cellStyle name="Entrada 2 2 4 3 2 2" xfId="6276" xr:uid="{00000000-0005-0000-0000-000051230000}"/>
    <cellStyle name="Entrada 2 2 4 3 2 2 2" xfId="15528" xr:uid="{00000000-0005-0000-0000-000052230000}"/>
    <cellStyle name="Entrada 2 2 4 3 2 2 2 2" xfId="24780" xr:uid="{00000000-0005-0000-0000-000053230000}"/>
    <cellStyle name="Entrada 2 2 4 3 2 2 2 3" xfId="34032" xr:uid="{00000000-0005-0000-0000-000054230000}"/>
    <cellStyle name="Entrada 2 2 4 3 2 3" xfId="8958" xr:uid="{00000000-0005-0000-0000-000055230000}"/>
    <cellStyle name="Entrada 2 2 4 3 2 3 2" xfId="18210" xr:uid="{00000000-0005-0000-0000-000056230000}"/>
    <cellStyle name="Entrada 2 2 4 3 2 3 2 2" xfId="27462" xr:uid="{00000000-0005-0000-0000-000057230000}"/>
    <cellStyle name="Entrada 2 2 4 3 2 3 2 3" xfId="36714" xr:uid="{00000000-0005-0000-0000-000058230000}"/>
    <cellStyle name="Entrada 2 2 4 3 2 4" xfId="12080" xr:uid="{00000000-0005-0000-0000-000059230000}"/>
    <cellStyle name="Entrada 2 2 4 3 2 4 2" xfId="21332" xr:uid="{00000000-0005-0000-0000-00005A230000}"/>
    <cellStyle name="Entrada 2 2 4 3 2 4 3" xfId="30584" xr:uid="{00000000-0005-0000-0000-00005B230000}"/>
    <cellStyle name="Entrada 2 2 4 3 3" xfId="3484" xr:uid="{00000000-0005-0000-0000-00005C230000}"/>
    <cellStyle name="Entrada 2 2 4 3 3 2" xfId="6932" xr:uid="{00000000-0005-0000-0000-00005D230000}"/>
    <cellStyle name="Entrada 2 2 4 3 3 2 2" xfId="16184" xr:uid="{00000000-0005-0000-0000-00005E230000}"/>
    <cellStyle name="Entrada 2 2 4 3 3 2 2 2" xfId="25436" xr:uid="{00000000-0005-0000-0000-00005F230000}"/>
    <cellStyle name="Entrada 2 2 4 3 3 2 2 3" xfId="34688" xr:uid="{00000000-0005-0000-0000-000060230000}"/>
    <cellStyle name="Entrada 2 2 4 3 3 3" xfId="9614" xr:uid="{00000000-0005-0000-0000-000061230000}"/>
    <cellStyle name="Entrada 2 2 4 3 3 3 2" xfId="18866" xr:uid="{00000000-0005-0000-0000-000062230000}"/>
    <cellStyle name="Entrada 2 2 4 3 3 3 2 2" xfId="28118" xr:uid="{00000000-0005-0000-0000-000063230000}"/>
    <cellStyle name="Entrada 2 2 4 3 3 3 2 3" xfId="37370" xr:uid="{00000000-0005-0000-0000-000064230000}"/>
    <cellStyle name="Entrada 2 2 4 3 3 4" xfId="12736" xr:uid="{00000000-0005-0000-0000-000065230000}"/>
    <cellStyle name="Entrada 2 2 4 3 3 4 2" xfId="21988" xr:uid="{00000000-0005-0000-0000-000066230000}"/>
    <cellStyle name="Entrada 2 2 4 3 3 4 3" xfId="31240" xr:uid="{00000000-0005-0000-0000-000067230000}"/>
    <cellStyle name="Entrada 2 2 4 3 4" xfId="4119" xr:uid="{00000000-0005-0000-0000-000068230000}"/>
    <cellStyle name="Entrada 2 2 4 3 4 2" xfId="7567" xr:uid="{00000000-0005-0000-0000-000069230000}"/>
    <cellStyle name="Entrada 2 2 4 3 4 2 2" xfId="16819" xr:uid="{00000000-0005-0000-0000-00006A230000}"/>
    <cellStyle name="Entrada 2 2 4 3 4 2 2 2" xfId="26071" xr:uid="{00000000-0005-0000-0000-00006B230000}"/>
    <cellStyle name="Entrada 2 2 4 3 4 2 2 3" xfId="35323" xr:uid="{00000000-0005-0000-0000-00006C230000}"/>
    <cellStyle name="Entrada 2 2 4 3 4 3" xfId="10249" xr:uid="{00000000-0005-0000-0000-00006D230000}"/>
    <cellStyle name="Entrada 2 2 4 3 4 3 2" xfId="19501" xr:uid="{00000000-0005-0000-0000-00006E230000}"/>
    <cellStyle name="Entrada 2 2 4 3 4 3 2 2" xfId="28753" xr:uid="{00000000-0005-0000-0000-00006F230000}"/>
    <cellStyle name="Entrada 2 2 4 3 4 3 2 3" xfId="38005" xr:uid="{00000000-0005-0000-0000-000070230000}"/>
    <cellStyle name="Entrada 2 2 4 3 4 4" xfId="13371" xr:uid="{00000000-0005-0000-0000-000071230000}"/>
    <cellStyle name="Entrada 2 2 4 3 4 4 2" xfId="22623" xr:uid="{00000000-0005-0000-0000-000072230000}"/>
    <cellStyle name="Entrada 2 2 4 3 4 4 3" xfId="31875" xr:uid="{00000000-0005-0000-0000-000073230000}"/>
    <cellStyle name="Entrada 2 2 4 3 5" xfId="5527" xr:uid="{00000000-0005-0000-0000-000074230000}"/>
    <cellStyle name="Entrada 2 2 4 3 5 2" xfId="14779" xr:uid="{00000000-0005-0000-0000-000075230000}"/>
    <cellStyle name="Entrada 2 2 4 3 5 2 2" xfId="24031" xr:uid="{00000000-0005-0000-0000-000076230000}"/>
    <cellStyle name="Entrada 2 2 4 3 5 2 3" xfId="33283" xr:uid="{00000000-0005-0000-0000-000077230000}"/>
    <cellStyle name="Entrada 2 2 4 3 6" xfId="8209" xr:uid="{00000000-0005-0000-0000-000078230000}"/>
    <cellStyle name="Entrada 2 2 4 3 6 2" xfId="17461" xr:uid="{00000000-0005-0000-0000-000079230000}"/>
    <cellStyle name="Entrada 2 2 4 3 6 2 2" xfId="26713" xr:uid="{00000000-0005-0000-0000-00007A230000}"/>
    <cellStyle name="Entrada 2 2 4 3 6 2 3" xfId="35965" xr:uid="{00000000-0005-0000-0000-00007B230000}"/>
    <cellStyle name="Entrada 2 2 4 3 7" xfId="11331" xr:uid="{00000000-0005-0000-0000-00007C230000}"/>
    <cellStyle name="Entrada 2 2 4 3 7 2" xfId="20583" xr:uid="{00000000-0005-0000-0000-00007D230000}"/>
    <cellStyle name="Entrada 2 2 4 3 7 3" xfId="29835" xr:uid="{00000000-0005-0000-0000-00007E230000}"/>
    <cellStyle name="Entrada 2 2 4 4" xfId="2152" xr:uid="{00000000-0005-0000-0000-00007F230000}"/>
    <cellStyle name="Entrada 2 2 4 4 2" xfId="2901" xr:uid="{00000000-0005-0000-0000-000080230000}"/>
    <cellStyle name="Entrada 2 2 4 4 2 2" xfId="6349" xr:uid="{00000000-0005-0000-0000-000081230000}"/>
    <cellStyle name="Entrada 2 2 4 4 2 2 2" xfId="15601" xr:uid="{00000000-0005-0000-0000-000082230000}"/>
    <cellStyle name="Entrada 2 2 4 4 2 2 2 2" xfId="24853" xr:uid="{00000000-0005-0000-0000-000083230000}"/>
    <cellStyle name="Entrada 2 2 4 4 2 2 2 3" xfId="34105" xr:uid="{00000000-0005-0000-0000-000084230000}"/>
    <cellStyle name="Entrada 2 2 4 4 2 3" xfId="9031" xr:uid="{00000000-0005-0000-0000-000085230000}"/>
    <cellStyle name="Entrada 2 2 4 4 2 3 2" xfId="18283" xr:uid="{00000000-0005-0000-0000-000086230000}"/>
    <cellStyle name="Entrada 2 2 4 4 2 3 2 2" xfId="27535" xr:uid="{00000000-0005-0000-0000-000087230000}"/>
    <cellStyle name="Entrada 2 2 4 4 2 3 2 3" xfId="36787" xr:uid="{00000000-0005-0000-0000-000088230000}"/>
    <cellStyle name="Entrada 2 2 4 4 2 4" xfId="12153" xr:uid="{00000000-0005-0000-0000-000089230000}"/>
    <cellStyle name="Entrada 2 2 4 4 2 4 2" xfId="21405" xr:uid="{00000000-0005-0000-0000-00008A230000}"/>
    <cellStyle name="Entrada 2 2 4 4 2 4 3" xfId="30657" xr:uid="{00000000-0005-0000-0000-00008B230000}"/>
    <cellStyle name="Entrada 2 2 4 4 3" xfId="3557" xr:uid="{00000000-0005-0000-0000-00008C230000}"/>
    <cellStyle name="Entrada 2 2 4 4 3 2" xfId="7005" xr:uid="{00000000-0005-0000-0000-00008D230000}"/>
    <cellStyle name="Entrada 2 2 4 4 3 2 2" xfId="16257" xr:uid="{00000000-0005-0000-0000-00008E230000}"/>
    <cellStyle name="Entrada 2 2 4 4 3 2 2 2" xfId="25509" xr:uid="{00000000-0005-0000-0000-00008F230000}"/>
    <cellStyle name="Entrada 2 2 4 4 3 2 2 3" xfId="34761" xr:uid="{00000000-0005-0000-0000-000090230000}"/>
    <cellStyle name="Entrada 2 2 4 4 3 3" xfId="9687" xr:uid="{00000000-0005-0000-0000-000091230000}"/>
    <cellStyle name="Entrada 2 2 4 4 3 3 2" xfId="18939" xr:uid="{00000000-0005-0000-0000-000092230000}"/>
    <cellStyle name="Entrada 2 2 4 4 3 3 2 2" xfId="28191" xr:uid="{00000000-0005-0000-0000-000093230000}"/>
    <cellStyle name="Entrada 2 2 4 4 3 3 2 3" xfId="37443" xr:uid="{00000000-0005-0000-0000-000094230000}"/>
    <cellStyle name="Entrada 2 2 4 4 3 4" xfId="12809" xr:uid="{00000000-0005-0000-0000-000095230000}"/>
    <cellStyle name="Entrada 2 2 4 4 3 4 2" xfId="22061" xr:uid="{00000000-0005-0000-0000-000096230000}"/>
    <cellStyle name="Entrada 2 2 4 4 3 4 3" xfId="31313" xr:uid="{00000000-0005-0000-0000-000097230000}"/>
    <cellStyle name="Entrada 2 2 4 4 4" xfId="4192" xr:uid="{00000000-0005-0000-0000-000098230000}"/>
    <cellStyle name="Entrada 2 2 4 4 4 2" xfId="7640" xr:uid="{00000000-0005-0000-0000-000099230000}"/>
    <cellStyle name="Entrada 2 2 4 4 4 2 2" xfId="16892" xr:uid="{00000000-0005-0000-0000-00009A230000}"/>
    <cellStyle name="Entrada 2 2 4 4 4 2 2 2" xfId="26144" xr:uid="{00000000-0005-0000-0000-00009B230000}"/>
    <cellStyle name="Entrada 2 2 4 4 4 2 2 3" xfId="35396" xr:uid="{00000000-0005-0000-0000-00009C230000}"/>
    <cellStyle name="Entrada 2 2 4 4 4 3" xfId="10322" xr:uid="{00000000-0005-0000-0000-00009D230000}"/>
    <cellStyle name="Entrada 2 2 4 4 4 3 2" xfId="19574" xr:uid="{00000000-0005-0000-0000-00009E230000}"/>
    <cellStyle name="Entrada 2 2 4 4 4 3 2 2" xfId="28826" xr:uid="{00000000-0005-0000-0000-00009F230000}"/>
    <cellStyle name="Entrada 2 2 4 4 4 3 2 3" xfId="38078" xr:uid="{00000000-0005-0000-0000-0000A0230000}"/>
    <cellStyle name="Entrada 2 2 4 4 4 4" xfId="13444" xr:uid="{00000000-0005-0000-0000-0000A1230000}"/>
    <cellStyle name="Entrada 2 2 4 4 4 4 2" xfId="22696" xr:uid="{00000000-0005-0000-0000-0000A2230000}"/>
    <cellStyle name="Entrada 2 2 4 4 4 4 3" xfId="31948" xr:uid="{00000000-0005-0000-0000-0000A3230000}"/>
    <cellStyle name="Entrada 2 2 4 4 5" xfId="5600" xr:uid="{00000000-0005-0000-0000-0000A4230000}"/>
    <cellStyle name="Entrada 2 2 4 4 5 2" xfId="14852" xr:uid="{00000000-0005-0000-0000-0000A5230000}"/>
    <cellStyle name="Entrada 2 2 4 4 5 2 2" xfId="24104" xr:uid="{00000000-0005-0000-0000-0000A6230000}"/>
    <cellStyle name="Entrada 2 2 4 4 5 2 3" xfId="33356" xr:uid="{00000000-0005-0000-0000-0000A7230000}"/>
    <cellStyle name="Entrada 2 2 4 4 6" xfId="8282" xr:uid="{00000000-0005-0000-0000-0000A8230000}"/>
    <cellStyle name="Entrada 2 2 4 4 6 2" xfId="17534" xr:uid="{00000000-0005-0000-0000-0000A9230000}"/>
    <cellStyle name="Entrada 2 2 4 4 6 2 2" xfId="26786" xr:uid="{00000000-0005-0000-0000-0000AA230000}"/>
    <cellStyle name="Entrada 2 2 4 4 6 2 3" xfId="36038" xr:uid="{00000000-0005-0000-0000-0000AB230000}"/>
    <cellStyle name="Entrada 2 2 4 4 7" xfId="11404" xr:uid="{00000000-0005-0000-0000-0000AC230000}"/>
    <cellStyle name="Entrada 2 2 4 4 7 2" xfId="20656" xr:uid="{00000000-0005-0000-0000-0000AD230000}"/>
    <cellStyle name="Entrada 2 2 4 4 7 3" xfId="29908" xr:uid="{00000000-0005-0000-0000-0000AE230000}"/>
    <cellStyle name="Entrada 2 2 4 5" xfId="2215" xr:uid="{00000000-0005-0000-0000-0000AF230000}"/>
    <cellStyle name="Entrada 2 2 4 5 2" xfId="2964" xr:uid="{00000000-0005-0000-0000-0000B0230000}"/>
    <cellStyle name="Entrada 2 2 4 5 2 2" xfId="6412" xr:uid="{00000000-0005-0000-0000-0000B1230000}"/>
    <cellStyle name="Entrada 2 2 4 5 2 2 2" xfId="15664" xr:uid="{00000000-0005-0000-0000-0000B2230000}"/>
    <cellStyle name="Entrada 2 2 4 5 2 2 2 2" xfId="24916" xr:uid="{00000000-0005-0000-0000-0000B3230000}"/>
    <cellStyle name="Entrada 2 2 4 5 2 2 2 3" xfId="34168" xr:uid="{00000000-0005-0000-0000-0000B4230000}"/>
    <cellStyle name="Entrada 2 2 4 5 2 3" xfId="9094" xr:uid="{00000000-0005-0000-0000-0000B5230000}"/>
    <cellStyle name="Entrada 2 2 4 5 2 3 2" xfId="18346" xr:uid="{00000000-0005-0000-0000-0000B6230000}"/>
    <cellStyle name="Entrada 2 2 4 5 2 3 2 2" xfId="27598" xr:uid="{00000000-0005-0000-0000-0000B7230000}"/>
    <cellStyle name="Entrada 2 2 4 5 2 3 2 3" xfId="36850" xr:uid="{00000000-0005-0000-0000-0000B8230000}"/>
    <cellStyle name="Entrada 2 2 4 5 2 4" xfId="12216" xr:uid="{00000000-0005-0000-0000-0000B9230000}"/>
    <cellStyle name="Entrada 2 2 4 5 2 4 2" xfId="21468" xr:uid="{00000000-0005-0000-0000-0000BA230000}"/>
    <cellStyle name="Entrada 2 2 4 5 2 4 3" xfId="30720" xr:uid="{00000000-0005-0000-0000-0000BB230000}"/>
    <cellStyle name="Entrada 2 2 4 5 3" xfId="3620" xr:uid="{00000000-0005-0000-0000-0000BC230000}"/>
    <cellStyle name="Entrada 2 2 4 5 3 2" xfId="7068" xr:uid="{00000000-0005-0000-0000-0000BD230000}"/>
    <cellStyle name="Entrada 2 2 4 5 3 2 2" xfId="16320" xr:uid="{00000000-0005-0000-0000-0000BE230000}"/>
    <cellStyle name="Entrada 2 2 4 5 3 2 2 2" xfId="25572" xr:uid="{00000000-0005-0000-0000-0000BF230000}"/>
    <cellStyle name="Entrada 2 2 4 5 3 2 2 3" xfId="34824" xr:uid="{00000000-0005-0000-0000-0000C0230000}"/>
    <cellStyle name="Entrada 2 2 4 5 3 3" xfId="9750" xr:uid="{00000000-0005-0000-0000-0000C1230000}"/>
    <cellStyle name="Entrada 2 2 4 5 3 3 2" xfId="19002" xr:uid="{00000000-0005-0000-0000-0000C2230000}"/>
    <cellStyle name="Entrada 2 2 4 5 3 3 2 2" xfId="28254" xr:uid="{00000000-0005-0000-0000-0000C3230000}"/>
    <cellStyle name="Entrada 2 2 4 5 3 3 2 3" xfId="37506" xr:uid="{00000000-0005-0000-0000-0000C4230000}"/>
    <cellStyle name="Entrada 2 2 4 5 3 4" xfId="12872" xr:uid="{00000000-0005-0000-0000-0000C5230000}"/>
    <cellStyle name="Entrada 2 2 4 5 3 4 2" xfId="22124" xr:uid="{00000000-0005-0000-0000-0000C6230000}"/>
    <cellStyle name="Entrada 2 2 4 5 3 4 3" xfId="31376" xr:uid="{00000000-0005-0000-0000-0000C7230000}"/>
    <cellStyle name="Entrada 2 2 4 5 4" xfId="4255" xr:uid="{00000000-0005-0000-0000-0000C8230000}"/>
    <cellStyle name="Entrada 2 2 4 5 4 2" xfId="7703" xr:uid="{00000000-0005-0000-0000-0000C9230000}"/>
    <cellStyle name="Entrada 2 2 4 5 4 2 2" xfId="16955" xr:uid="{00000000-0005-0000-0000-0000CA230000}"/>
    <cellStyle name="Entrada 2 2 4 5 4 2 2 2" xfId="26207" xr:uid="{00000000-0005-0000-0000-0000CB230000}"/>
    <cellStyle name="Entrada 2 2 4 5 4 2 2 3" xfId="35459" xr:uid="{00000000-0005-0000-0000-0000CC230000}"/>
    <cellStyle name="Entrada 2 2 4 5 4 3" xfId="10385" xr:uid="{00000000-0005-0000-0000-0000CD230000}"/>
    <cellStyle name="Entrada 2 2 4 5 4 3 2" xfId="19637" xr:uid="{00000000-0005-0000-0000-0000CE230000}"/>
    <cellStyle name="Entrada 2 2 4 5 4 3 2 2" xfId="28889" xr:uid="{00000000-0005-0000-0000-0000CF230000}"/>
    <cellStyle name="Entrada 2 2 4 5 4 3 2 3" xfId="38141" xr:uid="{00000000-0005-0000-0000-0000D0230000}"/>
    <cellStyle name="Entrada 2 2 4 5 4 4" xfId="13507" xr:uid="{00000000-0005-0000-0000-0000D1230000}"/>
    <cellStyle name="Entrada 2 2 4 5 4 4 2" xfId="22759" xr:uid="{00000000-0005-0000-0000-0000D2230000}"/>
    <cellStyle name="Entrada 2 2 4 5 4 4 3" xfId="32011" xr:uid="{00000000-0005-0000-0000-0000D3230000}"/>
    <cellStyle name="Entrada 2 2 4 5 5" xfId="5663" xr:uid="{00000000-0005-0000-0000-0000D4230000}"/>
    <cellStyle name="Entrada 2 2 4 5 5 2" xfId="14915" xr:uid="{00000000-0005-0000-0000-0000D5230000}"/>
    <cellStyle name="Entrada 2 2 4 5 5 2 2" xfId="24167" xr:uid="{00000000-0005-0000-0000-0000D6230000}"/>
    <cellStyle name="Entrada 2 2 4 5 5 2 3" xfId="33419" xr:uid="{00000000-0005-0000-0000-0000D7230000}"/>
    <cellStyle name="Entrada 2 2 4 5 6" xfId="8345" xr:uid="{00000000-0005-0000-0000-0000D8230000}"/>
    <cellStyle name="Entrada 2 2 4 5 6 2" xfId="17597" xr:uid="{00000000-0005-0000-0000-0000D9230000}"/>
    <cellStyle name="Entrada 2 2 4 5 6 2 2" xfId="26849" xr:uid="{00000000-0005-0000-0000-0000DA230000}"/>
    <cellStyle name="Entrada 2 2 4 5 6 2 3" xfId="36101" xr:uid="{00000000-0005-0000-0000-0000DB230000}"/>
    <cellStyle name="Entrada 2 2 4 5 7" xfId="11467" xr:uid="{00000000-0005-0000-0000-0000DC230000}"/>
    <cellStyle name="Entrada 2 2 4 5 7 2" xfId="20719" xr:uid="{00000000-0005-0000-0000-0000DD230000}"/>
    <cellStyle name="Entrada 2 2 4 5 7 3" xfId="29971" xr:uid="{00000000-0005-0000-0000-0000DE230000}"/>
    <cellStyle name="Entrada 2 2 4 6" xfId="2273" xr:uid="{00000000-0005-0000-0000-0000DF230000}"/>
    <cellStyle name="Entrada 2 2 4 6 2" xfId="3022" xr:uid="{00000000-0005-0000-0000-0000E0230000}"/>
    <cellStyle name="Entrada 2 2 4 6 2 2" xfId="6470" xr:uid="{00000000-0005-0000-0000-0000E1230000}"/>
    <cellStyle name="Entrada 2 2 4 6 2 2 2" xfId="15722" xr:uid="{00000000-0005-0000-0000-0000E2230000}"/>
    <cellStyle name="Entrada 2 2 4 6 2 2 2 2" xfId="24974" xr:uid="{00000000-0005-0000-0000-0000E3230000}"/>
    <cellStyle name="Entrada 2 2 4 6 2 2 2 3" xfId="34226" xr:uid="{00000000-0005-0000-0000-0000E4230000}"/>
    <cellStyle name="Entrada 2 2 4 6 2 3" xfId="9152" xr:uid="{00000000-0005-0000-0000-0000E5230000}"/>
    <cellStyle name="Entrada 2 2 4 6 2 3 2" xfId="18404" xr:uid="{00000000-0005-0000-0000-0000E6230000}"/>
    <cellStyle name="Entrada 2 2 4 6 2 3 2 2" xfId="27656" xr:uid="{00000000-0005-0000-0000-0000E7230000}"/>
    <cellStyle name="Entrada 2 2 4 6 2 3 2 3" xfId="36908" xr:uid="{00000000-0005-0000-0000-0000E8230000}"/>
    <cellStyle name="Entrada 2 2 4 6 2 4" xfId="12274" xr:uid="{00000000-0005-0000-0000-0000E9230000}"/>
    <cellStyle name="Entrada 2 2 4 6 2 4 2" xfId="21526" xr:uid="{00000000-0005-0000-0000-0000EA230000}"/>
    <cellStyle name="Entrada 2 2 4 6 2 4 3" xfId="30778" xr:uid="{00000000-0005-0000-0000-0000EB230000}"/>
    <cellStyle name="Entrada 2 2 4 6 3" xfId="3678" xr:uid="{00000000-0005-0000-0000-0000EC230000}"/>
    <cellStyle name="Entrada 2 2 4 6 3 2" xfId="7126" xr:uid="{00000000-0005-0000-0000-0000ED230000}"/>
    <cellStyle name="Entrada 2 2 4 6 3 2 2" xfId="16378" xr:uid="{00000000-0005-0000-0000-0000EE230000}"/>
    <cellStyle name="Entrada 2 2 4 6 3 2 2 2" xfId="25630" xr:uid="{00000000-0005-0000-0000-0000EF230000}"/>
    <cellStyle name="Entrada 2 2 4 6 3 2 2 3" xfId="34882" xr:uid="{00000000-0005-0000-0000-0000F0230000}"/>
    <cellStyle name="Entrada 2 2 4 6 3 3" xfId="9808" xr:uid="{00000000-0005-0000-0000-0000F1230000}"/>
    <cellStyle name="Entrada 2 2 4 6 3 3 2" xfId="19060" xr:uid="{00000000-0005-0000-0000-0000F2230000}"/>
    <cellStyle name="Entrada 2 2 4 6 3 3 2 2" xfId="28312" xr:uid="{00000000-0005-0000-0000-0000F3230000}"/>
    <cellStyle name="Entrada 2 2 4 6 3 3 2 3" xfId="37564" xr:uid="{00000000-0005-0000-0000-0000F4230000}"/>
    <cellStyle name="Entrada 2 2 4 6 3 4" xfId="12930" xr:uid="{00000000-0005-0000-0000-0000F5230000}"/>
    <cellStyle name="Entrada 2 2 4 6 3 4 2" xfId="22182" xr:uid="{00000000-0005-0000-0000-0000F6230000}"/>
    <cellStyle name="Entrada 2 2 4 6 3 4 3" xfId="31434" xr:uid="{00000000-0005-0000-0000-0000F7230000}"/>
    <cellStyle name="Entrada 2 2 4 6 4" xfId="4313" xr:uid="{00000000-0005-0000-0000-0000F8230000}"/>
    <cellStyle name="Entrada 2 2 4 6 4 2" xfId="7761" xr:uid="{00000000-0005-0000-0000-0000F9230000}"/>
    <cellStyle name="Entrada 2 2 4 6 4 2 2" xfId="17013" xr:uid="{00000000-0005-0000-0000-0000FA230000}"/>
    <cellStyle name="Entrada 2 2 4 6 4 2 2 2" xfId="26265" xr:uid="{00000000-0005-0000-0000-0000FB230000}"/>
    <cellStyle name="Entrada 2 2 4 6 4 2 2 3" xfId="35517" xr:uid="{00000000-0005-0000-0000-0000FC230000}"/>
    <cellStyle name="Entrada 2 2 4 6 4 3" xfId="10443" xr:uid="{00000000-0005-0000-0000-0000FD230000}"/>
    <cellStyle name="Entrada 2 2 4 6 4 3 2" xfId="19695" xr:uid="{00000000-0005-0000-0000-0000FE230000}"/>
    <cellStyle name="Entrada 2 2 4 6 4 3 2 2" xfId="28947" xr:uid="{00000000-0005-0000-0000-0000FF230000}"/>
    <cellStyle name="Entrada 2 2 4 6 4 3 2 3" xfId="38199" xr:uid="{00000000-0005-0000-0000-000000240000}"/>
    <cellStyle name="Entrada 2 2 4 6 4 4" xfId="13565" xr:uid="{00000000-0005-0000-0000-000001240000}"/>
    <cellStyle name="Entrada 2 2 4 6 4 4 2" xfId="22817" xr:uid="{00000000-0005-0000-0000-000002240000}"/>
    <cellStyle name="Entrada 2 2 4 6 4 4 3" xfId="32069" xr:uid="{00000000-0005-0000-0000-000003240000}"/>
    <cellStyle name="Entrada 2 2 4 6 5" xfId="5721" xr:uid="{00000000-0005-0000-0000-000004240000}"/>
    <cellStyle name="Entrada 2 2 4 6 5 2" xfId="14973" xr:uid="{00000000-0005-0000-0000-000005240000}"/>
    <cellStyle name="Entrada 2 2 4 6 5 2 2" xfId="24225" xr:uid="{00000000-0005-0000-0000-000006240000}"/>
    <cellStyle name="Entrada 2 2 4 6 5 2 3" xfId="33477" xr:uid="{00000000-0005-0000-0000-000007240000}"/>
    <cellStyle name="Entrada 2 2 4 6 6" xfId="8403" xr:uid="{00000000-0005-0000-0000-000008240000}"/>
    <cellStyle name="Entrada 2 2 4 6 6 2" xfId="17655" xr:uid="{00000000-0005-0000-0000-000009240000}"/>
    <cellStyle name="Entrada 2 2 4 6 6 2 2" xfId="26907" xr:uid="{00000000-0005-0000-0000-00000A240000}"/>
    <cellStyle name="Entrada 2 2 4 6 6 2 3" xfId="36159" xr:uid="{00000000-0005-0000-0000-00000B240000}"/>
    <cellStyle name="Entrada 2 2 4 6 7" xfId="11525" xr:uid="{00000000-0005-0000-0000-00000C240000}"/>
    <cellStyle name="Entrada 2 2 4 6 7 2" xfId="20777" xr:uid="{00000000-0005-0000-0000-00000D240000}"/>
    <cellStyle name="Entrada 2 2 4 6 7 3" xfId="30029" xr:uid="{00000000-0005-0000-0000-00000E240000}"/>
    <cellStyle name="Entrada 2 2 4 7" xfId="1116" xr:uid="{00000000-0005-0000-0000-00000F240000}"/>
    <cellStyle name="Entrada 2 2 4 7 2" xfId="4844" xr:uid="{00000000-0005-0000-0000-000010240000}"/>
    <cellStyle name="Entrada 2 2 4 7 2 2" xfId="14096" xr:uid="{00000000-0005-0000-0000-000011240000}"/>
    <cellStyle name="Entrada 2 2 4 7 2 2 2" xfId="23348" xr:uid="{00000000-0005-0000-0000-000012240000}"/>
    <cellStyle name="Entrada 2 2 4 7 2 2 3" xfId="32600" xr:uid="{00000000-0005-0000-0000-000013240000}"/>
    <cellStyle name="Entrada 2 2 4 7 3" xfId="5078" xr:uid="{00000000-0005-0000-0000-000014240000}"/>
    <cellStyle name="Entrada 2 2 4 7 3 2" xfId="14330" xr:uid="{00000000-0005-0000-0000-000015240000}"/>
    <cellStyle name="Entrada 2 2 4 7 3 2 2" xfId="23582" xr:uid="{00000000-0005-0000-0000-000016240000}"/>
    <cellStyle name="Entrada 2 2 4 7 3 2 3" xfId="32834" xr:uid="{00000000-0005-0000-0000-000017240000}"/>
    <cellStyle name="Entrada 2 2 4 7 4" xfId="10870" xr:uid="{00000000-0005-0000-0000-000018240000}"/>
    <cellStyle name="Entrada 2 2 4 7 4 2" xfId="20122" xr:uid="{00000000-0005-0000-0000-000019240000}"/>
    <cellStyle name="Entrada 2 2 4 7 4 3" xfId="29374" xr:uid="{00000000-0005-0000-0000-00001A240000}"/>
    <cellStyle name="Entrada 2 2 4 8" xfId="2322" xr:uid="{00000000-0005-0000-0000-00001B240000}"/>
    <cellStyle name="Entrada 2 2 4 8 2" xfId="5770" xr:uid="{00000000-0005-0000-0000-00001C240000}"/>
    <cellStyle name="Entrada 2 2 4 8 2 2" xfId="15022" xr:uid="{00000000-0005-0000-0000-00001D240000}"/>
    <cellStyle name="Entrada 2 2 4 8 2 2 2" xfId="24274" xr:uid="{00000000-0005-0000-0000-00001E240000}"/>
    <cellStyle name="Entrada 2 2 4 8 2 2 3" xfId="33526" xr:uid="{00000000-0005-0000-0000-00001F240000}"/>
    <cellStyle name="Entrada 2 2 4 8 3" xfId="8452" xr:uid="{00000000-0005-0000-0000-000020240000}"/>
    <cellStyle name="Entrada 2 2 4 8 3 2" xfId="17704" xr:uid="{00000000-0005-0000-0000-000021240000}"/>
    <cellStyle name="Entrada 2 2 4 8 3 2 2" xfId="26956" xr:uid="{00000000-0005-0000-0000-000022240000}"/>
    <cellStyle name="Entrada 2 2 4 8 3 2 3" xfId="36208" xr:uid="{00000000-0005-0000-0000-000023240000}"/>
    <cellStyle name="Entrada 2 2 4 8 4" xfId="11574" xr:uid="{00000000-0005-0000-0000-000024240000}"/>
    <cellStyle name="Entrada 2 2 4 8 4 2" xfId="20826" xr:uid="{00000000-0005-0000-0000-000025240000}"/>
    <cellStyle name="Entrada 2 2 4 8 4 3" xfId="30078" xr:uid="{00000000-0005-0000-0000-000026240000}"/>
    <cellStyle name="Entrada 2 2 4 9" xfId="2358" xr:uid="{00000000-0005-0000-0000-000027240000}"/>
    <cellStyle name="Entrada 2 2 4 9 2" xfId="5806" xr:uid="{00000000-0005-0000-0000-000028240000}"/>
    <cellStyle name="Entrada 2 2 4 9 2 2" xfId="15058" xr:uid="{00000000-0005-0000-0000-000029240000}"/>
    <cellStyle name="Entrada 2 2 4 9 2 2 2" xfId="24310" xr:uid="{00000000-0005-0000-0000-00002A240000}"/>
    <cellStyle name="Entrada 2 2 4 9 2 2 3" xfId="33562" xr:uid="{00000000-0005-0000-0000-00002B240000}"/>
    <cellStyle name="Entrada 2 2 4 9 3" xfId="8488" xr:uid="{00000000-0005-0000-0000-00002C240000}"/>
    <cellStyle name="Entrada 2 2 4 9 3 2" xfId="17740" xr:uid="{00000000-0005-0000-0000-00002D240000}"/>
    <cellStyle name="Entrada 2 2 4 9 3 2 2" xfId="26992" xr:uid="{00000000-0005-0000-0000-00002E240000}"/>
    <cellStyle name="Entrada 2 2 4 9 3 2 3" xfId="36244" xr:uid="{00000000-0005-0000-0000-00002F240000}"/>
    <cellStyle name="Entrada 2 2 4 9 4" xfId="11610" xr:uid="{00000000-0005-0000-0000-000030240000}"/>
    <cellStyle name="Entrada 2 2 4 9 4 2" xfId="20862" xr:uid="{00000000-0005-0000-0000-000031240000}"/>
    <cellStyle name="Entrada 2 2 4 9 4 3" xfId="30114" xr:uid="{00000000-0005-0000-0000-000032240000}"/>
    <cellStyle name="Entrada 2 2 5" xfId="1768" xr:uid="{00000000-0005-0000-0000-000033240000}"/>
    <cellStyle name="Entrada 2 2 5 2" xfId="2521" xr:uid="{00000000-0005-0000-0000-000034240000}"/>
    <cellStyle name="Entrada 2 2 5 2 2" xfId="5969" xr:uid="{00000000-0005-0000-0000-000035240000}"/>
    <cellStyle name="Entrada 2 2 5 2 2 2" xfId="15221" xr:uid="{00000000-0005-0000-0000-000036240000}"/>
    <cellStyle name="Entrada 2 2 5 2 2 2 2" xfId="24473" xr:uid="{00000000-0005-0000-0000-000037240000}"/>
    <cellStyle name="Entrada 2 2 5 2 2 2 3" xfId="33725" xr:uid="{00000000-0005-0000-0000-000038240000}"/>
    <cellStyle name="Entrada 2 2 5 2 3" xfId="8651" xr:uid="{00000000-0005-0000-0000-000039240000}"/>
    <cellStyle name="Entrada 2 2 5 2 3 2" xfId="17903" xr:uid="{00000000-0005-0000-0000-00003A240000}"/>
    <cellStyle name="Entrada 2 2 5 2 3 2 2" xfId="27155" xr:uid="{00000000-0005-0000-0000-00003B240000}"/>
    <cellStyle name="Entrada 2 2 5 2 3 2 3" xfId="36407" xr:uid="{00000000-0005-0000-0000-00003C240000}"/>
    <cellStyle name="Entrada 2 2 5 2 4" xfId="11773" xr:uid="{00000000-0005-0000-0000-00003D240000}"/>
    <cellStyle name="Entrada 2 2 5 2 4 2" xfId="21025" xr:uid="{00000000-0005-0000-0000-00003E240000}"/>
    <cellStyle name="Entrada 2 2 5 2 4 3" xfId="30277" xr:uid="{00000000-0005-0000-0000-00003F240000}"/>
    <cellStyle name="Entrada 2 2 5 3" xfId="3177" xr:uid="{00000000-0005-0000-0000-000040240000}"/>
    <cellStyle name="Entrada 2 2 5 3 2" xfId="6625" xr:uid="{00000000-0005-0000-0000-000041240000}"/>
    <cellStyle name="Entrada 2 2 5 3 2 2" xfId="15877" xr:uid="{00000000-0005-0000-0000-000042240000}"/>
    <cellStyle name="Entrada 2 2 5 3 2 2 2" xfId="25129" xr:uid="{00000000-0005-0000-0000-000043240000}"/>
    <cellStyle name="Entrada 2 2 5 3 2 2 3" xfId="34381" xr:uid="{00000000-0005-0000-0000-000044240000}"/>
    <cellStyle name="Entrada 2 2 5 3 3" xfId="9307" xr:uid="{00000000-0005-0000-0000-000045240000}"/>
    <cellStyle name="Entrada 2 2 5 3 3 2" xfId="18559" xr:uid="{00000000-0005-0000-0000-000046240000}"/>
    <cellStyle name="Entrada 2 2 5 3 3 2 2" xfId="27811" xr:uid="{00000000-0005-0000-0000-000047240000}"/>
    <cellStyle name="Entrada 2 2 5 3 3 2 3" xfId="37063" xr:uid="{00000000-0005-0000-0000-000048240000}"/>
    <cellStyle name="Entrada 2 2 5 3 4" xfId="12429" xr:uid="{00000000-0005-0000-0000-000049240000}"/>
    <cellStyle name="Entrada 2 2 5 3 4 2" xfId="21681" xr:uid="{00000000-0005-0000-0000-00004A240000}"/>
    <cellStyle name="Entrada 2 2 5 3 4 3" xfId="30933" xr:uid="{00000000-0005-0000-0000-00004B240000}"/>
    <cellStyle name="Entrada 2 2 5 4" xfId="3812" xr:uid="{00000000-0005-0000-0000-00004C240000}"/>
    <cellStyle name="Entrada 2 2 5 4 2" xfId="7260" xr:uid="{00000000-0005-0000-0000-00004D240000}"/>
    <cellStyle name="Entrada 2 2 5 4 2 2" xfId="16512" xr:uid="{00000000-0005-0000-0000-00004E240000}"/>
    <cellStyle name="Entrada 2 2 5 4 2 2 2" xfId="25764" xr:uid="{00000000-0005-0000-0000-00004F240000}"/>
    <cellStyle name="Entrada 2 2 5 4 2 2 3" xfId="35016" xr:uid="{00000000-0005-0000-0000-000050240000}"/>
    <cellStyle name="Entrada 2 2 5 4 3" xfId="9942" xr:uid="{00000000-0005-0000-0000-000051240000}"/>
    <cellStyle name="Entrada 2 2 5 4 3 2" xfId="19194" xr:uid="{00000000-0005-0000-0000-000052240000}"/>
    <cellStyle name="Entrada 2 2 5 4 3 2 2" xfId="28446" xr:uid="{00000000-0005-0000-0000-000053240000}"/>
    <cellStyle name="Entrada 2 2 5 4 3 2 3" xfId="37698" xr:uid="{00000000-0005-0000-0000-000054240000}"/>
    <cellStyle name="Entrada 2 2 5 4 4" xfId="13064" xr:uid="{00000000-0005-0000-0000-000055240000}"/>
    <cellStyle name="Entrada 2 2 5 4 4 2" xfId="22316" xr:uid="{00000000-0005-0000-0000-000056240000}"/>
    <cellStyle name="Entrada 2 2 5 4 4 3" xfId="31568" xr:uid="{00000000-0005-0000-0000-000057240000}"/>
    <cellStyle name="Entrada 2 2 5 5" xfId="5218" xr:uid="{00000000-0005-0000-0000-000058240000}"/>
    <cellStyle name="Entrada 2 2 5 5 2" xfId="14470" xr:uid="{00000000-0005-0000-0000-000059240000}"/>
    <cellStyle name="Entrada 2 2 5 5 2 2" xfId="23722" xr:uid="{00000000-0005-0000-0000-00005A240000}"/>
    <cellStyle name="Entrada 2 2 5 5 2 3" xfId="32974" xr:uid="{00000000-0005-0000-0000-00005B240000}"/>
    <cellStyle name="Entrada 2 2 5 6" xfId="7901" xr:uid="{00000000-0005-0000-0000-00005C240000}"/>
    <cellStyle name="Entrada 2 2 5 6 2" xfId="17153" xr:uid="{00000000-0005-0000-0000-00005D240000}"/>
    <cellStyle name="Entrada 2 2 5 6 2 2" xfId="26405" xr:uid="{00000000-0005-0000-0000-00005E240000}"/>
    <cellStyle name="Entrada 2 2 5 6 2 3" xfId="35657" xr:uid="{00000000-0005-0000-0000-00005F240000}"/>
    <cellStyle name="Entrada 2 2 5 7" xfId="11023" xr:uid="{00000000-0005-0000-0000-000060240000}"/>
    <cellStyle name="Entrada 2 2 5 7 2" xfId="20275" xr:uid="{00000000-0005-0000-0000-000061240000}"/>
    <cellStyle name="Entrada 2 2 5 7 3" xfId="29527" xr:uid="{00000000-0005-0000-0000-000062240000}"/>
    <cellStyle name="Entrada 2 2 6" xfId="1833" xr:uid="{00000000-0005-0000-0000-000063240000}"/>
    <cellStyle name="Entrada 2 2 6 2" xfId="2586" xr:uid="{00000000-0005-0000-0000-000064240000}"/>
    <cellStyle name="Entrada 2 2 6 2 2" xfId="6034" xr:uid="{00000000-0005-0000-0000-000065240000}"/>
    <cellStyle name="Entrada 2 2 6 2 2 2" xfId="15286" xr:uid="{00000000-0005-0000-0000-000066240000}"/>
    <cellStyle name="Entrada 2 2 6 2 2 2 2" xfId="24538" xr:uid="{00000000-0005-0000-0000-000067240000}"/>
    <cellStyle name="Entrada 2 2 6 2 2 2 3" xfId="33790" xr:uid="{00000000-0005-0000-0000-000068240000}"/>
    <cellStyle name="Entrada 2 2 6 2 3" xfId="8716" xr:uid="{00000000-0005-0000-0000-000069240000}"/>
    <cellStyle name="Entrada 2 2 6 2 3 2" xfId="17968" xr:uid="{00000000-0005-0000-0000-00006A240000}"/>
    <cellStyle name="Entrada 2 2 6 2 3 2 2" xfId="27220" xr:uid="{00000000-0005-0000-0000-00006B240000}"/>
    <cellStyle name="Entrada 2 2 6 2 3 2 3" xfId="36472" xr:uid="{00000000-0005-0000-0000-00006C240000}"/>
    <cellStyle name="Entrada 2 2 6 2 4" xfId="11838" xr:uid="{00000000-0005-0000-0000-00006D240000}"/>
    <cellStyle name="Entrada 2 2 6 2 4 2" xfId="21090" xr:uid="{00000000-0005-0000-0000-00006E240000}"/>
    <cellStyle name="Entrada 2 2 6 2 4 3" xfId="30342" xr:uid="{00000000-0005-0000-0000-00006F240000}"/>
    <cellStyle name="Entrada 2 2 6 3" xfId="3242" xr:uid="{00000000-0005-0000-0000-000070240000}"/>
    <cellStyle name="Entrada 2 2 6 3 2" xfId="6690" xr:uid="{00000000-0005-0000-0000-000071240000}"/>
    <cellStyle name="Entrada 2 2 6 3 2 2" xfId="15942" xr:uid="{00000000-0005-0000-0000-000072240000}"/>
    <cellStyle name="Entrada 2 2 6 3 2 2 2" xfId="25194" xr:uid="{00000000-0005-0000-0000-000073240000}"/>
    <cellStyle name="Entrada 2 2 6 3 2 2 3" xfId="34446" xr:uid="{00000000-0005-0000-0000-000074240000}"/>
    <cellStyle name="Entrada 2 2 6 3 3" xfId="9372" xr:uid="{00000000-0005-0000-0000-000075240000}"/>
    <cellStyle name="Entrada 2 2 6 3 3 2" xfId="18624" xr:uid="{00000000-0005-0000-0000-000076240000}"/>
    <cellStyle name="Entrada 2 2 6 3 3 2 2" xfId="27876" xr:uid="{00000000-0005-0000-0000-000077240000}"/>
    <cellStyle name="Entrada 2 2 6 3 3 2 3" xfId="37128" xr:uid="{00000000-0005-0000-0000-000078240000}"/>
    <cellStyle name="Entrada 2 2 6 3 4" xfId="12494" xr:uid="{00000000-0005-0000-0000-000079240000}"/>
    <cellStyle name="Entrada 2 2 6 3 4 2" xfId="21746" xr:uid="{00000000-0005-0000-0000-00007A240000}"/>
    <cellStyle name="Entrada 2 2 6 3 4 3" xfId="30998" xr:uid="{00000000-0005-0000-0000-00007B240000}"/>
    <cellStyle name="Entrada 2 2 6 4" xfId="3877" xr:uid="{00000000-0005-0000-0000-00007C240000}"/>
    <cellStyle name="Entrada 2 2 6 4 2" xfId="7325" xr:uid="{00000000-0005-0000-0000-00007D240000}"/>
    <cellStyle name="Entrada 2 2 6 4 2 2" xfId="16577" xr:uid="{00000000-0005-0000-0000-00007E240000}"/>
    <cellStyle name="Entrada 2 2 6 4 2 2 2" xfId="25829" xr:uid="{00000000-0005-0000-0000-00007F240000}"/>
    <cellStyle name="Entrada 2 2 6 4 2 2 3" xfId="35081" xr:uid="{00000000-0005-0000-0000-000080240000}"/>
    <cellStyle name="Entrada 2 2 6 4 3" xfId="10007" xr:uid="{00000000-0005-0000-0000-000081240000}"/>
    <cellStyle name="Entrada 2 2 6 4 3 2" xfId="19259" xr:uid="{00000000-0005-0000-0000-000082240000}"/>
    <cellStyle name="Entrada 2 2 6 4 3 2 2" xfId="28511" xr:uid="{00000000-0005-0000-0000-000083240000}"/>
    <cellStyle name="Entrada 2 2 6 4 3 2 3" xfId="37763" xr:uid="{00000000-0005-0000-0000-000084240000}"/>
    <cellStyle name="Entrada 2 2 6 4 4" xfId="13129" xr:uid="{00000000-0005-0000-0000-000085240000}"/>
    <cellStyle name="Entrada 2 2 6 4 4 2" xfId="22381" xr:uid="{00000000-0005-0000-0000-000086240000}"/>
    <cellStyle name="Entrada 2 2 6 4 4 3" xfId="31633" xr:uid="{00000000-0005-0000-0000-000087240000}"/>
    <cellStyle name="Entrada 2 2 6 5" xfId="5283" xr:uid="{00000000-0005-0000-0000-000088240000}"/>
    <cellStyle name="Entrada 2 2 6 5 2" xfId="14535" xr:uid="{00000000-0005-0000-0000-000089240000}"/>
    <cellStyle name="Entrada 2 2 6 5 2 2" xfId="23787" xr:uid="{00000000-0005-0000-0000-00008A240000}"/>
    <cellStyle name="Entrada 2 2 6 5 2 3" xfId="33039" xr:uid="{00000000-0005-0000-0000-00008B240000}"/>
    <cellStyle name="Entrada 2 2 6 6" xfId="7966" xr:uid="{00000000-0005-0000-0000-00008C240000}"/>
    <cellStyle name="Entrada 2 2 6 6 2" xfId="17218" xr:uid="{00000000-0005-0000-0000-00008D240000}"/>
    <cellStyle name="Entrada 2 2 6 6 2 2" xfId="26470" xr:uid="{00000000-0005-0000-0000-00008E240000}"/>
    <cellStyle name="Entrada 2 2 6 6 2 3" xfId="35722" xr:uid="{00000000-0005-0000-0000-00008F240000}"/>
    <cellStyle name="Entrada 2 2 6 7" xfId="11088" xr:uid="{00000000-0005-0000-0000-000090240000}"/>
    <cellStyle name="Entrada 2 2 6 7 2" xfId="20340" xr:uid="{00000000-0005-0000-0000-000091240000}"/>
    <cellStyle name="Entrada 2 2 6 7 3" xfId="29592" xr:uid="{00000000-0005-0000-0000-000092240000}"/>
    <cellStyle name="Entrada 2 2 7" xfId="1675" xr:uid="{00000000-0005-0000-0000-000093240000}"/>
    <cellStyle name="Entrada 2 2 7 2" xfId="2428" xr:uid="{00000000-0005-0000-0000-000094240000}"/>
    <cellStyle name="Entrada 2 2 7 2 2" xfId="5876" xr:uid="{00000000-0005-0000-0000-000095240000}"/>
    <cellStyle name="Entrada 2 2 7 2 2 2" xfId="15128" xr:uid="{00000000-0005-0000-0000-000096240000}"/>
    <cellStyle name="Entrada 2 2 7 2 2 2 2" xfId="24380" xr:uid="{00000000-0005-0000-0000-000097240000}"/>
    <cellStyle name="Entrada 2 2 7 2 2 2 3" xfId="33632" xr:uid="{00000000-0005-0000-0000-000098240000}"/>
    <cellStyle name="Entrada 2 2 7 2 3" xfId="8558" xr:uid="{00000000-0005-0000-0000-000099240000}"/>
    <cellStyle name="Entrada 2 2 7 2 3 2" xfId="17810" xr:uid="{00000000-0005-0000-0000-00009A240000}"/>
    <cellStyle name="Entrada 2 2 7 2 3 2 2" xfId="27062" xr:uid="{00000000-0005-0000-0000-00009B240000}"/>
    <cellStyle name="Entrada 2 2 7 2 3 2 3" xfId="36314" xr:uid="{00000000-0005-0000-0000-00009C240000}"/>
    <cellStyle name="Entrada 2 2 7 2 4" xfId="11680" xr:uid="{00000000-0005-0000-0000-00009D240000}"/>
    <cellStyle name="Entrada 2 2 7 2 4 2" xfId="20932" xr:uid="{00000000-0005-0000-0000-00009E240000}"/>
    <cellStyle name="Entrada 2 2 7 2 4 3" xfId="30184" xr:uid="{00000000-0005-0000-0000-00009F240000}"/>
    <cellStyle name="Entrada 2 2 7 3" xfId="3084" xr:uid="{00000000-0005-0000-0000-0000A0240000}"/>
    <cellStyle name="Entrada 2 2 7 3 2" xfId="6532" xr:uid="{00000000-0005-0000-0000-0000A1240000}"/>
    <cellStyle name="Entrada 2 2 7 3 2 2" xfId="15784" xr:uid="{00000000-0005-0000-0000-0000A2240000}"/>
    <cellStyle name="Entrada 2 2 7 3 2 2 2" xfId="25036" xr:uid="{00000000-0005-0000-0000-0000A3240000}"/>
    <cellStyle name="Entrada 2 2 7 3 2 2 3" xfId="34288" xr:uid="{00000000-0005-0000-0000-0000A4240000}"/>
    <cellStyle name="Entrada 2 2 7 3 3" xfId="9214" xr:uid="{00000000-0005-0000-0000-0000A5240000}"/>
    <cellStyle name="Entrada 2 2 7 3 3 2" xfId="18466" xr:uid="{00000000-0005-0000-0000-0000A6240000}"/>
    <cellStyle name="Entrada 2 2 7 3 3 2 2" xfId="27718" xr:uid="{00000000-0005-0000-0000-0000A7240000}"/>
    <cellStyle name="Entrada 2 2 7 3 3 2 3" xfId="36970" xr:uid="{00000000-0005-0000-0000-0000A8240000}"/>
    <cellStyle name="Entrada 2 2 7 3 4" xfId="12336" xr:uid="{00000000-0005-0000-0000-0000A9240000}"/>
    <cellStyle name="Entrada 2 2 7 3 4 2" xfId="21588" xr:uid="{00000000-0005-0000-0000-0000AA240000}"/>
    <cellStyle name="Entrada 2 2 7 3 4 3" xfId="30840" xr:uid="{00000000-0005-0000-0000-0000AB240000}"/>
    <cellStyle name="Entrada 2 2 7 4" xfId="3719" xr:uid="{00000000-0005-0000-0000-0000AC240000}"/>
    <cellStyle name="Entrada 2 2 7 4 2" xfId="7167" xr:uid="{00000000-0005-0000-0000-0000AD240000}"/>
    <cellStyle name="Entrada 2 2 7 4 2 2" xfId="16419" xr:uid="{00000000-0005-0000-0000-0000AE240000}"/>
    <cellStyle name="Entrada 2 2 7 4 2 2 2" xfId="25671" xr:uid="{00000000-0005-0000-0000-0000AF240000}"/>
    <cellStyle name="Entrada 2 2 7 4 2 2 3" xfId="34923" xr:uid="{00000000-0005-0000-0000-0000B0240000}"/>
    <cellStyle name="Entrada 2 2 7 4 3" xfId="9849" xr:uid="{00000000-0005-0000-0000-0000B1240000}"/>
    <cellStyle name="Entrada 2 2 7 4 3 2" xfId="19101" xr:uid="{00000000-0005-0000-0000-0000B2240000}"/>
    <cellStyle name="Entrada 2 2 7 4 3 2 2" xfId="28353" xr:uid="{00000000-0005-0000-0000-0000B3240000}"/>
    <cellStyle name="Entrada 2 2 7 4 3 2 3" xfId="37605" xr:uid="{00000000-0005-0000-0000-0000B4240000}"/>
    <cellStyle name="Entrada 2 2 7 4 4" xfId="12971" xr:uid="{00000000-0005-0000-0000-0000B5240000}"/>
    <cellStyle name="Entrada 2 2 7 4 4 2" xfId="22223" xr:uid="{00000000-0005-0000-0000-0000B6240000}"/>
    <cellStyle name="Entrada 2 2 7 4 4 3" xfId="31475" xr:uid="{00000000-0005-0000-0000-0000B7240000}"/>
    <cellStyle name="Entrada 2 2 7 5" xfId="5125" xr:uid="{00000000-0005-0000-0000-0000B8240000}"/>
    <cellStyle name="Entrada 2 2 7 5 2" xfId="14377" xr:uid="{00000000-0005-0000-0000-0000B9240000}"/>
    <cellStyle name="Entrada 2 2 7 5 2 2" xfId="23629" xr:uid="{00000000-0005-0000-0000-0000BA240000}"/>
    <cellStyle name="Entrada 2 2 7 5 2 3" xfId="32881" xr:uid="{00000000-0005-0000-0000-0000BB240000}"/>
    <cellStyle name="Entrada 2 2 7 6" xfId="7808" xr:uid="{00000000-0005-0000-0000-0000BC240000}"/>
    <cellStyle name="Entrada 2 2 7 6 2" xfId="17060" xr:uid="{00000000-0005-0000-0000-0000BD240000}"/>
    <cellStyle name="Entrada 2 2 7 6 2 2" xfId="26312" xr:uid="{00000000-0005-0000-0000-0000BE240000}"/>
    <cellStyle name="Entrada 2 2 7 6 2 3" xfId="35564" xr:uid="{00000000-0005-0000-0000-0000BF240000}"/>
    <cellStyle name="Entrada 2 2 7 7" xfId="10930" xr:uid="{00000000-0005-0000-0000-0000C0240000}"/>
    <cellStyle name="Entrada 2 2 7 7 2" xfId="20182" xr:uid="{00000000-0005-0000-0000-0000C1240000}"/>
    <cellStyle name="Entrada 2 2 7 7 3" xfId="29434" xr:uid="{00000000-0005-0000-0000-0000C2240000}"/>
    <cellStyle name="Entrada 2 2 8" xfId="2134" xr:uid="{00000000-0005-0000-0000-0000C3240000}"/>
    <cellStyle name="Entrada 2 2 8 2" xfId="2883" xr:uid="{00000000-0005-0000-0000-0000C4240000}"/>
    <cellStyle name="Entrada 2 2 8 2 2" xfId="6331" xr:uid="{00000000-0005-0000-0000-0000C5240000}"/>
    <cellStyle name="Entrada 2 2 8 2 2 2" xfId="15583" xr:uid="{00000000-0005-0000-0000-0000C6240000}"/>
    <cellStyle name="Entrada 2 2 8 2 2 2 2" xfId="24835" xr:uid="{00000000-0005-0000-0000-0000C7240000}"/>
    <cellStyle name="Entrada 2 2 8 2 2 2 3" xfId="34087" xr:uid="{00000000-0005-0000-0000-0000C8240000}"/>
    <cellStyle name="Entrada 2 2 8 2 3" xfId="9013" xr:uid="{00000000-0005-0000-0000-0000C9240000}"/>
    <cellStyle name="Entrada 2 2 8 2 3 2" xfId="18265" xr:uid="{00000000-0005-0000-0000-0000CA240000}"/>
    <cellStyle name="Entrada 2 2 8 2 3 2 2" xfId="27517" xr:uid="{00000000-0005-0000-0000-0000CB240000}"/>
    <cellStyle name="Entrada 2 2 8 2 3 2 3" xfId="36769" xr:uid="{00000000-0005-0000-0000-0000CC240000}"/>
    <cellStyle name="Entrada 2 2 8 2 4" xfId="12135" xr:uid="{00000000-0005-0000-0000-0000CD240000}"/>
    <cellStyle name="Entrada 2 2 8 2 4 2" xfId="21387" xr:uid="{00000000-0005-0000-0000-0000CE240000}"/>
    <cellStyle name="Entrada 2 2 8 2 4 3" xfId="30639" xr:uid="{00000000-0005-0000-0000-0000CF240000}"/>
    <cellStyle name="Entrada 2 2 8 3" xfId="3539" xr:uid="{00000000-0005-0000-0000-0000D0240000}"/>
    <cellStyle name="Entrada 2 2 8 3 2" xfId="6987" xr:uid="{00000000-0005-0000-0000-0000D1240000}"/>
    <cellStyle name="Entrada 2 2 8 3 2 2" xfId="16239" xr:uid="{00000000-0005-0000-0000-0000D2240000}"/>
    <cellStyle name="Entrada 2 2 8 3 2 2 2" xfId="25491" xr:uid="{00000000-0005-0000-0000-0000D3240000}"/>
    <cellStyle name="Entrada 2 2 8 3 2 2 3" xfId="34743" xr:uid="{00000000-0005-0000-0000-0000D4240000}"/>
    <cellStyle name="Entrada 2 2 8 3 3" xfId="9669" xr:uid="{00000000-0005-0000-0000-0000D5240000}"/>
    <cellStyle name="Entrada 2 2 8 3 3 2" xfId="18921" xr:uid="{00000000-0005-0000-0000-0000D6240000}"/>
    <cellStyle name="Entrada 2 2 8 3 3 2 2" xfId="28173" xr:uid="{00000000-0005-0000-0000-0000D7240000}"/>
    <cellStyle name="Entrada 2 2 8 3 3 2 3" xfId="37425" xr:uid="{00000000-0005-0000-0000-0000D8240000}"/>
    <cellStyle name="Entrada 2 2 8 3 4" xfId="12791" xr:uid="{00000000-0005-0000-0000-0000D9240000}"/>
    <cellStyle name="Entrada 2 2 8 3 4 2" xfId="22043" xr:uid="{00000000-0005-0000-0000-0000DA240000}"/>
    <cellStyle name="Entrada 2 2 8 3 4 3" xfId="31295" xr:uid="{00000000-0005-0000-0000-0000DB240000}"/>
    <cellStyle name="Entrada 2 2 8 4" xfId="4174" xr:uid="{00000000-0005-0000-0000-0000DC240000}"/>
    <cellStyle name="Entrada 2 2 8 4 2" xfId="7622" xr:uid="{00000000-0005-0000-0000-0000DD240000}"/>
    <cellStyle name="Entrada 2 2 8 4 2 2" xfId="16874" xr:uid="{00000000-0005-0000-0000-0000DE240000}"/>
    <cellStyle name="Entrada 2 2 8 4 2 2 2" xfId="26126" xr:uid="{00000000-0005-0000-0000-0000DF240000}"/>
    <cellStyle name="Entrada 2 2 8 4 2 2 3" xfId="35378" xr:uid="{00000000-0005-0000-0000-0000E0240000}"/>
    <cellStyle name="Entrada 2 2 8 4 3" xfId="10304" xr:uid="{00000000-0005-0000-0000-0000E1240000}"/>
    <cellStyle name="Entrada 2 2 8 4 3 2" xfId="19556" xr:uid="{00000000-0005-0000-0000-0000E2240000}"/>
    <cellStyle name="Entrada 2 2 8 4 3 2 2" xfId="28808" xr:uid="{00000000-0005-0000-0000-0000E3240000}"/>
    <cellStyle name="Entrada 2 2 8 4 3 2 3" xfId="38060" xr:uid="{00000000-0005-0000-0000-0000E4240000}"/>
    <cellStyle name="Entrada 2 2 8 4 4" xfId="13426" xr:uid="{00000000-0005-0000-0000-0000E5240000}"/>
    <cellStyle name="Entrada 2 2 8 4 4 2" xfId="22678" xr:uid="{00000000-0005-0000-0000-0000E6240000}"/>
    <cellStyle name="Entrada 2 2 8 4 4 3" xfId="31930" xr:uid="{00000000-0005-0000-0000-0000E7240000}"/>
    <cellStyle name="Entrada 2 2 8 5" xfId="5582" xr:uid="{00000000-0005-0000-0000-0000E8240000}"/>
    <cellStyle name="Entrada 2 2 8 5 2" xfId="14834" xr:uid="{00000000-0005-0000-0000-0000E9240000}"/>
    <cellStyle name="Entrada 2 2 8 5 2 2" xfId="24086" xr:uid="{00000000-0005-0000-0000-0000EA240000}"/>
    <cellStyle name="Entrada 2 2 8 5 2 3" xfId="33338" xr:uid="{00000000-0005-0000-0000-0000EB240000}"/>
    <cellStyle name="Entrada 2 2 8 6" xfId="8264" xr:uid="{00000000-0005-0000-0000-0000EC240000}"/>
    <cellStyle name="Entrada 2 2 8 6 2" xfId="17516" xr:uid="{00000000-0005-0000-0000-0000ED240000}"/>
    <cellStyle name="Entrada 2 2 8 6 2 2" xfId="26768" xr:uid="{00000000-0005-0000-0000-0000EE240000}"/>
    <cellStyle name="Entrada 2 2 8 6 2 3" xfId="36020" xr:uid="{00000000-0005-0000-0000-0000EF240000}"/>
    <cellStyle name="Entrada 2 2 8 7" xfId="11386" xr:uid="{00000000-0005-0000-0000-0000F0240000}"/>
    <cellStyle name="Entrada 2 2 8 7 2" xfId="20638" xr:uid="{00000000-0005-0000-0000-0000F1240000}"/>
    <cellStyle name="Entrada 2 2 8 7 3" xfId="29890" xr:uid="{00000000-0005-0000-0000-0000F2240000}"/>
    <cellStyle name="Entrada 2 2 9" xfId="1679" xr:uid="{00000000-0005-0000-0000-0000F3240000}"/>
    <cellStyle name="Entrada 2 2 9 2" xfId="2432" xr:uid="{00000000-0005-0000-0000-0000F4240000}"/>
    <cellStyle name="Entrada 2 2 9 2 2" xfId="5880" xr:uid="{00000000-0005-0000-0000-0000F5240000}"/>
    <cellStyle name="Entrada 2 2 9 2 2 2" xfId="15132" xr:uid="{00000000-0005-0000-0000-0000F6240000}"/>
    <cellStyle name="Entrada 2 2 9 2 2 2 2" xfId="24384" xr:uid="{00000000-0005-0000-0000-0000F7240000}"/>
    <cellStyle name="Entrada 2 2 9 2 2 2 3" xfId="33636" xr:uid="{00000000-0005-0000-0000-0000F8240000}"/>
    <cellStyle name="Entrada 2 2 9 2 3" xfId="8562" xr:uid="{00000000-0005-0000-0000-0000F9240000}"/>
    <cellStyle name="Entrada 2 2 9 2 3 2" xfId="17814" xr:uid="{00000000-0005-0000-0000-0000FA240000}"/>
    <cellStyle name="Entrada 2 2 9 2 3 2 2" xfId="27066" xr:uid="{00000000-0005-0000-0000-0000FB240000}"/>
    <cellStyle name="Entrada 2 2 9 2 3 2 3" xfId="36318" xr:uid="{00000000-0005-0000-0000-0000FC240000}"/>
    <cellStyle name="Entrada 2 2 9 2 4" xfId="11684" xr:uid="{00000000-0005-0000-0000-0000FD240000}"/>
    <cellStyle name="Entrada 2 2 9 2 4 2" xfId="20936" xr:uid="{00000000-0005-0000-0000-0000FE240000}"/>
    <cellStyle name="Entrada 2 2 9 2 4 3" xfId="30188" xr:uid="{00000000-0005-0000-0000-0000FF240000}"/>
    <cellStyle name="Entrada 2 2 9 3" xfId="3088" xr:uid="{00000000-0005-0000-0000-000000250000}"/>
    <cellStyle name="Entrada 2 2 9 3 2" xfId="6536" xr:uid="{00000000-0005-0000-0000-000001250000}"/>
    <cellStyle name="Entrada 2 2 9 3 2 2" xfId="15788" xr:uid="{00000000-0005-0000-0000-000002250000}"/>
    <cellStyle name="Entrada 2 2 9 3 2 2 2" xfId="25040" xr:uid="{00000000-0005-0000-0000-000003250000}"/>
    <cellStyle name="Entrada 2 2 9 3 2 2 3" xfId="34292" xr:uid="{00000000-0005-0000-0000-000004250000}"/>
    <cellStyle name="Entrada 2 2 9 3 3" xfId="9218" xr:uid="{00000000-0005-0000-0000-000005250000}"/>
    <cellStyle name="Entrada 2 2 9 3 3 2" xfId="18470" xr:uid="{00000000-0005-0000-0000-000006250000}"/>
    <cellStyle name="Entrada 2 2 9 3 3 2 2" xfId="27722" xr:uid="{00000000-0005-0000-0000-000007250000}"/>
    <cellStyle name="Entrada 2 2 9 3 3 2 3" xfId="36974" xr:uid="{00000000-0005-0000-0000-000008250000}"/>
    <cellStyle name="Entrada 2 2 9 3 4" xfId="12340" xr:uid="{00000000-0005-0000-0000-000009250000}"/>
    <cellStyle name="Entrada 2 2 9 3 4 2" xfId="21592" xr:uid="{00000000-0005-0000-0000-00000A250000}"/>
    <cellStyle name="Entrada 2 2 9 3 4 3" xfId="30844" xr:uid="{00000000-0005-0000-0000-00000B250000}"/>
    <cellStyle name="Entrada 2 2 9 4" xfId="3723" xr:uid="{00000000-0005-0000-0000-00000C250000}"/>
    <cellStyle name="Entrada 2 2 9 4 2" xfId="7171" xr:uid="{00000000-0005-0000-0000-00000D250000}"/>
    <cellStyle name="Entrada 2 2 9 4 2 2" xfId="16423" xr:uid="{00000000-0005-0000-0000-00000E250000}"/>
    <cellStyle name="Entrada 2 2 9 4 2 2 2" xfId="25675" xr:uid="{00000000-0005-0000-0000-00000F250000}"/>
    <cellStyle name="Entrada 2 2 9 4 2 2 3" xfId="34927" xr:uid="{00000000-0005-0000-0000-000010250000}"/>
    <cellStyle name="Entrada 2 2 9 4 3" xfId="9853" xr:uid="{00000000-0005-0000-0000-000011250000}"/>
    <cellStyle name="Entrada 2 2 9 4 3 2" xfId="19105" xr:uid="{00000000-0005-0000-0000-000012250000}"/>
    <cellStyle name="Entrada 2 2 9 4 3 2 2" xfId="28357" xr:uid="{00000000-0005-0000-0000-000013250000}"/>
    <cellStyle name="Entrada 2 2 9 4 3 2 3" xfId="37609" xr:uid="{00000000-0005-0000-0000-000014250000}"/>
    <cellStyle name="Entrada 2 2 9 4 4" xfId="12975" xr:uid="{00000000-0005-0000-0000-000015250000}"/>
    <cellStyle name="Entrada 2 2 9 4 4 2" xfId="22227" xr:uid="{00000000-0005-0000-0000-000016250000}"/>
    <cellStyle name="Entrada 2 2 9 4 4 3" xfId="31479" xr:uid="{00000000-0005-0000-0000-000017250000}"/>
    <cellStyle name="Entrada 2 2 9 5" xfId="5129" xr:uid="{00000000-0005-0000-0000-000018250000}"/>
    <cellStyle name="Entrada 2 2 9 5 2" xfId="14381" xr:uid="{00000000-0005-0000-0000-000019250000}"/>
    <cellStyle name="Entrada 2 2 9 5 2 2" xfId="23633" xr:uid="{00000000-0005-0000-0000-00001A250000}"/>
    <cellStyle name="Entrada 2 2 9 5 2 3" xfId="32885" xr:uid="{00000000-0005-0000-0000-00001B250000}"/>
    <cellStyle name="Entrada 2 2 9 6" xfId="7812" xr:uid="{00000000-0005-0000-0000-00001C250000}"/>
    <cellStyle name="Entrada 2 2 9 6 2" xfId="17064" xr:uid="{00000000-0005-0000-0000-00001D250000}"/>
    <cellStyle name="Entrada 2 2 9 6 2 2" xfId="26316" xr:uid="{00000000-0005-0000-0000-00001E250000}"/>
    <cellStyle name="Entrada 2 2 9 6 2 3" xfId="35568" xr:uid="{00000000-0005-0000-0000-00001F250000}"/>
    <cellStyle name="Entrada 2 2 9 7" xfId="10934" xr:uid="{00000000-0005-0000-0000-000020250000}"/>
    <cellStyle name="Entrada 2 2 9 7 2" xfId="20186" xr:uid="{00000000-0005-0000-0000-000021250000}"/>
    <cellStyle name="Entrada 2 2 9 7 3" xfId="29438" xr:uid="{00000000-0005-0000-0000-000022250000}"/>
    <cellStyle name="Entrada 2 3" xfId="439" xr:uid="{00000000-0005-0000-0000-000023250000}"/>
    <cellStyle name="Entrada 2 3 10" xfId="941" xr:uid="{00000000-0005-0000-0000-000024250000}"/>
    <cellStyle name="Entrada 2 3 10 2" xfId="4669" xr:uid="{00000000-0005-0000-0000-000025250000}"/>
    <cellStyle name="Entrada 2 3 10 2 2" xfId="13921" xr:uid="{00000000-0005-0000-0000-000026250000}"/>
    <cellStyle name="Entrada 2 3 10 2 2 2" xfId="23173" xr:uid="{00000000-0005-0000-0000-000027250000}"/>
    <cellStyle name="Entrada 2 3 10 2 2 3" xfId="32425" xr:uid="{00000000-0005-0000-0000-000028250000}"/>
    <cellStyle name="Entrada 2 3 10 3" xfId="4936" xr:uid="{00000000-0005-0000-0000-000029250000}"/>
    <cellStyle name="Entrada 2 3 10 3 2" xfId="14188" xr:uid="{00000000-0005-0000-0000-00002A250000}"/>
    <cellStyle name="Entrada 2 3 10 3 2 2" xfId="23440" xr:uid="{00000000-0005-0000-0000-00002B250000}"/>
    <cellStyle name="Entrada 2 3 10 3 2 3" xfId="32692" xr:uid="{00000000-0005-0000-0000-00002C250000}"/>
    <cellStyle name="Entrada 2 3 10 4" xfId="10695" xr:uid="{00000000-0005-0000-0000-00002D250000}"/>
    <cellStyle name="Entrada 2 3 10 4 2" xfId="19947" xr:uid="{00000000-0005-0000-0000-00002E250000}"/>
    <cellStyle name="Entrada 2 3 10 4 3" xfId="29199" xr:uid="{00000000-0005-0000-0000-00002F250000}"/>
    <cellStyle name="Entrada 2 3 11" xfId="1052" xr:uid="{00000000-0005-0000-0000-000030250000}"/>
    <cellStyle name="Entrada 2 3 11 2" xfId="4780" xr:uid="{00000000-0005-0000-0000-000031250000}"/>
    <cellStyle name="Entrada 2 3 11 2 2" xfId="14032" xr:uid="{00000000-0005-0000-0000-000032250000}"/>
    <cellStyle name="Entrada 2 3 11 2 2 2" xfId="23284" xr:uid="{00000000-0005-0000-0000-000033250000}"/>
    <cellStyle name="Entrada 2 3 11 2 2 3" xfId="32536" xr:uid="{00000000-0005-0000-0000-000034250000}"/>
    <cellStyle name="Entrada 2 3 11 3" xfId="4450" xr:uid="{00000000-0005-0000-0000-000035250000}"/>
    <cellStyle name="Entrada 2 3 11 3 2" xfId="13702" xr:uid="{00000000-0005-0000-0000-000036250000}"/>
    <cellStyle name="Entrada 2 3 11 3 2 2" xfId="22954" xr:uid="{00000000-0005-0000-0000-000037250000}"/>
    <cellStyle name="Entrada 2 3 11 3 2 3" xfId="32206" xr:uid="{00000000-0005-0000-0000-000038250000}"/>
    <cellStyle name="Entrada 2 3 11 4" xfId="10806" xr:uid="{00000000-0005-0000-0000-000039250000}"/>
    <cellStyle name="Entrada 2 3 11 4 2" xfId="20058" xr:uid="{00000000-0005-0000-0000-00003A250000}"/>
    <cellStyle name="Entrada 2 3 11 4 3" xfId="29310" xr:uid="{00000000-0005-0000-0000-00003B250000}"/>
    <cellStyle name="Entrada 2 3 12" xfId="969" xr:uid="{00000000-0005-0000-0000-00003C250000}"/>
    <cellStyle name="Entrada 2 3 12 2" xfId="4697" xr:uid="{00000000-0005-0000-0000-00003D250000}"/>
    <cellStyle name="Entrada 2 3 12 2 2" xfId="13949" xr:uid="{00000000-0005-0000-0000-00003E250000}"/>
    <cellStyle name="Entrada 2 3 12 2 2 2" xfId="23201" xr:uid="{00000000-0005-0000-0000-00003F250000}"/>
    <cellStyle name="Entrada 2 3 12 2 2 3" xfId="32453" xr:uid="{00000000-0005-0000-0000-000040250000}"/>
    <cellStyle name="Entrada 2 3 12 3" xfId="193" xr:uid="{00000000-0005-0000-0000-000041250000}"/>
    <cellStyle name="Entrada 2 3 12 3 2" xfId="10456" xr:uid="{00000000-0005-0000-0000-000042250000}"/>
    <cellStyle name="Entrada 2 3 12 3 2 2" xfId="19708" xr:uid="{00000000-0005-0000-0000-000043250000}"/>
    <cellStyle name="Entrada 2 3 12 3 2 3" xfId="28960" xr:uid="{00000000-0005-0000-0000-000044250000}"/>
    <cellStyle name="Entrada 2 3 12 4" xfId="10723" xr:uid="{00000000-0005-0000-0000-000045250000}"/>
    <cellStyle name="Entrada 2 3 12 4 2" xfId="19975" xr:uid="{00000000-0005-0000-0000-000046250000}"/>
    <cellStyle name="Entrada 2 3 12 4 3" xfId="29227" xr:uid="{00000000-0005-0000-0000-000047250000}"/>
    <cellStyle name="Entrada 2 3 13" xfId="4400" xr:uid="{00000000-0005-0000-0000-000048250000}"/>
    <cellStyle name="Entrada 2 3 13 2" xfId="13652" xr:uid="{00000000-0005-0000-0000-000049250000}"/>
    <cellStyle name="Entrada 2 3 13 2 2" xfId="22904" xr:uid="{00000000-0005-0000-0000-00004A250000}"/>
    <cellStyle name="Entrada 2 3 13 2 3" xfId="32156" xr:uid="{00000000-0005-0000-0000-00004B250000}"/>
    <cellStyle name="Entrada 2 3 14" xfId="5024" xr:uid="{00000000-0005-0000-0000-00004C250000}"/>
    <cellStyle name="Entrada 2 3 14 2" xfId="14276" xr:uid="{00000000-0005-0000-0000-00004D250000}"/>
    <cellStyle name="Entrada 2 3 14 2 2" xfId="23528" xr:uid="{00000000-0005-0000-0000-00004E250000}"/>
    <cellStyle name="Entrada 2 3 14 2 3" xfId="32780" xr:uid="{00000000-0005-0000-0000-00004F250000}"/>
    <cellStyle name="Entrada 2 3 15" xfId="10485" xr:uid="{00000000-0005-0000-0000-000050250000}"/>
    <cellStyle name="Entrada 2 3 15 2" xfId="19737" xr:uid="{00000000-0005-0000-0000-000051250000}"/>
    <cellStyle name="Entrada 2 3 15 3" xfId="28989" xr:uid="{00000000-0005-0000-0000-000052250000}"/>
    <cellStyle name="Entrada 2 3 2" xfId="591" xr:uid="{00000000-0005-0000-0000-000053250000}"/>
    <cellStyle name="Entrada 2 3 2 10" xfId="4460" xr:uid="{00000000-0005-0000-0000-000054250000}"/>
    <cellStyle name="Entrada 2 3 2 10 2" xfId="13712" xr:uid="{00000000-0005-0000-0000-000055250000}"/>
    <cellStyle name="Entrada 2 3 2 10 2 2" xfId="22964" xr:uid="{00000000-0005-0000-0000-000056250000}"/>
    <cellStyle name="Entrada 2 3 2 10 2 3" xfId="32216" xr:uid="{00000000-0005-0000-0000-000057250000}"/>
    <cellStyle name="Entrada 2 3 2 11" xfId="4498" xr:uid="{00000000-0005-0000-0000-000058250000}"/>
    <cellStyle name="Entrada 2 3 2 11 2" xfId="13750" xr:uid="{00000000-0005-0000-0000-000059250000}"/>
    <cellStyle name="Entrada 2 3 2 11 2 2" xfId="23002" xr:uid="{00000000-0005-0000-0000-00005A250000}"/>
    <cellStyle name="Entrada 2 3 2 11 2 3" xfId="32254" xr:uid="{00000000-0005-0000-0000-00005B250000}"/>
    <cellStyle name="Entrada 2 3 2 12" xfId="10521" xr:uid="{00000000-0005-0000-0000-00005C250000}"/>
    <cellStyle name="Entrada 2 3 2 12 2" xfId="19773" xr:uid="{00000000-0005-0000-0000-00005D250000}"/>
    <cellStyle name="Entrada 2 3 2 12 3" xfId="29025" xr:uid="{00000000-0005-0000-0000-00005E250000}"/>
    <cellStyle name="Entrada 2 3 2 2" xfId="1855" xr:uid="{00000000-0005-0000-0000-00005F250000}"/>
    <cellStyle name="Entrada 2 3 2 2 2" xfId="2608" xr:uid="{00000000-0005-0000-0000-000060250000}"/>
    <cellStyle name="Entrada 2 3 2 2 2 2" xfId="6056" xr:uid="{00000000-0005-0000-0000-000061250000}"/>
    <cellStyle name="Entrada 2 3 2 2 2 2 2" xfId="15308" xr:uid="{00000000-0005-0000-0000-000062250000}"/>
    <cellStyle name="Entrada 2 3 2 2 2 2 2 2" xfId="24560" xr:uid="{00000000-0005-0000-0000-000063250000}"/>
    <cellStyle name="Entrada 2 3 2 2 2 2 2 3" xfId="33812" xr:uid="{00000000-0005-0000-0000-000064250000}"/>
    <cellStyle name="Entrada 2 3 2 2 2 3" xfId="8738" xr:uid="{00000000-0005-0000-0000-000065250000}"/>
    <cellStyle name="Entrada 2 3 2 2 2 3 2" xfId="17990" xr:uid="{00000000-0005-0000-0000-000066250000}"/>
    <cellStyle name="Entrada 2 3 2 2 2 3 2 2" xfId="27242" xr:uid="{00000000-0005-0000-0000-000067250000}"/>
    <cellStyle name="Entrada 2 3 2 2 2 3 2 3" xfId="36494" xr:uid="{00000000-0005-0000-0000-000068250000}"/>
    <cellStyle name="Entrada 2 3 2 2 2 4" xfId="11860" xr:uid="{00000000-0005-0000-0000-000069250000}"/>
    <cellStyle name="Entrada 2 3 2 2 2 4 2" xfId="21112" xr:uid="{00000000-0005-0000-0000-00006A250000}"/>
    <cellStyle name="Entrada 2 3 2 2 2 4 3" xfId="30364" xr:uid="{00000000-0005-0000-0000-00006B250000}"/>
    <cellStyle name="Entrada 2 3 2 2 3" xfId="3264" xr:uid="{00000000-0005-0000-0000-00006C250000}"/>
    <cellStyle name="Entrada 2 3 2 2 3 2" xfId="6712" xr:uid="{00000000-0005-0000-0000-00006D250000}"/>
    <cellStyle name="Entrada 2 3 2 2 3 2 2" xfId="15964" xr:uid="{00000000-0005-0000-0000-00006E250000}"/>
    <cellStyle name="Entrada 2 3 2 2 3 2 2 2" xfId="25216" xr:uid="{00000000-0005-0000-0000-00006F250000}"/>
    <cellStyle name="Entrada 2 3 2 2 3 2 2 3" xfId="34468" xr:uid="{00000000-0005-0000-0000-000070250000}"/>
    <cellStyle name="Entrada 2 3 2 2 3 3" xfId="9394" xr:uid="{00000000-0005-0000-0000-000071250000}"/>
    <cellStyle name="Entrada 2 3 2 2 3 3 2" xfId="18646" xr:uid="{00000000-0005-0000-0000-000072250000}"/>
    <cellStyle name="Entrada 2 3 2 2 3 3 2 2" xfId="27898" xr:uid="{00000000-0005-0000-0000-000073250000}"/>
    <cellStyle name="Entrada 2 3 2 2 3 3 2 3" xfId="37150" xr:uid="{00000000-0005-0000-0000-000074250000}"/>
    <cellStyle name="Entrada 2 3 2 2 3 4" xfId="12516" xr:uid="{00000000-0005-0000-0000-000075250000}"/>
    <cellStyle name="Entrada 2 3 2 2 3 4 2" xfId="21768" xr:uid="{00000000-0005-0000-0000-000076250000}"/>
    <cellStyle name="Entrada 2 3 2 2 3 4 3" xfId="31020" xr:uid="{00000000-0005-0000-0000-000077250000}"/>
    <cellStyle name="Entrada 2 3 2 2 4" xfId="3899" xr:uid="{00000000-0005-0000-0000-000078250000}"/>
    <cellStyle name="Entrada 2 3 2 2 4 2" xfId="7347" xr:uid="{00000000-0005-0000-0000-000079250000}"/>
    <cellStyle name="Entrada 2 3 2 2 4 2 2" xfId="16599" xr:uid="{00000000-0005-0000-0000-00007A250000}"/>
    <cellStyle name="Entrada 2 3 2 2 4 2 2 2" xfId="25851" xr:uid="{00000000-0005-0000-0000-00007B250000}"/>
    <cellStyle name="Entrada 2 3 2 2 4 2 2 3" xfId="35103" xr:uid="{00000000-0005-0000-0000-00007C250000}"/>
    <cellStyle name="Entrada 2 3 2 2 4 3" xfId="10029" xr:uid="{00000000-0005-0000-0000-00007D250000}"/>
    <cellStyle name="Entrada 2 3 2 2 4 3 2" xfId="19281" xr:uid="{00000000-0005-0000-0000-00007E250000}"/>
    <cellStyle name="Entrada 2 3 2 2 4 3 2 2" xfId="28533" xr:uid="{00000000-0005-0000-0000-00007F250000}"/>
    <cellStyle name="Entrada 2 3 2 2 4 3 2 3" xfId="37785" xr:uid="{00000000-0005-0000-0000-000080250000}"/>
    <cellStyle name="Entrada 2 3 2 2 4 4" xfId="13151" xr:uid="{00000000-0005-0000-0000-000081250000}"/>
    <cellStyle name="Entrada 2 3 2 2 4 4 2" xfId="22403" xr:uid="{00000000-0005-0000-0000-000082250000}"/>
    <cellStyle name="Entrada 2 3 2 2 4 4 3" xfId="31655" xr:uid="{00000000-0005-0000-0000-000083250000}"/>
    <cellStyle name="Entrada 2 3 2 2 5" xfId="5305" xr:uid="{00000000-0005-0000-0000-000084250000}"/>
    <cellStyle name="Entrada 2 3 2 2 5 2" xfId="14557" xr:uid="{00000000-0005-0000-0000-000085250000}"/>
    <cellStyle name="Entrada 2 3 2 2 5 2 2" xfId="23809" xr:uid="{00000000-0005-0000-0000-000086250000}"/>
    <cellStyle name="Entrada 2 3 2 2 5 2 3" xfId="33061" xr:uid="{00000000-0005-0000-0000-000087250000}"/>
    <cellStyle name="Entrada 2 3 2 2 6" xfId="7988" xr:uid="{00000000-0005-0000-0000-000088250000}"/>
    <cellStyle name="Entrada 2 3 2 2 6 2" xfId="17240" xr:uid="{00000000-0005-0000-0000-000089250000}"/>
    <cellStyle name="Entrada 2 3 2 2 6 2 2" xfId="26492" xr:uid="{00000000-0005-0000-0000-00008A250000}"/>
    <cellStyle name="Entrada 2 3 2 2 6 2 3" xfId="35744" xr:uid="{00000000-0005-0000-0000-00008B250000}"/>
    <cellStyle name="Entrada 2 3 2 2 7" xfId="11110" xr:uid="{00000000-0005-0000-0000-00008C250000}"/>
    <cellStyle name="Entrada 2 3 2 2 7 2" xfId="20362" xr:uid="{00000000-0005-0000-0000-00008D250000}"/>
    <cellStyle name="Entrada 2 3 2 2 7 3" xfId="29614" xr:uid="{00000000-0005-0000-0000-00008E250000}"/>
    <cellStyle name="Entrada 2 3 2 3" xfId="1643" xr:uid="{00000000-0005-0000-0000-00008F250000}"/>
    <cellStyle name="Entrada 2 3 2 3 2" xfId="2396" xr:uid="{00000000-0005-0000-0000-000090250000}"/>
    <cellStyle name="Entrada 2 3 2 3 2 2" xfId="5844" xr:uid="{00000000-0005-0000-0000-000091250000}"/>
    <cellStyle name="Entrada 2 3 2 3 2 2 2" xfId="15096" xr:uid="{00000000-0005-0000-0000-000092250000}"/>
    <cellStyle name="Entrada 2 3 2 3 2 2 2 2" xfId="24348" xr:uid="{00000000-0005-0000-0000-000093250000}"/>
    <cellStyle name="Entrada 2 3 2 3 2 2 2 3" xfId="33600" xr:uid="{00000000-0005-0000-0000-000094250000}"/>
    <cellStyle name="Entrada 2 3 2 3 2 3" xfId="8526" xr:uid="{00000000-0005-0000-0000-000095250000}"/>
    <cellStyle name="Entrada 2 3 2 3 2 3 2" xfId="17778" xr:uid="{00000000-0005-0000-0000-000096250000}"/>
    <cellStyle name="Entrada 2 3 2 3 2 3 2 2" xfId="27030" xr:uid="{00000000-0005-0000-0000-000097250000}"/>
    <cellStyle name="Entrada 2 3 2 3 2 3 2 3" xfId="36282" xr:uid="{00000000-0005-0000-0000-000098250000}"/>
    <cellStyle name="Entrada 2 3 2 3 2 4" xfId="11648" xr:uid="{00000000-0005-0000-0000-000099250000}"/>
    <cellStyle name="Entrada 2 3 2 3 2 4 2" xfId="20900" xr:uid="{00000000-0005-0000-0000-00009A250000}"/>
    <cellStyle name="Entrada 2 3 2 3 2 4 3" xfId="30152" xr:uid="{00000000-0005-0000-0000-00009B250000}"/>
    <cellStyle name="Entrada 2 3 2 3 3" xfId="3052" xr:uid="{00000000-0005-0000-0000-00009C250000}"/>
    <cellStyle name="Entrada 2 3 2 3 3 2" xfId="6500" xr:uid="{00000000-0005-0000-0000-00009D250000}"/>
    <cellStyle name="Entrada 2 3 2 3 3 2 2" xfId="15752" xr:uid="{00000000-0005-0000-0000-00009E250000}"/>
    <cellStyle name="Entrada 2 3 2 3 3 2 2 2" xfId="25004" xr:uid="{00000000-0005-0000-0000-00009F250000}"/>
    <cellStyle name="Entrada 2 3 2 3 3 2 2 3" xfId="34256" xr:uid="{00000000-0005-0000-0000-0000A0250000}"/>
    <cellStyle name="Entrada 2 3 2 3 3 3" xfId="9182" xr:uid="{00000000-0005-0000-0000-0000A1250000}"/>
    <cellStyle name="Entrada 2 3 2 3 3 3 2" xfId="18434" xr:uid="{00000000-0005-0000-0000-0000A2250000}"/>
    <cellStyle name="Entrada 2 3 2 3 3 3 2 2" xfId="27686" xr:uid="{00000000-0005-0000-0000-0000A3250000}"/>
    <cellStyle name="Entrada 2 3 2 3 3 3 2 3" xfId="36938" xr:uid="{00000000-0005-0000-0000-0000A4250000}"/>
    <cellStyle name="Entrada 2 3 2 3 3 4" xfId="12304" xr:uid="{00000000-0005-0000-0000-0000A5250000}"/>
    <cellStyle name="Entrada 2 3 2 3 3 4 2" xfId="21556" xr:uid="{00000000-0005-0000-0000-0000A6250000}"/>
    <cellStyle name="Entrada 2 3 2 3 3 4 3" xfId="30808" xr:uid="{00000000-0005-0000-0000-0000A7250000}"/>
    <cellStyle name="Entrada 2 3 2 3 4" xfId="1049" xr:uid="{00000000-0005-0000-0000-0000A8250000}"/>
    <cellStyle name="Entrada 2 3 2 3 4 2" xfId="4777" xr:uid="{00000000-0005-0000-0000-0000A9250000}"/>
    <cellStyle name="Entrada 2 3 2 3 4 2 2" xfId="14029" xr:uid="{00000000-0005-0000-0000-0000AA250000}"/>
    <cellStyle name="Entrada 2 3 2 3 4 2 2 2" xfId="23281" xr:uid="{00000000-0005-0000-0000-0000AB250000}"/>
    <cellStyle name="Entrada 2 3 2 3 4 2 2 3" xfId="32533" xr:uid="{00000000-0005-0000-0000-0000AC250000}"/>
    <cellStyle name="Entrada 2 3 2 3 4 3" xfId="4429" xr:uid="{00000000-0005-0000-0000-0000AD250000}"/>
    <cellStyle name="Entrada 2 3 2 3 4 3 2" xfId="13681" xr:uid="{00000000-0005-0000-0000-0000AE250000}"/>
    <cellStyle name="Entrada 2 3 2 3 4 3 2 2" xfId="22933" xr:uid="{00000000-0005-0000-0000-0000AF250000}"/>
    <cellStyle name="Entrada 2 3 2 3 4 3 2 3" xfId="32185" xr:uid="{00000000-0005-0000-0000-0000B0250000}"/>
    <cellStyle name="Entrada 2 3 2 3 4 4" xfId="10803" xr:uid="{00000000-0005-0000-0000-0000B1250000}"/>
    <cellStyle name="Entrada 2 3 2 3 4 4 2" xfId="20055" xr:uid="{00000000-0005-0000-0000-0000B2250000}"/>
    <cellStyle name="Entrada 2 3 2 3 4 4 3" xfId="29307" xr:uid="{00000000-0005-0000-0000-0000B3250000}"/>
    <cellStyle name="Entrada 2 3 2 3 5" xfId="5093" xr:uid="{00000000-0005-0000-0000-0000B4250000}"/>
    <cellStyle name="Entrada 2 3 2 3 5 2" xfId="14345" xr:uid="{00000000-0005-0000-0000-0000B5250000}"/>
    <cellStyle name="Entrada 2 3 2 3 5 2 2" xfId="23597" xr:uid="{00000000-0005-0000-0000-0000B6250000}"/>
    <cellStyle name="Entrada 2 3 2 3 5 2 3" xfId="32849" xr:uid="{00000000-0005-0000-0000-0000B7250000}"/>
    <cellStyle name="Entrada 2 3 2 3 6" xfId="7776" xr:uid="{00000000-0005-0000-0000-0000B8250000}"/>
    <cellStyle name="Entrada 2 3 2 3 6 2" xfId="17028" xr:uid="{00000000-0005-0000-0000-0000B9250000}"/>
    <cellStyle name="Entrada 2 3 2 3 6 2 2" xfId="26280" xr:uid="{00000000-0005-0000-0000-0000BA250000}"/>
    <cellStyle name="Entrada 2 3 2 3 6 2 3" xfId="35532" xr:uid="{00000000-0005-0000-0000-0000BB250000}"/>
    <cellStyle name="Entrada 2 3 2 3 7" xfId="10898" xr:uid="{00000000-0005-0000-0000-0000BC250000}"/>
    <cellStyle name="Entrada 2 3 2 3 7 2" xfId="20150" xr:uid="{00000000-0005-0000-0000-0000BD250000}"/>
    <cellStyle name="Entrada 2 3 2 3 7 3" xfId="29402" xr:uid="{00000000-0005-0000-0000-0000BE250000}"/>
    <cellStyle name="Entrada 2 3 2 4" xfId="1895" xr:uid="{00000000-0005-0000-0000-0000BF250000}"/>
    <cellStyle name="Entrada 2 3 2 4 2" xfId="2648" xr:uid="{00000000-0005-0000-0000-0000C0250000}"/>
    <cellStyle name="Entrada 2 3 2 4 2 2" xfId="6096" xr:uid="{00000000-0005-0000-0000-0000C1250000}"/>
    <cellStyle name="Entrada 2 3 2 4 2 2 2" xfId="15348" xr:uid="{00000000-0005-0000-0000-0000C2250000}"/>
    <cellStyle name="Entrada 2 3 2 4 2 2 2 2" xfId="24600" xr:uid="{00000000-0005-0000-0000-0000C3250000}"/>
    <cellStyle name="Entrada 2 3 2 4 2 2 2 3" xfId="33852" xr:uid="{00000000-0005-0000-0000-0000C4250000}"/>
    <cellStyle name="Entrada 2 3 2 4 2 3" xfId="8778" xr:uid="{00000000-0005-0000-0000-0000C5250000}"/>
    <cellStyle name="Entrada 2 3 2 4 2 3 2" xfId="18030" xr:uid="{00000000-0005-0000-0000-0000C6250000}"/>
    <cellStyle name="Entrada 2 3 2 4 2 3 2 2" xfId="27282" xr:uid="{00000000-0005-0000-0000-0000C7250000}"/>
    <cellStyle name="Entrada 2 3 2 4 2 3 2 3" xfId="36534" xr:uid="{00000000-0005-0000-0000-0000C8250000}"/>
    <cellStyle name="Entrada 2 3 2 4 2 4" xfId="11900" xr:uid="{00000000-0005-0000-0000-0000C9250000}"/>
    <cellStyle name="Entrada 2 3 2 4 2 4 2" xfId="21152" xr:uid="{00000000-0005-0000-0000-0000CA250000}"/>
    <cellStyle name="Entrada 2 3 2 4 2 4 3" xfId="30404" xr:uid="{00000000-0005-0000-0000-0000CB250000}"/>
    <cellStyle name="Entrada 2 3 2 4 3" xfId="3304" xr:uid="{00000000-0005-0000-0000-0000CC250000}"/>
    <cellStyle name="Entrada 2 3 2 4 3 2" xfId="6752" xr:uid="{00000000-0005-0000-0000-0000CD250000}"/>
    <cellStyle name="Entrada 2 3 2 4 3 2 2" xfId="16004" xr:uid="{00000000-0005-0000-0000-0000CE250000}"/>
    <cellStyle name="Entrada 2 3 2 4 3 2 2 2" xfId="25256" xr:uid="{00000000-0005-0000-0000-0000CF250000}"/>
    <cellStyle name="Entrada 2 3 2 4 3 2 2 3" xfId="34508" xr:uid="{00000000-0005-0000-0000-0000D0250000}"/>
    <cellStyle name="Entrada 2 3 2 4 3 3" xfId="9434" xr:uid="{00000000-0005-0000-0000-0000D1250000}"/>
    <cellStyle name="Entrada 2 3 2 4 3 3 2" xfId="18686" xr:uid="{00000000-0005-0000-0000-0000D2250000}"/>
    <cellStyle name="Entrada 2 3 2 4 3 3 2 2" xfId="27938" xr:uid="{00000000-0005-0000-0000-0000D3250000}"/>
    <cellStyle name="Entrada 2 3 2 4 3 3 2 3" xfId="37190" xr:uid="{00000000-0005-0000-0000-0000D4250000}"/>
    <cellStyle name="Entrada 2 3 2 4 3 4" xfId="12556" xr:uid="{00000000-0005-0000-0000-0000D5250000}"/>
    <cellStyle name="Entrada 2 3 2 4 3 4 2" xfId="21808" xr:uid="{00000000-0005-0000-0000-0000D6250000}"/>
    <cellStyle name="Entrada 2 3 2 4 3 4 3" xfId="31060" xr:uid="{00000000-0005-0000-0000-0000D7250000}"/>
    <cellStyle name="Entrada 2 3 2 4 4" xfId="3939" xr:uid="{00000000-0005-0000-0000-0000D8250000}"/>
    <cellStyle name="Entrada 2 3 2 4 4 2" xfId="7387" xr:uid="{00000000-0005-0000-0000-0000D9250000}"/>
    <cellStyle name="Entrada 2 3 2 4 4 2 2" xfId="16639" xr:uid="{00000000-0005-0000-0000-0000DA250000}"/>
    <cellStyle name="Entrada 2 3 2 4 4 2 2 2" xfId="25891" xr:uid="{00000000-0005-0000-0000-0000DB250000}"/>
    <cellStyle name="Entrada 2 3 2 4 4 2 2 3" xfId="35143" xr:uid="{00000000-0005-0000-0000-0000DC250000}"/>
    <cellStyle name="Entrada 2 3 2 4 4 3" xfId="10069" xr:uid="{00000000-0005-0000-0000-0000DD250000}"/>
    <cellStyle name="Entrada 2 3 2 4 4 3 2" xfId="19321" xr:uid="{00000000-0005-0000-0000-0000DE250000}"/>
    <cellStyle name="Entrada 2 3 2 4 4 3 2 2" xfId="28573" xr:uid="{00000000-0005-0000-0000-0000DF250000}"/>
    <cellStyle name="Entrada 2 3 2 4 4 3 2 3" xfId="37825" xr:uid="{00000000-0005-0000-0000-0000E0250000}"/>
    <cellStyle name="Entrada 2 3 2 4 4 4" xfId="13191" xr:uid="{00000000-0005-0000-0000-0000E1250000}"/>
    <cellStyle name="Entrada 2 3 2 4 4 4 2" xfId="22443" xr:uid="{00000000-0005-0000-0000-0000E2250000}"/>
    <cellStyle name="Entrada 2 3 2 4 4 4 3" xfId="31695" xr:uid="{00000000-0005-0000-0000-0000E3250000}"/>
    <cellStyle name="Entrada 2 3 2 4 5" xfId="5345" xr:uid="{00000000-0005-0000-0000-0000E4250000}"/>
    <cellStyle name="Entrada 2 3 2 4 5 2" xfId="14597" xr:uid="{00000000-0005-0000-0000-0000E5250000}"/>
    <cellStyle name="Entrada 2 3 2 4 5 2 2" xfId="23849" xr:uid="{00000000-0005-0000-0000-0000E6250000}"/>
    <cellStyle name="Entrada 2 3 2 4 5 2 3" xfId="33101" xr:uid="{00000000-0005-0000-0000-0000E7250000}"/>
    <cellStyle name="Entrada 2 3 2 4 6" xfId="8028" xr:uid="{00000000-0005-0000-0000-0000E8250000}"/>
    <cellStyle name="Entrada 2 3 2 4 6 2" xfId="17280" xr:uid="{00000000-0005-0000-0000-0000E9250000}"/>
    <cellStyle name="Entrada 2 3 2 4 6 2 2" xfId="26532" xr:uid="{00000000-0005-0000-0000-0000EA250000}"/>
    <cellStyle name="Entrada 2 3 2 4 6 2 3" xfId="35784" xr:uid="{00000000-0005-0000-0000-0000EB250000}"/>
    <cellStyle name="Entrada 2 3 2 4 7" xfId="11150" xr:uid="{00000000-0005-0000-0000-0000EC250000}"/>
    <cellStyle name="Entrada 2 3 2 4 7 2" xfId="20402" xr:uid="{00000000-0005-0000-0000-0000ED250000}"/>
    <cellStyle name="Entrada 2 3 2 4 7 3" xfId="29654" xr:uid="{00000000-0005-0000-0000-0000EE250000}"/>
    <cellStyle name="Entrada 2 3 2 5" xfId="1964" xr:uid="{00000000-0005-0000-0000-0000EF250000}"/>
    <cellStyle name="Entrada 2 3 2 5 2" xfId="2717" xr:uid="{00000000-0005-0000-0000-0000F0250000}"/>
    <cellStyle name="Entrada 2 3 2 5 2 2" xfId="6165" xr:uid="{00000000-0005-0000-0000-0000F1250000}"/>
    <cellStyle name="Entrada 2 3 2 5 2 2 2" xfId="15417" xr:uid="{00000000-0005-0000-0000-0000F2250000}"/>
    <cellStyle name="Entrada 2 3 2 5 2 2 2 2" xfId="24669" xr:uid="{00000000-0005-0000-0000-0000F3250000}"/>
    <cellStyle name="Entrada 2 3 2 5 2 2 2 3" xfId="33921" xr:uid="{00000000-0005-0000-0000-0000F4250000}"/>
    <cellStyle name="Entrada 2 3 2 5 2 3" xfId="8847" xr:uid="{00000000-0005-0000-0000-0000F5250000}"/>
    <cellStyle name="Entrada 2 3 2 5 2 3 2" xfId="18099" xr:uid="{00000000-0005-0000-0000-0000F6250000}"/>
    <cellStyle name="Entrada 2 3 2 5 2 3 2 2" xfId="27351" xr:uid="{00000000-0005-0000-0000-0000F7250000}"/>
    <cellStyle name="Entrada 2 3 2 5 2 3 2 3" xfId="36603" xr:uid="{00000000-0005-0000-0000-0000F8250000}"/>
    <cellStyle name="Entrada 2 3 2 5 2 4" xfId="11969" xr:uid="{00000000-0005-0000-0000-0000F9250000}"/>
    <cellStyle name="Entrada 2 3 2 5 2 4 2" xfId="21221" xr:uid="{00000000-0005-0000-0000-0000FA250000}"/>
    <cellStyle name="Entrada 2 3 2 5 2 4 3" xfId="30473" xr:uid="{00000000-0005-0000-0000-0000FB250000}"/>
    <cellStyle name="Entrada 2 3 2 5 3" xfId="3373" xr:uid="{00000000-0005-0000-0000-0000FC250000}"/>
    <cellStyle name="Entrada 2 3 2 5 3 2" xfId="6821" xr:uid="{00000000-0005-0000-0000-0000FD250000}"/>
    <cellStyle name="Entrada 2 3 2 5 3 2 2" xfId="16073" xr:uid="{00000000-0005-0000-0000-0000FE250000}"/>
    <cellStyle name="Entrada 2 3 2 5 3 2 2 2" xfId="25325" xr:uid="{00000000-0005-0000-0000-0000FF250000}"/>
    <cellStyle name="Entrada 2 3 2 5 3 2 2 3" xfId="34577" xr:uid="{00000000-0005-0000-0000-000000260000}"/>
    <cellStyle name="Entrada 2 3 2 5 3 3" xfId="9503" xr:uid="{00000000-0005-0000-0000-000001260000}"/>
    <cellStyle name="Entrada 2 3 2 5 3 3 2" xfId="18755" xr:uid="{00000000-0005-0000-0000-000002260000}"/>
    <cellStyle name="Entrada 2 3 2 5 3 3 2 2" xfId="28007" xr:uid="{00000000-0005-0000-0000-000003260000}"/>
    <cellStyle name="Entrada 2 3 2 5 3 3 2 3" xfId="37259" xr:uid="{00000000-0005-0000-0000-000004260000}"/>
    <cellStyle name="Entrada 2 3 2 5 3 4" xfId="12625" xr:uid="{00000000-0005-0000-0000-000005260000}"/>
    <cellStyle name="Entrada 2 3 2 5 3 4 2" xfId="21877" xr:uid="{00000000-0005-0000-0000-000006260000}"/>
    <cellStyle name="Entrada 2 3 2 5 3 4 3" xfId="31129" xr:uid="{00000000-0005-0000-0000-000007260000}"/>
    <cellStyle name="Entrada 2 3 2 5 4" xfId="4008" xr:uid="{00000000-0005-0000-0000-000008260000}"/>
    <cellStyle name="Entrada 2 3 2 5 4 2" xfId="7456" xr:uid="{00000000-0005-0000-0000-000009260000}"/>
    <cellStyle name="Entrada 2 3 2 5 4 2 2" xfId="16708" xr:uid="{00000000-0005-0000-0000-00000A260000}"/>
    <cellStyle name="Entrada 2 3 2 5 4 2 2 2" xfId="25960" xr:uid="{00000000-0005-0000-0000-00000B260000}"/>
    <cellStyle name="Entrada 2 3 2 5 4 2 2 3" xfId="35212" xr:uid="{00000000-0005-0000-0000-00000C260000}"/>
    <cellStyle name="Entrada 2 3 2 5 4 3" xfId="10138" xr:uid="{00000000-0005-0000-0000-00000D260000}"/>
    <cellStyle name="Entrada 2 3 2 5 4 3 2" xfId="19390" xr:uid="{00000000-0005-0000-0000-00000E260000}"/>
    <cellStyle name="Entrada 2 3 2 5 4 3 2 2" xfId="28642" xr:uid="{00000000-0005-0000-0000-00000F260000}"/>
    <cellStyle name="Entrada 2 3 2 5 4 3 2 3" xfId="37894" xr:uid="{00000000-0005-0000-0000-000010260000}"/>
    <cellStyle name="Entrada 2 3 2 5 4 4" xfId="13260" xr:uid="{00000000-0005-0000-0000-000011260000}"/>
    <cellStyle name="Entrada 2 3 2 5 4 4 2" xfId="22512" xr:uid="{00000000-0005-0000-0000-000012260000}"/>
    <cellStyle name="Entrada 2 3 2 5 4 4 3" xfId="31764" xr:uid="{00000000-0005-0000-0000-000013260000}"/>
    <cellStyle name="Entrada 2 3 2 5 5" xfId="5414" xr:uid="{00000000-0005-0000-0000-000014260000}"/>
    <cellStyle name="Entrada 2 3 2 5 5 2" xfId="14666" xr:uid="{00000000-0005-0000-0000-000015260000}"/>
    <cellStyle name="Entrada 2 3 2 5 5 2 2" xfId="23918" xr:uid="{00000000-0005-0000-0000-000016260000}"/>
    <cellStyle name="Entrada 2 3 2 5 5 2 3" xfId="33170" xr:uid="{00000000-0005-0000-0000-000017260000}"/>
    <cellStyle name="Entrada 2 3 2 5 6" xfId="8097" xr:uid="{00000000-0005-0000-0000-000018260000}"/>
    <cellStyle name="Entrada 2 3 2 5 6 2" xfId="17349" xr:uid="{00000000-0005-0000-0000-000019260000}"/>
    <cellStyle name="Entrada 2 3 2 5 6 2 2" xfId="26601" xr:uid="{00000000-0005-0000-0000-00001A260000}"/>
    <cellStyle name="Entrada 2 3 2 5 6 2 3" xfId="35853" xr:uid="{00000000-0005-0000-0000-00001B260000}"/>
    <cellStyle name="Entrada 2 3 2 5 7" xfId="11219" xr:uid="{00000000-0005-0000-0000-00001C260000}"/>
    <cellStyle name="Entrada 2 3 2 5 7 2" xfId="20471" xr:uid="{00000000-0005-0000-0000-00001D260000}"/>
    <cellStyle name="Entrada 2 3 2 5 7 3" xfId="29723" xr:uid="{00000000-0005-0000-0000-00001E260000}"/>
    <cellStyle name="Entrada 2 3 2 6" xfId="1677" xr:uid="{00000000-0005-0000-0000-00001F260000}"/>
    <cellStyle name="Entrada 2 3 2 6 2" xfId="2430" xr:uid="{00000000-0005-0000-0000-000020260000}"/>
    <cellStyle name="Entrada 2 3 2 6 2 2" xfId="5878" xr:uid="{00000000-0005-0000-0000-000021260000}"/>
    <cellStyle name="Entrada 2 3 2 6 2 2 2" xfId="15130" xr:uid="{00000000-0005-0000-0000-000022260000}"/>
    <cellStyle name="Entrada 2 3 2 6 2 2 2 2" xfId="24382" xr:uid="{00000000-0005-0000-0000-000023260000}"/>
    <cellStyle name="Entrada 2 3 2 6 2 2 2 3" xfId="33634" xr:uid="{00000000-0005-0000-0000-000024260000}"/>
    <cellStyle name="Entrada 2 3 2 6 2 3" xfId="8560" xr:uid="{00000000-0005-0000-0000-000025260000}"/>
    <cellStyle name="Entrada 2 3 2 6 2 3 2" xfId="17812" xr:uid="{00000000-0005-0000-0000-000026260000}"/>
    <cellStyle name="Entrada 2 3 2 6 2 3 2 2" xfId="27064" xr:uid="{00000000-0005-0000-0000-000027260000}"/>
    <cellStyle name="Entrada 2 3 2 6 2 3 2 3" xfId="36316" xr:uid="{00000000-0005-0000-0000-000028260000}"/>
    <cellStyle name="Entrada 2 3 2 6 2 4" xfId="11682" xr:uid="{00000000-0005-0000-0000-000029260000}"/>
    <cellStyle name="Entrada 2 3 2 6 2 4 2" xfId="20934" xr:uid="{00000000-0005-0000-0000-00002A260000}"/>
    <cellStyle name="Entrada 2 3 2 6 2 4 3" xfId="30186" xr:uid="{00000000-0005-0000-0000-00002B260000}"/>
    <cellStyle name="Entrada 2 3 2 6 3" xfId="3086" xr:uid="{00000000-0005-0000-0000-00002C260000}"/>
    <cellStyle name="Entrada 2 3 2 6 3 2" xfId="6534" xr:uid="{00000000-0005-0000-0000-00002D260000}"/>
    <cellStyle name="Entrada 2 3 2 6 3 2 2" xfId="15786" xr:uid="{00000000-0005-0000-0000-00002E260000}"/>
    <cellStyle name="Entrada 2 3 2 6 3 2 2 2" xfId="25038" xr:uid="{00000000-0005-0000-0000-00002F260000}"/>
    <cellStyle name="Entrada 2 3 2 6 3 2 2 3" xfId="34290" xr:uid="{00000000-0005-0000-0000-000030260000}"/>
    <cellStyle name="Entrada 2 3 2 6 3 3" xfId="9216" xr:uid="{00000000-0005-0000-0000-000031260000}"/>
    <cellStyle name="Entrada 2 3 2 6 3 3 2" xfId="18468" xr:uid="{00000000-0005-0000-0000-000032260000}"/>
    <cellStyle name="Entrada 2 3 2 6 3 3 2 2" xfId="27720" xr:uid="{00000000-0005-0000-0000-000033260000}"/>
    <cellStyle name="Entrada 2 3 2 6 3 3 2 3" xfId="36972" xr:uid="{00000000-0005-0000-0000-000034260000}"/>
    <cellStyle name="Entrada 2 3 2 6 3 4" xfId="12338" xr:uid="{00000000-0005-0000-0000-000035260000}"/>
    <cellStyle name="Entrada 2 3 2 6 3 4 2" xfId="21590" xr:uid="{00000000-0005-0000-0000-000036260000}"/>
    <cellStyle name="Entrada 2 3 2 6 3 4 3" xfId="30842" xr:uid="{00000000-0005-0000-0000-000037260000}"/>
    <cellStyle name="Entrada 2 3 2 6 4" xfId="3721" xr:uid="{00000000-0005-0000-0000-000038260000}"/>
    <cellStyle name="Entrada 2 3 2 6 4 2" xfId="7169" xr:uid="{00000000-0005-0000-0000-000039260000}"/>
    <cellStyle name="Entrada 2 3 2 6 4 2 2" xfId="16421" xr:uid="{00000000-0005-0000-0000-00003A260000}"/>
    <cellStyle name="Entrada 2 3 2 6 4 2 2 2" xfId="25673" xr:uid="{00000000-0005-0000-0000-00003B260000}"/>
    <cellStyle name="Entrada 2 3 2 6 4 2 2 3" xfId="34925" xr:uid="{00000000-0005-0000-0000-00003C260000}"/>
    <cellStyle name="Entrada 2 3 2 6 4 3" xfId="9851" xr:uid="{00000000-0005-0000-0000-00003D260000}"/>
    <cellStyle name="Entrada 2 3 2 6 4 3 2" xfId="19103" xr:uid="{00000000-0005-0000-0000-00003E260000}"/>
    <cellStyle name="Entrada 2 3 2 6 4 3 2 2" xfId="28355" xr:uid="{00000000-0005-0000-0000-00003F260000}"/>
    <cellStyle name="Entrada 2 3 2 6 4 3 2 3" xfId="37607" xr:uid="{00000000-0005-0000-0000-000040260000}"/>
    <cellStyle name="Entrada 2 3 2 6 4 4" xfId="12973" xr:uid="{00000000-0005-0000-0000-000041260000}"/>
    <cellStyle name="Entrada 2 3 2 6 4 4 2" xfId="22225" xr:uid="{00000000-0005-0000-0000-000042260000}"/>
    <cellStyle name="Entrada 2 3 2 6 4 4 3" xfId="31477" xr:uid="{00000000-0005-0000-0000-000043260000}"/>
    <cellStyle name="Entrada 2 3 2 6 5" xfId="5127" xr:uid="{00000000-0005-0000-0000-000044260000}"/>
    <cellStyle name="Entrada 2 3 2 6 5 2" xfId="14379" xr:uid="{00000000-0005-0000-0000-000045260000}"/>
    <cellStyle name="Entrada 2 3 2 6 5 2 2" xfId="23631" xr:uid="{00000000-0005-0000-0000-000046260000}"/>
    <cellStyle name="Entrada 2 3 2 6 5 2 3" xfId="32883" xr:uid="{00000000-0005-0000-0000-000047260000}"/>
    <cellStyle name="Entrada 2 3 2 6 6" xfId="7810" xr:uid="{00000000-0005-0000-0000-000048260000}"/>
    <cellStyle name="Entrada 2 3 2 6 6 2" xfId="17062" xr:uid="{00000000-0005-0000-0000-000049260000}"/>
    <cellStyle name="Entrada 2 3 2 6 6 2 2" xfId="26314" xr:uid="{00000000-0005-0000-0000-00004A260000}"/>
    <cellStyle name="Entrada 2 3 2 6 6 2 3" xfId="35566" xr:uid="{00000000-0005-0000-0000-00004B260000}"/>
    <cellStyle name="Entrada 2 3 2 6 7" xfId="10932" xr:uid="{00000000-0005-0000-0000-00004C260000}"/>
    <cellStyle name="Entrada 2 3 2 6 7 2" xfId="20184" xr:uid="{00000000-0005-0000-0000-00004D260000}"/>
    <cellStyle name="Entrada 2 3 2 6 7 3" xfId="29436" xr:uid="{00000000-0005-0000-0000-00004E260000}"/>
    <cellStyle name="Entrada 2 3 2 7" xfId="1006" xr:uid="{00000000-0005-0000-0000-00004F260000}"/>
    <cellStyle name="Entrada 2 3 2 7 2" xfId="4734" xr:uid="{00000000-0005-0000-0000-000050260000}"/>
    <cellStyle name="Entrada 2 3 2 7 2 2" xfId="13986" xr:uid="{00000000-0005-0000-0000-000051260000}"/>
    <cellStyle name="Entrada 2 3 2 7 2 2 2" xfId="23238" xr:uid="{00000000-0005-0000-0000-000052260000}"/>
    <cellStyle name="Entrada 2 3 2 7 2 2 3" xfId="32490" xr:uid="{00000000-0005-0000-0000-000053260000}"/>
    <cellStyle name="Entrada 2 3 2 7 3" xfId="4910" xr:uid="{00000000-0005-0000-0000-000054260000}"/>
    <cellStyle name="Entrada 2 3 2 7 3 2" xfId="14162" xr:uid="{00000000-0005-0000-0000-000055260000}"/>
    <cellStyle name="Entrada 2 3 2 7 3 2 2" xfId="23414" xr:uid="{00000000-0005-0000-0000-000056260000}"/>
    <cellStyle name="Entrada 2 3 2 7 3 2 3" xfId="32666" xr:uid="{00000000-0005-0000-0000-000057260000}"/>
    <cellStyle name="Entrada 2 3 2 7 4" xfId="10760" xr:uid="{00000000-0005-0000-0000-000058260000}"/>
    <cellStyle name="Entrada 2 3 2 7 4 2" xfId="20012" xr:uid="{00000000-0005-0000-0000-000059260000}"/>
    <cellStyle name="Entrada 2 3 2 7 4 3" xfId="29264" xr:uid="{00000000-0005-0000-0000-00005A260000}"/>
    <cellStyle name="Entrada 2 3 2 8" xfId="876" xr:uid="{00000000-0005-0000-0000-00005B260000}"/>
    <cellStyle name="Entrada 2 3 2 8 2" xfId="4604" xr:uid="{00000000-0005-0000-0000-00005C260000}"/>
    <cellStyle name="Entrada 2 3 2 8 2 2" xfId="13856" xr:uid="{00000000-0005-0000-0000-00005D260000}"/>
    <cellStyle name="Entrada 2 3 2 8 2 2 2" xfId="23108" xr:uid="{00000000-0005-0000-0000-00005E260000}"/>
    <cellStyle name="Entrada 2 3 2 8 2 2 3" xfId="32360" xr:uid="{00000000-0005-0000-0000-00005F260000}"/>
    <cellStyle name="Entrada 2 3 2 8 3" xfId="4971" xr:uid="{00000000-0005-0000-0000-000060260000}"/>
    <cellStyle name="Entrada 2 3 2 8 3 2" xfId="14223" xr:uid="{00000000-0005-0000-0000-000061260000}"/>
    <cellStyle name="Entrada 2 3 2 8 3 2 2" xfId="23475" xr:uid="{00000000-0005-0000-0000-000062260000}"/>
    <cellStyle name="Entrada 2 3 2 8 3 2 3" xfId="32727" xr:uid="{00000000-0005-0000-0000-000063260000}"/>
    <cellStyle name="Entrada 2 3 2 8 4" xfId="10630" xr:uid="{00000000-0005-0000-0000-000064260000}"/>
    <cellStyle name="Entrada 2 3 2 8 4 2" xfId="19882" xr:uid="{00000000-0005-0000-0000-000065260000}"/>
    <cellStyle name="Entrada 2 3 2 8 4 3" xfId="29134" xr:uid="{00000000-0005-0000-0000-000066260000}"/>
    <cellStyle name="Entrada 2 3 2 9" xfId="898" xr:uid="{00000000-0005-0000-0000-000067260000}"/>
    <cellStyle name="Entrada 2 3 2 9 2" xfId="4626" xr:uid="{00000000-0005-0000-0000-000068260000}"/>
    <cellStyle name="Entrada 2 3 2 9 2 2" xfId="13878" xr:uid="{00000000-0005-0000-0000-000069260000}"/>
    <cellStyle name="Entrada 2 3 2 9 2 2 2" xfId="23130" xr:uid="{00000000-0005-0000-0000-00006A260000}"/>
    <cellStyle name="Entrada 2 3 2 9 2 2 3" xfId="32382" xr:uid="{00000000-0005-0000-0000-00006B260000}"/>
    <cellStyle name="Entrada 2 3 2 9 3" xfId="5064" xr:uid="{00000000-0005-0000-0000-00006C260000}"/>
    <cellStyle name="Entrada 2 3 2 9 3 2" xfId="14316" xr:uid="{00000000-0005-0000-0000-00006D260000}"/>
    <cellStyle name="Entrada 2 3 2 9 3 2 2" xfId="23568" xr:uid="{00000000-0005-0000-0000-00006E260000}"/>
    <cellStyle name="Entrada 2 3 2 9 3 2 3" xfId="32820" xr:uid="{00000000-0005-0000-0000-00006F260000}"/>
    <cellStyle name="Entrada 2 3 2 9 4" xfId="10652" xr:uid="{00000000-0005-0000-0000-000070260000}"/>
    <cellStyle name="Entrada 2 3 2 9 4 2" xfId="19904" xr:uid="{00000000-0005-0000-0000-000071260000}"/>
    <cellStyle name="Entrada 2 3 2 9 4 3" xfId="29156" xr:uid="{00000000-0005-0000-0000-000072260000}"/>
    <cellStyle name="Entrada 2 3 3" xfId="741" xr:uid="{00000000-0005-0000-0000-000073260000}"/>
    <cellStyle name="Entrada 2 3 3 10" xfId="4519" xr:uid="{00000000-0005-0000-0000-000074260000}"/>
    <cellStyle name="Entrada 2 3 3 10 2" xfId="13771" xr:uid="{00000000-0005-0000-0000-000075260000}"/>
    <cellStyle name="Entrada 2 3 3 10 2 2" xfId="23023" xr:uid="{00000000-0005-0000-0000-000076260000}"/>
    <cellStyle name="Entrada 2 3 3 10 2 3" xfId="32275" xr:uid="{00000000-0005-0000-0000-000077260000}"/>
    <cellStyle name="Entrada 2 3 3 11" xfId="4482" xr:uid="{00000000-0005-0000-0000-000078260000}"/>
    <cellStyle name="Entrada 2 3 3 11 2" xfId="13734" xr:uid="{00000000-0005-0000-0000-000079260000}"/>
    <cellStyle name="Entrada 2 3 3 11 2 2" xfId="22986" xr:uid="{00000000-0005-0000-0000-00007A260000}"/>
    <cellStyle name="Entrada 2 3 3 11 2 3" xfId="32238" xr:uid="{00000000-0005-0000-0000-00007B260000}"/>
    <cellStyle name="Entrada 2 3 3 12" xfId="10556" xr:uid="{00000000-0005-0000-0000-00007C260000}"/>
    <cellStyle name="Entrada 2 3 3 12 2" xfId="19808" xr:uid="{00000000-0005-0000-0000-00007D260000}"/>
    <cellStyle name="Entrada 2 3 3 12 3" xfId="29060" xr:uid="{00000000-0005-0000-0000-00007E260000}"/>
    <cellStyle name="Entrada 2 3 3 2" xfId="1940" xr:uid="{00000000-0005-0000-0000-00007F260000}"/>
    <cellStyle name="Entrada 2 3 3 2 2" xfId="2693" xr:uid="{00000000-0005-0000-0000-000080260000}"/>
    <cellStyle name="Entrada 2 3 3 2 2 2" xfId="6141" xr:uid="{00000000-0005-0000-0000-000081260000}"/>
    <cellStyle name="Entrada 2 3 3 2 2 2 2" xfId="15393" xr:uid="{00000000-0005-0000-0000-000082260000}"/>
    <cellStyle name="Entrada 2 3 3 2 2 2 2 2" xfId="24645" xr:uid="{00000000-0005-0000-0000-000083260000}"/>
    <cellStyle name="Entrada 2 3 3 2 2 2 2 3" xfId="33897" xr:uid="{00000000-0005-0000-0000-000084260000}"/>
    <cellStyle name="Entrada 2 3 3 2 2 3" xfId="8823" xr:uid="{00000000-0005-0000-0000-000085260000}"/>
    <cellStyle name="Entrada 2 3 3 2 2 3 2" xfId="18075" xr:uid="{00000000-0005-0000-0000-000086260000}"/>
    <cellStyle name="Entrada 2 3 3 2 2 3 2 2" xfId="27327" xr:uid="{00000000-0005-0000-0000-000087260000}"/>
    <cellStyle name="Entrada 2 3 3 2 2 3 2 3" xfId="36579" xr:uid="{00000000-0005-0000-0000-000088260000}"/>
    <cellStyle name="Entrada 2 3 3 2 2 4" xfId="11945" xr:uid="{00000000-0005-0000-0000-000089260000}"/>
    <cellStyle name="Entrada 2 3 3 2 2 4 2" xfId="21197" xr:uid="{00000000-0005-0000-0000-00008A260000}"/>
    <cellStyle name="Entrada 2 3 3 2 2 4 3" xfId="30449" xr:uid="{00000000-0005-0000-0000-00008B260000}"/>
    <cellStyle name="Entrada 2 3 3 2 3" xfId="3349" xr:uid="{00000000-0005-0000-0000-00008C260000}"/>
    <cellStyle name="Entrada 2 3 3 2 3 2" xfId="6797" xr:uid="{00000000-0005-0000-0000-00008D260000}"/>
    <cellStyle name="Entrada 2 3 3 2 3 2 2" xfId="16049" xr:uid="{00000000-0005-0000-0000-00008E260000}"/>
    <cellStyle name="Entrada 2 3 3 2 3 2 2 2" xfId="25301" xr:uid="{00000000-0005-0000-0000-00008F260000}"/>
    <cellStyle name="Entrada 2 3 3 2 3 2 2 3" xfId="34553" xr:uid="{00000000-0005-0000-0000-000090260000}"/>
    <cellStyle name="Entrada 2 3 3 2 3 3" xfId="9479" xr:uid="{00000000-0005-0000-0000-000091260000}"/>
    <cellStyle name="Entrada 2 3 3 2 3 3 2" xfId="18731" xr:uid="{00000000-0005-0000-0000-000092260000}"/>
    <cellStyle name="Entrada 2 3 3 2 3 3 2 2" xfId="27983" xr:uid="{00000000-0005-0000-0000-000093260000}"/>
    <cellStyle name="Entrada 2 3 3 2 3 3 2 3" xfId="37235" xr:uid="{00000000-0005-0000-0000-000094260000}"/>
    <cellStyle name="Entrada 2 3 3 2 3 4" xfId="12601" xr:uid="{00000000-0005-0000-0000-000095260000}"/>
    <cellStyle name="Entrada 2 3 3 2 3 4 2" xfId="21853" xr:uid="{00000000-0005-0000-0000-000096260000}"/>
    <cellStyle name="Entrada 2 3 3 2 3 4 3" xfId="31105" xr:uid="{00000000-0005-0000-0000-000097260000}"/>
    <cellStyle name="Entrada 2 3 3 2 4" xfId="3984" xr:uid="{00000000-0005-0000-0000-000098260000}"/>
    <cellStyle name="Entrada 2 3 3 2 4 2" xfId="7432" xr:uid="{00000000-0005-0000-0000-000099260000}"/>
    <cellStyle name="Entrada 2 3 3 2 4 2 2" xfId="16684" xr:uid="{00000000-0005-0000-0000-00009A260000}"/>
    <cellStyle name="Entrada 2 3 3 2 4 2 2 2" xfId="25936" xr:uid="{00000000-0005-0000-0000-00009B260000}"/>
    <cellStyle name="Entrada 2 3 3 2 4 2 2 3" xfId="35188" xr:uid="{00000000-0005-0000-0000-00009C260000}"/>
    <cellStyle name="Entrada 2 3 3 2 4 3" xfId="10114" xr:uid="{00000000-0005-0000-0000-00009D260000}"/>
    <cellStyle name="Entrada 2 3 3 2 4 3 2" xfId="19366" xr:uid="{00000000-0005-0000-0000-00009E260000}"/>
    <cellStyle name="Entrada 2 3 3 2 4 3 2 2" xfId="28618" xr:uid="{00000000-0005-0000-0000-00009F260000}"/>
    <cellStyle name="Entrada 2 3 3 2 4 3 2 3" xfId="37870" xr:uid="{00000000-0005-0000-0000-0000A0260000}"/>
    <cellStyle name="Entrada 2 3 3 2 4 4" xfId="13236" xr:uid="{00000000-0005-0000-0000-0000A1260000}"/>
    <cellStyle name="Entrada 2 3 3 2 4 4 2" xfId="22488" xr:uid="{00000000-0005-0000-0000-0000A2260000}"/>
    <cellStyle name="Entrada 2 3 3 2 4 4 3" xfId="31740" xr:uid="{00000000-0005-0000-0000-0000A3260000}"/>
    <cellStyle name="Entrada 2 3 3 2 5" xfId="5390" xr:uid="{00000000-0005-0000-0000-0000A4260000}"/>
    <cellStyle name="Entrada 2 3 3 2 5 2" xfId="14642" xr:uid="{00000000-0005-0000-0000-0000A5260000}"/>
    <cellStyle name="Entrada 2 3 3 2 5 2 2" xfId="23894" xr:uid="{00000000-0005-0000-0000-0000A6260000}"/>
    <cellStyle name="Entrada 2 3 3 2 5 2 3" xfId="33146" xr:uid="{00000000-0005-0000-0000-0000A7260000}"/>
    <cellStyle name="Entrada 2 3 3 2 6" xfId="8073" xr:uid="{00000000-0005-0000-0000-0000A8260000}"/>
    <cellStyle name="Entrada 2 3 3 2 6 2" xfId="17325" xr:uid="{00000000-0005-0000-0000-0000A9260000}"/>
    <cellStyle name="Entrada 2 3 3 2 6 2 2" xfId="26577" xr:uid="{00000000-0005-0000-0000-0000AA260000}"/>
    <cellStyle name="Entrada 2 3 3 2 6 2 3" xfId="35829" xr:uid="{00000000-0005-0000-0000-0000AB260000}"/>
    <cellStyle name="Entrada 2 3 3 2 7" xfId="11195" xr:uid="{00000000-0005-0000-0000-0000AC260000}"/>
    <cellStyle name="Entrada 2 3 3 2 7 2" xfId="20447" xr:uid="{00000000-0005-0000-0000-0000AD260000}"/>
    <cellStyle name="Entrada 2 3 3 2 7 3" xfId="29699" xr:uid="{00000000-0005-0000-0000-0000AE260000}"/>
    <cellStyle name="Entrada 2 3 3 3" xfId="2033" xr:uid="{00000000-0005-0000-0000-0000AF260000}"/>
    <cellStyle name="Entrada 2 3 3 3 2" xfId="2782" xr:uid="{00000000-0005-0000-0000-0000B0260000}"/>
    <cellStyle name="Entrada 2 3 3 3 2 2" xfId="6230" xr:uid="{00000000-0005-0000-0000-0000B1260000}"/>
    <cellStyle name="Entrada 2 3 3 3 2 2 2" xfId="15482" xr:uid="{00000000-0005-0000-0000-0000B2260000}"/>
    <cellStyle name="Entrada 2 3 3 3 2 2 2 2" xfId="24734" xr:uid="{00000000-0005-0000-0000-0000B3260000}"/>
    <cellStyle name="Entrada 2 3 3 3 2 2 2 3" xfId="33986" xr:uid="{00000000-0005-0000-0000-0000B4260000}"/>
    <cellStyle name="Entrada 2 3 3 3 2 3" xfId="8912" xr:uid="{00000000-0005-0000-0000-0000B5260000}"/>
    <cellStyle name="Entrada 2 3 3 3 2 3 2" xfId="18164" xr:uid="{00000000-0005-0000-0000-0000B6260000}"/>
    <cellStyle name="Entrada 2 3 3 3 2 3 2 2" xfId="27416" xr:uid="{00000000-0005-0000-0000-0000B7260000}"/>
    <cellStyle name="Entrada 2 3 3 3 2 3 2 3" xfId="36668" xr:uid="{00000000-0005-0000-0000-0000B8260000}"/>
    <cellStyle name="Entrada 2 3 3 3 2 4" xfId="12034" xr:uid="{00000000-0005-0000-0000-0000B9260000}"/>
    <cellStyle name="Entrada 2 3 3 3 2 4 2" xfId="21286" xr:uid="{00000000-0005-0000-0000-0000BA260000}"/>
    <cellStyle name="Entrada 2 3 3 3 2 4 3" xfId="30538" xr:uid="{00000000-0005-0000-0000-0000BB260000}"/>
    <cellStyle name="Entrada 2 3 3 3 3" xfId="3438" xr:uid="{00000000-0005-0000-0000-0000BC260000}"/>
    <cellStyle name="Entrada 2 3 3 3 3 2" xfId="6886" xr:uid="{00000000-0005-0000-0000-0000BD260000}"/>
    <cellStyle name="Entrada 2 3 3 3 3 2 2" xfId="16138" xr:uid="{00000000-0005-0000-0000-0000BE260000}"/>
    <cellStyle name="Entrada 2 3 3 3 3 2 2 2" xfId="25390" xr:uid="{00000000-0005-0000-0000-0000BF260000}"/>
    <cellStyle name="Entrada 2 3 3 3 3 2 2 3" xfId="34642" xr:uid="{00000000-0005-0000-0000-0000C0260000}"/>
    <cellStyle name="Entrada 2 3 3 3 3 3" xfId="9568" xr:uid="{00000000-0005-0000-0000-0000C1260000}"/>
    <cellStyle name="Entrada 2 3 3 3 3 3 2" xfId="18820" xr:uid="{00000000-0005-0000-0000-0000C2260000}"/>
    <cellStyle name="Entrada 2 3 3 3 3 3 2 2" xfId="28072" xr:uid="{00000000-0005-0000-0000-0000C3260000}"/>
    <cellStyle name="Entrada 2 3 3 3 3 3 2 3" xfId="37324" xr:uid="{00000000-0005-0000-0000-0000C4260000}"/>
    <cellStyle name="Entrada 2 3 3 3 3 4" xfId="12690" xr:uid="{00000000-0005-0000-0000-0000C5260000}"/>
    <cellStyle name="Entrada 2 3 3 3 3 4 2" xfId="21942" xr:uid="{00000000-0005-0000-0000-0000C6260000}"/>
    <cellStyle name="Entrada 2 3 3 3 3 4 3" xfId="31194" xr:uid="{00000000-0005-0000-0000-0000C7260000}"/>
    <cellStyle name="Entrada 2 3 3 3 4" xfId="4073" xr:uid="{00000000-0005-0000-0000-0000C8260000}"/>
    <cellStyle name="Entrada 2 3 3 3 4 2" xfId="7521" xr:uid="{00000000-0005-0000-0000-0000C9260000}"/>
    <cellStyle name="Entrada 2 3 3 3 4 2 2" xfId="16773" xr:uid="{00000000-0005-0000-0000-0000CA260000}"/>
    <cellStyle name="Entrada 2 3 3 3 4 2 2 2" xfId="26025" xr:uid="{00000000-0005-0000-0000-0000CB260000}"/>
    <cellStyle name="Entrada 2 3 3 3 4 2 2 3" xfId="35277" xr:uid="{00000000-0005-0000-0000-0000CC260000}"/>
    <cellStyle name="Entrada 2 3 3 3 4 3" xfId="10203" xr:uid="{00000000-0005-0000-0000-0000CD260000}"/>
    <cellStyle name="Entrada 2 3 3 3 4 3 2" xfId="19455" xr:uid="{00000000-0005-0000-0000-0000CE260000}"/>
    <cellStyle name="Entrada 2 3 3 3 4 3 2 2" xfId="28707" xr:uid="{00000000-0005-0000-0000-0000CF260000}"/>
    <cellStyle name="Entrada 2 3 3 3 4 3 2 3" xfId="37959" xr:uid="{00000000-0005-0000-0000-0000D0260000}"/>
    <cellStyle name="Entrada 2 3 3 3 4 4" xfId="13325" xr:uid="{00000000-0005-0000-0000-0000D1260000}"/>
    <cellStyle name="Entrada 2 3 3 3 4 4 2" xfId="22577" xr:uid="{00000000-0005-0000-0000-0000D2260000}"/>
    <cellStyle name="Entrada 2 3 3 3 4 4 3" xfId="31829" xr:uid="{00000000-0005-0000-0000-0000D3260000}"/>
    <cellStyle name="Entrada 2 3 3 3 5" xfId="5481" xr:uid="{00000000-0005-0000-0000-0000D4260000}"/>
    <cellStyle name="Entrada 2 3 3 3 5 2" xfId="14733" xr:uid="{00000000-0005-0000-0000-0000D5260000}"/>
    <cellStyle name="Entrada 2 3 3 3 5 2 2" xfId="23985" xr:uid="{00000000-0005-0000-0000-0000D6260000}"/>
    <cellStyle name="Entrada 2 3 3 3 5 2 3" xfId="33237" xr:uid="{00000000-0005-0000-0000-0000D7260000}"/>
    <cellStyle name="Entrada 2 3 3 3 6" xfId="8163" xr:uid="{00000000-0005-0000-0000-0000D8260000}"/>
    <cellStyle name="Entrada 2 3 3 3 6 2" xfId="17415" xr:uid="{00000000-0005-0000-0000-0000D9260000}"/>
    <cellStyle name="Entrada 2 3 3 3 6 2 2" xfId="26667" xr:uid="{00000000-0005-0000-0000-0000DA260000}"/>
    <cellStyle name="Entrada 2 3 3 3 6 2 3" xfId="35919" xr:uid="{00000000-0005-0000-0000-0000DB260000}"/>
    <cellStyle name="Entrada 2 3 3 3 7" xfId="11285" xr:uid="{00000000-0005-0000-0000-0000DC260000}"/>
    <cellStyle name="Entrada 2 3 3 3 7 2" xfId="20537" xr:uid="{00000000-0005-0000-0000-0000DD260000}"/>
    <cellStyle name="Entrada 2 3 3 3 7 3" xfId="29789" xr:uid="{00000000-0005-0000-0000-0000DE260000}"/>
    <cellStyle name="Entrada 2 3 3 4" xfId="2109" xr:uid="{00000000-0005-0000-0000-0000DF260000}"/>
    <cellStyle name="Entrada 2 3 3 4 2" xfId="2858" xr:uid="{00000000-0005-0000-0000-0000E0260000}"/>
    <cellStyle name="Entrada 2 3 3 4 2 2" xfId="6306" xr:uid="{00000000-0005-0000-0000-0000E1260000}"/>
    <cellStyle name="Entrada 2 3 3 4 2 2 2" xfId="15558" xr:uid="{00000000-0005-0000-0000-0000E2260000}"/>
    <cellStyle name="Entrada 2 3 3 4 2 2 2 2" xfId="24810" xr:uid="{00000000-0005-0000-0000-0000E3260000}"/>
    <cellStyle name="Entrada 2 3 3 4 2 2 2 3" xfId="34062" xr:uid="{00000000-0005-0000-0000-0000E4260000}"/>
    <cellStyle name="Entrada 2 3 3 4 2 3" xfId="8988" xr:uid="{00000000-0005-0000-0000-0000E5260000}"/>
    <cellStyle name="Entrada 2 3 3 4 2 3 2" xfId="18240" xr:uid="{00000000-0005-0000-0000-0000E6260000}"/>
    <cellStyle name="Entrada 2 3 3 4 2 3 2 2" xfId="27492" xr:uid="{00000000-0005-0000-0000-0000E7260000}"/>
    <cellStyle name="Entrada 2 3 3 4 2 3 2 3" xfId="36744" xr:uid="{00000000-0005-0000-0000-0000E8260000}"/>
    <cellStyle name="Entrada 2 3 3 4 2 4" xfId="12110" xr:uid="{00000000-0005-0000-0000-0000E9260000}"/>
    <cellStyle name="Entrada 2 3 3 4 2 4 2" xfId="21362" xr:uid="{00000000-0005-0000-0000-0000EA260000}"/>
    <cellStyle name="Entrada 2 3 3 4 2 4 3" xfId="30614" xr:uid="{00000000-0005-0000-0000-0000EB260000}"/>
    <cellStyle name="Entrada 2 3 3 4 3" xfId="3514" xr:uid="{00000000-0005-0000-0000-0000EC260000}"/>
    <cellStyle name="Entrada 2 3 3 4 3 2" xfId="6962" xr:uid="{00000000-0005-0000-0000-0000ED260000}"/>
    <cellStyle name="Entrada 2 3 3 4 3 2 2" xfId="16214" xr:uid="{00000000-0005-0000-0000-0000EE260000}"/>
    <cellStyle name="Entrada 2 3 3 4 3 2 2 2" xfId="25466" xr:uid="{00000000-0005-0000-0000-0000EF260000}"/>
    <cellStyle name="Entrada 2 3 3 4 3 2 2 3" xfId="34718" xr:uid="{00000000-0005-0000-0000-0000F0260000}"/>
    <cellStyle name="Entrada 2 3 3 4 3 3" xfId="9644" xr:uid="{00000000-0005-0000-0000-0000F1260000}"/>
    <cellStyle name="Entrada 2 3 3 4 3 3 2" xfId="18896" xr:uid="{00000000-0005-0000-0000-0000F2260000}"/>
    <cellStyle name="Entrada 2 3 3 4 3 3 2 2" xfId="28148" xr:uid="{00000000-0005-0000-0000-0000F3260000}"/>
    <cellStyle name="Entrada 2 3 3 4 3 3 2 3" xfId="37400" xr:uid="{00000000-0005-0000-0000-0000F4260000}"/>
    <cellStyle name="Entrada 2 3 3 4 3 4" xfId="12766" xr:uid="{00000000-0005-0000-0000-0000F5260000}"/>
    <cellStyle name="Entrada 2 3 3 4 3 4 2" xfId="22018" xr:uid="{00000000-0005-0000-0000-0000F6260000}"/>
    <cellStyle name="Entrada 2 3 3 4 3 4 3" xfId="31270" xr:uid="{00000000-0005-0000-0000-0000F7260000}"/>
    <cellStyle name="Entrada 2 3 3 4 4" xfId="4149" xr:uid="{00000000-0005-0000-0000-0000F8260000}"/>
    <cellStyle name="Entrada 2 3 3 4 4 2" xfId="7597" xr:uid="{00000000-0005-0000-0000-0000F9260000}"/>
    <cellStyle name="Entrada 2 3 3 4 4 2 2" xfId="16849" xr:uid="{00000000-0005-0000-0000-0000FA260000}"/>
    <cellStyle name="Entrada 2 3 3 4 4 2 2 2" xfId="26101" xr:uid="{00000000-0005-0000-0000-0000FB260000}"/>
    <cellStyle name="Entrada 2 3 3 4 4 2 2 3" xfId="35353" xr:uid="{00000000-0005-0000-0000-0000FC260000}"/>
    <cellStyle name="Entrada 2 3 3 4 4 3" xfId="10279" xr:uid="{00000000-0005-0000-0000-0000FD260000}"/>
    <cellStyle name="Entrada 2 3 3 4 4 3 2" xfId="19531" xr:uid="{00000000-0005-0000-0000-0000FE260000}"/>
    <cellStyle name="Entrada 2 3 3 4 4 3 2 2" xfId="28783" xr:uid="{00000000-0005-0000-0000-0000FF260000}"/>
    <cellStyle name="Entrada 2 3 3 4 4 3 2 3" xfId="38035" xr:uid="{00000000-0005-0000-0000-000000270000}"/>
    <cellStyle name="Entrada 2 3 3 4 4 4" xfId="13401" xr:uid="{00000000-0005-0000-0000-000001270000}"/>
    <cellStyle name="Entrada 2 3 3 4 4 4 2" xfId="22653" xr:uid="{00000000-0005-0000-0000-000002270000}"/>
    <cellStyle name="Entrada 2 3 3 4 4 4 3" xfId="31905" xr:uid="{00000000-0005-0000-0000-000003270000}"/>
    <cellStyle name="Entrada 2 3 3 4 5" xfId="5557" xr:uid="{00000000-0005-0000-0000-000004270000}"/>
    <cellStyle name="Entrada 2 3 3 4 5 2" xfId="14809" xr:uid="{00000000-0005-0000-0000-000005270000}"/>
    <cellStyle name="Entrada 2 3 3 4 5 2 2" xfId="24061" xr:uid="{00000000-0005-0000-0000-000006270000}"/>
    <cellStyle name="Entrada 2 3 3 4 5 2 3" xfId="33313" xr:uid="{00000000-0005-0000-0000-000007270000}"/>
    <cellStyle name="Entrada 2 3 3 4 6" xfId="8239" xr:uid="{00000000-0005-0000-0000-000008270000}"/>
    <cellStyle name="Entrada 2 3 3 4 6 2" xfId="17491" xr:uid="{00000000-0005-0000-0000-000009270000}"/>
    <cellStyle name="Entrada 2 3 3 4 6 2 2" xfId="26743" xr:uid="{00000000-0005-0000-0000-00000A270000}"/>
    <cellStyle name="Entrada 2 3 3 4 6 2 3" xfId="35995" xr:uid="{00000000-0005-0000-0000-00000B270000}"/>
    <cellStyle name="Entrada 2 3 3 4 7" xfId="11361" xr:uid="{00000000-0005-0000-0000-00000C270000}"/>
    <cellStyle name="Entrada 2 3 3 4 7 2" xfId="20613" xr:uid="{00000000-0005-0000-0000-00000D270000}"/>
    <cellStyle name="Entrada 2 3 3 4 7 3" xfId="29865" xr:uid="{00000000-0005-0000-0000-00000E270000}"/>
    <cellStyle name="Entrada 2 3 3 5" xfId="2178" xr:uid="{00000000-0005-0000-0000-00000F270000}"/>
    <cellStyle name="Entrada 2 3 3 5 2" xfId="2927" xr:uid="{00000000-0005-0000-0000-000010270000}"/>
    <cellStyle name="Entrada 2 3 3 5 2 2" xfId="6375" xr:uid="{00000000-0005-0000-0000-000011270000}"/>
    <cellStyle name="Entrada 2 3 3 5 2 2 2" xfId="15627" xr:uid="{00000000-0005-0000-0000-000012270000}"/>
    <cellStyle name="Entrada 2 3 3 5 2 2 2 2" xfId="24879" xr:uid="{00000000-0005-0000-0000-000013270000}"/>
    <cellStyle name="Entrada 2 3 3 5 2 2 2 3" xfId="34131" xr:uid="{00000000-0005-0000-0000-000014270000}"/>
    <cellStyle name="Entrada 2 3 3 5 2 3" xfId="9057" xr:uid="{00000000-0005-0000-0000-000015270000}"/>
    <cellStyle name="Entrada 2 3 3 5 2 3 2" xfId="18309" xr:uid="{00000000-0005-0000-0000-000016270000}"/>
    <cellStyle name="Entrada 2 3 3 5 2 3 2 2" xfId="27561" xr:uid="{00000000-0005-0000-0000-000017270000}"/>
    <cellStyle name="Entrada 2 3 3 5 2 3 2 3" xfId="36813" xr:uid="{00000000-0005-0000-0000-000018270000}"/>
    <cellStyle name="Entrada 2 3 3 5 2 4" xfId="12179" xr:uid="{00000000-0005-0000-0000-000019270000}"/>
    <cellStyle name="Entrada 2 3 3 5 2 4 2" xfId="21431" xr:uid="{00000000-0005-0000-0000-00001A270000}"/>
    <cellStyle name="Entrada 2 3 3 5 2 4 3" xfId="30683" xr:uid="{00000000-0005-0000-0000-00001B270000}"/>
    <cellStyle name="Entrada 2 3 3 5 3" xfId="3583" xr:uid="{00000000-0005-0000-0000-00001C270000}"/>
    <cellStyle name="Entrada 2 3 3 5 3 2" xfId="7031" xr:uid="{00000000-0005-0000-0000-00001D270000}"/>
    <cellStyle name="Entrada 2 3 3 5 3 2 2" xfId="16283" xr:uid="{00000000-0005-0000-0000-00001E270000}"/>
    <cellStyle name="Entrada 2 3 3 5 3 2 2 2" xfId="25535" xr:uid="{00000000-0005-0000-0000-00001F270000}"/>
    <cellStyle name="Entrada 2 3 3 5 3 2 2 3" xfId="34787" xr:uid="{00000000-0005-0000-0000-000020270000}"/>
    <cellStyle name="Entrada 2 3 3 5 3 3" xfId="9713" xr:uid="{00000000-0005-0000-0000-000021270000}"/>
    <cellStyle name="Entrada 2 3 3 5 3 3 2" xfId="18965" xr:uid="{00000000-0005-0000-0000-000022270000}"/>
    <cellStyle name="Entrada 2 3 3 5 3 3 2 2" xfId="28217" xr:uid="{00000000-0005-0000-0000-000023270000}"/>
    <cellStyle name="Entrada 2 3 3 5 3 3 2 3" xfId="37469" xr:uid="{00000000-0005-0000-0000-000024270000}"/>
    <cellStyle name="Entrada 2 3 3 5 3 4" xfId="12835" xr:uid="{00000000-0005-0000-0000-000025270000}"/>
    <cellStyle name="Entrada 2 3 3 5 3 4 2" xfId="22087" xr:uid="{00000000-0005-0000-0000-000026270000}"/>
    <cellStyle name="Entrada 2 3 3 5 3 4 3" xfId="31339" xr:uid="{00000000-0005-0000-0000-000027270000}"/>
    <cellStyle name="Entrada 2 3 3 5 4" xfId="4218" xr:uid="{00000000-0005-0000-0000-000028270000}"/>
    <cellStyle name="Entrada 2 3 3 5 4 2" xfId="7666" xr:uid="{00000000-0005-0000-0000-000029270000}"/>
    <cellStyle name="Entrada 2 3 3 5 4 2 2" xfId="16918" xr:uid="{00000000-0005-0000-0000-00002A270000}"/>
    <cellStyle name="Entrada 2 3 3 5 4 2 2 2" xfId="26170" xr:uid="{00000000-0005-0000-0000-00002B270000}"/>
    <cellStyle name="Entrada 2 3 3 5 4 2 2 3" xfId="35422" xr:uid="{00000000-0005-0000-0000-00002C270000}"/>
    <cellStyle name="Entrada 2 3 3 5 4 3" xfId="10348" xr:uid="{00000000-0005-0000-0000-00002D270000}"/>
    <cellStyle name="Entrada 2 3 3 5 4 3 2" xfId="19600" xr:uid="{00000000-0005-0000-0000-00002E270000}"/>
    <cellStyle name="Entrada 2 3 3 5 4 3 2 2" xfId="28852" xr:uid="{00000000-0005-0000-0000-00002F270000}"/>
    <cellStyle name="Entrada 2 3 3 5 4 3 2 3" xfId="38104" xr:uid="{00000000-0005-0000-0000-000030270000}"/>
    <cellStyle name="Entrada 2 3 3 5 4 4" xfId="13470" xr:uid="{00000000-0005-0000-0000-000031270000}"/>
    <cellStyle name="Entrada 2 3 3 5 4 4 2" xfId="22722" xr:uid="{00000000-0005-0000-0000-000032270000}"/>
    <cellStyle name="Entrada 2 3 3 5 4 4 3" xfId="31974" xr:uid="{00000000-0005-0000-0000-000033270000}"/>
    <cellStyle name="Entrada 2 3 3 5 5" xfId="5626" xr:uid="{00000000-0005-0000-0000-000034270000}"/>
    <cellStyle name="Entrada 2 3 3 5 5 2" xfId="14878" xr:uid="{00000000-0005-0000-0000-000035270000}"/>
    <cellStyle name="Entrada 2 3 3 5 5 2 2" xfId="24130" xr:uid="{00000000-0005-0000-0000-000036270000}"/>
    <cellStyle name="Entrada 2 3 3 5 5 2 3" xfId="33382" xr:uid="{00000000-0005-0000-0000-000037270000}"/>
    <cellStyle name="Entrada 2 3 3 5 6" xfId="8308" xr:uid="{00000000-0005-0000-0000-000038270000}"/>
    <cellStyle name="Entrada 2 3 3 5 6 2" xfId="17560" xr:uid="{00000000-0005-0000-0000-000039270000}"/>
    <cellStyle name="Entrada 2 3 3 5 6 2 2" xfId="26812" xr:uid="{00000000-0005-0000-0000-00003A270000}"/>
    <cellStyle name="Entrada 2 3 3 5 6 2 3" xfId="36064" xr:uid="{00000000-0005-0000-0000-00003B270000}"/>
    <cellStyle name="Entrada 2 3 3 5 7" xfId="11430" xr:uid="{00000000-0005-0000-0000-00003C270000}"/>
    <cellStyle name="Entrada 2 3 3 5 7 2" xfId="20682" xr:uid="{00000000-0005-0000-0000-00003D270000}"/>
    <cellStyle name="Entrada 2 3 3 5 7 3" xfId="29934" xr:uid="{00000000-0005-0000-0000-00003E270000}"/>
    <cellStyle name="Entrada 2 3 3 6" xfId="2239" xr:uid="{00000000-0005-0000-0000-00003F270000}"/>
    <cellStyle name="Entrada 2 3 3 6 2" xfId="2988" xr:uid="{00000000-0005-0000-0000-000040270000}"/>
    <cellStyle name="Entrada 2 3 3 6 2 2" xfId="6436" xr:uid="{00000000-0005-0000-0000-000041270000}"/>
    <cellStyle name="Entrada 2 3 3 6 2 2 2" xfId="15688" xr:uid="{00000000-0005-0000-0000-000042270000}"/>
    <cellStyle name="Entrada 2 3 3 6 2 2 2 2" xfId="24940" xr:uid="{00000000-0005-0000-0000-000043270000}"/>
    <cellStyle name="Entrada 2 3 3 6 2 2 2 3" xfId="34192" xr:uid="{00000000-0005-0000-0000-000044270000}"/>
    <cellStyle name="Entrada 2 3 3 6 2 3" xfId="9118" xr:uid="{00000000-0005-0000-0000-000045270000}"/>
    <cellStyle name="Entrada 2 3 3 6 2 3 2" xfId="18370" xr:uid="{00000000-0005-0000-0000-000046270000}"/>
    <cellStyle name="Entrada 2 3 3 6 2 3 2 2" xfId="27622" xr:uid="{00000000-0005-0000-0000-000047270000}"/>
    <cellStyle name="Entrada 2 3 3 6 2 3 2 3" xfId="36874" xr:uid="{00000000-0005-0000-0000-000048270000}"/>
    <cellStyle name="Entrada 2 3 3 6 2 4" xfId="12240" xr:uid="{00000000-0005-0000-0000-000049270000}"/>
    <cellStyle name="Entrada 2 3 3 6 2 4 2" xfId="21492" xr:uid="{00000000-0005-0000-0000-00004A270000}"/>
    <cellStyle name="Entrada 2 3 3 6 2 4 3" xfId="30744" xr:uid="{00000000-0005-0000-0000-00004B270000}"/>
    <cellStyle name="Entrada 2 3 3 6 3" xfId="3644" xr:uid="{00000000-0005-0000-0000-00004C270000}"/>
    <cellStyle name="Entrada 2 3 3 6 3 2" xfId="7092" xr:uid="{00000000-0005-0000-0000-00004D270000}"/>
    <cellStyle name="Entrada 2 3 3 6 3 2 2" xfId="16344" xr:uid="{00000000-0005-0000-0000-00004E270000}"/>
    <cellStyle name="Entrada 2 3 3 6 3 2 2 2" xfId="25596" xr:uid="{00000000-0005-0000-0000-00004F270000}"/>
    <cellStyle name="Entrada 2 3 3 6 3 2 2 3" xfId="34848" xr:uid="{00000000-0005-0000-0000-000050270000}"/>
    <cellStyle name="Entrada 2 3 3 6 3 3" xfId="9774" xr:uid="{00000000-0005-0000-0000-000051270000}"/>
    <cellStyle name="Entrada 2 3 3 6 3 3 2" xfId="19026" xr:uid="{00000000-0005-0000-0000-000052270000}"/>
    <cellStyle name="Entrada 2 3 3 6 3 3 2 2" xfId="28278" xr:uid="{00000000-0005-0000-0000-000053270000}"/>
    <cellStyle name="Entrada 2 3 3 6 3 3 2 3" xfId="37530" xr:uid="{00000000-0005-0000-0000-000054270000}"/>
    <cellStyle name="Entrada 2 3 3 6 3 4" xfId="12896" xr:uid="{00000000-0005-0000-0000-000055270000}"/>
    <cellStyle name="Entrada 2 3 3 6 3 4 2" xfId="22148" xr:uid="{00000000-0005-0000-0000-000056270000}"/>
    <cellStyle name="Entrada 2 3 3 6 3 4 3" xfId="31400" xr:uid="{00000000-0005-0000-0000-000057270000}"/>
    <cellStyle name="Entrada 2 3 3 6 4" xfId="4279" xr:uid="{00000000-0005-0000-0000-000058270000}"/>
    <cellStyle name="Entrada 2 3 3 6 4 2" xfId="7727" xr:uid="{00000000-0005-0000-0000-000059270000}"/>
    <cellStyle name="Entrada 2 3 3 6 4 2 2" xfId="16979" xr:uid="{00000000-0005-0000-0000-00005A270000}"/>
    <cellStyle name="Entrada 2 3 3 6 4 2 2 2" xfId="26231" xr:uid="{00000000-0005-0000-0000-00005B270000}"/>
    <cellStyle name="Entrada 2 3 3 6 4 2 2 3" xfId="35483" xr:uid="{00000000-0005-0000-0000-00005C270000}"/>
    <cellStyle name="Entrada 2 3 3 6 4 3" xfId="10409" xr:uid="{00000000-0005-0000-0000-00005D270000}"/>
    <cellStyle name="Entrada 2 3 3 6 4 3 2" xfId="19661" xr:uid="{00000000-0005-0000-0000-00005E270000}"/>
    <cellStyle name="Entrada 2 3 3 6 4 3 2 2" xfId="28913" xr:uid="{00000000-0005-0000-0000-00005F270000}"/>
    <cellStyle name="Entrada 2 3 3 6 4 3 2 3" xfId="38165" xr:uid="{00000000-0005-0000-0000-000060270000}"/>
    <cellStyle name="Entrada 2 3 3 6 4 4" xfId="13531" xr:uid="{00000000-0005-0000-0000-000061270000}"/>
    <cellStyle name="Entrada 2 3 3 6 4 4 2" xfId="22783" xr:uid="{00000000-0005-0000-0000-000062270000}"/>
    <cellStyle name="Entrada 2 3 3 6 4 4 3" xfId="32035" xr:uid="{00000000-0005-0000-0000-000063270000}"/>
    <cellStyle name="Entrada 2 3 3 6 5" xfId="5687" xr:uid="{00000000-0005-0000-0000-000064270000}"/>
    <cellStyle name="Entrada 2 3 3 6 5 2" xfId="14939" xr:uid="{00000000-0005-0000-0000-000065270000}"/>
    <cellStyle name="Entrada 2 3 3 6 5 2 2" xfId="24191" xr:uid="{00000000-0005-0000-0000-000066270000}"/>
    <cellStyle name="Entrada 2 3 3 6 5 2 3" xfId="33443" xr:uid="{00000000-0005-0000-0000-000067270000}"/>
    <cellStyle name="Entrada 2 3 3 6 6" xfId="8369" xr:uid="{00000000-0005-0000-0000-000068270000}"/>
    <cellStyle name="Entrada 2 3 3 6 6 2" xfId="17621" xr:uid="{00000000-0005-0000-0000-000069270000}"/>
    <cellStyle name="Entrada 2 3 3 6 6 2 2" xfId="26873" xr:uid="{00000000-0005-0000-0000-00006A270000}"/>
    <cellStyle name="Entrada 2 3 3 6 6 2 3" xfId="36125" xr:uid="{00000000-0005-0000-0000-00006B270000}"/>
    <cellStyle name="Entrada 2 3 3 6 7" xfId="11491" xr:uid="{00000000-0005-0000-0000-00006C270000}"/>
    <cellStyle name="Entrada 2 3 3 6 7 2" xfId="20743" xr:uid="{00000000-0005-0000-0000-00006D270000}"/>
    <cellStyle name="Entrada 2 3 3 6 7 3" xfId="29995" xr:uid="{00000000-0005-0000-0000-00006E270000}"/>
    <cellStyle name="Entrada 2 3 3 7" xfId="1070" xr:uid="{00000000-0005-0000-0000-00006F270000}"/>
    <cellStyle name="Entrada 2 3 3 7 2" xfId="4798" xr:uid="{00000000-0005-0000-0000-000070270000}"/>
    <cellStyle name="Entrada 2 3 3 7 2 2" xfId="14050" xr:uid="{00000000-0005-0000-0000-000071270000}"/>
    <cellStyle name="Entrada 2 3 3 7 2 2 2" xfId="23302" xr:uid="{00000000-0005-0000-0000-000072270000}"/>
    <cellStyle name="Entrada 2 3 3 7 2 2 3" xfId="32554" xr:uid="{00000000-0005-0000-0000-000073270000}"/>
    <cellStyle name="Entrada 2 3 3 7 3" xfId="5066" xr:uid="{00000000-0005-0000-0000-000074270000}"/>
    <cellStyle name="Entrada 2 3 3 7 3 2" xfId="14318" xr:uid="{00000000-0005-0000-0000-000075270000}"/>
    <cellStyle name="Entrada 2 3 3 7 3 2 2" xfId="23570" xr:uid="{00000000-0005-0000-0000-000076270000}"/>
    <cellStyle name="Entrada 2 3 3 7 3 2 3" xfId="32822" xr:uid="{00000000-0005-0000-0000-000077270000}"/>
    <cellStyle name="Entrada 2 3 3 7 4" xfId="10824" xr:uid="{00000000-0005-0000-0000-000078270000}"/>
    <cellStyle name="Entrada 2 3 3 7 4 2" xfId="20076" xr:uid="{00000000-0005-0000-0000-000079270000}"/>
    <cellStyle name="Entrada 2 3 3 7 4 3" xfId="29328" xr:uid="{00000000-0005-0000-0000-00007A270000}"/>
    <cellStyle name="Entrada 2 3 3 8" xfId="887" xr:uid="{00000000-0005-0000-0000-00007B270000}"/>
    <cellStyle name="Entrada 2 3 3 8 2" xfId="4615" xr:uid="{00000000-0005-0000-0000-00007C270000}"/>
    <cellStyle name="Entrada 2 3 3 8 2 2" xfId="13867" xr:uid="{00000000-0005-0000-0000-00007D270000}"/>
    <cellStyle name="Entrada 2 3 3 8 2 2 2" xfId="23119" xr:uid="{00000000-0005-0000-0000-00007E270000}"/>
    <cellStyle name="Entrada 2 3 3 8 2 2 3" xfId="32371" xr:uid="{00000000-0005-0000-0000-00007F270000}"/>
    <cellStyle name="Entrada 2 3 3 8 3" xfId="4961" xr:uid="{00000000-0005-0000-0000-000080270000}"/>
    <cellStyle name="Entrada 2 3 3 8 3 2" xfId="14213" xr:uid="{00000000-0005-0000-0000-000081270000}"/>
    <cellStyle name="Entrada 2 3 3 8 3 2 2" xfId="23465" xr:uid="{00000000-0005-0000-0000-000082270000}"/>
    <cellStyle name="Entrada 2 3 3 8 3 2 3" xfId="32717" xr:uid="{00000000-0005-0000-0000-000083270000}"/>
    <cellStyle name="Entrada 2 3 3 8 4" xfId="10641" xr:uid="{00000000-0005-0000-0000-000084270000}"/>
    <cellStyle name="Entrada 2 3 3 8 4 2" xfId="19893" xr:uid="{00000000-0005-0000-0000-000085270000}"/>
    <cellStyle name="Entrada 2 3 3 8 4 3" xfId="29145" xr:uid="{00000000-0005-0000-0000-000086270000}"/>
    <cellStyle name="Entrada 2 3 3 9" xfId="1032" xr:uid="{00000000-0005-0000-0000-000087270000}"/>
    <cellStyle name="Entrada 2 3 3 9 2" xfId="4760" xr:uid="{00000000-0005-0000-0000-000088270000}"/>
    <cellStyle name="Entrada 2 3 3 9 2 2" xfId="14012" xr:uid="{00000000-0005-0000-0000-000089270000}"/>
    <cellStyle name="Entrada 2 3 3 9 2 2 2" xfId="23264" xr:uid="{00000000-0005-0000-0000-00008A270000}"/>
    <cellStyle name="Entrada 2 3 3 9 2 2 3" xfId="32516" xr:uid="{00000000-0005-0000-0000-00008B270000}"/>
    <cellStyle name="Entrada 2 3 3 9 3" xfId="4488" xr:uid="{00000000-0005-0000-0000-00008C270000}"/>
    <cellStyle name="Entrada 2 3 3 9 3 2" xfId="13740" xr:uid="{00000000-0005-0000-0000-00008D270000}"/>
    <cellStyle name="Entrada 2 3 3 9 3 2 2" xfId="22992" xr:uid="{00000000-0005-0000-0000-00008E270000}"/>
    <cellStyle name="Entrada 2 3 3 9 3 2 3" xfId="32244" xr:uid="{00000000-0005-0000-0000-00008F270000}"/>
    <cellStyle name="Entrada 2 3 3 9 4" xfId="10786" xr:uid="{00000000-0005-0000-0000-000090270000}"/>
    <cellStyle name="Entrada 2 3 3 9 4 2" xfId="20038" xr:uid="{00000000-0005-0000-0000-000091270000}"/>
    <cellStyle name="Entrada 2 3 3 9 4 3" xfId="29290" xr:uid="{00000000-0005-0000-0000-000092270000}"/>
    <cellStyle name="Entrada 2 3 4" xfId="812" xr:uid="{00000000-0005-0000-0000-000093270000}"/>
    <cellStyle name="Entrada 2 3 4 10" xfId="4555" xr:uid="{00000000-0005-0000-0000-000094270000}"/>
    <cellStyle name="Entrada 2 3 4 10 2" xfId="13807" xr:uid="{00000000-0005-0000-0000-000095270000}"/>
    <cellStyle name="Entrada 2 3 4 10 2 2" xfId="23059" xr:uid="{00000000-0005-0000-0000-000096270000}"/>
    <cellStyle name="Entrada 2 3 4 10 2 3" xfId="32311" xr:uid="{00000000-0005-0000-0000-000097270000}"/>
    <cellStyle name="Entrada 2 3 4 11" xfId="4989" xr:uid="{00000000-0005-0000-0000-000098270000}"/>
    <cellStyle name="Entrada 2 3 4 11 2" xfId="14241" xr:uid="{00000000-0005-0000-0000-000099270000}"/>
    <cellStyle name="Entrada 2 3 4 11 2 2" xfId="23493" xr:uid="{00000000-0005-0000-0000-00009A270000}"/>
    <cellStyle name="Entrada 2 3 4 11 2 3" xfId="32745" xr:uid="{00000000-0005-0000-0000-00009B270000}"/>
    <cellStyle name="Entrada 2 3 4 12" xfId="10584" xr:uid="{00000000-0005-0000-0000-00009C270000}"/>
    <cellStyle name="Entrada 2 3 4 12 2" xfId="19836" xr:uid="{00000000-0005-0000-0000-00009D270000}"/>
    <cellStyle name="Entrada 2 3 4 12 3" xfId="29088" xr:uid="{00000000-0005-0000-0000-00009E270000}"/>
    <cellStyle name="Entrada 2 3 4 2" xfId="1991" xr:uid="{00000000-0005-0000-0000-00009F270000}"/>
    <cellStyle name="Entrada 2 3 4 2 2" xfId="2744" xr:uid="{00000000-0005-0000-0000-0000A0270000}"/>
    <cellStyle name="Entrada 2 3 4 2 2 2" xfId="6192" xr:uid="{00000000-0005-0000-0000-0000A1270000}"/>
    <cellStyle name="Entrada 2 3 4 2 2 2 2" xfId="15444" xr:uid="{00000000-0005-0000-0000-0000A2270000}"/>
    <cellStyle name="Entrada 2 3 4 2 2 2 2 2" xfId="24696" xr:uid="{00000000-0005-0000-0000-0000A3270000}"/>
    <cellStyle name="Entrada 2 3 4 2 2 2 2 3" xfId="33948" xr:uid="{00000000-0005-0000-0000-0000A4270000}"/>
    <cellStyle name="Entrada 2 3 4 2 2 3" xfId="8874" xr:uid="{00000000-0005-0000-0000-0000A5270000}"/>
    <cellStyle name="Entrada 2 3 4 2 2 3 2" xfId="18126" xr:uid="{00000000-0005-0000-0000-0000A6270000}"/>
    <cellStyle name="Entrada 2 3 4 2 2 3 2 2" xfId="27378" xr:uid="{00000000-0005-0000-0000-0000A7270000}"/>
    <cellStyle name="Entrada 2 3 4 2 2 3 2 3" xfId="36630" xr:uid="{00000000-0005-0000-0000-0000A8270000}"/>
    <cellStyle name="Entrada 2 3 4 2 2 4" xfId="11996" xr:uid="{00000000-0005-0000-0000-0000A9270000}"/>
    <cellStyle name="Entrada 2 3 4 2 2 4 2" xfId="21248" xr:uid="{00000000-0005-0000-0000-0000AA270000}"/>
    <cellStyle name="Entrada 2 3 4 2 2 4 3" xfId="30500" xr:uid="{00000000-0005-0000-0000-0000AB270000}"/>
    <cellStyle name="Entrada 2 3 4 2 3" xfId="3400" xr:uid="{00000000-0005-0000-0000-0000AC270000}"/>
    <cellStyle name="Entrada 2 3 4 2 3 2" xfId="6848" xr:uid="{00000000-0005-0000-0000-0000AD270000}"/>
    <cellStyle name="Entrada 2 3 4 2 3 2 2" xfId="16100" xr:uid="{00000000-0005-0000-0000-0000AE270000}"/>
    <cellStyle name="Entrada 2 3 4 2 3 2 2 2" xfId="25352" xr:uid="{00000000-0005-0000-0000-0000AF270000}"/>
    <cellStyle name="Entrada 2 3 4 2 3 2 2 3" xfId="34604" xr:uid="{00000000-0005-0000-0000-0000B0270000}"/>
    <cellStyle name="Entrada 2 3 4 2 3 3" xfId="9530" xr:uid="{00000000-0005-0000-0000-0000B1270000}"/>
    <cellStyle name="Entrada 2 3 4 2 3 3 2" xfId="18782" xr:uid="{00000000-0005-0000-0000-0000B2270000}"/>
    <cellStyle name="Entrada 2 3 4 2 3 3 2 2" xfId="28034" xr:uid="{00000000-0005-0000-0000-0000B3270000}"/>
    <cellStyle name="Entrada 2 3 4 2 3 3 2 3" xfId="37286" xr:uid="{00000000-0005-0000-0000-0000B4270000}"/>
    <cellStyle name="Entrada 2 3 4 2 3 4" xfId="12652" xr:uid="{00000000-0005-0000-0000-0000B5270000}"/>
    <cellStyle name="Entrada 2 3 4 2 3 4 2" xfId="21904" xr:uid="{00000000-0005-0000-0000-0000B6270000}"/>
    <cellStyle name="Entrada 2 3 4 2 3 4 3" xfId="31156" xr:uid="{00000000-0005-0000-0000-0000B7270000}"/>
    <cellStyle name="Entrada 2 3 4 2 4" xfId="4035" xr:uid="{00000000-0005-0000-0000-0000B8270000}"/>
    <cellStyle name="Entrada 2 3 4 2 4 2" xfId="7483" xr:uid="{00000000-0005-0000-0000-0000B9270000}"/>
    <cellStyle name="Entrada 2 3 4 2 4 2 2" xfId="16735" xr:uid="{00000000-0005-0000-0000-0000BA270000}"/>
    <cellStyle name="Entrada 2 3 4 2 4 2 2 2" xfId="25987" xr:uid="{00000000-0005-0000-0000-0000BB270000}"/>
    <cellStyle name="Entrada 2 3 4 2 4 2 2 3" xfId="35239" xr:uid="{00000000-0005-0000-0000-0000BC270000}"/>
    <cellStyle name="Entrada 2 3 4 2 4 3" xfId="10165" xr:uid="{00000000-0005-0000-0000-0000BD270000}"/>
    <cellStyle name="Entrada 2 3 4 2 4 3 2" xfId="19417" xr:uid="{00000000-0005-0000-0000-0000BE270000}"/>
    <cellStyle name="Entrada 2 3 4 2 4 3 2 2" xfId="28669" xr:uid="{00000000-0005-0000-0000-0000BF270000}"/>
    <cellStyle name="Entrada 2 3 4 2 4 3 2 3" xfId="37921" xr:uid="{00000000-0005-0000-0000-0000C0270000}"/>
    <cellStyle name="Entrada 2 3 4 2 4 4" xfId="13287" xr:uid="{00000000-0005-0000-0000-0000C1270000}"/>
    <cellStyle name="Entrada 2 3 4 2 4 4 2" xfId="22539" xr:uid="{00000000-0005-0000-0000-0000C2270000}"/>
    <cellStyle name="Entrada 2 3 4 2 4 4 3" xfId="31791" xr:uid="{00000000-0005-0000-0000-0000C3270000}"/>
    <cellStyle name="Entrada 2 3 4 2 5" xfId="5441" xr:uid="{00000000-0005-0000-0000-0000C4270000}"/>
    <cellStyle name="Entrada 2 3 4 2 5 2" xfId="14693" xr:uid="{00000000-0005-0000-0000-0000C5270000}"/>
    <cellStyle name="Entrada 2 3 4 2 5 2 2" xfId="23945" xr:uid="{00000000-0005-0000-0000-0000C6270000}"/>
    <cellStyle name="Entrada 2 3 4 2 5 2 3" xfId="33197" xr:uid="{00000000-0005-0000-0000-0000C7270000}"/>
    <cellStyle name="Entrada 2 3 4 2 6" xfId="8124" xr:uid="{00000000-0005-0000-0000-0000C8270000}"/>
    <cellStyle name="Entrada 2 3 4 2 6 2" xfId="17376" xr:uid="{00000000-0005-0000-0000-0000C9270000}"/>
    <cellStyle name="Entrada 2 3 4 2 6 2 2" xfId="26628" xr:uid="{00000000-0005-0000-0000-0000CA270000}"/>
    <cellStyle name="Entrada 2 3 4 2 6 2 3" xfId="35880" xr:uid="{00000000-0005-0000-0000-0000CB270000}"/>
    <cellStyle name="Entrada 2 3 4 2 7" xfId="11246" xr:uid="{00000000-0005-0000-0000-0000CC270000}"/>
    <cellStyle name="Entrada 2 3 4 2 7 2" xfId="20498" xr:uid="{00000000-0005-0000-0000-0000CD270000}"/>
    <cellStyle name="Entrada 2 3 4 2 7 3" xfId="29750" xr:uid="{00000000-0005-0000-0000-0000CE270000}"/>
    <cellStyle name="Entrada 2 3 4 3" xfId="2073" xr:uid="{00000000-0005-0000-0000-0000CF270000}"/>
    <cellStyle name="Entrada 2 3 4 3 2" xfId="2822" xr:uid="{00000000-0005-0000-0000-0000D0270000}"/>
    <cellStyle name="Entrada 2 3 4 3 2 2" xfId="6270" xr:uid="{00000000-0005-0000-0000-0000D1270000}"/>
    <cellStyle name="Entrada 2 3 4 3 2 2 2" xfId="15522" xr:uid="{00000000-0005-0000-0000-0000D2270000}"/>
    <cellStyle name="Entrada 2 3 4 3 2 2 2 2" xfId="24774" xr:uid="{00000000-0005-0000-0000-0000D3270000}"/>
    <cellStyle name="Entrada 2 3 4 3 2 2 2 3" xfId="34026" xr:uid="{00000000-0005-0000-0000-0000D4270000}"/>
    <cellStyle name="Entrada 2 3 4 3 2 3" xfId="8952" xr:uid="{00000000-0005-0000-0000-0000D5270000}"/>
    <cellStyle name="Entrada 2 3 4 3 2 3 2" xfId="18204" xr:uid="{00000000-0005-0000-0000-0000D6270000}"/>
    <cellStyle name="Entrada 2 3 4 3 2 3 2 2" xfId="27456" xr:uid="{00000000-0005-0000-0000-0000D7270000}"/>
    <cellStyle name="Entrada 2 3 4 3 2 3 2 3" xfId="36708" xr:uid="{00000000-0005-0000-0000-0000D8270000}"/>
    <cellStyle name="Entrada 2 3 4 3 2 4" xfId="12074" xr:uid="{00000000-0005-0000-0000-0000D9270000}"/>
    <cellStyle name="Entrada 2 3 4 3 2 4 2" xfId="21326" xr:uid="{00000000-0005-0000-0000-0000DA270000}"/>
    <cellStyle name="Entrada 2 3 4 3 2 4 3" xfId="30578" xr:uid="{00000000-0005-0000-0000-0000DB270000}"/>
    <cellStyle name="Entrada 2 3 4 3 3" xfId="3478" xr:uid="{00000000-0005-0000-0000-0000DC270000}"/>
    <cellStyle name="Entrada 2 3 4 3 3 2" xfId="6926" xr:uid="{00000000-0005-0000-0000-0000DD270000}"/>
    <cellStyle name="Entrada 2 3 4 3 3 2 2" xfId="16178" xr:uid="{00000000-0005-0000-0000-0000DE270000}"/>
    <cellStyle name="Entrada 2 3 4 3 3 2 2 2" xfId="25430" xr:uid="{00000000-0005-0000-0000-0000DF270000}"/>
    <cellStyle name="Entrada 2 3 4 3 3 2 2 3" xfId="34682" xr:uid="{00000000-0005-0000-0000-0000E0270000}"/>
    <cellStyle name="Entrada 2 3 4 3 3 3" xfId="9608" xr:uid="{00000000-0005-0000-0000-0000E1270000}"/>
    <cellStyle name="Entrada 2 3 4 3 3 3 2" xfId="18860" xr:uid="{00000000-0005-0000-0000-0000E2270000}"/>
    <cellStyle name="Entrada 2 3 4 3 3 3 2 2" xfId="28112" xr:uid="{00000000-0005-0000-0000-0000E3270000}"/>
    <cellStyle name="Entrada 2 3 4 3 3 3 2 3" xfId="37364" xr:uid="{00000000-0005-0000-0000-0000E4270000}"/>
    <cellStyle name="Entrada 2 3 4 3 3 4" xfId="12730" xr:uid="{00000000-0005-0000-0000-0000E5270000}"/>
    <cellStyle name="Entrada 2 3 4 3 3 4 2" xfId="21982" xr:uid="{00000000-0005-0000-0000-0000E6270000}"/>
    <cellStyle name="Entrada 2 3 4 3 3 4 3" xfId="31234" xr:uid="{00000000-0005-0000-0000-0000E7270000}"/>
    <cellStyle name="Entrada 2 3 4 3 4" xfId="4113" xr:uid="{00000000-0005-0000-0000-0000E8270000}"/>
    <cellStyle name="Entrada 2 3 4 3 4 2" xfId="7561" xr:uid="{00000000-0005-0000-0000-0000E9270000}"/>
    <cellStyle name="Entrada 2 3 4 3 4 2 2" xfId="16813" xr:uid="{00000000-0005-0000-0000-0000EA270000}"/>
    <cellStyle name="Entrada 2 3 4 3 4 2 2 2" xfId="26065" xr:uid="{00000000-0005-0000-0000-0000EB270000}"/>
    <cellStyle name="Entrada 2 3 4 3 4 2 2 3" xfId="35317" xr:uid="{00000000-0005-0000-0000-0000EC270000}"/>
    <cellStyle name="Entrada 2 3 4 3 4 3" xfId="10243" xr:uid="{00000000-0005-0000-0000-0000ED270000}"/>
    <cellStyle name="Entrada 2 3 4 3 4 3 2" xfId="19495" xr:uid="{00000000-0005-0000-0000-0000EE270000}"/>
    <cellStyle name="Entrada 2 3 4 3 4 3 2 2" xfId="28747" xr:uid="{00000000-0005-0000-0000-0000EF270000}"/>
    <cellStyle name="Entrada 2 3 4 3 4 3 2 3" xfId="37999" xr:uid="{00000000-0005-0000-0000-0000F0270000}"/>
    <cellStyle name="Entrada 2 3 4 3 4 4" xfId="13365" xr:uid="{00000000-0005-0000-0000-0000F1270000}"/>
    <cellStyle name="Entrada 2 3 4 3 4 4 2" xfId="22617" xr:uid="{00000000-0005-0000-0000-0000F2270000}"/>
    <cellStyle name="Entrada 2 3 4 3 4 4 3" xfId="31869" xr:uid="{00000000-0005-0000-0000-0000F3270000}"/>
    <cellStyle name="Entrada 2 3 4 3 5" xfId="5521" xr:uid="{00000000-0005-0000-0000-0000F4270000}"/>
    <cellStyle name="Entrada 2 3 4 3 5 2" xfId="14773" xr:uid="{00000000-0005-0000-0000-0000F5270000}"/>
    <cellStyle name="Entrada 2 3 4 3 5 2 2" xfId="24025" xr:uid="{00000000-0005-0000-0000-0000F6270000}"/>
    <cellStyle name="Entrada 2 3 4 3 5 2 3" xfId="33277" xr:uid="{00000000-0005-0000-0000-0000F7270000}"/>
    <cellStyle name="Entrada 2 3 4 3 6" xfId="8203" xr:uid="{00000000-0005-0000-0000-0000F8270000}"/>
    <cellStyle name="Entrada 2 3 4 3 6 2" xfId="17455" xr:uid="{00000000-0005-0000-0000-0000F9270000}"/>
    <cellStyle name="Entrada 2 3 4 3 6 2 2" xfId="26707" xr:uid="{00000000-0005-0000-0000-0000FA270000}"/>
    <cellStyle name="Entrada 2 3 4 3 6 2 3" xfId="35959" xr:uid="{00000000-0005-0000-0000-0000FB270000}"/>
    <cellStyle name="Entrada 2 3 4 3 7" xfId="11325" xr:uid="{00000000-0005-0000-0000-0000FC270000}"/>
    <cellStyle name="Entrada 2 3 4 3 7 2" xfId="20577" xr:uid="{00000000-0005-0000-0000-0000FD270000}"/>
    <cellStyle name="Entrada 2 3 4 3 7 3" xfId="29829" xr:uid="{00000000-0005-0000-0000-0000FE270000}"/>
    <cellStyle name="Entrada 2 3 4 4" xfId="2146" xr:uid="{00000000-0005-0000-0000-0000FF270000}"/>
    <cellStyle name="Entrada 2 3 4 4 2" xfId="2895" xr:uid="{00000000-0005-0000-0000-000000280000}"/>
    <cellStyle name="Entrada 2 3 4 4 2 2" xfId="6343" xr:uid="{00000000-0005-0000-0000-000001280000}"/>
    <cellStyle name="Entrada 2 3 4 4 2 2 2" xfId="15595" xr:uid="{00000000-0005-0000-0000-000002280000}"/>
    <cellStyle name="Entrada 2 3 4 4 2 2 2 2" xfId="24847" xr:uid="{00000000-0005-0000-0000-000003280000}"/>
    <cellStyle name="Entrada 2 3 4 4 2 2 2 3" xfId="34099" xr:uid="{00000000-0005-0000-0000-000004280000}"/>
    <cellStyle name="Entrada 2 3 4 4 2 3" xfId="9025" xr:uid="{00000000-0005-0000-0000-000005280000}"/>
    <cellStyle name="Entrada 2 3 4 4 2 3 2" xfId="18277" xr:uid="{00000000-0005-0000-0000-000006280000}"/>
    <cellStyle name="Entrada 2 3 4 4 2 3 2 2" xfId="27529" xr:uid="{00000000-0005-0000-0000-000007280000}"/>
    <cellStyle name="Entrada 2 3 4 4 2 3 2 3" xfId="36781" xr:uid="{00000000-0005-0000-0000-000008280000}"/>
    <cellStyle name="Entrada 2 3 4 4 2 4" xfId="12147" xr:uid="{00000000-0005-0000-0000-000009280000}"/>
    <cellStyle name="Entrada 2 3 4 4 2 4 2" xfId="21399" xr:uid="{00000000-0005-0000-0000-00000A280000}"/>
    <cellStyle name="Entrada 2 3 4 4 2 4 3" xfId="30651" xr:uid="{00000000-0005-0000-0000-00000B280000}"/>
    <cellStyle name="Entrada 2 3 4 4 3" xfId="3551" xr:uid="{00000000-0005-0000-0000-00000C280000}"/>
    <cellStyle name="Entrada 2 3 4 4 3 2" xfId="6999" xr:uid="{00000000-0005-0000-0000-00000D280000}"/>
    <cellStyle name="Entrada 2 3 4 4 3 2 2" xfId="16251" xr:uid="{00000000-0005-0000-0000-00000E280000}"/>
    <cellStyle name="Entrada 2 3 4 4 3 2 2 2" xfId="25503" xr:uid="{00000000-0005-0000-0000-00000F280000}"/>
    <cellStyle name="Entrada 2 3 4 4 3 2 2 3" xfId="34755" xr:uid="{00000000-0005-0000-0000-000010280000}"/>
    <cellStyle name="Entrada 2 3 4 4 3 3" xfId="9681" xr:uid="{00000000-0005-0000-0000-000011280000}"/>
    <cellStyle name="Entrada 2 3 4 4 3 3 2" xfId="18933" xr:uid="{00000000-0005-0000-0000-000012280000}"/>
    <cellStyle name="Entrada 2 3 4 4 3 3 2 2" xfId="28185" xr:uid="{00000000-0005-0000-0000-000013280000}"/>
    <cellStyle name="Entrada 2 3 4 4 3 3 2 3" xfId="37437" xr:uid="{00000000-0005-0000-0000-000014280000}"/>
    <cellStyle name="Entrada 2 3 4 4 3 4" xfId="12803" xr:uid="{00000000-0005-0000-0000-000015280000}"/>
    <cellStyle name="Entrada 2 3 4 4 3 4 2" xfId="22055" xr:uid="{00000000-0005-0000-0000-000016280000}"/>
    <cellStyle name="Entrada 2 3 4 4 3 4 3" xfId="31307" xr:uid="{00000000-0005-0000-0000-000017280000}"/>
    <cellStyle name="Entrada 2 3 4 4 4" xfId="4186" xr:uid="{00000000-0005-0000-0000-000018280000}"/>
    <cellStyle name="Entrada 2 3 4 4 4 2" xfId="7634" xr:uid="{00000000-0005-0000-0000-000019280000}"/>
    <cellStyle name="Entrada 2 3 4 4 4 2 2" xfId="16886" xr:uid="{00000000-0005-0000-0000-00001A280000}"/>
    <cellStyle name="Entrada 2 3 4 4 4 2 2 2" xfId="26138" xr:uid="{00000000-0005-0000-0000-00001B280000}"/>
    <cellStyle name="Entrada 2 3 4 4 4 2 2 3" xfId="35390" xr:uid="{00000000-0005-0000-0000-00001C280000}"/>
    <cellStyle name="Entrada 2 3 4 4 4 3" xfId="10316" xr:uid="{00000000-0005-0000-0000-00001D280000}"/>
    <cellStyle name="Entrada 2 3 4 4 4 3 2" xfId="19568" xr:uid="{00000000-0005-0000-0000-00001E280000}"/>
    <cellStyle name="Entrada 2 3 4 4 4 3 2 2" xfId="28820" xr:uid="{00000000-0005-0000-0000-00001F280000}"/>
    <cellStyle name="Entrada 2 3 4 4 4 3 2 3" xfId="38072" xr:uid="{00000000-0005-0000-0000-000020280000}"/>
    <cellStyle name="Entrada 2 3 4 4 4 4" xfId="13438" xr:uid="{00000000-0005-0000-0000-000021280000}"/>
    <cellStyle name="Entrada 2 3 4 4 4 4 2" xfId="22690" xr:uid="{00000000-0005-0000-0000-000022280000}"/>
    <cellStyle name="Entrada 2 3 4 4 4 4 3" xfId="31942" xr:uid="{00000000-0005-0000-0000-000023280000}"/>
    <cellStyle name="Entrada 2 3 4 4 5" xfId="5594" xr:uid="{00000000-0005-0000-0000-000024280000}"/>
    <cellStyle name="Entrada 2 3 4 4 5 2" xfId="14846" xr:uid="{00000000-0005-0000-0000-000025280000}"/>
    <cellStyle name="Entrada 2 3 4 4 5 2 2" xfId="24098" xr:uid="{00000000-0005-0000-0000-000026280000}"/>
    <cellStyle name="Entrada 2 3 4 4 5 2 3" xfId="33350" xr:uid="{00000000-0005-0000-0000-000027280000}"/>
    <cellStyle name="Entrada 2 3 4 4 6" xfId="8276" xr:uid="{00000000-0005-0000-0000-000028280000}"/>
    <cellStyle name="Entrada 2 3 4 4 6 2" xfId="17528" xr:uid="{00000000-0005-0000-0000-000029280000}"/>
    <cellStyle name="Entrada 2 3 4 4 6 2 2" xfId="26780" xr:uid="{00000000-0005-0000-0000-00002A280000}"/>
    <cellStyle name="Entrada 2 3 4 4 6 2 3" xfId="36032" xr:uid="{00000000-0005-0000-0000-00002B280000}"/>
    <cellStyle name="Entrada 2 3 4 4 7" xfId="11398" xr:uid="{00000000-0005-0000-0000-00002C280000}"/>
    <cellStyle name="Entrada 2 3 4 4 7 2" xfId="20650" xr:uid="{00000000-0005-0000-0000-00002D280000}"/>
    <cellStyle name="Entrada 2 3 4 4 7 3" xfId="29902" xr:uid="{00000000-0005-0000-0000-00002E280000}"/>
    <cellStyle name="Entrada 2 3 4 5" xfId="2209" xr:uid="{00000000-0005-0000-0000-00002F280000}"/>
    <cellStyle name="Entrada 2 3 4 5 2" xfId="2958" xr:uid="{00000000-0005-0000-0000-000030280000}"/>
    <cellStyle name="Entrada 2 3 4 5 2 2" xfId="6406" xr:uid="{00000000-0005-0000-0000-000031280000}"/>
    <cellStyle name="Entrada 2 3 4 5 2 2 2" xfId="15658" xr:uid="{00000000-0005-0000-0000-000032280000}"/>
    <cellStyle name="Entrada 2 3 4 5 2 2 2 2" xfId="24910" xr:uid="{00000000-0005-0000-0000-000033280000}"/>
    <cellStyle name="Entrada 2 3 4 5 2 2 2 3" xfId="34162" xr:uid="{00000000-0005-0000-0000-000034280000}"/>
    <cellStyle name="Entrada 2 3 4 5 2 3" xfId="9088" xr:uid="{00000000-0005-0000-0000-000035280000}"/>
    <cellStyle name="Entrada 2 3 4 5 2 3 2" xfId="18340" xr:uid="{00000000-0005-0000-0000-000036280000}"/>
    <cellStyle name="Entrada 2 3 4 5 2 3 2 2" xfId="27592" xr:uid="{00000000-0005-0000-0000-000037280000}"/>
    <cellStyle name="Entrada 2 3 4 5 2 3 2 3" xfId="36844" xr:uid="{00000000-0005-0000-0000-000038280000}"/>
    <cellStyle name="Entrada 2 3 4 5 2 4" xfId="12210" xr:uid="{00000000-0005-0000-0000-000039280000}"/>
    <cellStyle name="Entrada 2 3 4 5 2 4 2" xfId="21462" xr:uid="{00000000-0005-0000-0000-00003A280000}"/>
    <cellStyle name="Entrada 2 3 4 5 2 4 3" xfId="30714" xr:uid="{00000000-0005-0000-0000-00003B280000}"/>
    <cellStyle name="Entrada 2 3 4 5 3" xfId="3614" xr:uid="{00000000-0005-0000-0000-00003C280000}"/>
    <cellStyle name="Entrada 2 3 4 5 3 2" xfId="7062" xr:uid="{00000000-0005-0000-0000-00003D280000}"/>
    <cellStyle name="Entrada 2 3 4 5 3 2 2" xfId="16314" xr:uid="{00000000-0005-0000-0000-00003E280000}"/>
    <cellStyle name="Entrada 2 3 4 5 3 2 2 2" xfId="25566" xr:uid="{00000000-0005-0000-0000-00003F280000}"/>
    <cellStyle name="Entrada 2 3 4 5 3 2 2 3" xfId="34818" xr:uid="{00000000-0005-0000-0000-000040280000}"/>
    <cellStyle name="Entrada 2 3 4 5 3 3" xfId="9744" xr:uid="{00000000-0005-0000-0000-000041280000}"/>
    <cellStyle name="Entrada 2 3 4 5 3 3 2" xfId="18996" xr:uid="{00000000-0005-0000-0000-000042280000}"/>
    <cellStyle name="Entrada 2 3 4 5 3 3 2 2" xfId="28248" xr:uid="{00000000-0005-0000-0000-000043280000}"/>
    <cellStyle name="Entrada 2 3 4 5 3 3 2 3" xfId="37500" xr:uid="{00000000-0005-0000-0000-000044280000}"/>
    <cellStyle name="Entrada 2 3 4 5 3 4" xfId="12866" xr:uid="{00000000-0005-0000-0000-000045280000}"/>
    <cellStyle name="Entrada 2 3 4 5 3 4 2" xfId="22118" xr:uid="{00000000-0005-0000-0000-000046280000}"/>
    <cellStyle name="Entrada 2 3 4 5 3 4 3" xfId="31370" xr:uid="{00000000-0005-0000-0000-000047280000}"/>
    <cellStyle name="Entrada 2 3 4 5 4" xfId="4249" xr:uid="{00000000-0005-0000-0000-000048280000}"/>
    <cellStyle name="Entrada 2 3 4 5 4 2" xfId="7697" xr:uid="{00000000-0005-0000-0000-000049280000}"/>
    <cellStyle name="Entrada 2 3 4 5 4 2 2" xfId="16949" xr:uid="{00000000-0005-0000-0000-00004A280000}"/>
    <cellStyle name="Entrada 2 3 4 5 4 2 2 2" xfId="26201" xr:uid="{00000000-0005-0000-0000-00004B280000}"/>
    <cellStyle name="Entrada 2 3 4 5 4 2 2 3" xfId="35453" xr:uid="{00000000-0005-0000-0000-00004C280000}"/>
    <cellStyle name="Entrada 2 3 4 5 4 3" xfId="10379" xr:uid="{00000000-0005-0000-0000-00004D280000}"/>
    <cellStyle name="Entrada 2 3 4 5 4 3 2" xfId="19631" xr:uid="{00000000-0005-0000-0000-00004E280000}"/>
    <cellStyle name="Entrada 2 3 4 5 4 3 2 2" xfId="28883" xr:uid="{00000000-0005-0000-0000-00004F280000}"/>
    <cellStyle name="Entrada 2 3 4 5 4 3 2 3" xfId="38135" xr:uid="{00000000-0005-0000-0000-000050280000}"/>
    <cellStyle name="Entrada 2 3 4 5 4 4" xfId="13501" xr:uid="{00000000-0005-0000-0000-000051280000}"/>
    <cellStyle name="Entrada 2 3 4 5 4 4 2" xfId="22753" xr:uid="{00000000-0005-0000-0000-000052280000}"/>
    <cellStyle name="Entrada 2 3 4 5 4 4 3" xfId="32005" xr:uid="{00000000-0005-0000-0000-000053280000}"/>
    <cellStyle name="Entrada 2 3 4 5 5" xfId="5657" xr:uid="{00000000-0005-0000-0000-000054280000}"/>
    <cellStyle name="Entrada 2 3 4 5 5 2" xfId="14909" xr:uid="{00000000-0005-0000-0000-000055280000}"/>
    <cellStyle name="Entrada 2 3 4 5 5 2 2" xfId="24161" xr:uid="{00000000-0005-0000-0000-000056280000}"/>
    <cellStyle name="Entrada 2 3 4 5 5 2 3" xfId="33413" xr:uid="{00000000-0005-0000-0000-000057280000}"/>
    <cellStyle name="Entrada 2 3 4 5 6" xfId="8339" xr:uid="{00000000-0005-0000-0000-000058280000}"/>
    <cellStyle name="Entrada 2 3 4 5 6 2" xfId="17591" xr:uid="{00000000-0005-0000-0000-000059280000}"/>
    <cellStyle name="Entrada 2 3 4 5 6 2 2" xfId="26843" xr:uid="{00000000-0005-0000-0000-00005A280000}"/>
    <cellStyle name="Entrada 2 3 4 5 6 2 3" xfId="36095" xr:uid="{00000000-0005-0000-0000-00005B280000}"/>
    <cellStyle name="Entrada 2 3 4 5 7" xfId="11461" xr:uid="{00000000-0005-0000-0000-00005C280000}"/>
    <cellStyle name="Entrada 2 3 4 5 7 2" xfId="20713" xr:uid="{00000000-0005-0000-0000-00005D280000}"/>
    <cellStyle name="Entrada 2 3 4 5 7 3" xfId="29965" xr:uid="{00000000-0005-0000-0000-00005E280000}"/>
    <cellStyle name="Entrada 2 3 4 6" xfId="2267" xr:uid="{00000000-0005-0000-0000-00005F280000}"/>
    <cellStyle name="Entrada 2 3 4 6 2" xfId="3016" xr:uid="{00000000-0005-0000-0000-000060280000}"/>
    <cellStyle name="Entrada 2 3 4 6 2 2" xfId="6464" xr:uid="{00000000-0005-0000-0000-000061280000}"/>
    <cellStyle name="Entrada 2 3 4 6 2 2 2" xfId="15716" xr:uid="{00000000-0005-0000-0000-000062280000}"/>
    <cellStyle name="Entrada 2 3 4 6 2 2 2 2" xfId="24968" xr:uid="{00000000-0005-0000-0000-000063280000}"/>
    <cellStyle name="Entrada 2 3 4 6 2 2 2 3" xfId="34220" xr:uid="{00000000-0005-0000-0000-000064280000}"/>
    <cellStyle name="Entrada 2 3 4 6 2 3" xfId="9146" xr:uid="{00000000-0005-0000-0000-000065280000}"/>
    <cellStyle name="Entrada 2 3 4 6 2 3 2" xfId="18398" xr:uid="{00000000-0005-0000-0000-000066280000}"/>
    <cellStyle name="Entrada 2 3 4 6 2 3 2 2" xfId="27650" xr:uid="{00000000-0005-0000-0000-000067280000}"/>
    <cellStyle name="Entrada 2 3 4 6 2 3 2 3" xfId="36902" xr:uid="{00000000-0005-0000-0000-000068280000}"/>
    <cellStyle name="Entrada 2 3 4 6 2 4" xfId="12268" xr:uid="{00000000-0005-0000-0000-000069280000}"/>
    <cellStyle name="Entrada 2 3 4 6 2 4 2" xfId="21520" xr:uid="{00000000-0005-0000-0000-00006A280000}"/>
    <cellStyle name="Entrada 2 3 4 6 2 4 3" xfId="30772" xr:uid="{00000000-0005-0000-0000-00006B280000}"/>
    <cellStyle name="Entrada 2 3 4 6 3" xfId="3672" xr:uid="{00000000-0005-0000-0000-00006C280000}"/>
    <cellStyle name="Entrada 2 3 4 6 3 2" xfId="7120" xr:uid="{00000000-0005-0000-0000-00006D280000}"/>
    <cellStyle name="Entrada 2 3 4 6 3 2 2" xfId="16372" xr:uid="{00000000-0005-0000-0000-00006E280000}"/>
    <cellStyle name="Entrada 2 3 4 6 3 2 2 2" xfId="25624" xr:uid="{00000000-0005-0000-0000-00006F280000}"/>
    <cellStyle name="Entrada 2 3 4 6 3 2 2 3" xfId="34876" xr:uid="{00000000-0005-0000-0000-000070280000}"/>
    <cellStyle name="Entrada 2 3 4 6 3 3" xfId="9802" xr:uid="{00000000-0005-0000-0000-000071280000}"/>
    <cellStyle name="Entrada 2 3 4 6 3 3 2" xfId="19054" xr:uid="{00000000-0005-0000-0000-000072280000}"/>
    <cellStyle name="Entrada 2 3 4 6 3 3 2 2" xfId="28306" xr:uid="{00000000-0005-0000-0000-000073280000}"/>
    <cellStyle name="Entrada 2 3 4 6 3 3 2 3" xfId="37558" xr:uid="{00000000-0005-0000-0000-000074280000}"/>
    <cellStyle name="Entrada 2 3 4 6 3 4" xfId="12924" xr:uid="{00000000-0005-0000-0000-000075280000}"/>
    <cellStyle name="Entrada 2 3 4 6 3 4 2" xfId="22176" xr:uid="{00000000-0005-0000-0000-000076280000}"/>
    <cellStyle name="Entrada 2 3 4 6 3 4 3" xfId="31428" xr:uid="{00000000-0005-0000-0000-000077280000}"/>
    <cellStyle name="Entrada 2 3 4 6 4" xfId="4307" xr:uid="{00000000-0005-0000-0000-000078280000}"/>
    <cellStyle name="Entrada 2 3 4 6 4 2" xfId="7755" xr:uid="{00000000-0005-0000-0000-000079280000}"/>
    <cellStyle name="Entrada 2 3 4 6 4 2 2" xfId="17007" xr:uid="{00000000-0005-0000-0000-00007A280000}"/>
    <cellStyle name="Entrada 2 3 4 6 4 2 2 2" xfId="26259" xr:uid="{00000000-0005-0000-0000-00007B280000}"/>
    <cellStyle name="Entrada 2 3 4 6 4 2 2 3" xfId="35511" xr:uid="{00000000-0005-0000-0000-00007C280000}"/>
    <cellStyle name="Entrada 2 3 4 6 4 3" xfId="10437" xr:uid="{00000000-0005-0000-0000-00007D280000}"/>
    <cellStyle name="Entrada 2 3 4 6 4 3 2" xfId="19689" xr:uid="{00000000-0005-0000-0000-00007E280000}"/>
    <cellStyle name="Entrada 2 3 4 6 4 3 2 2" xfId="28941" xr:uid="{00000000-0005-0000-0000-00007F280000}"/>
    <cellStyle name="Entrada 2 3 4 6 4 3 2 3" xfId="38193" xr:uid="{00000000-0005-0000-0000-000080280000}"/>
    <cellStyle name="Entrada 2 3 4 6 4 4" xfId="13559" xr:uid="{00000000-0005-0000-0000-000081280000}"/>
    <cellStyle name="Entrada 2 3 4 6 4 4 2" xfId="22811" xr:uid="{00000000-0005-0000-0000-000082280000}"/>
    <cellStyle name="Entrada 2 3 4 6 4 4 3" xfId="32063" xr:uid="{00000000-0005-0000-0000-000083280000}"/>
    <cellStyle name="Entrada 2 3 4 6 5" xfId="5715" xr:uid="{00000000-0005-0000-0000-000084280000}"/>
    <cellStyle name="Entrada 2 3 4 6 5 2" xfId="14967" xr:uid="{00000000-0005-0000-0000-000085280000}"/>
    <cellStyle name="Entrada 2 3 4 6 5 2 2" xfId="24219" xr:uid="{00000000-0005-0000-0000-000086280000}"/>
    <cellStyle name="Entrada 2 3 4 6 5 2 3" xfId="33471" xr:uid="{00000000-0005-0000-0000-000087280000}"/>
    <cellStyle name="Entrada 2 3 4 6 6" xfId="8397" xr:uid="{00000000-0005-0000-0000-000088280000}"/>
    <cellStyle name="Entrada 2 3 4 6 6 2" xfId="17649" xr:uid="{00000000-0005-0000-0000-000089280000}"/>
    <cellStyle name="Entrada 2 3 4 6 6 2 2" xfId="26901" xr:uid="{00000000-0005-0000-0000-00008A280000}"/>
    <cellStyle name="Entrada 2 3 4 6 6 2 3" xfId="36153" xr:uid="{00000000-0005-0000-0000-00008B280000}"/>
    <cellStyle name="Entrada 2 3 4 6 7" xfId="11519" xr:uid="{00000000-0005-0000-0000-00008C280000}"/>
    <cellStyle name="Entrada 2 3 4 6 7 2" xfId="20771" xr:uid="{00000000-0005-0000-0000-00008D280000}"/>
    <cellStyle name="Entrada 2 3 4 6 7 3" xfId="30023" xr:uid="{00000000-0005-0000-0000-00008E280000}"/>
    <cellStyle name="Entrada 2 3 4 7" xfId="1110" xr:uid="{00000000-0005-0000-0000-00008F280000}"/>
    <cellStyle name="Entrada 2 3 4 7 2" xfId="4838" xr:uid="{00000000-0005-0000-0000-000090280000}"/>
    <cellStyle name="Entrada 2 3 4 7 2 2" xfId="14090" xr:uid="{00000000-0005-0000-0000-000091280000}"/>
    <cellStyle name="Entrada 2 3 4 7 2 2 2" xfId="23342" xr:uid="{00000000-0005-0000-0000-000092280000}"/>
    <cellStyle name="Entrada 2 3 4 7 2 2 3" xfId="32594" xr:uid="{00000000-0005-0000-0000-000093280000}"/>
    <cellStyle name="Entrada 2 3 4 7 3" xfId="4339" xr:uid="{00000000-0005-0000-0000-000094280000}"/>
    <cellStyle name="Entrada 2 3 4 7 3 2" xfId="13591" xr:uid="{00000000-0005-0000-0000-000095280000}"/>
    <cellStyle name="Entrada 2 3 4 7 3 2 2" xfId="22843" xr:uid="{00000000-0005-0000-0000-000096280000}"/>
    <cellStyle name="Entrada 2 3 4 7 3 2 3" xfId="32095" xr:uid="{00000000-0005-0000-0000-000097280000}"/>
    <cellStyle name="Entrada 2 3 4 7 4" xfId="10864" xr:uid="{00000000-0005-0000-0000-000098280000}"/>
    <cellStyle name="Entrada 2 3 4 7 4 2" xfId="20116" xr:uid="{00000000-0005-0000-0000-000099280000}"/>
    <cellStyle name="Entrada 2 3 4 7 4 3" xfId="29368" xr:uid="{00000000-0005-0000-0000-00009A280000}"/>
    <cellStyle name="Entrada 2 3 4 8" xfId="2316" xr:uid="{00000000-0005-0000-0000-00009B280000}"/>
    <cellStyle name="Entrada 2 3 4 8 2" xfId="5764" xr:uid="{00000000-0005-0000-0000-00009C280000}"/>
    <cellStyle name="Entrada 2 3 4 8 2 2" xfId="15016" xr:uid="{00000000-0005-0000-0000-00009D280000}"/>
    <cellStyle name="Entrada 2 3 4 8 2 2 2" xfId="24268" xr:uid="{00000000-0005-0000-0000-00009E280000}"/>
    <cellStyle name="Entrada 2 3 4 8 2 2 3" xfId="33520" xr:uid="{00000000-0005-0000-0000-00009F280000}"/>
    <cellStyle name="Entrada 2 3 4 8 3" xfId="8446" xr:uid="{00000000-0005-0000-0000-0000A0280000}"/>
    <cellStyle name="Entrada 2 3 4 8 3 2" xfId="17698" xr:uid="{00000000-0005-0000-0000-0000A1280000}"/>
    <cellStyle name="Entrada 2 3 4 8 3 2 2" xfId="26950" xr:uid="{00000000-0005-0000-0000-0000A2280000}"/>
    <cellStyle name="Entrada 2 3 4 8 3 2 3" xfId="36202" xr:uid="{00000000-0005-0000-0000-0000A3280000}"/>
    <cellStyle name="Entrada 2 3 4 8 4" xfId="11568" xr:uid="{00000000-0005-0000-0000-0000A4280000}"/>
    <cellStyle name="Entrada 2 3 4 8 4 2" xfId="20820" xr:uid="{00000000-0005-0000-0000-0000A5280000}"/>
    <cellStyle name="Entrada 2 3 4 8 4 3" xfId="30072" xr:uid="{00000000-0005-0000-0000-0000A6280000}"/>
    <cellStyle name="Entrada 2 3 4 9" xfId="2355" xr:uid="{00000000-0005-0000-0000-0000A7280000}"/>
    <cellStyle name="Entrada 2 3 4 9 2" xfId="5803" xr:uid="{00000000-0005-0000-0000-0000A8280000}"/>
    <cellStyle name="Entrada 2 3 4 9 2 2" xfId="15055" xr:uid="{00000000-0005-0000-0000-0000A9280000}"/>
    <cellStyle name="Entrada 2 3 4 9 2 2 2" xfId="24307" xr:uid="{00000000-0005-0000-0000-0000AA280000}"/>
    <cellStyle name="Entrada 2 3 4 9 2 2 3" xfId="33559" xr:uid="{00000000-0005-0000-0000-0000AB280000}"/>
    <cellStyle name="Entrada 2 3 4 9 3" xfId="8485" xr:uid="{00000000-0005-0000-0000-0000AC280000}"/>
    <cellStyle name="Entrada 2 3 4 9 3 2" xfId="17737" xr:uid="{00000000-0005-0000-0000-0000AD280000}"/>
    <cellStyle name="Entrada 2 3 4 9 3 2 2" xfId="26989" xr:uid="{00000000-0005-0000-0000-0000AE280000}"/>
    <cellStyle name="Entrada 2 3 4 9 3 2 3" xfId="36241" xr:uid="{00000000-0005-0000-0000-0000AF280000}"/>
    <cellStyle name="Entrada 2 3 4 9 4" xfId="11607" xr:uid="{00000000-0005-0000-0000-0000B0280000}"/>
    <cellStyle name="Entrada 2 3 4 9 4 2" xfId="20859" xr:uid="{00000000-0005-0000-0000-0000B1280000}"/>
    <cellStyle name="Entrada 2 3 4 9 4 3" xfId="30111" xr:uid="{00000000-0005-0000-0000-0000B2280000}"/>
    <cellStyle name="Entrada 2 3 5" xfId="1762" xr:uid="{00000000-0005-0000-0000-0000B3280000}"/>
    <cellStyle name="Entrada 2 3 5 2" xfId="2515" xr:uid="{00000000-0005-0000-0000-0000B4280000}"/>
    <cellStyle name="Entrada 2 3 5 2 2" xfId="5963" xr:uid="{00000000-0005-0000-0000-0000B5280000}"/>
    <cellStyle name="Entrada 2 3 5 2 2 2" xfId="15215" xr:uid="{00000000-0005-0000-0000-0000B6280000}"/>
    <cellStyle name="Entrada 2 3 5 2 2 2 2" xfId="24467" xr:uid="{00000000-0005-0000-0000-0000B7280000}"/>
    <cellStyle name="Entrada 2 3 5 2 2 2 3" xfId="33719" xr:uid="{00000000-0005-0000-0000-0000B8280000}"/>
    <cellStyle name="Entrada 2 3 5 2 3" xfId="8645" xr:uid="{00000000-0005-0000-0000-0000B9280000}"/>
    <cellStyle name="Entrada 2 3 5 2 3 2" xfId="17897" xr:uid="{00000000-0005-0000-0000-0000BA280000}"/>
    <cellStyle name="Entrada 2 3 5 2 3 2 2" xfId="27149" xr:uid="{00000000-0005-0000-0000-0000BB280000}"/>
    <cellStyle name="Entrada 2 3 5 2 3 2 3" xfId="36401" xr:uid="{00000000-0005-0000-0000-0000BC280000}"/>
    <cellStyle name="Entrada 2 3 5 2 4" xfId="11767" xr:uid="{00000000-0005-0000-0000-0000BD280000}"/>
    <cellStyle name="Entrada 2 3 5 2 4 2" xfId="21019" xr:uid="{00000000-0005-0000-0000-0000BE280000}"/>
    <cellStyle name="Entrada 2 3 5 2 4 3" xfId="30271" xr:uid="{00000000-0005-0000-0000-0000BF280000}"/>
    <cellStyle name="Entrada 2 3 5 3" xfId="3171" xr:uid="{00000000-0005-0000-0000-0000C0280000}"/>
    <cellStyle name="Entrada 2 3 5 3 2" xfId="6619" xr:uid="{00000000-0005-0000-0000-0000C1280000}"/>
    <cellStyle name="Entrada 2 3 5 3 2 2" xfId="15871" xr:uid="{00000000-0005-0000-0000-0000C2280000}"/>
    <cellStyle name="Entrada 2 3 5 3 2 2 2" xfId="25123" xr:uid="{00000000-0005-0000-0000-0000C3280000}"/>
    <cellStyle name="Entrada 2 3 5 3 2 2 3" xfId="34375" xr:uid="{00000000-0005-0000-0000-0000C4280000}"/>
    <cellStyle name="Entrada 2 3 5 3 3" xfId="9301" xr:uid="{00000000-0005-0000-0000-0000C5280000}"/>
    <cellStyle name="Entrada 2 3 5 3 3 2" xfId="18553" xr:uid="{00000000-0005-0000-0000-0000C6280000}"/>
    <cellStyle name="Entrada 2 3 5 3 3 2 2" xfId="27805" xr:uid="{00000000-0005-0000-0000-0000C7280000}"/>
    <cellStyle name="Entrada 2 3 5 3 3 2 3" xfId="37057" xr:uid="{00000000-0005-0000-0000-0000C8280000}"/>
    <cellStyle name="Entrada 2 3 5 3 4" xfId="12423" xr:uid="{00000000-0005-0000-0000-0000C9280000}"/>
    <cellStyle name="Entrada 2 3 5 3 4 2" xfId="21675" xr:uid="{00000000-0005-0000-0000-0000CA280000}"/>
    <cellStyle name="Entrada 2 3 5 3 4 3" xfId="30927" xr:uid="{00000000-0005-0000-0000-0000CB280000}"/>
    <cellStyle name="Entrada 2 3 5 4" xfId="3806" xr:uid="{00000000-0005-0000-0000-0000CC280000}"/>
    <cellStyle name="Entrada 2 3 5 4 2" xfId="7254" xr:uid="{00000000-0005-0000-0000-0000CD280000}"/>
    <cellStyle name="Entrada 2 3 5 4 2 2" xfId="16506" xr:uid="{00000000-0005-0000-0000-0000CE280000}"/>
    <cellStyle name="Entrada 2 3 5 4 2 2 2" xfId="25758" xr:uid="{00000000-0005-0000-0000-0000CF280000}"/>
    <cellStyle name="Entrada 2 3 5 4 2 2 3" xfId="35010" xr:uid="{00000000-0005-0000-0000-0000D0280000}"/>
    <cellStyle name="Entrada 2 3 5 4 3" xfId="9936" xr:uid="{00000000-0005-0000-0000-0000D1280000}"/>
    <cellStyle name="Entrada 2 3 5 4 3 2" xfId="19188" xr:uid="{00000000-0005-0000-0000-0000D2280000}"/>
    <cellStyle name="Entrada 2 3 5 4 3 2 2" xfId="28440" xr:uid="{00000000-0005-0000-0000-0000D3280000}"/>
    <cellStyle name="Entrada 2 3 5 4 3 2 3" xfId="37692" xr:uid="{00000000-0005-0000-0000-0000D4280000}"/>
    <cellStyle name="Entrada 2 3 5 4 4" xfId="13058" xr:uid="{00000000-0005-0000-0000-0000D5280000}"/>
    <cellStyle name="Entrada 2 3 5 4 4 2" xfId="22310" xr:uid="{00000000-0005-0000-0000-0000D6280000}"/>
    <cellStyle name="Entrada 2 3 5 4 4 3" xfId="31562" xr:uid="{00000000-0005-0000-0000-0000D7280000}"/>
    <cellStyle name="Entrada 2 3 5 5" xfId="5212" xr:uid="{00000000-0005-0000-0000-0000D8280000}"/>
    <cellStyle name="Entrada 2 3 5 5 2" xfId="14464" xr:uid="{00000000-0005-0000-0000-0000D9280000}"/>
    <cellStyle name="Entrada 2 3 5 5 2 2" xfId="23716" xr:uid="{00000000-0005-0000-0000-0000DA280000}"/>
    <cellStyle name="Entrada 2 3 5 5 2 3" xfId="32968" xr:uid="{00000000-0005-0000-0000-0000DB280000}"/>
    <cellStyle name="Entrada 2 3 5 6" xfId="7895" xr:uid="{00000000-0005-0000-0000-0000DC280000}"/>
    <cellStyle name="Entrada 2 3 5 6 2" xfId="17147" xr:uid="{00000000-0005-0000-0000-0000DD280000}"/>
    <cellStyle name="Entrada 2 3 5 6 2 2" xfId="26399" xr:uid="{00000000-0005-0000-0000-0000DE280000}"/>
    <cellStyle name="Entrada 2 3 5 6 2 3" xfId="35651" xr:uid="{00000000-0005-0000-0000-0000DF280000}"/>
    <cellStyle name="Entrada 2 3 5 7" xfId="11017" xr:uid="{00000000-0005-0000-0000-0000E0280000}"/>
    <cellStyle name="Entrada 2 3 5 7 2" xfId="20269" xr:uid="{00000000-0005-0000-0000-0000E1280000}"/>
    <cellStyle name="Entrada 2 3 5 7 3" xfId="29521" xr:uid="{00000000-0005-0000-0000-0000E2280000}"/>
    <cellStyle name="Entrada 2 3 6" xfId="1909" xr:uid="{00000000-0005-0000-0000-0000E3280000}"/>
    <cellStyle name="Entrada 2 3 6 2" xfId="2662" xr:uid="{00000000-0005-0000-0000-0000E4280000}"/>
    <cellStyle name="Entrada 2 3 6 2 2" xfId="6110" xr:uid="{00000000-0005-0000-0000-0000E5280000}"/>
    <cellStyle name="Entrada 2 3 6 2 2 2" xfId="15362" xr:uid="{00000000-0005-0000-0000-0000E6280000}"/>
    <cellStyle name="Entrada 2 3 6 2 2 2 2" xfId="24614" xr:uid="{00000000-0005-0000-0000-0000E7280000}"/>
    <cellStyle name="Entrada 2 3 6 2 2 2 3" xfId="33866" xr:uid="{00000000-0005-0000-0000-0000E8280000}"/>
    <cellStyle name="Entrada 2 3 6 2 3" xfId="8792" xr:uid="{00000000-0005-0000-0000-0000E9280000}"/>
    <cellStyle name="Entrada 2 3 6 2 3 2" xfId="18044" xr:uid="{00000000-0005-0000-0000-0000EA280000}"/>
    <cellStyle name="Entrada 2 3 6 2 3 2 2" xfId="27296" xr:uid="{00000000-0005-0000-0000-0000EB280000}"/>
    <cellStyle name="Entrada 2 3 6 2 3 2 3" xfId="36548" xr:uid="{00000000-0005-0000-0000-0000EC280000}"/>
    <cellStyle name="Entrada 2 3 6 2 4" xfId="11914" xr:uid="{00000000-0005-0000-0000-0000ED280000}"/>
    <cellStyle name="Entrada 2 3 6 2 4 2" xfId="21166" xr:uid="{00000000-0005-0000-0000-0000EE280000}"/>
    <cellStyle name="Entrada 2 3 6 2 4 3" xfId="30418" xr:uid="{00000000-0005-0000-0000-0000EF280000}"/>
    <cellStyle name="Entrada 2 3 6 3" xfId="3318" xr:uid="{00000000-0005-0000-0000-0000F0280000}"/>
    <cellStyle name="Entrada 2 3 6 3 2" xfId="6766" xr:uid="{00000000-0005-0000-0000-0000F1280000}"/>
    <cellStyle name="Entrada 2 3 6 3 2 2" xfId="16018" xr:uid="{00000000-0005-0000-0000-0000F2280000}"/>
    <cellStyle name="Entrada 2 3 6 3 2 2 2" xfId="25270" xr:uid="{00000000-0005-0000-0000-0000F3280000}"/>
    <cellStyle name="Entrada 2 3 6 3 2 2 3" xfId="34522" xr:uid="{00000000-0005-0000-0000-0000F4280000}"/>
    <cellStyle name="Entrada 2 3 6 3 3" xfId="9448" xr:uid="{00000000-0005-0000-0000-0000F5280000}"/>
    <cellStyle name="Entrada 2 3 6 3 3 2" xfId="18700" xr:uid="{00000000-0005-0000-0000-0000F6280000}"/>
    <cellStyle name="Entrada 2 3 6 3 3 2 2" xfId="27952" xr:uid="{00000000-0005-0000-0000-0000F7280000}"/>
    <cellStyle name="Entrada 2 3 6 3 3 2 3" xfId="37204" xr:uid="{00000000-0005-0000-0000-0000F8280000}"/>
    <cellStyle name="Entrada 2 3 6 3 4" xfId="12570" xr:uid="{00000000-0005-0000-0000-0000F9280000}"/>
    <cellStyle name="Entrada 2 3 6 3 4 2" xfId="21822" xr:uid="{00000000-0005-0000-0000-0000FA280000}"/>
    <cellStyle name="Entrada 2 3 6 3 4 3" xfId="31074" xr:uid="{00000000-0005-0000-0000-0000FB280000}"/>
    <cellStyle name="Entrada 2 3 6 4" xfId="3953" xr:uid="{00000000-0005-0000-0000-0000FC280000}"/>
    <cellStyle name="Entrada 2 3 6 4 2" xfId="7401" xr:uid="{00000000-0005-0000-0000-0000FD280000}"/>
    <cellStyle name="Entrada 2 3 6 4 2 2" xfId="16653" xr:uid="{00000000-0005-0000-0000-0000FE280000}"/>
    <cellStyle name="Entrada 2 3 6 4 2 2 2" xfId="25905" xr:uid="{00000000-0005-0000-0000-0000FF280000}"/>
    <cellStyle name="Entrada 2 3 6 4 2 2 3" xfId="35157" xr:uid="{00000000-0005-0000-0000-000000290000}"/>
    <cellStyle name="Entrada 2 3 6 4 3" xfId="10083" xr:uid="{00000000-0005-0000-0000-000001290000}"/>
    <cellStyle name="Entrada 2 3 6 4 3 2" xfId="19335" xr:uid="{00000000-0005-0000-0000-000002290000}"/>
    <cellStyle name="Entrada 2 3 6 4 3 2 2" xfId="28587" xr:uid="{00000000-0005-0000-0000-000003290000}"/>
    <cellStyle name="Entrada 2 3 6 4 3 2 3" xfId="37839" xr:uid="{00000000-0005-0000-0000-000004290000}"/>
    <cellStyle name="Entrada 2 3 6 4 4" xfId="13205" xr:uid="{00000000-0005-0000-0000-000005290000}"/>
    <cellStyle name="Entrada 2 3 6 4 4 2" xfId="22457" xr:uid="{00000000-0005-0000-0000-000006290000}"/>
    <cellStyle name="Entrada 2 3 6 4 4 3" xfId="31709" xr:uid="{00000000-0005-0000-0000-000007290000}"/>
    <cellStyle name="Entrada 2 3 6 5" xfId="5359" xr:uid="{00000000-0005-0000-0000-000008290000}"/>
    <cellStyle name="Entrada 2 3 6 5 2" xfId="14611" xr:uid="{00000000-0005-0000-0000-000009290000}"/>
    <cellStyle name="Entrada 2 3 6 5 2 2" xfId="23863" xr:uid="{00000000-0005-0000-0000-00000A290000}"/>
    <cellStyle name="Entrada 2 3 6 5 2 3" xfId="33115" xr:uid="{00000000-0005-0000-0000-00000B290000}"/>
    <cellStyle name="Entrada 2 3 6 6" xfId="8042" xr:uid="{00000000-0005-0000-0000-00000C290000}"/>
    <cellStyle name="Entrada 2 3 6 6 2" xfId="17294" xr:uid="{00000000-0005-0000-0000-00000D290000}"/>
    <cellStyle name="Entrada 2 3 6 6 2 2" xfId="26546" xr:uid="{00000000-0005-0000-0000-00000E290000}"/>
    <cellStyle name="Entrada 2 3 6 6 2 3" xfId="35798" xr:uid="{00000000-0005-0000-0000-00000F290000}"/>
    <cellStyle name="Entrada 2 3 6 7" xfId="11164" xr:uid="{00000000-0005-0000-0000-000010290000}"/>
    <cellStyle name="Entrada 2 3 6 7 2" xfId="20416" xr:uid="{00000000-0005-0000-0000-000011290000}"/>
    <cellStyle name="Entrada 2 3 6 7 3" xfId="29668" xr:uid="{00000000-0005-0000-0000-000012290000}"/>
    <cellStyle name="Entrada 2 3 7" xfId="1730" xr:uid="{00000000-0005-0000-0000-000013290000}"/>
    <cellStyle name="Entrada 2 3 7 2" xfId="2483" xr:uid="{00000000-0005-0000-0000-000014290000}"/>
    <cellStyle name="Entrada 2 3 7 2 2" xfId="5931" xr:uid="{00000000-0005-0000-0000-000015290000}"/>
    <cellStyle name="Entrada 2 3 7 2 2 2" xfId="15183" xr:uid="{00000000-0005-0000-0000-000016290000}"/>
    <cellStyle name="Entrada 2 3 7 2 2 2 2" xfId="24435" xr:uid="{00000000-0005-0000-0000-000017290000}"/>
    <cellStyle name="Entrada 2 3 7 2 2 2 3" xfId="33687" xr:uid="{00000000-0005-0000-0000-000018290000}"/>
    <cellStyle name="Entrada 2 3 7 2 3" xfId="8613" xr:uid="{00000000-0005-0000-0000-000019290000}"/>
    <cellStyle name="Entrada 2 3 7 2 3 2" xfId="17865" xr:uid="{00000000-0005-0000-0000-00001A290000}"/>
    <cellStyle name="Entrada 2 3 7 2 3 2 2" xfId="27117" xr:uid="{00000000-0005-0000-0000-00001B290000}"/>
    <cellStyle name="Entrada 2 3 7 2 3 2 3" xfId="36369" xr:uid="{00000000-0005-0000-0000-00001C290000}"/>
    <cellStyle name="Entrada 2 3 7 2 4" xfId="11735" xr:uid="{00000000-0005-0000-0000-00001D290000}"/>
    <cellStyle name="Entrada 2 3 7 2 4 2" xfId="20987" xr:uid="{00000000-0005-0000-0000-00001E290000}"/>
    <cellStyle name="Entrada 2 3 7 2 4 3" xfId="30239" xr:uid="{00000000-0005-0000-0000-00001F290000}"/>
    <cellStyle name="Entrada 2 3 7 3" xfId="3139" xr:uid="{00000000-0005-0000-0000-000020290000}"/>
    <cellStyle name="Entrada 2 3 7 3 2" xfId="6587" xr:uid="{00000000-0005-0000-0000-000021290000}"/>
    <cellStyle name="Entrada 2 3 7 3 2 2" xfId="15839" xr:uid="{00000000-0005-0000-0000-000022290000}"/>
    <cellStyle name="Entrada 2 3 7 3 2 2 2" xfId="25091" xr:uid="{00000000-0005-0000-0000-000023290000}"/>
    <cellStyle name="Entrada 2 3 7 3 2 2 3" xfId="34343" xr:uid="{00000000-0005-0000-0000-000024290000}"/>
    <cellStyle name="Entrada 2 3 7 3 3" xfId="9269" xr:uid="{00000000-0005-0000-0000-000025290000}"/>
    <cellStyle name="Entrada 2 3 7 3 3 2" xfId="18521" xr:uid="{00000000-0005-0000-0000-000026290000}"/>
    <cellStyle name="Entrada 2 3 7 3 3 2 2" xfId="27773" xr:uid="{00000000-0005-0000-0000-000027290000}"/>
    <cellStyle name="Entrada 2 3 7 3 3 2 3" xfId="37025" xr:uid="{00000000-0005-0000-0000-000028290000}"/>
    <cellStyle name="Entrada 2 3 7 3 4" xfId="12391" xr:uid="{00000000-0005-0000-0000-000029290000}"/>
    <cellStyle name="Entrada 2 3 7 3 4 2" xfId="21643" xr:uid="{00000000-0005-0000-0000-00002A290000}"/>
    <cellStyle name="Entrada 2 3 7 3 4 3" xfId="30895" xr:uid="{00000000-0005-0000-0000-00002B290000}"/>
    <cellStyle name="Entrada 2 3 7 4" xfId="3774" xr:uid="{00000000-0005-0000-0000-00002C290000}"/>
    <cellStyle name="Entrada 2 3 7 4 2" xfId="7222" xr:uid="{00000000-0005-0000-0000-00002D290000}"/>
    <cellStyle name="Entrada 2 3 7 4 2 2" xfId="16474" xr:uid="{00000000-0005-0000-0000-00002E290000}"/>
    <cellStyle name="Entrada 2 3 7 4 2 2 2" xfId="25726" xr:uid="{00000000-0005-0000-0000-00002F290000}"/>
    <cellStyle name="Entrada 2 3 7 4 2 2 3" xfId="34978" xr:uid="{00000000-0005-0000-0000-000030290000}"/>
    <cellStyle name="Entrada 2 3 7 4 3" xfId="9904" xr:uid="{00000000-0005-0000-0000-000031290000}"/>
    <cellStyle name="Entrada 2 3 7 4 3 2" xfId="19156" xr:uid="{00000000-0005-0000-0000-000032290000}"/>
    <cellStyle name="Entrada 2 3 7 4 3 2 2" xfId="28408" xr:uid="{00000000-0005-0000-0000-000033290000}"/>
    <cellStyle name="Entrada 2 3 7 4 3 2 3" xfId="37660" xr:uid="{00000000-0005-0000-0000-000034290000}"/>
    <cellStyle name="Entrada 2 3 7 4 4" xfId="13026" xr:uid="{00000000-0005-0000-0000-000035290000}"/>
    <cellStyle name="Entrada 2 3 7 4 4 2" xfId="22278" xr:uid="{00000000-0005-0000-0000-000036290000}"/>
    <cellStyle name="Entrada 2 3 7 4 4 3" xfId="31530" xr:uid="{00000000-0005-0000-0000-000037290000}"/>
    <cellStyle name="Entrada 2 3 7 5" xfId="5180" xr:uid="{00000000-0005-0000-0000-000038290000}"/>
    <cellStyle name="Entrada 2 3 7 5 2" xfId="14432" xr:uid="{00000000-0005-0000-0000-000039290000}"/>
    <cellStyle name="Entrada 2 3 7 5 2 2" xfId="23684" xr:uid="{00000000-0005-0000-0000-00003A290000}"/>
    <cellStyle name="Entrada 2 3 7 5 2 3" xfId="32936" xr:uid="{00000000-0005-0000-0000-00003B290000}"/>
    <cellStyle name="Entrada 2 3 7 6" xfId="7863" xr:uid="{00000000-0005-0000-0000-00003C290000}"/>
    <cellStyle name="Entrada 2 3 7 6 2" xfId="17115" xr:uid="{00000000-0005-0000-0000-00003D290000}"/>
    <cellStyle name="Entrada 2 3 7 6 2 2" xfId="26367" xr:uid="{00000000-0005-0000-0000-00003E290000}"/>
    <cellStyle name="Entrada 2 3 7 6 2 3" xfId="35619" xr:uid="{00000000-0005-0000-0000-00003F290000}"/>
    <cellStyle name="Entrada 2 3 7 7" xfId="10985" xr:uid="{00000000-0005-0000-0000-000040290000}"/>
    <cellStyle name="Entrada 2 3 7 7 2" xfId="20237" xr:uid="{00000000-0005-0000-0000-000041290000}"/>
    <cellStyle name="Entrada 2 3 7 7 3" xfId="29489" xr:uid="{00000000-0005-0000-0000-000042290000}"/>
    <cellStyle name="Entrada 2 3 8" xfId="1649" xr:uid="{00000000-0005-0000-0000-000043290000}"/>
    <cellStyle name="Entrada 2 3 8 2" xfId="2402" xr:uid="{00000000-0005-0000-0000-000044290000}"/>
    <cellStyle name="Entrada 2 3 8 2 2" xfId="5850" xr:uid="{00000000-0005-0000-0000-000045290000}"/>
    <cellStyle name="Entrada 2 3 8 2 2 2" xfId="15102" xr:uid="{00000000-0005-0000-0000-000046290000}"/>
    <cellStyle name="Entrada 2 3 8 2 2 2 2" xfId="24354" xr:uid="{00000000-0005-0000-0000-000047290000}"/>
    <cellStyle name="Entrada 2 3 8 2 2 2 3" xfId="33606" xr:uid="{00000000-0005-0000-0000-000048290000}"/>
    <cellStyle name="Entrada 2 3 8 2 3" xfId="8532" xr:uid="{00000000-0005-0000-0000-000049290000}"/>
    <cellStyle name="Entrada 2 3 8 2 3 2" xfId="17784" xr:uid="{00000000-0005-0000-0000-00004A290000}"/>
    <cellStyle name="Entrada 2 3 8 2 3 2 2" xfId="27036" xr:uid="{00000000-0005-0000-0000-00004B290000}"/>
    <cellStyle name="Entrada 2 3 8 2 3 2 3" xfId="36288" xr:uid="{00000000-0005-0000-0000-00004C290000}"/>
    <cellStyle name="Entrada 2 3 8 2 4" xfId="11654" xr:uid="{00000000-0005-0000-0000-00004D290000}"/>
    <cellStyle name="Entrada 2 3 8 2 4 2" xfId="20906" xr:uid="{00000000-0005-0000-0000-00004E290000}"/>
    <cellStyle name="Entrada 2 3 8 2 4 3" xfId="30158" xr:uid="{00000000-0005-0000-0000-00004F290000}"/>
    <cellStyle name="Entrada 2 3 8 3" xfId="3058" xr:uid="{00000000-0005-0000-0000-000050290000}"/>
    <cellStyle name="Entrada 2 3 8 3 2" xfId="6506" xr:uid="{00000000-0005-0000-0000-000051290000}"/>
    <cellStyle name="Entrada 2 3 8 3 2 2" xfId="15758" xr:uid="{00000000-0005-0000-0000-000052290000}"/>
    <cellStyle name="Entrada 2 3 8 3 2 2 2" xfId="25010" xr:uid="{00000000-0005-0000-0000-000053290000}"/>
    <cellStyle name="Entrada 2 3 8 3 2 2 3" xfId="34262" xr:uid="{00000000-0005-0000-0000-000054290000}"/>
    <cellStyle name="Entrada 2 3 8 3 3" xfId="9188" xr:uid="{00000000-0005-0000-0000-000055290000}"/>
    <cellStyle name="Entrada 2 3 8 3 3 2" xfId="18440" xr:uid="{00000000-0005-0000-0000-000056290000}"/>
    <cellStyle name="Entrada 2 3 8 3 3 2 2" xfId="27692" xr:uid="{00000000-0005-0000-0000-000057290000}"/>
    <cellStyle name="Entrada 2 3 8 3 3 2 3" xfId="36944" xr:uid="{00000000-0005-0000-0000-000058290000}"/>
    <cellStyle name="Entrada 2 3 8 3 4" xfId="12310" xr:uid="{00000000-0005-0000-0000-000059290000}"/>
    <cellStyle name="Entrada 2 3 8 3 4 2" xfId="21562" xr:uid="{00000000-0005-0000-0000-00005A290000}"/>
    <cellStyle name="Entrada 2 3 8 3 4 3" xfId="30814" xr:uid="{00000000-0005-0000-0000-00005B290000}"/>
    <cellStyle name="Entrada 2 3 8 4" xfId="3693" xr:uid="{00000000-0005-0000-0000-00005C290000}"/>
    <cellStyle name="Entrada 2 3 8 4 2" xfId="7141" xr:uid="{00000000-0005-0000-0000-00005D290000}"/>
    <cellStyle name="Entrada 2 3 8 4 2 2" xfId="16393" xr:uid="{00000000-0005-0000-0000-00005E290000}"/>
    <cellStyle name="Entrada 2 3 8 4 2 2 2" xfId="25645" xr:uid="{00000000-0005-0000-0000-00005F290000}"/>
    <cellStyle name="Entrada 2 3 8 4 2 2 3" xfId="34897" xr:uid="{00000000-0005-0000-0000-000060290000}"/>
    <cellStyle name="Entrada 2 3 8 4 3" xfId="9823" xr:uid="{00000000-0005-0000-0000-000061290000}"/>
    <cellStyle name="Entrada 2 3 8 4 3 2" xfId="19075" xr:uid="{00000000-0005-0000-0000-000062290000}"/>
    <cellStyle name="Entrada 2 3 8 4 3 2 2" xfId="28327" xr:uid="{00000000-0005-0000-0000-000063290000}"/>
    <cellStyle name="Entrada 2 3 8 4 3 2 3" xfId="37579" xr:uid="{00000000-0005-0000-0000-000064290000}"/>
    <cellStyle name="Entrada 2 3 8 4 4" xfId="12945" xr:uid="{00000000-0005-0000-0000-000065290000}"/>
    <cellStyle name="Entrada 2 3 8 4 4 2" xfId="22197" xr:uid="{00000000-0005-0000-0000-000066290000}"/>
    <cellStyle name="Entrada 2 3 8 4 4 3" xfId="31449" xr:uid="{00000000-0005-0000-0000-000067290000}"/>
    <cellStyle name="Entrada 2 3 8 5" xfId="5099" xr:uid="{00000000-0005-0000-0000-000068290000}"/>
    <cellStyle name="Entrada 2 3 8 5 2" xfId="14351" xr:uid="{00000000-0005-0000-0000-000069290000}"/>
    <cellStyle name="Entrada 2 3 8 5 2 2" xfId="23603" xr:uid="{00000000-0005-0000-0000-00006A290000}"/>
    <cellStyle name="Entrada 2 3 8 5 2 3" xfId="32855" xr:uid="{00000000-0005-0000-0000-00006B290000}"/>
    <cellStyle name="Entrada 2 3 8 6" xfId="7782" xr:uid="{00000000-0005-0000-0000-00006C290000}"/>
    <cellStyle name="Entrada 2 3 8 6 2" xfId="17034" xr:uid="{00000000-0005-0000-0000-00006D290000}"/>
    <cellStyle name="Entrada 2 3 8 6 2 2" xfId="26286" xr:uid="{00000000-0005-0000-0000-00006E290000}"/>
    <cellStyle name="Entrada 2 3 8 6 2 3" xfId="35538" xr:uid="{00000000-0005-0000-0000-00006F290000}"/>
    <cellStyle name="Entrada 2 3 8 7" xfId="10904" xr:uid="{00000000-0005-0000-0000-000070290000}"/>
    <cellStyle name="Entrada 2 3 8 7 2" xfId="20156" xr:uid="{00000000-0005-0000-0000-000071290000}"/>
    <cellStyle name="Entrada 2 3 8 7 3" xfId="29408" xr:uid="{00000000-0005-0000-0000-000072290000}"/>
    <cellStyle name="Entrada 2 3 9" xfId="1754" xr:uid="{00000000-0005-0000-0000-000073290000}"/>
    <cellStyle name="Entrada 2 3 9 2" xfId="2507" xr:uid="{00000000-0005-0000-0000-000074290000}"/>
    <cellStyle name="Entrada 2 3 9 2 2" xfId="5955" xr:uid="{00000000-0005-0000-0000-000075290000}"/>
    <cellStyle name="Entrada 2 3 9 2 2 2" xfId="15207" xr:uid="{00000000-0005-0000-0000-000076290000}"/>
    <cellStyle name="Entrada 2 3 9 2 2 2 2" xfId="24459" xr:uid="{00000000-0005-0000-0000-000077290000}"/>
    <cellStyle name="Entrada 2 3 9 2 2 2 3" xfId="33711" xr:uid="{00000000-0005-0000-0000-000078290000}"/>
    <cellStyle name="Entrada 2 3 9 2 3" xfId="8637" xr:uid="{00000000-0005-0000-0000-000079290000}"/>
    <cellStyle name="Entrada 2 3 9 2 3 2" xfId="17889" xr:uid="{00000000-0005-0000-0000-00007A290000}"/>
    <cellStyle name="Entrada 2 3 9 2 3 2 2" xfId="27141" xr:uid="{00000000-0005-0000-0000-00007B290000}"/>
    <cellStyle name="Entrada 2 3 9 2 3 2 3" xfId="36393" xr:uid="{00000000-0005-0000-0000-00007C290000}"/>
    <cellStyle name="Entrada 2 3 9 2 4" xfId="11759" xr:uid="{00000000-0005-0000-0000-00007D290000}"/>
    <cellStyle name="Entrada 2 3 9 2 4 2" xfId="21011" xr:uid="{00000000-0005-0000-0000-00007E290000}"/>
    <cellStyle name="Entrada 2 3 9 2 4 3" xfId="30263" xr:uid="{00000000-0005-0000-0000-00007F290000}"/>
    <cellStyle name="Entrada 2 3 9 3" xfId="3163" xr:uid="{00000000-0005-0000-0000-000080290000}"/>
    <cellStyle name="Entrada 2 3 9 3 2" xfId="6611" xr:uid="{00000000-0005-0000-0000-000081290000}"/>
    <cellStyle name="Entrada 2 3 9 3 2 2" xfId="15863" xr:uid="{00000000-0005-0000-0000-000082290000}"/>
    <cellStyle name="Entrada 2 3 9 3 2 2 2" xfId="25115" xr:uid="{00000000-0005-0000-0000-000083290000}"/>
    <cellStyle name="Entrada 2 3 9 3 2 2 3" xfId="34367" xr:uid="{00000000-0005-0000-0000-000084290000}"/>
    <cellStyle name="Entrada 2 3 9 3 3" xfId="9293" xr:uid="{00000000-0005-0000-0000-000085290000}"/>
    <cellStyle name="Entrada 2 3 9 3 3 2" xfId="18545" xr:uid="{00000000-0005-0000-0000-000086290000}"/>
    <cellStyle name="Entrada 2 3 9 3 3 2 2" xfId="27797" xr:uid="{00000000-0005-0000-0000-000087290000}"/>
    <cellStyle name="Entrada 2 3 9 3 3 2 3" xfId="37049" xr:uid="{00000000-0005-0000-0000-000088290000}"/>
    <cellStyle name="Entrada 2 3 9 3 4" xfId="12415" xr:uid="{00000000-0005-0000-0000-000089290000}"/>
    <cellStyle name="Entrada 2 3 9 3 4 2" xfId="21667" xr:uid="{00000000-0005-0000-0000-00008A290000}"/>
    <cellStyle name="Entrada 2 3 9 3 4 3" xfId="30919" xr:uid="{00000000-0005-0000-0000-00008B290000}"/>
    <cellStyle name="Entrada 2 3 9 4" xfId="3798" xr:uid="{00000000-0005-0000-0000-00008C290000}"/>
    <cellStyle name="Entrada 2 3 9 4 2" xfId="7246" xr:uid="{00000000-0005-0000-0000-00008D290000}"/>
    <cellStyle name="Entrada 2 3 9 4 2 2" xfId="16498" xr:uid="{00000000-0005-0000-0000-00008E290000}"/>
    <cellStyle name="Entrada 2 3 9 4 2 2 2" xfId="25750" xr:uid="{00000000-0005-0000-0000-00008F290000}"/>
    <cellStyle name="Entrada 2 3 9 4 2 2 3" xfId="35002" xr:uid="{00000000-0005-0000-0000-000090290000}"/>
    <cellStyle name="Entrada 2 3 9 4 3" xfId="9928" xr:uid="{00000000-0005-0000-0000-000091290000}"/>
    <cellStyle name="Entrada 2 3 9 4 3 2" xfId="19180" xr:uid="{00000000-0005-0000-0000-000092290000}"/>
    <cellStyle name="Entrada 2 3 9 4 3 2 2" xfId="28432" xr:uid="{00000000-0005-0000-0000-000093290000}"/>
    <cellStyle name="Entrada 2 3 9 4 3 2 3" xfId="37684" xr:uid="{00000000-0005-0000-0000-000094290000}"/>
    <cellStyle name="Entrada 2 3 9 4 4" xfId="13050" xr:uid="{00000000-0005-0000-0000-000095290000}"/>
    <cellStyle name="Entrada 2 3 9 4 4 2" xfId="22302" xr:uid="{00000000-0005-0000-0000-000096290000}"/>
    <cellStyle name="Entrada 2 3 9 4 4 3" xfId="31554" xr:uid="{00000000-0005-0000-0000-000097290000}"/>
    <cellStyle name="Entrada 2 3 9 5" xfId="5204" xr:uid="{00000000-0005-0000-0000-000098290000}"/>
    <cellStyle name="Entrada 2 3 9 5 2" xfId="14456" xr:uid="{00000000-0005-0000-0000-000099290000}"/>
    <cellStyle name="Entrada 2 3 9 5 2 2" xfId="23708" xr:uid="{00000000-0005-0000-0000-00009A290000}"/>
    <cellStyle name="Entrada 2 3 9 5 2 3" xfId="32960" xr:uid="{00000000-0005-0000-0000-00009B290000}"/>
    <cellStyle name="Entrada 2 3 9 6" xfId="7887" xr:uid="{00000000-0005-0000-0000-00009C290000}"/>
    <cellStyle name="Entrada 2 3 9 6 2" xfId="17139" xr:uid="{00000000-0005-0000-0000-00009D290000}"/>
    <cellStyle name="Entrada 2 3 9 6 2 2" xfId="26391" xr:uid="{00000000-0005-0000-0000-00009E290000}"/>
    <cellStyle name="Entrada 2 3 9 6 2 3" xfId="35643" xr:uid="{00000000-0005-0000-0000-00009F290000}"/>
    <cellStyle name="Entrada 2 3 9 7" xfId="11009" xr:uid="{00000000-0005-0000-0000-0000A0290000}"/>
    <cellStyle name="Entrada 2 3 9 7 2" xfId="20261" xr:uid="{00000000-0005-0000-0000-0000A1290000}"/>
    <cellStyle name="Entrada 2 3 9 7 3" xfId="29513" xr:uid="{00000000-0005-0000-0000-0000A2290000}"/>
    <cellStyle name="Entrada 2 4" xfId="453" xr:uid="{00000000-0005-0000-0000-0000A3290000}"/>
    <cellStyle name="Entrada 2 4 10" xfId="954" xr:uid="{00000000-0005-0000-0000-0000A4290000}"/>
    <cellStyle name="Entrada 2 4 10 2" xfId="4682" xr:uid="{00000000-0005-0000-0000-0000A5290000}"/>
    <cellStyle name="Entrada 2 4 10 2 2" xfId="13934" xr:uid="{00000000-0005-0000-0000-0000A6290000}"/>
    <cellStyle name="Entrada 2 4 10 2 2 2" xfId="23186" xr:uid="{00000000-0005-0000-0000-0000A7290000}"/>
    <cellStyle name="Entrada 2 4 10 2 2 3" xfId="32438" xr:uid="{00000000-0005-0000-0000-0000A8290000}"/>
    <cellStyle name="Entrada 2 4 10 3" xfId="4929" xr:uid="{00000000-0005-0000-0000-0000A9290000}"/>
    <cellStyle name="Entrada 2 4 10 3 2" xfId="14181" xr:uid="{00000000-0005-0000-0000-0000AA290000}"/>
    <cellStyle name="Entrada 2 4 10 3 2 2" xfId="23433" xr:uid="{00000000-0005-0000-0000-0000AB290000}"/>
    <cellStyle name="Entrada 2 4 10 3 2 3" xfId="32685" xr:uid="{00000000-0005-0000-0000-0000AC290000}"/>
    <cellStyle name="Entrada 2 4 10 4" xfId="10708" xr:uid="{00000000-0005-0000-0000-0000AD290000}"/>
    <cellStyle name="Entrada 2 4 10 4 2" xfId="19960" xr:uid="{00000000-0005-0000-0000-0000AE290000}"/>
    <cellStyle name="Entrada 2 4 10 4 3" xfId="29212" xr:uid="{00000000-0005-0000-0000-0000AF290000}"/>
    <cellStyle name="Entrada 2 4 11" xfId="1029" xr:uid="{00000000-0005-0000-0000-0000B0290000}"/>
    <cellStyle name="Entrada 2 4 11 2" xfId="4757" xr:uid="{00000000-0005-0000-0000-0000B1290000}"/>
    <cellStyle name="Entrada 2 4 11 2 2" xfId="14009" xr:uid="{00000000-0005-0000-0000-0000B2290000}"/>
    <cellStyle name="Entrada 2 4 11 2 2 2" xfId="23261" xr:uid="{00000000-0005-0000-0000-0000B3290000}"/>
    <cellStyle name="Entrada 2 4 11 2 2 3" xfId="32513" xr:uid="{00000000-0005-0000-0000-0000B4290000}"/>
    <cellStyle name="Entrada 2 4 11 3" xfId="4908" xr:uid="{00000000-0005-0000-0000-0000B5290000}"/>
    <cellStyle name="Entrada 2 4 11 3 2" xfId="14160" xr:uid="{00000000-0005-0000-0000-0000B6290000}"/>
    <cellStyle name="Entrada 2 4 11 3 2 2" xfId="23412" xr:uid="{00000000-0005-0000-0000-0000B7290000}"/>
    <cellStyle name="Entrada 2 4 11 3 2 3" xfId="32664" xr:uid="{00000000-0005-0000-0000-0000B8290000}"/>
    <cellStyle name="Entrada 2 4 11 4" xfId="10783" xr:uid="{00000000-0005-0000-0000-0000B9290000}"/>
    <cellStyle name="Entrada 2 4 11 4 2" xfId="20035" xr:uid="{00000000-0005-0000-0000-0000BA290000}"/>
    <cellStyle name="Entrada 2 4 11 4 3" xfId="29287" xr:uid="{00000000-0005-0000-0000-0000BB290000}"/>
    <cellStyle name="Entrada 2 4 12" xfId="3047" xr:uid="{00000000-0005-0000-0000-0000BC290000}"/>
    <cellStyle name="Entrada 2 4 12 2" xfId="6495" xr:uid="{00000000-0005-0000-0000-0000BD290000}"/>
    <cellStyle name="Entrada 2 4 12 2 2" xfId="15747" xr:uid="{00000000-0005-0000-0000-0000BE290000}"/>
    <cellStyle name="Entrada 2 4 12 2 2 2" xfId="24999" xr:uid="{00000000-0005-0000-0000-0000BF290000}"/>
    <cellStyle name="Entrada 2 4 12 2 2 3" xfId="34251" xr:uid="{00000000-0005-0000-0000-0000C0290000}"/>
    <cellStyle name="Entrada 2 4 12 3" xfId="9177" xr:uid="{00000000-0005-0000-0000-0000C1290000}"/>
    <cellStyle name="Entrada 2 4 12 3 2" xfId="18429" xr:uid="{00000000-0005-0000-0000-0000C2290000}"/>
    <cellStyle name="Entrada 2 4 12 3 2 2" xfId="27681" xr:uid="{00000000-0005-0000-0000-0000C3290000}"/>
    <cellStyle name="Entrada 2 4 12 3 2 3" xfId="36933" xr:uid="{00000000-0005-0000-0000-0000C4290000}"/>
    <cellStyle name="Entrada 2 4 12 4" xfId="12299" xr:uid="{00000000-0005-0000-0000-0000C5290000}"/>
    <cellStyle name="Entrada 2 4 12 4 2" xfId="21551" xr:uid="{00000000-0005-0000-0000-0000C6290000}"/>
    <cellStyle name="Entrada 2 4 12 4 3" xfId="30803" xr:uid="{00000000-0005-0000-0000-0000C7290000}"/>
    <cellStyle name="Entrada 2 4 13" xfId="4414" xr:uid="{00000000-0005-0000-0000-0000C8290000}"/>
    <cellStyle name="Entrada 2 4 13 2" xfId="13666" xr:uid="{00000000-0005-0000-0000-0000C9290000}"/>
    <cellStyle name="Entrada 2 4 13 2 2" xfId="22918" xr:uid="{00000000-0005-0000-0000-0000CA290000}"/>
    <cellStyle name="Entrada 2 4 13 2 3" xfId="32170" xr:uid="{00000000-0005-0000-0000-0000CB290000}"/>
    <cellStyle name="Entrada 2 4 14" xfId="4443" xr:uid="{00000000-0005-0000-0000-0000CC290000}"/>
    <cellStyle name="Entrada 2 4 14 2" xfId="13695" xr:uid="{00000000-0005-0000-0000-0000CD290000}"/>
    <cellStyle name="Entrada 2 4 14 2 2" xfId="22947" xr:uid="{00000000-0005-0000-0000-0000CE290000}"/>
    <cellStyle name="Entrada 2 4 14 2 3" xfId="32199" xr:uid="{00000000-0005-0000-0000-0000CF290000}"/>
    <cellStyle name="Entrada 2 4 15" xfId="10498" xr:uid="{00000000-0005-0000-0000-0000D0290000}"/>
    <cellStyle name="Entrada 2 4 15 2" xfId="19750" xr:uid="{00000000-0005-0000-0000-0000D1290000}"/>
    <cellStyle name="Entrada 2 4 15 3" xfId="29002" xr:uid="{00000000-0005-0000-0000-0000D2290000}"/>
    <cellStyle name="Entrada 2 4 2" xfId="605" xr:uid="{00000000-0005-0000-0000-0000D3290000}"/>
    <cellStyle name="Entrada 2 4 2 10" xfId="4474" xr:uid="{00000000-0005-0000-0000-0000D4290000}"/>
    <cellStyle name="Entrada 2 4 2 10 2" xfId="13726" xr:uid="{00000000-0005-0000-0000-0000D5290000}"/>
    <cellStyle name="Entrada 2 4 2 10 2 2" xfId="22978" xr:uid="{00000000-0005-0000-0000-0000D6290000}"/>
    <cellStyle name="Entrada 2 4 2 10 2 3" xfId="32230" xr:uid="{00000000-0005-0000-0000-0000D7290000}"/>
    <cellStyle name="Entrada 2 4 2 11" xfId="4378" xr:uid="{00000000-0005-0000-0000-0000D8290000}"/>
    <cellStyle name="Entrada 2 4 2 11 2" xfId="13630" xr:uid="{00000000-0005-0000-0000-0000D9290000}"/>
    <cellStyle name="Entrada 2 4 2 11 2 2" xfId="22882" xr:uid="{00000000-0005-0000-0000-0000DA290000}"/>
    <cellStyle name="Entrada 2 4 2 11 2 3" xfId="32134" xr:uid="{00000000-0005-0000-0000-0000DB290000}"/>
    <cellStyle name="Entrada 2 4 2 12" xfId="10534" xr:uid="{00000000-0005-0000-0000-0000DC290000}"/>
    <cellStyle name="Entrada 2 4 2 12 2" xfId="19786" xr:uid="{00000000-0005-0000-0000-0000DD290000}"/>
    <cellStyle name="Entrada 2 4 2 12 3" xfId="29038" xr:uid="{00000000-0005-0000-0000-0000DE290000}"/>
    <cellStyle name="Entrada 2 4 2 2" xfId="1869" xr:uid="{00000000-0005-0000-0000-0000DF290000}"/>
    <cellStyle name="Entrada 2 4 2 2 2" xfId="2622" xr:uid="{00000000-0005-0000-0000-0000E0290000}"/>
    <cellStyle name="Entrada 2 4 2 2 2 2" xfId="6070" xr:uid="{00000000-0005-0000-0000-0000E1290000}"/>
    <cellStyle name="Entrada 2 4 2 2 2 2 2" xfId="15322" xr:uid="{00000000-0005-0000-0000-0000E2290000}"/>
    <cellStyle name="Entrada 2 4 2 2 2 2 2 2" xfId="24574" xr:uid="{00000000-0005-0000-0000-0000E3290000}"/>
    <cellStyle name="Entrada 2 4 2 2 2 2 2 3" xfId="33826" xr:uid="{00000000-0005-0000-0000-0000E4290000}"/>
    <cellStyle name="Entrada 2 4 2 2 2 3" xfId="8752" xr:uid="{00000000-0005-0000-0000-0000E5290000}"/>
    <cellStyle name="Entrada 2 4 2 2 2 3 2" xfId="18004" xr:uid="{00000000-0005-0000-0000-0000E6290000}"/>
    <cellStyle name="Entrada 2 4 2 2 2 3 2 2" xfId="27256" xr:uid="{00000000-0005-0000-0000-0000E7290000}"/>
    <cellStyle name="Entrada 2 4 2 2 2 3 2 3" xfId="36508" xr:uid="{00000000-0005-0000-0000-0000E8290000}"/>
    <cellStyle name="Entrada 2 4 2 2 2 4" xfId="11874" xr:uid="{00000000-0005-0000-0000-0000E9290000}"/>
    <cellStyle name="Entrada 2 4 2 2 2 4 2" xfId="21126" xr:uid="{00000000-0005-0000-0000-0000EA290000}"/>
    <cellStyle name="Entrada 2 4 2 2 2 4 3" xfId="30378" xr:uid="{00000000-0005-0000-0000-0000EB290000}"/>
    <cellStyle name="Entrada 2 4 2 2 3" xfId="3278" xr:uid="{00000000-0005-0000-0000-0000EC290000}"/>
    <cellStyle name="Entrada 2 4 2 2 3 2" xfId="6726" xr:uid="{00000000-0005-0000-0000-0000ED290000}"/>
    <cellStyle name="Entrada 2 4 2 2 3 2 2" xfId="15978" xr:uid="{00000000-0005-0000-0000-0000EE290000}"/>
    <cellStyle name="Entrada 2 4 2 2 3 2 2 2" xfId="25230" xr:uid="{00000000-0005-0000-0000-0000EF290000}"/>
    <cellStyle name="Entrada 2 4 2 2 3 2 2 3" xfId="34482" xr:uid="{00000000-0005-0000-0000-0000F0290000}"/>
    <cellStyle name="Entrada 2 4 2 2 3 3" xfId="9408" xr:uid="{00000000-0005-0000-0000-0000F1290000}"/>
    <cellStyle name="Entrada 2 4 2 2 3 3 2" xfId="18660" xr:uid="{00000000-0005-0000-0000-0000F2290000}"/>
    <cellStyle name="Entrada 2 4 2 2 3 3 2 2" xfId="27912" xr:uid="{00000000-0005-0000-0000-0000F3290000}"/>
    <cellStyle name="Entrada 2 4 2 2 3 3 2 3" xfId="37164" xr:uid="{00000000-0005-0000-0000-0000F4290000}"/>
    <cellStyle name="Entrada 2 4 2 2 3 4" xfId="12530" xr:uid="{00000000-0005-0000-0000-0000F5290000}"/>
    <cellStyle name="Entrada 2 4 2 2 3 4 2" xfId="21782" xr:uid="{00000000-0005-0000-0000-0000F6290000}"/>
    <cellStyle name="Entrada 2 4 2 2 3 4 3" xfId="31034" xr:uid="{00000000-0005-0000-0000-0000F7290000}"/>
    <cellStyle name="Entrada 2 4 2 2 4" xfId="3913" xr:uid="{00000000-0005-0000-0000-0000F8290000}"/>
    <cellStyle name="Entrada 2 4 2 2 4 2" xfId="7361" xr:uid="{00000000-0005-0000-0000-0000F9290000}"/>
    <cellStyle name="Entrada 2 4 2 2 4 2 2" xfId="16613" xr:uid="{00000000-0005-0000-0000-0000FA290000}"/>
    <cellStyle name="Entrada 2 4 2 2 4 2 2 2" xfId="25865" xr:uid="{00000000-0005-0000-0000-0000FB290000}"/>
    <cellStyle name="Entrada 2 4 2 2 4 2 2 3" xfId="35117" xr:uid="{00000000-0005-0000-0000-0000FC290000}"/>
    <cellStyle name="Entrada 2 4 2 2 4 3" xfId="10043" xr:uid="{00000000-0005-0000-0000-0000FD290000}"/>
    <cellStyle name="Entrada 2 4 2 2 4 3 2" xfId="19295" xr:uid="{00000000-0005-0000-0000-0000FE290000}"/>
    <cellStyle name="Entrada 2 4 2 2 4 3 2 2" xfId="28547" xr:uid="{00000000-0005-0000-0000-0000FF290000}"/>
    <cellStyle name="Entrada 2 4 2 2 4 3 2 3" xfId="37799" xr:uid="{00000000-0005-0000-0000-0000002A0000}"/>
    <cellStyle name="Entrada 2 4 2 2 4 4" xfId="13165" xr:uid="{00000000-0005-0000-0000-0000012A0000}"/>
    <cellStyle name="Entrada 2 4 2 2 4 4 2" xfId="22417" xr:uid="{00000000-0005-0000-0000-0000022A0000}"/>
    <cellStyle name="Entrada 2 4 2 2 4 4 3" xfId="31669" xr:uid="{00000000-0005-0000-0000-0000032A0000}"/>
    <cellStyle name="Entrada 2 4 2 2 5" xfId="5319" xr:uid="{00000000-0005-0000-0000-0000042A0000}"/>
    <cellStyle name="Entrada 2 4 2 2 5 2" xfId="14571" xr:uid="{00000000-0005-0000-0000-0000052A0000}"/>
    <cellStyle name="Entrada 2 4 2 2 5 2 2" xfId="23823" xr:uid="{00000000-0005-0000-0000-0000062A0000}"/>
    <cellStyle name="Entrada 2 4 2 2 5 2 3" xfId="33075" xr:uid="{00000000-0005-0000-0000-0000072A0000}"/>
    <cellStyle name="Entrada 2 4 2 2 6" xfId="8002" xr:uid="{00000000-0005-0000-0000-0000082A0000}"/>
    <cellStyle name="Entrada 2 4 2 2 6 2" xfId="17254" xr:uid="{00000000-0005-0000-0000-0000092A0000}"/>
    <cellStyle name="Entrada 2 4 2 2 6 2 2" xfId="26506" xr:uid="{00000000-0005-0000-0000-00000A2A0000}"/>
    <cellStyle name="Entrada 2 4 2 2 6 2 3" xfId="35758" xr:uid="{00000000-0005-0000-0000-00000B2A0000}"/>
    <cellStyle name="Entrada 2 4 2 2 7" xfId="11124" xr:uid="{00000000-0005-0000-0000-00000C2A0000}"/>
    <cellStyle name="Entrada 2 4 2 2 7 2" xfId="20376" xr:uid="{00000000-0005-0000-0000-00000D2A0000}"/>
    <cellStyle name="Entrada 2 4 2 2 7 3" xfId="29628" xr:uid="{00000000-0005-0000-0000-00000E2A0000}"/>
    <cellStyle name="Entrada 2 4 2 3" xfId="1830" xr:uid="{00000000-0005-0000-0000-00000F2A0000}"/>
    <cellStyle name="Entrada 2 4 2 3 2" xfId="2583" xr:uid="{00000000-0005-0000-0000-0000102A0000}"/>
    <cellStyle name="Entrada 2 4 2 3 2 2" xfId="6031" xr:uid="{00000000-0005-0000-0000-0000112A0000}"/>
    <cellStyle name="Entrada 2 4 2 3 2 2 2" xfId="15283" xr:uid="{00000000-0005-0000-0000-0000122A0000}"/>
    <cellStyle name="Entrada 2 4 2 3 2 2 2 2" xfId="24535" xr:uid="{00000000-0005-0000-0000-0000132A0000}"/>
    <cellStyle name="Entrada 2 4 2 3 2 2 2 3" xfId="33787" xr:uid="{00000000-0005-0000-0000-0000142A0000}"/>
    <cellStyle name="Entrada 2 4 2 3 2 3" xfId="8713" xr:uid="{00000000-0005-0000-0000-0000152A0000}"/>
    <cellStyle name="Entrada 2 4 2 3 2 3 2" xfId="17965" xr:uid="{00000000-0005-0000-0000-0000162A0000}"/>
    <cellStyle name="Entrada 2 4 2 3 2 3 2 2" xfId="27217" xr:uid="{00000000-0005-0000-0000-0000172A0000}"/>
    <cellStyle name="Entrada 2 4 2 3 2 3 2 3" xfId="36469" xr:uid="{00000000-0005-0000-0000-0000182A0000}"/>
    <cellStyle name="Entrada 2 4 2 3 2 4" xfId="11835" xr:uid="{00000000-0005-0000-0000-0000192A0000}"/>
    <cellStyle name="Entrada 2 4 2 3 2 4 2" xfId="21087" xr:uid="{00000000-0005-0000-0000-00001A2A0000}"/>
    <cellStyle name="Entrada 2 4 2 3 2 4 3" xfId="30339" xr:uid="{00000000-0005-0000-0000-00001B2A0000}"/>
    <cellStyle name="Entrada 2 4 2 3 3" xfId="3239" xr:uid="{00000000-0005-0000-0000-00001C2A0000}"/>
    <cellStyle name="Entrada 2 4 2 3 3 2" xfId="6687" xr:uid="{00000000-0005-0000-0000-00001D2A0000}"/>
    <cellStyle name="Entrada 2 4 2 3 3 2 2" xfId="15939" xr:uid="{00000000-0005-0000-0000-00001E2A0000}"/>
    <cellStyle name="Entrada 2 4 2 3 3 2 2 2" xfId="25191" xr:uid="{00000000-0005-0000-0000-00001F2A0000}"/>
    <cellStyle name="Entrada 2 4 2 3 3 2 2 3" xfId="34443" xr:uid="{00000000-0005-0000-0000-0000202A0000}"/>
    <cellStyle name="Entrada 2 4 2 3 3 3" xfId="9369" xr:uid="{00000000-0005-0000-0000-0000212A0000}"/>
    <cellStyle name="Entrada 2 4 2 3 3 3 2" xfId="18621" xr:uid="{00000000-0005-0000-0000-0000222A0000}"/>
    <cellStyle name="Entrada 2 4 2 3 3 3 2 2" xfId="27873" xr:uid="{00000000-0005-0000-0000-0000232A0000}"/>
    <cellStyle name="Entrada 2 4 2 3 3 3 2 3" xfId="37125" xr:uid="{00000000-0005-0000-0000-0000242A0000}"/>
    <cellStyle name="Entrada 2 4 2 3 3 4" xfId="12491" xr:uid="{00000000-0005-0000-0000-0000252A0000}"/>
    <cellStyle name="Entrada 2 4 2 3 3 4 2" xfId="21743" xr:uid="{00000000-0005-0000-0000-0000262A0000}"/>
    <cellStyle name="Entrada 2 4 2 3 3 4 3" xfId="30995" xr:uid="{00000000-0005-0000-0000-0000272A0000}"/>
    <cellStyle name="Entrada 2 4 2 3 4" xfId="3874" xr:uid="{00000000-0005-0000-0000-0000282A0000}"/>
    <cellStyle name="Entrada 2 4 2 3 4 2" xfId="7322" xr:uid="{00000000-0005-0000-0000-0000292A0000}"/>
    <cellStyle name="Entrada 2 4 2 3 4 2 2" xfId="16574" xr:uid="{00000000-0005-0000-0000-00002A2A0000}"/>
    <cellStyle name="Entrada 2 4 2 3 4 2 2 2" xfId="25826" xr:uid="{00000000-0005-0000-0000-00002B2A0000}"/>
    <cellStyle name="Entrada 2 4 2 3 4 2 2 3" xfId="35078" xr:uid="{00000000-0005-0000-0000-00002C2A0000}"/>
    <cellStyle name="Entrada 2 4 2 3 4 3" xfId="10004" xr:uid="{00000000-0005-0000-0000-00002D2A0000}"/>
    <cellStyle name="Entrada 2 4 2 3 4 3 2" xfId="19256" xr:uid="{00000000-0005-0000-0000-00002E2A0000}"/>
    <cellStyle name="Entrada 2 4 2 3 4 3 2 2" xfId="28508" xr:uid="{00000000-0005-0000-0000-00002F2A0000}"/>
    <cellStyle name="Entrada 2 4 2 3 4 3 2 3" xfId="37760" xr:uid="{00000000-0005-0000-0000-0000302A0000}"/>
    <cellStyle name="Entrada 2 4 2 3 4 4" xfId="13126" xr:uid="{00000000-0005-0000-0000-0000312A0000}"/>
    <cellStyle name="Entrada 2 4 2 3 4 4 2" xfId="22378" xr:uid="{00000000-0005-0000-0000-0000322A0000}"/>
    <cellStyle name="Entrada 2 4 2 3 4 4 3" xfId="31630" xr:uid="{00000000-0005-0000-0000-0000332A0000}"/>
    <cellStyle name="Entrada 2 4 2 3 5" xfId="5280" xr:uid="{00000000-0005-0000-0000-0000342A0000}"/>
    <cellStyle name="Entrada 2 4 2 3 5 2" xfId="14532" xr:uid="{00000000-0005-0000-0000-0000352A0000}"/>
    <cellStyle name="Entrada 2 4 2 3 5 2 2" xfId="23784" xr:uid="{00000000-0005-0000-0000-0000362A0000}"/>
    <cellStyle name="Entrada 2 4 2 3 5 2 3" xfId="33036" xr:uid="{00000000-0005-0000-0000-0000372A0000}"/>
    <cellStyle name="Entrada 2 4 2 3 6" xfId="7963" xr:uid="{00000000-0005-0000-0000-0000382A0000}"/>
    <cellStyle name="Entrada 2 4 2 3 6 2" xfId="17215" xr:uid="{00000000-0005-0000-0000-0000392A0000}"/>
    <cellStyle name="Entrada 2 4 2 3 6 2 2" xfId="26467" xr:uid="{00000000-0005-0000-0000-00003A2A0000}"/>
    <cellStyle name="Entrada 2 4 2 3 6 2 3" xfId="35719" xr:uid="{00000000-0005-0000-0000-00003B2A0000}"/>
    <cellStyle name="Entrada 2 4 2 3 7" xfId="11085" xr:uid="{00000000-0005-0000-0000-00003C2A0000}"/>
    <cellStyle name="Entrada 2 4 2 3 7 2" xfId="20337" xr:uid="{00000000-0005-0000-0000-00003D2A0000}"/>
    <cellStyle name="Entrada 2 4 2 3 7 3" xfId="29589" xr:uid="{00000000-0005-0000-0000-00003E2A0000}"/>
    <cellStyle name="Entrada 2 4 2 4" xfId="1667" xr:uid="{00000000-0005-0000-0000-00003F2A0000}"/>
    <cellStyle name="Entrada 2 4 2 4 2" xfId="2420" xr:uid="{00000000-0005-0000-0000-0000402A0000}"/>
    <cellStyle name="Entrada 2 4 2 4 2 2" xfId="5868" xr:uid="{00000000-0005-0000-0000-0000412A0000}"/>
    <cellStyle name="Entrada 2 4 2 4 2 2 2" xfId="15120" xr:uid="{00000000-0005-0000-0000-0000422A0000}"/>
    <cellStyle name="Entrada 2 4 2 4 2 2 2 2" xfId="24372" xr:uid="{00000000-0005-0000-0000-0000432A0000}"/>
    <cellStyle name="Entrada 2 4 2 4 2 2 2 3" xfId="33624" xr:uid="{00000000-0005-0000-0000-0000442A0000}"/>
    <cellStyle name="Entrada 2 4 2 4 2 3" xfId="8550" xr:uid="{00000000-0005-0000-0000-0000452A0000}"/>
    <cellStyle name="Entrada 2 4 2 4 2 3 2" xfId="17802" xr:uid="{00000000-0005-0000-0000-0000462A0000}"/>
    <cellStyle name="Entrada 2 4 2 4 2 3 2 2" xfId="27054" xr:uid="{00000000-0005-0000-0000-0000472A0000}"/>
    <cellStyle name="Entrada 2 4 2 4 2 3 2 3" xfId="36306" xr:uid="{00000000-0005-0000-0000-0000482A0000}"/>
    <cellStyle name="Entrada 2 4 2 4 2 4" xfId="11672" xr:uid="{00000000-0005-0000-0000-0000492A0000}"/>
    <cellStyle name="Entrada 2 4 2 4 2 4 2" xfId="20924" xr:uid="{00000000-0005-0000-0000-00004A2A0000}"/>
    <cellStyle name="Entrada 2 4 2 4 2 4 3" xfId="30176" xr:uid="{00000000-0005-0000-0000-00004B2A0000}"/>
    <cellStyle name="Entrada 2 4 2 4 3" xfId="3076" xr:uid="{00000000-0005-0000-0000-00004C2A0000}"/>
    <cellStyle name="Entrada 2 4 2 4 3 2" xfId="6524" xr:uid="{00000000-0005-0000-0000-00004D2A0000}"/>
    <cellStyle name="Entrada 2 4 2 4 3 2 2" xfId="15776" xr:uid="{00000000-0005-0000-0000-00004E2A0000}"/>
    <cellStyle name="Entrada 2 4 2 4 3 2 2 2" xfId="25028" xr:uid="{00000000-0005-0000-0000-00004F2A0000}"/>
    <cellStyle name="Entrada 2 4 2 4 3 2 2 3" xfId="34280" xr:uid="{00000000-0005-0000-0000-0000502A0000}"/>
    <cellStyle name="Entrada 2 4 2 4 3 3" xfId="9206" xr:uid="{00000000-0005-0000-0000-0000512A0000}"/>
    <cellStyle name="Entrada 2 4 2 4 3 3 2" xfId="18458" xr:uid="{00000000-0005-0000-0000-0000522A0000}"/>
    <cellStyle name="Entrada 2 4 2 4 3 3 2 2" xfId="27710" xr:uid="{00000000-0005-0000-0000-0000532A0000}"/>
    <cellStyle name="Entrada 2 4 2 4 3 3 2 3" xfId="36962" xr:uid="{00000000-0005-0000-0000-0000542A0000}"/>
    <cellStyle name="Entrada 2 4 2 4 3 4" xfId="12328" xr:uid="{00000000-0005-0000-0000-0000552A0000}"/>
    <cellStyle name="Entrada 2 4 2 4 3 4 2" xfId="21580" xr:uid="{00000000-0005-0000-0000-0000562A0000}"/>
    <cellStyle name="Entrada 2 4 2 4 3 4 3" xfId="30832" xr:uid="{00000000-0005-0000-0000-0000572A0000}"/>
    <cellStyle name="Entrada 2 4 2 4 4" xfId="3711" xr:uid="{00000000-0005-0000-0000-0000582A0000}"/>
    <cellStyle name="Entrada 2 4 2 4 4 2" xfId="7159" xr:uid="{00000000-0005-0000-0000-0000592A0000}"/>
    <cellStyle name="Entrada 2 4 2 4 4 2 2" xfId="16411" xr:uid="{00000000-0005-0000-0000-00005A2A0000}"/>
    <cellStyle name="Entrada 2 4 2 4 4 2 2 2" xfId="25663" xr:uid="{00000000-0005-0000-0000-00005B2A0000}"/>
    <cellStyle name="Entrada 2 4 2 4 4 2 2 3" xfId="34915" xr:uid="{00000000-0005-0000-0000-00005C2A0000}"/>
    <cellStyle name="Entrada 2 4 2 4 4 3" xfId="9841" xr:uid="{00000000-0005-0000-0000-00005D2A0000}"/>
    <cellStyle name="Entrada 2 4 2 4 4 3 2" xfId="19093" xr:uid="{00000000-0005-0000-0000-00005E2A0000}"/>
    <cellStyle name="Entrada 2 4 2 4 4 3 2 2" xfId="28345" xr:uid="{00000000-0005-0000-0000-00005F2A0000}"/>
    <cellStyle name="Entrada 2 4 2 4 4 3 2 3" xfId="37597" xr:uid="{00000000-0005-0000-0000-0000602A0000}"/>
    <cellStyle name="Entrada 2 4 2 4 4 4" xfId="12963" xr:uid="{00000000-0005-0000-0000-0000612A0000}"/>
    <cellStyle name="Entrada 2 4 2 4 4 4 2" xfId="22215" xr:uid="{00000000-0005-0000-0000-0000622A0000}"/>
    <cellStyle name="Entrada 2 4 2 4 4 4 3" xfId="31467" xr:uid="{00000000-0005-0000-0000-0000632A0000}"/>
    <cellStyle name="Entrada 2 4 2 4 5" xfId="5117" xr:uid="{00000000-0005-0000-0000-0000642A0000}"/>
    <cellStyle name="Entrada 2 4 2 4 5 2" xfId="14369" xr:uid="{00000000-0005-0000-0000-0000652A0000}"/>
    <cellStyle name="Entrada 2 4 2 4 5 2 2" xfId="23621" xr:uid="{00000000-0005-0000-0000-0000662A0000}"/>
    <cellStyle name="Entrada 2 4 2 4 5 2 3" xfId="32873" xr:uid="{00000000-0005-0000-0000-0000672A0000}"/>
    <cellStyle name="Entrada 2 4 2 4 6" xfId="7800" xr:uid="{00000000-0005-0000-0000-0000682A0000}"/>
    <cellStyle name="Entrada 2 4 2 4 6 2" xfId="17052" xr:uid="{00000000-0005-0000-0000-0000692A0000}"/>
    <cellStyle name="Entrada 2 4 2 4 6 2 2" xfId="26304" xr:uid="{00000000-0005-0000-0000-00006A2A0000}"/>
    <cellStyle name="Entrada 2 4 2 4 6 2 3" xfId="35556" xr:uid="{00000000-0005-0000-0000-00006B2A0000}"/>
    <cellStyle name="Entrada 2 4 2 4 7" xfId="10922" xr:uid="{00000000-0005-0000-0000-00006C2A0000}"/>
    <cellStyle name="Entrada 2 4 2 4 7 2" xfId="20174" xr:uid="{00000000-0005-0000-0000-00006D2A0000}"/>
    <cellStyle name="Entrada 2 4 2 4 7 3" xfId="29426" xr:uid="{00000000-0005-0000-0000-00006E2A0000}"/>
    <cellStyle name="Entrada 2 4 2 5" xfId="1723" xr:uid="{00000000-0005-0000-0000-00006F2A0000}"/>
    <cellStyle name="Entrada 2 4 2 5 2" xfId="2476" xr:uid="{00000000-0005-0000-0000-0000702A0000}"/>
    <cellStyle name="Entrada 2 4 2 5 2 2" xfId="5924" xr:uid="{00000000-0005-0000-0000-0000712A0000}"/>
    <cellStyle name="Entrada 2 4 2 5 2 2 2" xfId="15176" xr:uid="{00000000-0005-0000-0000-0000722A0000}"/>
    <cellStyle name="Entrada 2 4 2 5 2 2 2 2" xfId="24428" xr:uid="{00000000-0005-0000-0000-0000732A0000}"/>
    <cellStyle name="Entrada 2 4 2 5 2 2 2 3" xfId="33680" xr:uid="{00000000-0005-0000-0000-0000742A0000}"/>
    <cellStyle name="Entrada 2 4 2 5 2 3" xfId="8606" xr:uid="{00000000-0005-0000-0000-0000752A0000}"/>
    <cellStyle name="Entrada 2 4 2 5 2 3 2" xfId="17858" xr:uid="{00000000-0005-0000-0000-0000762A0000}"/>
    <cellStyle name="Entrada 2 4 2 5 2 3 2 2" xfId="27110" xr:uid="{00000000-0005-0000-0000-0000772A0000}"/>
    <cellStyle name="Entrada 2 4 2 5 2 3 2 3" xfId="36362" xr:uid="{00000000-0005-0000-0000-0000782A0000}"/>
    <cellStyle name="Entrada 2 4 2 5 2 4" xfId="11728" xr:uid="{00000000-0005-0000-0000-0000792A0000}"/>
    <cellStyle name="Entrada 2 4 2 5 2 4 2" xfId="20980" xr:uid="{00000000-0005-0000-0000-00007A2A0000}"/>
    <cellStyle name="Entrada 2 4 2 5 2 4 3" xfId="30232" xr:uid="{00000000-0005-0000-0000-00007B2A0000}"/>
    <cellStyle name="Entrada 2 4 2 5 3" xfId="3132" xr:uid="{00000000-0005-0000-0000-00007C2A0000}"/>
    <cellStyle name="Entrada 2 4 2 5 3 2" xfId="6580" xr:uid="{00000000-0005-0000-0000-00007D2A0000}"/>
    <cellStyle name="Entrada 2 4 2 5 3 2 2" xfId="15832" xr:uid="{00000000-0005-0000-0000-00007E2A0000}"/>
    <cellStyle name="Entrada 2 4 2 5 3 2 2 2" xfId="25084" xr:uid="{00000000-0005-0000-0000-00007F2A0000}"/>
    <cellStyle name="Entrada 2 4 2 5 3 2 2 3" xfId="34336" xr:uid="{00000000-0005-0000-0000-0000802A0000}"/>
    <cellStyle name="Entrada 2 4 2 5 3 3" xfId="9262" xr:uid="{00000000-0005-0000-0000-0000812A0000}"/>
    <cellStyle name="Entrada 2 4 2 5 3 3 2" xfId="18514" xr:uid="{00000000-0005-0000-0000-0000822A0000}"/>
    <cellStyle name="Entrada 2 4 2 5 3 3 2 2" xfId="27766" xr:uid="{00000000-0005-0000-0000-0000832A0000}"/>
    <cellStyle name="Entrada 2 4 2 5 3 3 2 3" xfId="37018" xr:uid="{00000000-0005-0000-0000-0000842A0000}"/>
    <cellStyle name="Entrada 2 4 2 5 3 4" xfId="12384" xr:uid="{00000000-0005-0000-0000-0000852A0000}"/>
    <cellStyle name="Entrada 2 4 2 5 3 4 2" xfId="21636" xr:uid="{00000000-0005-0000-0000-0000862A0000}"/>
    <cellStyle name="Entrada 2 4 2 5 3 4 3" xfId="30888" xr:uid="{00000000-0005-0000-0000-0000872A0000}"/>
    <cellStyle name="Entrada 2 4 2 5 4" xfId="3767" xr:uid="{00000000-0005-0000-0000-0000882A0000}"/>
    <cellStyle name="Entrada 2 4 2 5 4 2" xfId="7215" xr:uid="{00000000-0005-0000-0000-0000892A0000}"/>
    <cellStyle name="Entrada 2 4 2 5 4 2 2" xfId="16467" xr:uid="{00000000-0005-0000-0000-00008A2A0000}"/>
    <cellStyle name="Entrada 2 4 2 5 4 2 2 2" xfId="25719" xr:uid="{00000000-0005-0000-0000-00008B2A0000}"/>
    <cellStyle name="Entrada 2 4 2 5 4 2 2 3" xfId="34971" xr:uid="{00000000-0005-0000-0000-00008C2A0000}"/>
    <cellStyle name="Entrada 2 4 2 5 4 3" xfId="9897" xr:uid="{00000000-0005-0000-0000-00008D2A0000}"/>
    <cellStyle name="Entrada 2 4 2 5 4 3 2" xfId="19149" xr:uid="{00000000-0005-0000-0000-00008E2A0000}"/>
    <cellStyle name="Entrada 2 4 2 5 4 3 2 2" xfId="28401" xr:uid="{00000000-0005-0000-0000-00008F2A0000}"/>
    <cellStyle name="Entrada 2 4 2 5 4 3 2 3" xfId="37653" xr:uid="{00000000-0005-0000-0000-0000902A0000}"/>
    <cellStyle name="Entrada 2 4 2 5 4 4" xfId="13019" xr:uid="{00000000-0005-0000-0000-0000912A0000}"/>
    <cellStyle name="Entrada 2 4 2 5 4 4 2" xfId="22271" xr:uid="{00000000-0005-0000-0000-0000922A0000}"/>
    <cellStyle name="Entrada 2 4 2 5 4 4 3" xfId="31523" xr:uid="{00000000-0005-0000-0000-0000932A0000}"/>
    <cellStyle name="Entrada 2 4 2 5 5" xfId="5173" xr:uid="{00000000-0005-0000-0000-0000942A0000}"/>
    <cellStyle name="Entrada 2 4 2 5 5 2" xfId="14425" xr:uid="{00000000-0005-0000-0000-0000952A0000}"/>
    <cellStyle name="Entrada 2 4 2 5 5 2 2" xfId="23677" xr:uid="{00000000-0005-0000-0000-0000962A0000}"/>
    <cellStyle name="Entrada 2 4 2 5 5 2 3" xfId="32929" xr:uid="{00000000-0005-0000-0000-0000972A0000}"/>
    <cellStyle name="Entrada 2 4 2 5 6" xfId="7856" xr:uid="{00000000-0005-0000-0000-0000982A0000}"/>
    <cellStyle name="Entrada 2 4 2 5 6 2" xfId="17108" xr:uid="{00000000-0005-0000-0000-0000992A0000}"/>
    <cellStyle name="Entrada 2 4 2 5 6 2 2" xfId="26360" xr:uid="{00000000-0005-0000-0000-00009A2A0000}"/>
    <cellStyle name="Entrada 2 4 2 5 6 2 3" xfId="35612" xr:uid="{00000000-0005-0000-0000-00009B2A0000}"/>
    <cellStyle name="Entrada 2 4 2 5 7" xfId="10978" xr:uid="{00000000-0005-0000-0000-00009C2A0000}"/>
    <cellStyle name="Entrada 2 4 2 5 7 2" xfId="20230" xr:uid="{00000000-0005-0000-0000-00009D2A0000}"/>
    <cellStyle name="Entrada 2 4 2 5 7 3" xfId="29482" xr:uid="{00000000-0005-0000-0000-00009E2A0000}"/>
    <cellStyle name="Entrada 2 4 2 6" xfId="2168" xr:uid="{00000000-0005-0000-0000-00009F2A0000}"/>
    <cellStyle name="Entrada 2 4 2 6 2" xfId="2917" xr:uid="{00000000-0005-0000-0000-0000A02A0000}"/>
    <cellStyle name="Entrada 2 4 2 6 2 2" xfId="6365" xr:uid="{00000000-0005-0000-0000-0000A12A0000}"/>
    <cellStyle name="Entrada 2 4 2 6 2 2 2" xfId="15617" xr:uid="{00000000-0005-0000-0000-0000A22A0000}"/>
    <cellStyle name="Entrada 2 4 2 6 2 2 2 2" xfId="24869" xr:uid="{00000000-0005-0000-0000-0000A32A0000}"/>
    <cellStyle name="Entrada 2 4 2 6 2 2 2 3" xfId="34121" xr:uid="{00000000-0005-0000-0000-0000A42A0000}"/>
    <cellStyle name="Entrada 2 4 2 6 2 3" xfId="9047" xr:uid="{00000000-0005-0000-0000-0000A52A0000}"/>
    <cellStyle name="Entrada 2 4 2 6 2 3 2" xfId="18299" xr:uid="{00000000-0005-0000-0000-0000A62A0000}"/>
    <cellStyle name="Entrada 2 4 2 6 2 3 2 2" xfId="27551" xr:uid="{00000000-0005-0000-0000-0000A72A0000}"/>
    <cellStyle name="Entrada 2 4 2 6 2 3 2 3" xfId="36803" xr:uid="{00000000-0005-0000-0000-0000A82A0000}"/>
    <cellStyle name="Entrada 2 4 2 6 2 4" xfId="12169" xr:uid="{00000000-0005-0000-0000-0000A92A0000}"/>
    <cellStyle name="Entrada 2 4 2 6 2 4 2" xfId="21421" xr:uid="{00000000-0005-0000-0000-0000AA2A0000}"/>
    <cellStyle name="Entrada 2 4 2 6 2 4 3" xfId="30673" xr:uid="{00000000-0005-0000-0000-0000AB2A0000}"/>
    <cellStyle name="Entrada 2 4 2 6 3" xfId="3573" xr:uid="{00000000-0005-0000-0000-0000AC2A0000}"/>
    <cellStyle name="Entrada 2 4 2 6 3 2" xfId="7021" xr:uid="{00000000-0005-0000-0000-0000AD2A0000}"/>
    <cellStyle name="Entrada 2 4 2 6 3 2 2" xfId="16273" xr:uid="{00000000-0005-0000-0000-0000AE2A0000}"/>
    <cellStyle name="Entrada 2 4 2 6 3 2 2 2" xfId="25525" xr:uid="{00000000-0005-0000-0000-0000AF2A0000}"/>
    <cellStyle name="Entrada 2 4 2 6 3 2 2 3" xfId="34777" xr:uid="{00000000-0005-0000-0000-0000B02A0000}"/>
    <cellStyle name="Entrada 2 4 2 6 3 3" xfId="9703" xr:uid="{00000000-0005-0000-0000-0000B12A0000}"/>
    <cellStyle name="Entrada 2 4 2 6 3 3 2" xfId="18955" xr:uid="{00000000-0005-0000-0000-0000B22A0000}"/>
    <cellStyle name="Entrada 2 4 2 6 3 3 2 2" xfId="28207" xr:uid="{00000000-0005-0000-0000-0000B32A0000}"/>
    <cellStyle name="Entrada 2 4 2 6 3 3 2 3" xfId="37459" xr:uid="{00000000-0005-0000-0000-0000B42A0000}"/>
    <cellStyle name="Entrada 2 4 2 6 3 4" xfId="12825" xr:uid="{00000000-0005-0000-0000-0000B52A0000}"/>
    <cellStyle name="Entrada 2 4 2 6 3 4 2" xfId="22077" xr:uid="{00000000-0005-0000-0000-0000B62A0000}"/>
    <cellStyle name="Entrada 2 4 2 6 3 4 3" xfId="31329" xr:uid="{00000000-0005-0000-0000-0000B72A0000}"/>
    <cellStyle name="Entrada 2 4 2 6 4" xfId="4208" xr:uid="{00000000-0005-0000-0000-0000B82A0000}"/>
    <cellStyle name="Entrada 2 4 2 6 4 2" xfId="7656" xr:uid="{00000000-0005-0000-0000-0000B92A0000}"/>
    <cellStyle name="Entrada 2 4 2 6 4 2 2" xfId="16908" xr:uid="{00000000-0005-0000-0000-0000BA2A0000}"/>
    <cellStyle name="Entrada 2 4 2 6 4 2 2 2" xfId="26160" xr:uid="{00000000-0005-0000-0000-0000BB2A0000}"/>
    <cellStyle name="Entrada 2 4 2 6 4 2 2 3" xfId="35412" xr:uid="{00000000-0005-0000-0000-0000BC2A0000}"/>
    <cellStyle name="Entrada 2 4 2 6 4 3" xfId="10338" xr:uid="{00000000-0005-0000-0000-0000BD2A0000}"/>
    <cellStyle name="Entrada 2 4 2 6 4 3 2" xfId="19590" xr:uid="{00000000-0005-0000-0000-0000BE2A0000}"/>
    <cellStyle name="Entrada 2 4 2 6 4 3 2 2" xfId="28842" xr:uid="{00000000-0005-0000-0000-0000BF2A0000}"/>
    <cellStyle name="Entrada 2 4 2 6 4 3 2 3" xfId="38094" xr:uid="{00000000-0005-0000-0000-0000C02A0000}"/>
    <cellStyle name="Entrada 2 4 2 6 4 4" xfId="13460" xr:uid="{00000000-0005-0000-0000-0000C12A0000}"/>
    <cellStyle name="Entrada 2 4 2 6 4 4 2" xfId="22712" xr:uid="{00000000-0005-0000-0000-0000C22A0000}"/>
    <cellStyle name="Entrada 2 4 2 6 4 4 3" xfId="31964" xr:uid="{00000000-0005-0000-0000-0000C32A0000}"/>
    <cellStyle name="Entrada 2 4 2 6 5" xfId="5616" xr:uid="{00000000-0005-0000-0000-0000C42A0000}"/>
    <cellStyle name="Entrada 2 4 2 6 5 2" xfId="14868" xr:uid="{00000000-0005-0000-0000-0000C52A0000}"/>
    <cellStyle name="Entrada 2 4 2 6 5 2 2" xfId="24120" xr:uid="{00000000-0005-0000-0000-0000C62A0000}"/>
    <cellStyle name="Entrada 2 4 2 6 5 2 3" xfId="33372" xr:uid="{00000000-0005-0000-0000-0000C72A0000}"/>
    <cellStyle name="Entrada 2 4 2 6 6" xfId="8298" xr:uid="{00000000-0005-0000-0000-0000C82A0000}"/>
    <cellStyle name="Entrada 2 4 2 6 6 2" xfId="17550" xr:uid="{00000000-0005-0000-0000-0000C92A0000}"/>
    <cellStyle name="Entrada 2 4 2 6 6 2 2" xfId="26802" xr:uid="{00000000-0005-0000-0000-0000CA2A0000}"/>
    <cellStyle name="Entrada 2 4 2 6 6 2 3" xfId="36054" xr:uid="{00000000-0005-0000-0000-0000CB2A0000}"/>
    <cellStyle name="Entrada 2 4 2 6 7" xfId="11420" xr:uid="{00000000-0005-0000-0000-0000CC2A0000}"/>
    <cellStyle name="Entrada 2 4 2 6 7 2" xfId="20672" xr:uid="{00000000-0005-0000-0000-0000CD2A0000}"/>
    <cellStyle name="Entrada 2 4 2 6 7 3" xfId="29924" xr:uid="{00000000-0005-0000-0000-0000CE2A0000}"/>
    <cellStyle name="Entrada 2 4 2 7" xfId="1019" xr:uid="{00000000-0005-0000-0000-0000CF2A0000}"/>
    <cellStyle name="Entrada 2 4 2 7 2" xfId="4747" xr:uid="{00000000-0005-0000-0000-0000D02A0000}"/>
    <cellStyle name="Entrada 2 4 2 7 2 2" xfId="13999" xr:uid="{00000000-0005-0000-0000-0000D12A0000}"/>
    <cellStyle name="Entrada 2 4 2 7 2 2 2" xfId="23251" xr:uid="{00000000-0005-0000-0000-0000D22A0000}"/>
    <cellStyle name="Entrada 2 4 2 7 2 2 3" xfId="32503" xr:uid="{00000000-0005-0000-0000-0000D32A0000}"/>
    <cellStyle name="Entrada 2 4 2 7 3" xfId="4468" xr:uid="{00000000-0005-0000-0000-0000D42A0000}"/>
    <cellStyle name="Entrada 2 4 2 7 3 2" xfId="13720" xr:uid="{00000000-0005-0000-0000-0000D52A0000}"/>
    <cellStyle name="Entrada 2 4 2 7 3 2 2" xfId="22972" xr:uid="{00000000-0005-0000-0000-0000D62A0000}"/>
    <cellStyle name="Entrada 2 4 2 7 3 2 3" xfId="32224" xr:uid="{00000000-0005-0000-0000-0000D72A0000}"/>
    <cellStyle name="Entrada 2 4 2 7 4" xfId="10773" xr:uid="{00000000-0005-0000-0000-0000D82A0000}"/>
    <cellStyle name="Entrada 2 4 2 7 4 2" xfId="20025" xr:uid="{00000000-0005-0000-0000-0000D92A0000}"/>
    <cellStyle name="Entrada 2 4 2 7 4 3" xfId="29277" xr:uid="{00000000-0005-0000-0000-0000DA2A0000}"/>
    <cellStyle name="Entrada 2 4 2 8" xfId="929" xr:uid="{00000000-0005-0000-0000-0000DB2A0000}"/>
    <cellStyle name="Entrada 2 4 2 8 2" xfId="4657" xr:uid="{00000000-0005-0000-0000-0000DC2A0000}"/>
    <cellStyle name="Entrada 2 4 2 8 2 2" xfId="13909" xr:uid="{00000000-0005-0000-0000-0000DD2A0000}"/>
    <cellStyle name="Entrada 2 4 2 8 2 2 2" xfId="23161" xr:uid="{00000000-0005-0000-0000-0000DE2A0000}"/>
    <cellStyle name="Entrada 2 4 2 8 2 2 3" xfId="32413" xr:uid="{00000000-0005-0000-0000-0000DF2A0000}"/>
    <cellStyle name="Entrada 2 4 2 8 3" xfId="4576" xr:uid="{00000000-0005-0000-0000-0000E02A0000}"/>
    <cellStyle name="Entrada 2 4 2 8 3 2" xfId="13828" xr:uid="{00000000-0005-0000-0000-0000E12A0000}"/>
    <cellStyle name="Entrada 2 4 2 8 3 2 2" xfId="23080" xr:uid="{00000000-0005-0000-0000-0000E22A0000}"/>
    <cellStyle name="Entrada 2 4 2 8 3 2 3" xfId="32332" xr:uid="{00000000-0005-0000-0000-0000E32A0000}"/>
    <cellStyle name="Entrada 2 4 2 8 4" xfId="10683" xr:uid="{00000000-0005-0000-0000-0000E42A0000}"/>
    <cellStyle name="Entrada 2 4 2 8 4 2" xfId="19935" xr:uid="{00000000-0005-0000-0000-0000E52A0000}"/>
    <cellStyle name="Entrada 2 4 2 8 4 3" xfId="29187" xr:uid="{00000000-0005-0000-0000-0000E62A0000}"/>
    <cellStyle name="Entrada 2 4 2 9" xfId="992" xr:uid="{00000000-0005-0000-0000-0000E72A0000}"/>
    <cellStyle name="Entrada 2 4 2 9 2" xfId="4720" xr:uid="{00000000-0005-0000-0000-0000E82A0000}"/>
    <cellStyle name="Entrada 2 4 2 9 2 2" xfId="13972" xr:uid="{00000000-0005-0000-0000-0000E92A0000}"/>
    <cellStyle name="Entrada 2 4 2 9 2 2 2" xfId="23224" xr:uid="{00000000-0005-0000-0000-0000EA2A0000}"/>
    <cellStyle name="Entrada 2 4 2 9 2 2 3" xfId="32476" xr:uid="{00000000-0005-0000-0000-0000EB2A0000}"/>
    <cellStyle name="Entrada 2 4 2 9 3" xfId="4508" xr:uid="{00000000-0005-0000-0000-0000EC2A0000}"/>
    <cellStyle name="Entrada 2 4 2 9 3 2" xfId="13760" xr:uid="{00000000-0005-0000-0000-0000ED2A0000}"/>
    <cellStyle name="Entrada 2 4 2 9 3 2 2" xfId="23012" xr:uid="{00000000-0005-0000-0000-0000EE2A0000}"/>
    <cellStyle name="Entrada 2 4 2 9 3 2 3" xfId="32264" xr:uid="{00000000-0005-0000-0000-0000EF2A0000}"/>
    <cellStyle name="Entrada 2 4 2 9 4" xfId="10746" xr:uid="{00000000-0005-0000-0000-0000F02A0000}"/>
    <cellStyle name="Entrada 2 4 2 9 4 2" xfId="19998" xr:uid="{00000000-0005-0000-0000-0000F12A0000}"/>
    <cellStyle name="Entrada 2 4 2 9 4 3" xfId="29250" xr:uid="{00000000-0005-0000-0000-0000F22A0000}"/>
    <cellStyle name="Entrada 2 4 3" xfId="755" xr:uid="{00000000-0005-0000-0000-0000F32A0000}"/>
    <cellStyle name="Entrada 2 4 3 10" xfId="4533" xr:uid="{00000000-0005-0000-0000-0000F42A0000}"/>
    <cellStyle name="Entrada 2 4 3 10 2" xfId="13785" xr:uid="{00000000-0005-0000-0000-0000F52A0000}"/>
    <cellStyle name="Entrada 2 4 3 10 2 2" xfId="23037" xr:uid="{00000000-0005-0000-0000-0000F62A0000}"/>
    <cellStyle name="Entrada 2 4 3 10 2 3" xfId="32289" xr:uid="{00000000-0005-0000-0000-0000F72A0000}"/>
    <cellStyle name="Entrada 2 4 3 11" xfId="5040" xr:uid="{00000000-0005-0000-0000-0000F82A0000}"/>
    <cellStyle name="Entrada 2 4 3 11 2" xfId="14292" xr:uid="{00000000-0005-0000-0000-0000F92A0000}"/>
    <cellStyle name="Entrada 2 4 3 11 2 2" xfId="23544" xr:uid="{00000000-0005-0000-0000-0000FA2A0000}"/>
    <cellStyle name="Entrada 2 4 3 11 2 3" xfId="32796" xr:uid="{00000000-0005-0000-0000-0000FB2A0000}"/>
    <cellStyle name="Entrada 2 4 3 12" xfId="10569" xr:uid="{00000000-0005-0000-0000-0000FC2A0000}"/>
    <cellStyle name="Entrada 2 4 3 12 2" xfId="19821" xr:uid="{00000000-0005-0000-0000-0000FD2A0000}"/>
    <cellStyle name="Entrada 2 4 3 12 3" xfId="29073" xr:uid="{00000000-0005-0000-0000-0000FE2A0000}"/>
    <cellStyle name="Entrada 2 4 3 2" xfId="1954" xr:uid="{00000000-0005-0000-0000-0000FF2A0000}"/>
    <cellStyle name="Entrada 2 4 3 2 2" xfId="2707" xr:uid="{00000000-0005-0000-0000-0000002B0000}"/>
    <cellStyle name="Entrada 2 4 3 2 2 2" xfId="6155" xr:uid="{00000000-0005-0000-0000-0000012B0000}"/>
    <cellStyle name="Entrada 2 4 3 2 2 2 2" xfId="15407" xr:uid="{00000000-0005-0000-0000-0000022B0000}"/>
    <cellStyle name="Entrada 2 4 3 2 2 2 2 2" xfId="24659" xr:uid="{00000000-0005-0000-0000-0000032B0000}"/>
    <cellStyle name="Entrada 2 4 3 2 2 2 2 3" xfId="33911" xr:uid="{00000000-0005-0000-0000-0000042B0000}"/>
    <cellStyle name="Entrada 2 4 3 2 2 3" xfId="8837" xr:uid="{00000000-0005-0000-0000-0000052B0000}"/>
    <cellStyle name="Entrada 2 4 3 2 2 3 2" xfId="18089" xr:uid="{00000000-0005-0000-0000-0000062B0000}"/>
    <cellStyle name="Entrada 2 4 3 2 2 3 2 2" xfId="27341" xr:uid="{00000000-0005-0000-0000-0000072B0000}"/>
    <cellStyle name="Entrada 2 4 3 2 2 3 2 3" xfId="36593" xr:uid="{00000000-0005-0000-0000-0000082B0000}"/>
    <cellStyle name="Entrada 2 4 3 2 2 4" xfId="11959" xr:uid="{00000000-0005-0000-0000-0000092B0000}"/>
    <cellStyle name="Entrada 2 4 3 2 2 4 2" xfId="21211" xr:uid="{00000000-0005-0000-0000-00000A2B0000}"/>
    <cellStyle name="Entrada 2 4 3 2 2 4 3" xfId="30463" xr:uid="{00000000-0005-0000-0000-00000B2B0000}"/>
    <cellStyle name="Entrada 2 4 3 2 3" xfId="3363" xr:uid="{00000000-0005-0000-0000-00000C2B0000}"/>
    <cellStyle name="Entrada 2 4 3 2 3 2" xfId="6811" xr:uid="{00000000-0005-0000-0000-00000D2B0000}"/>
    <cellStyle name="Entrada 2 4 3 2 3 2 2" xfId="16063" xr:uid="{00000000-0005-0000-0000-00000E2B0000}"/>
    <cellStyle name="Entrada 2 4 3 2 3 2 2 2" xfId="25315" xr:uid="{00000000-0005-0000-0000-00000F2B0000}"/>
    <cellStyle name="Entrada 2 4 3 2 3 2 2 3" xfId="34567" xr:uid="{00000000-0005-0000-0000-0000102B0000}"/>
    <cellStyle name="Entrada 2 4 3 2 3 3" xfId="9493" xr:uid="{00000000-0005-0000-0000-0000112B0000}"/>
    <cellStyle name="Entrada 2 4 3 2 3 3 2" xfId="18745" xr:uid="{00000000-0005-0000-0000-0000122B0000}"/>
    <cellStyle name="Entrada 2 4 3 2 3 3 2 2" xfId="27997" xr:uid="{00000000-0005-0000-0000-0000132B0000}"/>
    <cellStyle name="Entrada 2 4 3 2 3 3 2 3" xfId="37249" xr:uid="{00000000-0005-0000-0000-0000142B0000}"/>
    <cellStyle name="Entrada 2 4 3 2 3 4" xfId="12615" xr:uid="{00000000-0005-0000-0000-0000152B0000}"/>
    <cellStyle name="Entrada 2 4 3 2 3 4 2" xfId="21867" xr:uid="{00000000-0005-0000-0000-0000162B0000}"/>
    <cellStyle name="Entrada 2 4 3 2 3 4 3" xfId="31119" xr:uid="{00000000-0005-0000-0000-0000172B0000}"/>
    <cellStyle name="Entrada 2 4 3 2 4" xfId="3998" xr:uid="{00000000-0005-0000-0000-0000182B0000}"/>
    <cellStyle name="Entrada 2 4 3 2 4 2" xfId="7446" xr:uid="{00000000-0005-0000-0000-0000192B0000}"/>
    <cellStyle name="Entrada 2 4 3 2 4 2 2" xfId="16698" xr:uid="{00000000-0005-0000-0000-00001A2B0000}"/>
    <cellStyle name="Entrada 2 4 3 2 4 2 2 2" xfId="25950" xr:uid="{00000000-0005-0000-0000-00001B2B0000}"/>
    <cellStyle name="Entrada 2 4 3 2 4 2 2 3" xfId="35202" xr:uid="{00000000-0005-0000-0000-00001C2B0000}"/>
    <cellStyle name="Entrada 2 4 3 2 4 3" xfId="10128" xr:uid="{00000000-0005-0000-0000-00001D2B0000}"/>
    <cellStyle name="Entrada 2 4 3 2 4 3 2" xfId="19380" xr:uid="{00000000-0005-0000-0000-00001E2B0000}"/>
    <cellStyle name="Entrada 2 4 3 2 4 3 2 2" xfId="28632" xr:uid="{00000000-0005-0000-0000-00001F2B0000}"/>
    <cellStyle name="Entrada 2 4 3 2 4 3 2 3" xfId="37884" xr:uid="{00000000-0005-0000-0000-0000202B0000}"/>
    <cellStyle name="Entrada 2 4 3 2 4 4" xfId="13250" xr:uid="{00000000-0005-0000-0000-0000212B0000}"/>
    <cellStyle name="Entrada 2 4 3 2 4 4 2" xfId="22502" xr:uid="{00000000-0005-0000-0000-0000222B0000}"/>
    <cellStyle name="Entrada 2 4 3 2 4 4 3" xfId="31754" xr:uid="{00000000-0005-0000-0000-0000232B0000}"/>
    <cellStyle name="Entrada 2 4 3 2 5" xfId="5404" xr:uid="{00000000-0005-0000-0000-0000242B0000}"/>
    <cellStyle name="Entrada 2 4 3 2 5 2" xfId="14656" xr:uid="{00000000-0005-0000-0000-0000252B0000}"/>
    <cellStyle name="Entrada 2 4 3 2 5 2 2" xfId="23908" xr:uid="{00000000-0005-0000-0000-0000262B0000}"/>
    <cellStyle name="Entrada 2 4 3 2 5 2 3" xfId="33160" xr:uid="{00000000-0005-0000-0000-0000272B0000}"/>
    <cellStyle name="Entrada 2 4 3 2 6" xfId="8087" xr:uid="{00000000-0005-0000-0000-0000282B0000}"/>
    <cellStyle name="Entrada 2 4 3 2 6 2" xfId="17339" xr:uid="{00000000-0005-0000-0000-0000292B0000}"/>
    <cellStyle name="Entrada 2 4 3 2 6 2 2" xfId="26591" xr:uid="{00000000-0005-0000-0000-00002A2B0000}"/>
    <cellStyle name="Entrada 2 4 3 2 6 2 3" xfId="35843" xr:uid="{00000000-0005-0000-0000-00002B2B0000}"/>
    <cellStyle name="Entrada 2 4 3 2 7" xfId="11209" xr:uid="{00000000-0005-0000-0000-00002C2B0000}"/>
    <cellStyle name="Entrada 2 4 3 2 7 2" xfId="20461" xr:uid="{00000000-0005-0000-0000-00002D2B0000}"/>
    <cellStyle name="Entrada 2 4 3 2 7 3" xfId="29713" xr:uid="{00000000-0005-0000-0000-00002E2B0000}"/>
    <cellStyle name="Entrada 2 4 3 3" xfId="2047" xr:uid="{00000000-0005-0000-0000-00002F2B0000}"/>
    <cellStyle name="Entrada 2 4 3 3 2" xfId="2796" xr:uid="{00000000-0005-0000-0000-0000302B0000}"/>
    <cellStyle name="Entrada 2 4 3 3 2 2" xfId="6244" xr:uid="{00000000-0005-0000-0000-0000312B0000}"/>
    <cellStyle name="Entrada 2 4 3 3 2 2 2" xfId="15496" xr:uid="{00000000-0005-0000-0000-0000322B0000}"/>
    <cellStyle name="Entrada 2 4 3 3 2 2 2 2" xfId="24748" xr:uid="{00000000-0005-0000-0000-0000332B0000}"/>
    <cellStyle name="Entrada 2 4 3 3 2 2 2 3" xfId="34000" xr:uid="{00000000-0005-0000-0000-0000342B0000}"/>
    <cellStyle name="Entrada 2 4 3 3 2 3" xfId="8926" xr:uid="{00000000-0005-0000-0000-0000352B0000}"/>
    <cellStyle name="Entrada 2 4 3 3 2 3 2" xfId="18178" xr:uid="{00000000-0005-0000-0000-0000362B0000}"/>
    <cellStyle name="Entrada 2 4 3 3 2 3 2 2" xfId="27430" xr:uid="{00000000-0005-0000-0000-0000372B0000}"/>
    <cellStyle name="Entrada 2 4 3 3 2 3 2 3" xfId="36682" xr:uid="{00000000-0005-0000-0000-0000382B0000}"/>
    <cellStyle name="Entrada 2 4 3 3 2 4" xfId="12048" xr:uid="{00000000-0005-0000-0000-0000392B0000}"/>
    <cellStyle name="Entrada 2 4 3 3 2 4 2" xfId="21300" xr:uid="{00000000-0005-0000-0000-00003A2B0000}"/>
    <cellStyle name="Entrada 2 4 3 3 2 4 3" xfId="30552" xr:uid="{00000000-0005-0000-0000-00003B2B0000}"/>
    <cellStyle name="Entrada 2 4 3 3 3" xfId="3452" xr:uid="{00000000-0005-0000-0000-00003C2B0000}"/>
    <cellStyle name="Entrada 2 4 3 3 3 2" xfId="6900" xr:uid="{00000000-0005-0000-0000-00003D2B0000}"/>
    <cellStyle name="Entrada 2 4 3 3 3 2 2" xfId="16152" xr:uid="{00000000-0005-0000-0000-00003E2B0000}"/>
    <cellStyle name="Entrada 2 4 3 3 3 2 2 2" xfId="25404" xr:uid="{00000000-0005-0000-0000-00003F2B0000}"/>
    <cellStyle name="Entrada 2 4 3 3 3 2 2 3" xfId="34656" xr:uid="{00000000-0005-0000-0000-0000402B0000}"/>
    <cellStyle name="Entrada 2 4 3 3 3 3" xfId="9582" xr:uid="{00000000-0005-0000-0000-0000412B0000}"/>
    <cellStyle name="Entrada 2 4 3 3 3 3 2" xfId="18834" xr:uid="{00000000-0005-0000-0000-0000422B0000}"/>
    <cellStyle name="Entrada 2 4 3 3 3 3 2 2" xfId="28086" xr:uid="{00000000-0005-0000-0000-0000432B0000}"/>
    <cellStyle name="Entrada 2 4 3 3 3 3 2 3" xfId="37338" xr:uid="{00000000-0005-0000-0000-0000442B0000}"/>
    <cellStyle name="Entrada 2 4 3 3 3 4" xfId="12704" xr:uid="{00000000-0005-0000-0000-0000452B0000}"/>
    <cellStyle name="Entrada 2 4 3 3 3 4 2" xfId="21956" xr:uid="{00000000-0005-0000-0000-0000462B0000}"/>
    <cellStyle name="Entrada 2 4 3 3 3 4 3" xfId="31208" xr:uid="{00000000-0005-0000-0000-0000472B0000}"/>
    <cellStyle name="Entrada 2 4 3 3 4" xfId="4087" xr:uid="{00000000-0005-0000-0000-0000482B0000}"/>
    <cellStyle name="Entrada 2 4 3 3 4 2" xfId="7535" xr:uid="{00000000-0005-0000-0000-0000492B0000}"/>
    <cellStyle name="Entrada 2 4 3 3 4 2 2" xfId="16787" xr:uid="{00000000-0005-0000-0000-00004A2B0000}"/>
    <cellStyle name="Entrada 2 4 3 3 4 2 2 2" xfId="26039" xr:uid="{00000000-0005-0000-0000-00004B2B0000}"/>
    <cellStyle name="Entrada 2 4 3 3 4 2 2 3" xfId="35291" xr:uid="{00000000-0005-0000-0000-00004C2B0000}"/>
    <cellStyle name="Entrada 2 4 3 3 4 3" xfId="10217" xr:uid="{00000000-0005-0000-0000-00004D2B0000}"/>
    <cellStyle name="Entrada 2 4 3 3 4 3 2" xfId="19469" xr:uid="{00000000-0005-0000-0000-00004E2B0000}"/>
    <cellStyle name="Entrada 2 4 3 3 4 3 2 2" xfId="28721" xr:uid="{00000000-0005-0000-0000-00004F2B0000}"/>
    <cellStyle name="Entrada 2 4 3 3 4 3 2 3" xfId="37973" xr:uid="{00000000-0005-0000-0000-0000502B0000}"/>
    <cellStyle name="Entrada 2 4 3 3 4 4" xfId="13339" xr:uid="{00000000-0005-0000-0000-0000512B0000}"/>
    <cellStyle name="Entrada 2 4 3 3 4 4 2" xfId="22591" xr:uid="{00000000-0005-0000-0000-0000522B0000}"/>
    <cellStyle name="Entrada 2 4 3 3 4 4 3" xfId="31843" xr:uid="{00000000-0005-0000-0000-0000532B0000}"/>
    <cellStyle name="Entrada 2 4 3 3 5" xfId="5495" xr:uid="{00000000-0005-0000-0000-0000542B0000}"/>
    <cellStyle name="Entrada 2 4 3 3 5 2" xfId="14747" xr:uid="{00000000-0005-0000-0000-0000552B0000}"/>
    <cellStyle name="Entrada 2 4 3 3 5 2 2" xfId="23999" xr:uid="{00000000-0005-0000-0000-0000562B0000}"/>
    <cellStyle name="Entrada 2 4 3 3 5 2 3" xfId="33251" xr:uid="{00000000-0005-0000-0000-0000572B0000}"/>
    <cellStyle name="Entrada 2 4 3 3 6" xfId="8177" xr:uid="{00000000-0005-0000-0000-0000582B0000}"/>
    <cellStyle name="Entrada 2 4 3 3 6 2" xfId="17429" xr:uid="{00000000-0005-0000-0000-0000592B0000}"/>
    <cellStyle name="Entrada 2 4 3 3 6 2 2" xfId="26681" xr:uid="{00000000-0005-0000-0000-00005A2B0000}"/>
    <cellStyle name="Entrada 2 4 3 3 6 2 3" xfId="35933" xr:uid="{00000000-0005-0000-0000-00005B2B0000}"/>
    <cellStyle name="Entrada 2 4 3 3 7" xfId="11299" xr:uid="{00000000-0005-0000-0000-00005C2B0000}"/>
    <cellStyle name="Entrada 2 4 3 3 7 2" xfId="20551" xr:uid="{00000000-0005-0000-0000-00005D2B0000}"/>
    <cellStyle name="Entrada 2 4 3 3 7 3" xfId="29803" xr:uid="{00000000-0005-0000-0000-00005E2B0000}"/>
    <cellStyle name="Entrada 2 4 3 4" xfId="2122" xr:uid="{00000000-0005-0000-0000-00005F2B0000}"/>
    <cellStyle name="Entrada 2 4 3 4 2" xfId="2871" xr:uid="{00000000-0005-0000-0000-0000602B0000}"/>
    <cellStyle name="Entrada 2 4 3 4 2 2" xfId="6319" xr:uid="{00000000-0005-0000-0000-0000612B0000}"/>
    <cellStyle name="Entrada 2 4 3 4 2 2 2" xfId="15571" xr:uid="{00000000-0005-0000-0000-0000622B0000}"/>
    <cellStyle name="Entrada 2 4 3 4 2 2 2 2" xfId="24823" xr:uid="{00000000-0005-0000-0000-0000632B0000}"/>
    <cellStyle name="Entrada 2 4 3 4 2 2 2 3" xfId="34075" xr:uid="{00000000-0005-0000-0000-0000642B0000}"/>
    <cellStyle name="Entrada 2 4 3 4 2 3" xfId="9001" xr:uid="{00000000-0005-0000-0000-0000652B0000}"/>
    <cellStyle name="Entrada 2 4 3 4 2 3 2" xfId="18253" xr:uid="{00000000-0005-0000-0000-0000662B0000}"/>
    <cellStyle name="Entrada 2 4 3 4 2 3 2 2" xfId="27505" xr:uid="{00000000-0005-0000-0000-0000672B0000}"/>
    <cellStyle name="Entrada 2 4 3 4 2 3 2 3" xfId="36757" xr:uid="{00000000-0005-0000-0000-0000682B0000}"/>
    <cellStyle name="Entrada 2 4 3 4 2 4" xfId="12123" xr:uid="{00000000-0005-0000-0000-0000692B0000}"/>
    <cellStyle name="Entrada 2 4 3 4 2 4 2" xfId="21375" xr:uid="{00000000-0005-0000-0000-00006A2B0000}"/>
    <cellStyle name="Entrada 2 4 3 4 2 4 3" xfId="30627" xr:uid="{00000000-0005-0000-0000-00006B2B0000}"/>
    <cellStyle name="Entrada 2 4 3 4 3" xfId="3527" xr:uid="{00000000-0005-0000-0000-00006C2B0000}"/>
    <cellStyle name="Entrada 2 4 3 4 3 2" xfId="6975" xr:uid="{00000000-0005-0000-0000-00006D2B0000}"/>
    <cellStyle name="Entrada 2 4 3 4 3 2 2" xfId="16227" xr:uid="{00000000-0005-0000-0000-00006E2B0000}"/>
    <cellStyle name="Entrada 2 4 3 4 3 2 2 2" xfId="25479" xr:uid="{00000000-0005-0000-0000-00006F2B0000}"/>
    <cellStyle name="Entrada 2 4 3 4 3 2 2 3" xfId="34731" xr:uid="{00000000-0005-0000-0000-0000702B0000}"/>
    <cellStyle name="Entrada 2 4 3 4 3 3" xfId="9657" xr:uid="{00000000-0005-0000-0000-0000712B0000}"/>
    <cellStyle name="Entrada 2 4 3 4 3 3 2" xfId="18909" xr:uid="{00000000-0005-0000-0000-0000722B0000}"/>
    <cellStyle name="Entrada 2 4 3 4 3 3 2 2" xfId="28161" xr:uid="{00000000-0005-0000-0000-0000732B0000}"/>
    <cellStyle name="Entrada 2 4 3 4 3 3 2 3" xfId="37413" xr:uid="{00000000-0005-0000-0000-0000742B0000}"/>
    <cellStyle name="Entrada 2 4 3 4 3 4" xfId="12779" xr:uid="{00000000-0005-0000-0000-0000752B0000}"/>
    <cellStyle name="Entrada 2 4 3 4 3 4 2" xfId="22031" xr:uid="{00000000-0005-0000-0000-0000762B0000}"/>
    <cellStyle name="Entrada 2 4 3 4 3 4 3" xfId="31283" xr:uid="{00000000-0005-0000-0000-0000772B0000}"/>
    <cellStyle name="Entrada 2 4 3 4 4" xfId="4162" xr:uid="{00000000-0005-0000-0000-0000782B0000}"/>
    <cellStyle name="Entrada 2 4 3 4 4 2" xfId="7610" xr:uid="{00000000-0005-0000-0000-0000792B0000}"/>
    <cellStyle name="Entrada 2 4 3 4 4 2 2" xfId="16862" xr:uid="{00000000-0005-0000-0000-00007A2B0000}"/>
    <cellStyle name="Entrada 2 4 3 4 4 2 2 2" xfId="26114" xr:uid="{00000000-0005-0000-0000-00007B2B0000}"/>
    <cellStyle name="Entrada 2 4 3 4 4 2 2 3" xfId="35366" xr:uid="{00000000-0005-0000-0000-00007C2B0000}"/>
    <cellStyle name="Entrada 2 4 3 4 4 3" xfId="10292" xr:uid="{00000000-0005-0000-0000-00007D2B0000}"/>
    <cellStyle name="Entrada 2 4 3 4 4 3 2" xfId="19544" xr:uid="{00000000-0005-0000-0000-00007E2B0000}"/>
    <cellStyle name="Entrada 2 4 3 4 4 3 2 2" xfId="28796" xr:uid="{00000000-0005-0000-0000-00007F2B0000}"/>
    <cellStyle name="Entrada 2 4 3 4 4 3 2 3" xfId="38048" xr:uid="{00000000-0005-0000-0000-0000802B0000}"/>
    <cellStyle name="Entrada 2 4 3 4 4 4" xfId="13414" xr:uid="{00000000-0005-0000-0000-0000812B0000}"/>
    <cellStyle name="Entrada 2 4 3 4 4 4 2" xfId="22666" xr:uid="{00000000-0005-0000-0000-0000822B0000}"/>
    <cellStyle name="Entrada 2 4 3 4 4 4 3" xfId="31918" xr:uid="{00000000-0005-0000-0000-0000832B0000}"/>
    <cellStyle name="Entrada 2 4 3 4 5" xfId="5570" xr:uid="{00000000-0005-0000-0000-0000842B0000}"/>
    <cellStyle name="Entrada 2 4 3 4 5 2" xfId="14822" xr:uid="{00000000-0005-0000-0000-0000852B0000}"/>
    <cellStyle name="Entrada 2 4 3 4 5 2 2" xfId="24074" xr:uid="{00000000-0005-0000-0000-0000862B0000}"/>
    <cellStyle name="Entrada 2 4 3 4 5 2 3" xfId="33326" xr:uid="{00000000-0005-0000-0000-0000872B0000}"/>
    <cellStyle name="Entrada 2 4 3 4 6" xfId="8252" xr:uid="{00000000-0005-0000-0000-0000882B0000}"/>
    <cellStyle name="Entrada 2 4 3 4 6 2" xfId="17504" xr:uid="{00000000-0005-0000-0000-0000892B0000}"/>
    <cellStyle name="Entrada 2 4 3 4 6 2 2" xfId="26756" xr:uid="{00000000-0005-0000-0000-00008A2B0000}"/>
    <cellStyle name="Entrada 2 4 3 4 6 2 3" xfId="36008" xr:uid="{00000000-0005-0000-0000-00008B2B0000}"/>
    <cellStyle name="Entrada 2 4 3 4 7" xfId="11374" xr:uid="{00000000-0005-0000-0000-00008C2B0000}"/>
    <cellStyle name="Entrada 2 4 3 4 7 2" xfId="20626" xr:uid="{00000000-0005-0000-0000-00008D2B0000}"/>
    <cellStyle name="Entrada 2 4 3 4 7 3" xfId="29878" xr:uid="{00000000-0005-0000-0000-00008E2B0000}"/>
    <cellStyle name="Entrada 2 4 3 5" xfId="2191" xr:uid="{00000000-0005-0000-0000-00008F2B0000}"/>
    <cellStyle name="Entrada 2 4 3 5 2" xfId="2940" xr:uid="{00000000-0005-0000-0000-0000902B0000}"/>
    <cellStyle name="Entrada 2 4 3 5 2 2" xfId="6388" xr:uid="{00000000-0005-0000-0000-0000912B0000}"/>
    <cellStyle name="Entrada 2 4 3 5 2 2 2" xfId="15640" xr:uid="{00000000-0005-0000-0000-0000922B0000}"/>
    <cellStyle name="Entrada 2 4 3 5 2 2 2 2" xfId="24892" xr:uid="{00000000-0005-0000-0000-0000932B0000}"/>
    <cellStyle name="Entrada 2 4 3 5 2 2 2 3" xfId="34144" xr:uid="{00000000-0005-0000-0000-0000942B0000}"/>
    <cellStyle name="Entrada 2 4 3 5 2 3" xfId="9070" xr:uid="{00000000-0005-0000-0000-0000952B0000}"/>
    <cellStyle name="Entrada 2 4 3 5 2 3 2" xfId="18322" xr:uid="{00000000-0005-0000-0000-0000962B0000}"/>
    <cellStyle name="Entrada 2 4 3 5 2 3 2 2" xfId="27574" xr:uid="{00000000-0005-0000-0000-0000972B0000}"/>
    <cellStyle name="Entrada 2 4 3 5 2 3 2 3" xfId="36826" xr:uid="{00000000-0005-0000-0000-0000982B0000}"/>
    <cellStyle name="Entrada 2 4 3 5 2 4" xfId="12192" xr:uid="{00000000-0005-0000-0000-0000992B0000}"/>
    <cellStyle name="Entrada 2 4 3 5 2 4 2" xfId="21444" xr:uid="{00000000-0005-0000-0000-00009A2B0000}"/>
    <cellStyle name="Entrada 2 4 3 5 2 4 3" xfId="30696" xr:uid="{00000000-0005-0000-0000-00009B2B0000}"/>
    <cellStyle name="Entrada 2 4 3 5 3" xfId="3596" xr:uid="{00000000-0005-0000-0000-00009C2B0000}"/>
    <cellStyle name="Entrada 2 4 3 5 3 2" xfId="7044" xr:uid="{00000000-0005-0000-0000-00009D2B0000}"/>
    <cellStyle name="Entrada 2 4 3 5 3 2 2" xfId="16296" xr:uid="{00000000-0005-0000-0000-00009E2B0000}"/>
    <cellStyle name="Entrada 2 4 3 5 3 2 2 2" xfId="25548" xr:uid="{00000000-0005-0000-0000-00009F2B0000}"/>
    <cellStyle name="Entrada 2 4 3 5 3 2 2 3" xfId="34800" xr:uid="{00000000-0005-0000-0000-0000A02B0000}"/>
    <cellStyle name="Entrada 2 4 3 5 3 3" xfId="9726" xr:uid="{00000000-0005-0000-0000-0000A12B0000}"/>
    <cellStyle name="Entrada 2 4 3 5 3 3 2" xfId="18978" xr:uid="{00000000-0005-0000-0000-0000A22B0000}"/>
    <cellStyle name="Entrada 2 4 3 5 3 3 2 2" xfId="28230" xr:uid="{00000000-0005-0000-0000-0000A32B0000}"/>
    <cellStyle name="Entrada 2 4 3 5 3 3 2 3" xfId="37482" xr:uid="{00000000-0005-0000-0000-0000A42B0000}"/>
    <cellStyle name="Entrada 2 4 3 5 3 4" xfId="12848" xr:uid="{00000000-0005-0000-0000-0000A52B0000}"/>
    <cellStyle name="Entrada 2 4 3 5 3 4 2" xfId="22100" xr:uid="{00000000-0005-0000-0000-0000A62B0000}"/>
    <cellStyle name="Entrada 2 4 3 5 3 4 3" xfId="31352" xr:uid="{00000000-0005-0000-0000-0000A72B0000}"/>
    <cellStyle name="Entrada 2 4 3 5 4" xfId="4231" xr:uid="{00000000-0005-0000-0000-0000A82B0000}"/>
    <cellStyle name="Entrada 2 4 3 5 4 2" xfId="7679" xr:uid="{00000000-0005-0000-0000-0000A92B0000}"/>
    <cellStyle name="Entrada 2 4 3 5 4 2 2" xfId="16931" xr:uid="{00000000-0005-0000-0000-0000AA2B0000}"/>
    <cellStyle name="Entrada 2 4 3 5 4 2 2 2" xfId="26183" xr:uid="{00000000-0005-0000-0000-0000AB2B0000}"/>
    <cellStyle name="Entrada 2 4 3 5 4 2 2 3" xfId="35435" xr:uid="{00000000-0005-0000-0000-0000AC2B0000}"/>
    <cellStyle name="Entrada 2 4 3 5 4 3" xfId="10361" xr:uid="{00000000-0005-0000-0000-0000AD2B0000}"/>
    <cellStyle name="Entrada 2 4 3 5 4 3 2" xfId="19613" xr:uid="{00000000-0005-0000-0000-0000AE2B0000}"/>
    <cellStyle name="Entrada 2 4 3 5 4 3 2 2" xfId="28865" xr:uid="{00000000-0005-0000-0000-0000AF2B0000}"/>
    <cellStyle name="Entrada 2 4 3 5 4 3 2 3" xfId="38117" xr:uid="{00000000-0005-0000-0000-0000B02B0000}"/>
    <cellStyle name="Entrada 2 4 3 5 4 4" xfId="13483" xr:uid="{00000000-0005-0000-0000-0000B12B0000}"/>
    <cellStyle name="Entrada 2 4 3 5 4 4 2" xfId="22735" xr:uid="{00000000-0005-0000-0000-0000B22B0000}"/>
    <cellStyle name="Entrada 2 4 3 5 4 4 3" xfId="31987" xr:uid="{00000000-0005-0000-0000-0000B32B0000}"/>
    <cellStyle name="Entrada 2 4 3 5 5" xfId="5639" xr:uid="{00000000-0005-0000-0000-0000B42B0000}"/>
    <cellStyle name="Entrada 2 4 3 5 5 2" xfId="14891" xr:uid="{00000000-0005-0000-0000-0000B52B0000}"/>
    <cellStyle name="Entrada 2 4 3 5 5 2 2" xfId="24143" xr:uid="{00000000-0005-0000-0000-0000B62B0000}"/>
    <cellStyle name="Entrada 2 4 3 5 5 2 3" xfId="33395" xr:uid="{00000000-0005-0000-0000-0000B72B0000}"/>
    <cellStyle name="Entrada 2 4 3 5 6" xfId="8321" xr:uid="{00000000-0005-0000-0000-0000B82B0000}"/>
    <cellStyle name="Entrada 2 4 3 5 6 2" xfId="17573" xr:uid="{00000000-0005-0000-0000-0000B92B0000}"/>
    <cellStyle name="Entrada 2 4 3 5 6 2 2" xfId="26825" xr:uid="{00000000-0005-0000-0000-0000BA2B0000}"/>
    <cellStyle name="Entrada 2 4 3 5 6 2 3" xfId="36077" xr:uid="{00000000-0005-0000-0000-0000BB2B0000}"/>
    <cellStyle name="Entrada 2 4 3 5 7" xfId="11443" xr:uid="{00000000-0005-0000-0000-0000BC2B0000}"/>
    <cellStyle name="Entrada 2 4 3 5 7 2" xfId="20695" xr:uid="{00000000-0005-0000-0000-0000BD2B0000}"/>
    <cellStyle name="Entrada 2 4 3 5 7 3" xfId="29947" xr:uid="{00000000-0005-0000-0000-0000BE2B0000}"/>
    <cellStyle name="Entrada 2 4 3 6" xfId="2252" xr:uid="{00000000-0005-0000-0000-0000BF2B0000}"/>
    <cellStyle name="Entrada 2 4 3 6 2" xfId="3001" xr:uid="{00000000-0005-0000-0000-0000C02B0000}"/>
    <cellStyle name="Entrada 2 4 3 6 2 2" xfId="6449" xr:uid="{00000000-0005-0000-0000-0000C12B0000}"/>
    <cellStyle name="Entrada 2 4 3 6 2 2 2" xfId="15701" xr:uid="{00000000-0005-0000-0000-0000C22B0000}"/>
    <cellStyle name="Entrada 2 4 3 6 2 2 2 2" xfId="24953" xr:uid="{00000000-0005-0000-0000-0000C32B0000}"/>
    <cellStyle name="Entrada 2 4 3 6 2 2 2 3" xfId="34205" xr:uid="{00000000-0005-0000-0000-0000C42B0000}"/>
    <cellStyle name="Entrada 2 4 3 6 2 3" xfId="9131" xr:uid="{00000000-0005-0000-0000-0000C52B0000}"/>
    <cellStyle name="Entrada 2 4 3 6 2 3 2" xfId="18383" xr:uid="{00000000-0005-0000-0000-0000C62B0000}"/>
    <cellStyle name="Entrada 2 4 3 6 2 3 2 2" xfId="27635" xr:uid="{00000000-0005-0000-0000-0000C72B0000}"/>
    <cellStyle name="Entrada 2 4 3 6 2 3 2 3" xfId="36887" xr:uid="{00000000-0005-0000-0000-0000C82B0000}"/>
    <cellStyle name="Entrada 2 4 3 6 2 4" xfId="12253" xr:uid="{00000000-0005-0000-0000-0000C92B0000}"/>
    <cellStyle name="Entrada 2 4 3 6 2 4 2" xfId="21505" xr:uid="{00000000-0005-0000-0000-0000CA2B0000}"/>
    <cellStyle name="Entrada 2 4 3 6 2 4 3" xfId="30757" xr:uid="{00000000-0005-0000-0000-0000CB2B0000}"/>
    <cellStyle name="Entrada 2 4 3 6 3" xfId="3657" xr:uid="{00000000-0005-0000-0000-0000CC2B0000}"/>
    <cellStyle name="Entrada 2 4 3 6 3 2" xfId="7105" xr:uid="{00000000-0005-0000-0000-0000CD2B0000}"/>
    <cellStyle name="Entrada 2 4 3 6 3 2 2" xfId="16357" xr:uid="{00000000-0005-0000-0000-0000CE2B0000}"/>
    <cellStyle name="Entrada 2 4 3 6 3 2 2 2" xfId="25609" xr:uid="{00000000-0005-0000-0000-0000CF2B0000}"/>
    <cellStyle name="Entrada 2 4 3 6 3 2 2 3" xfId="34861" xr:uid="{00000000-0005-0000-0000-0000D02B0000}"/>
    <cellStyle name="Entrada 2 4 3 6 3 3" xfId="9787" xr:uid="{00000000-0005-0000-0000-0000D12B0000}"/>
    <cellStyle name="Entrada 2 4 3 6 3 3 2" xfId="19039" xr:uid="{00000000-0005-0000-0000-0000D22B0000}"/>
    <cellStyle name="Entrada 2 4 3 6 3 3 2 2" xfId="28291" xr:uid="{00000000-0005-0000-0000-0000D32B0000}"/>
    <cellStyle name="Entrada 2 4 3 6 3 3 2 3" xfId="37543" xr:uid="{00000000-0005-0000-0000-0000D42B0000}"/>
    <cellStyle name="Entrada 2 4 3 6 3 4" xfId="12909" xr:uid="{00000000-0005-0000-0000-0000D52B0000}"/>
    <cellStyle name="Entrada 2 4 3 6 3 4 2" xfId="22161" xr:uid="{00000000-0005-0000-0000-0000D62B0000}"/>
    <cellStyle name="Entrada 2 4 3 6 3 4 3" xfId="31413" xr:uid="{00000000-0005-0000-0000-0000D72B0000}"/>
    <cellStyle name="Entrada 2 4 3 6 4" xfId="4292" xr:uid="{00000000-0005-0000-0000-0000D82B0000}"/>
    <cellStyle name="Entrada 2 4 3 6 4 2" xfId="7740" xr:uid="{00000000-0005-0000-0000-0000D92B0000}"/>
    <cellStyle name="Entrada 2 4 3 6 4 2 2" xfId="16992" xr:uid="{00000000-0005-0000-0000-0000DA2B0000}"/>
    <cellStyle name="Entrada 2 4 3 6 4 2 2 2" xfId="26244" xr:uid="{00000000-0005-0000-0000-0000DB2B0000}"/>
    <cellStyle name="Entrada 2 4 3 6 4 2 2 3" xfId="35496" xr:uid="{00000000-0005-0000-0000-0000DC2B0000}"/>
    <cellStyle name="Entrada 2 4 3 6 4 3" xfId="10422" xr:uid="{00000000-0005-0000-0000-0000DD2B0000}"/>
    <cellStyle name="Entrada 2 4 3 6 4 3 2" xfId="19674" xr:uid="{00000000-0005-0000-0000-0000DE2B0000}"/>
    <cellStyle name="Entrada 2 4 3 6 4 3 2 2" xfId="28926" xr:uid="{00000000-0005-0000-0000-0000DF2B0000}"/>
    <cellStyle name="Entrada 2 4 3 6 4 3 2 3" xfId="38178" xr:uid="{00000000-0005-0000-0000-0000E02B0000}"/>
    <cellStyle name="Entrada 2 4 3 6 4 4" xfId="13544" xr:uid="{00000000-0005-0000-0000-0000E12B0000}"/>
    <cellStyle name="Entrada 2 4 3 6 4 4 2" xfId="22796" xr:uid="{00000000-0005-0000-0000-0000E22B0000}"/>
    <cellStyle name="Entrada 2 4 3 6 4 4 3" xfId="32048" xr:uid="{00000000-0005-0000-0000-0000E32B0000}"/>
    <cellStyle name="Entrada 2 4 3 6 5" xfId="5700" xr:uid="{00000000-0005-0000-0000-0000E42B0000}"/>
    <cellStyle name="Entrada 2 4 3 6 5 2" xfId="14952" xr:uid="{00000000-0005-0000-0000-0000E52B0000}"/>
    <cellStyle name="Entrada 2 4 3 6 5 2 2" xfId="24204" xr:uid="{00000000-0005-0000-0000-0000E62B0000}"/>
    <cellStyle name="Entrada 2 4 3 6 5 2 3" xfId="33456" xr:uid="{00000000-0005-0000-0000-0000E72B0000}"/>
    <cellStyle name="Entrada 2 4 3 6 6" xfId="8382" xr:uid="{00000000-0005-0000-0000-0000E82B0000}"/>
    <cellStyle name="Entrada 2 4 3 6 6 2" xfId="17634" xr:uid="{00000000-0005-0000-0000-0000E92B0000}"/>
    <cellStyle name="Entrada 2 4 3 6 6 2 2" xfId="26886" xr:uid="{00000000-0005-0000-0000-0000EA2B0000}"/>
    <cellStyle name="Entrada 2 4 3 6 6 2 3" xfId="36138" xr:uid="{00000000-0005-0000-0000-0000EB2B0000}"/>
    <cellStyle name="Entrada 2 4 3 6 7" xfId="11504" xr:uid="{00000000-0005-0000-0000-0000EC2B0000}"/>
    <cellStyle name="Entrada 2 4 3 6 7 2" xfId="20756" xr:uid="{00000000-0005-0000-0000-0000ED2B0000}"/>
    <cellStyle name="Entrada 2 4 3 6 7 3" xfId="30008" xr:uid="{00000000-0005-0000-0000-0000EE2B0000}"/>
    <cellStyle name="Entrada 2 4 3 7" xfId="1083" xr:uid="{00000000-0005-0000-0000-0000EF2B0000}"/>
    <cellStyle name="Entrada 2 4 3 7 2" xfId="4811" xr:uid="{00000000-0005-0000-0000-0000F02B0000}"/>
    <cellStyle name="Entrada 2 4 3 7 2 2" xfId="14063" xr:uid="{00000000-0005-0000-0000-0000F12B0000}"/>
    <cellStyle name="Entrada 2 4 3 7 2 2 2" xfId="23315" xr:uid="{00000000-0005-0000-0000-0000F22B0000}"/>
    <cellStyle name="Entrada 2 4 3 7 2 2 3" xfId="32567" xr:uid="{00000000-0005-0000-0000-0000F32B0000}"/>
    <cellStyle name="Entrada 2 4 3 7 3" xfId="4886" xr:uid="{00000000-0005-0000-0000-0000F42B0000}"/>
    <cellStyle name="Entrada 2 4 3 7 3 2" xfId="14138" xr:uid="{00000000-0005-0000-0000-0000F52B0000}"/>
    <cellStyle name="Entrada 2 4 3 7 3 2 2" xfId="23390" xr:uid="{00000000-0005-0000-0000-0000F62B0000}"/>
    <cellStyle name="Entrada 2 4 3 7 3 2 3" xfId="32642" xr:uid="{00000000-0005-0000-0000-0000F72B0000}"/>
    <cellStyle name="Entrada 2 4 3 7 4" xfId="10837" xr:uid="{00000000-0005-0000-0000-0000F82B0000}"/>
    <cellStyle name="Entrada 2 4 3 7 4 2" xfId="20089" xr:uid="{00000000-0005-0000-0000-0000F92B0000}"/>
    <cellStyle name="Entrada 2 4 3 7 4 3" xfId="29341" xr:uid="{00000000-0005-0000-0000-0000FA2B0000}"/>
    <cellStyle name="Entrada 2 4 3 8" xfId="2296" xr:uid="{00000000-0005-0000-0000-0000FB2B0000}"/>
    <cellStyle name="Entrada 2 4 3 8 2" xfId="5744" xr:uid="{00000000-0005-0000-0000-0000FC2B0000}"/>
    <cellStyle name="Entrada 2 4 3 8 2 2" xfId="14996" xr:uid="{00000000-0005-0000-0000-0000FD2B0000}"/>
    <cellStyle name="Entrada 2 4 3 8 2 2 2" xfId="24248" xr:uid="{00000000-0005-0000-0000-0000FE2B0000}"/>
    <cellStyle name="Entrada 2 4 3 8 2 2 3" xfId="33500" xr:uid="{00000000-0005-0000-0000-0000FF2B0000}"/>
    <cellStyle name="Entrada 2 4 3 8 3" xfId="8426" xr:uid="{00000000-0005-0000-0000-0000002C0000}"/>
    <cellStyle name="Entrada 2 4 3 8 3 2" xfId="17678" xr:uid="{00000000-0005-0000-0000-0000012C0000}"/>
    <cellStyle name="Entrada 2 4 3 8 3 2 2" xfId="26930" xr:uid="{00000000-0005-0000-0000-0000022C0000}"/>
    <cellStyle name="Entrada 2 4 3 8 3 2 3" xfId="36182" xr:uid="{00000000-0005-0000-0000-0000032C0000}"/>
    <cellStyle name="Entrada 2 4 3 8 4" xfId="11548" xr:uid="{00000000-0005-0000-0000-0000042C0000}"/>
    <cellStyle name="Entrada 2 4 3 8 4 2" xfId="20800" xr:uid="{00000000-0005-0000-0000-0000052C0000}"/>
    <cellStyle name="Entrada 2 4 3 8 4 3" xfId="30052" xr:uid="{00000000-0005-0000-0000-0000062C0000}"/>
    <cellStyle name="Entrada 2 4 3 9" xfId="912" xr:uid="{00000000-0005-0000-0000-0000072C0000}"/>
    <cellStyle name="Entrada 2 4 3 9 2" xfId="4640" xr:uid="{00000000-0005-0000-0000-0000082C0000}"/>
    <cellStyle name="Entrada 2 4 3 9 2 2" xfId="13892" xr:uid="{00000000-0005-0000-0000-0000092C0000}"/>
    <cellStyle name="Entrada 2 4 3 9 2 2 2" xfId="23144" xr:uid="{00000000-0005-0000-0000-00000A2C0000}"/>
    <cellStyle name="Entrada 2 4 3 9 2 2 3" xfId="32396" xr:uid="{00000000-0005-0000-0000-00000B2C0000}"/>
    <cellStyle name="Entrada 2 4 3 9 3" xfId="5068" xr:uid="{00000000-0005-0000-0000-00000C2C0000}"/>
    <cellStyle name="Entrada 2 4 3 9 3 2" xfId="14320" xr:uid="{00000000-0005-0000-0000-00000D2C0000}"/>
    <cellStyle name="Entrada 2 4 3 9 3 2 2" xfId="23572" xr:uid="{00000000-0005-0000-0000-00000E2C0000}"/>
    <cellStyle name="Entrada 2 4 3 9 3 2 3" xfId="32824" xr:uid="{00000000-0005-0000-0000-00000F2C0000}"/>
    <cellStyle name="Entrada 2 4 3 9 4" xfId="10666" xr:uid="{00000000-0005-0000-0000-0000102C0000}"/>
    <cellStyle name="Entrada 2 4 3 9 4 2" xfId="19918" xr:uid="{00000000-0005-0000-0000-0000112C0000}"/>
    <cellStyle name="Entrada 2 4 3 9 4 3" xfId="29170" xr:uid="{00000000-0005-0000-0000-0000122C0000}"/>
    <cellStyle name="Entrada 2 4 4" xfId="825" xr:uid="{00000000-0005-0000-0000-0000132C0000}"/>
    <cellStyle name="Entrada 2 4 4 10" xfId="4568" xr:uid="{00000000-0005-0000-0000-0000142C0000}"/>
    <cellStyle name="Entrada 2 4 4 10 2" xfId="13820" xr:uid="{00000000-0005-0000-0000-0000152C0000}"/>
    <cellStyle name="Entrada 2 4 4 10 2 2" xfId="23072" xr:uid="{00000000-0005-0000-0000-0000162C0000}"/>
    <cellStyle name="Entrada 2 4 4 10 2 3" xfId="32324" xr:uid="{00000000-0005-0000-0000-0000172C0000}"/>
    <cellStyle name="Entrada 2 4 4 11" xfId="4370" xr:uid="{00000000-0005-0000-0000-0000182C0000}"/>
    <cellStyle name="Entrada 2 4 4 11 2" xfId="13622" xr:uid="{00000000-0005-0000-0000-0000192C0000}"/>
    <cellStyle name="Entrada 2 4 4 11 2 2" xfId="22874" xr:uid="{00000000-0005-0000-0000-00001A2C0000}"/>
    <cellStyle name="Entrada 2 4 4 11 2 3" xfId="32126" xr:uid="{00000000-0005-0000-0000-00001B2C0000}"/>
    <cellStyle name="Entrada 2 4 4 12" xfId="10597" xr:uid="{00000000-0005-0000-0000-00001C2C0000}"/>
    <cellStyle name="Entrada 2 4 4 12 2" xfId="19849" xr:uid="{00000000-0005-0000-0000-00001D2C0000}"/>
    <cellStyle name="Entrada 2 4 4 12 3" xfId="29101" xr:uid="{00000000-0005-0000-0000-00001E2C0000}"/>
    <cellStyle name="Entrada 2 4 4 2" xfId="2004" xr:uid="{00000000-0005-0000-0000-00001F2C0000}"/>
    <cellStyle name="Entrada 2 4 4 2 2" xfId="2757" xr:uid="{00000000-0005-0000-0000-0000202C0000}"/>
    <cellStyle name="Entrada 2 4 4 2 2 2" xfId="6205" xr:uid="{00000000-0005-0000-0000-0000212C0000}"/>
    <cellStyle name="Entrada 2 4 4 2 2 2 2" xfId="15457" xr:uid="{00000000-0005-0000-0000-0000222C0000}"/>
    <cellStyle name="Entrada 2 4 4 2 2 2 2 2" xfId="24709" xr:uid="{00000000-0005-0000-0000-0000232C0000}"/>
    <cellStyle name="Entrada 2 4 4 2 2 2 2 3" xfId="33961" xr:uid="{00000000-0005-0000-0000-0000242C0000}"/>
    <cellStyle name="Entrada 2 4 4 2 2 3" xfId="8887" xr:uid="{00000000-0005-0000-0000-0000252C0000}"/>
    <cellStyle name="Entrada 2 4 4 2 2 3 2" xfId="18139" xr:uid="{00000000-0005-0000-0000-0000262C0000}"/>
    <cellStyle name="Entrada 2 4 4 2 2 3 2 2" xfId="27391" xr:uid="{00000000-0005-0000-0000-0000272C0000}"/>
    <cellStyle name="Entrada 2 4 4 2 2 3 2 3" xfId="36643" xr:uid="{00000000-0005-0000-0000-0000282C0000}"/>
    <cellStyle name="Entrada 2 4 4 2 2 4" xfId="12009" xr:uid="{00000000-0005-0000-0000-0000292C0000}"/>
    <cellStyle name="Entrada 2 4 4 2 2 4 2" xfId="21261" xr:uid="{00000000-0005-0000-0000-00002A2C0000}"/>
    <cellStyle name="Entrada 2 4 4 2 2 4 3" xfId="30513" xr:uid="{00000000-0005-0000-0000-00002B2C0000}"/>
    <cellStyle name="Entrada 2 4 4 2 3" xfId="3413" xr:uid="{00000000-0005-0000-0000-00002C2C0000}"/>
    <cellStyle name="Entrada 2 4 4 2 3 2" xfId="6861" xr:uid="{00000000-0005-0000-0000-00002D2C0000}"/>
    <cellStyle name="Entrada 2 4 4 2 3 2 2" xfId="16113" xr:uid="{00000000-0005-0000-0000-00002E2C0000}"/>
    <cellStyle name="Entrada 2 4 4 2 3 2 2 2" xfId="25365" xr:uid="{00000000-0005-0000-0000-00002F2C0000}"/>
    <cellStyle name="Entrada 2 4 4 2 3 2 2 3" xfId="34617" xr:uid="{00000000-0005-0000-0000-0000302C0000}"/>
    <cellStyle name="Entrada 2 4 4 2 3 3" xfId="9543" xr:uid="{00000000-0005-0000-0000-0000312C0000}"/>
    <cellStyle name="Entrada 2 4 4 2 3 3 2" xfId="18795" xr:uid="{00000000-0005-0000-0000-0000322C0000}"/>
    <cellStyle name="Entrada 2 4 4 2 3 3 2 2" xfId="28047" xr:uid="{00000000-0005-0000-0000-0000332C0000}"/>
    <cellStyle name="Entrada 2 4 4 2 3 3 2 3" xfId="37299" xr:uid="{00000000-0005-0000-0000-0000342C0000}"/>
    <cellStyle name="Entrada 2 4 4 2 3 4" xfId="12665" xr:uid="{00000000-0005-0000-0000-0000352C0000}"/>
    <cellStyle name="Entrada 2 4 4 2 3 4 2" xfId="21917" xr:uid="{00000000-0005-0000-0000-0000362C0000}"/>
    <cellStyle name="Entrada 2 4 4 2 3 4 3" xfId="31169" xr:uid="{00000000-0005-0000-0000-0000372C0000}"/>
    <cellStyle name="Entrada 2 4 4 2 4" xfId="4048" xr:uid="{00000000-0005-0000-0000-0000382C0000}"/>
    <cellStyle name="Entrada 2 4 4 2 4 2" xfId="7496" xr:uid="{00000000-0005-0000-0000-0000392C0000}"/>
    <cellStyle name="Entrada 2 4 4 2 4 2 2" xfId="16748" xr:uid="{00000000-0005-0000-0000-00003A2C0000}"/>
    <cellStyle name="Entrada 2 4 4 2 4 2 2 2" xfId="26000" xr:uid="{00000000-0005-0000-0000-00003B2C0000}"/>
    <cellStyle name="Entrada 2 4 4 2 4 2 2 3" xfId="35252" xr:uid="{00000000-0005-0000-0000-00003C2C0000}"/>
    <cellStyle name="Entrada 2 4 4 2 4 3" xfId="10178" xr:uid="{00000000-0005-0000-0000-00003D2C0000}"/>
    <cellStyle name="Entrada 2 4 4 2 4 3 2" xfId="19430" xr:uid="{00000000-0005-0000-0000-00003E2C0000}"/>
    <cellStyle name="Entrada 2 4 4 2 4 3 2 2" xfId="28682" xr:uid="{00000000-0005-0000-0000-00003F2C0000}"/>
    <cellStyle name="Entrada 2 4 4 2 4 3 2 3" xfId="37934" xr:uid="{00000000-0005-0000-0000-0000402C0000}"/>
    <cellStyle name="Entrada 2 4 4 2 4 4" xfId="13300" xr:uid="{00000000-0005-0000-0000-0000412C0000}"/>
    <cellStyle name="Entrada 2 4 4 2 4 4 2" xfId="22552" xr:uid="{00000000-0005-0000-0000-0000422C0000}"/>
    <cellStyle name="Entrada 2 4 4 2 4 4 3" xfId="31804" xr:uid="{00000000-0005-0000-0000-0000432C0000}"/>
    <cellStyle name="Entrada 2 4 4 2 5" xfId="5454" xr:uid="{00000000-0005-0000-0000-0000442C0000}"/>
    <cellStyle name="Entrada 2 4 4 2 5 2" xfId="14706" xr:uid="{00000000-0005-0000-0000-0000452C0000}"/>
    <cellStyle name="Entrada 2 4 4 2 5 2 2" xfId="23958" xr:uid="{00000000-0005-0000-0000-0000462C0000}"/>
    <cellStyle name="Entrada 2 4 4 2 5 2 3" xfId="33210" xr:uid="{00000000-0005-0000-0000-0000472C0000}"/>
    <cellStyle name="Entrada 2 4 4 2 6" xfId="8137" xr:uid="{00000000-0005-0000-0000-0000482C0000}"/>
    <cellStyle name="Entrada 2 4 4 2 6 2" xfId="17389" xr:uid="{00000000-0005-0000-0000-0000492C0000}"/>
    <cellStyle name="Entrada 2 4 4 2 6 2 2" xfId="26641" xr:uid="{00000000-0005-0000-0000-00004A2C0000}"/>
    <cellStyle name="Entrada 2 4 4 2 6 2 3" xfId="35893" xr:uid="{00000000-0005-0000-0000-00004B2C0000}"/>
    <cellStyle name="Entrada 2 4 4 2 7" xfId="11259" xr:uid="{00000000-0005-0000-0000-00004C2C0000}"/>
    <cellStyle name="Entrada 2 4 4 2 7 2" xfId="20511" xr:uid="{00000000-0005-0000-0000-00004D2C0000}"/>
    <cellStyle name="Entrada 2 4 4 2 7 3" xfId="29763" xr:uid="{00000000-0005-0000-0000-00004E2C0000}"/>
    <cellStyle name="Entrada 2 4 4 3" xfId="2086" xr:uid="{00000000-0005-0000-0000-00004F2C0000}"/>
    <cellStyle name="Entrada 2 4 4 3 2" xfId="2835" xr:uid="{00000000-0005-0000-0000-0000502C0000}"/>
    <cellStyle name="Entrada 2 4 4 3 2 2" xfId="6283" xr:uid="{00000000-0005-0000-0000-0000512C0000}"/>
    <cellStyle name="Entrada 2 4 4 3 2 2 2" xfId="15535" xr:uid="{00000000-0005-0000-0000-0000522C0000}"/>
    <cellStyle name="Entrada 2 4 4 3 2 2 2 2" xfId="24787" xr:uid="{00000000-0005-0000-0000-0000532C0000}"/>
    <cellStyle name="Entrada 2 4 4 3 2 2 2 3" xfId="34039" xr:uid="{00000000-0005-0000-0000-0000542C0000}"/>
    <cellStyle name="Entrada 2 4 4 3 2 3" xfId="8965" xr:uid="{00000000-0005-0000-0000-0000552C0000}"/>
    <cellStyle name="Entrada 2 4 4 3 2 3 2" xfId="18217" xr:uid="{00000000-0005-0000-0000-0000562C0000}"/>
    <cellStyle name="Entrada 2 4 4 3 2 3 2 2" xfId="27469" xr:uid="{00000000-0005-0000-0000-0000572C0000}"/>
    <cellStyle name="Entrada 2 4 4 3 2 3 2 3" xfId="36721" xr:uid="{00000000-0005-0000-0000-0000582C0000}"/>
    <cellStyle name="Entrada 2 4 4 3 2 4" xfId="12087" xr:uid="{00000000-0005-0000-0000-0000592C0000}"/>
    <cellStyle name="Entrada 2 4 4 3 2 4 2" xfId="21339" xr:uid="{00000000-0005-0000-0000-00005A2C0000}"/>
    <cellStyle name="Entrada 2 4 4 3 2 4 3" xfId="30591" xr:uid="{00000000-0005-0000-0000-00005B2C0000}"/>
    <cellStyle name="Entrada 2 4 4 3 3" xfId="3491" xr:uid="{00000000-0005-0000-0000-00005C2C0000}"/>
    <cellStyle name="Entrada 2 4 4 3 3 2" xfId="6939" xr:uid="{00000000-0005-0000-0000-00005D2C0000}"/>
    <cellStyle name="Entrada 2 4 4 3 3 2 2" xfId="16191" xr:uid="{00000000-0005-0000-0000-00005E2C0000}"/>
    <cellStyle name="Entrada 2 4 4 3 3 2 2 2" xfId="25443" xr:uid="{00000000-0005-0000-0000-00005F2C0000}"/>
    <cellStyle name="Entrada 2 4 4 3 3 2 2 3" xfId="34695" xr:uid="{00000000-0005-0000-0000-0000602C0000}"/>
    <cellStyle name="Entrada 2 4 4 3 3 3" xfId="9621" xr:uid="{00000000-0005-0000-0000-0000612C0000}"/>
    <cellStyle name="Entrada 2 4 4 3 3 3 2" xfId="18873" xr:uid="{00000000-0005-0000-0000-0000622C0000}"/>
    <cellStyle name="Entrada 2 4 4 3 3 3 2 2" xfId="28125" xr:uid="{00000000-0005-0000-0000-0000632C0000}"/>
    <cellStyle name="Entrada 2 4 4 3 3 3 2 3" xfId="37377" xr:uid="{00000000-0005-0000-0000-0000642C0000}"/>
    <cellStyle name="Entrada 2 4 4 3 3 4" xfId="12743" xr:uid="{00000000-0005-0000-0000-0000652C0000}"/>
    <cellStyle name="Entrada 2 4 4 3 3 4 2" xfId="21995" xr:uid="{00000000-0005-0000-0000-0000662C0000}"/>
    <cellStyle name="Entrada 2 4 4 3 3 4 3" xfId="31247" xr:uid="{00000000-0005-0000-0000-0000672C0000}"/>
    <cellStyle name="Entrada 2 4 4 3 4" xfId="4126" xr:uid="{00000000-0005-0000-0000-0000682C0000}"/>
    <cellStyle name="Entrada 2 4 4 3 4 2" xfId="7574" xr:uid="{00000000-0005-0000-0000-0000692C0000}"/>
    <cellStyle name="Entrada 2 4 4 3 4 2 2" xfId="16826" xr:uid="{00000000-0005-0000-0000-00006A2C0000}"/>
    <cellStyle name="Entrada 2 4 4 3 4 2 2 2" xfId="26078" xr:uid="{00000000-0005-0000-0000-00006B2C0000}"/>
    <cellStyle name="Entrada 2 4 4 3 4 2 2 3" xfId="35330" xr:uid="{00000000-0005-0000-0000-00006C2C0000}"/>
    <cellStyle name="Entrada 2 4 4 3 4 3" xfId="10256" xr:uid="{00000000-0005-0000-0000-00006D2C0000}"/>
    <cellStyle name="Entrada 2 4 4 3 4 3 2" xfId="19508" xr:uid="{00000000-0005-0000-0000-00006E2C0000}"/>
    <cellStyle name="Entrada 2 4 4 3 4 3 2 2" xfId="28760" xr:uid="{00000000-0005-0000-0000-00006F2C0000}"/>
    <cellStyle name="Entrada 2 4 4 3 4 3 2 3" xfId="38012" xr:uid="{00000000-0005-0000-0000-0000702C0000}"/>
    <cellStyle name="Entrada 2 4 4 3 4 4" xfId="13378" xr:uid="{00000000-0005-0000-0000-0000712C0000}"/>
    <cellStyle name="Entrada 2 4 4 3 4 4 2" xfId="22630" xr:uid="{00000000-0005-0000-0000-0000722C0000}"/>
    <cellStyle name="Entrada 2 4 4 3 4 4 3" xfId="31882" xr:uid="{00000000-0005-0000-0000-0000732C0000}"/>
    <cellStyle name="Entrada 2 4 4 3 5" xfId="5534" xr:uid="{00000000-0005-0000-0000-0000742C0000}"/>
    <cellStyle name="Entrada 2 4 4 3 5 2" xfId="14786" xr:uid="{00000000-0005-0000-0000-0000752C0000}"/>
    <cellStyle name="Entrada 2 4 4 3 5 2 2" xfId="24038" xr:uid="{00000000-0005-0000-0000-0000762C0000}"/>
    <cellStyle name="Entrada 2 4 4 3 5 2 3" xfId="33290" xr:uid="{00000000-0005-0000-0000-0000772C0000}"/>
    <cellStyle name="Entrada 2 4 4 3 6" xfId="8216" xr:uid="{00000000-0005-0000-0000-0000782C0000}"/>
    <cellStyle name="Entrada 2 4 4 3 6 2" xfId="17468" xr:uid="{00000000-0005-0000-0000-0000792C0000}"/>
    <cellStyle name="Entrada 2 4 4 3 6 2 2" xfId="26720" xr:uid="{00000000-0005-0000-0000-00007A2C0000}"/>
    <cellStyle name="Entrada 2 4 4 3 6 2 3" xfId="35972" xr:uid="{00000000-0005-0000-0000-00007B2C0000}"/>
    <cellStyle name="Entrada 2 4 4 3 7" xfId="11338" xr:uid="{00000000-0005-0000-0000-00007C2C0000}"/>
    <cellStyle name="Entrada 2 4 4 3 7 2" xfId="20590" xr:uid="{00000000-0005-0000-0000-00007D2C0000}"/>
    <cellStyle name="Entrada 2 4 4 3 7 3" xfId="29842" xr:uid="{00000000-0005-0000-0000-00007E2C0000}"/>
    <cellStyle name="Entrada 2 4 4 4" xfId="2159" xr:uid="{00000000-0005-0000-0000-00007F2C0000}"/>
    <cellStyle name="Entrada 2 4 4 4 2" xfId="2908" xr:uid="{00000000-0005-0000-0000-0000802C0000}"/>
    <cellStyle name="Entrada 2 4 4 4 2 2" xfId="6356" xr:uid="{00000000-0005-0000-0000-0000812C0000}"/>
    <cellStyle name="Entrada 2 4 4 4 2 2 2" xfId="15608" xr:uid="{00000000-0005-0000-0000-0000822C0000}"/>
    <cellStyle name="Entrada 2 4 4 4 2 2 2 2" xfId="24860" xr:uid="{00000000-0005-0000-0000-0000832C0000}"/>
    <cellStyle name="Entrada 2 4 4 4 2 2 2 3" xfId="34112" xr:uid="{00000000-0005-0000-0000-0000842C0000}"/>
    <cellStyle name="Entrada 2 4 4 4 2 3" xfId="9038" xr:uid="{00000000-0005-0000-0000-0000852C0000}"/>
    <cellStyle name="Entrada 2 4 4 4 2 3 2" xfId="18290" xr:uid="{00000000-0005-0000-0000-0000862C0000}"/>
    <cellStyle name="Entrada 2 4 4 4 2 3 2 2" xfId="27542" xr:uid="{00000000-0005-0000-0000-0000872C0000}"/>
    <cellStyle name="Entrada 2 4 4 4 2 3 2 3" xfId="36794" xr:uid="{00000000-0005-0000-0000-0000882C0000}"/>
    <cellStyle name="Entrada 2 4 4 4 2 4" xfId="12160" xr:uid="{00000000-0005-0000-0000-0000892C0000}"/>
    <cellStyle name="Entrada 2 4 4 4 2 4 2" xfId="21412" xr:uid="{00000000-0005-0000-0000-00008A2C0000}"/>
    <cellStyle name="Entrada 2 4 4 4 2 4 3" xfId="30664" xr:uid="{00000000-0005-0000-0000-00008B2C0000}"/>
    <cellStyle name="Entrada 2 4 4 4 3" xfId="3564" xr:uid="{00000000-0005-0000-0000-00008C2C0000}"/>
    <cellStyle name="Entrada 2 4 4 4 3 2" xfId="7012" xr:uid="{00000000-0005-0000-0000-00008D2C0000}"/>
    <cellStyle name="Entrada 2 4 4 4 3 2 2" xfId="16264" xr:uid="{00000000-0005-0000-0000-00008E2C0000}"/>
    <cellStyle name="Entrada 2 4 4 4 3 2 2 2" xfId="25516" xr:uid="{00000000-0005-0000-0000-00008F2C0000}"/>
    <cellStyle name="Entrada 2 4 4 4 3 2 2 3" xfId="34768" xr:uid="{00000000-0005-0000-0000-0000902C0000}"/>
    <cellStyle name="Entrada 2 4 4 4 3 3" xfId="9694" xr:uid="{00000000-0005-0000-0000-0000912C0000}"/>
    <cellStyle name="Entrada 2 4 4 4 3 3 2" xfId="18946" xr:uid="{00000000-0005-0000-0000-0000922C0000}"/>
    <cellStyle name="Entrada 2 4 4 4 3 3 2 2" xfId="28198" xr:uid="{00000000-0005-0000-0000-0000932C0000}"/>
    <cellStyle name="Entrada 2 4 4 4 3 3 2 3" xfId="37450" xr:uid="{00000000-0005-0000-0000-0000942C0000}"/>
    <cellStyle name="Entrada 2 4 4 4 3 4" xfId="12816" xr:uid="{00000000-0005-0000-0000-0000952C0000}"/>
    <cellStyle name="Entrada 2 4 4 4 3 4 2" xfId="22068" xr:uid="{00000000-0005-0000-0000-0000962C0000}"/>
    <cellStyle name="Entrada 2 4 4 4 3 4 3" xfId="31320" xr:uid="{00000000-0005-0000-0000-0000972C0000}"/>
    <cellStyle name="Entrada 2 4 4 4 4" xfId="4199" xr:uid="{00000000-0005-0000-0000-0000982C0000}"/>
    <cellStyle name="Entrada 2 4 4 4 4 2" xfId="7647" xr:uid="{00000000-0005-0000-0000-0000992C0000}"/>
    <cellStyle name="Entrada 2 4 4 4 4 2 2" xfId="16899" xr:uid="{00000000-0005-0000-0000-00009A2C0000}"/>
    <cellStyle name="Entrada 2 4 4 4 4 2 2 2" xfId="26151" xr:uid="{00000000-0005-0000-0000-00009B2C0000}"/>
    <cellStyle name="Entrada 2 4 4 4 4 2 2 3" xfId="35403" xr:uid="{00000000-0005-0000-0000-00009C2C0000}"/>
    <cellStyle name="Entrada 2 4 4 4 4 3" xfId="10329" xr:uid="{00000000-0005-0000-0000-00009D2C0000}"/>
    <cellStyle name="Entrada 2 4 4 4 4 3 2" xfId="19581" xr:uid="{00000000-0005-0000-0000-00009E2C0000}"/>
    <cellStyle name="Entrada 2 4 4 4 4 3 2 2" xfId="28833" xr:uid="{00000000-0005-0000-0000-00009F2C0000}"/>
    <cellStyle name="Entrada 2 4 4 4 4 3 2 3" xfId="38085" xr:uid="{00000000-0005-0000-0000-0000A02C0000}"/>
    <cellStyle name="Entrada 2 4 4 4 4 4" xfId="13451" xr:uid="{00000000-0005-0000-0000-0000A12C0000}"/>
    <cellStyle name="Entrada 2 4 4 4 4 4 2" xfId="22703" xr:uid="{00000000-0005-0000-0000-0000A22C0000}"/>
    <cellStyle name="Entrada 2 4 4 4 4 4 3" xfId="31955" xr:uid="{00000000-0005-0000-0000-0000A32C0000}"/>
    <cellStyle name="Entrada 2 4 4 4 5" xfId="5607" xr:uid="{00000000-0005-0000-0000-0000A42C0000}"/>
    <cellStyle name="Entrada 2 4 4 4 5 2" xfId="14859" xr:uid="{00000000-0005-0000-0000-0000A52C0000}"/>
    <cellStyle name="Entrada 2 4 4 4 5 2 2" xfId="24111" xr:uid="{00000000-0005-0000-0000-0000A62C0000}"/>
    <cellStyle name="Entrada 2 4 4 4 5 2 3" xfId="33363" xr:uid="{00000000-0005-0000-0000-0000A72C0000}"/>
    <cellStyle name="Entrada 2 4 4 4 6" xfId="8289" xr:uid="{00000000-0005-0000-0000-0000A82C0000}"/>
    <cellStyle name="Entrada 2 4 4 4 6 2" xfId="17541" xr:uid="{00000000-0005-0000-0000-0000A92C0000}"/>
    <cellStyle name="Entrada 2 4 4 4 6 2 2" xfId="26793" xr:uid="{00000000-0005-0000-0000-0000AA2C0000}"/>
    <cellStyle name="Entrada 2 4 4 4 6 2 3" xfId="36045" xr:uid="{00000000-0005-0000-0000-0000AB2C0000}"/>
    <cellStyle name="Entrada 2 4 4 4 7" xfId="11411" xr:uid="{00000000-0005-0000-0000-0000AC2C0000}"/>
    <cellStyle name="Entrada 2 4 4 4 7 2" xfId="20663" xr:uid="{00000000-0005-0000-0000-0000AD2C0000}"/>
    <cellStyle name="Entrada 2 4 4 4 7 3" xfId="29915" xr:uid="{00000000-0005-0000-0000-0000AE2C0000}"/>
    <cellStyle name="Entrada 2 4 4 5" xfId="2222" xr:uid="{00000000-0005-0000-0000-0000AF2C0000}"/>
    <cellStyle name="Entrada 2 4 4 5 2" xfId="2971" xr:uid="{00000000-0005-0000-0000-0000B02C0000}"/>
    <cellStyle name="Entrada 2 4 4 5 2 2" xfId="6419" xr:uid="{00000000-0005-0000-0000-0000B12C0000}"/>
    <cellStyle name="Entrada 2 4 4 5 2 2 2" xfId="15671" xr:uid="{00000000-0005-0000-0000-0000B22C0000}"/>
    <cellStyle name="Entrada 2 4 4 5 2 2 2 2" xfId="24923" xr:uid="{00000000-0005-0000-0000-0000B32C0000}"/>
    <cellStyle name="Entrada 2 4 4 5 2 2 2 3" xfId="34175" xr:uid="{00000000-0005-0000-0000-0000B42C0000}"/>
    <cellStyle name="Entrada 2 4 4 5 2 3" xfId="9101" xr:uid="{00000000-0005-0000-0000-0000B52C0000}"/>
    <cellStyle name="Entrada 2 4 4 5 2 3 2" xfId="18353" xr:uid="{00000000-0005-0000-0000-0000B62C0000}"/>
    <cellStyle name="Entrada 2 4 4 5 2 3 2 2" xfId="27605" xr:uid="{00000000-0005-0000-0000-0000B72C0000}"/>
    <cellStyle name="Entrada 2 4 4 5 2 3 2 3" xfId="36857" xr:uid="{00000000-0005-0000-0000-0000B82C0000}"/>
    <cellStyle name="Entrada 2 4 4 5 2 4" xfId="12223" xr:uid="{00000000-0005-0000-0000-0000B92C0000}"/>
    <cellStyle name="Entrada 2 4 4 5 2 4 2" xfId="21475" xr:uid="{00000000-0005-0000-0000-0000BA2C0000}"/>
    <cellStyle name="Entrada 2 4 4 5 2 4 3" xfId="30727" xr:uid="{00000000-0005-0000-0000-0000BB2C0000}"/>
    <cellStyle name="Entrada 2 4 4 5 3" xfId="3627" xr:uid="{00000000-0005-0000-0000-0000BC2C0000}"/>
    <cellStyle name="Entrada 2 4 4 5 3 2" xfId="7075" xr:uid="{00000000-0005-0000-0000-0000BD2C0000}"/>
    <cellStyle name="Entrada 2 4 4 5 3 2 2" xfId="16327" xr:uid="{00000000-0005-0000-0000-0000BE2C0000}"/>
    <cellStyle name="Entrada 2 4 4 5 3 2 2 2" xfId="25579" xr:uid="{00000000-0005-0000-0000-0000BF2C0000}"/>
    <cellStyle name="Entrada 2 4 4 5 3 2 2 3" xfId="34831" xr:uid="{00000000-0005-0000-0000-0000C02C0000}"/>
    <cellStyle name="Entrada 2 4 4 5 3 3" xfId="9757" xr:uid="{00000000-0005-0000-0000-0000C12C0000}"/>
    <cellStyle name="Entrada 2 4 4 5 3 3 2" xfId="19009" xr:uid="{00000000-0005-0000-0000-0000C22C0000}"/>
    <cellStyle name="Entrada 2 4 4 5 3 3 2 2" xfId="28261" xr:uid="{00000000-0005-0000-0000-0000C32C0000}"/>
    <cellStyle name="Entrada 2 4 4 5 3 3 2 3" xfId="37513" xr:uid="{00000000-0005-0000-0000-0000C42C0000}"/>
    <cellStyle name="Entrada 2 4 4 5 3 4" xfId="12879" xr:uid="{00000000-0005-0000-0000-0000C52C0000}"/>
    <cellStyle name="Entrada 2 4 4 5 3 4 2" xfId="22131" xr:uid="{00000000-0005-0000-0000-0000C62C0000}"/>
    <cellStyle name="Entrada 2 4 4 5 3 4 3" xfId="31383" xr:uid="{00000000-0005-0000-0000-0000C72C0000}"/>
    <cellStyle name="Entrada 2 4 4 5 4" xfId="4262" xr:uid="{00000000-0005-0000-0000-0000C82C0000}"/>
    <cellStyle name="Entrada 2 4 4 5 4 2" xfId="7710" xr:uid="{00000000-0005-0000-0000-0000C92C0000}"/>
    <cellStyle name="Entrada 2 4 4 5 4 2 2" xfId="16962" xr:uid="{00000000-0005-0000-0000-0000CA2C0000}"/>
    <cellStyle name="Entrada 2 4 4 5 4 2 2 2" xfId="26214" xr:uid="{00000000-0005-0000-0000-0000CB2C0000}"/>
    <cellStyle name="Entrada 2 4 4 5 4 2 2 3" xfId="35466" xr:uid="{00000000-0005-0000-0000-0000CC2C0000}"/>
    <cellStyle name="Entrada 2 4 4 5 4 3" xfId="10392" xr:uid="{00000000-0005-0000-0000-0000CD2C0000}"/>
    <cellStyle name="Entrada 2 4 4 5 4 3 2" xfId="19644" xr:uid="{00000000-0005-0000-0000-0000CE2C0000}"/>
    <cellStyle name="Entrada 2 4 4 5 4 3 2 2" xfId="28896" xr:uid="{00000000-0005-0000-0000-0000CF2C0000}"/>
    <cellStyle name="Entrada 2 4 4 5 4 3 2 3" xfId="38148" xr:uid="{00000000-0005-0000-0000-0000D02C0000}"/>
    <cellStyle name="Entrada 2 4 4 5 4 4" xfId="13514" xr:uid="{00000000-0005-0000-0000-0000D12C0000}"/>
    <cellStyle name="Entrada 2 4 4 5 4 4 2" xfId="22766" xr:uid="{00000000-0005-0000-0000-0000D22C0000}"/>
    <cellStyle name="Entrada 2 4 4 5 4 4 3" xfId="32018" xr:uid="{00000000-0005-0000-0000-0000D32C0000}"/>
    <cellStyle name="Entrada 2 4 4 5 5" xfId="5670" xr:uid="{00000000-0005-0000-0000-0000D42C0000}"/>
    <cellStyle name="Entrada 2 4 4 5 5 2" xfId="14922" xr:uid="{00000000-0005-0000-0000-0000D52C0000}"/>
    <cellStyle name="Entrada 2 4 4 5 5 2 2" xfId="24174" xr:uid="{00000000-0005-0000-0000-0000D62C0000}"/>
    <cellStyle name="Entrada 2 4 4 5 5 2 3" xfId="33426" xr:uid="{00000000-0005-0000-0000-0000D72C0000}"/>
    <cellStyle name="Entrada 2 4 4 5 6" xfId="8352" xr:uid="{00000000-0005-0000-0000-0000D82C0000}"/>
    <cellStyle name="Entrada 2 4 4 5 6 2" xfId="17604" xr:uid="{00000000-0005-0000-0000-0000D92C0000}"/>
    <cellStyle name="Entrada 2 4 4 5 6 2 2" xfId="26856" xr:uid="{00000000-0005-0000-0000-0000DA2C0000}"/>
    <cellStyle name="Entrada 2 4 4 5 6 2 3" xfId="36108" xr:uid="{00000000-0005-0000-0000-0000DB2C0000}"/>
    <cellStyle name="Entrada 2 4 4 5 7" xfId="11474" xr:uid="{00000000-0005-0000-0000-0000DC2C0000}"/>
    <cellStyle name="Entrada 2 4 4 5 7 2" xfId="20726" xr:uid="{00000000-0005-0000-0000-0000DD2C0000}"/>
    <cellStyle name="Entrada 2 4 4 5 7 3" xfId="29978" xr:uid="{00000000-0005-0000-0000-0000DE2C0000}"/>
    <cellStyle name="Entrada 2 4 4 6" xfId="2280" xr:uid="{00000000-0005-0000-0000-0000DF2C0000}"/>
    <cellStyle name="Entrada 2 4 4 6 2" xfId="3029" xr:uid="{00000000-0005-0000-0000-0000E02C0000}"/>
    <cellStyle name="Entrada 2 4 4 6 2 2" xfId="6477" xr:uid="{00000000-0005-0000-0000-0000E12C0000}"/>
    <cellStyle name="Entrada 2 4 4 6 2 2 2" xfId="15729" xr:uid="{00000000-0005-0000-0000-0000E22C0000}"/>
    <cellStyle name="Entrada 2 4 4 6 2 2 2 2" xfId="24981" xr:uid="{00000000-0005-0000-0000-0000E32C0000}"/>
    <cellStyle name="Entrada 2 4 4 6 2 2 2 3" xfId="34233" xr:uid="{00000000-0005-0000-0000-0000E42C0000}"/>
    <cellStyle name="Entrada 2 4 4 6 2 3" xfId="9159" xr:uid="{00000000-0005-0000-0000-0000E52C0000}"/>
    <cellStyle name="Entrada 2 4 4 6 2 3 2" xfId="18411" xr:uid="{00000000-0005-0000-0000-0000E62C0000}"/>
    <cellStyle name="Entrada 2 4 4 6 2 3 2 2" xfId="27663" xr:uid="{00000000-0005-0000-0000-0000E72C0000}"/>
    <cellStyle name="Entrada 2 4 4 6 2 3 2 3" xfId="36915" xr:uid="{00000000-0005-0000-0000-0000E82C0000}"/>
    <cellStyle name="Entrada 2 4 4 6 2 4" xfId="12281" xr:uid="{00000000-0005-0000-0000-0000E92C0000}"/>
    <cellStyle name="Entrada 2 4 4 6 2 4 2" xfId="21533" xr:uid="{00000000-0005-0000-0000-0000EA2C0000}"/>
    <cellStyle name="Entrada 2 4 4 6 2 4 3" xfId="30785" xr:uid="{00000000-0005-0000-0000-0000EB2C0000}"/>
    <cellStyle name="Entrada 2 4 4 6 3" xfId="3685" xr:uid="{00000000-0005-0000-0000-0000EC2C0000}"/>
    <cellStyle name="Entrada 2 4 4 6 3 2" xfId="7133" xr:uid="{00000000-0005-0000-0000-0000ED2C0000}"/>
    <cellStyle name="Entrada 2 4 4 6 3 2 2" xfId="16385" xr:uid="{00000000-0005-0000-0000-0000EE2C0000}"/>
    <cellStyle name="Entrada 2 4 4 6 3 2 2 2" xfId="25637" xr:uid="{00000000-0005-0000-0000-0000EF2C0000}"/>
    <cellStyle name="Entrada 2 4 4 6 3 2 2 3" xfId="34889" xr:uid="{00000000-0005-0000-0000-0000F02C0000}"/>
    <cellStyle name="Entrada 2 4 4 6 3 3" xfId="9815" xr:uid="{00000000-0005-0000-0000-0000F12C0000}"/>
    <cellStyle name="Entrada 2 4 4 6 3 3 2" xfId="19067" xr:uid="{00000000-0005-0000-0000-0000F22C0000}"/>
    <cellStyle name="Entrada 2 4 4 6 3 3 2 2" xfId="28319" xr:uid="{00000000-0005-0000-0000-0000F32C0000}"/>
    <cellStyle name="Entrada 2 4 4 6 3 3 2 3" xfId="37571" xr:uid="{00000000-0005-0000-0000-0000F42C0000}"/>
    <cellStyle name="Entrada 2 4 4 6 3 4" xfId="12937" xr:uid="{00000000-0005-0000-0000-0000F52C0000}"/>
    <cellStyle name="Entrada 2 4 4 6 3 4 2" xfId="22189" xr:uid="{00000000-0005-0000-0000-0000F62C0000}"/>
    <cellStyle name="Entrada 2 4 4 6 3 4 3" xfId="31441" xr:uid="{00000000-0005-0000-0000-0000F72C0000}"/>
    <cellStyle name="Entrada 2 4 4 6 4" xfId="4320" xr:uid="{00000000-0005-0000-0000-0000F82C0000}"/>
    <cellStyle name="Entrada 2 4 4 6 4 2" xfId="7768" xr:uid="{00000000-0005-0000-0000-0000F92C0000}"/>
    <cellStyle name="Entrada 2 4 4 6 4 2 2" xfId="17020" xr:uid="{00000000-0005-0000-0000-0000FA2C0000}"/>
    <cellStyle name="Entrada 2 4 4 6 4 2 2 2" xfId="26272" xr:uid="{00000000-0005-0000-0000-0000FB2C0000}"/>
    <cellStyle name="Entrada 2 4 4 6 4 2 2 3" xfId="35524" xr:uid="{00000000-0005-0000-0000-0000FC2C0000}"/>
    <cellStyle name="Entrada 2 4 4 6 4 3" xfId="10450" xr:uid="{00000000-0005-0000-0000-0000FD2C0000}"/>
    <cellStyle name="Entrada 2 4 4 6 4 3 2" xfId="19702" xr:uid="{00000000-0005-0000-0000-0000FE2C0000}"/>
    <cellStyle name="Entrada 2 4 4 6 4 3 2 2" xfId="28954" xr:uid="{00000000-0005-0000-0000-0000FF2C0000}"/>
    <cellStyle name="Entrada 2 4 4 6 4 3 2 3" xfId="38206" xr:uid="{00000000-0005-0000-0000-0000002D0000}"/>
    <cellStyle name="Entrada 2 4 4 6 4 4" xfId="13572" xr:uid="{00000000-0005-0000-0000-0000012D0000}"/>
    <cellStyle name="Entrada 2 4 4 6 4 4 2" xfId="22824" xr:uid="{00000000-0005-0000-0000-0000022D0000}"/>
    <cellStyle name="Entrada 2 4 4 6 4 4 3" xfId="32076" xr:uid="{00000000-0005-0000-0000-0000032D0000}"/>
    <cellStyle name="Entrada 2 4 4 6 5" xfId="5728" xr:uid="{00000000-0005-0000-0000-0000042D0000}"/>
    <cellStyle name="Entrada 2 4 4 6 5 2" xfId="14980" xr:uid="{00000000-0005-0000-0000-0000052D0000}"/>
    <cellStyle name="Entrada 2 4 4 6 5 2 2" xfId="24232" xr:uid="{00000000-0005-0000-0000-0000062D0000}"/>
    <cellStyle name="Entrada 2 4 4 6 5 2 3" xfId="33484" xr:uid="{00000000-0005-0000-0000-0000072D0000}"/>
    <cellStyle name="Entrada 2 4 4 6 6" xfId="8410" xr:uid="{00000000-0005-0000-0000-0000082D0000}"/>
    <cellStyle name="Entrada 2 4 4 6 6 2" xfId="17662" xr:uid="{00000000-0005-0000-0000-0000092D0000}"/>
    <cellStyle name="Entrada 2 4 4 6 6 2 2" xfId="26914" xr:uid="{00000000-0005-0000-0000-00000A2D0000}"/>
    <cellStyle name="Entrada 2 4 4 6 6 2 3" xfId="36166" xr:uid="{00000000-0005-0000-0000-00000B2D0000}"/>
    <cellStyle name="Entrada 2 4 4 6 7" xfId="11532" xr:uid="{00000000-0005-0000-0000-00000C2D0000}"/>
    <cellStyle name="Entrada 2 4 4 6 7 2" xfId="20784" xr:uid="{00000000-0005-0000-0000-00000D2D0000}"/>
    <cellStyle name="Entrada 2 4 4 6 7 3" xfId="30036" xr:uid="{00000000-0005-0000-0000-00000E2D0000}"/>
    <cellStyle name="Entrada 2 4 4 7" xfId="1123" xr:uid="{00000000-0005-0000-0000-00000F2D0000}"/>
    <cellStyle name="Entrada 2 4 4 7 2" xfId="4851" xr:uid="{00000000-0005-0000-0000-0000102D0000}"/>
    <cellStyle name="Entrada 2 4 4 7 2 2" xfId="14103" xr:uid="{00000000-0005-0000-0000-0000112D0000}"/>
    <cellStyle name="Entrada 2 4 4 7 2 2 2" xfId="23355" xr:uid="{00000000-0005-0000-0000-0000122D0000}"/>
    <cellStyle name="Entrada 2 4 4 7 2 2 3" xfId="32607" xr:uid="{00000000-0005-0000-0000-0000132D0000}"/>
    <cellStyle name="Entrada 2 4 4 7 3" xfId="4336" xr:uid="{00000000-0005-0000-0000-0000142D0000}"/>
    <cellStyle name="Entrada 2 4 4 7 3 2" xfId="13588" xr:uid="{00000000-0005-0000-0000-0000152D0000}"/>
    <cellStyle name="Entrada 2 4 4 7 3 2 2" xfId="22840" xr:uid="{00000000-0005-0000-0000-0000162D0000}"/>
    <cellStyle name="Entrada 2 4 4 7 3 2 3" xfId="32092" xr:uid="{00000000-0005-0000-0000-0000172D0000}"/>
    <cellStyle name="Entrada 2 4 4 7 4" xfId="10877" xr:uid="{00000000-0005-0000-0000-0000182D0000}"/>
    <cellStyle name="Entrada 2 4 4 7 4 2" xfId="20129" xr:uid="{00000000-0005-0000-0000-0000192D0000}"/>
    <cellStyle name="Entrada 2 4 4 7 4 3" xfId="29381" xr:uid="{00000000-0005-0000-0000-00001A2D0000}"/>
    <cellStyle name="Entrada 2 4 4 8" xfId="2329" xr:uid="{00000000-0005-0000-0000-00001B2D0000}"/>
    <cellStyle name="Entrada 2 4 4 8 2" xfId="5777" xr:uid="{00000000-0005-0000-0000-00001C2D0000}"/>
    <cellStyle name="Entrada 2 4 4 8 2 2" xfId="15029" xr:uid="{00000000-0005-0000-0000-00001D2D0000}"/>
    <cellStyle name="Entrada 2 4 4 8 2 2 2" xfId="24281" xr:uid="{00000000-0005-0000-0000-00001E2D0000}"/>
    <cellStyle name="Entrada 2 4 4 8 2 2 3" xfId="33533" xr:uid="{00000000-0005-0000-0000-00001F2D0000}"/>
    <cellStyle name="Entrada 2 4 4 8 3" xfId="8459" xr:uid="{00000000-0005-0000-0000-0000202D0000}"/>
    <cellStyle name="Entrada 2 4 4 8 3 2" xfId="17711" xr:uid="{00000000-0005-0000-0000-0000212D0000}"/>
    <cellStyle name="Entrada 2 4 4 8 3 2 2" xfId="26963" xr:uid="{00000000-0005-0000-0000-0000222D0000}"/>
    <cellStyle name="Entrada 2 4 4 8 3 2 3" xfId="36215" xr:uid="{00000000-0005-0000-0000-0000232D0000}"/>
    <cellStyle name="Entrada 2 4 4 8 4" xfId="11581" xr:uid="{00000000-0005-0000-0000-0000242D0000}"/>
    <cellStyle name="Entrada 2 4 4 8 4 2" xfId="20833" xr:uid="{00000000-0005-0000-0000-0000252D0000}"/>
    <cellStyle name="Entrada 2 4 4 8 4 3" xfId="30085" xr:uid="{00000000-0005-0000-0000-0000262D0000}"/>
    <cellStyle name="Entrada 2 4 4 9" xfId="3050" xr:uid="{00000000-0005-0000-0000-0000272D0000}"/>
    <cellStyle name="Entrada 2 4 4 9 2" xfId="6498" xr:uid="{00000000-0005-0000-0000-0000282D0000}"/>
    <cellStyle name="Entrada 2 4 4 9 2 2" xfId="15750" xr:uid="{00000000-0005-0000-0000-0000292D0000}"/>
    <cellStyle name="Entrada 2 4 4 9 2 2 2" xfId="25002" xr:uid="{00000000-0005-0000-0000-00002A2D0000}"/>
    <cellStyle name="Entrada 2 4 4 9 2 2 3" xfId="34254" xr:uid="{00000000-0005-0000-0000-00002B2D0000}"/>
    <cellStyle name="Entrada 2 4 4 9 3" xfId="9180" xr:uid="{00000000-0005-0000-0000-00002C2D0000}"/>
    <cellStyle name="Entrada 2 4 4 9 3 2" xfId="18432" xr:uid="{00000000-0005-0000-0000-00002D2D0000}"/>
    <cellStyle name="Entrada 2 4 4 9 3 2 2" xfId="27684" xr:uid="{00000000-0005-0000-0000-00002E2D0000}"/>
    <cellStyle name="Entrada 2 4 4 9 3 2 3" xfId="36936" xr:uid="{00000000-0005-0000-0000-00002F2D0000}"/>
    <cellStyle name="Entrada 2 4 4 9 4" xfId="12302" xr:uid="{00000000-0005-0000-0000-0000302D0000}"/>
    <cellStyle name="Entrada 2 4 4 9 4 2" xfId="21554" xr:uid="{00000000-0005-0000-0000-0000312D0000}"/>
    <cellStyle name="Entrada 2 4 4 9 4 3" xfId="30806" xr:uid="{00000000-0005-0000-0000-0000322D0000}"/>
    <cellStyle name="Entrada 2 4 5" xfId="1775" xr:uid="{00000000-0005-0000-0000-0000332D0000}"/>
    <cellStyle name="Entrada 2 4 5 2" xfId="2528" xr:uid="{00000000-0005-0000-0000-0000342D0000}"/>
    <cellStyle name="Entrada 2 4 5 2 2" xfId="5976" xr:uid="{00000000-0005-0000-0000-0000352D0000}"/>
    <cellStyle name="Entrada 2 4 5 2 2 2" xfId="15228" xr:uid="{00000000-0005-0000-0000-0000362D0000}"/>
    <cellStyle name="Entrada 2 4 5 2 2 2 2" xfId="24480" xr:uid="{00000000-0005-0000-0000-0000372D0000}"/>
    <cellStyle name="Entrada 2 4 5 2 2 2 3" xfId="33732" xr:uid="{00000000-0005-0000-0000-0000382D0000}"/>
    <cellStyle name="Entrada 2 4 5 2 3" xfId="8658" xr:uid="{00000000-0005-0000-0000-0000392D0000}"/>
    <cellStyle name="Entrada 2 4 5 2 3 2" xfId="17910" xr:uid="{00000000-0005-0000-0000-00003A2D0000}"/>
    <cellStyle name="Entrada 2 4 5 2 3 2 2" xfId="27162" xr:uid="{00000000-0005-0000-0000-00003B2D0000}"/>
    <cellStyle name="Entrada 2 4 5 2 3 2 3" xfId="36414" xr:uid="{00000000-0005-0000-0000-00003C2D0000}"/>
    <cellStyle name="Entrada 2 4 5 2 4" xfId="11780" xr:uid="{00000000-0005-0000-0000-00003D2D0000}"/>
    <cellStyle name="Entrada 2 4 5 2 4 2" xfId="21032" xr:uid="{00000000-0005-0000-0000-00003E2D0000}"/>
    <cellStyle name="Entrada 2 4 5 2 4 3" xfId="30284" xr:uid="{00000000-0005-0000-0000-00003F2D0000}"/>
    <cellStyle name="Entrada 2 4 5 3" xfId="3184" xr:uid="{00000000-0005-0000-0000-0000402D0000}"/>
    <cellStyle name="Entrada 2 4 5 3 2" xfId="6632" xr:uid="{00000000-0005-0000-0000-0000412D0000}"/>
    <cellStyle name="Entrada 2 4 5 3 2 2" xfId="15884" xr:uid="{00000000-0005-0000-0000-0000422D0000}"/>
    <cellStyle name="Entrada 2 4 5 3 2 2 2" xfId="25136" xr:uid="{00000000-0005-0000-0000-0000432D0000}"/>
    <cellStyle name="Entrada 2 4 5 3 2 2 3" xfId="34388" xr:uid="{00000000-0005-0000-0000-0000442D0000}"/>
    <cellStyle name="Entrada 2 4 5 3 3" xfId="9314" xr:uid="{00000000-0005-0000-0000-0000452D0000}"/>
    <cellStyle name="Entrada 2 4 5 3 3 2" xfId="18566" xr:uid="{00000000-0005-0000-0000-0000462D0000}"/>
    <cellStyle name="Entrada 2 4 5 3 3 2 2" xfId="27818" xr:uid="{00000000-0005-0000-0000-0000472D0000}"/>
    <cellStyle name="Entrada 2 4 5 3 3 2 3" xfId="37070" xr:uid="{00000000-0005-0000-0000-0000482D0000}"/>
    <cellStyle name="Entrada 2 4 5 3 4" xfId="12436" xr:uid="{00000000-0005-0000-0000-0000492D0000}"/>
    <cellStyle name="Entrada 2 4 5 3 4 2" xfId="21688" xr:uid="{00000000-0005-0000-0000-00004A2D0000}"/>
    <cellStyle name="Entrada 2 4 5 3 4 3" xfId="30940" xr:uid="{00000000-0005-0000-0000-00004B2D0000}"/>
    <cellStyle name="Entrada 2 4 5 4" xfId="3819" xr:uid="{00000000-0005-0000-0000-00004C2D0000}"/>
    <cellStyle name="Entrada 2 4 5 4 2" xfId="7267" xr:uid="{00000000-0005-0000-0000-00004D2D0000}"/>
    <cellStyle name="Entrada 2 4 5 4 2 2" xfId="16519" xr:uid="{00000000-0005-0000-0000-00004E2D0000}"/>
    <cellStyle name="Entrada 2 4 5 4 2 2 2" xfId="25771" xr:uid="{00000000-0005-0000-0000-00004F2D0000}"/>
    <cellStyle name="Entrada 2 4 5 4 2 2 3" xfId="35023" xr:uid="{00000000-0005-0000-0000-0000502D0000}"/>
    <cellStyle name="Entrada 2 4 5 4 3" xfId="9949" xr:uid="{00000000-0005-0000-0000-0000512D0000}"/>
    <cellStyle name="Entrada 2 4 5 4 3 2" xfId="19201" xr:uid="{00000000-0005-0000-0000-0000522D0000}"/>
    <cellStyle name="Entrada 2 4 5 4 3 2 2" xfId="28453" xr:uid="{00000000-0005-0000-0000-0000532D0000}"/>
    <cellStyle name="Entrada 2 4 5 4 3 2 3" xfId="37705" xr:uid="{00000000-0005-0000-0000-0000542D0000}"/>
    <cellStyle name="Entrada 2 4 5 4 4" xfId="13071" xr:uid="{00000000-0005-0000-0000-0000552D0000}"/>
    <cellStyle name="Entrada 2 4 5 4 4 2" xfId="22323" xr:uid="{00000000-0005-0000-0000-0000562D0000}"/>
    <cellStyle name="Entrada 2 4 5 4 4 3" xfId="31575" xr:uid="{00000000-0005-0000-0000-0000572D0000}"/>
    <cellStyle name="Entrada 2 4 5 5" xfId="5225" xr:uid="{00000000-0005-0000-0000-0000582D0000}"/>
    <cellStyle name="Entrada 2 4 5 5 2" xfId="14477" xr:uid="{00000000-0005-0000-0000-0000592D0000}"/>
    <cellStyle name="Entrada 2 4 5 5 2 2" xfId="23729" xr:uid="{00000000-0005-0000-0000-00005A2D0000}"/>
    <cellStyle name="Entrada 2 4 5 5 2 3" xfId="32981" xr:uid="{00000000-0005-0000-0000-00005B2D0000}"/>
    <cellStyle name="Entrada 2 4 5 6" xfId="7908" xr:uid="{00000000-0005-0000-0000-00005C2D0000}"/>
    <cellStyle name="Entrada 2 4 5 6 2" xfId="17160" xr:uid="{00000000-0005-0000-0000-00005D2D0000}"/>
    <cellStyle name="Entrada 2 4 5 6 2 2" xfId="26412" xr:uid="{00000000-0005-0000-0000-00005E2D0000}"/>
    <cellStyle name="Entrada 2 4 5 6 2 3" xfId="35664" xr:uid="{00000000-0005-0000-0000-00005F2D0000}"/>
    <cellStyle name="Entrada 2 4 5 7" xfId="11030" xr:uid="{00000000-0005-0000-0000-0000602D0000}"/>
    <cellStyle name="Entrada 2 4 5 7 2" xfId="20282" xr:uid="{00000000-0005-0000-0000-0000612D0000}"/>
    <cellStyle name="Entrada 2 4 5 7 3" xfId="29534" xr:uid="{00000000-0005-0000-0000-0000622D0000}"/>
    <cellStyle name="Entrada 2 4 6" xfId="1959" xr:uid="{00000000-0005-0000-0000-0000632D0000}"/>
    <cellStyle name="Entrada 2 4 6 2" xfId="2712" xr:uid="{00000000-0005-0000-0000-0000642D0000}"/>
    <cellStyle name="Entrada 2 4 6 2 2" xfId="6160" xr:uid="{00000000-0005-0000-0000-0000652D0000}"/>
    <cellStyle name="Entrada 2 4 6 2 2 2" xfId="15412" xr:uid="{00000000-0005-0000-0000-0000662D0000}"/>
    <cellStyle name="Entrada 2 4 6 2 2 2 2" xfId="24664" xr:uid="{00000000-0005-0000-0000-0000672D0000}"/>
    <cellStyle name="Entrada 2 4 6 2 2 2 3" xfId="33916" xr:uid="{00000000-0005-0000-0000-0000682D0000}"/>
    <cellStyle name="Entrada 2 4 6 2 3" xfId="8842" xr:uid="{00000000-0005-0000-0000-0000692D0000}"/>
    <cellStyle name="Entrada 2 4 6 2 3 2" xfId="18094" xr:uid="{00000000-0005-0000-0000-00006A2D0000}"/>
    <cellStyle name="Entrada 2 4 6 2 3 2 2" xfId="27346" xr:uid="{00000000-0005-0000-0000-00006B2D0000}"/>
    <cellStyle name="Entrada 2 4 6 2 3 2 3" xfId="36598" xr:uid="{00000000-0005-0000-0000-00006C2D0000}"/>
    <cellStyle name="Entrada 2 4 6 2 4" xfId="11964" xr:uid="{00000000-0005-0000-0000-00006D2D0000}"/>
    <cellStyle name="Entrada 2 4 6 2 4 2" xfId="21216" xr:uid="{00000000-0005-0000-0000-00006E2D0000}"/>
    <cellStyle name="Entrada 2 4 6 2 4 3" xfId="30468" xr:uid="{00000000-0005-0000-0000-00006F2D0000}"/>
    <cellStyle name="Entrada 2 4 6 3" xfId="3368" xr:uid="{00000000-0005-0000-0000-0000702D0000}"/>
    <cellStyle name="Entrada 2 4 6 3 2" xfId="6816" xr:uid="{00000000-0005-0000-0000-0000712D0000}"/>
    <cellStyle name="Entrada 2 4 6 3 2 2" xfId="16068" xr:uid="{00000000-0005-0000-0000-0000722D0000}"/>
    <cellStyle name="Entrada 2 4 6 3 2 2 2" xfId="25320" xr:uid="{00000000-0005-0000-0000-0000732D0000}"/>
    <cellStyle name="Entrada 2 4 6 3 2 2 3" xfId="34572" xr:uid="{00000000-0005-0000-0000-0000742D0000}"/>
    <cellStyle name="Entrada 2 4 6 3 3" xfId="9498" xr:uid="{00000000-0005-0000-0000-0000752D0000}"/>
    <cellStyle name="Entrada 2 4 6 3 3 2" xfId="18750" xr:uid="{00000000-0005-0000-0000-0000762D0000}"/>
    <cellStyle name="Entrada 2 4 6 3 3 2 2" xfId="28002" xr:uid="{00000000-0005-0000-0000-0000772D0000}"/>
    <cellStyle name="Entrada 2 4 6 3 3 2 3" xfId="37254" xr:uid="{00000000-0005-0000-0000-0000782D0000}"/>
    <cellStyle name="Entrada 2 4 6 3 4" xfId="12620" xr:uid="{00000000-0005-0000-0000-0000792D0000}"/>
    <cellStyle name="Entrada 2 4 6 3 4 2" xfId="21872" xr:uid="{00000000-0005-0000-0000-00007A2D0000}"/>
    <cellStyle name="Entrada 2 4 6 3 4 3" xfId="31124" xr:uid="{00000000-0005-0000-0000-00007B2D0000}"/>
    <cellStyle name="Entrada 2 4 6 4" xfId="4003" xr:uid="{00000000-0005-0000-0000-00007C2D0000}"/>
    <cellStyle name="Entrada 2 4 6 4 2" xfId="7451" xr:uid="{00000000-0005-0000-0000-00007D2D0000}"/>
    <cellStyle name="Entrada 2 4 6 4 2 2" xfId="16703" xr:uid="{00000000-0005-0000-0000-00007E2D0000}"/>
    <cellStyle name="Entrada 2 4 6 4 2 2 2" xfId="25955" xr:uid="{00000000-0005-0000-0000-00007F2D0000}"/>
    <cellStyle name="Entrada 2 4 6 4 2 2 3" xfId="35207" xr:uid="{00000000-0005-0000-0000-0000802D0000}"/>
    <cellStyle name="Entrada 2 4 6 4 3" xfId="10133" xr:uid="{00000000-0005-0000-0000-0000812D0000}"/>
    <cellStyle name="Entrada 2 4 6 4 3 2" xfId="19385" xr:uid="{00000000-0005-0000-0000-0000822D0000}"/>
    <cellStyle name="Entrada 2 4 6 4 3 2 2" xfId="28637" xr:uid="{00000000-0005-0000-0000-0000832D0000}"/>
    <cellStyle name="Entrada 2 4 6 4 3 2 3" xfId="37889" xr:uid="{00000000-0005-0000-0000-0000842D0000}"/>
    <cellStyle name="Entrada 2 4 6 4 4" xfId="13255" xr:uid="{00000000-0005-0000-0000-0000852D0000}"/>
    <cellStyle name="Entrada 2 4 6 4 4 2" xfId="22507" xr:uid="{00000000-0005-0000-0000-0000862D0000}"/>
    <cellStyle name="Entrada 2 4 6 4 4 3" xfId="31759" xr:uid="{00000000-0005-0000-0000-0000872D0000}"/>
    <cellStyle name="Entrada 2 4 6 5" xfId="5409" xr:uid="{00000000-0005-0000-0000-0000882D0000}"/>
    <cellStyle name="Entrada 2 4 6 5 2" xfId="14661" xr:uid="{00000000-0005-0000-0000-0000892D0000}"/>
    <cellStyle name="Entrada 2 4 6 5 2 2" xfId="23913" xr:uid="{00000000-0005-0000-0000-00008A2D0000}"/>
    <cellStyle name="Entrada 2 4 6 5 2 3" xfId="33165" xr:uid="{00000000-0005-0000-0000-00008B2D0000}"/>
    <cellStyle name="Entrada 2 4 6 6" xfId="8092" xr:uid="{00000000-0005-0000-0000-00008C2D0000}"/>
    <cellStyle name="Entrada 2 4 6 6 2" xfId="17344" xr:uid="{00000000-0005-0000-0000-00008D2D0000}"/>
    <cellStyle name="Entrada 2 4 6 6 2 2" xfId="26596" xr:uid="{00000000-0005-0000-0000-00008E2D0000}"/>
    <cellStyle name="Entrada 2 4 6 6 2 3" xfId="35848" xr:uid="{00000000-0005-0000-0000-00008F2D0000}"/>
    <cellStyle name="Entrada 2 4 6 7" xfId="11214" xr:uid="{00000000-0005-0000-0000-0000902D0000}"/>
    <cellStyle name="Entrada 2 4 6 7 2" xfId="20466" xr:uid="{00000000-0005-0000-0000-0000912D0000}"/>
    <cellStyle name="Entrada 2 4 6 7 3" xfId="29718" xr:uid="{00000000-0005-0000-0000-0000922D0000}"/>
    <cellStyle name="Entrada 2 4 7" xfId="1719" xr:uid="{00000000-0005-0000-0000-0000932D0000}"/>
    <cellStyle name="Entrada 2 4 7 2" xfId="2472" xr:uid="{00000000-0005-0000-0000-0000942D0000}"/>
    <cellStyle name="Entrada 2 4 7 2 2" xfId="5920" xr:uid="{00000000-0005-0000-0000-0000952D0000}"/>
    <cellStyle name="Entrada 2 4 7 2 2 2" xfId="15172" xr:uid="{00000000-0005-0000-0000-0000962D0000}"/>
    <cellStyle name="Entrada 2 4 7 2 2 2 2" xfId="24424" xr:uid="{00000000-0005-0000-0000-0000972D0000}"/>
    <cellStyle name="Entrada 2 4 7 2 2 2 3" xfId="33676" xr:uid="{00000000-0005-0000-0000-0000982D0000}"/>
    <cellStyle name="Entrada 2 4 7 2 3" xfId="8602" xr:uid="{00000000-0005-0000-0000-0000992D0000}"/>
    <cellStyle name="Entrada 2 4 7 2 3 2" xfId="17854" xr:uid="{00000000-0005-0000-0000-00009A2D0000}"/>
    <cellStyle name="Entrada 2 4 7 2 3 2 2" xfId="27106" xr:uid="{00000000-0005-0000-0000-00009B2D0000}"/>
    <cellStyle name="Entrada 2 4 7 2 3 2 3" xfId="36358" xr:uid="{00000000-0005-0000-0000-00009C2D0000}"/>
    <cellStyle name="Entrada 2 4 7 2 4" xfId="11724" xr:uid="{00000000-0005-0000-0000-00009D2D0000}"/>
    <cellStyle name="Entrada 2 4 7 2 4 2" xfId="20976" xr:uid="{00000000-0005-0000-0000-00009E2D0000}"/>
    <cellStyle name="Entrada 2 4 7 2 4 3" xfId="30228" xr:uid="{00000000-0005-0000-0000-00009F2D0000}"/>
    <cellStyle name="Entrada 2 4 7 3" xfId="3128" xr:uid="{00000000-0005-0000-0000-0000A02D0000}"/>
    <cellStyle name="Entrada 2 4 7 3 2" xfId="6576" xr:uid="{00000000-0005-0000-0000-0000A12D0000}"/>
    <cellStyle name="Entrada 2 4 7 3 2 2" xfId="15828" xr:uid="{00000000-0005-0000-0000-0000A22D0000}"/>
    <cellStyle name="Entrada 2 4 7 3 2 2 2" xfId="25080" xr:uid="{00000000-0005-0000-0000-0000A32D0000}"/>
    <cellStyle name="Entrada 2 4 7 3 2 2 3" xfId="34332" xr:uid="{00000000-0005-0000-0000-0000A42D0000}"/>
    <cellStyle name="Entrada 2 4 7 3 3" xfId="9258" xr:uid="{00000000-0005-0000-0000-0000A52D0000}"/>
    <cellStyle name="Entrada 2 4 7 3 3 2" xfId="18510" xr:uid="{00000000-0005-0000-0000-0000A62D0000}"/>
    <cellStyle name="Entrada 2 4 7 3 3 2 2" xfId="27762" xr:uid="{00000000-0005-0000-0000-0000A72D0000}"/>
    <cellStyle name="Entrada 2 4 7 3 3 2 3" xfId="37014" xr:uid="{00000000-0005-0000-0000-0000A82D0000}"/>
    <cellStyle name="Entrada 2 4 7 3 4" xfId="12380" xr:uid="{00000000-0005-0000-0000-0000A92D0000}"/>
    <cellStyle name="Entrada 2 4 7 3 4 2" xfId="21632" xr:uid="{00000000-0005-0000-0000-0000AA2D0000}"/>
    <cellStyle name="Entrada 2 4 7 3 4 3" xfId="30884" xr:uid="{00000000-0005-0000-0000-0000AB2D0000}"/>
    <cellStyle name="Entrada 2 4 7 4" xfId="3763" xr:uid="{00000000-0005-0000-0000-0000AC2D0000}"/>
    <cellStyle name="Entrada 2 4 7 4 2" xfId="7211" xr:uid="{00000000-0005-0000-0000-0000AD2D0000}"/>
    <cellStyle name="Entrada 2 4 7 4 2 2" xfId="16463" xr:uid="{00000000-0005-0000-0000-0000AE2D0000}"/>
    <cellStyle name="Entrada 2 4 7 4 2 2 2" xfId="25715" xr:uid="{00000000-0005-0000-0000-0000AF2D0000}"/>
    <cellStyle name="Entrada 2 4 7 4 2 2 3" xfId="34967" xr:uid="{00000000-0005-0000-0000-0000B02D0000}"/>
    <cellStyle name="Entrada 2 4 7 4 3" xfId="9893" xr:uid="{00000000-0005-0000-0000-0000B12D0000}"/>
    <cellStyle name="Entrada 2 4 7 4 3 2" xfId="19145" xr:uid="{00000000-0005-0000-0000-0000B22D0000}"/>
    <cellStyle name="Entrada 2 4 7 4 3 2 2" xfId="28397" xr:uid="{00000000-0005-0000-0000-0000B32D0000}"/>
    <cellStyle name="Entrada 2 4 7 4 3 2 3" xfId="37649" xr:uid="{00000000-0005-0000-0000-0000B42D0000}"/>
    <cellStyle name="Entrada 2 4 7 4 4" xfId="13015" xr:uid="{00000000-0005-0000-0000-0000B52D0000}"/>
    <cellStyle name="Entrada 2 4 7 4 4 2" xfId="22267" xr:uid="{00000000-0005-0000-0000-0000B62D0000}"/>
    <cellStyle name="Entrada 2 4 7 4 4 3" xfId="31519" xr:uid="{00000000-0005-0000-0000-0000B72D0000}"/>
    <cellStyle name="Entrada 2 4 7 5" xfId="5169" xr:uid="{00000000-0005-0000-0000-0000B82D0000}"/>
    <cellStyle name="Entrada 2 4 7 5 2" xfId="14421" xr:uid="{00000000-0005-0000-0000-0000B92D0000}"/>
    <cellStyle name="Entrada 2 4 7 5 2 2" xfId="23673" xr:uid="{00000000-0005-0000-0000-0000BA2D0000}"/>
    <cellStyle name="Entrada 2 4 7 5 2 3" xfId="32925" xr:uid="{00000000-0005-0000-0000-0000BB2D0000}"/>
    <cellStyle name="Entrada 2 4 7 6" xfId="7852" xr:uid="{00000000-0005-0000-0000-0000BC2D0000}"/>
    <cellStyle name="Entrada 2 4 7 6 2" xfId="17104" xr:uid="{00000000-0005-0000-0000-0000BD2D0000}"/>
    <cellStyle name="Entrada 2 4 7 6 2 2" xfId="26356" xr:uid="{00000000-0005-0000-0000-0000BE2D0000}"/>
    <cellStyle name="Entrada 2 4 7 6 2 3" xfId="35608" xr:uid="{00000000-0005-0000-0000-0000BF2D0000}"/>
    <cellStyle name="Entrada 2 4 7 7" xfId="10974" xr:uid="{00000000-0005-0000-0000-0000C02D0000}"/>
    <cellStyle name="Entrada 2 4 7 7 2" xfId="20226" xr:uid="{00000000-0005-0000-0000-0000C12D0000}"/>
    <cellStyle name="Entrada 2 4 7 7 3" xfId="29478" xr:uid="{00000000-0005-0000-0000-0000C22D0000}"/>
    <cellStyle name="Entrada 2 4 8" xfId="1834" xr:uid="{00000000-0005-0000-0000-0000C32D0000}"/>
    <cellStyle name="Entrada 2 4 8 2" xfId="2587" xr:uid="{00000000-0005-0000-0000-0000C42D0000}"/>
    <cellStyle name="Entrada 2 4 8 2 2" xfId="6035" xr:uid="{00000000-0005-0000-0000-0000C52D0000}"/>
    <cellStyle name="Entrada 2 4 8 2 2 2" xfId="15287" xr:uid="{00000000-0005-0000-0000-0000C62D0000}"/>
    <cellStyle name="Entrada 2 4 8 2 2 2 2" xfId="24539" xr:uid="{00000000-0005-0000-0000-0000C72D0000}"/>
    <cellStyle name="Entrada 2 4 8 2 2 2 3" xfId="33791" xr:uid="{00000000-0005-0000-0000-0000C82D0000}"/>
    <cellStyle name="Entrada 2 4 8 2 3" xfId="8717" xr:uid="{00000000-0005-0000-0000-0000C92D0000}"/>
    <cellStyle name="Entrada 2 4 8 2 3 2" xfId="17969" xr:uid="{00000000-0005-0000-0000-0000CA2D0000}"/>
    <cellStyle name="Entrada 2 4 8 2 3 2 2" xfId="27221" xr:uid="{00000000-0005-0000-0000-0000CB2D0000}"/>
    <cellStyle name="Entrada 2 4 8 2 3 2 3" xfId="36473" xr:uid="{00000000-0005-0000-0000-0000CC2D0000}"/>
    <cellStyle name="Entrada 2 4 8 2 4" xfId="11839" xr:uid="{00000000-0005-0000-0000-0000CD2D0000}"/>
    <cellStyle name="Entrada 2 4 8 2 4 2" xfId="21091" xr:uid="{00000000-0005-0000-0000-0000CE2D0000}"/>
    <cellStyle name="Entrada 2 4 8 2 4 3" xfId="30343" xr:uid="{00000000-0005-0000-0000-0000CF2D0000}"/>
    <cellStyle name="Entrada 2 4 8 3" xfId="3243" xr:uid="{00000000-0005-0000-0000-0000D02D0000}"/>
    <cellStyle name="Entrada 2 4 8 3 2" xfId="6691" xr:uid="{00000000-0005-0000-0000-0000D12D0000}"/>
    <cellStyle name="Entrada 2 4 8 3 2 2" xfId="15943" xr:uid="{00000000-0005-0000-0000-0000D22D0000}"/>
    <cellStyle name="Entrada 2 4 8 3 2 2 2" xfId="25195" xr:uid="{00000000-0005-0000-0000-0000D32D0000}"/>
    <cellStyle name="Entrada 2 4 8 3 2 2 3" xfId="34447" xr:uid="{00000000-0005-0000-0000-0000D42D0000}"/>
    <cellStyle name="Entrada 2 4 8 3 3" xfId="9373" xr:uid="{00000000-0005-0000-0000-0000D52D0000}"/>
    <cellStyle name="Entrada 2 4 8 3 3 2" xfId="18625" xr:uid="{00000000-0005-0000-0000-0000D62D0000}"/>
    <cellStyle name="Entrada 2 4 8 3 3 2 2" xfId="27877" xr:uid="{00000000-0005-0000-0000-0000D72D0000}"/>
    <cellStyle name="Entrada 2 4 8 3 3 2 3" xfId="37129" xr:uid="{00000000-0005-0000-0000-0000D82D0000}"/>
    <cellStyle name="Entrada 2 4 8 3 4" xfId="12495" xr:uid="{00000000-0005-0000-0000-0000D92D0000}"/>
    <cellStyle name="Entrada 2 4 8 3 4 2" xfId="21747" xr:uid="{00000000-0005-0000-0000-0000DA2D0000}"/>
    <cellStyle name="Entrada 2 4 8 3 4 3" xfId="30999" xr:uid="{00000000-0005-0000-0000-0000DB2D0000}"/>
    <cellStyle name="Entrada 2 4 8 4" xfId="3878" xr:uid="{00000000-0005-0000-0000-0000DC2D0000}"/>
    <cellStyle name="Entrada 2 4 8 4 2" xfId="7326" xr:uid="{00000000-0005-0000-0000-0000DD2D0000}"/>
    <cellStyle name="Entrada 2 4 8 4 2 2" xfId="16578" xr:uid="{00000000-0005-0000-0000-0000DE2D0000}"/>
    <cellStyle name="Entrada 2 4 8 4 2 2 2" xfId="25830" xr:uid="{00000000-0005-0000-0000-0000DF2D0000}"/>
    <cellStyle name="Entrada 2 4 8 4 2 2 3" xfId="35082" xr:uid="{00000000-0005-0000-0000-0000E02D0000}"/>
    <cellStyle name="Entrada 2 4 8 4 3" xfId="10008" xr:uid="{00000000-0005-0000-0000-0000E12D0000}"/>
    <cellStyle name="Entrada 2 4 8 4 3 2" xfId="19260" xr:uid="{00000000-0005-0000-0000-0000E22D0000}"/>
    <cellStyle name="Entrada 2 4 8 4 3 2 2" xfId="28512" xr:uid="{00000000-0005-0000-0000-0000E32D0000}"/>
    <cellStyle name="Entrada 2 4 8 4 3 2 3" xfId="37764" xr:uid="{00000000-0005-0000-0000-0000E42D0000}"/>
    <cellStyle name="Entrada 2 4 8 4 4" xfId="13130" xr:uid="{00000000-0005-0000-0000-0000E52D0000}"/>
    <cellStyle name="Entrada 2 4 8 4 4 2" xfId="22382" xr:uid="{00000000-0005-0000-0000-0000E62D0000}"/>
    <cellStyle name="Entrada 2 4 8 4 4 3" xfId="31634" xr:uid="{00000000-0005-0000-0000-0000E72D0000}"/>
    <cellStyle name="Entrada 2 4 8 5" xfId="5284" xr:uid="{00000000-0005-0000-0000-0000E82D0000}"/>
    <cellStyle name="Entrada 2 4 8 5 2" xfId="14536" xr:uid="{00000000-0005-0000-0000-0000E92D0000}"/>
    <cellStyle name="Entrada 2 4 8 5 2 2" xfId="23788" xr:uid="{00000000-0005-0000-0000-0000EA2D0000}"/>
    <cellStyle name="Entrada 2 4 8 5 2 3" xfId="33040" xr:uid="{00000000-0005-0000-0000-0000EB2D0000}"/>
    <cellStyle name="Entrada 2 4 8 6" xfId="7967" xr:uid="{00000000-0005-0000-0000-0000EC2D0000}"/>
    <cellStyle name="Entrada 2 4 8 6 2" xfId="17219" xr:uid="{00000000-0005-0000-0000-0000ED2D0000}"/>
    <cellStyle name="Entrada 2 4 8 6 2 2" xfId="26471" xr:uid="{00000000-0005-0000-0000-0000EE2D0000}"/>
    <cellStyle name="Entrada 2 4 8 6 2 3" xfId="35723" xr:uid="{00000000-0005-0000-0000-0000EF2D0000}"/>
    <cellStyle name="Entrada 2 4 8 7" xfId="11089" xr:uid="{00000000-0005-0000-0000-0000F02D0000}"/>
    <cellStyle name="Entrada 2 4 8 7 2" xfId="20341" xr:uid="{00000000-0005-0000-0000-0000F12D0000}"/>
    <cellStyle name="Entrada 2 4 8 7 3" xfId="29593" xr:uid="{00000000-0005-0000-0000-0000F22D0000}"/>
    <cellStyle name="Entrada 2 4 9" xfId="1798" xr:uid="{00000000-0005-0000-0000-0000F32D0000}"/>
    <cellStyle name="Entrada 2 4 9 2" xfId="2551" xr:uid="{00000000-0005-0000-0000-0000F42D0000}"/>
    <cellStyle name="Entrada 2 4 9 2 2" xfId="5999" xr:uid="{00000000-0005-0000-0000-0000F52D0000}"/>
    <cellStyle name="Entrada 2 4 9 2 2 2" xfId="15251" xr:uid="{00000000-0005-0000-0000-0000F62D0000}"/>
    <cellStyle name="Entrada 2 4 9 2 2 2 2" xfId="24503" xr:uid="{00000000-0005-0000-0000-0000F72D0000}"/>
    <cellStyle name="Entrada 2 4 9 2 2 2 3" xfId="33755" xr:uid="{00000000-0005-0000-0000-0000F82D0000}"/>
    <cellStyle name="Entrada 2 4 9 2 3" xfId="8681" xr:uid="{00000000-0005-0000-0000-0000F92D0000}"/>
    <cellStyle name="Entrada 2 4 9 2 3 2" xfId="17933" xr:uid="{00000000-0005-0000-0000-0000FA2D0000}"/>
    <cellStyle name="Entrada 2 4 9 2 3 2 2" xfId="27185" xr:uid="{00000000-0005-0000-0000-0000FB2D0000}"/>
    <cellStyle name="Entrada 2 4 9 2 3 2 3" xfId="36437" xr:uid="{00000000-0005-0000-0000-0000FC2D0000}"/>
    <cellStyle name="Entrada 2 4 9 2 4" xfId="11803" xr:uid="{00000000-0005-0000-0000-0000FD2D0000}"/>
    <cellStyle name="Entrada 2 4 9 2 4 2" xfId="21055" xr:uid="{00000000-0005-0000-0000-0000FE2D0000}"/>
    <cellStyle name="Entrada 2 4 9 2 4 3" xfId="30307" xr:uid="{00000000-0005-0000-0000-0000FF2D0000}"/>
    <cellStyle name="Entrada 2 4 9 3" xfId="3207" xr:uid="{00000000-0005-0000-0000-0000002E0000}"/>
    <cellStyle name="Entrada 2 4 9 3 2" xfId="6655" xr:uid="{00000000-0005-0000-0000-0000012E0000}"/>
    <cellStyle name="Entrada 2 4 9 3 2 2" xfId="15907" xr:uid="{00000000-0005-0000-0000-0000022E0000}"/>
    <cellStyle name="Entrada 2 4 9 3 2 2 2" xfId="25159" xr:uid="{00000000-0005-0000-0000-0000032E0000}"/>
    <cellStyle name="Entrada 2 4 9 3 2 2 3" xfId="34411" xr:uid="{00000000-0005-0000-0000-0000042E0000}"/>
    <cellStyle name="Entrada 2 4 9 3 3" xfId="9337" xr:uid="{00000000-0005-0000-0000-0000052E0000}"/>
    <cellStyle name="Entrada 2 4 9 3 3 2" xfId="18589" xr:uid="{00000000-0005-0000-0000-0000062E0000}"/>
    <cellStyle name="Entrada 2 4 9 3 3 2 2" xfId="27841" xr:uid="{00000000-0005-0000-0000-0000072E0000}"/>
    <cellStyle name="Entrada 2 4 9 3 3 2 3" xfId="37093" xr:uid="{00000000-0005-0000-0000-0000082E0000}"/>
    <cellStyle name="Entrada 2 4 9 3 4" xfId="12459" xr:uid="{00000000-0005-0000-0000-0000092E0000}"/>
    <cellStyle name="Entrada 2 4 9 3 4 2" xfId="21711" xr:uid="{00000000-0005-0000-0000-00000A2E0000}"/>
    <cellStyle name="Entrada 2 4 9 3 4 3" xfId="30963" xr:uid="{00000000-0005-0000-0000-00000B2E0000}"/>
    <cellStyle name="Entrada 2 4 9 4" xfId="3842" xr:uid="{00000000-0005-0000-0000-00000C2E0000}"/>
    <cellStyle name="Entrada 2 4 9 4 2" xfId="7290" xr:uid="{00000000-0005-0000-0000-00000D2E0000}"/>
    <cellStyle name="Entrada 2 4 9 4 2 2" xfId="16542" xr:uid="{00000000-0005-0000-0000-00000E2E0000}"/>
    <cellStyle name="Entrada 2 4 9 4 2 2 2" xfId="25794" xr:uid="{00000000-0005-0000-0000-00000F2E0000}"/>
    <cellStyle name="Entrada 2 4 9 4 2 2 3" xfId="35046" xr:uid="{00000000-0005-0000-0000-0000102E0000}"/>
    <cellStyle name="Entrada 2 4 9 4 3" xfId="9972" xr:uid="{00000000-0005-0000-0000-0000112E0000}"/>
    <cellStyle name="Entrada 2 4 9 4 3 2" xfId="19224" xr:uid="{00000000-0005-0000-0000-0000122E0000}"/>
    <cellStyle name="Entrada 2 4 9 4 3 2 2" xfId="28476" xr:uid="{00000000-0005-0000-0000-0000132E0000}"/>
    <cellStyle name="Entrada 2 4 9 4 3 2 3" xfId="37728" xr:uid="{00000000-0005-0000-0000-0000142E0000}"/>
    <cellStyle name="Entrada 2 4 9 4 4" xfId="13094" xr:uid="{00000000-0005-0000-0000-0000152E0000}"/>
    <cellStyle name="Entrada 2 4 9 4 4 2" xfId="22346" xr:uid="{00000000-0005-0000-0000-0000162E0000}"/>
    <cellStyle name="Entrada 2 4 9 4 4 3" xfId="31598" xr:uid="{00000000-0005-0000-0000-0000172E0000}"/>
    <cellStyle name="Entrada 2 4 9 5" xfId="5248" xr:uid="{00000000-0005-0000-0000-0000182E0000}"/>
    <cellStyle name="Entrada 2 4 9 5 2" xfId="14500" xr:uid="{00000000-0005-0000-0000-0000192E0000}"/>
    <cellStyle name="Entrada 2 4 9 5 2 2" xfId="23752" xr:uid="{00000000-0005-0000-0000-00001A2E0000}"/>
    <cellStyle name="Entrada 2 4 9 5 2 3" xfId="33004" xr:uid="{00000000-0005-0000-0000-00001B2E0000}"/>
    <cellStyle name="Entrada 2 4 9 6" xfId="7931" xr:uid="{00000000-0005-0000-0000-00001C2E0000}"/>
    <cellStyle name="Entrada 2 4 9 6 2" xfId="17183" xr:uid="{00000000-0005-0000-0000-00001D2E0000}"/>
    <cellStyle name="Entrada 2 4 9 6 2 2" xfId="26435" xr:uid="{00000000-0005-0000-0000-00001E2E0000}"/>
    <cellStyle name="Entrada 2 4 9 6 2 3" xfId="35687" xr:uid="{00000000-0005-0000-0000-00001F2E0000}"/>
    <cellStyle name="Entrada 2 4 9 7" xfId="11053" xr:uid="{00000000-0005-0000-0000-0000202E0000}"/>
    <cellStyle name="Entrada 2 4 9 7 2" xfId="20305" xr:uid="{00000000-0005-0000-0000-0000212E0000}"/>
    <cellStyle name="Entrada 2 4 9 7 3" xfId="29557" xr:uid="{00000000-0005-0000-0000-0000222E0000}"/>
    <cellStyle name="Entrada 2 5" xfId="519" xr:uid="{00000000-0005-0000-0000-0000232E0000}"/>
    <cellStyle name="Entrada 2 5 10" xfId="4433" xr:uid="{00000000-0005-0000-0000-0000242E0000}"/>
    <cellStyle name="Entrada 2 5 10 2" xfId="13685" xr:uid="{00000000-0005-0000-0000-0000252E0000}"/>
    <cellStyle name="Entrada 2 5 10 2 2" xfId="22937" xr:uid="{00000000-0005-0000-0000-0000262E0000}"/>
    <cellStyle name="Entrada 2 5 10 2 3" xfId="32189" xr:uid="{00000000-0005-0000-0000-0000272E0000}"/>
    <cellStyle name="Entrada 2 5 11" xfId="5015" xr:uid="{00000000-0005-0000-0000-0000282E0000}"/>
    <cellStyle name="Entrada 2 5 11 2" xfId="14267" xr:uid="{00000000-0005-0000-0000-0000292E0000}"/>
    <cellStyle name="Entrada 2 5 11 2 2" xfId="23519" xr:uid="{00000000-0005-0000-0000-00002A2E0000}"/>
    <cellStyle name="Entrada 2 5 11 2 3" xfId="32771" xr:uid="{00000000-0005-0000-0000-00002B2E0000}"/>
    <cellStyle name="Entrada 2 5 12" xfId="10506" xr:uid="{00000000-0005-0000-0000-00002C2E0000}"/>
    <cellStyle name="Entrada 2 5 12 2" xfId="19758" xr:uid="{00000000-0005-0000-0000-00002D2E0000}"/>
    <cellStyle name="Entrada 2 5 12 3" xfId="29010" xr:uid="{00000000-0005-0000-0000-00002E2E0000}"/>
    <cellStyle name="Entrada 2 5 2" xfId="1810" xr:uid="{00000000-0005-0000-0000-00002F2E0000}"/>
    <cellStyle name="Entrada 2 5 2 2" xfId="2563" xr:uid="{00000000-0005-0000-0000-0000302E0000}"/>
    <cellStyle name="Entrada 2 5 2 2 2" xfId="6011" xr:uid="{00000000-0005-0000-0000-0000312E0000}"/>
    <cellStyle name="Entrada 2 5 2 2 2 2" xfId="15263" xr:uid="{00000000-0005-0000-0000-0000322E0000}"/>
    <cellStyle name="Entrada 2 5 2 2 2 2 2" xfId="24515" xr:uid="{00000000-0005-0000-0000-0000332E0000}"/>
    <cellStyle name="Entrada 2 5 2 2 2 2 3" xfId="33767" xr:uid="{00000000-0005-0000-0000-0000342E0000}"/>
    <cellStyle name="Entrada 2 5 2 2 3" xfId="8693" xr:uid="{00000000-0005-0000-0000-0000352E0000}"/>
    <cellStyle name="Entrada 2 5 2 2 3 2" xfId="17945" xr:uid="{00000000-0005-0000-0000-0000362E0000}"/>
    <cellStyle name="Entrada 2 5 2 2 3 2 2" xfId="27197" xr:uid="{00000000-0005-0000-0000-0000372E0000}"/>
    <cellStyle name="Entrada 2 5 2 2 3 2 3" xfId="36449" xr:uid="{00000000-0005-0000-0000-0000382E0000}"/>
    <cellStyle name="Entrada 2 5 2 2 4" xfId="11815" xr:uid="{00000000-0005-0000-0000-0000392E0000}"/>
    <cellStyle name="Entrada 2 5 2 2 4 2" xfId="21067" xr:uid="{00000000-0005-0000-0000-00003A2E0000}"/>
    <cellStyle name="Entrada 2 5 2 2 4 3" xfId="30319" xr:uid="{00000000-0005-0000-0000-00003B2E0000}"/>
    <cellStyle name="Entrada 2 5 2 3" xfId="3219" xr:uid="{00000000-0005-0000-0000-00003C2E0000}"/>
    <cellStyle name="Entrada 2 5 2 3 2" xfId="6667" xr:uid="{00000000-0005-0000-0000-00003D2E0000}"/>
    <cellStyle name="Entrada 2 5 2 3 2 2" xfId="15919" xr:uid="{00000000-0005-0000-0000-00003E2E0000}"/>
    <cellStyle name="Entrada 2 5 2 3 2 2 2" xfId="25171" xr:uid="{00000000-0005-0000-0000-00003F2E0000}"/>
    <cellStyle name="Entrada 2 5 2 3 2 2 3" xfId="34423" xr:uid="{00000000-0005-0000-0000-0000402E0000}"/>
    <cellStyle name="Entrada 2 5 2 3 3" xfId="9349" xr:uid="{00000000-0005-0000-0000-0000412E0000}"/>
    <cellStyle name="Entrada 2 5 2 3 3 2" xfId="18601" xr:uid="{00000000-0005-0000-0000-0000422E0000}"/>
    <cellStyle name="Entrada 2 5 2 3 3 2 2" xfId="27853" xr:uid="{00000000-0005-0000-0000-0000432E0000}"/>
    <cellStyle name="Entrada 2 5 2 3 3 2 3" xfId="37105" xr:uid="{00000000-0005-0000-0000-0000442E0000}"/>
    <cellStyle name="Entrada 2 5 2 3 4" xfId="12471" xr:uid="{00000000-0005-0000-0000-0000452E0000}"/>
    <cellStyle name="Entrada 2 5 2 3 4 2" xfId="21723" xr:uid="{00000000-0005-0000-0000-0000462E0000}"/>
    <cellStyle name="Entrada 2 5 2 3 4 3" xfId="30975" xr:uid="{00000000-0005-0000-0000-0000472E0000}"/>
    <cellStyle name="Entrada 2 5 2 4" xfId="3854" xr:uid="{00000000-0005-0000-0000-0000482E0000}"/>
    <cellStyle name="Entrada 2 5 2 4 2" xfId="7302" xr:uid="{00000000-0005-0000-0000-0000492E0000}"/>
    <cellStyle name="Entrada 2 5 2 4 2 2" xfId="16554" xr:uid="{00000000-0005-0000-0000-00004A2E0000}"/>
    <cellStyle name="Entrada 2 5 2 4 2 2 2" xfId="25806" xr:uid="{00000000-0005-0000-0000-00004B2E0000}"/>
    <cellStyle name="Entrada 2 5 2 4 2 2 3" xfId="35058" xr:uid="{00000000-0005-0000-0000-00004C2E0000}"/>
    <cellStyle name="Entrada 2 5 2 4 3" xfId="9984" xr:uid="{00000000-0005-0000-0000-00004D2E0000}"/>
    <cellStyle name="Entrada 2 5 2 4 3 2" xfId="19236" xr:uid="{00000000-0005-0000-0000-00004E2E0000}"/>
    <cellStyle name="Entrada 2 5 2 4 3 2 2" xfId="28488" xr:uid="{00000000-0005-0000-0000-00004F2E0000}"/>
    <cellStyle name="Entrada 2 5 2 4 3 2 3" xfId="37740" xr:uid="{00000000-0005-0000-0000-0000502E0000}"/>
    <cellStyle name="Entrada 2 5 2 4 4" xfId="13106" xr:uid="{00000000-0005-0000-0000-0000512E0000}"/>
    <cellStyle name="Entrada 2 5 2 4 4 2" xfId="22358" xr:uid="{00000000-0005-0000-0000-0000522E0000}"/>
    <cellStyle name="Entrada 2 5 2 4 4 3" xfId="31610" xr:uid="{00000000-0005-0000-0000-0000532E0000}"/>
    <cellStyle name="Entrada 2 5 2 5" xfId="5260" xr:uid="{00000000-0005-0000-0000-0000542E0000}"/>
    <cellStyle name="Entrada 2 5 2 5 2" xfId="14512" xr:uid="{00000000-0005-0000-0000-0000552E0000}"/>
    <cellStyle name="Entrada 2 5 2 5 2 2" xfId="23764" xr:uid="{00000000-0005-0000-0000-0000562E0000}"/>
    <cellStyle name="Entrada 2 5 2 5 2 3" xfId="33016" xr:uid="{00000000-0005-0000-0000-0000572E0000}"/>
    <cellStyle name="Entrada 2 5 2 6" xfId="7943" xr:uid="{00000000-0005-0000-0000-0000582E0000}"/>
    <cellStyle name="Entrada 2 5 2 6 2" xfId="17195" xr:uid="{00000000-0005-0000-0000-0000592E0000}"/>
    <cellStyle name="Entrada 2 5 2 6 2 2" xfId="26447" xr:uid="{00000000-0005-0000-0000-00005A2E0000}"/>
    <cellStyle name="Entrada 2 5 2 6 2 3" xfId="35699" xr:uid="{00000000-0005-0000-0000-00005B2E0000}"/>
    <cellStyle name="Entrada 2 5 2 7" xfId="11065" xr:uid="{00000000-0005-0000-0000-00005C2E0000}"/>
    <cellStyle name="Entrada 2 5 2 7 2" xfId="20317" xr:uid="{00000000-0005-0000-0000-00005D2E0000}"/>
    <cellStyle name="Entrada 2 5 2 7 3" xfId="29569" xr:uid="{00000000-0005-0000-0000-00005E2E0000}"/>
    <cellStyle name="Entrada 2 5 3" xfId="1721" xr:uid="{00000000-0005-0000-0000-00005F2E0000}"/>
    <cellStyle name="Entrada 2 5 3 2" xfId="2474" xr:uid="{00000000-0005-0000-0000-0000602E0000}"/>
    <cellStyle name="Entrada 2 5 3 2 2" xfId="5922" xr:uid="{00000000-0005-0000-0000-0000612E0000}"/>
    <cellStyle name="Entrada 2 5 3 2 2 2" xfId="15174" xr:uid="{00000000-0005-0000-0000-0000622E0000}"/>
    <cellStyle name="Entrada 2 5 3 2 2 2 2" xfId="24426" xr:uid="{00000000-0005-0000-0000-0000632E0000}"/>
    <cellStyle name="Entrada 2 5 3 2 2 2 3" xfId="33678" xr:uid="{00000000-0005-0000-0000-0000642E0000}"/>
    <cellStyle name="Entrada 2 5 3 2 3" xfId="8604" xr:uid="{00000000-0005-0000-0000-0000652E0000}"/>
    <cellStyle name="Entrada 2 5 3 2 3 2" xfId="17856" xr:uid="{00000000-0005-0000-0000-0000662E0000}"/>
    <cellStyle name="Entrada 2 5 3 2 3 2 2" xfId="27108" xr:uid="{00000000-0005-0000-0000-0000672E0000}"/>
    <cellStyle name="Entrada 2 5 3 2 3 2 3" xfId="36360" xr:uid="{00000000-0005-0000-0000-0000682E0000}"/>
    <cellStyle name="Entrada 2 5 3 2 4" xfId="11726" xr:uid="{00000000-0005-0000-0000-0000692E0000}"/>
    <cellStyle name="Entrada 2 5 3 2 4 2" xfId="20978" xr:uid="{00000000-0005-0000-0000-00006A2E0000}"/>
    <cellStyle name="Entrada 2 5 3 2 4 3" xfId="30230" xr:uid="{00000000-0005-0000-0000-00006B2E0000}"/>
    <cellStyle name="Entrada 2 5 3 3" xfId="3130" xr:uid="{00000000-0005-0000-0000-00006C2E0000}"/>
    <cellStyle name="Entrada 2 5 3 3 2" xfId="6578" xr:uid="{00000000-0005-0000-0000-00006D2E0000}"/>
    <cellStyle name="Entrada 2 5 3 3 2 2" xfId="15830" xr:uid="{00000000-0005-0000-0000-00006E2E0000}"/>
    <cellStyle name="Entrada 2 5 3 3 2 2 2" xfId="25082" xr:uid="{00000000-0005-0000-0000-00006F2E0000}"/>
    <cellStyle name="Entrada 2 5 3 3 2 2 3" xfId="34334" xr:uid="{00000000-0005-0000-0000-0000702E0000}"/>
    <cellStyle name="Entrada 2 5 3 3 3" xfId="9260" xr:uid="{00000000-0005-0000-0000-0000712E0000}"/>
    <cellStyle name="Entrada 2 5 3 3 3 2" xfId="18512" xr:uid="{00000000-0005-0000-0000-0000722E0000}"/>
    <cellStyle name="Entrada 2 5 3 3 3 2 2" xfId="27764" xr:uid="{00000000-0005-0000-0000-0000732E0000}"/>
    <cellStyle name="Entrada 2 5 3 3 3 2 3" xfId="37016" xr:uid="{00000000-0005-0000-0000-0000742E0000}"/>
    <cellStyle name="Entrada 2 5 3 3 4" xfId="12382" xr:uid="{00000000-0005-0000-0000-0000752E0000}"/>
    <cellStyle name="Entrada 2 5 3 3 4 2" xfId="21634" xr:uid="{00000000-0005-0000-0000-0000762E0000}"/>
    <cellStyle name="Entrada 2 5 3 3 4 3" xfId="30886" xr:uid="{00000000-0005-0000-0000-0000772E0000}"/>
    <cellStyle name="Entrada 2 5 3 4" xfId="3765" xr:uid="{00000000-0005-0000-0000-0000782E0000}"/>
    <cellStyle name="Entrada 2 5 3 4 2" xfId="7213" xr:uid="{00000000-0005-0000-0000-0000792E0000}"/>
    <cellStyle name="Entrada 2 5 3 4 2 2" xfId="16465" xr:uid="{00000000-0005-0000-0000-00007A2E0000}"/>
    <cellStyle name="Entrada 2 5 3 4 2 2 2" xfId="25717" xr:uid="{00000000-0005-0000-0000-00007B2E0000}"/>
    <cellStyle name="Entrada 2 5 3 4 2 2 3" xfId="34969" xr:uid="{00000000-0005-0000-0000-00007C2E0000}"/>
    <cellStyle name="Entrada 2 5 3 4 3" xfId="9895" xr:uid="{00000000-0005-0000-0000-00007D2E0000}"/>
    <cellStyle name="Entrada 2 5 3 4 3 2" xfId="19147" xr:uid="{00000000-0005-0000-0000-00007E2E0000}"/>
    <cellStyle name="Entrada 2 5 3 4 3 2 2" xfId="28399" xr:uid="{00000000-0005-0000-0000-00007F2E0000}"/>
    <cellStyle name="Entrada 2 5 3 4 3 2 3" xfId="37651" xr:uid="{00000000-0005-0000-0000-0000802E0000}"/>
    <cellStyle name="Entrada 2 5 3 4 4" xfId="13017" xr:uid="{00000000-0005-0000-0000-0000812E0000}"/>
    <cellStyle name="Entrada 2 5 3 4 4 2" xfId="22269" xr:uid="{00000000-0005-0000-0000-0000822E0000}"/>
    <cellStyle name="Entrada 2 5 3 4 4 3" xfId="31521" xr:uid="{00000000-0005-0000-0000-0000832E0000}"/>
    <cellStyle name="Entrada 2 5 3 5" xfId="5171" xr:uid="{00000000-0005-0000-0000-0000842E0000}"/>
    <cellStyle name="Entrada 2 5 3 5 2" xfId="14423" xr:uid="{00000000-0005-0000-0000-0000852E0000}"/>
    <cellStyle name="Entrada 2 5 3 5 2 2" xfId="23675" xr:uid="{00000000-0005-0000-0000-0000862E0000}"/>
    <cellStyle name="Entrada 2 5 3 5 2 3" xfId="32927" xr:uid="{00000000-0005-0000-0000-0000872E0000}"/>
    <cellStyle name="Entrada 2 5 3 6" xfId="7854" xr:uid="{00000000-0005-0000-0000-0000882E0000}"/>
    <cellStyle name="Entrada 2 5 3 6 2" xfId="17106" xr:uid="{00000000-0005-0000-0000-0000892E0000}"/>
    <cellStyle name="Entrada 2 5 3 6 2 2" xfId="26358" xr:uid="{00000000-0005-0000-0000-00008A2E0000}"/>
    <cellStyle name="Entrada 2 5 3 6 2 3" xfId="35610" xr:uid="{00000000-0005-0000-0000-00008B2E0000}"/>
    <cellStyle name="Entrada 2 5 3 7" xfId="10976" xr:uid="{00000000-0005-0000-0000-00008C2E0000}"/>
    <cellStyle name="Entrada 2 5 3 7 2" xfId="20228" xr:uid="{00000000-0005-0000-0000-00008D2E0000}"/>
    <cellStyle name="Entrada 2 5 3 7 3" xfId="29480" xr:uid="{00000000-0005-0000-0000-00008E2E0000}"/>
    <cellStyle name="Entrada 2 5 4" xfId="1923" xr:uid="{00000000-0005-0000-0000-00008F2E0000}"/>
    <cellStyle name="Entrada 2 5 4 2" xfId="2676" xr:uid="{00000000-0005-0000-0000-0000902E0000}"/>
    <cellStyle name="Entrada 2 5 4 2 2" xfId="6124" xr:uid="{00000000-0005-0000-0000-0000912E0000}"/>
    <cellStyle name="Entrada 2 5 4 2 2 2" xfId="15376" xr:uid="{00000000-0005-0000-0000-0000922E0000}"/>
    <cellStyle name="Entrada 2 5 4 2 2 2 2" xfId="24628" xr:uid="{00000000-0005-0000-0000-0000932E0000}"/>
    <cellStyle name="Entrada 2 5 4 2 2 2 3" xfId="33880" xr:uid="{00000000-0005-0000-0000-0000942E0000}"/>
    <cellStyle name="Entrada 2 5 4 2 3" xfId="8806" xr:uid="{00000000-0005-0000-0000-0000952E0000}"/>
    <cellStyle name="Entrada 2 5 4 2 3 2" xfId="18058" xr:uid="{00000000-0005-0000-0000-0000962E0000}"/>
    <cellStyle name="Entrada 2 5 4 2 3 2 2" xfId="27310" xr:uid="{00000000-0005-0000-0000-0000972E0000}"/>
    <cellStyle name="Entrada 2 5 4 2 3 2 3" xfId="36562" xr:uid="{00000000-0005-0000-0000-0000982E0000}"/>
    <cellStyle name="Entrada 2 5 4 2 4" xfId="11928" xr:uid="{00000000-0005-0000-0000-0000992E0000}"/>
    <cellStyle name="Entrada 2 5 4 2 4 2" xfId="21180" xr:uid="{00000000-0005-0000-0000-00009A2E0000}"/>
    <cellStyle name="Entrada 2 5 4 2 4 3" xfId="30432" xr:uid="{00000000-0005-0000-0000-00009B2E0000}"/>
    <cellStyle name="Entrada 2 5 4 3" xfId="3332" xr:uid="{00000000-0005-0000-0000-00009C2E0000}"/>
    <cellStyle name="Entrada 2 5 4 3 2" xfId="6780" xr:uid="{00000000-0005-0000-0000-00009D2E0000}"/>
    <cellStyle name="Entrada 2 5 4 3 2 2" xfId="16032" xr:uid="{00000000-0005-0000-0000-00009E2E0000}"/>
    <cellStyle name="Entrada 2 5 4 3 2 2 2" xfId="25284" xr:uid="{00000000-0005-0000-0000-00009F2E0000}"/>
    <cellStyle name="Entrada 2 5 4 3 2 2 3" xfId="34536" xr:uid="{00000000-0005-0000-0000-0000A02E0000}"/>
    <cellStyle name="Entrada 2 5 4 3 3" xfId="9462" xr:uid="{00000000-0005-0000-0000-0000A12E0000}"/>
    <cellStyle name="Entrada 2 5 4 3 3 2" xfId="18714" xr:uid="{00000000-0005-0000-0000-0000A22E0000}"/>
    <cellStyle name="Entrada 2 5 4 3 3 2 2" xfId="27966" xr:uid="{00000000-0005-0000-0000-0000A32E0000}"/>
    <cellStyle name="Entrada 2 5 4 3 3 2 3" xfId="37218" xr:uid="{00000000-0005-0000-0000-0000A42E0000}"/>
    <cellStyle name="Entrada 2 5 4 3 4" xfId="12584" xr:uid="{00000000-0005-0000-0000-0000A52E0000}"/>
    <cellStyle name="Entrada 2 5 4 3 4 2" xfId="21836" xr:uid="{00000000-0005-0000-0000-0000A62E0000}"/>
    <cellStyle name="Entrada 2 5 4 3 4 3" xfId="31088" xr:uid="{00000000-0005-0000-0000-0000A72E0000}"/>
    <cellStyle name="Entrada 2 5 4 4" xfId="3967" xr:uid="{00000000-0005-0000-0000-0000A82E0000}"/>
    <cellStyle name="Entrada 2 5 4 4 2" xfId="7415" xr:uid="{00000000-0005-0000-0000-0000A92E0000}"/>
    <cellStyle name="Entrada 2 5 4 4 2 2" xfId="16667" xr:uid="{00000000-0005-0000-0000-0000AA2E0000}"/>
    <cellStyle name="Entrada 2 5 4 4 2 2 2" xfId="25919" xr:uid="{00000000-0005-0000-0000-0000AB2E0000}"/>
    <cellStyle name="Entrada 2 5 4 4 2 2 3" xfId="35171" xr:uid="{00000000-0005-0000-0000-0000AC2E0000}"/>
    <cellStyle name="Entrada 2 5 4 4 3" xfId="10097" xr:uid="{00000000-0005-0000-0000-0000AD2E0000}"/>
    <cellStyle name="Entrada 2 5 4 4 3 2" xfId="19349" xr:uid="{00000000-0005-0000-0000-0000AE2E0000}"/>
    <cellStyle name="Entrada 2 5 4 4 3 2 2" xfId="28601" xr:uid="{00000000-0005-0000-0000-0000AF2E0000}"/>
    <cellStyle name="Entrada 2 5 4 4 3 2 3" xfId="37853" xr:uid="{00000000-0005-0000-0000-0000B02E0000}"/>
    <cellStyle name="Entrada 2 5 4 4 4" xfId="13219" xr:uid="{00000000-0005-0000-0000-0000B12E0000}"/>
    <cellStyle name="Entrada 2 5 4 4 4 2" xfId="22471" xr:uid="{00000000-0005-0000-0000-0000B22E0000}"/>
    <cellStyle name="Entrada 2 5 4 4 4 3" xfId="31723" xr:uid="{00000000-0005-0000-0000-0000B32E0000}"/>
    <cellStyle name="Entrada 2 5 4 5" xfId="5373" xr:uid="{00000000-0005-0000-0000-0000B42E0000}"/>
    <cellStyle name="Entrada 2 5 4 5 2" xfId="14625" xr:uid="{00000000-0005-0000-0000-0000B52E0000}"/>
    <cellStyle name="Entrada 2 5 4 5 2 2" xfId="23877" xr:uid="{00000000-0005-0000-0000-0000B62E0000}"/>
    <cellStyle name="Entrada 2 5 4 5 2 3" xfId="33129" xr:uid="{00000000-0005-0000-0000-0000B72E0000}"/>
    <cellStyle name="Entrada 2 5 4 6" xfId="8056" xr:uid="{00000000-0005-0000-0000-0000B82E0000}"/>
    <cellStyle name="Entrada 2 5 4 6 2" xfId="17308" xr:uid="{00000000-0005-0000-0000-0000B92E0000}"/>
    <cellStyle name="Entrada 2 5 4 6 2 2" xfId="26560" xr:uid="{00000000-0005-0000-0000-0000BA2E0000}"/>
    <cellStyle name="Entrada 2 5 4 6 2 3" xfId="35812" xr:uid="{00000000-0005-0000-0000-0000BB2E0000}"/>
    <cellStyle name="Entrada 2 5 4 7" xfId="11178" xr:uid="{00000000-0005-0000-0000-0000BC2E0000}"/>
    <cellStyle name="Entrada 2 5 4 7 2" xfId="20430" xr:uid="{00000000-0005-0000-0000-0000BD2E0000}"/>
    <cellStyle name="Entrada 2 5 4 7 3" xfId="29682" xr:uid="{00000000-0005-0000-0000-0000BE2E0000}"/>
    <cellStyle name="Entrada 2 5 5" xfId="2165" xr:uid="{00000000-0005-0000-0000-0000BF2E0000}"/>
    <cellStyle name="Entrada 2 5 5 2" xfId="2914" xr:uid="{00000000-0005-0000-0000-0000C02E0000}"/>
    <cellStyle name="Entrada 2 5 5 2 2" xfId="6362" xr:uid="{00000000-0005-0000-0000-0000C12E0000}"/>
    <cellStyle name="Entrada 2 5 5 2 2 2" xfId="15614" xr:uid="{00000000-0005-0000-0000-0000C22E0000}"/>
    <cellStyle name="Entrada 2 5 5 2 2 2 2" xfId="24866" xr:uid="{00000000-0005-0000-0000-0000C32E0000}"/>
    <cellStyle name="Entrada 2 5 5 2 2 2 3" xfId="34118" xr:uid="{00000000-0005-0000-0000-0000C42E0000}"/>
    <cellStyle name="Entrada 2 5 5 2 3" xfId="9044" xr:uid="{00000000-0005-0000-0000-0000C52E0000}"/>
    <cellStyle name="Entrada 2 5 5 2 3 2" xfId="18296" xr:uid="{00000000-0005-0000-0000-0000C62E0000}"/>
    <cellStyle name="Entrada 2 5 5 2 3 2 2" xfId="27548" xr:uid="{00000000-0005-0000-0000-0000C72E0000}"/>
    <cellStyle name="Entrada 2 5 5 2 3 2 3" xfId="36800" xr:uid="{00000000-0005-0000-0000-0000C82E0000}"/>
    <cellStyle name="Entrada 2 5 5 2 4" xfId="12166" xr:uid="{00000000-0005-0000-0000-0000C92E0000}"/>
    <cellStyle name="Entrada 2 5 5 2 4 2" xfId="21418" xr:uid="{00000000-0005-0000-0000-0000CA2E0000}"/>
    <cellStyle name="Entrada 2 5 5 2 4 3" xfId="30670" xr:uid="{00000000-0005-0000-0000-0000CB2E0000}"/>
    <cellStyle name="Entrada 2 5 5 3" xfId="3570" xr:uid="{00000000-0005-0000-0000-0000CC2E0000}"/>
    <cellStyle name="Entrada 2 5 5 3 2" xfId="7018" xr:uid="{00000000-0005-0000-0000-0000CD2E0000}"/>
    <cellStyle name="Entrada 2 5 5 3 2 2" xfId="16270" xr:uid="{00000000-0005-0000-0000-0000CE2E0000}"/>
    <cellStyle name="Entrada 2 5 5 3 2 2 2" xfId="25522" xr:uid="{00000000-0005-0000-0000-0000CF2E0000}"/>
    <cellStyle name="Entrada 2 5 5 3 2 2 3" xfId="34774" xr:uid="{00000000-0005-0000-0000-0000D02E0000}"/>
    <cellStyle name="Entrada 2 5 5 3 3" xfId="9700" xr:uid="{00000000-0005-0000-0000-0000D12E0000}"/>
    <cellStyle name="Entrada 2 5 5 3 3 2" xfId="18952" xr:uid="{00000000-0005-0000-0000-0000D22E0000}"/>
    <cellStyle name="Entrada 2 5 5 3 3 2 2" xfId="28204" xr:uid="{00000000-0005-0000-0000-0000D32E0000}"/>
    <cellStyle name="Entrada 2 5 5 3 3 2 3" xfId="37456" xr:uid="{00000000-0005-0000-0000-0000D42E0000}"/>
    <cellStyle name="Entrada 2 5 5 3 4" xfId="12822" xr:uid="{00000000-0005-0000-0000-0000D52E0000}"/>
    <cellStyle name="Entrada 2 5 5 3 4 2" xfId="22074" xr:uid="{00000000-0005-0000-0000-0000D62E0000}"/>
    <cellStyle name="Entrada 2 5 5 3 4 3" xfId="31326" xr:uid="{00000000-0005-0000-0000-0000D72E0000}"/>
    <cellStyle name="Entrada 2 5 5 4" xfId="4205" xr:uid="{00000000-0005-0000-0000-0000D82E0000}"/>
    <cellStyle name="Entrada 2 5 5 4 2" xfId="7653" xr:uid="{00000000-0005-0000-0000-0000D92E0000}"/>
    <cellStyle name="Entrada 2 5 5 4 2 2" xfId="16905" xr:uid="{00000000-0005-0000-0000-0000DA2E0000}"/>
    <cellStyle name="Entrada 2 5 5 4 2 2 2" xfId="26157" xr:uid="{00000000-0005-0000-0000-0000DB2E0000}"/>
    <cellStyle name="Entrada 2 5 5 4 2 2 3" xfId="35409" xr:uid="{00000000-0005-0000-0000-0000DC2E0000}"/>
    <cellStyle name="Entrada 2 5 5 4 3" xfId="10335" xr:uid="{00000000-0005-0000-0000-0000DD2E0000}"/>
    <cellStyle name="Entrada 2 5 5 4 3 2" xfId="19587" xr:uid="{00000000-0005-0000-0000-0000DE2E0000}"/>
    <cellStyle name="Entrada 2 5 5 4 3 2 2" xfId="28839" xr:uid="{00000000-0005-0000-0000-0000DF2E0000}"/>
    <cellStyle name="Entrada 2 5 5 4 3 2 3" xfId="38091" xr:uid="{00000000-0005-0000-0000-0000E02E0000}"/>
    <cellStyle name="Entrada 2 5 5 4 4" xfId="13457" xr:uid="{00000000-0005-0000-0000-0000E12E0000}"/>
    <cellStyle name="Entrada 2 5 5 4 4 2" xfId="22709" xr:uid="{00000000-0005-0000-0000-0000E22E0000}"/>
    <cellStyle name="Entrada 2 5 5 4 4 3" xfId="31961" xr:uid="{00000000-0005-0000-0000-0000E32E0000}"/>
    <cellStyle name="Entrada 2 5 5 5" xfId="5613" xr:uid="{00000000-0005-0000-0000-0000E42E0000}"/>
    <cellStyle name="Entrada 2 5 5 5 2" xfId="14865" xr:uid="{00000000-0005-0000-0000-0000E52E0000}"/>
    <cellStyle name="Entrada 2 5 5 5 2 2" xfId="24117" xr:uid="{00000000-0005-0000-0000-0000E62E0000}"/>
    <cellStyle name="Entrada 2 5 5 5 2 3" xfId="33369" xr:uid="{00000000-0005-0000-0000-0000E72E0000}"/>
    <cellStyle name="Entrada 2 5 5 6" xfId="8295" xr:uid="{00000000-0005-0000-0000-0000E82E0000}"/>
    <cellStyle name="Entrada 2 5 5 6 2" xfId="17547" xr:uid="{00000000-0005-0000-0000-0000E92E0000}"/>
    <cellStyle name="Entrada 2 5 5 6 2 2" xfId="26799" xr:uid="{00000000-0005-0000-0000-0000EA2E0000}"/>
    <cellStyle name="Entrada 2 5 5 6 2 3" xfId="36051" xr:uid="{00000000-0005-0000-0000-0000EB2E0000}"/>
    <cellStyle name="Entrada 2 5 5 7" xfId="11417" xr:uid="{00000000-0005-0000-0000-0000EC2E0000}"/>
    <cellStyle name="Entrada 2 5 5 7 2" xfId="20669" xr:uid="{00000000-0005-0000-0000-0000ED2E0000}"/>
    <cellStyle name="Entrada 2 5 5 7 3" xfId="29921" xr:uid="{00000000-0005-0000-0000-0000EE2E0000}"/>
    <cellStyle name="Entrada 2 5 6" xfId="1892" xr:uid="{00000000-0005-0000-0000-0000EF2E0000}"/>
    <cellStyle name="Entrada 2 5 6 2" xfId="2645" xr:uid="{00000000-0005-0000-0000-0000F02E0000}"/>
    <cellStyle name="Entrada 2 5 6 2 2" xfId="6093" xr:uid="{00000000-0005-0000-0000-0000F12E0000}"/>
    <cellStyle name="Entrada 2 5 6 2 2 2" xfId="15345" xr:uid="{00000000-0005-0000-0000-0000F22E0000}"/>
    <cellStyle name="Entrada 2 5 6 2 2 2 2" xfId="24597" xr:uid="{00000000-0005-0000-0000-0000F32E0000}"/>
    <cellStyle name="Entrada 2 5 6 2 2 2 3" xfId="33849" xr:uid="{00000000-0005-0000-0000-0000F42E0000}"/>
    <cellStyle name="Entrada 2 5 6 2 3" xfId="8775" xr:uid="{00000000-0005-0000-0000-0000F52E0000}"/>
    <cellStyle name="Entrada 2 5 6 2 3 2" xfId="18027" xr:uid="{00000000-0005-0000-0000-0000F62E0000}"/>
    <cellStyle name="Entrada 2 5 6 2 3 2 2" xfId="27279" xr:uid="{00000000-0005-0000-0000-0000F72E0000}"/>
    <cellStyle name="Entrada 2 5 6 2 3 2 3" xfId="36531" xr:uid="{00000000-0005-0000-0000-0000F82E0000}"/>
    <cellStyle name="Entrada 2 5 6 2 4" xfId="11897" xr:uid="{00000000-0005-0000-0000-0000F92E0000}"/>
    <cellStyle name="Entrada 2 5 6 2 4 2" xfId="21149" xr:uid="{00000000-0005-0000-0000-0000FA2E0000}"/>
    <cellStyle name="Entrada 2 5 6 2 4 3" xfId="30401" xr:uid="{00000000-0005-0000-0000-0000FB2E0000}"/>
    <cellStyle name="Entrada 2 5 6 3" xfId="3301" xr:uid="{00000000-0005-0000-0000-0000FC2E0000}"/>
    <cellStyle name="Entrada 2 5 6 3 2" xfId="6749" xr:uid="{00000000-0005-0000-0000-0000FD2E0000}"/>
    <cellStyle name="Entrada 2 5 6 3 2 2" xfId="16001" xr:uid="{00000000-0005-0000-0000-0000FE2E0000}"/>
    <cellStyle name="Entrada 2 5 6 3 2 2 2" xfId="25253" xr:uid="{00000000-0005-0000-0000-0000FF2E0000}"/>
    <cellStyle name="Entrada 2 5 6 3 2 2 3" xfId="34505" xr:uid="{00000000-0005-0000-0000-0000002F0000}"/>
    <cellStyle name="Entrada 2 5 6 3 3" xfId="9431" xr:uid="{00000000-0005-0000-0000-0000012F0000}"/>
    <cellStyle name="Entrada 2 5 6 3 3 2" xfId="18683" xr:uid="{00000000-0005-0000-0000-0000022F0000}"/>
    <cellStyle name="Entrada 2 5 6 3 3 2 2" xfId="27935" xr:uid="{00000000-0005-0000-0000-0000032F0000}"/>
    <cellStyle name="Entrada 2 5 6 3 3 2 3" xfId="37187" xr:uid="{00000000-0005-0000-0000-0000042F0000}"/>
    <cellStyle name="Entrada 2 5 6 3 4" xfId="12553" xr:uid="{00000000-0005-0000-0000-0000052F0000}"/>
    <cellStyle name="Entrada 2 5 6 3 4 2" xfId="21805" xr:uid="{00000000-0005-0000-0000-0000062F0000}"/>
    <cellStyle name="Entrada 2 5 6 3 4 3" xfId="31057" xr:uid="{00000000-0005-0000-0000-0000072F0000}"/>
    <cellStyle name="Entrada 2 5 6 4" xfId="3936" xr:uid="{00000000-0005-0000-0000-0000082F0000}"/>
    <cellStyle name="Entrada 2 5 6 4 2" xfId="7384" xr:uid="{00000000-0005-0000-0000-0000092F0000}"/>
    <cellStyle name="Entrada 2 5 6 4 2 2" xfId="16636" xr:uid="{00000000-0005-0000-0000-00000A2F0000}"/>
    <cellStyle name="Entrada 2 5 6 4 2 2 2" xfId="25888" xr:uid="{00000000-0005-0000-0000-00000B2F0000}"/>
    <cellStyle name="Entrada 2 5 6 4 2 2 3" xfId="35140" xr:uid="{00000000-0005-0000-0000-00000C2F0000}"/>
    <cellStyle name="Entrada 2 5 6 4 3" xfId="10066" xr:uid="{00000000-0005-0000-0000-00000D2F0000}"/>
    <cellStyle name="Entrada 2 5 6 4 3 2" xfId="19318" xr:uid="{00000000-0005-0000-0000-00000E2F0000}"/>
    <cellStyle name="Entrada 2 5 6 4 3 2 2" xfId="28570" xr:uid="{00000000-0005-0000-0000-00000F2F0000}"/>
    <cellStyle name="Entrada 2 5 6 4 3 2 3" xfId="37822" xr:uid="{00000000-0005-0000-0000-0000102F0000}"/>
    <cellStyle name="Entrada 2 5 6 4 4" xfId="13188" xr:uid="{00000000-0005-0000-0000-0000112F0000}"/>
    <cellStyle name="Entrada 2 5 6 4 4 2" xfId="22440" xr:uid="{00000000-0005-0000-0000-0000122F0000}"/>
    <cellStyle name="Entrada 2 5 6 4 4 3" xfId="31692" xr:uid="{00000000-0005-0000-0000-0000132F0000}"/>
    <cellStyle name="Entrada 2 5 6 5" xfId="5342" xr:uid="{00000000-0005-0000-0000-0000142F0000}"/>
    <cellStyle name="Entrada 2 5 6 5 2" xfId="14594" xr:uid="{00000000-0005-0000-0000-0000152F0000}"/>
    <cellStyle name="Entrada 2 5 6 5 2 2" xfId="23846" xr:uid="{00000000-0005-0000-0000-0000162F0000}"/>
    <cellStyle name="Entrada 2 5 6 5 2 3" xfId="33098" xr:uid="{00000000-0005-0000-0000-0000172F0000}"/>
    <cellStyle name="Entrada 2 5 6 6" xfId="8025" xr:uid="{00000000-0005-0000-0000-0000182F0000}"/>
    <cellStyle name="Entrada 2 5 6 6 2" xfId="17277" xr:uid="{00000000-0005-0000-0000-0000192F0000}"/>
    <cellStyle name="Entrada 2 5 6 6 2 2" xfId="26529" xr:uid="{00000000-0005-0000-0000-00001A2F0000}"/>
    <cellStyle name="Entrada 2 5 6 6 2 3" xfId="35781" xr:uid="{00000000-0005-0000-0000-00001B2F0000}"/>
    <cellStyle name="Entrada 2 5 6 7" xfId="11147" xr:uid="{00000000-0005-0000-0000-00001C2F0000}"/>
    <cellStyle name="Entrada 2 5 6 7 2" xfId="20399" xr:uid="{00000000-0005-0000-0000-00001D2F0000}"/>
    <cellStyle name="Entrada 2 5 6 7 3" xfId="29651" xr:uid="{00000000-0005-0000-0000-00001E2F0000}"/>
    <cellStyle name="Entrada 2 5 7" xfId="972" xr:uid="{00000000-0005-0000-0000-00001F2F0000}"/>
    <cellStyle name="Entrada 2 5 7 2" xfId="4700" xr:uid="{00000000-0005-0000-0000-0000202F0000}"/>
    <cellStyle name="Entrada 2 5 7 2 2" xfId="13952" xr:uid="{00000000-0005-0000-0000-0000212F0000}"/>
    <cellStyle name="Entrada 2 5 7 2 2 2" xfId="23204" xr:uid="{00000000-0005-0000-0000-0000222F0000}"/>
    <cellStyle name="Entrada 2 5 7 2 2 3" xfId="32456" xr:uid="{00000000-0005-0000-0000-0000232F0000}"/>
    <cellStyle name="Entrada 2 5 7 3" xfId="4916" xr:uid="{00000000-0005-0000-0000-0000242F0000}"/>
    <cellStyle name="Entrada 2 5 7 3 2" xfId="14168" xr:uid="{00000000-0005-0000-0000-0000252F0000}"/>
    <cellStyle name="Entrada 2 5 7 3 2 2" xfId="23420" xr:uid="{00000000-0005-0000-0000-0000262F0000}"/>
    <cellStyle name="Entrada 2 5 7 3 2 3" xfId="32672" xr:uid="{00000000-0005-0000-0000-0000272F0000}"/>
    <cellStyle name="Entrada 2 5 7 4" xfId="10726" xr:uid="{00000000-0005-0000-0000-0000282F0000}"/>
    <cellStyle name="Entrada 2 5 7 4 2" xfId="19978" xr:uid="{00000000-0005-0000-0000-0000292F0000}"/>
    <cellStyle name="Entrada 2 5 7 4 3" xfId="29230" xr:uid="{00000000-0005-0000-0000-00002A2F0000}"/>
    <cellStyle name="Entrada 2 5 8" xfId="1093" xr:uid="{00000000-0005-0000-0000-00002B2F0000}"/>
    <cellStyle name="Entrada 2 5 8 2" xfId="4821" xr:uid="{00000000-0005-0000-0000-00002C2F0000}"/>
    <cellStyle name="Entrada 2 5 8 2 2" xfId="14073" xr:uid="{00000000-0005-0000-0000-00002D2F0000}"/>
    <cellStyle name="Entrada 2 5 8 2 2 2" xfId="23325" xr:uid="{00000000-0005-0000-0000-00002E2F0000}"/>
    <cellStyle name="Entrada 2 5 8 2 2 3" xfId="32577" xr:uid="{00000000-0005-0000-0000-00002F2F0000}"/>
    <cellStyle name="Entrada 2 5 8 3" xfId="4486" xr:uid="{00000000-0005-0000-0000-0000302F0000}"/>
    <cellStyle name="Entrada 2 5 8 3 2" xfId="13738" xr:uid="{00000000-0005-0000-0000-0000312F0000}"/>
    <cellStyle name="Entrada 2 5 8 3 2 2" xfId="22990" xr:uid="{00000000-0005-0000-0000-0000322F0000}"/>
    <cellStyle name="Entrada 2 5 8 3 2 3" xfId="32242" xr:uid="{00000000-0005-0000-0000-0000332F0000}"/>
    <cellStyle name="Entrada 2 5 8 4" xfId="10847" xr:uid="{00000000-0005-0000-0000-0000342F0000}"/>
    <cellStyle name="Entrada 2 5 8 4 2" xfId="20099" xr:uid="{00000000-0005-0000-0000-0000352F0000}"/>
    <cellStyle name="Entrada 2 5 8 4 3" xfId="29351" xr:uid="{00000000-0005-0000-0000-0000362F0000}"/>
    <cellStyle name="Entrada 2 5 9" xfId="884" xr:uid="{00000000-0005-0000-0000-0000372F0000}"/>
    <cellStyle name="Entrada 2 5 9 2" xfId="4612" xr:uid="{00000000-0005-0000-0000-0000382F0000}"/>
    <cellStyle name="Entrada 2 5 9 2 2" xfId="13864" xr:uid="{00000000-0005-0000-0000-0000392F0000}"/>
    <cellStyle name="Entrada 2 5 9 2 2 2" xfId="23116" xr:uid="{00000000-0005-0000-0000-00003A2F0000}"/>
    <cellStyle name="Entrada 2 5 9 2 2 3" xfId="32368" xr:uid="{00000000-0005-0000-0000-00003B2F0000}"/>
    <cellStyle name="Entrada 2 5 9 3" xfId="4964" xr:uid="{00000000-0005-0000-0000-00003C2F0000}"/>
    <cellStyle name="Entrada 2 5 9 3 2" xfId="14216" xr:uid="{00000000-0005-0000-0000-00003D2F0000}"/>
    <cellStyle name="Entrada 2 5 9 3 2 2" xfId="23468" xr:uid="{00000000-0005-0000-0000-00003E2F0000}"/>
    <cellStyle name="Entrada 2 5 9 3 2 3" xfId="32720" xr:uid="{00000000-0005-0000-0000-00003F2F0000}"/>
    <cellStyle name="Entrada 2 5 9 4" xfId="10638" xr:uid="{00000000-0005-0000-0000-0000402F0000}"/>
    <cellStyle name="Entrada 2 5 9 4 2" xfId="19890" xr:uid="{00000000-0005-0000-0000-0000412F0000}"/>
    <cellStyle name="Entrada 2 5 9 4 3" xfId="29142" xr:uid="{00000000-0005-0000-0000-0000422F0000}"/>
    <cellStyle name="Entrada 2 6" xfId="673" xr:uid="{00000000-0005-0000-0000-0000432F0000}"/>
    <cellStyle name="Entrada 2 6 10" xfId="4494" xr:uid="{00000000-0005-0000-0000-0000442F0000}"/>
    <cellStyle name="Entrada 2 6 10 2" xfId="13746" xr:uid="{00000000-0005-0000-0000-0000452F0000}"/>
    <cellStyle name="Entrada 2 6 10 2 2" xfId="22998" xr:uid="{00000000-0005-0000-0000-0000462F0000}"/>
    <cellStyle name="Entrada 2 6 10 2 3" xfId="32250" xr:uid="{00000000-0005-0000-0000-0000472F0000}"/>
    <cellStyle name="Entrada 2 6 11" xfId="5046" xr:uid="{00000000-0005-0000-0000-0000482F0000}"/>
    <cellStyle name="Entrada 2 6 11 2" xfId="14298" xr:uid="{00000000-0005-0000-0000-0000492F0000}"/>
    <cellStyle name="Entrada 2 6 11 2 2" xfId="23550" xr:uid="{00000000-0005-0000-0000-00004A2F0000}"/>
    <cellStyle name="Entrada 2 6 11 2 3" xfId="32802" xr:uid="{00000000-0005-0000-0000-00004B2F0000}"/>
    <cellStyle name="Entrada 2 6 12" xfId="10545" xr:uid="{00000000-0005-0000-0000-00004C2F0000}"/>
    <cellStyle name="Entrada 2 6 12 2" xfId="19797" xr:uid="{00000000-0005-0000-0000-00004D2F0000}"/>
    <cellStyle name="Entrada 2 6 12 3" xfId="29049" xr:uid="{00000000-0005-0000-0000-00004E2F0000}"/>
    <cellStyle name="Entrada 2 6 2" xfId="1903" xr:uid="{00000000-0005-0000-0000-00004F2F0000}"/>
    <cellStyle name="Entrada 2 6 2 2" xfId="2656" xr:uid="{00000000-0005-0000-0000-0000502F0000}"/>
    <cellStyle name="Entrada 2 6 2 2 2" xfId="6104" xr:uid="{00000000-0005-0000-0000-0000512F0000}"/>
    <cellStyle name="Entrada 2 6 2 2 2 2" xfId="15356" xr:uid="{00000000-0005-0000-0000-0000522F0000}"/>
    <cellStyle name="Entrada 2 6 2 2 2 2 2" xfId="24608" xr:uid="{00000000-0005-0000-0000-0000532F0000}"/>
    <cellStyle name="Entrada 2 6 2 2 2 2 3" xfId="33860" xr:uid="{00000000-0005-0000-0000-0000542F0000}"/>
    <cellStyle name="Entrada 2 6 2 2 3" xfId="8786" xr:uid="{00000000-0005-0000-0000-0000552F0000}"/>
    <cellStyle name="Entrada 2 6 2 2 3 2" xfId="18038" xr:uid="{00000000-0005-0000-0000-0000562F0000}"/>
    <cellStyle name="Entrada 2 6 2 2 3 2 2" xfId="27290" xr:uid="{00000000-0005-0000-0000-0000572F0000}"/>
    <cellStyle name="Entrada 2 6 2 2 3 2 3" xfId="36542" xr:uid="{00000000-0005-0000-0000-0000582F0000}"/>
    <cellStyle name="Entrada 2 6 2 2 4" xfId="11908" xr:uid="{00000000-0005-0000-0000-0000592F0000}"/>
    <cellStyle name="Entrada 2 6 2 2 4 2" xfId="21160" xr:uid="{00000000-0005-0000-0000-00005A2F0000}"/>
    <cellStyle name="Entrada 2 6 2 2 4 3" xfId="30412" xr:uid="{00000000-0005-0000-0000-00005B2F0000}"/>
    <cellStyle name="Entrada 2 6 2 3" xfId="3312" xr:uid="{00000000-0005-0000-0000-00005C2F0000}"/>
    <cellStyle name="Entrada 2 6 2 3 2" xfId="6760" xr:uid="{00000000-0005-0000-0000-00005D2F0000}"/>
    <cellStyle name="Entrada 2 6 2 3 2 2" xfId="16012" xr:uid="{00000000-0005-0000-0000-00005E2F0000}"/>
    <cellStyle name="Entrada 2 6 2 3 2 2 2" xfId="25264" xr:uid="{00000000-0005-0000-0000-00005F2F0000}"/>
    <cellStyle name="Entrada 2 6 2 3 2 2 3" xfId="34516" xr:uid="{00000000-0005-0000-0000-0000602F0000}"/>
    <cellStyle name="Entrada 2 6 2 3 3" xfId="9442" xr:uid="{00000000-0005-0000-0000-0000612F0000}"/>
    <cellStyle name="Entrada 2 6 2 3 3 2" xfId="18694" xr:uid="{00000000-0005-0000-0000-0000622F0000}"/>
    <cellStyle name="Entrada 2 6 2 3 3 2 2" xfId="27946" xr:uid="{00000000-0005-0000-0000-0000632F0000}"/>
    <cellStyle name="Entrada 2 6 2 3 3 2 3" xfId="37198" xr:uid="{00000000-0005-0000-0000-0000642F0000}"/>
    <cellStyle name="Entrada 2 6 2 3 4" xfId="12564" xr:uid="{00000000-0005-0000-0000-0000652F0000}"/>
    <cellStyle name="Entrada 2 6 2 3 4 2" xfId="21816" xr:uid="{00000000-0005-0000-0000-0000662F0000}"/>
    <cellStyle name="Entrada 2 6 2 3 4 3" xfId="31068" xr:uid="{00000000-0005-0000-0000-0000672F0000}"/>
    <cellStyle name="Entrada 2 6 2 4" xfId="3947" xr:uid="{00000000-0005-0000-0000-0000682F0000}"/>
    <cellStyle name="Entrada 2 6 2 4 2" xfId="7395" xr:uid="{00000000-0005-0000-0000-0000692F0000}"/>
    <cellStyle name="Entrada 2 6 2 4 2 2" xfId="16647" xr:uid="{00000000-0005-0000-0000-00006A2F0000}"/>
    <cellStyle name="Entrada 2 6 2 4 2 2 2" xfId="25899" xr:uid="{00000000-0005-0000-0000-00006B2F0000}"/>
    <cellStyle name="Entrada 2 6 2 4 2 2 3" xfId="35151" xr:uid="{00000000-0005-0000-0000-00006C2F0000}"/>
    <cellStyle name="Entrada 2 6 2 4 3" xfId="10077" xr:uid="{00000000-0005-0000-0000-00006D2F0000}"/>
    <cellStyle name="Entrada 2 6 2 4 3 2" xfId="19329" xr:uid="{00000000-0005-0000-0000-00006E2F0000}"/>
    <cellStyle name="Entrada 2 6 2 4 3 2 2" xfId="28581" xr:uid="{00000000-0005-0000-0000-00006F2F0000}"/>
    <cellStyle name="Entrada 2 6 2 4 3 2 3" xfId="37833" xr:uid="{00000000-0005-0000-0000-0000702F0000}"/>
    <cellStyle name="Entrada 2 6 2 4 4" xfId="13199" xr:uid="{00000000-0005-0000-0000-0000712F0000}"/>
    <cellStyle name="Entrada 2 6 2 4 4 2" xfId="22451" xr:uid="{00000000-0005-0000-0000-0000722F0000}"/>
    <cellStyle name="Entrada 2 6 2 4 4 3" xfId="31703" xr:uid="{00000000-0005-0000-0000-0000732F0000}"/>
    <cellStyle name="Entrada 2 6 2 5" xfId="5353" xr:uid="{00000000-0005-0000-0000-0000742F0000}"/>
    <cellStyle name="Entrada 2 6 2 5 2" xfId="14605" xr:uid="{00000000-0005-0000-0000-0000752F0000}"/>
    <cellStyle name="Entrada 2 6 2 5 2 2" xfId="23857" xr:uid="{00000000-0005-0000-0000-0000762F0000}"/>
    <cellStyle name="Entrada 2 6 2 5 2 3" xfId="33109" xr:uid="{00000000-0005-0000-0000-0000772F0000}"/>
    <cellStyle name="Entrada 2 6 2 6" xfId="8036" xr:uid="{00000000-0005-0000-0000-0000782F0000}"/>
    <cellStyle name="Entrada 2 6 2 6 2" xfId="17288" xr:uid="{00000000-0005-0000-0000-0000792F0000}"/>
    <cellStyle name="Entrada 2 6 2 6 2 2" xfId="26540" xr:uid="{00000000-0005-0000-0000-00007A2F0000}"/>
    <cellStyle name="Entrada 2 6 2 6 2 3" xfId="35792" xr:uid="{00000000-0005-0000-0000-00007B2F0000}"/>
    <cellStyle name="Entrada 2 6 2 7" xfId="11158" xr:uid="{00000000-0005-0000-0000-00007C2F0000}"/>
    <cellStyle name="Entrada 2 6 2 7 2" xfId="20410" xr:uid="{00000000-0005-0000-0000-00007D2F0000}"/>
    <cellStyle name="Entrada 2 6 2 7 3" xfId="29662" xr:uid="{00000000-0005-0000-0000-00007E2F0000}"/>
    <cellStyle name="Entrada 2 6 3" xfId="1691" xr:uid="{00000000-0005-0000-0000-00007F2F0000}"/>
    <cellStyle name="Entrada 2 6 3 2" xfId="2444" xr:uid="{00000000-0005-0000-0000-0000802F0000}"/>
    <cellStyle name="Entrada 2 6 3 2 2" xfId="5892" xr:uid="{00000000-0005-0000-0000-0000812F0000}"/>
    <cellStyle name="Entrada 2 6 3 2 2 2" xfId="15144" xr:uid="{00000000-0005-0000-0000-0000822F0000}"/>
    <cellStyle name="Entrada 2 6 3 2 2 2 2" xfId="24396" xr:uid="{00000000-0005-0000-0000-0000832F0000}"/>
    <cellStyle name="Entrada 2 6 3 2 2 2 3" xfId="33648" xr:uid="{00000000-0005-0000-0000-0000842F0000}"/>
    <cellStyle name="Entrada 2 6 3 2 3" xfId="8574" xr:uid="{00000000-0005-0000-0000-0000852F0000}"/>
    <cellStyle name="Entrada 2 6 3 2 3 2" xfId="17826" xr:uid="{00000000-0005-0000-0000-0000862F0000}"/>
    <cellStyle name="Entrada 2 6 3 2 3 2 2" xfId="27078" xr:uid="{00000000-0005-0000-0000-0000872F0000}"/>
    <cellStyle name="Entrada 2 6 3 2 3 2 3" xfId="36330" xr:uid="{00000000-0005-0000-0000-0000882F0000}"/>
    <cellStyle name="Entrada 2 6 3 2 4" xfId="11696" xr:uid="{00000000-0005-0000-0000-0000892F0000}"/>
    <cellStyle name="Entrada 2 6 3 2 4 2" xfId="20948" xr:uid="{00000000-0005-0000-0000-00008A2F0000}"/>
    <cellStyle name="Entrada 2 6 3 2 4 3" xfId="30200" xr:uid="{00000000-0005-0000-0000-00008B2F0000}"/>
    <cellStyle name="Entrada 2 6 3 3" xfId="3100" xr:uid="{00000000-0005-0000-0000-00008C2F0000}"/>
    <cellStyle name="Entrada 2 6 3 3 2" xfId="6548" xr:uid="{00000000-0005-0000-0000-00008D2F0000}"/>
    <cellStyle name="Entrada 2 6 3 3 2 2" xfId="15800" xr:uid="{00000000-0005-0000-0000-00008E2F0000}"/>
    <cellStyle name="Entrada 2 6 3 3 2 2 2" xfId="25052" xr:uid="{00000000-0005-0000-0000-00008F2F0000}"/>
    <cellStyle name="Entrada 2 6 3 3 2 2 3" xfId="34304" xr:uid="{00000000-0005-0000-0000-0000902F0000}"/>
    <cellStyle name="Entrada 2 6 3 3 3" xfId="9230" xr:uid="{00000000-0005-0000-0000-0000912F0000}"/>
    <cellStyle name="Entrada 2 6 3 3 3 2" xfId="18482" xr:uid="{00000000-0005-0000-0000-0000922F0000}"/>
    <cellStyle name="Entrada 2 6 3 3 3 2 2" xfId="27734" xr:uid="{00000000-0005-0000-0000-0000932F0000}"/>
    <cellStyle name="Entrada 2 6 3 3 3 2 3" xfId="36986" xr:uid="{00000000-0005-0000-0000-0000942F0000}"/>
    <cellStyle name="Entrada 2 6 3 3 4" xfId="12352" xr:uid="{00000000-0005-0000-0000-0000952F0000}"/>
    <cellStyle name="Entrada 2 6 3 3 4 2" xfId="21604" xr:uid="{00000000-0005-0000-0000-0000962F0000}"/>
    <cellStyle name="Entrada 2 6 3 3 4 3" xfId="30856" xr:uid="{00000000-0005-0000-0000-0000972F0000}"/>
    <cellStyle name="Entrada 2 6 3 4" xfId="3735" xr:uid="{00000000-0005-0000-0000-0000982F0000}"/>
    <cellStyle name="Entrada 2 6 3 4 2" xfId="7183" xr:uid="{00000000-0005-0000-0000-0000992F0000}"/>
    <cellStyle name="Entrada 2 6 3 4 2 2" xfId="16435" xr:uid="{00000000-0005-0000-0000-00009A2F0000}"/>
    <cellStyle name="Entrada 2 6 3 4 2 2 2" xfId="25687" xr:uid="{00000000-0005-0000-0000-00009B2F0000}"/>
    <cellStyle name="Entrada 2 6 3 4 2 2 3" xfId="34939" xr:uid="{00000000-0005-0000-0000-00009C2F0000}"/>
    <cellStyle name="Entrada 2 6 3 4 3" xfId="9865" xr:uid="{00000000-0005-0000-0000-00009D2F0000}"/>
    <cellStyle name="Entrada 2 6 3 4 3 2" xfId="19117" xr:uid="{00000000-0005-0000-0000-00009E2F0000}"/>
    <cellStyle name="Entrada 2 6 3 4 3 2 2" xfId="28369" xr:uid="{00000000-0005-0000-0000-00009F2F0000}"/>
    <cellStyle name="Entrada 2 6 3 4 3 2 3" xfId="37621" xr:uid="{00000000-0005-0000-0000-0000A02F0000}"/>
    <cellStyle name="Entrada 2 6 3 4 4" xfId="12987" xr:uid="{00000000-0005-0000-0000-0000A12F0000}"/>
    <cellStyle name="Entrada 2 6 3 4 4 2" xfId="22239" xr:uid="{00000000-0005-0000-0000-0000A22F0000}"/>
    <cellStyle name="Entrada 2 6 3 4 4 3" xfId="31491" xr:uid="{00000000-0005-0000-0000-0000A32F0000}"/>
    <cellStyle name="Entrada 2 6 3 5" xfId="5141" xr:uid="{00000000-0005-0000-0000-0000A42F0000}"/>
    <cellStyle name="Entrada 2 6 3 5 2" xfId="14393" xr:uid="{00000000-0005-0000-0000-0000A52F0000}"/>
    <cellStyle name="Entrada 2 6 3 5 2 2" xfId="23645" xr:uid="{00000000-0005-0000-0000-0000A62F0000}"/>
    <cellStyle name="Entrada 2 6 3 5 2 3" xfId="32897" xr:uid="{00000000-0005-0000-0000-0000A72F0000}"/>
    <cellStyle name="Entrada 2 6 3 6" xfId="7824" xr:uid="{00000000-0005-0000-0000-0000A82F0000}"/>
    <cellStyle name="Entrada 2 6 3 6 2" xfId="17076" xr:uid="{00000000-0005-0000-0000-0000A92F0000}"/>
    <cellStyle name="Entrada 2 6 3 6 2 2" xfId="26328" xr:uid="{00000000-0005-0000-0000-0000AA2F0000}"/>
    <cellStyle name="Entrada 2 6 3 6 2 3" xfId="35580" xr:uid="{00000000-0005-0000-0000-0000AB2F0000}"/>
    <cellStyle name="Entrada 2 6 3 7" xfId="10946" xr:uid="{00000000-0005-0000-0000-0000AC2F0000}"/>
    <cellStyle name="Entrada 2 6 3 7 2" xfId="20198" xr:uid="{00000000-0005-0000-0000-0000AD2F0000}"/>
    <cellStyle name="Entrada 2 6 3 7 3" xfId="29450" xr:uid="{00000000-0005-0000-0000-0000AE2F0000}"/>
    <cellStyle name="Entrada 2 6 4" xfId="1740" xr:uid="{00000000-0005-0000-0000-0000AF2F0000}"/>
    <cellStyle name="Entrada 2 6 4 2" xfId="2493" xr:uid="{00000000-0005-0000-0000-0000B02F0000}"/>
    <cellStyle name="Entrada 2 6 4 2 2" xfId="5941" xr:uid="{00000000-0005-0000-0000-0000B12F0000}"/>
    <cellStyle name="Entrada 2 6 4 2 2 2" xfId="15193" xr:uid="{00000000-0005-0000-0000-0000B22F0000}"/>
    <cellStyle name="Entrada 2 6 4 2 2 2 2" xfId="24445" xr:uid="{00000000-0005-0000-0000-0000B32F0000}"/>
    <cellStyle name="Entrada 2 6 4 2 2 2 3" xfId="33697" xr:uid="{00000000-0005-0000-0000-0000B42F0000}"/>
    <cellStyle name="Entrada 2 6 4 2 3" xfId="8623" xr:uid="{00000000-0005-0000-0000-0000B52F0000}"/>
    <cellStyle name="Entrada 2 6 4 2 3 2" xfId="17875" xr:uid="{00000000-0005-0000-0000-0000B62F0000}"/>
    <cellStyle name="Entrada 2 6 4 2 3 2 2" xfId="27127" xr:uid="{00000000-0005-0000-0000-0000B72F0000}"/>
    <cellStyle name="Entrada 2 6 4 2 3 2 3" xfId="36379" xr:uid="{00000000-0005-0000-0000-0000B82F0000}"/>
    <cellStyle name="Entrada 2 6 4 2 4" xfId="11745" xr:uid="{00000000-0005-0000-0000-0000B92F0000}"/>
    <cellStyle name="Entrada 2 6 4 2 4 2" xfId="20997" xr:uid="{00000000-0005-0000-0000-0000BA2F0000}"/>
    <cellStyle name="Entrada 2 6 4 2 4 3" xfId="30249" xr:uid="{00000000-0005-0000-0000-0000BB2F0000}"/>
    <cellStyle name="Entrada 2 6 4 3" xfId="3149" xr:uid="{00000000-0005-0000-0000-0000BC2F0000}"/>
    <cellStyle name="Entrada 2 6 4 3 2" xfId="6597" xr:uid="{00000000-0005-0000-0000-0000BD2F0000}"/>
    <cellStyle name="Entrada 2 6 4 3 2 2" xfId="15849" xr:uid="{00000000-0005-0000-0000-0000BE2F0000}"/>
    <cellStyle name="Entrada 2 6 4 3 2 2 2" xfId="25101" xr:uid="{00000000-0005-0000-0000-0000BF2F0000}"/>
    <cellStyle name="Entrada 2 6 4 3 2 2 3" xfId="34353" xr:uid="{00000000-0005-0000-0000-0000C02F0000}"/>
    <cellStyle name="Entrada 2 6 4 3 3" xfId="9279" xr:uid="{00000000-0005-0000-0000-0000C12F0000}"/>
    <cellStyle name="Entrada 2 6 4 3 3 2" xfId="18531" xr:uid="{00000000-0005-0000-0000-0000C22F0000}"/>
    <cellStyle name="Entrada 2 6 4 3 3 2 2" xfId="27783" xr:uid="{00000000-0005-0000-0000-0000C32F0000}"/>
    <cellStyle name="Entrada 2 6 4 3 3 2 3" xfId="37035" xr:uid="{00000000-0005-0000-0000-0000C42F0000}"/>
    <cellStyle name="Entrada 2 6 4 3 4" xfId="12401" xr:uid="{00000000-0005-0000-0000-0000C52F0000}"/>
    <cellStyle name="Entrada 2 6 4 3 4 2" xfId="21653" xr:uid="{00000000-0005-0000-0000-0000C62F0000}"/>
    <cellStyle name="Entrada 2 6 4 3 4 3" xfId="30905" xr:uid="{00000000-0005-0000-0000-0000C72F0000}"/>
    <cellStyle name="Entrada 2 6 4 4" xfId="3784" xr:uid="{00000000-0005-0000-0000-0000C82F0000}"/>
    <cellStyle name="Entrada 2 6 4 4 2" xfId="7232" xr:uid="{00000000-0005-0000-0000-0000C92F0000}"/>
    <cellStyle name="Entrada 2 6 4 4 2 2" xfId="16484" xr:uid="{00000000-0005-0000-0000-0000CA2F0000}"/>
    <cellStyle name="Entrada 2 6 4 4 2 2 2" xfId="25736" xr:uid="{00000000-0005-0000-0000-0000CB2F0000}"/>
    <cellStyle name="Entrada 2 6 4 4 2 2 3" xfId="34988" xr:uid="{00000000-0005-0000-0000-0000CC2F0000}"/>
    <cellStyle name="Entrada 2 6 4 4 3" xfId="9914" xr:uid="{00000000-0005-0000-0000-0000CD2F0000}"/>
    <cellStyle name="Entrada 2 6 4 4 3 2" xfId="19166" xr:uid="{00000000-0005-0000-0000-0000CE2F0000}"/>
    <cellStyle name="Entrada 2 6 4 4 3 2 2" xfId="28418" xr:uid="{00000000-0005-0000-0000-0000CF2F0000}"/>
    <cellStyle name="Entrada 2 6 4 4 3 2 3" xfId="37670" xr:uid="{00000000-0005-0000-0000-0000D02F0000}"/>
    <cellStyle name="Entrada 2 6 4 4 4" xfId="13036" xr:uid="{00000000-0005-0000-0000-0000D12F0000}"/>
    <cellStyle name="Entrada 2 6 4 4 4 2" xfId="22288" xr:uid="{00000000-0005-0000-0000-0000D22F0000}"/>
    <cellStyle name="Entrada 2 6 4 4 4 3" xfId="31540" xr:uid="{00000000-0005-0000-0000-0000D32F0000}"/>
    <cellStyle name="Entrada 2 6 4 5" xfId="5190" xr:uid="{00000000-0005-0000-0000-0000D42F0000}"/>
    <cellStyle name="Entrada 2 6 4 5 2" xfId="14442" xr:uid="{00000000-0005-0000-0000-0000D52F0000}"/>
    <cellStyle name="Entrada 2 6 4 5 2 2" xfId="23694" xr:uid="{00000000-0005-0000-0000-0000D62F0000}"/>
    <cellStyle name="Entrada 2 6 4 5 2 3" xfId="32946" xr:uid="{00000000-0005-0000-0000-0000D72F0000}"/>
    <cellStyle name="Entrada 2 6 4 6" xfId="7873" xr:uid="{00000000-0005-0000-0000-0000D82F0000}"/>
    <cellStyle name="Entrada 2 6 4 6 2" xfId="17125" xr:uid="{00000000-0005-0000-0000-0000D92F0000}"/>
    <cellStyle name="Entrada 2 6 4 6 2 2" xfId="26377" xr:uid="{00000000-0005-0000-0000-0000DA2F0000}"/>
    <cellStyle name="Entrada 2 6 4 6 2 3" xfId="35629" xr:uid="{00000000-0005-0000-0000-0000DB2F0000}"/>
    <cellStyle name="Entrada 2 6 4 7" xfId="10995" xr:uid="{00000000-0005-0000-0000-0000DC2F0000}"/>
    <cellStyle name="Entrada 2 6 4 7 2" xfId="20247" xr:uid="{00000000-0005-0000-0000-0000DD2F0000}"/>
    <cellStyle name="Entrada 2 6 4 7 3" xfId="29499" xr:uid="{00000000-0005-0000-0000-0000DE2F0000}"/>
    <cellStyle name="Entrada 2 6 5" xfId="1802" xr:uid="{00000000-0005-0000-0000-0000DF2F0000}"/>
    <cellStyle name="Entrada 2 6 5 2" xfId="2555" xr:uid="{00000000-0005-0000-0000-0000E02F0000}"/>
    <cellStyle name="Entrada 2 6 5 2 2" xfId="6003" xr:uid="{00000000-0005-0000-0000-0000E12F0000}"/>
    <cellStyle name="Entrada 2 6 5 2 2 2" xfId="15255" xr:uid="{00000000-0005-0000-0000-0000E22F0000}"/>
    <cellStyle name="Entrada 2 6 5 2 2 2 2" xfId="24507" xr:uid="{00000000-0005-0000-0000-0000E32F0000}"/>
    <cellStyle name="Entrada 2 6 5 2 2 2 3" xfId="33759" xr:uid="{00000000-0005-0000-0000-0000E42F0000}"/>
    <cellStyle name="Entrada 2 6 5 2 3" xfId="8685" xr:uid="{00000000-0005-0000-0000-0000E52F0000}"/>
    <cellStyle name="Entrada 2 6 5 2 3 2" xfId="17937" xr:uid="{00000000-0005-0000-0000-0000E62F0000}"/>
    <cellStyle name="Entrada 2 6 5 2 3 2 2" xfId="27189" xr:uid="{00000000-0005-0000-0000-0000E72F0000}"/>
    <cellStyle name="Entrada 2 6 5 2 3 2 3" xfId="36441" xr:uid="{00000000-0005-0000-0000-0000E82F0000}"/>
    <cellStyle name="Entrada 2 6 5 2 4" xfId="11807" xr:uid="{00000000-0005-0000-0000-0000E92F0000}"/>
    <cellStyle name="Entrada 2 6 5 2 4 2" xfId="21059" xr:uid="{00000000-0005-0000-0000-0000EA2F0000}"/>
    <cellStyle name="Entrada 2 6 5 2 4 3" xfId="30311" xr:uid="{00000000-0005-0000-0000-0000EB2F0000}"/>
    <cellStyle name="Entrada 2 6 5 3" xfId="3211" xr:uid="{00000000-0005-0000-0000-0000EC2F0000}"/>
    <cellStyle name="Entrada 2 6 5 3 2" xfId="6659" xr:uid="{00000000-0005-0000-0000-0000ED2F0000}"/>
    <cellStyle name="Entrada 2 6 5 3 2 2" xfId="15911" xr:uid="{00000000-0005-0000-0000-0000EE2F0000}"/>
    <cellStyle name="Entrada 2 6 5 3 2 2 2" xfId="25163" xr:uid="{00000000-0005-0000-0000-0000EF2F0000}"/>
    <cellStyle name="Entrada 2 6 5 3 2 2 3" xfId="34415" xr:uid="{00000000-0005-0000-0000-0000F02F0000}"/>
    <cellStyle name="Entrada 2 6 5 3 3" xfId="9341" xr:uid="{00000000-0005-0000-0000-0000F12F0000}"/>
    <cellStyle name="Entrada 2 6 5 3 3 2" xfId="18593" xr:uid="{00000000-0005-0000-0000-0000F22F0000}"/>
    <cellStyle name="Entrada 2 6 5 3 3 2 2" xfId="27845" xr:uid="{00000000-0005-0000-0000-0000F32F0000}"/>
    <cellStyle name="Entrada 2 6 5 3 3 2 3" xfId="37097" xr:uid="{00000000-0005-0000-0000-0000F42F0000}"/>
    <cellStyle name="Entrada 2 6 5 3 4" xfId="12463" xr:uid="{00000000-0005-0000-0000-0000F52F0000}"/>
    <cellStyle name="Entrada 2 6 5 3 4 2" xfId="21715" xr:uid="{00000000-0005-0000-0000-0000F62F0000}"/>
    <cellStyle name="Entrada 2 6 5 3 4 3" xfId="30967" xr:uid="{00000000-0005-0000-0000-0000F72F0000}"/>
    <cellStyle name="Entrada 2 6 5 4" xfId="3846" xr:uid="{00000000-0005-0000-0000-0000F82F0000}"/>
    <cellStyle name="Entrada 2 6 5 4 2" xfId="7294" xr:uid="{00000000-0005-0000-0000-0000F92F0000}"/>
    <cellStyle name="Entrada 2 6 5 4 2 2" xfId="16546" xr:uid="{00000000-0005-0000-0000-0000FA2F0000}"/>
    <cellStyle name="Entrada 2 6 5 4 2 2 2" xfId="25798" xr:uid="{00000000-0005-0000-0000-0000FB2F0000}"/>
    <cellStyle name="Entrada 2 6 5 4 2 2 3" xfId="35050" xr:uid="{00000000-0005-0000-0000-0000FC2F0000}"/>
    <cellStyle name="Entrada 2 6 5 4 3" xfId="9976" xr:uid="{00000000-0005-0000-0000-0000FD2F0000}"/>
    <cellStyle name="Entrada 2 6 5 4 3 2" xfId="19228" xr:uid="{00000000-0005-0000-0000-0000FE2F0000}"/>
    <cellStyle name="Entrada 2 6 5 4 3 2 2" xfId="28480" xr:uid="{00000000-0005-0000-0000-0000FF2F0000}"/>
    <cellStyle name="Entrada 2 6 5 4 3 2 3" xfId="37732" xr:uid="{00000000-0005-0000-0000-000000300000}"/>
    <cellStyle name="Entrada 2 6 5 4 4" xfId="13098" xr:uid="{00000000-0005-0000-0000-000001300000}"/>
    <cellStyle name="Entrada 2 6 5 4 4 2" xfId="22350" xr:uid="{00000000-0005-0000-0000-000002300000}"/>
    <cellStyle name="Entrada 2 6 5 4 4 3" xfId="31602" xr:uid="{00000000-0005-0000-0000-000003300000}"/>
    <cellStyle name="Entrada 2 6 5 5" xfId="5252" xr:uid="{00000000-0005-0000-0000-000004300000}"/>
    <cellStyle name="Entrada 2 6 5 5 2" xfId="14504" xr:uid="{00000000-0005-0000-0000-000005300000}"/>
    <cellStyle name="Entrada 2 6 5 5 2 2" xfId="23756" xr:uid="{00000000-0005-0000-0000-000006300000}"/>
    <cellStyle name="Entrada 2 6 5 5 2 3" xfId="33008" xr:uid="{00000000-0005-0000-0000-000007300000}"/>
    <cellStyle name="Entrada 2 6 5 6" xfId="7935" xr:uid="{00000000-0005-0000-0000-000008300000}"/>
    <cellStyle name="Entrada 2 6 5 6 2" xfId="17187" xr:uid="{00000000-0005-0000-0000-000009300000}"/>
    <cellStyle name="Entrada 2 6 5 6 2 2" xfId="26439" xr:uid="{00000000-0005-0000-0000-00000A300000}"/>
    <cellStyle name="Entrada 2 6 5 6 2 3" xfId="35691" xr:uid="{00000000-0005-0000-0000-00000B300000}"/>
    <cellStyle name="Entrada 2 6 5 7" xfId="11057" xr:uid="{00000000-0005-0000-0000-00000C300000}"/>
    <cellStyle name="Entrada 2 6 5 7 2" xfId="20309" xr:uid="{00000000-0005-0000-0000-00000D300000}"/>
    <cellStyle name="Entrada 2 6 5 7 3" xfId="29561" xr:uid="{00000000-0005-0000-0000-00000E300000}"/>
    <cellStyle name="Entrada 2 6 6" xfId="1847" xr:uid="{00000000-0005-0000-0000-00000F300000}"/>
    <cellStyle name="Entrada 2 6 6 2" xfId="2600" xr:uid="{00000000-0005-0000-0000-000010300000}"/>
    <cellStyle name="Entrada 2 6 6 2 2" xfId="6048" xr:uid="{00000000-0005-0000-0000-000011300000}"/>
    <cellStyle name="Entrada 2 6 6 2 2 2" xfId="15300" xr:uid="{00000000-0005-0000-0000-000012300000}"/>
    <cellStyle name="Entrada 2 6 6 2 2 2 2" xfId="24552" xr:uid="{00000000-0005-0000-0000-000013300000}"/>
    <cellStyle name="Entrada 2 6 6 2 2 2 3" xfId="33804" xr:uid="{00000000-0005-0000-0000-000014300000}"/>
    <cellStyle name="Entrada 2 6 6 2 3" xfId="8730" xr:uid="{00000000-0005-0000-0000-000015300000}"/>
    <cellStyle name="Entrada 2 6 6 2 3 2" xfId="17982" xr:uid="{00000000-0005-0000-0000-000016300000}"/>
    <cellStyle name="Entrada 2 6 6 2 3 2 2" xfId="27234" xr:uid="{00000000-0005-0000-0000-000017300000}"/>
    <cellStyle name="Entrada 2 6 6 2 3 2 3" xfId="36486" xr:uid="{00000000-0005-0000-0000-000018300000}"/>
    <cellStyle name="Entrada 2 6 6 2 4" xfId="11852" xr:uid="{00000000-0005-0000-0000-000019300000}"/>
    <cellStyle name="Entrada 2 6 6 2 4 2" xfId="21104" xr:uid="{00000000-0005-0000-0000-00001A300000}"/>
    <cellStyle name="Entrada 2 6 6 2 4 3" xfId="30356" xr:uid="{00000000-0005-0000-0000-00001B300000}"/>
    <cellStyle name="Entrada 2 6 6 3" xfId="3256" xr:uid="{00000000-0005-0000-0000-00001C300000}"/>
    <cellStyle name="Entrada 2 6 6 3 2" xfId="6704" xr:uid="{00000000-0005-0000-0000-00001D300000}"/>
    <cellStyle name="Entrada 2 6 6 3 2 2" xfId="15956" xr:uid="{00000000-0005-0000-0000-00001E300000}"/>
    <cellStyle name="Entrada 2 6 6 3 2 2 2" xfId="25208" xr:uid="{00000000-0005-0000-0000-00001F300000}"/>
    <cellStyle name="Entrada 2 6 6 3 2 2 3" xfId="34460" xr:uid="{00000000-0005-0000-0000-000020300000}"/>
    <cellStyle name="Entrada 2 6 6 3 3" xfId="9386" xr:uid="{00000000-0005-0000-0000-000021300000}"/>
    <cellStyle name="Entrada 2 6 6 3 3 2" xfId="18638" xr:uid="{00000000-0005-0000-0000-000022300000}"/>
    <cellStyle name="Entrada 2 6 6 3 3 2 2" xfId="27890" xr:uid="{00000000-0005-0000-0000-000023300000}"/>
    <cellStyle name="Entrada 2 6 6 3 3 2 3" xfId="37142" xr:uid="{00000000-0005-0000-0000-000024300000}"/>
    <cellStyle name="Entrada 2 6 6 3 4" xfId="12508" xr:uid="{00000000-0005-0000-0000-000025300000}"/>
    <cellStyle name="Entrada 2 6 6 3 4 2" xfId="21760" xr:uid="{00000000-0005-0000-0000-000026300000}"/>
    <cellStyle name="Entrada 2 6 6 3 4 3" xfId="31012" xr:uid="{00000000-0005-0000-0000-000027300000}"/>
    <cellStyle name="Entrada 2 6 6 4" xfId="3891" xr:uid="{00000000-0005-0000-0000-000028300000}"/>
    <cellStyle name="Entrada 2 6 6 4 2" xfId="7339" xr:uid="{00000000-0005-0000-0000-000029300000}"/>
    <cellStyle name="Entrada 2 6 6 4 2 2" xfId="16591" xr:uid="{00000000-0005-0000-0000-00002A300000}"/>
    <cellStyle name="Entrada 2 6 6 4 2 2 2" xfId="25843" xr:uid="{00000000-0005-0000-0000-00002B300000}"/>
    <cellStyle name="Entrada 2 6 6 4 2 2 3" xfId="35095" xr:uid="{00000000-0005-0000-0000-00002C300000}"/>
    <cellStyle name="Entrada 2 6 6 4 3" xfId="10021" xr:uid="{00000000-0005-0000-0000-00002D300000}"/>
    <cellStyle name="Entrada 2 6 6 4 3 2" xfId="19273" xr:uid="{00000000-0005-0000-0000-00002E300000}"/>
    <cellStyle name="Entrada 2 6 6 4 3 2 2" xfId="28525" xr:uid="{00000000-0005-0000-0000-00002F300000}"/>
    <cellStyle name="Entrada 2 6 6 4 3 2 3" xfId="37777" xr:uid="{00000000-0005-0000-0000-000030300000}"/>
    <cellStyle name="Entrada 2 6 6 4 4" xfId="13143" xr:uid="{00000000-0005-0000-0000-000031300000}"/>
    <cellStyle name="Entrada 2 6 6 4 4 2" xfId="22395" xr:uid="{00000000-0005-0000-0000-000032300000}"/>
    <cellStyle name="Entrada 2 6 6 4 4 3" xfId="31647" xr:uid="{00000000-0005-0000-0000-000033300000}"/>
    <cellStyle name="Entrada 2 6 6 5" xfId="5297" xr:uid="{00000000-0005-0000-0000-000034300000}"/>
    <cellStyle name="Entrada 2 6 6 5 2" xfId="14549" xr:uid="{00000000-0005-0000-0000-000035300000}"/>
    <cellStyle name="Entrada 2 6 6 5 2 2" xfId="23801" xr:uid="{00000000-0005-0000-0000-000036300000}"/>
    <cellStyle name="Entrada 2 6 6 5 2 3" xfId="33053" xr:uid="{00000000-0005-0000-0000-000037300000}"/>
    <cellStyle name="Entrada 2 6 6 6" xfId="7980" xr:uid="{00000000-0005-0000-0000-000038300000}"/>
    <cellStyle name="Entrada 2 6 6 6 2" xfId="17232" xr:uid="{00000000-0005-0000-0000-000039300000}"/>
    <cellStyle name="Entrada 2 6 6 6 2 2" xfId="26484" xr:uid="{00000000-0005-0000-0000-00003A300000}"/>
    <cellStyle name="Entrada 2 6 6 6 2 3" xfId="35736" xr:uid="{00000000-0005-0000-0000-00003B300000}"/>
    <cellStyle name="Entrada 2 6 6 7" xfId="11102" xr:uid="{00000000-0005-0000-0000-00003C300000}"/>
    <cellStyle name="Entrada 2 6 6 7 2" xfId="20354" xr:uid="{00000000-0005-0000-0000-00003D300000}"/>
    <cellStyle name="Entrada 2 6 6 7 3" xfId="29606" xr:uid="{00000000-0005-0000-0000-00003E300000}"/>
    <cellStyle name="Entrada 2 6 7" xfId="1044" xr:uid="{00000000-0005-0000-0000-00003F300000}"/>
    <cellStyle name="Entrada 2 6 7 2" xfId="4772" xr:uid="{00000000-0005-0000-0000-000040300000}"/>
    <cellStyle name="Entrada 2 6 7 2 2" xfId="14024" xr:uid="{00000000-0005-0000-0000-000041300000}"/>
    <cellStyle name="Entrada 2 6 7 2 2 2" xfId="23276" xr:uid="{00000000-0005-0000-0000-000042300000}"/>
    <cellStyle name="Entrada 2 6 7 2 2 3" xfId="32528" xr:uid="{00000000-0005-0000-0000-000043300000}"/>
    <cellStyle name="Entrada 2 6 7 3" xfId="4905" xr:uid="{00000000-0005-0000-0000-000044300000}"/>
    <cellStyle name="Entrada 2 6 7 3 2" xfId="14157" xr:uid="{00000000-0005-0000-0000-000045300000}"/>
    <cellStyle name="Entrada 2 6 7 3 2 2" xfId="23409" xr:uid="{00000000-0005-0000-0000-000046300000}"/>
    <cellStyle name="Entrada 2 6 7 3 2 3" xfId="32661" xr:uid="{00000000-0005-0000-0000-000047300000}"/>
    <cellStyle name="Entrada 2 6 7 4" xfId="10798" xr:uid="{00000000-0005-0000-0000-000048300000}"/>
    <cellStyle name="Entrada 2 6 7 4 2" xfId="20050" xr:uid="{00000000-0005-0000-0000-000049300000}"/>
    <cellStyle name="Entrada 2 6 7 4 3" xfId="29302" xr:uid="{00000000-0005-0000-0000-00004A300000}"/>
    <cellStyle name="Entrada 2 6 8" xfId="1139" xr:uid="{00000000-0005-0000-0000-00004B300000}"/>
    <cellStyle name="Entrada 2 6 8 2" xfId="4866" xr:uid="{00000000-0005-0000-0000-00004C300000}"/>
    <cellStyle name="Entrada 2 6 8 2 2" xfId="14118" xr:uid="{00000000-0005-0000-0000-00004D300000}"/>
    <cellStyle name="Entrada 2 6 8 2 2 2" xfId="23370" xr:uid="{00000000-0005-0000-0000-00004E300000}"/>
    <cellStyle name="Entrada 2 6 8 2 2 3" xfId="32622" xr:uid="{00000000-0005-0000-0000-00004F300000}"/>
    <cellStyle name="Entrada 2 6 8 3" xfId="4869" xr:uid="{00000000-0005-0000-0000-000050300000}"/>
    <cellStyle name="Entrada 2 6 8 3 2" xfId="14121" xr:uid="{00000000-0005-0000-0000-000051300000}"/>
    <cellStyle name="Entrada 2 6 8 3 2 2" xfId="23373" xr:uid="{00000000-0005-0000-0000-000052300000}"/>
    <cellStyle name="Entrada 2 6 8 3 2 3" xfId="32625" xr:uid="{00000000-0005-0000-0000-000053300000}"/>
    <cellStyle name="Entrada 2 6 8 4" xfId="10890" xr:uid="{00000000-0005-0000-0000-000054300000}"/>
    <cellStyle name="Entrada 2 6 8 4 2" xfId="20142" xr:uid="{00000000-0005-0000-0000-000055300000}"/>
    <cellStyle name="Entrada 2 6 8 4 3" xfId="29394" xr:uid="{00000000-0005-0000-0000-000056300000}"/>
    <cellStyle name="Entrada 2 6 9" xfId="996" xr:uid="{00000000-0005-0000-0000-000057300000}"/>
    <cellStyle name="Entrada 2 6 9 2" xfId="4724" xr:uid="{00000000-0005-0000-0000-000058300000}"/>
    <cellStyle name="Entrada 2 6 9 2 2" xfId="13976" xr:uid="{00000000-0005-0000-0000-000059300000}"/>
    <cellStyle name="Entrada 2 6 9 2 2 2" xfId="23228" xr:uid="{00000000-0005-0000-0000-00005A300000}"/>
    <cellStyle name="Entrada 2 6 9 2 2 3" xfId="32480" xr:uid="{00000000-0005-0000-0000-00005B300000}"/>
    <cellStyle name="Entrada 2 6 9 3" xfId="5089" xr:uid="{00000000-0005-0000-0000-00005C300000}"/>
    <cellStyle name="Entrada 2 6 9 3 2" xfId="14341" xr:uid="{00000000-0005-0000-0000-00005D300000}"/>
    <cellStyle name="Entrada 2 6 9 3 2 2" xfId="23593" xr:uid="{00000000-0005-0000-0000-00005E300000}"/>
    <cellStyle name="Entrada 2 6 9 3 2 3" xfId="32845" xr:uid="{00000000-0005-0000-0000-00005F300000}"/>
    <cellStyle name="Entrada 2 6 9 4" xfId="10750" xr:uid="{00000000-0005-0000-0000-000060300000}"/>
    <cellStyle name="Entrada 2 6 9 4 2" xfId="20002" xr:uid="{00000000-0005-0000-0000-000061300000}"/>
    <cellStyle name="Entrada 2 6 9 4 3" xfId="29254" xr:uid="{00000000-0005-0000-0000-000062300000}"/>
    <cellStyle name="Entrada 2 7" xfId="1957" xr:uid="{00000000-0005-0000-0000-000063300000}"/>
    <cellStyle name="Entrada 2 7 2" xfId="2710" xr:uid="{00000000-0005-0000-0000-000064300000}"/>
    <cellStyle name="Entrada 2 7 2 2" xfId="6158" xr:uid="{00000000-0005-0000-0000-000065300000}"/>
    <cellStyle name="Entrada 2 7 2 2 2" xfId="15410" xr:uid="{00000000-0005-0000-0000-000066300000}"/>
    <cellStyle name="Entrada 2 7 2 2 2 2" xfId="24662" xr:uid="{00000000-0005-0000-0000-000067300000}"/>
    <cellStyle name="Entrada 2 7 2 2 2 3" xfId="33914" xr:uid="{00000000-0005-0000-0000-000068300000}"/>
    <cellStyle name="Entrada 2 7 2 3" xfId="8840" xr:uid="{00000000-0005-0000-0000-000069300000}"/>
    <cellStyle name="Entrada 2 7 2 3 2" xfId="18092" xr:uid="{00000000-0005-0000-0000-00006A300000}"/>
    <cellStyle name="Entrada 2 7 2 3 2 2" xfId="27344" xr:uid="{00000000-0005-0000-0000-00006B300000}"/>
    <cellStyle name="Entrada 2 7 2 3 2 3" xfId="36596" xr:uid="{00000000-0005-0000-0000-00006C300000}"/>
    <cellStyle name="Entrada 2 7 2 4" xfId="11962" xr:uid="{00000000-0005-0000-0000-00006D300000}"/>
    <cellStyle name="Entrada 2 7 2 4 2" xfId="21214" xr:uid="{00000000-0005-0000-0000-00006E300000}"/>
    <cellStyle name="Entrada 2 7 2 4 3" xfId="30466" xr:uid="{00000000-0005-0000-0000-00006F300000}"/>
    <cellStyle name="Entrada 2 7 3" xfId="3366" xr:uid="{00000000-0005-0000-0000-000070300000}"/>
    <cellStyle name="Entrada 2 7 3 2" xfId="6814" xr:uid="{00000000-0005-0000-0000-000071300000}"/>
    <cellStyle name="Entrada 2 7 3 2 2" xfId="16066" xr:uid="{00000000-0005-0000-0000-000072300000}"/>
    <cellStyle name="Entrada 2 7 3 2 2 2" xfId="25318" xr:uid="{00000000-0005-0000-0000-000073300000}"/>
    <cellStyle name="Entrada 2 7 3 2 2 3" xfId="34570" xr:uid="{00000000-0005-0000-0000-000074300000}"/>
    <cellStyle name="Entrada 2 7 3 3" xfId="9496" xr:uid="{00000000-0005-0000-0000-000075300000}"/>
    <cellStyle name="Entrada 2 7 3 3 2" xfId="18748" xr:uid="{00000000-0005-0000-0000-000076300000}"/>
    <cellStyle name="Entrada 2 7 3 3 2 2" xfId="28000" xr:uid="{00000000-0005-0000-0000-000077300000}"/>
    <cellStyle name="Entrada 2 7 3 3 2 3" xfId="37252" xr:uid="{00000000-0005-0000-0000-000078300000}"/>
    <cellStyle name="Entrada 2 7 3 4" xfId="12618" xr:uid="{00000000-0005-0000-0000-000079300000}"/>
    <cellStyle name="Entrada 2 7 3 4 2" xfId="21870" xr:uid="{00000000-0005-0000-0000-00007A300000}"/>
    <cellStyle name="Entrada 2 7 3 4 3" xfId="31122" xr:uid="{00000000-0005-0000-0000-00007B300000}"/>
    <cellStyle name="Entrada 2 7 4" xfId="4001" xr:uid="{00000000-0005-0000-0000-00007C300000}"/>
    <cellStyle name="Entrada 2 7 4 2" xfId="7449" xr:uid="{00000000-0005-0000-0000-00007D300000}"/>
    <cellStyle name="Entrada 2 7 4 2 2" xfId="16701" xr:uid="{00000000-0005-0000-0000-00007E300000}"/>
    <cellStyle name="Entrada 2 7 4 2 2 2" xfId="25953" xr:uid="{00000000-0005-0000-0000-00007F300000}"/>
    <cellStyle name="Entrada 2 7 4 2 2 3" xfId="35205" xr:uid="{00000000-0005-0000-0000-000080300000}"/>
    <cellStyle name="Entrada 2 7 4 3" xfId="10131" xr:uid="{00000000-0005-0000-0000-000081300000}"/>
    <cellStyle name="Entrada 2 7 4 3 2" xfId="19383" xr:uid="{00000000-0005-0000-0000-000082300000}"/>
    <cellStyle name="Entrada 2 7 4 3 2 2" xfId="28635" xr:uid="{00000000-0005-0000-0000-000083300000}"/>
    <cellStyle name="Entrada 2 7 4 3 2 3" xfId="37887" xr:uid="{00000000-0005-0000-0000-000084300000}"/>
    <cellStyle name="Entrada 2 7 4 4" xfId="13253" xr:uid="{00000000-0005-0000-0000-000085300000}"/>
    <cellStyle name="Entrada 2 7 4 4 2" xfId="22505" xr:uid="{00000000-0005-0000-0000-000086300000}"/>
    <cellStyle name="Entrada 2 7 4 4 3" xfId="31757" xr:uid="{00000000-0005-0000-0000-000087300000}"/>
    <cellStyle name="Entrada 2 7 5" xfId="5407" xr:uid="{00000000-0005-0000-0000-000088300000}"/>
    <cellStyle name="Entrada 2 7 5 2" xfId="14659" xr:uid="{00000000-0005-0000-0000-000089300000}"/>
    <cellStyle name="Entrada 2 7 5 2 2" xfId="23911" xr:uid="{00000000-0005-0000-0000-00008A300000}"/>
    <cellStyle name="Entrada 2 7 5 2 3" xfId="33163" xr:uid="{00000000-0005-0000-0000-00008B300000}"/>
    <cellStyle name="Entrada 2 7 6" xfId="8090" xr:uid="{00000000-0005-0000-0000-00008C300000}"/>
    <cellStyle name="Entrada 2 7 6 2" xfId="17342" xr:uid="{00000000-0005-0000-0000-00008D300000}"/>
    <cellStyle name="Entrada 2 7 6 2 2" xfId="26594" xr:uid="{00000000-0005-0000-0000-00008E300000}"/>
    <cellStyle name="Entrada 2 7 6 2 3" xfId="35846" xr:uid="{00000000-0005-0000-0000-00008F300000}"/>
    <cellStyle name="Entrada 2 7 7" xfId="11212" xr:uid="{00000000-0005-0000-0000-000090300000}"/>
    <cellStyle name="Entrada 2 7 7 2" xfId="20464" xr:uid="{00000000-0005-0000-0000-000091300000}"/>
    <cellStyle name="Entrada 2 7 7 3" xfId="29716" xr:uid="{00000000-0005-0000-0000-000092300000}"/>
    <cellStyle name="Entrada 2 8" xfId="1061" xr:uid="{00000000-0005-0000-0000-000093300000}"/>
    <cellStyle name="Entrada 2 8 2" xfId="4789" xr:uid="{00000000-0005-0000-0000-000094300000}"/>
    <cellStyle name="Entrada 2 8 2 2" xfId="14041" xr:uid="{00000000-0005-0000-0000-000095300000}"/>
    <cellStyle name="Entrada 2 8 2 2 2" xfId="23293" xr:uid="{00000000-0005-0000-0000-000096300000}"/>
    <cellStyle name="Entrada 2 8 2 2 3" xfId="32545" xr:uid="{00000000-0005-0000-0000-000097300000}"/>
    <cellStyle name="Entrada 2 8 3" xfId="5034" xr:uid="{00000000-0005-0000-0000-000098300000}"/>
    <cellStyle name="Entrada 2 8 3 2" xfId="14286" xr:uid="{00000000-0005-0000-0000-000099300000}"/>
    <cellStyle name="Entrada 2 8 3 2 2" xfId="23538" xr:uid="{00000000-0005-0000-0000-00009A300000}"/>
    <cellStyle name="Entrada 2 8 3 2 3" xfId="32790" xr:uid="{00000000-0005-0000-0000-00009B300000}"/>
    <cellStyle name="Entrada 2 8 4" xfId="10815" xr:uid="{00000000-0005-0000-0000-00009C300000}"/>
    <cellStyle name="Entrada 2 8 4 2" xfId="20067" xr:uid="{00000000-0005-0000-0000-00009D300000}"/>
    <cellStyle name="Entrada 2 8 4 3" xfId="29319" xr:uid="{00000000-0005-0000-0000-00009E300000}"/>
    <cellStyle name="Entrada 2 9" xfId="10466" xr:uid="{00000000-0005-0000-0000-00009F300000}"/>
    <cellStyle name="Entrada 2 9 2" xfId="19718" xr:uid="{00000000-0005-0000-0000-0000A0300000}"/>
    <cellStyle name="Entrada 2 9 3" xfId="28970" xr:uid="{00000000-0005-0000-0000-0000A1300000}"/>
    <cellStyle name="Estilo 1" xfId="306" xr:uid="{00000000-0005-0000-0000-0000A2300000}"/>
    <cellStyle name="Euro" xfId="19" xr:uid="{00000000-0005-0000-0000-0000A3300000}"/>
    <cellStyle name="Euro 2" xfId="1185" xr:uid="{00000000-0005-0000-0000-0000A4300000}"/>
    <cellStyle name="Euro 3" xfId="307" xr:uid="{00000000-0005-0000-0000-0000A5300000}"/>
    <cellStyle name="Euro 4" xfId="157" xr:uid="{00000000-0005-0000-0000-0000A6300000}"/>
    <cellStyle name="Euro 5" xfId="118" xr:uid="{00000000-0005-0000-0000-0000A7300000}"/>
    <cellStyle name="Excel Built-in Excel Built-in Excel Built-in Excel Built-in Excel Built-in Excel Built-in Excel Built-in Excel Built-in Separador de milhares 4" xfId="1186" xr:uid="{00000000-0005-0000-0000-0000A8300000}"/>
    <cellStyle name="Excel Built-in Excel Built-in Excel Built-in Excel Built-in Excel Built-in Excel Built-in Excel Built-in Separador de milhares 4" xfId="1" xr:uid="{00000000-0005-0000-0000-0000A9300000}"/>
    <cellStyle name="Excel Built-in Excel Built-in Excel Built-in Excel Built-in Excel Built-in Excel Built-in Excel Built-in Separador de milhares 4 2" xfId="1187" xr:uid="{00000000-0005-0000-0000-0000AA300000}"/>
    <cellStyle name="Excel Built-in Normal" xfId="2" xr:uid="{00000000-0005-0000-0000-0000AB300000}"/>
    <cellStyle name="Excel Built-in Normal 1" xfId="1189" xr:uid="{00000000-0005-0000-0000-0000AC300000}"/>
    <cellStyle name="Excel Built-in Normal 2" xfId="1622" xr:uid="{00000000-0005-0000-0000-0000AD300000}"/>
    <cellStyle name="Excel Built-in Normal 3" xfId="1621" xr:uid="{00000000-0005-0000-0000-0000AE300000}"/>
    <cellStyle name="Excel Built-in Normal 4" xfId="1188" xr:uid="{00000000-0005-0000-0000-0000AF300000}"/>
    <cellStyle name="Excel Built-in Normal 5" xfId="396" xr:uid="{00000000-0005-0000-0000-0000B0300000}"/>
    <cellStyle name="Excel_BuiltIn_Comma" xfId="1190" xr:uid="{00000000-0005-0000-0000-0000B1300000}"/>
    <cellStyle name="Explanatory Text" xfId="308" xr:uid="{00000000-0005-0000-0000-0000B2300000}"/>
    <cellStyle name="Fixed" xfId="20" xr:uid="{00000000-0005-0000-0000-0000B3300000}"/>
    <cellStyle name="Fixo" xfId="21" xr:uid="{00000000-0005-0000-0000-0000B4300000}"/>
    <cellStyle name="Fixo 2" xfId="1191" xr:uid="{00000000-0005-0000-0000-0000B5300000}"/>
    <cellStyle name="Good" xfId="310" xr:uid="{00000000-0005-0000-0000-0000B6300000}"/>
    <cellStyle name="Good 2" xfId="1192" xr:uid="{00000000-0005-0000-0000-0000B7300000}"/>
    <cellStyle name="Heading" xfId="1193" xr:uid="{00000000-0005-0000-0000-0000B8300000}"/>
    <cellStyle name="Heading 1" xfId="22" xr:uid="{00000000-0005-0000-0000-0000B9300000}"/>
    <cellStyle name="Heading 1 2" xfId="311" xr:uid="{00000000-0005-0000-0000-0000BA300000}"/>
    <cellStyle name="Heading 2" xfId="23" xr:uid="{00000000-0005-0000-0000-0000BB300000}"/>
    <cellStyle name="Heading 2 2" xfId="312" xr:uid="{00000000-0005-0000-0000-0000BC300000}"/>
    <cellStyle name="Heading 3" xfId="313" xr:uid="{00000000-0005-0000-0000-0000BD300000}"/>
    <cellStyle name="Heading 4" xfId="314" xr:uid="{00000000-0005-0000-0000-0000BE300000}"/>
    <cellStyle name="Heading1" xfId="1194" xr:uid="{00000000-0005-0000-0000-0000BF300000}"/>
    <cellStyle name="Hiperlink" xfId="55" builtinId="8"/>
    <cellStyle name="Hiperlink 2" xfId="1195" xr:uid="{00000000-0005-0000-0000-0000C0300000}"/>
    <cellStyle name="Hiperlink 3" xfId="1196" xr:uid="{00000000-0005-0000-0000-0000C1300000}"/>
    <cellStyle name="Hyperlink 2" xfId="1197" xr:uid="{00000000-0005-0000-0000-0000C3300000}"/>
    <cellStyle name="Incorreto 2" xfId="315" xr:uid="{00000000-0005-0000-0000-0000C4300000}"/>
    <cellStyle name="Input" xfId="316" xr:uid="{00000000-0005-0000-0000-0000C5300000}"/>
    <cellStyle name="Input 10" xfId="10468" xr:uid="{00000000-0005-0000-0000-0000C6300000}"/>
    <cellStyle name="Input 10 2" xfId="19720" xr:uid="{00000000-0005-0000-0000-0000C7300000}"/>
    <cellStyle name="Input 10 3" xfId="28972" xr:uid="{00000000-0005-0000-0000-0000C8300000}"/>
    <cellStyle name="Input 2" xfId="446" xr:uid="{00000000-0005-0000-0000-0000C9300000}"/>
    <cellStyle name="Input 2 10" xfId="948" xr:uid="{00000000-0005-0000-0000-0000CA300000}"/>
    <cellStyle name="Input 2 10 2" xfId="4676" xr:uid="{00000000-0005-0000-0000-0000CB300000}"/>
    <cellStyle name="Input 2 10 2 2" xfId="13928" xr:uid="{00000000-0005-0000-0000-0000CC300000}"/>
    <cellStyle name="Input 2 10 2 2 2" xfId="23180" xr:uid="{00000000-0005-0000-0000-0000CD300000}"/>
    <cellStyle name="Input 2 10 2 2 3" xfId="32432" xr:uid="{00000000-0005-0000-0000-0000CE300000}"/>
    <cellStyle name="Input 2 10 3" xfId="4930" xr:uid="{00000000-0005-0000-0000-0000CF300000}"/>
    <cellStyle name="Input 2 10 3 2" xfId="14182" xr:uid="{00000000-0005-0000-0000-0000D0300000}"/>
    <cellStyle name="Input 2 10 3 2 2" xfId="23434" xr:uid="{00000000-0005-0000-0000-0000D1300000}"/>
    <cellStyle name="Input 2 10 3 2 3" xfId="32686" xr:uid="{00000000-0005-0000-0000-0000D2300000}"/>
    <cellStyle name="Input 2 10 4" xfId="10702" xr:uid="{00000000-0005-0000-0000-0000D3300000}"/>
    <cellStyle name="Input 2 10 4 2" xfId="19954" xr:uid="{00000000-0005-0000-0000-0000D4300000}"/>
    <cellStyle name="Input 2 10 4 3" xfId="29206" xr:uid="{00000000-0005-0000-0000-0000D5300000}"/>
    <cellStyle name="Input 2 11" xfId="981" xr:uid="{00000000-0005-0000-0000-0000D6300000}"/>
    <cellStyle name="Input 2 11 2" xfId="4709" xr:uid="{00000000-0005-0000-0000-0000D7300000}"/>
    <cellStyle name="Input 2 11 2 2" xfId="13961" xr:uid="{00000000-0005-0000-0000-0000D8300000}"/>
    <cellStyle name="Input 2 11 2 2 2" xfId="23213" xr:uid="{00000000-0005-0000-0000-0000D9300000}"/>
    <cellStyle name="Input 2 11 2 2 3" xfId="32465" xr:uid="{00000000-0005-0000-0000-0000DA300000}"/>
    <cellStyle name="Input 2 11 3" xfId="4913" xr:uid="{00000000-0005-0000-0000-0000DB300000}"/>
    <cellStyle name="Input 2 11 3 2" xfId="14165" xr:uid="{00000000-0005-0000-0000-0000DC300000}"/>
    <cellStyle name="Input 2 11 3 2 2" xfId="23417" xr:uid="{00000000-0005-0000-0000-0000DD300000}"/>
    <cellStyle name="Input 2 11 3 2 3" xfId="32669" xr:uid="{00000000-0005-0000-0000-0000DE300000}"/>
    <cellStyle name="Input 2 11 4" xfId="10735" xr:uid="{00000000-0005-0000-0000-0000DF300000}"/>
    <cellStyle name="Input 2 11 4 2" xfId="19987" xr:uid="{00000000-0005-0000-0000-0000E0300000}"/>
    <cellStyle name="Input 2 11 4 3" xfId="29239" xr:uid="{00000000-0005-0000-0000-0000E1300000}"/>
    <cellStyle name="Input 2 12" xfId="2364" xr:uid="{00000000-0005-0000-0000-0000E2300000}"/>
    <cellStyle name="Input 2 12 2" xfId="5812" xr:uid="{00000000-0005-0000-0000-0000E3300000}"/>
    <cellStyle name="Input 2 12 2 2" xfId="15064" xr:uid="{00000000-0005-0000-0000-0000E4300000}"/>
    <cellStyle name="Input 2 12 2 2 2" xfId="24316" xr:uid="{00000000-0005-0000-0000-0000E5300000}"/>
    <cellStyle name="Input 2 12 2 2 3" xfId="33568" xr:uid="{00000000-0005-0000-0000-0000E6300000}"/>
    <cellStyle name="Input 2 12 3" xfId="8494" xr:uid="{00000000-0005-0000-0000-0000E7300000}"/>
    <cellStyle name="Input 2 12 3 2" xfId="17746" xr:uid="{00000000-0005-0000-0000-0000E8300000}"/>
    <cellStyle name="Input 2 12 3 2 2" xfId="26998" xr:uid="{00000000-0005-0000-0000-0000E9300000}"/>
    <cellStyle name="Input 2 12 3 2 3" xfId="36250" xr:uid="{00000000-0005-0000-0000-0000EA300000}"/>
    <cellStyle name="Input 2 12 4" xfId="11616" xr:uid="{00000000-0005-0000-0000-0000EB300000}"/>
    <cellStyle name="Input 2 12 4 2" xfId="20868" xr:uid="{00000000-0005-0000-0000-0000EC300000}"/>
    <cellStyle name="Input 2 12 4 3" xfId="30120" xr:uid="{00000000-0005-0000-0000-0000ED300000}"/>
    <cellStyle name="Input 2 13" xfId="4407" xr:uid="{00000000-0005-0000-0000-0000EE300000}"/>
    <cellStyle name="Input 2 13 2" xfId="13659" xr:uid="{00000000-0005-0000-0000-0000EF300000}"/>
    <cellStyle name="Input 2 13 2 2" xfId="22911" xr:uid="{00000000-0005-0000-0000-0000F0300000}"/>
    <cellStyle name="Input 2 13 2 3" xfId="32163" xr:uid="{00000000-0005-0000-0000-0000F1300000}"/>
    <cellStyle name="Input 2 14" xfId="5058" xr:uid="{00000000-0005-0000-0000-0000F2300000}"/>
    <cellStyle name="Input 2 14 2" xfId="14310" xr:uid="{00000000-0005-0000-0000-0000F3300000}"/>
    <cellStyle name="Input 2 14 2 2" xfId="23562" xr:uid="{00000000-0005-0000-0000-0000F4300000}"/>
    <cellStyle name="Input 2 14 2 3" xfId="32814" xr:uid="{00000000-0005-0000-0000-0000F5300000}"/>
    <cellStyle name="Input 2 15" xfId="10492" xr:uid="{00000000-0005-0000-0000-0000F6300000}"/>
    <cellStyle name="Input 2 15 2" xfId="19744" xr:uid="{00000000-0005-0000-0000-0000F7300000}"/>
    <cellStyle name="Input 2 15 3" xfId="28996" xr:uid="{00000000-0005-0000-0000-0000F8300000}"/>
    <cellStyle name="Input 2 2" xfId="598" xr:uid="{00000000-0005-0000-0000-0000F9300000}"/>
    <cellStyle name="Input 2 2 10" xfId="4467" xr:uid="{00000000-0005-0000-0000-0000FA300000}"/>
    <cellStyle name="Input 2 2 10 2" xfId="13719" xr:uid="{00000000-0005-0000-0000-0000FB300000}"/>
    <cellStyle name="Input 2 2 10 2 2" xfId="22971" xr:uid="{00000000-0005-0000-0000-0000FC300000}"/>
    <cellStyle name="Input 2 2 10 2 3" xfId="32223" xr:uid="{00000000-0005-0000-0000-0000FD300000}"/>
    <cellStyle name="Input 2 2 11" xfId="4418" xr:uid="{00000000-0005-0000-0000-0000FE300000}"/>
    <cellStyle name="Input 2 2 11 2" xfId="13670" xr:uid="{00000000-0005-0000-0000-0000FF300000}"/>
    <cellStyle name="Input 2 2 11 2 2" xfId="22922" xr:uid="{00000000-0005-0000-0000-000000310000}"/>
    <cellStyle name="Input 2 2 11 2 3" xfId="32174" xr:uid="{00000000-0005-0000-0000-000001310000}"/>
    <cellStyle name="Input 2 2 12" xfId="10528" xr:uid="{00000000-0005-0000-0000-000002310000}"/>
    <cellStyle name="Input 2 2 12 2" xfId="19780" xr:uid="{00000000-0005-0000-0000-000003310000}"/>
    <cellStyle name="Input 2 2 12 3" xfId="29032" xr:uid="{00000000-0005-0000-0000-000004310000}"/>
    <cellStyle name="Input 2 2 2" xfId="1862" xr:uid="{00000000-0005-0000-0000-000005310000}"/>
    <cellStyle name="Input 2 2 2 2" xfId="2615" xr:uid="{00000000-0005-0000-0000-000006310000}"/>
    <cellStyle name="Input 2 2 2 2 2" xfId="6063" xr:uid="{00000000-0005-0000-0000-000007310000}"/>
    <cellStyle name="Input 2 2 2 2 2 2" xfId="15315" xr:uid="{00000000-0005-0000-0000-000008310000}"/>
    <cellStyle name="Input 2 2 2 2 2 2 2" xfId="24567" xr:uid="{00000000-0005-0000-0000-000009310000}"/>
    <cellStyle name="Input 2 2 2 2 2 2 3" xfId="33819" xr:uid="{00000000-0005-0000-0000-00000A310000}"/>
    <cellStyle name="Input 2 2 2 2 3" xfId="8745" xr:uid="{00000000-0005-0000-0000-00000B310000}"/>
    <cellStyle name="Input 2 2 2 2 3 2" xfId="17997" xr:uid="{00000000-0005-0000-0000-00000C310000}"/>
    <cellStyle name="Input 2 2 2 2 3 2 2" xfId="27249" xr:uid="{00000000-0005-0000-0000-00000D310000}"/>
    <cellStyle name="Input 2 2 2 2 3 2 3" xfId="36501" xr:uid="{00000000-0005-0000-0000-00000E310000}"/>
    <cellStyle name="Input 2 2 2 2 4" xfId="11867" xr:uid="{00000000-0005-0000-0000-00000F310000}"/>
    <cellStyle name="Input 2 2 2 2 4 2" xfId="21119" xr:uid="{00000000-0005-0000-0000-000010310000}"/>
    <cellStyle name="Input 2 2 2 2 4 3" xfId="30371" xr:uid="{00000000-0005-0000-0000-000011310000}"/>
    <cellStyle name="Input 2 2 2 3" xfId="3271" xr:uid="{00000000-0005-0000-0000-000012310000}"/>
    <cellStyle name="Input 2 2 2 3 2" xfId="6719" xr:uid="{00000000-0005-0000-0000-000013310000}"/>
    <cellStyle name="Input 2 2 2 3 2 2" xfId="15971" xr:uid="{00000000-0005-0000-0000-000014310000}"/>
    <cellStyle name="Input 2 2 2 3 2 2 2" xfId="25223" xr:uid="{00000000-0005-0000-0000-000015310000}"/>
    <cellStyle name="Input 2 2 2 3 2 2 3" xfId="34475" xr:uid="{00000000-0005-0000-0000-000016310000}"/>
    <cellStyle name="Input 2 2 2 3 3" xfId="9401" xr:uid="{00000000-0005-0000-0000-000017310000}"/>
    <cellStyle name="Input 2 2 2 3 3 2" xfId="18653" xr:uid="{00000000-0005-0000-0000-000018310000}"/>
    <cellStyle name="Input 2 2 2 3 3 2 2" xfId="27905" xr:uid="{00000000-0005-0000-0000-000019310000}"/>
    <cellStyle name="Input 2 2 2 3 3 2 3" xfId="37157" xr:uid="{00000000-0005-0000-0000-00001A310000}"/>
    <cellStyle name="Input 2 2 2 3 4" xfId="12523" xr:uid="{00000000-0005-0000-0000-00001B310000}"/>
    <cellStyle name="Input 2 2 2 3 4 2" xfId="21775" xr:uid="{00000000-0005-0000-0000-00001C310000}"/>
    <cellStyle name="Input 2 2 2 3 4 3" xfId="31027" xr:uid="{00000000-0005-0000-0000-00001D310000}"/>
    <cellStyle name="Input 2 2 2 4" xfId="3906" xr:uid="{00000000-0005-0000-0000-00001E310000}"/>
    <cellStyle name="Input 2 2 2 4 2" xfId="7354" xr:uid="{00000000-0005-0000-0000-00001F310000}"/>
    <cellStyle name="Input 2 2 2 4 2 2" xfId="16606" xr:uid="{00000000-0005-0000-0000-000020310000}"/>
    <cellStyle name="Input 2 2 2 4 2 2 2" xfId="25858" xr:uid="{00000000-0005-0000-0000-000021310000}"/>
    <cellStyle name="Input 2 2 2 4 2 2 3" xfId="35110" xr:uid="{00000000-0005-0000-0000-000022310000}"/>
    <cellStyle name="Input 2 2 2 4 3" xfId="10036" xr:uid="{00000000-0005-0000-0000-000023310000}"/>
    <cellStyle name="Input 2 2 2 4 3 2" xfId="19288" xr:uid="{00000000-0005-0000-0000-000024310000}"/>
    <cellStyle name="Input 2 2 2 4 3 2 2" xfId="28540" xr:uid="{00000000-0005-0000-0000-000025310000}"/>
    <cellStyle name="Input 2 2 2 4 3 2 3" xfId="37792" xr:uid="{00000000-0005-0000-0000-000026310000}"/>
    <cellStyle name="Input 2 2 2 4 4" xfId="13158" xr:uid="{00000000-0005-0000-0000-000027310000}"/>
    <cellStyle name="Input 2 2 2 4 4 2" xfId="22410" xr:uid="{00000000-0005-0000-0000-000028310000}"/>
    <cellStyle name="Input 2 2 2 4 4 3" xfId="31662" xr:uid="{00000000-0005-0000-0000-000029310000}"/>
    <cellStyle name="Input 2 2 2 5" xfId="5312" xr:uid="{00000000-0005-0000-0000-00002A310000}"/>
    <cellStyle name="Input 2 2 2 5 2" xfId="14564" xr:uid="{00000000-0005-0000-0000-00002B310000}"/>
    <cellStyle name="Input 2 2 2 5 2 2" xfId="23816" xr:uid="{00000000-0005-0000-0000-00002C310000}"/>
    <cellStyle name="Input 2 2 2 5 2 3" xfId="33068" xr:uid="{00000000-0005-0000-0000-00002D310000}"/>
    <cellStyle name="Input 2 2 2 6" xfId="7995" xr:uid="{00000000-0005-0000-0000-00002E310000}"/>
    <cellStyle name="Input 2 2 2 6 2" xfId="17247" xr:uid="{00000000-0005-0000-0000-00002F310000}"/>
    <cellStyle name="Input 2 2 2 6 2 2" xfId="26499" xr:uid="{00000000-0005-0000-0000-000030310000}"/>
    <cellStyle name="Input 2 2 2 6 2 3" xfId="35751" xr:uid="{00000000-0005-0000-0000-000031310000}"/>
    <cellStyle name="Input 2 2 2 7" xfId="11117" xr:uid="{00000000-0005-0000-0000-000032310000}"/>
    <cellStyle name="Input 2 2 2 7 2" xfId="20369" xr:uid="{00000000-0005-0000-0000-000033310000}"/>
    <cellStyle name="Input 2 2 2 7 3" xfId="29621" xr:uid="{00000000-0005-0000-0000-000034310000}"/>
    <cellStyle name="Input 2 2 3" xfId="1930" xr:uid="{00000000-0005-0000-0000-000035310000}"/>
    <cellStyle name="Input 2 2 3 2" xfId="2683" xr:uid="{00000000-0005-0000-0000-000036310000}"/>
    <cellStyle name="Input 2 2 3 2 2" xfId="6131" xr:uid="{00000000-0005-0000-0000-000037310000}"/>
    <cellStyle name="Input 2 2 3 2 2 2" xfId="15383" xr:uid="{00000000-0005-0000-0000-000038310000}"/>
    <cellStyle name="Input 2 2 3 2 2 2 2" xfId="24635" xr:uid="{00000000-0005-0000-0000-000039310000}"/>
    <cellStyle name="Input 2 2 3 2 2 2 3" xfId="33887" xr:uid="{00000000-0005-0000-0000-00003A310000}"/>
    <cellStyle name="Input 2 2 3 2 3" xfId="8813" xr:uid="{00000000-0005-0000-0000-00003B310000}"/>
    <cellStyle name="Input 2 2 3 2 3 2" xfId="18065" xr:uid="{00000000-0005-0000-0000-00003C310000}"/>
    <cellStyle name="Input 2 2 3 2 3 2 2" xfId="27317" xr:uid="{00000000-0005-0000-0000-00003D310000}"/>
    <cellStyle name="Input 2 2 3 2 3 2 3" xfId="36569" xr:uid="{00000000-0005-0000-0000-00003E310000}"/>
    <cellStyle name="Input 2 2 3 2 4" xfId="11935" xr:uid="{00000000-0005-0000-0000-00003F310000}"/>
    <cellStyle name="Input 2 2 3 2 4 2" xfId="21187" xr:uid="{00000000-0005-0000-0000-000040310000}"/>
    <cellStyle name="Input 2 2 3 2 4 3" xfId="30439" xr:uid="{00000000-0005-0000-0000-000041310000}"/>
    <cellStyle name="Input 2 2 3 3" xfId="3339" xr:uid="{00000000-0005-0000-0000-000042310000}"/>
    <cellStyle name="Input 2 2 3 3 2" xfId="6787" xr:uid="{00000000-0005-0000-0000-000043310000}"/>
    <cellStyle name="Input 2 2 3 3 2 2" xfId="16039" xr:uid="{00000000-0005-0000-0000-000044310000}"/>
    <cellStyle name="Input 2 2 3 3 2 2 2" xfId="25291" xr:uid="{00000000-0005-0000-0000-000045310000}"/>
    <cellStyle name="Input 2 2 3 3 2 2 3" xfId="34543" xr:uid="{00000000-0005-0000-0000-000046310000}"/>
    <cellStyle name="Input 2 2 3 3 3" xfId="9469" xr:uid="{00000000-0005-0000-0000-000047310000}"/>
    <cellStyle name="Input 2 2 3 3 3 2" xfId="18721" xr:uid="{00000000-0005-0000-0000-000048310000}"/>
    <cellStyle name="Input 2 2 3 3 3 2 2" xfId="27973" xr:uid="{00000000-0005-0000-0000-000049310000}"/>
    <cellStyle name="Input 2 2 3 3 3 2 3" xfId="37225" xr:uid="{00000000-0005-0000-0000-00004A310000}"/>
    <cellStyle name="Input 2 2 3 3 4" xfId="12591" xr:uid="{00000000-0005-0000-0000-00004B310000}"/>
    <cellStyle name="Input 2 2 3 3 4 2" xfId="21843" xr:uid="{00000000-0005-0000-0000-00004C310000}"/>
    <cellStyle name="Input 2 2 3 3 4 3" xfId="31095" xr:uid="{00000000-0005-0000-0000-00004D310000}"/>
    <cellStyle name="Input 2 2 3 4" xfId="3974" xr:uid="{00000000-0005-0000-0000-00004E310000}"/>
    <cellStyle name="Input 2 2 3 4 2" xfId="7422" xr:uid="{00000000-0005-0000-0000-00004F310000}"/>
    <cellStyle name="Input 2 2 3 4 2 2" xfId="16674" xr:uid="{00000000-0005-0000-0000-000050310000}"/>
    <cellStyle name="Input 2 2 3 4 2 2 2" xfId="25926" xr:uid="{00000000-0005-0000-0000-000051310000}"/>
    <cellStyle name="Input 2 2 3 4 2 2 3" xfId="35178" xr:uid="{00000000-0005-0000-0000-000052310000}"/>
    <cellStyle name="Input 2 2 3 4 3" xfId="10104" xr:uid="{00000000-0005-0000-0000-000053310000}"/>
    <cellStyle name="Input 2 2 3 4 3 2" xfId="19356" xr:uid="{00000000-0005-0000-0000-000054310000}"/>
    <cellStyle name="Input 2 2 3 4 3 2 2" xfId="28608" xr:uid="{00000000-0005-0000-0000-000055310000}"/>
    <cellStyle name="Input 2 2 3 4 3 2 3" xfId="37860" xr:uid="{00000000-0005-0000-0000-000056310000}"/>
    <cellStyle name="Input 2 2 3 4 4" xfId="13226" xr:uid="{00000000-0005-0000-0000-000057310000}"/>
    <cellStyle name="Input 2 2 3 4 4 2" xfId="22478" xr:uid="{00000000-0005-0000-0000-000058310000}"/>
    <cellStyle name="Input 2 2 3 4 4 3" xfId="31730" xr:uid="{00000000-0005-0000-0000-000059310000}"/>
    <cellStyle name="Input 2 2 3 5" xfId="5380" xr:uid="{00000000-0005-0000-0000-00005A310000}"/>
    <cellStyle name="Input 2 2 3 5 2" xfId="14632" xr:uid="{00000000-0005-0000-0000-00005B310000}"/>
    <cellStyle name="Input 2 2 3 5 2 2" xfId="23884" xr:uid="{00000000-0005-0000-0000-00005C310000}"/>
    <cellStyle name="Input 2 2 3 5 2 3" xfId="33136" xr:uid="{00000000-0005-0000-0000-00005D310000}"/>
    <cellStyle name="Input 2 2 3 6" xfId="8063" xr:uid="{00000000-0005-0000-0000-00005E310000}"/>
    <cellStyle name="Input 2 2 3 6 2" xfId="17315" xr:uid="{00000000-0005-0000-0000-00005F310000}"/>
    <cellStyle name="Input 2 2 3 6 2 2" xfId="26567" xr:uid="{00000000-0005-0000-0000-000060310000}"/>
    <cellStyle name="Input 2 2 3 6 2 3" xfId="35819" xr:uid="{00000000-0005-0000-0000-000061310000}"/>
    <cellStyle name="Input 2 2 3 7" xfId="11185" xr:uid="{00000000-0005-0000-0000-000062310000}"/>
    <cellStyle name="Input 2 2 3 7 2" xfId="20437" xr:uid="{00000000-0005-0000-0000-000063310000}"/>
    <cellStyle name="Input 2 2 3 7 3" xfId="29689" xr:uid="{00000000-0005-0000-0000-000064310000}"/>
    <cellStyle name="Input 2 2 4" xfId="1795" xr:uid="{00000000-0005-0000-0000-000065310000}"/>
    <cellStyle name="Input 2 2 4 2" xfId="2548" xr:uid="{00000000-0005-0000-0000-000066310000}"/>
    <cellStyle name="Input 2 2 4 2 2" xfId="5996" xr:uid="{00000000-0005-0000-0000-000067310000}"/>
    <cellStyle name="Input 2 2 4 2 2 2" xfId="15248" xr:uid="{00000000-0005-0000-0000-000068310000}"/>
    <cellStyle name="Input 2 2 4 2 2 2 2" xfId="24500" xr:uid="{00000000-0005-0000-0000-000069310000}"/>
    <cellStyle name="Input 2 2 4 2 2 2 3" xfId="33752" xr:uid="{00000000-0005-0000-0000-00006A310000}"/>
    <cellStyle name="Input 2 2 4 2 3" xfId="8678" xr:uid="{00000000-0005-0000-0000-00006B310000}"/>
    <cellStyle name="Input 2 2 4 2 3 2" xfId="17930" xr:uid="{00000000-0005-0000-0000-00006C310000}"/>
    <cellStyle name="Input 2 2 4 2 3 2 2" xfId="27182" xr:uid="{00000000-0005-0000-0000-00006D310000}"/>
    <cellStyle name="Input 2 2 4 2 3 2 3" xfId="36434" xr:uid="{00000000-0005-0000-0000-00006E310000}"/>
    <cellStyle name="Input 2 2 4 2 4" xfId="11800" xr:uid="{00000000-0005-0000-0000-00006F310000}"/>
    <cellStyle name="Input 2 2 4 2 4 2" xfId="21052" xr:uid="{00000000-0005-0000-0000-000070310000}"/>
    <cellStyle name="Input 2 2 4 2 4 3" xfId="30304" xr:uid="{00000000-0005-0000-0000-000071310000}"/>
    <cellStyle name="Input 2 2 4 3" xfId="3204" xr:uid="{00000000-0005-0000-0000-000072310000}"/>
    <cellStyle name="Input 2 2 4 3 2" xfId="6652" xr:uid="{00000000-0005-0000-0000-000073310000}"/>
    <cellStyle name="Input 2 2 4 3 2 2" xfId="15904" xr:uid="{00000000-0005-0000-0000-000074310000}"/>
    <cellStyle name="Input 2 2 4 3 2 2 2" xfId="25156" xr:uid="{00000000-0005-0000-0000-000075310000}"/>
    <cellStyle name="Input 2 2 4 3 2 2 3" xfId="34408" xr:uid="{00000000-0005-0000-0000-000076310000}"/>
    <cellStyle name="Input 2 2 4 3 3" xfId="9334" xr:uid="{00000000-0005-0000-0000-000077310000}"/>
    <cellStyle name="Input 2 2 4 3 3 2" xfId="18586" xr:uid="{00000000-0005-0000-0000-000078310000}"/>
    <cellStyle name="Input 2 2 4 3 3 2 2" xfId="27838" xr:uid="{00000000-0005-0000-0000-000079310000}"/>
    <cellStyle name="Input 2 2 4 3 3 2 3" xfId="37090" xr:uid="{00000000-0005-0000-0000-00007A310000}"/>
    <cellStyle name="Input 2 2 4 3 4" xfId="12456" xr:uid="{00000000-0005-0000-0000-00007B310000}"/>
    <cellStyle name="Input 2 2 4 3 4 2" xfId="21708" xr:uid="{00000000-0005-0000-0000-00007C310000}"/>
    <cellStyle name="Input 2 2 4 3 4 3" xfId="30960" xr:uid="{00000000-0005-0000-0000-00007D310000}"/>
    <cellStyle name="Input 2 2 4 4" xfId="3839" xr:uid="{00000000-0005-0000-0000-00007E310000}"/>
    <cellStyle name="Input 2 2 4 4 2" xfId="7287" xr:uid="{00000000-0005-0000-0000-00007F310000}"/>
    <cellStyle name="Input 2 2 4 4 2 2" xfId="16539" xr:uid="{00000000-0005-0000-0000-000080310000}"/>
    <cellStyle name="Input 2 2 4 4 2 2 2" xfId="25791" xr:uid="{00000000-0005-0000-0000-000081310000}"/>
    <cellStyle name="Input 2 2 4 4 2 2 3" xfId="35043" xr:uid="{00000000-0005-0000-0000-000082310000}"/>
    <cellStyle name="Input 2 2 4 4 3" xfId="9969" xr:uid="{00000000-0005-0000-0000-000083310000}"/>
    <cellStyle name="Input 2 2 4 4 3 2" xfId="19221" xr:uid="{00000000-0005-0000-0000-000084310000}"/>
    <cellStyle name="Input 2 2 4 4 3 2 2" xfId="28473" xr:uid="{00000000-0005-0000-0000-000085310000}"/>
    <cellStyle name="Input 2 2 4 4 3 2 3" xfId="37725" xr:uid="{00000000-0005-0000-0000-000086310000}"/>
    <cellStyle name="Input 2 2 4 4 4" xfId="13091" xr:uid="{00000000-0005-0000-0000-000087310000}"/>
    <cellStyle name="Input 2 2 4 4 4 2" xfId="22343" xr:uid="{00000000-0005-0000-0000-000088310000}"/>
    <cellStyle name="Input 2 2 4 4 4 3" xfId="31595" xr:uid="{00000000-0005-0000-0000-000089310000}"/>
    <cellStyle name="Input 2 2 4 5" xfId="5245" xr:uid="{00000000-0005-0000-0000-00008A310000}"/>
    <cellStyle name="Input 2 2 4 5 2" xfId="14497" xr:uid="{00000000-0005-0000-0000-00008B310000}"/>
    <cellStyle name="Input 2 2 4 5 2 2" xfId="23749" xr:uid="{00000000-0005-0000-0000-00008C310000}"/>
    <cellStyle name="Input 2 2 4 5 2 3" xfId="33001" xr:uid="{00000000-0005-0000-0000-00008D310000}"/>
    <cellStyle name="Input 2 2 4 6" xfId="7928" xr:uid="{00000000-0005-0000-0000-00008E310000}"/>
    <cellStyle name="Input 2 2 4 6 2" xfId="17180" xr:uid="{00000000-0005-0000-0000-00008F310000}"/>
    <cellStyle name="Input 2 2 4 6 2 2" xfId="26432" xr:uid="{00000000-0005-0000-0000-000090310000}"/>
    <cellStyle name="Input 2 2 4 6 2 3" xfId="35684" xr:uid="{00000000-0005-0000-0000-000091310000}"/>
    <cellStyle name="Input 2 2 4 7" xfId="11050" xr:uid="{00000000-0005-0000-0000-000092310000}"/>
    <cellStyle name="Input 2 2 4 7 2" xfId="20302" xr:uid="{00000000-0005-0000-0000-000093310000}"/>
    <cellStyle name="Input 2 2 4 7 3" xfId="29554" xr:uid="{00000000-0005-0000-0000-000094310000}"/>
    <cellStyle name="Input 2 2 5" xfId="2060" xr:uid="{00000000-0005-0000-0000-000095310000}"/>
    <cellStyle name="Input 2 2 5 2" xfId="2809" xr:uid="{00000000-0005-0000-0000-000096310000}"/>
    <cellStyle name="Input 2 2 5 2 2" xfId="6257" xr:uid="{00000000-0005-0000-0000-000097310000}"/>
    <cellStyle name="Input 2 2 5 2 2 2" xfId="15509" xr:uid="{00000000-0005-0000-0000-000098310000}"/>
    <cellStyle name="Input 2 2 5 2 2 2 2" xfId="24761" xr:uid="{00000000-0005-0000-0000-000099310000}"/>
    <cellStyle name="Input 2 2 5 2 2 2 3" xfId="34013" xr:uid="{00000000-0005-0000-0000-00009A310000}"/>
    <cellStyle name="Input 2 2 5 2 3" xfId="8939" xr:uid="{00000000-0005-0000-0000-00009B310000}"/>
    <cellStyle name="Input 2 2 5 2 3 2" xfId="18191" xr:uid="{00000000-0005-0000-0000-00009C310000}"/>
    <cellStyle name="Input 2 2 5 2 3 2 2" xfId="27443" xr:uid="{00000000-0005-0000-0000-00009D310000}"/>
    <cellStyle name="Input 2 2 5 2 3 2 3" xfId="36695" xr:uid="{00000000-0005-0000-0000-00009E310000}"/>
    <cellStyle name="Input 2 2 5 2 4" xfId="12061" xr:uid="{00000000-0005-0000-0000-00009F310000}"/>
    <cellStyle name="Input 2 2 5 2 4 2" xfId="21313" xr:uid="{00000000-0005-0000-0000-0000A0310000}"/>
    <cellStyle name="Input 2 2 5 2 4 3" xfId="30565" xr:uid="{00000000-0005-0000-0000-0000A1310000}"/>
    <cellStyle name="Input 2 2 5 3" xfId="3465" xr:uid="{00000000-0005-0000-0000-0000A2310000}"/>
    <cellStyle name="Input 2 2 5 3 2" xfId="6913" xr:uid="{00000000-0005-0000-0000-0000A3310000}"/>
    <cellStyle name="Input 2 2 5 3 2 2" xfId="16165" xr:uid="{00000000-0005-0000-0000-0000A4310000}"/>
    <cellStyle name="Input 2 2 5 3 2 2 2" xfId="25417" xr:uid="{00000000-0005-0000-0000-0000A5310000}"/>
    <cellStyle name="Input 2 2 5 3 2 2 3" xfId="34669" xr:uid="{00000000-0005-0000-0000-0000A6310000}"/>
    <cellStyle name="Input 2 2 5 3 3" xfId="9595" xr:uid="{00000000-0005-0000-0000-0000A7310000}"/>
    <cellStyle name="Input 2 2 5 3 3 2" xfId="18847" xr:uid="{00000000-0005-0000-0000-0000A8310000}"/>
    <cellStyle name="Input 2 2 5 3 3 2 2" xfId="28099" xr:uid="{00000000-0005-0000-0000-0000A9310000}"/>
    <cellStyle name="Input 2 2 5 3 3 2 3" xfId="37351" xr:uid="{00000000-0005-0000-0000-0000AA310000}"/>
    <cellStyle name="Input 2 2 5 3 4" xfId="12717" xr:uid="{00000000-0005-0000-0000-0000AB310000}"/>
    <cellStyle name="Input 2 2 5 3 4 2" xfId="21969" xr:uid="{00000000-0005-0000-0000-0000AC310000}"/>
    <cellStyle name="Input 2 2 5 3 4 3" xfId="31221" xr:uid="{00000000-0005-0000-0000-0000AD310000}"/>
    <cellStyle name="Input 2 2 5 4" xfId="4100" xr:uid="{00000000-0005-0000-0000-0000AE310000}"/>
    <cellStyle name="Input 2 2 5 4 2" xfId="7548" xr:uid="{00000000-0005-0000-0000-0000AF310000}"/>
    <cellStyle name="Input 2 2 5 4 2 2" xfId="16800" xr:uid="{00000000-0005-0000-0000-0000B0310000}"/>
    <cellStyle name="Input 2 2 5 4 2 2 2" xfId="26052" xr:uid="{00000000-0005-0000-0000-0000B1310000}"/>
    <cellStyle name="Input 2 2 5 4 2 2 3" xfId="35304" xr:uid="{00000000-0005-0000-0000-0000B2310000}"/>
    <cellStyle name="Input 2 2 5 4 3" xfId="10230" xr:uid="{00000000-0005-0000-0000-0000B3310000}"/>
    <cellStyle name="Input 2 2 5 4 3 2" xfId="19482" xr:uid="{00000000-0005-0000-0000-0000B4310000}"/>
    <cellStyle name="Input 2 2 5 4 3 2 2" xfId="28734" xr:uid="{00000000-0005-0000-0000-0000B5310000}"/>
    <cellStyle name="Input 2 2 5 4 3 2 3" xfId="37986" xr:uid="{00000000-0005-0000-0000-0000B6310000}"/>
    <cellStyle name="Input 2 2 5 4 4" xfId="13352" xr:uid="{00000000-0005-0000-0000-0000B7310000}"/>
    <cellStyle name="Input 2 2 5 4 4 2" xfId="22604" xr:uid="{00000000-0005-0000-0000-0000B8310000}"/>
    <cellStyle name="Input 2 2 5 4 4 3" xfId="31856" xr:uid="{00000000-0005-0000-0000-0000B9310000}"/>
    <cellStyle name="Input 2 2 5 5" xfId="5508" xr:uid="{00000000-0005-0000-0000-0000BA310000}"/>
    <cellStyle name="Input 2 2 5 5 2" xfId="14760" xr:uid="{00000000-0005-0000-0000-0000BB310000}"/>
    <cellStyle name="Input 2 2 5 5 2 2" xfId="24012" xr:uid="{00000000-0005-0000-0000-0000BC310000}"/>
    <cellStyle name="Input 2 2 5 5 2 3" xfId="33264" xr:uid="{00000000-0005-0000-0000-0000BD310000}"/>
    <cellStyle name="Input 2 2 5 6" xfId="8190" xr:uid="{00000000-0005-0000-0000-0000BE310000}"/>
    <cellStyle name="Input 2 2 5 6 2" xfId="17442" xr:uid="{00000000-0005-0000-0000-0000BF310000}"/>
    <cellStyle name="Input 2 2 5 6 2 2" xfId="26694" xr:uid="{00000000-0005-0000-0000-0000C0310000}"/>
    <cellStyle name="Input 2 2 5 6 2 3" xfId="35946" xr:uid="{00000000-0005-0000-0000-0000C1310000}"/>
    <cellStyle name="Input 2 2 5 7" xfId="11312" xr:uid="{00000000-0005-0000-0000-0000C2310000}"/>
    <cellStyle name="Input 2 2 5 7 2" xfId="20564" xr:uid="{00000000-0005-0000-0000-0000C3310000}"/>
    <cellStyle name="Input 2 2 5 7 3" xfId="29816" xr:uid="{00000000-0005-0000-0000-0000C4310000}"/>
    <cellStyle name="Input 2 2 6" xfId="1717" xr:uid="{00000000-0005-0000-0000-0000C5310000}"/>
    <cellStyle name="Input 2 2 6 2" xfId="2470" xr:uid="{00000000-0005-0000-0000-0000C6310000}"/>
    <cellStyle name="Input 2 2 6 2 2" xfId="5918" xr:uid="{00000000-0005-0000-0000-0000C7310000}"/>
    <cellStyle name="Input 2 2 6 2 2 2" xfId="15170" xr:uid="{00000000-0005-0000-0000-0000C8310000}"/>
    <cellStyle name="Input 2 2 6 2 2 2 2" xfId="24422" xr:uid="{00000000-0005-0000-0000-0000C9310000}"/>
    <cellStyle name="Input 2 2 6 2 2 2 3" xfId="33674" xr:uid="{00000000-0005-0000-0000-0000CA310000}"/>
    <cellStyle name="Input 2 2 6 2 3" xfId="8600" xr:uid="{00000000-0005-0000-0000-0000CB310000}"/>
    <cellStyle name="Input 2 2 6 2 3 2" xfId="17852" xr:uid="{00000000-0005-0000-0000-0000CC310000}"/>
    <cellStyle name="Input 2 2 6 2 3 2 2" xfId="27104" xr:uid="{00000000-0005-0000-0000-0000CD310000}"/>
    <cellStyle name="Input 2 2 6 2 3 2 3" xfId="36356" xr:uid="{00000000-0005-0000-0000-0000CE310000}"/>
    <cellStyle name="Input 2 2 6 2 4" xfId="11722" xr:uid="{00000000-0005-0000-0000-0000CF310000}"/>
    <cellStyle name="Input 2 2 6 2 4 2" xfId="20974" xr:uid="{00000000-0005-0000-0000-0000D0310000}"/>
    <cellStyle name="Input 2 2 6 2 4 3" xfId="30226" xr:uid="{00000000-0005-0000-0000-0000D1310000}"/>
    <cellStyle name="Input 2 2 6 3" xfId="3126" xr:uid="{00000000-0005-0000-0000-0000D2310000}"/>
    <cellStyle name="Input 2 2 6 3 2" xfId="6574" xr:uid="{00000000-0005-0000-0000-0000D3310000}"/>
    <cellStyle name="Input 2 2 6 3 2 2" xfId="15826" xr:uid="{00000000-0005-0000-0000-0000D4310000}"/>
    <cellStyle name="Input 2 2 6 3 2 2 2" xfId="25078" xr:uid="{00000000-0005-0000-0000-0000D5310000}"/>
    <cellStyle name="Input 2 2 6 3 2 2 3" xfId="34330" xr:uid="{00000000-0005-0000-0000-0000D6310000}"/>
    <cellStyle name="Input 2 2 6 3 3" xfId="9256" xr:uid="{00000000-0005-0000-0000-0000D7310000}"/>
    <cellStyle name="Input 2 2 6 3 3 2" xfId="18508" xr:uid="{00000000-0005-0000-0000-0000D8310000}"/>
    <cellStyle name="Input 2 2 6 3 3 2 2" xfId="27760" xr:uid="{00000000-0005-0000-0000-0000D9310000}"/>
    <cellStyle name="Input 2 2 6 3 3 2 3" xfId="37012" xr:uid="{00000000-0005-0000-0000-0000DA310000}"/>
    <cellStyle name="Input 2 2 6 3 4" xfId="12378" xr:uid="{00000000-0005-0000-0000-0000DB310000}"/>
    <cellStyle name="Input 2 2 6 3 4 2" xfId="21630" xr:uid="{00000000-0005-0000-0000-0000DC310000}"/>
    <cellStyle name="Input 2 2 6 3 4 3" xfId="30882" xr:uid="{00000000-0005-0000-0000-0000DD310000}"/>
    <cellStyle name="Input 2 2 6 4" xfId="3761" xr:uid="{00000000-0005-0000-0000-0000DE310000}"/>
    <cellStyle name="Input 2 2 6 4 2" xfId="7209" xr:uid="{00000000-0005-0000-0000-0000DF310000}"/>
    <cellStyle name="Input 2 2 6 4 2 2" xfId="16461" xr:uid="{00000000-0005-0000-0000-0000E0310000}"/>
    <cellStyle name="Input 2 2 6 4 2 2 2" xfId="25713" xr:uid="{00000000-0005-0000-0000-0000E1310000}"/>
    <cellStyle name="Input 2 2 6 4 2 2 3" xfId="34965" xr:uid="{00000000-0005-0000-0000-0000E2310000}"/>
    <cellStyle name="Input 2 2 6 4 3" xfId="9891" xr:uid="{00000000-0005-0000-0000-0000E3310000}"/>
    <cellStyle name="Input 2 2 6 4 3 2" xfId="19143" xr:uid="{00000000-0005-0000-0000-0000E4310000}"/>
    <cellStyle name="Input 2 2 6 4 3 2 2" xfId="28395" xr:uid="{00000000-0005-0000-0000-0000E5310000}"/>
    <cellStyle name="Input 2 2 6 4 3 2 3" xfId="37647" xr:uid="{00000000-0005-0000-0000-0000E6310000}"/>
    <cellStyle name="Input 2 2 6 4 4" xfId="13013" xr:uid="{00000000-0005-0000-0000-0000E7310000}"/>
    <cellStyle name="Input 2 2 6 4 4 2" xfId="22265" xr:uid="{00000000-0005-0000-0000-0000E8310000}"/>
    <cellStyle name="Input 2 2 6 4 4 3" xfId="31517" xr:uid="{00000000-0005-0000-0000-0000E9310000}"/>
    <cellStyle name="Input 2 2 6 5" xfId="5167" xr:uid="{00000000-0005-0000-0000-0000EA310000}"/>
    <cellStyle name="Input 2 2 6 5 2" xfId="14419" xr:uid="{00000000-0005-0000-0000-0000EB310000}"/>
    <cellStyle name="Input 2 2 6 5 2 2" xfId="23671" xr:uid="{00000000-0005-0000-0000-0000EC310000}"/>
    <cellStyle name="Input 2 2 6 5 2 3" xfId="32923" xr:uid="{00000000-0005-0000-0000-0000ED310000}"/>
    <cellStyle name="Input 2 2 6 6" xfId="7850" xr:uid="{00000000-0005-0000-0000-0000EE310000}"/>
    <cellStyle name="Input 2 2 6 6 2" xfId="17102" xr:uid="{00000000-0005-0000-0000-0000EF310000}"/>
    <cellStyle name="Input 2 2 6 6 2 2" xfId="26354" xr:uid="{00000000-0005-0000-0000-0000F0310000}"/>
    <cellStyle name="Input 2 2 6 6 2 3" xfId="35606" xr:uid="{00000000-0005-0000-0000-0000F1310000}"/>
    <cellStyle name="Input 2 2 6 7" xfId="10972" xr:uid="{00000000-0005-0000-0000-0000F2310000}"/>
    <cellStyle name="Input 2 2 6 7 2" xfId="20224" xr:uid="{00000000-0005-0000-0000-0000F3310000}"/>
    <cellStyle name="Input 2 2 6 7 3" xfId="29476" xr:uid="{00000000-0005-0000-0000-0000F4310000}"/>
    <cellStyle name="Input 2 2 7" xfId="1013" xr:uid="{00000000-0005-0000-0000-0000F5310000}"/>
    <cellStyle name="Input 2 2 7 2" xfId="4741" xr:uid="{00000000-0005-0000-0000-0000F6310000}"/>
    <cellStyle name="Input 2 2 7 2 2" xfId="13993" xr:uid="{00000000-0005-0000-0000-0000F7310000}"/>
    <cellStyle name="Input 2 2 7 2 2 2" xfId="23245" xr:uid="{00000000-0005-0000-0000-0000F8310000}"/>
    <cellStyle name="Input 2 2 7 2 2 3" xfId="32497" xr:uid="{00000000-0005-0000-0000-0000F9310000}"/>
    <cellStyle name="Input 2 2 7 3" xfId="4384" xr:uid="{00000000-0005-0000-0000-0000FA310000}"/>
    <cellStyle name="Input 2 2 7 3 2" xfId="13636" xr:uid="{00000000-0005-0000-0000-0000FB310000}"/>
    <cellStyle name="Input 2 2 7 3 2 2" xfId="22888" xr:uid="{00000000-0005-0000-0000-0000FC310000}"/>
    <cellStyle name="Input 2 2 7 3 2 3" xfId="32140" xr:uid="{00000000-0005-0000-0000-0000FD310000}"/>
    <cellStyle name="Input 2 2 7 4" xfId="10767" xr:uid="{00000000-0005-0000-0000-0000FE310000}"/>
    <cellStyle name="Input 2 2 7 4 2" xfId="20019" xr:uid="{00000000-0005-0000-0000-0000FF310000}"/>
    <cellStyle name="Input 2 2 7 4 3" xfId="29271" xr:uid="{00000000-0005-0000-0000-000000320000}"/>
    <cellStyle name="Input 2 2 8" xfId="870" xr:uid="{00000000-0005-0000-0000-000001320000}"/>
    <cellStyle name="Input 2 2 8 2" xfId="4598" xr:uid="{00000000-0005-0000-0000-000002320000}"/>
    <cellStyle name="Input 2 2 8 2 2" xfId="13850" xr:uid="{00000000-0005-0000-0000-000003320000}"/>
    <cellStyle name="Input 2 2 8 2 2 2" xfId="23102" xr:uid="{00000000-0005-0000-0000-000004320000}"/>
    <cellStyle name="Input 2 2 8 2 2 3" xfId="32354" xr:uid="{00000000-0005-0000-0000-000005320000}"/>
    <cellStyle name="Input 2 2 8 3" xfId="4368" xr:uid="{00000000-0005-0000-0000-000006320000}"/>
    <cellStyle name="Input 2 2 8 3 2" xfId="13620" xr:uid="{00000000-0005-0000-0000-000007320000}"/>
    <cellStyle name="Input 2 2 8 3 2 2" xfId="22872" xr:uid="{00000000-0005-0000-0000-000008320000}"/>
    <cellStyle name="Input 2 2 8 3 2 3" xfId="32124" xr:uid="{00000000-0005-0000-0000-000009320000}"/>
    <cellStyle name="Input 2 2 8 4" xfId="10624" xr:uid="{00000000-0005-0000-0000-00000A320000}"/>
    <cellStyle name="Input 2 2 8 4 2" xfId="19876" xr:uid="{00000000-0005-0000-0000-00000B320000}"/>
    <cellStyle name="Input 2 2 8 4 3" xfId="29128" xr:uid="{00000000-0005-0000-0000-00000C320000}"/>
    <cellStyle name="Input 2 2 9" xfId="3041" xr:uid="{00000000-0005-0000-0000-00000D320000}"/>
    <cellStyle name="Input 2 2 9 2" xfId="6489" xr:uid="{00000000-0005-0000-0000-00000E320000}"/>
    <cellStyle name="Input 2 2 9 2 2" xfId="15741" xr:uid="{00000000-0005-0000-0000-00000F320000}"/>
    <cellStyle name="Input 2 2 9 2 2 2" xfId="24993" xr:uid="{00000000-0005-0000-0000-000010320000}"/>
    <cellStyle name="Input 2 2 9 2 2 3" xfId="34245" xr:uid="{00000000-0005-0000-0000-000011320000}"/>
    <cellStyle name="Input 2 2 9 3" xfId="9171" xr:uid="{00000000-0005-0000-0000-000012320000}"/>
    <cellStyle name="Input 2 2 9 3 2" xfId="18423" xr:uid="{00000000-0005-0000-0000-000013320000}"/>
    <cellStyle name="Input 2 2 9 3 2 2" xfId="27675" xr:uid="{00000000-0005-0000-0000-000014320000}"/>
    <cellStyle name="Input 2 2 9 3 2 3" xfId="36927" xr:uid="{00000000-0005-0000-0000-000015320000}"/>
    <cellStyle name="Input 2 2 9 4" xfId="12293" xr:uid="{00000000-0005-0000-0000-000016320000}"/>
    <cellStyle name="Input 2 2 9 4 2" xfId="21545" xr:uid="{00000000-0005-0000-0000-000017320000}"/>
    <cellStyle name="Input 2 2 9 4 3" xfId="30797" xr:uid="{00000000-0005-0000-0000-000018320000}"/>
    <cellStyle name="Input 2 3" xfId="748" xr:uid="{00000000-0005-0000-0000-000019320000}"/>
    <cellStyle name="Input 2 3 10" xfId="4526" xr:uid="{00000000-0005-0000-0000-00001A320000}"/>
    <cellStyle name="Input 2 3 10 2" xfId="13778" xr:uid="{00000000-0005-0000-0000-00001B320000}"/>
    <cellStyle name="Input 2 3 10 2 2" xfId="23030" xr:uid="{00000000-0005-0000-0000-00001C320000}"/>
    <cellStyle name="Input 2 3 10 2 3" xfId="32282" xr:uid="{00000000-0005-0000-0000-00001D320000}"/>
    <cellStyle name="Input 2 3 11" xfId="4999" xr:uid="{00000000-0005-0000-0000-00001E320000}"/>
    <cellStyle name="Input 2 3 11 2" xfId="14251" xr:uid="{00000000-0005-0000-0000-00001F320000}"/>
    <cellStyle name="Input 2 3 11 2 2" xfId="23503" xr:uid="{00000000-0005-0000-0000-000020320000}"/>
    <cellStyle name="Input 2 3 11 2 3" xfId="32755" xr:uid="{00000000-0005-0000-0000-000021320000}"/>
    <cellStyle name="Input 2 3 12" xfId="10563" xr:uid="{00000000-0005-0000-0000-000022320000}"/>
    <cellStyle name="Input 2 3 12 2" xfId="19815" xr:uid="{00000000-0005-0000-0000-000023320000}"/>
    <cellStyle name="Input 2 3 12 3" xfId="29067" xr:uid="{00000000-0005-0000-0000-000024320000}"/>
    <cellStyle name="Input 2 3 2" xfId="1947" xr:uid="{00000000-0005-0000-0000-000025320000}"/>
    <cellStyle name="Input 2 3 2 2" xfId="2700" xr:uid="{00000000-0005-0000-0000-000026320000}"/>
    <cellStyle name="Input 2 3 2 2 2" xfId="6148" xr:uid="{00000000-0005-0000-0000-000027320000}"/>
    <cellStyle name="Input 2 3 2 2 2 2" xfId="15400" xr:uid="{00000000-0005-0000-0000-000028320000}"/>
    <cellStyle name="Input 2 3 2 2 2 2 2" xfId="24652" xr:uid="{00000000-0005-0000-0000-000029320000}"/>
    <cellStyle name="Input 2 3 2 2 2 2 3" xfId="33904" xr:uid="{00000000-0005-0000-0000-00002A320000}"/>
    <cellStyle name="Input 2 3 2 2 3" xfId="8830" xr:uid="{00000000-0005-0000-0000-00002B320000}"/>
    <cellStyle name="Input 2 3 2 2 3 2" xfId="18082" xr:uid="{00000000-0005-0000-0000-00002C320000}"/>
    <cellStyle name="Input 2 3 2 2 3 2 2" xfId="27334" xr:uid="{00000000-0005-0000-0000-00002D320000}"/>
    <cellStyle name="Input 2 3 2 2 3 2 3" xfId="36586" xr:uid="{00000000-0005-0000-0000-00002E320000}"/>
    <cellStyle name="Input 2 3 2 2 4" xfId="11952" xr:uid="{00000000-0005-0000-0000-00002F320000}"/>
    <cellStyle name="Input 2 3 2 2 4 2" xfId="21204" xr:uid="{00000000-0005-0000-0000-000030320000}"/>
    <cellStyle name="Input 2 3 2 2 4 3" xfId="30456" xr:uid="{00000000-0005-0000-0000-000031320000}"/>
    <cellStyle name="Input 2 3 2 3" xfId="3356" xr:uid="{00000000-0005-0000-0000-000032320000}"/>
    <cellStyle name="Input 2 3 2 3 2" xfId="6804" xr:uid="{00000000-0005-0000-0000-000033320000}"/>
    <cellStyle name="Input 2 3 2 3 2 2" xfId="16056" xr:uid="{00000000-0005-0000-0000-000034320000}"/>
    <cellStyle name="Input 2 3 2 3 2 2 2" xfId="25308" xr:uid="{00000000-0005-0000-0000-000035320000}"/>
    <cellStyle name="Input 2 3 2 3 2 2 3" xfId="34560" xr:uid="{00000000-0005-0000-0000-000036320000}"/>
    <cellStyle name="Input 2 3 2 3 3" xfId="9486" xr:uid="{00000000-0005-0000-0000-000037320000}"/>
    <cellStyle name="Input 2 3 2 3 3 2" xfId="18738" xr:uid="{00000000-0005-0000-0000-000038320000}"/>
    <cellStyle name="Input 2 3 2 3 3 2 2" xfId="27990" xr:uid="{00000000-0005-0000-0000-000039320000}"/>
    <cellStyle name="Input 2 3 2 3 3 2 3" xfId="37242" xr:uid="{00000000-0005-0000-0000-00003A320000}"/>
    <cellStyle name="Input 2 3 2 3 4" xfId="12608" xr:uid="{00000000-0005-0000-0000-00003B320000}"/>
    <cellStyle name="Input 2 3 2 3 4 2" xfId="21860" xr:uid="{00000000-0005-0000-0000-00003C320000}"/>
    <cellStyle name="Input 2 3 2 3 4 3" xfId="31112" xr:uid="{00000000-0005-0000-0000-00003D320000}"/>
    <cellStyle name="Input 2 3 2 4" xfId="3991" xr:uid="{00000000-0005-0000-0000-00003E320000}"/>
    <cellStyle name="Input 2 3 2 4 2" xfId="7439" xr:uid="{00000000-0005-0000-0000-00003F320000}"/>
    <cellStyle name="Input 2 3 2 4 2 2" xfId="16691" xr:uid="{00000000-0005-0000-0000-000040320000}"/>
    <cellStyle name="Input 2 3 2 4 2 2 2" xfId="25943" xr:uid="{00000000-0005-0000-0000-000041320000}"/>
    <cellStyle name="Input 2 3 2 4 2 2 3" xfId="35195" xr:uid="{00000000-0005-0000-0000-000042320000}"/>
    <cellStyle name="Input 2 3 2 4 3" xfId="10121" xr:uid="{00000000-0005-0000-0000-000043320000}"/>
    <cellStyle name="Input 2 3 2 4 3 2" xfId="19373" xr:uid="{00000000-0005-0000-0000-000044320000}"/>
    <cellStyle name="Input 2 3 2 4 3 2 2" xfId="28625" xr:uid="{00000000-0005-0000-0000-000045320000}"/>
    <cellStyle name="Input 2 3 2 4 3 2 3" xfId="37877" xr:uid="{00000000-0005-0000-0000-000046320000}"/>
    <cellStyle name="Input 2 3 2 4 4" xfId="13243" xr:uid="{00000000-0005-0000-0000-000047320000}"/>
    <cellStyle name="Input 2 3 2 4 4 2" xfId="22495" xr:uid="{00000000-0005-0000-0000-000048320000}"/>
    <cellStyle name="Input 2 3 2 4 4 3" xfId="31747" xr:uid="{00000000-0005-0000-0000-000049320000}"/>
    <cellStyle name="Input 2 3 2 5" xfId="5397" xr:uid="{00000000-0005-0000-0000-00004A320000}"/>
    <cellStyle name="Input 2 3 2 5 2" xfId="14649" xr:uid="{00000000-0005-0000-0000-00004B320000}"/>
    <cellStyle name="Input 2 3 2 5 2 2" xfId="23901" xr:uid="{00000000-0005-0000-0000-00004C320000}"/>
    <cellStyle name="Input 2 3 2 5 2 3" xfId="33153" xr:uid="{00000000-0005-0000-0000-00004D320000}"/>
    <cellStyle name="Input 2 3 2 6" xfId="8080" xr:uid="{00000000-0005-0000-0000-00004E320000}"/>
    <cellStyle name="Input 2 3 2 6 2" xfId="17332" xr:uid="{00000000-0005-0000-0000-00004F320000}"/>
    <cellStyle name="Input 2 3 2 6 2 2" xfId="26584" xr:uid="{00000000-0005-0000-0000-000050320000}"/>
    <cellStyle name="Input 2 3 2 6 2 3" xfId="35836" xr:uid="{00000000-0005-0000-0000-000051320000}"/>
    <cellStyle name="Input 2 3 2 7" xfId="11202" xr:uid="{00000000-0005-0000-0000-000052320000}"/>
    <cellStyle name="Input 2 3 2 7 2" xfId="20454" xr:uid="{00000000-0005-0000-0000-000053320000}"/>
    <cellStyle name="Input 2 3 2 7 3" xfId="29706" xr:uid="{00000000-0005-0000-0000-000054320000}"/>
    <cellStyle name="Input 2 3 3" xfId="2040" xr:uid="{00000000-0005-0000-0000-000055320000}"/>
    <cellStyle name="Input 2 3 3 2" xfId="2789" xr:uid="{00000000-0005-0000-0000-000056320000}"/>
    <cellStyle name="Input 2 3 3 2 2" xfId="6237" xr:uid="{00000000-0005-0000-0000-000057320000}"/>
    <cellStyle name="Input 2 3 3 2 2 2" xfId="15489" xr:uid="{00000000-0005-0000-0000-000058320000}"/>
    <cellStyle name="Input 2 3 3 2 2 2 2" xfId="24741" xr:uid="{00000000-0005-0000-0000-000059320000}"/>
    <cellStyle name="Input 2 3 3 2 2 2 3" xfId="33993" xr:uid="{00000000-0005-0000-0000-00005A320000}"/>
    <cellStyle name="Input 2 3 3 2 3" xfId="8919" xr:uid="{00000000-0005-0000-0000-00005B320000}"/>
    <cellStyle name="Input 2 3 3 2 3 2" xfId="18171" xr:uid="{00000000-0005-0000-0000-00005C320000}"/>
    <cellStyle name="Input 2 3 3 2 3 2 2" xfId="27423" xr:uid="{00000000-0005-0000-0000-00005D320000}"/>
    <cellStyle name="Input 2 3 3 2 3 2 3" xfId="36675" xr:uid="{00000000-0005-0000-0000-00005E320000}"/>
    <cellStyle name="Input 2 3 3 2 4" xfId="12041" xr:uid="{00000000-0005-0000-0000-00005F320000}"/>
    <cellStyle name="Input 2 3 3 2 4 2" xfId="21293" xr:uid="{00000000-0005-0000-0000-000060320000}"/>
    <cellStyle name="Input 2 3 3 2 4 3" xfId="30545" xr:uid="{00000000-0005-0000-0000-000061320000}"/>
    <cellStyle name="Input 2 3 3 3" xfId="3445" xr:uid="{00000000-0005-0000-0000-000062320000}"/>
    <cellStyle name="Input 2 3 3 3 2" xfId="6893" xr:uid="{00000000-0005-0000-0000-000063320000}"/>
    <cellStyle name="Input 2 3 3 3 2 2" xfId="16145" xr:uid="{00000000-0005-0000-0000-000064320000}"/>
    <cellStyle name="Input 2 3 3 3 2 2 2" xfId="25397" xr:uid="{00000000-0005-0000-0000-000065320000}"/>
    <cellStyle name="Input 2 3 3 3 2 2 3" xfId="34649" xr:uid="{00000000-0005-0000-0000-000066320000}"/>
    <cellStyle name="Input 2 3 3 3 3" xfId="9575" xr:uid="{00000000-0005-0000-0000-000067320000}"/>
    <cellStyle name="Input 2 3 3 3 3 2" xfId="18827" xr:uid="{00000000-0005-0000-0000-000068320000}"/>
    <cellStyle name="Input 2 3 3 3 3 2 2" xfId="28079" xr:uid="{00000000-0005-0000-0000-000069320000}"/>
    <cellStyle name="Input 2 3 3 3 3 2 3" xfId="37331" xr:uid="{00000000-0005-0000-0000-00006A320000}"/>
    <cellStyle name="Input 2 3 3 3 4" xfId="12697" xr:uid="{00000000-0005-0000-0000-00006B320000}"/>
    <cellStyle name="Input 2 3 3 3 4 2" xfId="21949" xr:uid="{00000000-0005-0000-0000-00006C320000}"/>
    <cellStyle name="Input 2 3 3 3 4 3" xfId="31201" xr:uid="{00000000-0005-0000-0000-00006D320000}"/>
    <cellStyle name="Input 2 3 3 4" xfId="4080" xr:uid="{00000000-0005-0000-0000-00006E320000}"/>
    <cellStyle name="Input 2 3 3 4 2" xfId="7528" xr:uid="{00000000-0005-0000-0000-00006F320000}"/>
    <cellStyle name="Input 2 3 3 4 2 2" xfId="16780" xr:uid="{00000000-0005-0000-0000-000070320000}"/>
    <cellStyle name="Input 2 3 3 4 2 2 2" xfId="26032" xr:uid="{00000000-0005-0000-0000-000071320000}"/>
    <cellStyle name="Input 2 3 3 4 2 2 3" xfId="35284" xr:uid="{00000000-0005-0000-0000-000072320000}"/>
    <cellStyle name="Input 2 3 3 4 3" xfId="10210" xr:uid="{00000000-0005-0000-0000-000073320000}"/>
    <cellStyle name="Input 2 3 3 4 3 2" xfId="19462" xr:uid="{00000000-0005-0000-0000-000074320000}"/>
    <cellStyle name="Input 2 3 3 4 3 2 2" xfId="28714" xr:uid="{00000000-0005-0000-0000-000075320000}"/>
    <cellStyle name="Input 2 3 3 4 3 2 3" xfId="37966" xr:uid="{00000000-0005-0000-0000-000076320000}"/>
    <cellStyle name="Input 2 3 3 4 4" xfId="13332" xr:uid="{00000000-0005-0000-0000-000077320000}"/>
    <cellStyle name="Input 2 3 3 4 4 2" xfId="22584" xr:uid="{00000000-0005-0000-0000-000078320000}"/>
    <cellStyle name="Input 2 3 3 4 4 3" xfId="31836" xr:uid="{00000000-0005-0000-0000-000079320000}"/>
    <cellStyle name="Input 2 3 3 5" xfId="5488" xr:uid="{00000000-0005-0000-0000-00007A320000}"/>
    <cellStyle name="Input 2 3 3 5 2" xfId="14740" xr:uid="{00000000-0005-0000-0000-00007B320000}"/>
    <cellStyle name="Input 2 3 3 5 2 2" xfId="23992" xr:uid="{00000000-0005-0000-0000-00007C320000}"/>
    <cellStyle name="Input 2 3 3 5 2 3" xfId="33244" xr:uid="{00000000-0005-0000-0000-00007D320000}"/>
    <cellStyle name="Input 2 3 3 6" xfId="8170" xr:uid="{00000000-0005-0000-0000-00007E320000}"/>
    <cellStyle name="Input 2 3 3 6 2" xfId="17422" xr:uid="{00000000-0005-0000-0000-00007F320000}"/>
    <cellStyle name="Input 2 3 3 6 2 2" xfId="26674" xr:uid="{00000000-0005-0000-0000-000080320000}"/>
    <cellStyle name="Input 2 3 3 6 2 3" xfId="35926" xr:uid="{00000000-0005-0000-0000-000081320000}"/>
    <cellStyle name="Input 2 3 3 7" xfId="11292" xr:uid="{00000000-0005-0000-0000-000082320000}"/>
    <cellStyle name="Input 2 3 3 7 2" xfId="20544" xr:uid="{00000000-0005-0000-0000-000083320000}"/>
    <cellStyle name="Input 2 3 3 7 3" xfId="29796" xr:uid="{00000000-0005-0000-0000-000084320000}"/>
    <cellStyle name="Input 2 3 4" xfId="2116" xr:uid="{00000000-0005-0000-0000-000085320000}"/>
    <cellStyle name="Input 2 3 4 2" xfId="2865" xr:uid="{00000000-0005-0000-0000-000086320000}"/>
    <cellStyle name="Input 2 3 4 2 2" xfId="6313" xr:uid="{00000000-0005-0000-0000-000087320000}"/>
    <cellStyle name="Input 2 3 4 2 2 2" xfId="15565" xr:uid="{00000000-0005-0000-0000-000088320000}"/>
    <cellStyle name="Input 2 3 4 2 2 2 2" xfId="24817" xr:uid="{00000000-0005-0000-0000-000089320000}"/>
    <cellStyle name="Input 2 3 4 2 2 2 3" xfId="34069" xr:uid="{00000000-0005-0000-0000-00008A320000}"/>
    <cellStyle name="Input 2 3 4 2 3" xfId="8995" xr:uid="{00000000-0005-0000-0000-00008B320000}"/>
    <cellStyle name="Input 2 3 4 2 3 2" xfId="18247" xr:uid="{00000000-0005-0000-0000-00008C320000}"/>
    <cellStyle name="Input 2 3 4 2 3 2 2" xfId="27499" xr:uid="{00000000-0005-0000-0000-00008D320000}"/>
    <cellStyle name="Input 2 3 4 2 3 2 3" xfId="36751" xr:uid="{00000000-0005-0000-0000-00008E320000}"/>
    <cellStyle name="Input 2 3 4 2 4" xfId="12117" xr:uid="{00000000-0005-0000-0000-00008F320000}"/>
    <cellStyle name="Input 2 3 4 2 4 2" xfId="21369" xr:uid="{00000000-0005-0000-0000-000090320000}"/>
    <cellStyle name="Input 2 3 4 2 4 3" xfId="30621" xr:uid="{00000000-0005-0000-0000-000091320000}"/>
    <cellStyle name="Input 2 3 4 3" xfId="3521" xr:uid="{00000000-0005-0000-0000-000092320000}"/>
    <cellStyle name="Input 2 3 4 3 2" xfId="6969" xr:uid="{00000000-0005-0000-0000-000093320000}"/>
    <cellStyle name="Input 2 3 4 3 2 2" xfId="16221" xr:uid="{00000000-0005-0000-0000-000094320000}"/>
    <cellStyle name="Input 2 3 4 3 2 2 2" xfId="25473" xr:uid="{00000000-0005-0000-0000-000095320000}"/>
    <cellStyle name="Input 2 3 4 3 2 2 3" xfId="34725" xr:uid="{00000000-0005-0000-0000-000096320000}"/>
    <cellStyle name="Input 2 3 4 3 3" xfId="9651" xr:uid="{00000000-0005-0000-0000-000097320000}"/>
    <cellStyle name="Input 2 3 4 3 3 2" xfId="18903" xr:uid="{00000000-0005-0000-0000-000098320000}"/>
    <cellStyle name="Input 2 3 4 3 3 2 2" xfId="28155" xr:uid="{00000000-0005-0000-0000-000099320000}"/>
    <cellStyle name="Input 2 3 4 3 3 2 3" xfId="37407" xr:uid="{00000000-0005-0000-0000-00009A320000}"/>
    <cellStyle name="Input 2 3 4 3 4" xfId="12773" xr:uid="{00000000-0005-0000-0000-00009B320000}"/>
    <cellStyle name="Input 2 3 4 3 4 2" xfId="22025" xr:uid="{00000000-0005-0000-0000-00009C320000}"/>
    <cellStyle name="Input 2 3 4 3 4 3" xfId="31277" xr:uid="{00000000-0005-0000-0000-00009D320000}"/>
    <cellStyle name="Input 2 3 4 4" xfId="4156" xr:uid="{00000000-0005-0000-0000-00009E320000}"/>
    <cellStyle name="Input 2 3 4 4 2" xfId="7604" xr:uid="{00000000-0005-0000-0000-00009F320000}"/>
    <cellStyle name="Input 2 3 4 4 2 2" xfId="16856" xr:uid="{00000000-0005-0000-0000-0000A0320000}"/>
    <cellStyle name="Input 2 3 4 4 2 2 2" xfId="26108" xr:uid="{00000000-0005-0000-0000-0000A1320000}"/>
    <cellStyle name="Input 2 3 4 4 2 2 3" xfId="35360" xr:uid="{00000000-0005-0000-0000-0000A2320000}"/>
    <cellStyle name="Input 2 3 4 4 3" xfId="10286" xr:uid="{00000000-0005-0000-0000-0000A3320000}"/>
    <cellStyle name="Input 2 3 4 4 3 2" xfId="19538" xr:uid="{00000000-0005-0000-0000-0000A4320000}"/>
    <cellStyle name="Input 2 3 4 4 3 2 2" xfId="28790" xr:uid="{00000000-0005-0000-0000-0000A5320000}"/>
    <cellStyle name="Input 2 3 4 4 3 2 3" xfId="38042" xr:uid="{00000000-0005-0000-0000-0000A6320000}"/>
    <cellStyle name="Input 2 3 4 4 4" xfId="13408" xr:uid="{00000000-0005-0000-0000-0000A7320000}"/>
    <cellStyle name="Input 2 3 4 4 4 2" xfId="22660" xr:uid="{00000000-0005-0000-0000-0000A8320000}"/>
    <cellStyle name="Input 2 3 4 4 4 3" xfId="31912" xr:uid="{00000000-0005-0000-0000-0000A9320000}"/>
    <cellStyle name="Input 2 3 4 5" xfId="5564" xr:uid="{00000000-0005-0000-0000-0000AA320000}"/>
    <cellStyle name="Input 2 3 4 5 2" xfId="14816" xr:uid="{00000000-0005-0000-0000-0000AB320000}"/>
    <cellStyle name="Input 2 3 4 5 2 2" xfId="24068" xr:uid="{00000000-0005-0000-0000-0000AC320000}"/>
    <cellStyle name="Input 2 3 4 5 2 3" xfId="33320" xr:uid="{00000000-0005-0000-0000-0000AD320000}"/>
    <cellStyle name="Input 2 3 4 6" xfId="8246" xr:uid="{00000000-0005-0000-0000-0000AE320000}"/>
    <cellStyle name="Input 2 3 4 6 2" xfId="17498" xr:uid="{00000000-0005-0000-0000-0000AF320000}"/>
    <cellStyle name="Input 2 3 4 6 2 2" xfId="26750" xr:uid="{00000000-0005-0000-0000-0000B0320000}"/>
    <cellStyle name="Input 2 3 4 6 2 3" xfId="36002" xr:uid="{00000000-0005-0000-0000-0000B1320000}"/>
    <cellStyle name="Input 2 3 4 7" xfId="11368" xr:uid="{00000000-0005-0000-0000-0000B2320000}"/>
    <cellStyle name="Input 2 3 4 7 2" xfId="20620" xr:uid="{00000000-0005-0000-0000-0000B3320000}"/>
    <cellStyle name="Input 2 3 4 7 3" xfId="29872" xr:uid="{00000000-0005-0000-0000-0000B4320000}"/>
    <cellStyle name="Input 2 3 5" xfId="2185" xr:uid="{00000000-0005-0000-0000-0000B5320000}"/>
    <cellStyle name="Input 2 3 5 2" xfId="2934" xr:uid="{00000000-0005-0000-0000-0000B6320000}"/>
    <cellStyle name="Input 2 3 5 2 2" xfId="6382" xr:uid="{00000000-0005-0000-0000-0000B7320000}"/>
    <cellStyle name="Input 2 3 5 2 2 2" xfId="15634" xr:uid="{00000000-0005-0000-0000-0000B8320000}"/>
    <cellStyle name="Input 2 3 5 2 2 2 2" xfId="24886" xr:uid="{00000000-0005-0000-0000-0000B9320000}"/>
    <cellStyle name="Input 2 3 5 2 2 2 3" xfId="34138" xr:uid="{00000000-0005-0000-0000-0000BA320000}"/>
    <cellStyle name="Input 2 3 5 2 3" xfId="9064" xr:uid="{00000000-0005-0000-0000-0000BB320000}"/>
    <cellStyle name="Input 2 3 5 2 3 2" xfId="18316" xr:uid="{00000000-0005-0000-0000-0000BC320000}"/>
    <cellStyle name="Input 2 3 5 2 3 2 2" xfId="27568" xr:uid="{00000000-0005-0000-0000-0000BD320000}"/>
    <cellStyle name="Input 2 3 5 2 3 2 3" xfId="36820" xr:uid="{00000000-0005-0000-0000-0000BE320000}"/>
    <cellStyle name="Input 2 3 5 2 4" xfId="12186" xr:uid="{00000000-0005-0000-0000-0000BF320000}"/>
    <cellStyle name="Input 2 3 5 2 4 2" xfId="21438" xr:uid="{00000000-0005-0000-0000-0000C0320000}"/>
    <cellStyle name="Input 2 3 5 2 4 3" xfId="30690" xr:uid="{00000000-0005-0000-0000-0000C1320000}"/>
    <cellStyle name="Input 2 3 5 3" xfId="3590" xr:uid="{00000000-0005-0000-0000-0000C2320000}"/>
    <cellStyle name="Input 2 3 5 3 2" xfId="7038" xr:uid="{00000000-0005-0000-0000-0000C3320000}"/>
    <cellStyle name="Input 2 3 5 3 2 2" xfId="16290" xr:uid="{00000000-0005-0000-0000-0000C4320000}"/>
    <cellStyle name="Input 2 3 5 3 2 2 2" xfId="25542" xr:uid="{00000000-0005-0000-0000-0000C5320000}"/>
    <cellStyle name="Input 2 3 5 3 2 2 3" xfId="34794" xr:uid="{00000000-0005-0000-0000-0000C6320000}"/>
    <cellStyle name="Input 2 3 5 3 3" xfId="9720" xr:uid="{00000000-0005-0000-0000-0000C7320000}"/>
    <cellStyle name="Input 2 3 5 3 3 2" xfId="18972" xr:uid="{00000000-0005-0000-0000-0000C8320000}"/>
    <cellStyle name="Input 2 3 5 3 3 2 2" xfId="28224" xr:uid="{00000000-0005-0000-0000-0000C9320000}"/>
    <cellStyle name="Input 2 3 5 3 3 2 3" xfId="37476" xr:uid="{00000000-0005-0000-0000-0000CA320000}"/>
    <cellStyle name="Input 2 3 5 3 4" xfId="12842" xr:uid="{00000000-0005-0000-0000-0000CB320000}"/>
    <cellStyle name="Input 2 3 5 3 4 2" xfId="22094" xr:uid="{00000000-0005-0000-0000-0000CC320000}"/>
    <cellStyle name="Input 2 3 5 3 4 3" xfId="31346" xr:uid="{00000000-0005-0000-0000-0000CD320000}"/>
    <cellStyle name="Input 2 3 5 4" xfId="4225" xr:uid="{00000000-0005-0000-0000-0000CE320000}"/>
    <cellStyle name="Input 2 3 5 4 2" xfId="7673" xr:uid="{00000000-0005-0000-0000-0000CF320000}"/>
    <cellStyle name="Input 2 3 5 4 2 2" xfId="16925" xr:uid="{00000000-0005-0000-0000-0000D0320000}"/>
    <cellStyle name="Input 2 3 5 4 2 2 2" xfId="26177" xr:uid="{00000000-0005-0000-0000-0000D1320000}"/>
    <cellStyle name="Input 2 3 5 4 2 2 3" xfId="35429" xr:uid="{00000000-0005-0000-0000-0000D2320000}"/>
    <cellStyle name="Input 2 3 5 4 3" xfId="10355" xr:uid="{00000000-0005-0000-0000-0000D3320000}"/>
    <cellStyle name="Input 2 3 5 4 3 2" xfId="19607" xr:uid="{00000000-0005-0000-0000-0000D4320000}"/>
    <cellStyle name="Input 2 3 5 4 3 2 2" xfId="28859" xr:uid="{00000000-0005-0000-0000-0000D5320000}"/>
    <cellStyle name="Input 2 3 5 4 3 2 3" xfId="38111" xr:uid="{00000000-0005-0000-0000-0000D6320000}"/>
    <cellStyle name="Input 2 3 5 4 4" xfId="13477" xr:uid="{00000000-0005-0000-0000-0000D7320000}"/>
    <cellStyle name="Input 2 3 5 4 4 2" xfId="22729" xr:uid="{00000000-0005-0000-0000-0000D8320000}"/>
    <cellStyle name="Input 2 3 5 4 4 3" xfId="31981" xr:uid="{00000000-0005-0000-0000-0000D9320000}"/>
    <cellStyle name="Input 2 3 5 5" xfId="5633" xr:uid="{00000000-0005-0000-0000-0000DA320000}"/>
    <cellStyle name="Input 2 3 5 5 2" xfId="14885" xr:uid="{00000000-0005-0000-0000-0000DB320000}"/>
    <cellStyle name="Input 2 3 5 5 2 2" xfId="24137" xr:uid="{00000000-0005-0000-0000-0000DC320000}"/>
    <cellStyle name="Input 2 3 5 5 2 3" xfId="33389" xr:uid="{00000000-0005-0000-0000-0000DD320000}"/>
    <cellStyle name="Input 2 3 5 6" xfId="8315" xr:uid="{00000000-0005-0000-0000-0000DE320000}"/>
    <cellStyle name="Input 2 3 5 6 2" xfId="17567" xr:uid="{00000000-0005-0000-0000-0000DF320000}"/>
    <cellStyle name="Input 2 3 5 6 2 2" xfId="26819" xr:uid="{00000000-0005-0000-0000-0000E0320000}"/>
    <cellStyle name="Input 2 3 5 6 2 3" xfId="36071" xr:uid="{00000000-0005-0000-0000-0000E1320000}"/>
    <cellStyle name="Input 2 3 5 7" xfId="11437" xr:uid="{00000000-0005-0000-0000-0000E2320000}"/>
    <cellStyle name="Input 2 3 5 7 2" xfId="20689" xr:uid="{00000000-0005-0000-0000-0000E3320000}"/>
    <cellStyle name="Input 2 3 5 7 3" xfId="29941" xr:uid="{00000000-0005-0000-0000-0000E4320000}"/>
    <cellStyle name="Input 2 3 6" xfId="2246" xr:uid="{00000000-0005-0000-0000-0000E5320000}"/>
    <cellStyle name="Input 2 3 6 2" xfId="2995" xr:uid="{00000000-0005-0000-0000-0000E6320000}"/>
    <cellStyle name="Input 2 3 6 2 2" xfId="6443" xr:uid="{00000000-0005-0000-0000-0000E7320000}"/>
    <cellStyle name="Input 2 3 6 2 2 2" xfId="15695" xr:uid="{00000000-0005-0000-0000-0000E8320000}"/>
    <cellStyle name="Input 2 3 6 2 2 2 2" xfId="24947" xr:uid="{00000000-0005-0000-0000-0000E9320000}"/>
    <cellStyle name="Input 2 3 6 2 2 2 3" xfId="34199" xr:uid="{00000000-0005-0000-0000-0000EA320000}"/>
    <cellStyle name="Input 2 3 6 2 3" xfId="9125" xr:uid="{00000000-0005-0000-0000-0000EB320000}"/>
    <cellStyle name="Input 2 3 6 2 3 2" xfId="18377" xr:uid="{00000000-0005-0000-0000-0000EC320000}"/>
    <cellStyle name="Input 2 3 6 2 3 2 2" xfId="27629" xr:uid="{00000000-0005-0000-0000-0000ED320000}"/>
    <cellStyle name="Input 2 3 6 2 3 2 3" xfId="36881" xr:uid="{00000000-0005-0000-0000-0000EE320000}"/>
    <cellStyle name="Input 2 3 6 2 4" xfId="12247" xr:uid="{00000000-0005-0000-0000-0000EF320000}"/>
    <cellStyle name="Input 2 3 6 2 4 2" xfId="21499" xr:uid="{00000000-0005-0000-0000-0000F0320000}"/>
    <cellStyle name="Input 2 3 6 2 4 3" xfId="30751" xr:uid="{00000000-0005-0000-0000-0000F1320000}"/>
    <cellStyle name="Input 2 3 6 3" xfId="3651" xr:uid="{00000000-0005-0000-0000-0000F2320000}"/>
    <cellStyle name="Input 2 3 6 3 2" xfId="7099" xr:uid="{00000000-0005-0000-0000-0000F3320000}"/>
    <cellStyle name="Input 2 3 6 3 2 2" xfId="16351" xr:uid="{00000000-0005-0000-0000-0000F4320000}"/>
    <cellStyle name="Input 2 3 6 3 2 2 2" xfId="25603" xr:uid="{00000000-0005-0000-0000-0000F5320000}"/>
    <cellStyle name="Input 2 3 6 3 2 2 3" xfId="34855" xr:uid="{00000000-0005-0000-0000-0000F6320000}"/>
    <cellStyle name="Input 2 3 6 3 3" xfId="9781" xr:uid="{00000000-0005-0000-0000-0000F7320000}"/>
    <cellStyle name="Input 2 3 6 3 3 2" xfId="19033" xr:uid="{00000000-0005-0000-0000-0000F8320000}"/>
    <cellStyle name="Input 2 3 6 3 3 2 2" xfId="28285" xr:uid="{00000000-0005-0000-0000-0000F9320000}"/>
    <cellStyle name="Input 2 3 6 3 3 2 3" xfId="37537" xr:uid="{00000000-0005-0000-0000-0000FA320000}"/>
    <cellStyle name="Input 2 3 6 3 4" xfId="12903" xr:uid="{00000000-0005-0000-0000-0000FB320000}"/>
    <cellStyle name="Input 2 3 6 3 4 2" xfId="22155" xr:uid="{00000000-0005-0000-0000-0000FC320000}"/>
    <cellStyle name="Input 2 3 6 3 4 3" xfId="31407" xr:uid="{00000000-0005-0000-0000-0000FD320000}"/>
    <cellStyle name="Input 2 3 6 4" xfId="4286" xr:uid="{00000000-0005-0000-0000-0000FE320000}"/>
    <cellStyle name="Input 2 3 6 4 2" xfId="7734" xr:uid="{00000000-0005-0000-0000-0000FF320000}"/>
    <cellStyle name="Input 2 3 6 4 2 2" xfId="16986" xr:uid="{00000000-0005-0000-0000-000000330000}"/>
    <cellStyle name="Input 2 3 6 4 2 2 2" xfId="26238" xr:uid="{00000000-0005-0000-0000-000001330000}"/>
    <cellStyle name="Input 2 3 6 4 2 2 3" xfId="35490" xr:uid="{00000000-0005-0000-0000-000002330000}"/>
    <cellStyle name="Input 2 3 6 4 3" xfId="10416" xr:uid="{00000000-0005-0000-0000-000003330000}"/>
    <cellStyle name="Input 2 3 6 4 3 2" xfId="19668" xr:uid="{00000000-0005-0000-0000-000004330000}"/>
    <cellStyle name="Input 2 3 6 4 3 2 2" xfId="28920" xr:uid="{00000000-0005-0000-0000-000005330000}"/>
    <cellStyle name="Input 2 3 6 4 3 2 3" xfId="38172" xr:uid="{00000000-0005-0000-0000-000006330000}"/>
    <cellStyle name="Input 2 3 6 4 4" xfId="13538" xr:uid="{00000000-0005-0000-0000-000007330000}"/>
    <cellStyle name="Input 2 3 6 4 4 2" xfId="22790" xr:uid="{00000000-0005-0000-0000-000008330000}"/>
    <cellStyle name="Input 2 3 6 4 4 3" xfId="32042" xr:uid="{00000000-0005-0000-0000-000009330000}"/>
    <cellStyle name="Input 2 3 6 5" xfId="5694" xr:uid="{00000000-0005-0000-0000-00000A330000}"/>
    <cellStyle name="Input 2 3 6 5 2" xfId="14946" xr:uid="{00000000-0005-0000-0000-00000B330000}"/>
    <cellStyle name="Input 2 3 6 5 2 2" xfId="24198" xr:uid="{00000000-0005-0000-0000-00000C330000}"/>
    <cellStyle name="Input 2 3 6 5 2 3" xfId="33450" xr:uid="{00000000-0005-0000-0000-00000D330000}"/>
    <cellStyle name="Input 2 3 6 6" xfId="8376" xr:uid="{00000000-0005-0000-0000-00000E330000}"/>
    <cellStyle name="Input 2 3 6 6 2" xfId="17628" xr:uid="{00000000-0005-0000-0000-00000F330000}"/>
    <cellStyle name="Input 2 3 6 6 2 2" xfId="26880" xr:uid="{00000000-0005-0000-0000-000010330000}"/>
    <cellStyle name="Input 2 3 6 6 2 3" xfId="36132" xr:uid="{00000000-0005-0000-0000-000011330000}"/>
    <cellStyle name="Input 2 3 6 7" xfId="11498" xr:uid="{00000000-0005-0000-0000-000012330000}"/>
    <cellStyle name="Input 2 3 6 7 2" xfId="20750" xr:uid="{00000000-0005-0000-0000-000013330000}"/>
    <cellStyle name="Input 2 3 6 7 3" xfId="30002" xr:uid="{00000000-0005-0000-0000-000014330000}"/>
    <cellStyle name="Input 2 3 7" xfId="1077" xr:uid="{00000000-0005-0000-0000-000015330000}"/>
    <cellStyle name="Input 2 3 7 2" xfId="4805" xr:uid="{00000000-0005-0000-0000-000016330000}"/>
    <cellStyle name="Input 2 3 7 2 2" xfId="14057" xr:uid="{00000000-0005-0000-0000-000017330000}"/>
    <cellStyle name="Input 2 3 7 2 2 2" xfId="23309" xr:uid="{00000000-0005-0000-0000-000018330000}"/>
    <cellStyle name="Input 2 3 7 2 2 3" xfId="32561" xr:uid="{00000000-0005-0000-0000-000019330000}"/>
    <cellStyle name="Input 2 3 7 3" xfId="5029" xr:uid="{00000000-0005-0000-0000-00001A330000}"/>
    <cellStyle name="Input 2 3 7 3 2" xfId="14281" xr:uid="{00000000-0005-0000-0000-00001B330000}"/>
    <cellStyle name="Input 2 3 7 3 2 2" xfId="23533" xr:uid="{00000000-0005-0000-0000-00001C330000}"/>
    <cellStyle name="Input 2 3 7 3 2 3" xfId="32785" xr:uid="{00000000-0005-0000-0000-00001D330000}"/>
    <cellStyle name="Input 2 3 7 4" xfId="10831" xr:uid="{00000000-0005-0000-0000-00001E330000}"/>
    <cellStyle name="Input 2 3 7 4 2" xfId="20083" xr:uid="{00000000-0005-0000-0000-00001F330000}"/>
    <cellStyle name="Input 2 3 7 4 3" xfId="29335" xr:uid="{00000000-0005-0000-0000-000020330000}"/>
    <cellStyle name="Input 2 3 8" xfId="2290" xr:uid="{00000000-0005-0000-0000-000021330000}"/>
    <cellStyle name="Input 2 3 8 2" xfId="5738" xr:uid="{00000000-0005-0000-0000-000022330000}"/>
    <cellStyle name="Input 2 3 8 2 2" xfId="14990" xr:uid="{00000000-0005-0000-0000-000023330000}"/>
    <cellStyle name="Input 2 3 8 2 2 2" xfId="24242" xr:uid="{00000000-0005-0000-0000-000024330000}"/>
    <cellStyle name="Input 2 3 8 2 2 3" xfId="33494" xr:uid="{00000000-0005-0000-0000-000025330000}"/>
    <cellStyle name="Input 2 3 8 3" xfId="8420" xr:uid="{00000000-0005-0000-0000-000026330000}"/>
    <cellStyle name="Input 2 3 8 3 2" xfId="17672" xr:uid="{00000000-0005-0000-0000-000027330000}"/>
    <cellStyle name="Input 2 3 8 3 2 2" xfId="26924" xr:uid="{00000000-0005-0000-0000-000028330000}"/>
    <cellStyle name="Input 2 3 8 3 2 3" xfId="36176" xr:uid="{00000000-0005-0000-0000-000029330000}"/>
    <cellStyle name="Input 2 3 8 4" xfId="11542" xr:uid="{00000000-0005-0000-0000-00002A330000}"/>
    <cellStyle name="Input 2 3 8 4 2" xfId="20794" xr:uid="{00000000-0005-0000-0000-00002B330000}"/>
    <cellStyle name="Input 2 3 8 4 3" xfId="30046" xr:uid="{00000000-0005-0000-0000-00002C330000}"/>
    <cellStyle name="Input 2 3 9" xfId="2349" xr:uid="{00000000-0005-0000-0000-00002D330000}"/>
    <cellStyle name="Input 2 3 9 2" xfId="5797" xr:uid="{00000000-0005-0000-0000-00002E330000}"/>
    <cellStyle name="Input 2 3 9 2 2" xfId="15049" xr:uid="{00000000-0005-0000-0000-00002F330000}"/>
    <cellStyle name="Input 2 3 9 2 2 2" xfId="24301" xr:uid="{00000000-0005-0000-0000-000030330000}"/>
    <cellStyle name="Input 2 3 9 2 2 3" xfId="33553" xr:uid="{00000000-0005-0000-0000-000031330000}"/>
    <cellStyle name="Input 2 3 9 3" xfId="8479" xr:uid="{00000000-0005-0000-0000-000032330000}"/>
    <cellStyle name="Input 2 3 9 3 2" xfId="17731" xr:uid="{00000000-0005-0000-0000-000033330000}"/>
    <cellStyle name="Input 2 3 9 3 2 2" xfId="26983" xr:uid="{00000000-0005-0000-0000-000034330000}"/>
    <cellStyle name="Input 2 3 9 3 2 3" xfId="36235" xr:uid="{00000000-0005-0000-0000-000035330000}"/>
    <cellStyle name="Input 2 3 9 4" xfId="11601" xr:uid="{00000000-0005-0000-0000-000036330000}"/>
    <cellStyle name="Input 2 3 9 4 2" xfId="20853" xr:uid="{00000000-0005-0000-0000-000037330000}"/>
    <cellStyle name="Input 2 3 9 4 3" xfId="30105" xr:uid="{00000000-0005-0000-0000-000038330000}"/>
    <cellStyle name="Input 2 4" xfId="819" xr:uid="{00000000-0005-0000-0000-000039330000}"/>
    <cellStyle name="Input 2 4 10" xfId="4562" xr:uid="{00000000-0005-0000-0000-00003A330000}"/>
    <cellStyle name="Input 2 4 10 2" xfId="13814" xr:uid="{00000000-0005-0000-0000-00003B330000}"/>
    <cellStyle name="Input 2 4 10 2 2" xfId="23066" xr:uid="{00000000-0005-0000-0000-00003C330000}"/>
    <cellStyle name="Input 2 4 10 2 3" xfId="32318" xr:uid="{00000000-0005-0000-0000-00003D330000}"/>
    <cellStyle name="Input 2 4 11" xfId="4986" xr:uid="{00000000-0005-0000-0000-00003E330000}"/>
    <cellStyle name="Input 2 4 11 2" xfId="14238" xr:uid="{00000000-0005-0000-0000-00003F330000}"/>
    <cellStyle name="Input 2 4 11 2 2" xfId="23490" xr:uid="{00000000-0005-0000-0000-000040330000}"/>
    <cellStyle name="Input 2 4 11 2 3" xfId="32742" xr:uid="{00000000-0005-0000-0000-000041330000}"/>
    <cellStyle name="Input 2 4 12" xfId="10591" xr:uid="{00000000-0005-0000-0000-000042330000}"/>
    <cellStyle name="Input 2 4 12 2" xfId="19843" xr:uid="{00000000-0005-0000-0000-000043330000}"/>
    <cellStyle name="Input 2 4 12 3" xfId="29095" xr:uid="{00000000-0005-0000-0000-000044330000}"/>
    <cellStyle name="Input 2 4 2" xfId="1998" xr:uid="{00000000-0005-0000-0000-000045330000}"/>
    <cellStyle name="Input 2 4 2 2" xfId="2751" xr:uid="{00000000-0005-0000-0000-000046330000}"/>
    <cellStyle name="Input 2 4 2 2 2" xfId="6199" xr:uid="{00000000-0005-0000-0000-000047330000}"/>
    <cellStyle name="Input 2 4 2 2 2 2" xfId="15451" xr:uid="{00000000-0005-0000-0000-000048330000}"/>
    <cellStyle name="Input 2 4 2 2 2 2 2" xfId="24703" xr:uid="{00000000-0005-0000-0000-000049330000}"/>
    <cellStyle name="Input 2 4 2 2 2 2 3" xfId="33955" xr:uid="{00000000-0005-0000-0000-00004A330000}"/>
    <cellStyle name="Input 2 4 2 2 3" xfId="8881" xr:uid="{00000000-0005-0000-0000-00004B330000}"/>
    <cellStyle name="Input 2 4 2 2 3 2" xfId="18133" xr:uid="{00000000-0005-0000-0000-00004C330000}"/>
    <cellStyle name="Input 2 4 2 2 3 2 2" xfId="27385" xr:uid="{00000000-0005-0000-0000-00004D330000}"/>
    <cellStyle name="Input 2 4 2 2 3 2 3" xfId="36637" xr:uid="{00000000-0005-0000-0000-00004E330000}"/>
    <cellStyle name="Input 2 4 2 2 4" xfId="12003" xr:uid="{00000000-0005-0000-0000-00004F330000}"/>
    <cellStyle name="Input 2 4 2 2 4 2" xfId="21255" xr:uid="{00000000-0005-0000-0000-000050330000}"/>
    <cellStyle name="Input 2 4 2 2 4 3" xfId="30507" xr:uid="{00000000-0005-0000-0000-000051330000}"/>
    <cellStyle name="Input 2 4 2 3" xfId="3407" xr:uid="{00000000-0005-0000-0000-000052330000}"/>
    <cellStyle name="Input 2 4 2 3 2" xfId="6855" xr:uid="{00000000-0005-0000-0000-000053330000}"/>
    <cellStyle name="Input 2 4 2 3 2 2" xfId="16107" xr:uid="{00000000-0005-0000-0000-000054330000}"/>
    <cellStyle name="Input 2 4 2 3 2 2 2" xfId="25359" xr:uid="{00000000-0005-0000-0000-000055330000}"/>
    <cellStyle name="Input 2 4 2 3 2 2 3" xfId="34611" xr:uid="{00000000-0005-0000-0000-000056330000}"/>
    <cellStyle name="Input 2 4 2 3 3" xfId="9537" xr:uid="{00000000-0005-0000-0000-000057330000}"/>
    <cellStyle name="Input 2 4 2 3 3 2" xfId="18789" xr:uid="{00000000-0005-0000-0000-000058330000}"/>
    <cellStyle name="Input 2 4 2 3 3 2 2" xfId="28041" xr:uid="{00000000-0005-0000-0000-000059330000}"/>
    <cellStyle name="Input 2 4 2 3 3 2 3" xfId="37293" xr:uid="{00000000-0005-0000-0000-00005A330000}"/>
    <cellStyle name="Input 2 4 2 3 4" xfId="12659" xr:uid="{00000000-0005-0000-0000-00005B330000}"/>
    <cellStyle name="Input 2 4 2 3 4 2" xfId="21911" xr:uid="{00000000-0005-0000-0000-00005C330000}"/>
    <cellStyle name="Input 2 4 2 3 4 3" xfId="31163" xr:uid="{00000000-0005-0000-0000-00005D330000}"/>
    <cellStyle name="Input 2 4 2 4" xfId="4042" xr:uid="{00000000-0005-0000-0000-00005E330000}"/>
    <cellStyle name="Input 2 4 2 4 2" xfId="7490" xr:uid="{00000000-0005-0000-0000-00005F330000}"/>
    <cellStyle name="Input 2 4 2 4 2 2" xfId="16742" xr:uid="{00000000-0005-0000-0000-000060330000}"/>
    <cellStyle name="Input 2 4 2 4 2 2 2" xfId="25994" xr:uid="{00000000-0005-0000-0000-000061330000}"/>
    <cellStyle name="Input 2 4 2 4 2 2 3" xfId="35246" xr:uid="{00000000-0005-0000-0000-000062330000}"/>
    <cellStyle name="Input 2 4 2 4 3" xfId="10172" xr:uid="{00000000-0005-0000-0000-000063330000}"/>
    <cellStyle name="Input 2 4 2 4 3 2" xfId="19424" xr:uid="{00000000-0005-0000-0000-000064330000}"/>
    <cellStyle name="Input 2 4 2 4 3 2 2" xfId="28676" xr:uid="{00000000-0005-0000-0000-000065330000}"/>
    <cellStyle name="Input 2 4 2 4 3 2 3" xfId="37928" xr:uid="{00000000-0005-0000-0000-000066330000}"/>
    <cellStyle name="Input 2 4 2 4 4" xfId="13294" xr:uid="{00000000-0005-0000-0000-000067330000}"/>
    <cellStyle name="Input 2 4 2 4 4 2" xfId="22546" xr:uid="{00000000-0005-0000-0000-000068330000}"/>
    <cellStyle name="Input 2 4 2 4 4 3" xfId="31798" xr:uid="{00000000-0005-0000-0000-000069330000}"/>
    <cellStyle name="Input 2 4 2 5" xfId="5448" xr:uid="{00000000-0005-0000-0000-00006A330000}"/>
    <cellStyle name="Input 2 4 2 5 2" xfId="14700" xr:uid="{00000000-0005-0000-0000-00006B330000}"/>
    <cellStyle name="Input 2 4 2 5 2 2" xfId="23952" xr:uid="{00000000-0005-0000-0000-00006C330000}"/>
    <cellStyle name="Input 2 4 2 5 2 3" xfId="33204" xr:uid="{00000000-0005-0000-0000-00006D330000}"/>
    <cellStyle name="Input 2 4 2 6" xfId="8131" xr:uid="{00000000-0005-0000-0000-00006E330000}"/>
    <cellStyle name="Input 2 4 2 6 2" xfId="17383" xr:uid="{00000000-0005-0000-0000-00006F330000}"/>
    <cellStyle name="Input 2 4 2 6 2 2" xfId="26635" xr:uid="{00000000-0005-0000-0000-000070330000}"/>
    <cellStyle name="Input 2 4 2 6 2 3" xfId="35887" xr:uid="{00000000-0005-0000-0000-000071330000}"/>
    <cellStyle name="Input 2 4 2 7" xfId="11253" xr:uid="{00000000-0005-0000-0000-000072330000}"/>
    <cellStyle name="Input 2 4 2 7 2" xfId="20505" xr:uid="{00000000-0005-0000-0000-000073330000}"/>
    <cellStyle name="Input 2 4 2 7 3" xfId="29757" xr:uid="{00000000-0005-0000-0000-000074330000}"/>
    <cellStyle name="Input 2 4 3" xfId="2080" xr:uid="{00000000-0005-0000-0000-000075330000}"/>
    <cellStyle name="Input 2 4 3 2" xfId="2829" xr:uid="{00000000-0005-0000-0000-000076330000}"/>
    <cellStyle name="Input 2 4 3 2 2" xfId="6277" xr:uid="{00000000-0005-0000-0000-000077330000}"/>
    <cellStyle name="Input 2 4 3 2 2 2" xfId="15529" xr:uid="{00000000-0005-0000-0000-000078330000}"/>
    <cellStyle name="Input 2 4 3 2 2 2 2" xfId="24781" xr:uid="{00000000-0005-0000-0000-000079330000}"/>
    <cellStyle name="Input 2 4 3 2 2 2 3" xfId="34033" xr:uid="{00000000-0005-0000-0000-00007A330000}"/>
    <cellStyle name="Input 2 4 3 2 3" xfId="8959" xr:uid="{00000000-0005-0000-0000-00007B330000}"/>
    <cellStyle name="Input 2 4 3 2 3 2" xfId="18211" xr:uid="{00000000-0005-0000-0000-00007C330000}"/>
    <cellStyle name="Input 2 4 3 2 3 2 2" xfId="27463" xr:uid="{00000000-0005-0000-0000-00007D330000}"/>
    <cellStyle name="Input 2 4 3 2 3 2 3" xfId="36715" xr:uid="{00000000-0005-0000-0000-00007E330000}"/>
    <cellStyle name="Input 2 4 3 2 4" xfId="12081" xr:uid="{00000000-0005-0000-0000-00007F330000}"/>
    <cellStyle name="Input 2 4 3 2 4 2" xfId="21333" xr:uid="{00000000-0005-0000-0000-000080330000}"/>
    <cellStyle name="Input 2 4 3 2 4 3" xfId="30585" xr:uid="{00000000-0005-0000-0000-000081330000}"/>
    <cellStyle name="Input 2 4 3 3" xfId="3485" xr:uid="{00000000-0005-0000-0000-000082330000}"/>
    <cellStyle name="Input 2 4 3 3 2" xfId="6933" xr:uid="{00000000-0005-0000-0000-000083330000}"/>
    <cellStyle name="Input 2 4 3 3 2 2" xfId="16185" xr:uid="{00000000-0005-0000-0000-000084330000}"/>
    <cellStyle name="Input 2 4 3 3 2 2 2" xfId="25437" xr:uid="{00000000-0005-0000-0000-000085330000}"/>
    <cellStyle name="Input 2 4 3 3 2 2 3" xfId="34689" xr:uid="{00000000-0005-0000-0000-000086330000}"/>
    <cellStyle name="Input 2 4 3 3 3" xfId="9615" xr:uid="{00000000-0005-0000-0000-000087330000}"/>
    <cellStyle name="Input 2 4 3 3 3 2" xfId="18867" xr:uid="{00000000-0005-0000-0000-000088330000}"/>
    <cellStyle name="Input 2 4 3 3 3 2 2" xfId="28119" xr:uid="{00000000-0005-0000-0000-000089330000}"/>
    <cellStyle name="Input 2 4 3 3 3 2 3" xfId="37371" xr:uid="{00000000-0005-0000-0000-00008A330000}"/>
    <cellStyle name="Input 2 4 3 3 4" xfId="12737" xr:uid="{00000000-0005-0000-0000-00008B330000}"/>
    <cellStyle name="Input 2 4 3 3 4 2" xfId="21989" xr:uid="{00000000-0005-0000-0000-00008C330000}"/>
    <cellStyle name="Input 2 4 3 3 4 3" xfId="31241" xr:uid="{00000000-0005-0000-0000-00008D330000}"/>
    <cellStyle name="Input 2 4 3 4" xfId="4120" xr:uid="{00000000-0005-0000-0000-00008E330000}"/>
    <cellStyle name="Input 2 4 3 4 2" xfId="7568" xr:uid="{00000000-0005-0000-0000-00008F330000}"/>
    <cellStyle name="Input 2 4 3 4 2 2" xfId="16820" xr:uid="{00000000-0005-0000-0000-000090330000}"/>
    <cellStyle name="Input 2 4 3 4 2 2 2" xfId="26072" xr:uid="{00000000-0005-0000-0000-000091330000}"/>
    <cellStyle name="Input 2 4 3 4 2 2 3" xfId="35324" xr:uid="{00000000-0005-0000-0000-000092330000}"/>
    <cellStyle name="Input 2 4 3 4 3" xfId="10250" xr:uid="{00000000-0005-0000-0000-000093330000}"/>
    <cellStyle name="Input 2 4 3 4 3 2" xfId="19502" xr:uid="{00000000-0005-0000-0000-000094330000}"/>
    <cellStyle name="Input 2 4 3 4 3 2 2" xfId="28754" xr:uid="{00000000-0005-0000-0000-000095330000}"/>
    <cellStyle name="Input 2 4 3 4 3 2 3" xfId="38006" xr:uid="{00000000-0005-0000-0000-000096330000}"/>
    <cellStyle name="Input 2 4 3 4 4" xfId="13372" xr:uid="{00000000-0005-0000-0000-000097330000}"/>
    <cellStyle name="Input 2 4 3 4 4 2" xfId="22624" xr:uid="{00000000-0005-0000-0000-000098330000}"/>
    <cellStyle name="Input 2 4 3 4 4 3" xfId="31876" xr:uid="{00000000-0005-0000-0000-000099330000}"/>
    <cellStyle name="Input 2 4 3 5" xfId="5528" xr:uid="{00000000-0005-0000-0000-00009A330000}"/>
    <cellStyle name="Input 2 4 3 5 2" xfId="14780" xr:uid="{00000000-0005-0000-0000-00009B330000}"/>
    <cellStyle name="Input 2 4 3 5 2 2" xfId="24032" xr:uid="{00000000-0005-0000-0000-00009C330000}"/>
    <cellStyle name="Input 2 4 3 5 2 3" xfId="33284" xr:uid="{00000000-0005-0000-0000-00009D330000}"/>
    <cellStyle name="Input 2 4 3 6" xfId="8210" xr:uid="{00000000-0005-0000-0000-00009E330000}"/>
    <cellStyle name="Input 2 4 3 6 2" xfId="17462" xr:uid="{00000000-0005-0000-0000-00009F330000}"/>
    <cellStyle name="Input 2 4 3 6 2 2" xfId="26714" xr:uid="{00000000-0005-0000-0000-0000A0330000}"/>
    <cellStyle name="Input 2 4 3 6 2 3" xfId="35966" xr:uid="{00000000-0005-0000-0000-0000A1330000}"/>
    <cellStyle name="Input 2 4 3 7" xfId="11332" xr:uid="{00000000-0005-0000-0000-0000A2330000}"/>
    <cellStyle name="Input 2 4 3 7 2" xfId="20584" xr:uid="{00000000-0005-0000-0000-0000A3330000}"/>
    <cellStyle name="Input 2 4 3 7 3" xfId="29836" xr:uid="{00000000-0005-0000-0000-0000A4330000}"/>
    <cellStyle name="Input 2 4 4" xfId="2153" xr:uid="{00000000-0005-0000-0000-0000A5330000}"/>
    <cellStyle name="Input 2 4 4 2" xfId="2902" xr:uid="{00000000-0005-0000-0000-0000A6330000}"/>
    <cellStyle name="Input 2 4 4 2 2" xfId="6350" xr:uid="{00000000-0005-0000-0000-0000A7330000}"/>
    <cellStyle name="Input 2 4 4 2 2 2" xfId="15602" xr:uid="{00000000-0005-0000-0000-0000A8330000}"/>
    <cellStyle name="Input 2 4 4 2 2 2 2" xfId="24854" xr:uid="{00000000-0005-0000-0000-0000A9330000}"/>
    <cellStyle name="Input 2 4 4 2 2 2 3" xfId="34106" xr:uid="{00000000-0005-0000-0000-0000AA330000}"/>
    <cellStyle name="Input 2 4 4 2 3" xfId="9032" xr:uid="{00000000-0005-0000-0000-0000AB330000}"/>
    <cellStyle name="Input 2 4 4 2 3 2" xfId="18284" xr:uid="{00000000-0005-0000-0000-0000AC330000}"/>
    <cellStyle name="Input 2 4 4 2 3 2 2" xfId="27536" xr:uid="{00000000-0005-0000-0000-0000AD330000}"/>
    <cellStyle name="Input 2 4 4 2 3 2 3" xfId="36788" xr:uid="{00000000-0005-0000-0000-0000AE330000}"/>
    <cellStyle name="Input 2 4 4 2 4" xfId="12154" xr:uid="{00000000-0005-0000-0000-0000AF330000}"/>
    <cellStyle name="Input 2 4 4 2 4 2" xfId="21406" xr:uid="{00000000-0005-0000-0000-0000B0330000}"/>
    <cellStyle name="Input 2 4 4 2 4 3" xfId="30658" xr:uid="{00000000-0005-0000-0000-0000B1330000}"/>
    <cellStyle name="Input 2 4 4 3" xfId="3558" xr:uid="{00000000-0005-0000-0000-0000B2330000}"/>
    <cellStyle name="Input 2 4 4 3 2" xfId="7006" xr:uid="{00000000-0005-0000-0000-0000B3330000}"/>
    <cellStyle name="Input 2 4 4 3 2 2" xfId="16258" xr:uid="{00000000-0005-0000-0000-0000B4330000}"/>
    <cellStyle name="Input 2 4 4 3 2 2 2" xfId="25510" xr:uid="{00000000-0005-0000-0000-0000B5330000}"/>
    <cellStyle name="Input 2 4 4 3 2 2 3" xfId="34762" xr:uid="{00000000-0005-0000-0000-0000B6330000}"/>
    <cellStyle name="Input 2 4 4 3 3" xfId="9688" xr:uid="{00000000-0005-0000-0000-0000B7330000}"/>
    <cellStyle name="Input 2 4 4 3 3 2" xfId="18940" xr:uid="{00000000-0005-0000-0000-0000B8330000}"/>
    <cellStyle name="Input 2 4 4 3 3 2 2" xfId="28192" xr:uid="{00000000-0005-0000-0000-0000B9330000}"/>
    <cellStyle name="Input 2 4 4 3 3 2 3" xfId="37444" xr:uid="{00000000-0005-0000-0000-0000BA330000}"/>
    <cellStyle name="Input 2 4 4 3 4" xfId="12810" xr:uid="{00000000-0005-0000-0000-0000BB330000}"/>
    <cellStyle name="Input 2 4 4 3 4 2" xfId="22062" xr:uid="{00000000-0005-0000-0000-0000BC330000}"/>
    <cellStyle name="Input 2 4 4 3 4 3" xfId="31314" xr:uid="{00000000-0005-0000-0000-0000BD330000}"/>
    <cellStyle name="Input 2 4 4 4" xfId="4193" xr:uid="{00000000-0005-0000-0000-0000BE330000}"/>
    <cellStyle name="Input 2 4 4 4 2" xfId="7641" xr:uid="{00000000-0005-0000-0000-0000BF330000}"/>
    <cellStyle name="Input 2 4 4 4 2 2" xfId="16893" xr:uid="{00000000-0005-0000-0000-0000C0330000}"/>
    <cellStyle name="Input 2 4 4 4 2 2 2" xfId="26145" xr:uid="{00000000-0005-0000-0000-0000C1330000}"/>
    <cellStyle name="Input 2 4 4 4 2 2 3" xfId="35397" xr:uid="{00000000-0005-0000-0000-0000C2330000}"/>
    <cellStyle name="Input 2 4 4 4 3" xfId="10323" xr:uid="{00000000-0005-0000-0000-0000C3330000}"/>
    <cellStyle name="Input 2 4 4 4 3 2" xfId="19575" xr:uid="{00000000-0005-0000-0000-0000C4330000}"/>
    <cellStyle name="Input 2 4 4 4 3 2 2" xfId="28827" xr:uid="{00000000-0005-0000-0000-0000C5330000}"/>
    <cellStyle name="Input 2 4 4 4 3 2 3" xfId="38079" xr:uid="{00000000-0005-0000-0000-0000C6330000}"/>
    <cellStyle name="Input 2 4 4 4 4" xfId="13445" xr:uid="{00000000-0005-0000-0000-0000C7330000}"/>
    <cellStyle name="Input 2 4 4 4 4 2" xfId="22697" xr:uid="{00000000-0005-0000-0000-0000C8330000}"/>
    <cellStyle name="Input 2 4 4 4 4 3" xfId="31949" xr:uid="{00000000-0005-0000-0000-0000C9330000}"/>
    <cellStyle name="Input 2 4 4 5" xfId="5601" xr:uid="{00000000-0005-0000-0000-0000CA330000}"/>
    <cellStyle name="Input 2 4 4 5 2" xfId="14853" xr:uid="{00000000-0005-0000-0000-0000CB330000}"/>
    <cellStyle name="Input 2 4 4 5 2 2" xfId="24105" xr:uid="{00000000-0005-0000-0000-0000CC330000}"/>
    <cellStyle name="Input 2 4 4 5 2 3" xfId="33357" xr:uid="{00000000-0005-0000-0000-0000CD330000}"/>
    <cellStyle name="Input 2 4 4 6" xfId="8283" xr:uid="{00000000-0005-0000-0000-0000CE330000}"/>
    <cellStyle name="Input 2 4 4 6 2" xfId="17535" xr:uid="{00000000-0005-0000-0000-0000CF330000}"/>
    <cellStyle name="Input 2 4 4 6 2 2" xfId="26787" xr:uid="{00000000-0005-0000-0000-0000D0330000}"/>
    <cellStyle name="Input 2 4 4 6 2 3" xfId="36039" xr:uid="{00000000-0005-0000-0000-0000D1330000}"/>
    <cellStyle name="Input 2 4 4 7" xfId="11405" xr:uid="{00000000-0005-0000-0000-0000D2330000}"/>
    <cellStyle name="Input 2 4 4 7 2" xfId="20657" xr:uid="{00000000-0005-0000-0000-0000D3330000}"/>
    <cellStyle name="Input 2 4 4 7 3" xfId="29909" xr:uid="{00000000-0005-0000-0000-0000D4330000}"/>
    <cellStyle name="Input 2 4 5" xfId="2216" xr:uid="{00000000-0005-0000-0000-0000D5330000}"/>
    <cellStyle name="Input 2 4 5 2" xfId="2965" xr:uid="{00000000-0005-0000-0000-0000D6330000}"/>
    <cellStyle name="Input 2 4 5 2 2" xfId="6413" xr:uid="{00000000-0005-0000-0000-0000D7330000}"/>
    <cellStyle name="Input 2 4 5 2 2 2" xfId="15665" xr:uid="{00000000-0005-0000-0000-0000D8330000}"/>
    <cellStyle name="Input 2 4 5 2 2 2 2" xfId="24917" xr:uid="{00000000-0005-0000-0000-0000D9330000}"/>
    <cellStyle name="Input 2 4 5 2 2 2 3" xfId="34169" xr:uid="{00000000-0005-0000-0000-0000DA330000}"/>
    <cellStyle name="Input 2 4 5 2 3" xfId="9095" xr:uid="{00000000-0005-0000-0000-0000DB330000}"/>
    <cellStyle name="Input 2 4 5 2 3 2" xfId="18347" xr:uid="{00000000-0005-0000-0000-0000DC330000}"/>
    <cellStyle name="Input 2 4 5 2 3 2 2" xfId="27599" xr:uid="{00000000-0005-0000-0000-0000DD330000}"/>
    <cellStyle name="Input 2 4 5 2 3 2 3" xfId="36851" xr:uid="{00000000-0005-0000-0000-0000DE330000}"/>
    <cellStyle name="Input 2 4 5 2 4" xfId="12217" xr:uid="{00000000-0005-0000-0000-0000DF330000}"/>
    <cellStyle name="Input 2 4 5 2 4 2" xfId="21469" xr:uid="{00000000-0005-0000-0000-0000E0330000}"/>
    <cellStyle name="Input 2 4 5 2 4 3" xfId="30721" xr:uid="{00000000-0005-0000-0000-0000E1330000}"/>
    <cellStyle name="Input 2 4 5 3" xfId="3621" xr:uid="{00000000-0005-0000-0000-0000E2330000}"/>
    <cellStyle name="Input 2 4 5 3 2" xfId="7069" xr:uid="{00000000-0005-0000-0000-0000E3330000}"/>
    <cellStyle name="Input 2 4 5 3 2 2" xfId="16321" xr:uid="{00000000-0005-0000-0000-0000E4330000}"/>
    <cellStyle name="Input 2 4 5 3 2 2 2" xfId="25573" xr:uid="{00000000-0005-0000-0000-0000E5330000}"/>
    <cellStyle name="Input 2 4 5 3 2 2 3" xfId="34825" xr:uid="{00000000-0005-0000-0000-0000E6330000}"/>
    <cellStyle name="Input 2 4 5 3 3" xfId="9751" xr:uid="{00000000-0005-0000-0000-0000E7330000}"/>
    <cellStyle name="Input 2 4 5 3 3 2" xfId="19003" xr:uid="{00000000-0005-0000-0000-0000E8330000}"/>
    <cellStyle name="Input 2 4 5 3 3 2 2" xfId="28255" xr:uid="{00000000-0005-0000-0000-0000E9330000}"/>
    <cellStyle name="Input 2 4 5 3 3 2 3" xfId="37507" xr:uid="{00000000-0005-0000-0000-0000EA330000}"/>
    <cellStyle name="Input 2 4 5 3 4" xfId="12873" xr:uid="{00000000-0005-0000-0000-0000EB330000}"/>
    <cellStyle name="Input 2 4 5 3 4 2" xfId="22125" xr:uid="{00000000-0005-0000-0000-0000EC330000}"/>
    <cellStyle name="Input 2 4 5 3 4 3" xfId="31377" xr:uid="{00000000-0005-0000-0000-0000ED330000}"/>
    <cellStyle name="Input 2 4 5 4" xfId="4256" xr:uid="{00000000-0005-0000-0000-0000EE330000}"/>
    <cellStyle name="Input 2 4 5 4 2" xfId="7704" xr:uid="{00000000-0005-0000-0000-0000EF330000}"/>
    <cellStyle name="Input 2 4 5 4 2 2" xfId="16956" xr:uid="{00000000-0005-0000-0000-0000F0330000}"/>
    <cellStyle name="Input 2 4 5 4 2 2 2" xfId="26208" xr:uid="{00000000-0005-0000-0000-0000F1330000}"/>
    <cellStyle name="Input 2 4 5 4 2 2 3" xfId="35460" xr:uid="{00000000-0005-0000-0000-0000F2330000}"/>
    <cellStyle name="Input 2 4 5 4 3" xfId="10386" xr:uid="{00000000-0005-0000-0000-0000F3330000}"/>
    <cellStyle name="Input 2 4 5 4 3 2" xfId="19638" xr:uid="{00000000-0005-0000-0000-0000F4330000}"/>
    <cellStyle name="Input 2 4 5 4 3 2 2" xfId="28890" xr:uid="{00000000-0005-0000-0000-0000F5330000}"/>
    <cellStyle name="Input 2 4 5 4 3 2 3" xfId="38142" xr:uid="{00000000-0005-0000-0000-0000F6330000}"/>
    <cellStyle name="Input 2 4 5 4 4" xfId="13508" xr:uid="{00000000-0005-0000-0000-0000F7330000}"/>
    <cellStyle name="Input 2 4 5 4 4 2" xfId="22760" xr:uid="{00000000-0005-0000-0000-0000F8330000}"/>
    <cellStyle name="Input 2 4 5 4 4 3" xfId="32012" xr:uid="{00000000-0005-0000-0000-0000F9330000}"/>
    <cellStyle name="Input 2 4 5 5" xfId="5664" xr:uid="{00000000-0005-0000-0000-0000FA330000}"/>
    <cellStyle name="Input 2 4 5 5 2" xfId="14916" xr:uid="{00000000-0005-0000-0000-0000FB330000}"/>
    <cellStyle name="Input 2 4 5 5 2 2" xfId="24168" xr:uid="{00000000-0005-0000-0000-0000FC330000}"/>
    <cellStyle name="Input 2 4 5 5 2 3" xfId="33420" xr:uid="{00000000-0005-0000-0000-0000FD330000}"/>
    <cellStyle name="Input 2 4 5 6" xfId="8346" xr:uid="{00000000-0005-0000-0000-0000FE330000}"/>
    <cellStyle name="Input 2 4 5 6 2" xfId="17598" xr:uid="{00000000-0005-0000-0000-0000FF330000}"/>
    <cellStyle name="Input 2 4 5 6 2 2" xfId="26850" xr:uid="{00000000-0005-0000-0000-000000340000}"/>
    <cellStyle name="Input 2 4 5 6 2 3" xfId="36102" xr:uid="{00000000-0005-0000-0000-000001340000}"/>
    <cellStyle name="Input 2 4 5 7" xfId="11468" xr:uid="{00000000-0005-0000-0000-000002340000}"/>
    <cellStyle name="Input 2 4 5 7 2" xfId="20720" xr:uid="{00000000-0005-0000-0000-000003340000}"/>
    <cellStyle name="Input 2 4 5 7 3" xfId="29972" xr:uid="{00000000-0005-0000-0000-000004340000}"/>
    <cellStyle name="Input 2 4 6" xfId="2274" xr:uid="{00000000-0005-0000-0000-000005340000}"/>
    <cellStyle name="Input 2 4 6 2" xfId="3023" xr:uid="{00000000-0005-0000-0000-000006340000}"/>
    <cellStyle name="Input 2 4 6 2 2" xfId="6471" xr:uid="{00000000-0005-0000-0000-000007340000}"/>
    <cellStyle name="Input 2 4 6 2 2 2" xfId="15723" xr:uid="{00000000-0005-0000-0000-000008340000}"/>
    <cellStyle name="Input 2 4 6 2 2 2 2" xfId="24975" xr:uid="{00000000-0005-0000-0000-000009340000}"/>
    <cellStyle name="Input 2 4 6 2 2 2 3" xfId="34227" xr:uid="{00000000-0005-0000-0000-00000A340000}"/>
    <cellStyle name="Input 2 4 6 2 3" xfId="9153" xr:uid="{00000000-0005-0000-0000-00000B340000}"/>
    <cellStyle name="Input 2 4 6 2 3 2" xfId="18405" xr:uid="{00000000-0005-0000-0000-00000C340000}"/>
    <cellStyle name="Input 2 4 6 2 3 2 2" xfId="27657" xr:uid="{00000000-0005-0000-0000-00000D340000}"/>
    <cellStyle name="Input 2 4 6 2 3 2 3" xfId="36909" xr:uid="{00000000-0005-0000-0000-00000E340000}"/>
    <cellStyle name="Input 2 4 6 2 4" xfId="12275" xr:uid="{00000000-0005-0000-0000-00000F340000}"/>
    <cellStyle name="Input 2 4 6 2 4 2" xfId="21527" xr:uid="{00000000-0005-0000-0000-000010340000}"/>
    <cellStyle name="Input 2 4 6 2 4 3" xfId="30779" xr:uid="{00000000-0005-0000-0000-000011340000}"/>
    <cellStyle name="Input 2 4 6 3" xfId="3679" xr:uid="{00000000-0005-0000-0000-000012340000}"/>
    <cellStyle name="Input 2 4 6 3 2" xfId="7127" xr:uid="{00000000-0005-0000-0000-000013340000}"/>
    <cellStyle name="Input 2 4 6 3 2 2" xfId="16379" xr:uid="{00000000-0005-0000-0000-000014340000}"/>
    <cellStyle name="Input 2 4 6 3 2 2 2" xfId="25631" xr:uid="{00000000-0005-0000-0000-000015340000}"/>
    <cellStyle name="Input 2 4 6 3 2 2 3" xfId="34883" xr:uid="{00000000-0005-0000-0000-000016340000}"/>
    <cellStyle name="Input 2 4 6 3 3" xfId="9809" xr:uid="{00000000-0005-0000-0000-000017340000}"/>
    <cellStyle name="Input 2 4 6 3 3 2" xfId="19061" xr:uid="{00000000-0005-0000-0000-000018340000}"/>
    <cellStyle name="Input 2 4 6 3 3 2 2" xfId="28313" xr:uid="{00000000-0005-0000-0000-000019340000}"/>
    <cellStyle name="Input 2 4 6 3 3 2 3" xfId="37565" xr:uid="{00000000-0005-0000-0000-00001A340000}"/>
    <cellStyle name="Input 2 4 6 3 4" xfId="12931" xr:uid="{00000000-0005-0000-0000-00001B340000}"/>
    <cellStyle name="Input 2 4 6 3 4 2" xfId="22183" xr:uid="{00000000-0005-0000-0000-00001C340000}"/>
    <cellStyle name="Input 2 4 6 3 4 3" xfId="31435" xr:uid="{00000000-0005-0000-0000-00001D340000}"/>
    <cellStyle name="Input 2 4 6 4" xfId="4314" xr:uid="{00000000-0005-0000-0000-00001E340000}"/>
    <cellStyle name="Input 2 4 6 4 2" xfId="7762" xr:uid="{00000000-0005-0000-0000-00001F340000}"/>
    <cellStyle name="Input 2 4 6 4 2 2" xfId="17014" xr:uid="{00000000-0005-0000-0000-000020340000}"/>
    <cellStyle name="Input 2 4 6 4 2 2 2" xfId="26266" xr:uid="{00000000-0005-0000-0000-000021340000}"/>
    <cellStyle name="Input 2 4 6 4 2 2 3" xfId="35518" xr:uid="{00000000-0005-0000-0000-000022340000}"/>
    <cellStyle name="Input 2 4 6 4 3" xfId="10444" xr:uid="{00000000-0005-0000-0000-000023340000}"/>
    <cellStyle name="Input 2 4 6 4 3 2" xfId="19696" xr:uid="{00000000-0005-0000-0000-000024340000}"/>
    <cellStyle name="Input 2 4 6 4 3 2 2" xfId="28948" xr:uid="{00000000-0005-0000-0000-000025340000}"/>
    <cellStyle name="Input 2 4 6 4 3 2 3" xfId="38200" xr:uid="{00000000-0005-0000-0000-000026340000}"/>
    <cellStyle name="Input 2 4 6 4 4" xfId="13566" xr:uid="{00000000-0005-0000-0000-000027340000}"/>
    <cellStyle name="Input 2 4 6 4 4 2" xfId="22818" xr:uid="{00000000-0005-0000-0000-000028340000}"/>
    <cellStyle name="Input 2 4 6 4 4 3" xfId="32070" xr:uid="{00000000-0005-0000-0000-000029340000}"/>
    <cellStyle name="Input 2 4 6 5" xfId="5722" xr:uid="{00000000-0005-0000-0000-00002A340000}"/>
    <cellStyle name="Input 2 4 6 5 2" xfId="14974" xr:uid="{00000000-0005-0000-0000-00002B340000}"/>
    <cellStyle name="Input 2 4 6 5 2 2" xfId="24226" xr:uid="{00000000-0005-0000-0000-00002C340000}"/>
    <cellStyle name="Input 2 4 6 5 2 3" xfId="33478" xr:uid="{00000000-0005-0000-0000-00002D340000}"/>
    <cellStyle name="Input 2 4 6 6" xfId="8404" xr:uid="{00000000-0005-0000-0000-00002E340000}"/>
    <cellStyle name="Input 2 4 6 6 2" xfId="17656" xr:uid="{00000000-0005-0000-0000-00002F340000}"/>
    <cellStyle name="Input 2 4 6 6 2 2" xfId="26908" xr:uid="{00000000-0005-0000-0000-000030340000}"/>
    <cellStyle name="Input 2 4 6 6 2 3" xfId="36160" xr:uid="{00000000-0005-0000-0000-000031340000}"/>
    <cellStyle name="Input 2 4 6 7" xfId="11526" xr:uid="{00000000-0005-0000-0000-000032340000}"/>
    <cellStyle name="Input 2 4 6 7 2" xfId="20778" xr:uid="{00000000-0005-0000-0000-000033340000}"/>
    <cellStyle name="Input 2 4 6 7 3" xfId="30030" xr:uid="{00000000-0005-0000-0000-000034340000}"/>
    <cellStyle name="Input 2 4 7" xfId="1117" xr:uid="{00000000-0005-0000-0000-000035340000}"/>
    <cellStyle name="Input 2 4 7 2" xfId="4845" xr:uid="{00000000-0005-0000-0000-000036340000}"/>
    <cellStyle name="Input 2 4 7 2 2" xfId="14097" xr:uid="{00000000-0005-0000-0000-000037340000}"/>
    <cellStyle name="Input 2 4 7 2 2 2" xfId="23349" xr:uid="{00000000-0005-0000-0000-000038340000}"/>
    <cellStyle name="Input 2 4 7 2 2 3" xfId="32601" xr:uid="{00000000-0005-0000-0000-000039340000}"/>
    <cellStyle name="Input 2 4 7 3" xfId="5079" xr:uid="{00000000-0005-0000-0000-00003A340000}"/>
    <cellStyle name="Input 2 4 7 3 2" xfId="14331" xr:uid="{00000000-0005-0000-0000-00003B340000}"/>
    <cellStyle name="Input 2 4 7 3 2 2" xfId="23583" xr:uid="{00000000-0005-0000-0000-00003C340000}"/>
    <cellStyle name="Input 2 4 7 3 2 3" xfId="32835" xr:uid="{00000000-0005-0000-0000-00003D340000}"/>
    <cellStyle name="Input 2 4 7 4" xfId="10871" xr:uid="{00000000-0005-0000-0000-00003E340000}"/>
    <cellStyle name="Input 2 4 7 4 2" xfId="20123" xr:uid="{00000000-0005-0000-0000-00003F340000}"/>
    <cellStyle name="Input 2 4 7 4 3" xfId="29375" xr:uid="{00000000-0005-0000-0000-000040340000}"/>
    <cellStyle name="Input 2 4 8" xfId="2323" xr:uid="{00000000-0005-0000-0000-000041340000}"/>
    <cellStyle name="Input 2 4 8 2" xfId="5771" xr:uid="{00000000-0005-0000-0000-000042340000}"/>
    <cellStyle name="Input 2 4 8 2 2" xfId="15023" xr:uid="{00000000-0005-0000-0000-000043340000}"/>
    <cellStyle name="Input 2 4 8 2 2 2" xfId="24275" xr:uid="{00000000-0005-0000-0000-000044340000}"/>
    <cellStyle name="Input 2 4 8 2 2 3" xfId="33527" xr:uid="{00000000-0005-0000-0000-000045340000}"/>
    <cellStyle name="Input 2 4 8 3" xfId="8453" xr:uid="{00000000-0005-0000-0000-000046340000}"/>
    <cellStyle name="Input 2 4 8 3 2" xfId="17705" xr:uid="{00000000-0005-0000-0000-000047340000}"/>
    <cellStyle name="Input 2 4 8 3 2 2" xfId="26957" xr:uid="{00000000-0005-0000-0000-000048340000}"/>
    <cellStyle name="Input 2 4 8 3 2 3" xfId="36209" xr:uid="{00000000-0005-0000-0000-000049340000}"/>
    <cellStyle name="Input 2 4 8 4" xfId="11575" xr:uid="{00000000-0005-0000-0000-00004A340000}"/>
    <cellStyle name="Input 2 4 8 4 2" xfId="20827" xr:uid="{00000000-0005-0000-0000-00004B340000}"/>
    <cellStyle name="Input 2 4 8 4 3" xfId="30079" xr:uid="{00000000-0005-0000-0000-00004C340000}"/>
    <cellStyle name="Input 2 4 9" xfId="2359" xr:uid="{00000000-0005-0000-0000-00004D340000}"/>
    <cellStyle name="Input 2 4 9 2" xfId="5807" xr:uid="{00000000-0005-0000-0000-00004E340000}"/>
    <cellStyle name="Input 2 4 9 2 2" xfId="15059" xr:uid="{00000000-0005-0000-0000-00004F340000}"/>
    <cellStyle name="Input 2 4 9 2 2 2" xfId="24311" xr:uid="{00000000-0005-0000-0000-000050340000}"/>
    <cellStyle name="Input 2 4 9 2 2 3" xfId="33563" xr:uid="{00000000-0005-0000-0000-000051340000}"/>
    <cellStyle name="Input 2 4 9 3" xfId="8489" xr:uid="{00000000-0005-0000-0000-000052340000}"/>
    <cellStyle name="Input 2 4 9 3 2" xfId="17741" xr:uid="{00000000-0005-0000-0000-000053340000}"/>
    <cellStyle name="Input 2 4 9 3 2 2" xfId="26993" xr:uid="{00000000-0005-0000-0000-000054340000}"/>
    <cellStyle name="Input 2 4 9 3 2 3" xfId="36245" xr:uid="{00000000-0005-0000-0000-000055340000}"/>
    <cellStyle name="Input 2 4 9 4" xfId="11611" xr:uid="{00000000-0005-0000-0000-000056340000}"/>
    <cellStyle name="Input 2 4 9 4 2" xfId="20863" xr:uid="{00000000-0005-0000-0000-000057340000}"/>
    <cellStyle name="Input 2 4 9 4 3" xfId="30115" xr:uid="{00000000-0005-0000-0000-000058340000}"/>
    <cellStyle name="Input 2 5" xfId="1769" xr:uid="{00000000-0005-0000-0000-000059340000}"/>
    <cellStyle name="Input 2 5 2" xfId="2522" xr:uid="{00000000-0005-0000-0000-00005A340000}"/>
    <cellStyle name="Input 2 5 2 2" xfId="5970" xr:uid="{00000000-0005-0000-0000-00005B340000}"/>
    <cellStyle name="Input 2 5 2 2 2" xfId="15222" xr:uid="{00000000-0005-0000-0000-00005C340000}"/>
    <cellStyle name="Input 2 5 2 2 2 2" xfId="24474" xr:uid="{00000000-0005-0000-0000-00005D340000}"/>
    <cellStyle name="Input 2 5 2 2 2 3" xfId="33726" xr:uid="{00000000-0005-0000-0000-00005E340000}"/>
    <cellStyle name="Input 2 5 2 3" xfId="8652" xr:uid="{00000000-0005-0000-0000-00005F340000}"/>
    <cellStyle name="Input 2 5 2 3 2" xfId="17904" xr:uid="{00000000-0005-0000-0000-000060340000}"/>
    <cellStyle name="Input 2 5 2 3 2 2" xfId="27156" xr:uid="{00000000-0005-0000-0000-000061340000}"/>
    <cellStyle name="Input 2 5 2 3 2 3" xfId="36408" xr:uid="{00000000-0005-0000-0000-000062340000}"/>
    <cellStyle name="Input 2 5 2 4" xfId="11774" xr:uid="{00000000-0005-0000-0000-000063340000}"/>
    <cellStyle name="Input 2 5 2 4 2" xfId="21026" xr:uid="{00000000-0005-0000-0000-000064340000}"/>
    <cellStyle name="Input 2 5 2 4 3" xfId="30278" xr:uid="{00000000-0005-0000-0000-000065340000}"/>
    <cellStyle name="Input 2 5 3" xfId="3178" xr:uid="{00000000-0005-0000-0000-000066340000}"/>
    <cellStyle name="Input 2 5 3 2" xfId="6626" xr:uid="{00000000-0005-0000-0000-000067340000}"/>
    <cellStyle name="Input 2 5 3 2 2" xfId="15878" xr:uid="{00000000-0005-0000-0000-000068340000}"/>
    <cellStyle name="Input 2 5 3 2 2 2" xfId="25130" xr:uid="{00000000-0005-0000-0000-000069340000}"/>
    <cellStyle name="Input 2 5 3 2 2 3" xfId="34382" xr:uid="{00000000-0005-0000-0000-00006A340000}"/>
    <cellStyle name="Input 2 5 3 3" xfId="9308" xr:uid="{00000000-0005-0000-0000-00006B340000}"/>
    <cellStyle name="Input 2 5 3 3 2" xfId="18560" xr:uid="{00000000-0005-0000-0000-00006C340000}"/>
    <cellStyle name="Input 2 5 3 3 2 2" xfId="27812" xr:uid="{00000000-0005-0000-0000-00006D340000}"/>
    <cellStyle name="Input 2 5 3 3 2 3" xfId="37064" xr:uid="{00000000-0005-0000-0000-00006E340000}"/>
    <cellStyle name="Input 2 5 3 4" xfId="12430" xr:uid="{00000000-0005-0000-0000-00006F340000}"/>
    <cellStyle name="Input 2 5 3 4 2" xfId="21682" xr:uid="{00000000-0005-0000-0000-000070340000}"/>
    <cellStyle name="Input 2 5 3 4 3" xfId="30934" xr:uid="{00000000-0005-0000-0000-000071340000}"/>
    <cellStyle name="Input 2 5 4" xfId="3813" xr:uid="{00000000-0005-0000-0000-000072340000}"/>
    <cellStyle name="Input 2 5 4 2" xfId="7261" xr:uid="{00000000-0005-0000-0000-000073340000}"/>
    <cellStyle name="Input 2 5 4 2 2" xfId="16513" xr:uid="{00000000-0005-0000-0000-000074340000}"/>
    <cellStyle name="Input 2 5 4 2 2 2" xfId="25765" xr:uid="{00000000-0005-0000-0000-000075340000}"/>
    <cellStyle name="Input 2 5 4 2 2 3" xfId="35017" xr:uid="{00000000-0005-0000-0000-000076340000}"/>
    <cellStyle name="Input 2 5 4 3" xfId="9943" xr:uid="{00000000-0005-0000-0000-000077340000}"/>
    <cellStyle name="Input 2 5 4 3 2" xfId="19195" xr:uid="{00000000-0005-0000-0000-000078340000}"/>
    <cellStyle name="Input 2 5 4 3 2 2" xfId="28447" xr:uid="{00000000-0005-0000-0000-000079340000}"/>
    <cellStyle name="Input 2 5 4 3 2 3" xfId="37699" xr:uid="{00000000-0005-0000-0000-00007A340000}"/>
    <cellStyle name="Input 2 5 4 4" xfId="13065" xr:uid="{00000000-0005-0000-0000-00007B340000}"/>
    <cellStyle name="Input 2 5 4 4 2" xfId="22317" xr:uid="{00000000-0005-0000-0000-00007C340000}"/>
    <cellStyle name="Input 2 5 4 4 3" xfId="31569" xr:uid="{00000000-0005-0000-0000-00007D340000}"/>
    <cellStyle name="Input 2 5 5" xfId="5219" xr:uid="{00000000-0005-0000-0000-00007E340000}"/>
    <cellStyle name="Input 2 5 5 2" xfId="14471" xr:uid="{00000000-0005-0000-0000-00007F340000}"/>
    <cellStyle name="Input 2 5 5 2 2" xfId="23723" xr:uid="{00000000-0005-0000-0000-000080340000}"/>
    <cellStyle name="Input 2 5 5 2 3" xfId="32975" xr:uid="{00000000-0005-0000-0000-000081340000}"/>
    <cellStyle name="Input 2 5 6" xfId="7902" xr:uid="{00000000-0005-0000-0000-000082340000}"/>
    <cellStyle name="Input 2 5 6 2" xfId="17154" xr:uid="{00000000-0005-0000-0000-000083340000}"/>
    <cellStyle name="Input 2 5 6 2 2" xfId="26406" xr:uid="{00000000-0005-0000-0000-000084340000}"/>
    <cellStyle name="Input 2 5 6 2 3" xfId="35658" xr:uid="{00000000-0005-0000-0000-000085340000}"/>
    <cellStyle name="Input 2 5 7" xfId="11024" xr:uid="{00000000-0005-0000-0000-000086340000}"/>
    <cellStyle name="Input 2 5 7 2" xfId="20276" xr:uid="{00000000-0005-0000-0000-000087340000}"/>
    <cellStyle name="Input 2 5 7 3" xfId="29528" xr:uid="{00000000-0005-0000-0000-000088340000}"/>
    <cellStyle name="Input 2 6" xfId="1977" xr:uid="{00000000-0005-0000-0000-000089340000}"/>
    <cellStyle name="Input 2 6 2" xfId="2730" xr:uid="{00000000-0005-0000-0000-00008A340000}"/>
    <cellStyle name="Input 2 6 2 2" xfId="6178" xr:uid="{00000000-0005-0000-0000-00008B340000}"/>
    <cellStyle name="Input 2 6 2 2 2" xfId="15430" xr:uid="{00000000-0005-0000-0000-00008C340000}"/>
    <cellStyle name="Input 2 6 2 2 2 2" xfId="24682" xr:uid="{00000000-0005-0000-0000-00008D340000}"/>
    <cellStyle name="Input 2 6 2 2 2 3" xfId="33934" xr:uid="{00000000-0005-0000-0000-00008E340000}"/>
    <cellStyle name="Input 2 6 2 3" xfId="8860" xr:uid="{00000000-0005-0000-0000-00008F340000}"/>
    <cellStyle name="Input 2 6 2 3 2" xfId="18112" xr:uid="{00000000-0005-0000-0000-000090340000}"/>
    <cellStyle name="Input 2 6 2 3 2 2" xfId="27364" xr:uid="{00000000-0005-0000-0000-000091340000}"/>
    <cellStyle name="Input 2 6 2 3 2 3" xfId="36616" xr:uid="{00000000-0005-0000-0000-000092340000}"/>
    <cellStyle name="Input 2 6 2 4" xfId="11982" xr:uid="{00000000-0005-0000-0000-000093340000}"/>
    <cellStyle name="Input 2 6 2 4 2" xfId="21234" xr:uid="{00000000-0005-0000-0000-000094340000}"/>
    <cellStyle name="Input 2 6 2 4 3" xfId="30486" xr:uid="{00000000-0005-0000-0000-000095340000}"/>
    <cellStyle name="Input 2 6 3" xfId="3386" xr:uid="{00000000-0005-0000-0000-000096340000}"/>
    <cellStyle name="Input 2 6 3 2" xfId="6834" xr:uid="{00000000-0005-0000-0000-000097340000}"/>
    <cellStyle name="Input 2 6 3 2 2" xfId="16086" xr:uid="{00000000-0005-0000-0000-000098340000}"/>
    <cellStyle name="Input 2 6 3 2 2 2" xfId="25338" xr:uid="{00000000-0005-0000-0000-000099340000}"/>
    <cellStyle name="Input 2 6 3 2 2 3" xfId="34590" xr:uid="{00000000-0005-0000-0000-00009A340000}"/>
    <cellStyle name="Input 2 6 3 3" xfId="9516" xr:uid="{00000000-0005-0000-0000-00009B340000}"/>
    <cellStyle name="Input 2 6 3 3 2" xfId="18768" xr:uid="{00000000-0005-0000-0000-00009C340000}"/>
    <cellStyle name="Input 2 6 3 3 2 2" xfId="28020" xr:uid="{00000000-0005-0000-0000-00009D340000}"/>
    <cellStyle name="Input 2 6 3 3 2 3" xfId="37272" xr:uid="{00000000-0005-0000-0000-00009E340000}"/>
    <cellStyle name="Input 2 6 3 4" xfId="12638" xr:uid="{00000000-0005-0000-0000-00009F340000}"/>
    <cellStyle name="Input 2 6 3 4 2" xfId="21890" xr:uid="{00000000-0005-0000-0000-0000A0340000}"/>
    <cellStyle name="Input 2 6 3 4 3" xfId="31142" xr:uid="{00000000-0005-0000-0000-0000A1340000}"/>
    <cellStyle name="Input 2 6 4" xfId="4021" xr:uid="{00000000-0005-0000-0000-0000A2340000}"/>
    <cellStyle name="Input 2 6 4 2" xfId="7469" xr:uid="{00000000-0005-0000-0000-0000A3340000}"/>
    <cellStyle name="Input 2 6 4 2 2" xfId="16721" xr:uid="{00000000-0005-0000-0000-0000A4340000}"/>
    <cellStyle name="Input 2 6 4 2 2 2" xfId="25973" xr:uid="{00000000-0005-0000-0000-0000A5340000}"/>
    <cellStyle name="Input 2 6 4 2 2 3" xfId="35225" xr:uid="{00000000-0005-0000-0000-0000A6340000}"/>
    <cellStyle name="Input 2 6 4 3" xfId="10151" xr:uid="{00000000-0005-0000-0000-0000A7340000}"/>
    <cellStyle name="Input 2 6 4 3 2" xfId="19403" xr:uid="{00000000-0005-0000-0000-0000A8340000}"/>
    <cellStyle name="Input 2 6 4 3 2 2" xfId="28655" xr:uid="{00000000-0005-0000-0000-0000A9340000}"/>
    <cellStyle name="Input 2 6 4 3 2 3" xfId="37907" xr:uid="{00000000-0005-0000-0000-0000AA340000}"/>
    <cellStyle name="Input 2 6 4 4" xfId="13273" xr:uid="{00000000-0005-0000-0000-0000AB340000}"/>
    <cellStyle name="Input 2 6 4 4 2" xfId="22525" xr:uid="{00000000-0005-0000-0000-0000AC340000}"/>
    <cellStyle name="Input 2 6 4 4 3" xfId="31777" xr:uid="{00000000-0005-0000-0000-0000AD340000}"/>
    <cellStyle name="Input 2 6 5" xfId="5427" xr:uid="{00000000-0005-0000-0000-0000AE340000}"/>
    <cellStyle name="Input 2 6 5 2" xfId="14679" xr:uid="{00000000-0005-0000-0000-0000AF340000}"/>
    <cellStyle name="Input 2 6 5 2 2" xfId="23931" xr:uid="{00000000-0005-0000-0000-0000B0340000}"/>
    <cellStyle name="Input 2 6 5 2 3" xfId="33183" xr:uid="{00000000-0005-0000-0000-0000B1340000}"/>
    <cellStyle name="Input 2 6 6" xfId="8110" xr:uid="{00000000-0005-0000-0000-0000B2340000}"/>
    <cellStyle name="Input 2 6 6 2" xfId="17362" xr:uid="{00000000-0005-0000-0000-0000B3340000}"/>
    <cellStyle name="Input 2 6 6 2 2" xfId="26614" xr:uid="{00000000-0005-0000-0000-0000B4340000}"/>
    <cellStyle name="Input 2 6 6 2 3" xfId="35866" xr:uid="{00000000-0005-0000-0000-0000B5340000}"/>
    <cellStyle name="Input 2 6 7" xfId="11232" xr:uid="{00000000-0005-0000-0000-0000B6340000}"/>
    <cellStyle name="Input 2 6 7 2" xfId="20484" xr:uid="{00000000-0005-0000-0000-0000B7340000}"/>
    <cellStyle name="Input 2 6 7 3" xfId="29736" xr:uid="{00000000-0005-0000-0000-0000B8340000}"/>
    <cellStyle name="Input 2 7" xfId="1650" xr:uid="{00000000-0005-0000-0000-0000B9340000}"/>
    <cellStyle name="Input 2 7 2" xfId="2403" xr:uid="{00000000-0005-0000-0000-0000BA340000}"/>
    <cellStyle name="Input 2 7 2 2" xfId="5851" xr:uid="{00000000-0005-0000-0000-0000BB340000}"/>
    <cellStyle name="Input 2 7 2 2 2" xfId="15103" xr:uid="{00000000-0005-0000-0000-0000BC340000}"/>
    <cellStyle name="Input 2 7 2 2 2 2" xfId="24355" xr:uid="{00000000-0005-0000-0000-0000BD340000}"/>
    <cellStyle name="Input 2 7 2 2 2 3" xfId="33607" xr:uid="{00000000-0005-0000-0000-0000BE340000}"/>
    <cellStyle name="Input 2 7 2 3" xfId="8533" xr:uid="{00000000-0005-0000-0000-0000BF340000}"/>
    <cellStyle name="Input 2 7 2 3 2" xfId="17785" xr:uid="{00000000-0005-0000-0000-0000C0340000}"/>
    <cellStyle name="Input 2 7 2 3 2 2" xfId="27037" xr:uid="{00000000-0005-0000-0000-0000C1340000}"/>
    <cellStyle name="Input 2 7 2 3 2 3" xfId="36289" xr:uid="{00000000-0005-0000-0000-0000C2340000}"/>
    <cellStyle name="Input 2 7 2 4" xfId="11655" xr:uid="{00000000-0005-0000-0000-0000C3340000}"/>
    <cellStyle name="Input 2 7 2 4 2" xfId="20907" xr:uid="{00000000-0005-0000-0000-0000C4340000}"/>
    <cellStyle name="Input 2 7 2 4 3" xfId="30159" xr:uid="{00000000-0005-0000-0000-0000C5340000}"/>
    <cellStyle name="Input 2 7 3" xfId="3059" xr:uid="{00000000-0005-0000-0000-0000C6340000}"/>
    <cellStyle name="Input 2 7 3 2" xfId="6507" xr:uid="{00000000-0005-0000-0000-0000C7340000}"/>
    <cellStyle name="Input 2 7 3 2 2" xfId="15759" xr:uid="{00000000-0005-0000-0000-0000C8340000}"/>
    <cellStyle name="Input 2 7 3 2 2 2" xfId="25011" xr:uid="{00000000-0005-0000-0000-0000C9340000}"/>
    <cellStyle name="Input 2 7 3 2 2 3" xfId="34263" xr:uid="{00000000-0005-0000-0000-0000CA340000}"/>
    <cellStyle name="Input 2 7 3 3" xfId="9189" xr:uid="{00000000-0005-0000-0000-0000CB340000}"/>
    <cellStyle name="Input 2 7 3 3 2" xfId="18441" xr:uid="{00000000-0005-0000-0000-0000CC340000}"/>
    <cellStyle name="Input 2 7 3 3 2 2" xfId="27693" xr:uid="{00000000-0005-0000-0000-0000CD340000}"/>
    <cellStyle name="Input 2 7 3 3 2 3" xfId="36945" xr:uid="{00000000-0005-0000-0000-0000CE340000}"/>
    <cellStyle name="Input 2 7 3 4" xfId="12311" xr:uid="{00000000-0005-0000-0000-0000CF340000}"/>
    <cellStyle name="Input 2 7 3 4 2" xfId="21563" xr:uid="{00000000-0005-0000-0000-0000D0340000}"/>
    <cellStyle name="Input 2 7 3 4 3" xfId="30815" xr:uid="{00000000-0005-0000-0000-0000D1340000}"/>
    <cellStyle name="Input 2 7 4" xfId="3694" xr:uid="{00000000-0005-0000-0000-0000D2340000}"/>
    <cellStyle name="Input 2 7 4 2" xfId="7142" xr:uid="{00000000-0005-0000-0000-0000D3340000}"/>
    <cellStyle name="Input 2 7 4 2 2" xfId="16394" xr:uid="{00000000-0005-0000-0000-0000D4340000}"/>
    <cellStyle name="Input 2 7 4 2 2 2" xfId="25646" xr:uid="{00000000-0005-0000-0000-0000D5340000}"/>
    <cellStyle name="Input 2 7 4 2 2 3" xfId="34898" xr:uid="{00000000-0005-0000-0000-0000D6340000}"/>
    <cellStyle name="Input 2 7 4 3" xfId="9824" xr:uid="{00000000-0005-0000-0000-0000D7340000}"/>
    <cellStyle name="Input 2 7 4 3 2" xfId="19076" xr:uid="{00000000-0005-0000-0000-0000D8340000}"/>
    <cellStyle name="Input 2 7 4 3 2 2" xfId="28328" xr:uid="{00000000-0005-0000-0000-0000D9340000}"/>
    <cellStyle name="Input 2 7 4 3 2 3" xfId="37580" xr:uid="{00000000-0005-0000-0000-0000DA340000}"/>
    <cellStyle name="Input 2 7 4 4" xfId="12946" xr:uid="{00000000-0005-0000-0000-0000DB340000}"/>
    <cellStyle name="Input 2 7 4 4 2" xfId="22198" xr:uid="{00000000-0005-0000-0000-0000DC340000}"/>
    <cellStyle name="Input 2 7 4 4 3" xfId="31450" xr:uid="{00000000-0005-0000-0000-0000DD340000}"/>
    <cellStyle name="Input 2 7 5" xfId="5100" xr:uid="{00000000-0005-0000-0000-0000DE340000}"/>
    <cellStyle name="Input 2 7 5 2" xfId="14352" xr:uid="{00000000-0005-0000-0000-0000DF340000}"/>
    <cellStyle name="Input 2 7 5 2 2" xfId="23604" xr:uid="{00000000-0005-0000-0000-0000E0340000}"/>
    <cellStyle name="Input 2 7 5 2 3" xfId="32856" xr:uid="{00000000-0005-0000-0000-0000E1340000}"/>
    <cellStyle name="Input 2 7 6" xfId="7783" xr:uid="{00000000-0005-0000-0000-0000E2340000}"/>
    <cellStyle name="Input 2 7 6 2" xfId="17035" xr:uid="{00000000-0005-0000-0000-0000E3340000}"/>
    <cellStyle name="Input 2 7 6 2 2" xfId="26287" xr:uid="{00000000-0005-0000-0000-0000E4340000}"/>
    <cellStyle name="Input 2 7 6 2 3" xfId="35539" xr:uid="{00000000-0005-0000-0000-0000E5340000}"/>
    <cellStyle name="Input 2 7 7" xfId="10905" xr:uid="{00000000-0005-0000-0000-0000E6340000}"/>
    <cellStyle name="Input 2 7 7 2" xfId="20157" xr:uid="{00000000-0005-0000-0000-0000E7340000}"/>
    <cellStyle name="Input 2 7 7 3" xfId="29409" xr:uid="{00000000-0005-0000-0000-0000E8340000}"/>
    <cellStyle name="Input 2 8" xfId="1970" xr:uid="{00000000-0005-0000-0000-0000E9340000}"/>
    <cellStyle name="Input 2 8 2" xfId="2723" xr:uid="{00000000-0005-0000-0000-0000EA340000}"/>
    <cellStyle name="Input 2 8 2 2" xfId="6171" xr:uid="{00000000-0005-0000-0000-0000EB340000}"/>
    <cellStyle name="Input 2 8 2 2 2" xfId="15423" xr:uid="{00000000-0005-0000-0000-0000EC340000}"/>
    <cellStyle name="Input 2 8 2 2 2 2" xfId="24675" xr:uid="{00000000-0005-0000-0000-0000ED340000}"/>
    <cellStyle name="Input 2 8 2 2 2 3" xfId="33927" xr:uid="{00000000-0005-0000-0000-0000EE340000}"/>
    <cellStyle name="Input 2 8 2 3" xfId="8853" xr:uid="{00000000-0005-0000-0000-0000EF340000}"/>
    <cellStyle name="Input 2 8 2 3 2" xfId="18105" xr:uid="{00000000-0005-0000-0000-0000F0340000}"/>
    <cellStyle name="Input 2 8 2 3 2 2" xfId="27357" xr:uid="{00000000-0005-0000-0000-0000F1340000}"/>
    <cellStyle name="Input 2 8 2 3 2 3" xfId="36609" xr:uid="{00000000-0005-0000-0000-0000F2340000}"/>
    <cellStyle name="Input 2 8 2 4" xfId="11975" xr:uid="{00000000-0005-0000-0000-0000F3340000}"/>
    <cellStyle name="Input 2 8 2 4 2" xfId="21227" xr:uid="{00000000-0005-0000-0000-0000F4340000}"/>
    <cellStyle name="Input 2 8 2 4 3" xfId="30479" xr:uid="{00000000-0005-0000-0000-0000F5340000}"/>
    <cellStyle name="Input 2 8 3" xfId="3379" xr:uid="{00000000-0005-0000-0000-0000F6340000}"/>
    <cellStyle name="Input 2 8 3 2" xfId="6827" xr:uid="{00000000-0005-0000-0000-0000F7340000}"/>
    <cellStyle name="Input 2 8 3 2 2" xfId="16079" xr:uid="{00000000-0005-0000-0000-0000F8340000}"/>
    <cellStyle name="Input 2 8 3 2 2 2" xfId="25331" xr:uid="{00000000-0005-0000-0000-0000F9340000}"/>
    <cellStyle name="Input 2 8 3 2 2 3" xfId="34583" xr:uid="{00000000-0005-0000-0000-0000FA340000}"/>
    <cellStyle name="Input 2 8 3 3" xfId="9509" xr:uid="{00000000-0005-0000-0000-0000FB340000}"/>
    <cellStyle name="Input 2 8 3 3 2" xfId="18761" xr:uid="{00000000-0005-0000-0000-0000FC340000}"/>
    <cellStyle name="Input 2 8 3 3 2 2" xfId="28013" xr:uid="{00000000-0005-0000-0000-0000FD340000}"/>
    <cellStyle name="Input 2 8 3 3 2 3" xfId="37265" xr:uid="{00000000-0005-0000-0000-0000FE340000}"/>
    <cellStyle name="Input 2 8 3 4" xfId="12631" xr:uid="{00000000-0005-0000-0000-0000FF340000}"/>
    <cellStyle name="Input 2 8 3 4 2" xfId="21883" xr:uid="{00000000-0005-0000-0000-000000350000}"/>
    <cellStyle name="Input 2 8 3 4 3" xfId="31135" xr:uid="{00000000-0005-0000-0000-000001350000}"/>
    <cellStyle name="Input 2 8 4" xfId="4014" xr:uid="{00000000-0005-0000-0000-000002350000}"/>
    <cellStyle name="Input 2 8 4 2" xfId="7462" xr:uid="{00000000-0005-0000-0000-000003350000}"/>
    <cellStyle name="Input 2 8 4 2 2" xfId="16714" xr:uid="{00000000-0005-0000-0000-000004350000}"/>
    <cellStyle name="Input 2 8 4 2 2 2" xfId="25966" xr:uid="{00000000-0005-0000-0000-000005350000}"/>
    <cellStyle name="Input 2 8 4 2 2 3" xfId="35218" xr:uid="{00000000-0005-0000-0000-000006350000}"/>
    <cellStyle name="Input 2 8 4 3" xfId="10144" xr:uid="{00000000-0005-0000-0000-000007350000}"/>
    <cellStyle name="Input 2 8 4 3 2" xfId="19396" xr:uid="{00000000-0005-0000-0000-000008350000}"/>
    <cellStyle name="Input 2 8 4 3 2 2" xfId="28648" xr:uid="{00000000-0005-0000-0000-000009350000}"/>
    <cellStyle name="Input 2 8 4 3 2 3" xfId="37900" xr:uid="{00000000-0005-0000-0000-00000A350000}"/>
    <cellStyle name="Input 2 8 4 4" xfId="13266" xr:uid="{00000000-0005-0000-0000-00000B350000}"/>
    <cellStyle name="Input 2 8 4 4 2" xfId="22518" xr:uid="{00000000-0005-0000-0000-00000C350000}"/>
    <cellStyle name="Input 2 8 4 4 3" xfId="31770" xr:uid="{00000000-0005-0000-0000-00000D350000}"/>
    <cellStyle name="Input 2 8 5" xfId="5420" xr:uid="{00000000-0005-0000-0000-00000E350000}"/>
    <cellStyle name="Input 2 8 5 2" xfId="14672" xr:uid="{00000000-0005-0000-0000-00000F350000}"/>
    <cellStyle name="Input 2 8 5 2 2" xfId="23924" xr:uid="{00000000-0005-0000-0000-000010350000}"/>
    <cellStyle name="Input 2 8 5 2 3" xfId="33176" xr:uid="{00000000-0005-0000-0000-000011350000}"/>
    <cellStyle name="Input 2 8 6" xfId="8103" xr:uid="{00000000-0005-0000-0000-000012350000}"/>
    <cellStyle name="Input 2 8 6 2" xfId="17355" xr:uid="{00000000-0005-0000-0000-000013350000}"/>
    <cellStyle name="Input 2 8 6 2 2" xfId="26607" xr:uid="{00000000-0005-0000-0000-000014350000}"/>
    <cellStyle name="Input 2 8 6 2 3" xfId="35859" xr:uid="{00000000-0005-0000-0000-000015350000}"/>
    <cellStyle name="Input 2 8 7" xfId="11225" xr:uid="{00000000-0005-0000-0000-000016350000}"/>
    <cellStyle name="Input 2 8 7 2" xfId="20477" xr:uid="{00000000-0005-0000-0000-000017350000}"/>
    <cellStyle name="Input 2 8 7 3" xfId="29729" xr:uid="{00000000-0005-0000-0000-000018350000}"/>
    <cellStyle name="Input 2 9" xfId="1678" xr:uid="{00000000-0005-0000-0000-000019350000}"/>
    <cellStyle name="Input 2 9 2" xfId="2431" xr:uid="{00000000-0005-0000-0000-00001A350000}"/>
    <cellStyle name="Input 2 9 2 2" xfId="5879" xr:uid="{00000000-0005-0000-0000-00001B350000}"/>
    <cellStyle name="Input 2 9 2 2 2" xfId="15131" xr:uid="{00000000-0005-0000-0000-00001C350000}"/>
    <cellStyle name="Input 2 9 2 2 2 2" xfId="24383" xr:uid="{00000000-0005-0000-0000-00001D350000}"/>
    <cellStyle name="Input 2 9 2 2 2 3" xfId="33635" xr:uid="{00000000-0005-0000-0000-00001E350000}"/>
    <cellStyle name="Input 2 9 2 3" xfId="8561" xr:uid="{00000000-0005-0000-0000-00001F350000}"/>
    <cellStyle name="Input 2 9 2 3 2" xfId="17813" xr:uid="{00000000-0005-0000-0000-000020350000}"/>
    <cellStyle name="Input 2 9 2 3 2 2" xfId="27065" xr:uid="{00000000-0005-0000-0000-000021350000}"/>
    <cellStyle name="Input 2 9 2 3 2 3" xfId="36317" xr:uid="{00000000-0005-0000-0000-000022350000}"/>
    <cellStyle name="Input 2 9 2 4" xfId="11683" xr:uid="{00000000-0005-0000-0000-000023350000}"/>
    <cellStyle name="Input 2 9 2 4 2" xfId="20935" xr:uid="{00000000-0005-0000-0000-000024350000}"/>
    <cellStyle name="Input 2 9 2 4 3" xfId="30187" xr:uid="{00000000-0005-0000-0000-000025350000}"/>
    <cellStyle name="Input 2 9 3" xfId="3087" xr:uid="{00000000-0005-0000-0000-000026350000}"/>
    <cellStyle name="Input 2 9 3 2" xfId="6535" xr:uid="{00000000-0005-0000-0000-000027350000}"/>
    <cellStyle name="Input 2 9 3 2 2" xfId="15787" xr:uid="{00000000-0005-0000-0000-000028350000}"/>
    <cellStyle name="Input 2 9 3 2 2 2" xfId="25039" xr:uid="{00000000-0005-0000-0000-000029350000}"/>
    <cellStyle name="Input 2 9 3 2 2 3" xfId="34291" xr:uid="{00000000-0005-0000-0000-00002A350000}"/>
    <cellStyle name="Input 2 9 3 3" xfId="9217" xr:uid="{00000000-0005-0000-0000-00002B350000}"/>
    <cellStyle name="Input 2 9 3 3 2" xfId="18469" xr:uid="{00000000-0005-0000-0000-00002C350000}"/>
    <cellStyle name="Input 2 9 3 3 2 2" xfId="27721" xr:uid="{00000000-0005-0000-0000-00002D350000}"/>
    <cellStyle name="Input 2 9 3 3 2 3" xfId="36973" xr:uid="{00000000-0005-0000-0000-00002E350000}"/>
    <cellStyle name="Input 2 9 3 4" xfId="12339" xr:uid="{00000000-0005-0000-0000-00002F350000}"/>
    <cellStyle name="Input 2 9 3 4 2" xfId="21591" xr:uid="{00000000-0005-0000-0000-000030350000}"/>
    <cellStyle name="Input 2 9 3 4 3" xfId="30843" xr:uid="{00000000-0005-0000-0000-000031350000}"/>
    <cellStyle name="Input 2 9 4" xfId="3722" xr:uid="{00000000-0005-0000-0000-000032350000}"/>
    <cellStyle name="Input 2 9 4 2" xfId="7170" xr:uid="{00000000-0005-0000-0000-000033350000}"/>
    <cellStyle name="Input 2 9 4 2 2" xfId="16422" xr:uid="{00000000-0005-0000-0000-000034350000}"/>
    <cellStyle name="Input 2 9 4 2 2 2" xfId="25674" xr:uid="{00000000-0005-0000-0000-000035350000}"/>
    <cellStyle name="Input 2 9 4 2 2 3" xfId="34926" xr:uid="{00000000-0005-0000-0000-000036350000}"/>
    <cellStyle name="Input 2 9 4 3" xfId="9852" xr:uid="{00000000-0005-0000-0000-000037350000}"/>
    <cellStyle name="Input 2 9 4 3 2" xfId="19104" xr:uid="{00000000-0005-0000-0000-000038350000}"/>
    <cellStyle name="Input 2 9 4 3 2 2" xfId="28356" xr:uid="{00000000-0005-0000-0000-000039350000}"/>
    <cellStyle name="Input 2 9 4 3 2 3" xfId="37608" xr:uid="{00000000-0005-0000-0000-00003A350000}"/>
    <cellStyle name="Input 2 9 4 4" xfId="12974" xr:uid="{00000000-0005-0000-0000-00003B350000}"/>
    <cellStyle name="Input 2 9 4 4 2" xfId="22226" xr:uid="{00000000-0005-0000-0000-00003C350000}"/>
    <cellStyle name="Input 2 9 4 4 3" xfId="31478" xr:uid="{00000000-0005-0000-0000-00003D350000}"/>
    <cellStyle name="Input 2 9 5" xfId="5128" xr:uid="{00000000-0005-0000-0000-00003E350000}"/>
    <cellStyle name="Input 2 9 5 2" xfId="14380" xr:uid="{00000000-0005-0000-0000-00003F350000}"/>
    <cellStyle name="Input 2 9 5 2 2" xfId="23632" xr:uid="{00000000-0005-0000-0000-000040350000}"/>
    <cellStyle name="Input 2 9 5 2 3" xfId="32884" xr:uid="{00000000-0005-0000-0000-000041350000}"/>
    <cellStyle name="Input 2 9 6" xfId="7811" xr:uid="{00000000-0005-0000-0000-000042350000}"/>
    <cellStyle name="Input 2 9 6 2" xfId="17063" xr:uid="{00000000-0005-0000-0000-000043350000}"/>
    <cellStyle name="Input 2 9 6 2 2" xfId="26315" xr:uid="{00000000-0005-0000-0000-000044350000}"/>
    <cellStyle name="Input 2 9 6 2 3" xfId="35567" xr:uid="{00000000-0005-0000-0000-000045350000}"/>
    <cellStyle name="Input 2 9 7" xfId="10933" xr:uid="{00000000-0005-0000-0000-000046350000}"/>
    <cellStyle name="Input 2 9 7 2" xfId="20185" xr:uid="{00000000-0005-0000-0000-000047350000}"/>
    <cellStyle name="Input 2 9 7 3" xfId="29437" xr:uid="{00000000-0005-0000-0000-000048350000}"/>
    <cellStyle name="Input 3" xfId="435" xr:uid="{00000000-0005-0000-0000-000049350000}"/>
    <cellStyle name="Input 3 10" xfId="937" xr:uid="{00000000-0005-0000-0000-00004A350000}"/>
    <cellStyle name="Input 3 10 2" xfId="4665" xr:uid="{00000000-0005-0000-0000-00004B350000}"/>
    <cellStyle name="Input 3 10 2 2" xfId="13917" xr:uid="{00000000-0005-0000-0000-00004C350000}"/>
    <cellStyle name="Input 3 10 2 2 2" xfId="23169" xr:uid="{00000000-0005-0000-0000-00004D350000}"/>
    <cellStyle name="Input 3 10 2 2 3" xfId="32421" xr:uid="{00000000-0005-0000-0000-00004E350000}"/>
    <cellStyle name="Input 3 10 3" xfId="5063" xr:uid="{00000000-0005-0000-0000-00004F350000}"/>
    <cellStyle name="Input 3 10 3 2" xfId="14315" xr:uid="{00000000-0005-0000-0000-000050350000}"/>
    <cellStyle name="Input 3 10 3 2 2" xfId="23567" xr:uid="{00000000-0005-0000-0000-000051350000}"/>
    <cellStyle name="Input 3 10 3 2 3" xfId="32819" xr:uid="{00000000-0005-0000-0000-000052350000}"/>
    <cellStyle name="Input 3 10 4" xfId="10691" xr:uid="{00000000-0005-0000-0000-000053350000}"/>
    <cellStyle name="Input 3 10 4 2" xfId="19943" xr:uid="{00000000-0005-0000-0000-000054350000}"/>
    <cellStyle name="Input 3 10 4 3" xfId="29195" xr:uid="{00000000-0005-0000-0000-000055350000}"/>
    <cellStyle name="Input 3 11" xfId="979" xr:uid="{00000000-0005-0000-0000-000056350000}"/>
    <cellStyle name="Input 3 11 2" xfId="4707" xr:uid="{00000000-0005-0000-0000-000057350000}"/>
    <cellStyle name="Input 3 11 2 2" xfId="13959" xr:uid="{00000000-0005-0000-0000-000058350000}"/>
    <cellStyle name="Input 3 11 2 2 2" xfId="23211" xr:uid="{00000000-0005-0000-0000-000059350000}"/>
    <cellStyle name="Input 3 11 2 2 3" xfId="32463" xr:uid="{00000000-0005-0000-0000-00005A350000}"/>
    <cellStyle name="Input 3 11 3" xfId="335" xr:uid="{00000000-0005-0000-0000-00005B350000}"/>
    <cellStyle name="Input 3 11 3 2" xfId="10469" xr:uid="{00000000-0005-0000-0000-00005C350000}"/>
    <cellStyle name="Input 3 11 3 2 2" xfId="19721" xr:uid="{00000000-0005-0000-0000-00005D350000}"/>
    <cellStyle name="Input 3 11 3 2 3" xfId="28973" xr:uid="{00000000-0005-0000-0000-00005E350000}"/>
    <cellStyle name="Input 3 11 4" xfId="10733" xr:uid="{00000000-0005-0000-0000-00005F350000}"/>
    <cellStyle name="Input 3 11 4 2" xfId="19985" xr:uid="{00000000-0005-0000-0000-000060350000}"/>
    <cellStyle name="Input 3 11 4 3" xfId="29237" xr:uid="{00000000-0005-0000-0000-000061350000}"/>
    <cellStyle name="Input 3 12" xfId="2366" xr:uid="{00000000-0005-0000-0000-000062350000}"/>
    <cellStyle name="Input 3 12 2" xfId="5814" xr:uid="{00000000-0005-0000-0000-000063350000}"/>
    <cellStyle name="Input 3 12 2 2" xfId="15066" xr:uid="{00000000-0005-0000-0000-000064350000}"/>
    <cellStyle name="Input 3 12 2 2 2" xfId="24318" xr:uid="{00000000-0005-0000-0000-000065350000}"/>
    <cellStyle name="Input 3 12 2 2 3" xfId="33570" xr:uid="{00000000-0005-0000-0000-000066350000}"/>
    <cellStyle name="Input 3 12 3" xfId="8496" xr:uid="{00000000-0005-0000-0000-000067350000}"/>
    <cellStyle name="Input 3 12 3 2" xfId="17748" xr:uid="{00000000-0005-0000-0000-000068350000}"/>
    <cellStyle name="Input 3 12 3 2 2" xfId="27000" xr:uid="{00000000-0005-0000-0000-000069350000}"/>
    <cellStyle name="Input 3 12 3 2 3" xfId="36252" xr:uid="{00000000-0005-0000-0000-00006A350000}"/>
    <cellStyle name="Input 3 12 4" xfId="11618" xr:uid="{00000000-0005-0000-0000-00006B350000}"/>
    <cellStyle name="Input 3 12 4 2" xfId="20870" xr:uid="{00000000-0005-0000-0000-00006C350000}"/>
    <cellStyle name="Input 3 12 4 3" xfId="30122" xr:uid="{00000000-0005-0000-0000-00006D350000}"/>
    <cellStyle name="Input 3 13" xfId="4396" xr:uid="{00000000-0005-0000-0000-00006E350000}"/>
    <cellStyle name="Input 3 13 2" xfId="13648" xr:uid="{00000000-0005-0000-0000-00006F350000}"/>
    <cellStyle name="Input 3 13 2 2" xfId="22900" xr:uid="{00000000-0005-0000-0000-000070350000}"/>
    <cellStyle name="Input 3 13 2 3" xfId="32152" xr:uid="{00000000-0005-0000-0000-000071350000}"/>
    <cellStyle name="Input 3 14" xfId="4588" xr:uid="{00000000-0005-0000-0000-000072350000}"/>
    <cellStyle name="Input 3 14 2" xfId="13840" xr:uid="{00000000-0005-0000-0000-000073350000}"/>
    <cellStyle name="Input 3 14 2 2" xfId="23092" xr:uid="{00000000-0005-0000-0000-000074350000}"/>
    <cellStyle name="Input 3 14 2 3" xfId="32344" xr:uid="{00000000-0005-0000-0000-000075350000}"/>
    <cellStyle name="Input 3 15" xfId="10481" xr:uid="{00000000-0005-0000-0000-000076350000}"/>
    <cellStyle name="Input 3 15 2" xfId="19733" xr:uid="{00000000-0005-0000-0000-000077350000}"/>
    <cellStyle name="Input 3 15 3" xfId="28985" xr:uid="{00000000-0005-0000-0000-000078350000}"/>
    <cellStyle name="Input 3 2" xfId="587" xr:uid="{00000000-0005-0000-0000-000079350000}"/>
    <cellStyle name="Input 3 2 10" xfId="4456" xr:uid="{00000000-0005-0000-0000-00007A350000}"/>
    <cellStyle name="Input 3 2 10 2" xfId="13708" xr:uid="{00000000-0005-0000-0000-00007B350000}"/>
    <cellStyle name="Input 3 2 10 2 2" xfId="22960" xr:uid="{00000000-0005-0000-0000-00007C350000}"/>
    <cellStyle name="Input 3 2 10 2 3" xfId="32212" xr:uid="{00000000-0005-0000-0000-00007D350000}"/>
    <cellStyle name="Input 3 2 11" xfId="5051" xr:uid="{00000000-0005-0000-0000-00007E350000}"/>
    <cellStyle name="Input 3 2 11 2" xfId="14303" xr:uid="{00000000-0005-0000-0000-00007F350000}"/>
    <cellStyle name="Input 3 2 11 2 2" xfId="23555" xr:uid="{00000000-0005-0000-0000-000080350000}"/>
    <cellStyle name="Input 3 2 11 2 3" xfId="32807" xr:uid="{00000000-0005-0000-0000-000081350000}"/>
    <cellStyle name="Input 3 2 12" xfId="10517" xr:uid="{00000000-0005-0000-0000-000082350000}"/>
    <cellStyle name="Input 3 2 12 2" xfId="19769" xr:uid="{00000000-0005-0000-0000-000083350000}"/>
    <cellStyle name="Input 3 2 12 3" xfId="29021" xr:uid="{00000000-0005-0000-0000-000084350000}"/>
    <cellStyle name="Input 3 2 2" xfId="1851" xr:uid="{00000000-0005-0000-0000-000085350000}"/>
    <cellStyle name="Input 3 2 2 2" xfId="2604" xr:uid="{00000000-0005-0000-0000-000086350000}"/>
    <cellStyle name="Input 3 2 2 2 2" xfId="6052" xr:uid="{00000000-0005-0000-0000-000087350000}"/>
    <cellStyle name="Input 3 2 2 2 2 2" xfId="15304" xr:uid="{00000000-0005-0000-0000-000088350000}"/>
    <cellStyle name="Input 3 2 2 2 2 2 2" xfId="24556" xr:uid="{00000000-0005-0000-0000-000089350000}"/>
    <cellStyle name="Input 3 2 2 2 2 2 3" xfId="33808" xr:uid="{00000000-0005-0000-0000-00008A350000}"/>
    <cellStyle name="Input 3 2 2 2 3" xfId="8734" xr:uid="{00000000-0005-0000-0000-00008B350000}"/>
    <cellStyle name="Input 3 2 2 2 3 2" xfId="17986" xr:uid="{00000000-0005-0000-0000-00008C350000}"/>
    <cellStyle name="Input 3 2 2 2 3 2 2" xfId="27238" xr:uid="{00000000-0005-0000-0000-00008D350000}"/>
    <cellStyle name="Input 3 2 2 2 3 2 3" xfId="36490" xr:uid="{00000000-0005-0000-0000-00008E350000}"/>
    <cellStyle name="Input 3 2 2 2 4" xfId="11856" xr:uid="{00000000-0005-0000-0000-00008F350000}"/>
    <cellStyle name="Input 3 2 2 2 4 2" xfId="21108" xr:uid="{00000000-0005-0000-0000-000090350000}"/>
    <cellStyle name="Input 3 2 2 2 4 3" xfId="30360" xr:uid="{00000000-0005-0000-0000-000091350000}"/>
    <cellStyle name="Input 3 2 2 3" xfId="3260" xr:uid="{00000000-0005-0000-0000-000092350000}"/>
    <cellStyle name="Input 3 2 2 3 2" xfId="6708" xr:uid="{00000000-0005-0000-0000-000093350000}"/>
    <cellStyle name="Input 3 2 2 3 2 2" xfId="15960" xr:uid="{00000000-0005-0000-0000-000094350000}"/>
    <cellStyle name="Input 3 2 2 3 2 2 2" xfId="25212" xr:uid="{00000000-0005-0000-0000-000095350000}"/>
    <cellStyle name="Input 3 2 2 3 2 2 3" xfId="34464" xr:uid="{00000000-0005-0000-0000-000096350000}"/>
    <cellStyle name="Input 3 2 2 3 3" xfId="9390" xr:uid="{00000000-0005-0000-0000-000097350000}"/>
    <cellStyle name="Input 3 2 2 3 3 2" xfId="18642" xr:uid="{00000000-0005-0000-0000-000098350000}"/>
    <cellStyle name="Input 3 2 2 3 3 2 2" xfId="27894" xr:uid="{00000000-0005-0000-0000-000099350000}"/>
    <cellStyle name="Input 3 2 2 3 3 2 3" xfId="37146" xr:uid="{00000000-0005-0000-0000-00009A350000}"/>
    <cellStyle name="Input 3 2 2 3 4" xfId="12512" xr:uid="{00000000-0005-0000-0000-00009B350000}"/>
    <cellStyle name="Input 3 2 2 3 4 2" xfId="21764" xr:uid="{00000000-0005-0000-0000-00009C350000}"/>
    <cellStyle name="Input 3 2 2 3 4 3" xfId="31016" xr:uid="{00000000-0005-0000-0000-00009D350000}"/>
    <cellStyle name="Input 3 2 2 4" xfId="3895" xr:uid="{00000000-0005-0000-0000-00009E350000}"/>
    <cellStyle name="Input 3 2 2 4 2" xfId="7343" xr:uid="{00000000-0005-0000-0000-00009F350000}"/>
    <cellStyle name="Input 3 2 2 4 2 2" xfId="16595" xr:uid="{00000000-0005-0000-0000-0000A0350000}"/>
    <cellStyle name="Input 3 2 2 4 2 2 2" xfId="25847" xr:uid="{00000000-0005-0000-0000-0000A1350000}"/>
    <cellStyle name="Input 3 2 2 4 2 2 3" xfId="35099" xr:uid="{00000000-0005-0000-0000-0000A2350000}"/>
    <cellStyle name="Input 3 2 2 4 3" xfId="10025" xr:uid="{00000000-0005-0000-0000-0000A3350000}"/>
    <cellStyle name="Input 3 2 2 4 3 2" xfId="19277" xr:uid="{00000000-0005-0000-0000-0000A4350000}"/>
    <cellStyle name="Input 3 2 2 4 3 2 2" xfId="28529" xr:uid="{00000000-0005-0000-0000-0000A5350000}"/>
    <cellStyle name="Input 3 2 2 4 3 2 3" xfId="37781" xr:uid="{00000000-0005-0000-0000-0000A6350000}"/>
    <cellStyle name="Input 3 2 2 4 4" xfId="13147" xr:uid="{00000000-0005-0000-0000-0000A7350000}"/>
    <cellStyle name="Input 3 2 2 4 4 2" xfId="22399" xr:uid="{00000000-0005-0000-0000-0000A8350000}"/>
    <cellStyle name="Input 3 2 2 4 4 3" xfId="31651" xr:uid="{00000000-0005-0000-0000-0000A9350000}"/>
    <cellStyle name="Input 3 2 2 5" xfId="5301" xr:uid="{00000000-0005-0000-0000-0000AA350000}"/>
    <cellStyle name="Input 3 2 2 5 2" xfId="14553" xr:uid="{00000000-0005-0000-0000-0000AB350000}"/>
    <cellStyle name="Input 3 2 2 5 2 2" xfId="23805" xr:uid="{00000000-0005-0000-0000-0000AC350000}"/>
    <cellStyle name="Input 3 2 2 5 2 3" xfId="33057" xr:uid="{00000000-0005-0000-0000-0000AD350000}"/>
    <cellStyle name="Input 3 2 2 6" xfId="7984" xr:uid="{00000000-0005-0000-0000-0000AE350000}"/>
    <cellStyle name="Input 3 2 2 6 2" xfId="17236" xr:uid="{00000000-0005-0000-0000-0000AF350000}"/>
    <cellStyle name="Input 3 2 2 6 2 2" xfId="26488" xr:uid="{00000000-0005-0000-0000-0000B0350000}"/>
    <cellStyle name="Input 3 2 2 6 2 3" xfId="35740" xr:uid="{00000000-0005-0000-0000-0000B1350000}"/>
    <cellStyle name="Input 3 2 2 7" xfId="11106" xr:uid="{00000000-0005-0000-0000-0000B2350000}"/>
    <cellStyle name="Input 3 2 2 7 2" xfId="20358" xr:uid="{00000000-0005-0000-0000-0000B3350000}"/>
    <cellStyle name="Input 3 2 2 7 3" xfId="29610" xr:uid="{00000000-0005-0000-0000-0000B4350000}"/>
    <cellStyle name="Input 3 2 3" xfId="1652" xr:uid="{00000000-0005-0000-0000-0000B5350000}"/>
    <cellStyle name="Input 3 2 3 2" xfId="2405" xr:uid="{00000000-0005-0000-0000-0000B6350000}"/>
    <cellStyle name="Input 3 2 3 2 2" xfId="5853" xr:uid="{00000000-0005-0000-0000-0000B7350000}"/>
    <cellStyle name="Input 3 2 3 2 2 2" xfId="15105" xr:uid="{00000000-0005-0000-0000-0000B8350000}"/>
    <cellStyle name="Input 3 2 3 2 2 2 2" xfId="24357" xr:uid="{00000000-0005-0000-0000-0000B9350000}"/>
    <cellStyle name="Input 3 2 3 2 2 2 3" xfId="33609" xr:uid="{00000000-0005-0000-0000-0000BA350000}"/>
    <cellStyle name="Input 3 2 3 2 3" xfId="8535" xr:uid="{00000000-0005-0000-0000-0000BB350000}"/>
    <cellStyle name="Input 3 2 3 2 3 2" xfId="17787" xr:uid="{00000000-0005-0000-0000-0000BC350000}"/>
    <cellStyle name="Input 3 2 3 2 3 2 2" xfId="27039" xr:uid="{00000000-0005-0000-0000-0000BD350000}"/>
    <cellStyle name="Input 3 2 3 2 3 2 3" xfId="36291" xr:uid="{00000000-0005-0000-0000-0000BE350000}"/>
    <cellStyle name="Input 3 2 3 2 4" xfId="11657" xr:uid="{00000000-0005-0000-0000-0000BF350000}"/>
    <cellStyle name="Input 3 2 3 2 4 2" xfId="20909" xr:uid="{00000000-0005-0000-0000-0000C0350000}"/>
    <cellStyle name="Input 3 2 3 2 4 3" xfId="30161" xr:uid="{00000000-0005-0000-0000-0000C1350000}"/>
    <cellStyle name="Input 3 2 3 3" xfId="3061" xr:uid="{00000000-0005-0000-0000-0000C2350000}"/>
    <cellStyle name="Input 3 2 3 3 2" xfId="6509" xr:uid="{00000000-0005-0000-0000-0000C3350000}"/>
    <cellStyle name="Input 3 2 3 3 2 2" xfId="15761" xr:uid="{00000000-0005-0000-0000-0000C4350000}"/>
    <cellStyle name="Input 3 2 3 3 2 2 2" xfId="25013" xr:uid="{00000000-0005-0000-0000-0000C5350000}"/>
    <cellStyle name="Input 3 2 3 3 2 2 3" xfId="34265" xr:uid="{00000000-0005-0000-0000-0000C6350000}"/>
    <cellStyle name="Input 3 2 3 3 3" xfId="9191" xr:uid="{00000000-0005-0000-0000-0000C7350000}"/>
    <cellStyle name="Input 3 2 3 3 3 2" xfId="18443" xr:uid="{00000000-0005-0000-0000-0000C8350000}"/>
    <cellStyle name="Input 3 2 3 3 3 2 2" xfId="27695" xr:uid="{00000000-0005-0000-0000-0000C9350000}"/>
    <cellStyle name="Input 3 2 3 3 3 2 3" xfId="36947" xr:uid="{00000000-0005-0000-0000-0000CA350000}"/>
    <cellStyle name="Input 3 2 3 3 4" xfId="12313" xr:uid="{00000000-0005-0000-0000-0000CB350000}"/>
    <cellStyle name="Input 3 2 3 3 4 2" xfId="21565" xr:uid="{00000000-0005-0000-0000-0000CC350000}"/>
    <cellStyle name="Input 3 2 3 3 4 3" xfId="30817" xr:uid="{00000000-0005-0000-0000-0000CD350000}"/>
    <cellStyle name="Input 3 2 3 4" xfId="3696" xr:uid="{00000000-0005-0000-0000-0000CE350000}"/>
    <cellStyle name="Input 3 2 3 4 2" xfId="7144" xr:uid="{00000000-0005-0000-0000-0000CF350000}"/>
    <cellStyle name="Input 3 2 3 4 2 2" xfId="16396" xr:uid="{00000000-0005-0000-0000-0000D0350000}"/>
    <cellStyle name="Input 3 2 3 4 2 2 2" xfId="25648" xr:uid="{00000000-0005-0000-0000-0000D1350000}"/>
    <cellStyle name="Input 3 2 3 4 2 2 3" xfId="34900" xr:uid="{00000000-0005-0000-0000-0000D2350000}"/>
    <cellStyle name="Input 3 2 3 4 3" xfId="9826" xr:uid="{00000000-0005-0000-0000-0000D3350000}"/>
    <cellStyle name="Input 3 2 3 4 3 2" xfId="19078" xr:uid="{00000000-0005-0000-0000-0000D4350000}"/>
    <cellStyle name="Input 3 2 3 4 3 2 2" xfId="28330" xr:uid="{00000000-0005-0000-0000-0000D5350000}"/>
    <cellStyle name="Input 3 2 3 4 3 2 3" xfId="37582" xr:uid="{00000000-0005-0000-0000-0000D6350000}"/>
    <cellStyle name="Input 3 2 3 4 4" xfId="12948" xr:uid="{00000000-0005-0000-0000-0000D7350000}"/>
    <cellStyle name="Input 3 2 3 4 4 2" xfId="22200" xr:uid="{00000000-0005-0000-0000-0000D8350000}"/>
    <cellStyle name="Input 3 2 3 4 4 3" xfId="31452" xr:uid="{00000000-0005-0000-0000-0000D9350000}"/>
    <cellStyle name="Input 3 2 3 5" xfId="5102" xr:uid="{00000000-0005-0000-0000-0000DA350000}"/>
    <cellStyle name="Input 3 2 3 5 2" xfId="14354" xr:uid="{00000000-0005-0000-0000-0000DB350000}"/>
    <cellStyle name="Input 3 2 3 5 2 2" xfId="23606" xr:uid="{00000000-0005-0000-0000-0000DC350000}"/>
    <cellStyle name="Input 3 2 3 5 2 3" xfId="32858" xr:uid="{00000000-0005-0000-0000-0000DD350000}"/>
    <cellStyle name="Input 3 2 3 6" xfId="7785" xr:uid="{00000000-0005-0000-0000-0000DE350000}"/>
    <cellStyle name="Input 3 2 3 6 2" xfId="17037" xr:uid="{00000000-0005-0000-0000-0000DF350000}"/>
    <cellStyle name="Input 3 2 3 6 2 2" xfId="26289" xr:uid="{00000000-0005-0000-0000-0000E0350000}"/>
    <cellStyle name="Input 3 2 3 6 2 3" xfId="35541" xr:uid="{00000000-0005-0000-0000-0000E1350000}"/>
    <cellStyle name="Input 3 2 3 7" xfId="10907" xr:uid="{00000000-0005-0000-0000-0000E2350000}"/>
    <cellStyle name="Input 3 2 3 7 2" xfId="20159" xr:uid="{00000000-0005-0000-0000-0000E3350000}"/>
    <cellStyle name="Input 3 2 3 7 3" xfId="29411" xr:uid="{00000000-0005-0000-0000-0000E4350000}"/>
    <cellStyle name="Input 3 2 4" xfId="1931" xr:uid="{00000000-0005-0000-0000-0000E5350000}"/>
    <cellStyle name="Input 3 2 4 2" xfId="2684" xr:uid="{00000000-0005-0000-0000-0000E6350000}"/>
    <cellStyle name="Input 3 2 4 2 2" xfId="6132" xr:uid="{00000000-0005-0000-0000-0000E7350000}"/>
    <cellStyle name="Input 3 2 4 2 2 2" xfId="15384" xr:uid="{00000000-0005-0000-0000-0000E8350000}"/>
    <cellStyle name="Input 3 2 4 2 2 2 2" xfId="24636" xr:uid="{00000000-0005-0000-0000-0000E9350000}"/>
    <cellStyle name="Input 3 2 4 2 2 2 3" xfId="33888" xr:uid="{00000000-0005-0000-0000-0000EA350000}"/>
    <cellStyle name="Input 3 2 4 2 3" xfId="8814" xr:uid="{00000000-0005-0000-0000-0000EB350000}"/>
    <cellStyle name="Input 3 2 4 2 3 2" xfId="18066" xr:uid="{00000000-0005-0000-0000-0000EC350000}"/>
    <cellStyle name="Input 3 2 4 2 3 2 2" xfId="27318" xr:uid="{00000000-0005-0000-0000-0000ED350000}"/>
    <cellStyle name="Input 3 2 4 2 3 2 3" xfId="36570" xr:uid="{00000000-0005-0000-0000-0000EE350000}"/>
    <cellStyle name="Input 3 2 4 2 4" xfId="11936" xr:uid="{00000000-0005-0000-0000-0000EF350000}"/>
    <cellStyle name="Input 3 2 4 2 4 2" xfId="21188" xr:uid="{00000000-0005-0000-0000-0000F0350000}"/>
    <cellStyle name="Input 3 2 4 2 4 3" xfId="30440" xr:uid="{00000000-0005-0000-0000-0000F1350000}"/>
    <cellStyle name="Input 3 2 4 3" xfId="3340" xr:uid="{00000000-0005-0000-0000-0000F2350000}"/>
    <cellStyle name="Input 3 2 4 3 2" xfId="6788" xr:uid="{00000000-0005-0000-0000-0000F3350000}"/>
    <cellStyle name="Input 3 2 4 3 2 2" xfId="16040" xr:uid="{00000000-0005-0000-0000-0000F4350000}"/>
    <cellStyle name="Input 3 2 4 3 2 2 2" xfId="25292" xr:uid="{00000000-0005-0000-0000-0000F5350000}"/>
    <cellStyle name="Input 3 2 4 3 2 2 3" xfId="34544" xr:uid="{00000000-0005-0000-0000-0000F6350000}"/>
    <cellStyle name="Input 3 2 4 3 3" xfId="9470" xr:uid="{00000000-0005-0000-0000-0000F7350000}"/>
    <cellStyle name="Input 3 2 4 3 3 2" xfId="18722" xr:uid="{00000000-0005-0000-0000-0000F8350000}"/>
    <cellStyle name="Input 3 2 4 3 3 2 2" xfId="27974" xr:uid="{00000000-0005-0000-0000-0000F9350000}"/>
    <cellStyle name="Input 3 2 4 3 3 2 3" xfId="37226" xr:uid="{00000000-0005-0000-0000-0000FA350000}"/>
    <cellStyle name="Input 3 2 4 3 4" xfId="12592" xr:uid="{00000000-0005-0000-0000-0000FB350000}"/>
    <cellStyle name="Input 3 2 4 3 4 2" xfId="21844" xr:uid="{00000000-0005-0000-0000-0000FC350000}"/>
    <cellStyle name="Input 3 2 4 3 4 3" xfId="31096" xr:uid="{00000000-0005-0000-0000-0000FD350000}"/>
    <cellStyle name="Input 3 2 4 4" xfId="3975" xr:uid="{00000000-0005-0000-0000-0000FE350000}"/>
    <cellStyle name="Input 3 2 4 4 2" xfId="7423" xr:uid="{00000000-0005-0000-0000-0000FF350000}"/>
    <cellStyle name="Input 3 2 4 4 2 2" xfId="16675" xr:uid="{00000000-0005-0000-0000-000000360000}"/>
    <cellStyle name="Input 3 2 4 4 2 2 2" xfId="25927" xr:uid="{00000000-0005-0000-0000-000001360000}"/>
    <cellStyle name="Input 3 2 4 4 2 2 3" xfId="35179" xr:uid="{00000000-0005-0000-0000-000002360000}"/>
    <cellStyle name="Input 3 2 4 4 3" xfId="10105" xr:uid="{00000000-0005-0000-0000-000003360000}"/>
    <cellStyle name="Input 3 2 4 4 3 2" xfId="19357" xr:uid="{00000000-0005-0000-0000-000004360000}"/>
    <cellStyle name="Input 3 2 4 4 3 2 2" xfId="28609" xr:uid="{00000000-0005-0000-0000-000005360000}"/>
    <cellStyle name="Input 3 2 4 4 3 2 3" xfId="37861" xr:uid="{00000000-0005-0000-0000-000006360000}"/>
    <cellStyle name="Input 3 2 4 4 4" xfId="13227" xr:uid="{00000000-0005-0000-0000-000007360000}"/>
    <cellStyle name="Input 3 2 4 4 4 2" xfId="22479" xr:uid="{00000000-0005-0000-0000-000008360000}"/>
    <cellStyle name="Input 3 2 4 4 4 3" xfId="31731" xr:uid="{00000000-0005-0000-0000-000009360000}"/>
    <cellStyle name="Input 3 2 4 5" xfId="5381" xr:uid="{00000000-0005-0000-0000-00000A360000}"/>
    <cellStyle name="Input 3 2 4 5 2" xfId="14633" xr:uid="{00000000-0005-0000-0000-00000B360000}"/>
    <cellStyle name="Input 3 2 4 5 2 2" xfId="23885" xr:uid="{00000000-0005-0000-0000-00000C360000}"/>
    <cellStyle name="Input 3 2 4 5 2 3" xfId="33137" xr:uid="{00000000-0005-0000-0000-00000D360000}"/>
    <cellStyle name="Input 3 2 4 6" xfId="8064" xr:uid="{00000000-0005-0000-0000-00000E360000}"/>
    <cellStyle name="Input 3 2 4 6 2" xfId="17316" xr:uid="{00000000-0005-0000-0000-00000F360000}"/>
    <cellStyle name="Input 3 2 4 6 2 2" xfId="26568" xr:uid="{00000000-0005-0000-0000-000010360000}"/>
    <cellStyle name="Input 3 2 4 6 2 3" xfId="35820" xr:uid="{00000000-0005-0000-0000-000011360000}"/>
    <cellStyle name="Input 3 2 4 7" xfId="11186" xr:uid="{00000000-0005-0000-0000-000012360000}"/>
    <cellStyle name="Input 3 2 4 7 2" xfId="20438" xr:uid="{00000000-0005-0000-0000-000013360000}"/>
    <cellStyle name="Input 3 2 4 7 3" xfId="29690" xr:uid="{00000000-0005-0000-0000-000014360000}"/>
    <cellStyle name="Input 3 2 5" xfId="1835" xr:uid="{00000000-0005-0000-0000-000015360000}"/>
    <cellStyle name="Input 3 2 5 2" xfId="2588" xr:uid="{00000000-0005-0000-0000-000016360000}"/>
    <cellStyle name="Input 3 2 5 2 2" xfId="6036" xr:uid="{00000000-0005-0000-0000-000017360000}"/>
    <cellStyle name="Input 3 2 5 2 2 2" xfId="15288" xr:uid="{00000000-0005-0000-0000-000018360000}"/>
    <cellStyle name="Input 3 2 5 2 2 2 2" xfId="24540" xr:uid="{00000000-0005-0000-0000-000019360000}"/>
    <cellStyle name="Input 3 2 5 2 2 2 3" xfId="33792" xr:uid="{00000000-0005-0000-0000-00001A360000}"/>
    <cellStyle name="Input 3 2 5 2 3" xfId="8718" xr:uid="{00000000-0005-0000-0000-00001B360000}"/>
    <cellStyle name="Input 3 2 5 2 3 2" xfId="17970" xr:uid="{00000000-0005-0000-0000-00001C360000}"/>
    <cellStyle name="Input 3 2 5 2 3 2 2" xfId="27222" xr:uid="{00000000-0005-0000-0000-00001D360000}"/>
    <cellStyle name="Input 3 2 5 2 3 2 3" xfId="36474" xr:uid="{00000000-0005-0000-0000-00001E360000}"/>
    <cellStyle name="Input 3 2 5 2 4" xfId="11840" xr:uid="{00000000-0005-0000-0000-00001F360000}"/>
    <cellStyle name="Input 3 2 5 2 4 2" xfId="21092" xr:uid="{00000000-0005-0000-0000-000020360000}"/>
    <cellStyle name="Input 3 2 5 2 4 3" xfId="30344" xr:uid="{00000000-0005-0000-0000-000021360000}"/>
    <cellStyle name="Input 3 2 5 3" xfId="3244" xr:uid="{00000000-0005-0000-0000-000022360000}"/>
    <cellStyle name="Input 3 2 5 3 2" xfId="6692" xr:uid="{00000000-0005-0000-0000-000023360000}"/>
    <cellStyle name="Input 3 2 5 3 2 2" xfId="15944" xr:uid="{00000000-0005-0000-0000-000024360000}"/>
    <cellStyle name="Input 3 2 5 3 2 2 2" xfId="25196" xr:uid="{00000000-0005-0000-0000-000025360000}"/>
    <cellStyle name="Input 3 2 5 3 2 2 3" xfId="34448" xr:uid="{00000000-0005-0000-0000-000026360000}"/>
    <cellStyle name="Input 3 2 5 3 3" xfId="9374" xr:uid="{00000000-0005-0000-0000-000027360000}"/>
    <cellStyle name="Input 3 2 5 3 3 2" xfId="18626" xr:uid="{00000000-0005-0000-0000-000028360000}"/>
    <cellStyle name="Input 3 2 5 3 3 2 2" xfId="27878" xr:uid="{00000000-0005-0000-0000-000029360000}"/>
    <cellStyle name="Input 3 2 5 3 3 2 3" xfId="37130" xr:uid="{00000000-0005-0000-0000-00002A360000}"/>
    <cellStyle name="Input 3 2 5 3 4" xfId="12496" xr:uid="{00000000-0005-0000-0000-00002B360000}"/>
    <cellStyle name="Input 3 2 5 3 4 2" xfId="21748" xr:uid="{00000000-0005-0000-0000-00002C360000}"/>
    <cellStyle name="Input 3 2 5 3 4 3" xfId="31000" xr:uid="{00000000-0005-0000-0000-00002D360000}"/>
    <cellStyle name="Input 3 2 5 4" xfId="3879" xr:uid="{00000000-0005-0000-0000-00002E360000}"/>
    <cellStyle name="Input 3 2 5 4 2" xfId="7327" xr:uid="{00000000-0005-0000-0000-00002F360000}"/>
    <cellStyle name="Input 3 2 5 4 2 2" xfId="16579" xr:uid="{00000000-0005-0000-0000-000030360000}"/>
    <cellStyle name="Input 3 2 5 4 2 2 2" xfId="25831" xr:uid="{00000000-0005-0000-0000-000031360000}"/>
    <cellStyle name="Input 3 2 5 4 2 2 3" xfId="35083" xr:uid="{00000000-0005-0000-0000-000032360000}"/>
    <cellStyle name="Input 3 2 5 4 3" xfId="10009" xr:uid="{00000000-0005-0000-0000-000033360000}"/>
    <cellStyle name="Input 3 2 5 4 3 2" xfId="19261" xr:uid="{00000000-0005-0000-0000-000034360000}"/>
    <cellStyle name="Input 3 2 5 4 3 2 2" xfId="28513" xr:uid="{00000000-0005-0000-0000-000035360000}"/>
    <cellStyle name="Input 3 2 5 4 3 2 3" xfId="37765" xr:uid="{00000000-0005-0000-0000-000036360000}"/>
    <cellStyle name="Input 3 2 5 4 4" xfId="13131" xr:uid="{00000000-0005-0000-0000-000037360000}"/>
    <cellStyle name="Input 3 2 5 4 4 2" xfId="22383" xr:uid="{00000000-0005-0000-0000-000038360000}"/>
    <cellStyle name="Input 3 2 5 4 4 3" xfId="31635" xr:uid="{00000000-0005-0000-0000-000039360000}"/>
    <cellStyle name="Input 3 2 5 5" xfId="5285" xr:uid="{00000000-0005-0000-0000-00003A360000}"/>
    <cellStyle name="Input 3 2 5 5 2" xfId="14537" xr:uid="{00000000-0005-0000-0000-00003B360000}"/>
    <cellStyle name="Input 3 2 5 5 2 2" xfId="23789" xr:uid="{00000000-0005-0000-0000-00003C360000}"/>
    <cellStyle name="Input 3 2 5 5 2 3" xfId="33041" xr:uid="{00000000-0005-0000-0000-00003D360000}"/>
    <cellStyle name="Input 3 2 5 6" xfId="7968" xr:uid="{00000000-0005-0000-0000-00003E360000}"/>
    <cellStyle name="Input 3 2 5 6 2" xfId="17220" xr:uid="{00000000-0005-0000-0000-00003F360000}"/>
    <cellStyle name="Input 3 2 5 6 2 2" xfId="26472" xr:uid="{00000000-0005-0000-0000-000040360000}"/>
    <cellStyle name="Input 3 2 5 6 2 3" xfId="35724" xr:uid="{00000000-0005-0000-0000-000041360000}"/>
    <cellStyle name="Input 3 2 5 7" xfId="11090" xr:uid="{00000000-0005-0000-0000-000042360000}"/>
    <cellStyle name="Input 3 2 5 7 2" xfId="20342" xr:uid="{00000000-0005-0000-0000-000043360000}"/>
    <cellStyle name="Input 3 2 5 7 3" xfId="29594" xr:uid="{00000000-0005-0000-0000-000044360000}"/>
    <cellStyle name="Input 3 2 6" xfId="1836" xr:uid="{00000000-0005-0000-0000-000045360000}"/>
    <cellStyle name="Input 3 2 6 2" xfId="2589" xr:uid="{00000000-0005-0000-0000-000046360000}"/>
    <cellStyle name="Input 3 2 6 2 2" xfId="6037" xr:uid="{00000000-0005-0000-0000-000047360000}"/>
    <cellStyle name="Input 3 2 6 2 2 2" xfId="15289" xr:uid="{00000000-0005-0000-0000-000048360000}"/>
    <cellStyle name="Input 3 2 6 2 2 2 2" xfId="24541" xr:uid="{00000000-0005-0000-0000-000049360000}"/>
    <cellStyle name="Input 3 2 6 2 2 2 3" xfId="33793" xr:uid="{00000000-0005-0000-0000-00004A360000}"/>
    <cellStyle name="Input 3 2 6 2 3" xfId="8719" xr:uid="{00000000-0005-0000-0000-00004B360000}"/>
    <cellStyle name="Input 3 2 6 2 3 2" xfId="17971" xr:uid="{00000000-0005-0000-0000-00004C360000}"/>
    <cellStyle name="Input 3 2 6 2 3 2 2" xfId="27223" xr:uid="{00000000-0005-0000-0000-00004D360000}"/>
    <cellStyle name="Input 3 2 6 2 3 2 3" xfId="36475" xr:uid="{00000000-0005-0000-0000-00004E360000}"/>
    <cellStyle name="Input 3 2 6 2 4" xfId="11841" xr:uid="{00000000-0005-0000-0000-00004F360000}"/>
    <cellStyle name="Input 3 2 6 2 4 2" xfId="21093" xr:uid="{00000000-0005-0000-0000-000050360000}"/>
    <cellStyle name="Input 3 2 6 2 4 3" xfId="30345" xr:uid="{00000000-0005-0000-0000-000051360000}"/>
    <cellStyle name="Input 3 2 6 3" xfId="3245" xr:uid="{00000000-0005-0000-0000-000052360000}"/>
    <cellStyle name="Input 3 2 6 3 2" xfId="6693" xr:uid="{00000000-0005-0000-0000-000053360000}"/>
    <cellStyle name="Input 3 2 6 3 2 2" xfId="15945" xr:uid="{00000000-0005-0000-0000-000054360000}"/>
    <cellStyle name="Input 3 2 6 3 2 2 2" xfId="25197" xr:uid="{00000000-0005-0000-0000-000055360000}"/>
    <cellStyle name="Input 3 2 6 3 2 2 3" xfId="34449" xr:uid="{00000000-0005-0000-0000-000056360000}"/>
    <cellStyle name="Input 3 2 6 3 3" xfId="9375" xr:uid="{00000000-0005-0000-0000-000057360000}"/>
    <cellStyle name="Input 3 2 6 3 3 2" xfId="18627" xr:uid="{00000000-0005-0000-0000-000058360000}"/>
    <cellStyle name="Input 3 2 6 3 3 2 2" xfId="27879" xr:uid="{00000000-0005-0000-0000-000059360000}"/>
    <cellStyle name="Input 3 2 6 3 3 2 3" xfId="37131" xr:uid="{00000000-0005-0000-0000-00005A360000}"/>
    <cellStyle name="Input 3 2 6 3 4" xfId="12497" xr:uid="{00000000-0005-0000-0000-00005B360000}"/>
    <cellStyle name="Input 3 2 6 3 4 2" xfId="21749" xr:uid="{00000000-0005-0000-0000-00005C360000}"/>
    <cellStyle name="Input 3 2 6 3 4 3" xfId="31001" xr:uid="{00000000-0005-0000-0000-00005D360000}"/>
    <cellStyle name="Input 3 2 6 4" xfId="3880" xr:uid="{00000000-0005-0000-0000-00005E360000}"/>
    <cellStyle name="Input 3 2 6 4 2" xfId="7328" xr:uid="{00000000-0005-0000-0000-00005F360000}"/>
    <cellStyle name="Input 3 2 6 4 2 2" xfId="16580" xr:uid="{00000000-0005-0000-0000-000060360000}"/>
    <cellStyle name="Input 3 2 6 4 2 2 2" xfId="25832" xr:uid="{00000000-0005-0000-0000-000061360000}"/>
    <cellStyle name="Input 3 2 6 4 2 2 3" xfId="35084" xr:uid="{00000000-0005-0000-0000-000062360000}"/>
    <cellStyle name="Input 3 2 6 4 3" xfId="10010" xr:uid="{00000000-0005-0000-0000-000063360000}"/>
    <cellStyle name="Input 3 2 6 4 3 2" xfId="19262" xr:uid="{00000000-0005-0000-0000-000064360000}"/>
    <cellStyle name="Input 3 2 6 4 3 2 2" xfId="28514" xr:uid="{00000000-0005-0000-0000-000065360000}"/>
    <cellStyle name="Input 3 2 6 4 3 2 3" xfId="37766" xr:uid="{00000000-0005-0000-0000-000066360000}"/>
    <cellStyle name="Input 3 2 6 4 4" xfId="13132" xr:uid="{00000000-0005-0000-0000-000067360000}"/>
    <cellStyle name="Input 3 2 6 4 4 2" xfId="22384" xr:uid="{00000000-0005-0000-0000-000068360000}"/>
    <cellStyle name="Input 3 2 6 4 4 3" xfId="31636" xr:uid="{00000000-0005-0000-0000-000069360000}"/>
    <cellStyle name="Input 3 2 6 5" xfId="5286" xr:uid="{00000000-0005-0000-0000-00006A360000}"/>
    <cellStyle name="Input 3 2 6 5 2" xfId="14538" xr:uid="{00000000-0005-0000-0000-00006B360000}"/>
    <cellStyle name="Input 3 2 6 5 2 2" xfId="23790" xr:uid="{00000000-0005-0000-0000-00006C360000}"/>
    <cellStyle name="Input 3 2 6 5 2 3" xfId="33042" xr:uid="{00000000-0005-0000-0000-00006D360000}"/>
    <cellStyle name="Input 3 2 6 6" xfId="7969" xr:uid="{00000000-0005-0000-0000-00006E360000}"/>
    <cellStyle name="Input 3 2 6 6 2" xfId="17221" xr:uid="{00000000-0005-0000-0000-00006F360000}"/>
    <cellStyle name="Input 3 2 6 6 2 2" xfId="26473" xr:uid="{00000000-0005-0000-0000-000070360000}"/>
    <cellStyle name="Input 3 2 6 6 2 3" xfId="35725" xr:uid="{00000000-0005-0000-0000-000071360000}"/>
    <cellStyle name="Input 3 2 6 7" xfId="11091" xr:uid="{00000000-0005-0000-0000-000072360000}"/>
    <cellStyle name="Input 3 2 6 7 2" xfId="20343" xr:uid="{00000000-0005-0000-0000-000073360000}"/>
    <cellStyle name="Input 3 2 6 7 3" xfId="29595" xr:uid="{00000000-0005-0000-0000-000074360000}"/>
    <cellStyle name="Input 3 2 7" xfId="1002" xr:uid="{00000000-0005-0000-0000-000075360000}"/>
    <cellStyle name="Input 3 2 7 2" xfId="4730" xr:uid="{00000000-0005-0000-0000-000076360000}"/>
    <cellStyle name="Input 3 2 7 2 2" xfId="13982" xr:uid="{00000000-0005-0000-0000-000077360000}"/>
    <cellStyle name="Input 3 2 7 2 2 2" xfId="23234" xr:uid="{00000000-0005-0000-0000-000078360000}"/>
    <cellStyle name="Input 3 2 7 2 2 3" xfId="32486" xr:uid="{00000000-0005-0000-0000-000079360000}"/>
    <cellStyle name="Input 3 2 7 3" xfId="4911" xr:uid="{00000000-0005-0000-0000-00007A360000}"/>
    <cellStyle name="Input 3 2 7 3 2" xfId="14163" xr:uid="{00000000-0005-0000-0000-00007B360000}"/>
    <cellStyle name="Input 3 2 7 3 2 2" xfId="23415" xr:uid="{00000000-0005-0000-0000-00007C360000}"/>
    <cellStyle name="Input 3 2 7 3 2 3" xfId="32667" xr:uid="{00000000-0005-0000-0000-00007D360000}"/>
    <cellStyle name="Input 3 2 7 4" xfId="10756" xr:uid="{00000000-0005-0000-0000-00007E360000}"/>
    <cellStyle name="Input 3 2 7 4 2" xfId="20008" xr:uid="{00000000-0005-0000-0000-00007F360000}"/>
    <cellStyle name="Input 3 2 7 4 3" xfId="29260" xr:uid="{00000000-0005-0000-0000-000080360000}"/>
    <cellStyle name="Input 3 2 8" xfId="1133" xr:uid="{00000000-0005-0000-0000-000081360000}"/>
    <cellStyle name="Input 3 2 8 2" xfId="4860" xr:uid="{00000000-0005-0000-0000-000082360000}"/>
    <cellStyle name="Input 3 2 8 2 2" xfId="14112" xr:uid="{00000000-0005-0000-0000-000083360000}"/>
    <cellStyle name="Input 3 2 8 2 2 2" xfId="23364" xr:uid="{00000000-0005-0000-0000-000084360000}"/>
    <cellStyle name="Input 3 2 8 2 2 3" xfId="32616" xr:uid="{00000000-0005-0000-0000-000085360000}"/>
    <cellStyle name="Input 3 2 8 3" xfId="4331" xr:uid="{00000000-0005-0000-0000-000086360000}"/>
    <cellStyle name="Input 3 2 8 3 2" xfId="13583" xr:uid="{00000000-0005-0000-0000-000087360000}"/>
    <cellStyle name="Input 3 2 8 3 2 2" xfId="22835" xr:uid="{00000000-0005-0000-0000-000088360000}"/>
    <cellStyle name="Input 3 2 8 3 2 3" xfId="32087" xr:uid="{00000000-0005-0000-0000-000089360000}"/>
    <cellStyle name="Input 3 2 8 4" xfId="10884" xr:uid="{00000000-0005-0000-0000-00008A360000}"/>
    <cellStyle name="Input 3 2 8 4 2" xfId="20136" xr:uid="{00000000-0005-0000-0000-00008B360000}"/>
    <cellStyle name="Input 3 2 8 4 3" xfId="29388" xr:uid="{00000000-0005-0000-0000-00008C360000}"/>
    <cellStyle name="Input 3 2 9" xfId="3043" xr:uid="{00000000-0005-0000-0000-00008D360000}"/>
    <cellStyle name="Input 3 2 9 2" xfId="6491" xr:uid="{00000000-0005-0000-0000-00008E360000}"/>
    <cellStyle name="Input 3 2 9 2 2" xfId="15743" xr:uid="{00000000-0005-0000-0000-00008F360000}"/>
    <cellStyle name="Input 3 2 9 2 2 2" xfId="24995" xr:uid="{00000000-0005-0000-0000-000090360000}"/>
    <cellStyle name="Input 3 2 9 2 2 3" xfId="34247" xr:uid="{00000000-0005-0000-0000-000091360000}"/>
    <cellStyle name="Input 3 2 9 3" xfId="9173" xr:uid="{00000000-0005-0000-0000-000092360000}"/>
    <cellStyle name="Input 3 2 9 3 2" xfId="18425" xr:uid="{00000000-0005-0000-0000-000093360000}"/>
    <cellStyle name="Input 3 2 9 3 2 2" xfId="27677" xr:uid="{00000000-0005-0000-0000-000094360000}"/>
    <cellStyle name="Input 3 2 9 3 2 3" xfId="36929" xr:uid="{00000000-0005-0000-0000-000095360000}"/>
    <cellStyle name="Input 3 2 9 4" xfId="12295" xr:uid="{00000000-0005-0000-0000-000096360000}"/>
    <cellStyle name="Input 3 2 9 4 2" xfId="21547" xr:uid="{00000000-0005-0000-0000-000097360000}"/>
    <cellStyle name="Input 3 2 9 4 3" xfId="30799" xr:uid="{00000000-0005-0000-0000-000098360000}"/>
    <cellStyle name="Input 3 3" xfId="737" xr:uid="{00000000-0005-0000-0000-000099360000}"/>
    <cellStyle name="Input 3 3 10" xfId="4515" xr:uid="{00000000-0005-0000-0000-00009A360000}"/>
    <cellStyle name="Input 3 3 10 2" xfId="13767" xr:uid="{00000000-0005-0000-0000-00009B360000}"/>
    <cellStyle name="Input 3 3 10 2 2" xfId="23019" xr:uid="{00000000-0005-0000-0000-00009C360000}"/>
    <cellStyle name="Input 3 3 10 2 3" xfId="32271" xr:uid="{00000000-0005-0000-0000-00009D360000}"/>
    <cellStyle name="Input 3 3 11" xfId="5001" xr:uid="{00000000-0005-0000-0000-00009E360000}"/>
    <cellStyle name="Input 3 3 11 2" xfId="14253" xr:uid="{00000000-0005-0000-0000-00009F360000}"/>
    <cellStyle name="Input 3 3 11 2 2" xfId="23505" xr:uid="{00000000-0005-0000-0000-0000A0360000}"/>
    <cellStyle name="Input 3 3 11 2 3" xfId="32757" xr:uid="{00000000-0005-0000-0000-0000A1360000}"/>
    <cellStyle name="Input 3 3 12" xfId="10552" xr:uid="{00000000-0005-0000-0000-0000A2360000}"/>
    <cellStyle name="Input 3 3 12 2" xfId="19804" xr:uid="{00000000-0005-0000-0000-0000A3360000}"/>
    <cellStyle name="Input 3 3 12 3" xfId="29056" xr:uid="{00000000-0005-0000-0000-0000A4360000}"/>
    <cellStyle name="Input 3 3 2" xfId="1936" xr:uid="{00000000-0005-0000-0000-0000A5360000}"/>
    <cellStyle name="Input 3 3 2 2" xfId="2689" xr:uid="{00000000-0005-0000-0000-0000A6360000}"/>
    <cellStyle name="Input 3 3 2 2 2" xfId="6137" xr:uid="{00000000-0005-0000-0000-0000A7360000}"/>
    <cellStyle name="Input 3 3 2 2 2 2" xfId="15389" xr:uid="{00000000-0005-0000-0000-0000A8360000}"/>
    <cellStyle name="Input 3 3 2 2 2 2 2" xfId="24641" xr:uid="{00000000-0005-0000-0000-0000A9360000}"/>
    <cellStyle name="Input 3 3 2 2 2 2 3" xfId="33893" xr:uid="{00000000-0005-0000-0000-0000AA360000}"/>
    <cellStyle name="Input 3 3 2 2 3" xfId="8819" xr:uid="{00000000-0005-0000-0000-0000AB360000}"/>
    <cellStyle name="Input 3 3 2 2 3 2" xfId="18071" xr:uid="{00000000-0005-0000-0000-0000AC360000}"/>
    <cellStyle name="Input 3 3 2 2 3 2 2" xfId="27323" xr:uid="{00000000-0005-0000-0000-0000AD360000}"/>
    <cellStyle name="Input 3 3 2 2 3 2 3" xfId="36575" xr:uid="{00000000-0005-0000-0000-0000AE360000}"/>
    <cellStyle name="Input 3 3 2 2 4" xfId="11941" xr:uid="{00000000-0005-0000-0000-0000AF360000}"/>
    <cellStyle name="Input 3 3 2 2 4 2" xfId="21193" xr:uid="{00000000-0005-0000-0000-0000B0360000}"/>
    <cellStyle name="Input 3 3 2 2 4 3" xfId="30445" xr:uid="{00000000-0005-0000-0000-0000B1360000}"/>
    <cellStyle name="Input 3 3 2 3" xfId="3345" xr:uid="{00000000-0005-0000-0000-0000B2360000}"/>
    <cellStyle name="Input 3 3 2 3 2" xfId="6793" xr:uid="{00000000-0005-0000-0000-0000B3360000}"/>
    <cellStyle name="Input 3 3 2 3 2 2" xfId="16045" xr:uid="{00000000-0005-0000-0000-0000B4360000}"/>
    <cellStyle name="Input 3 3 2 3 2 2 2" xfId="25297" xr:uid="{00000000-0005-0000-0000-0000B5360000}"/>
    <cellStyle name="Input 3 3 2 3 2 2 3" xfId="34549" xr:uid="{00000000-0005-0000-0000-0000B6360000}"/>
    <cellStyle name="Input 3 3 2 3 3" xfId="9475" xr:uid="{00000000-0005-0000-0000-0000B7360000}"/>
    <cellStyle name="Input 3 3 2 3 3 2" xfId="18727" xr:uid="{00000000-0005-0000-0000-0000B8360000}"/>
    <cellStyle name="Input 3 3 2 3 3 2 2" xfId="27979" xr:uid="{00000000-0005-0000-0000-0000B9360000}"/>
    <cellStyle name="Input 3 3 2 3 3 2 3" xfId="37231" xr:uid="{00000000-0005-0000-0000-0000BA360000}"/>
    <cellStyle name="Input 3 3 2 3 4" xfId="12597" xr:uid="{00000000-0005-0000-0000-0000BB360000}"/>
    <cellStyle name="Input 3 3 2 3 4 2" xfId="21849" xr:uid="{00000000-0005-0000-0000-0000BC360000}"/>
    <cellStyle name="Input 3 3 2 3 4 3" xfId="31101" xr:uid="{00000000-0005-0000-0000-0000BD360000}"/>
    <cellStyle name="Input 3 3 2 4" xfId="3980" xr:uid="{00000000-0005-0000-0000-0000BE360000}"/>
    <cellStyle name="Input 3 3 2 4 2" xfId="7428" xr:uid="{00000000-0005-0000-0000-0000BF360000}"/>
    <cellStyle name="Input 3 3 2 4 2 2" xfId="16680" xr:uid="{00000000-0005-0000-0000-0000C0360000}"/>
    <cellStyle name="Input 3 3 2 4 2 2 2" xfId="25932" xr:uid="{00000000-0005-0000-0000-0000C1360000}"/>
    <cellStyle name="Input 3 3 2 4 2 2 3" xfId="35184" xr:uid="{00000000-0005-0000-0000-0000C2360000}"/>
    <cellStyle name="Input 3 3 2 4 3" xfId="10110" xr:uid="{00000000-0005-0000-0000-0000C3360000}"/>
    <cellStyle name="Input 3 3 2 4 3 2" xfId="19362" xr:uid="{00000000-0005-0000-0000-0000C4360000}"/>
    <cellStyle name="Input 3 3 2 4 3 2 2" xfId="28614" xr:uid="{00000000-0005-0000-0000-0000C5360000}"/>
    <cellStyle name="Input 3 3 2 4 3 2 3" xfId="37866" xr:uid="{00000000-0005-0000-0000-0000C6360000}"/>
    <cellStyle name="Input 3 3 2 4 4" xfId="13232" xr:uid="{00000000-0005-0000-0000-0000C7360000}"/>
    <cellStyle name="Input 3 3 2 4 4 2" xfId="22484" xr:uid="{00000000-0005-0000-0000-0000C8360000}"/>
    <cellStyle name="Input 3 3 2 4 4 3" xfId="31736" xr:uid="{00000000-0005-0000-0000-0000C9360000}"/>
    <cellStyle name="Input 3 3 2 5" xfId="5386" xr:uid="{00000000-0005-0000-0000-0000CA360000}"/>
    <cellStyle name="Input 3 3 2 5 2" xfId="14638" xr:uid="{00000000-0005-0000-0000-0000CB360000}"/>
    <cellStyle name="Input 3 3 2 5 2 2" xfId="23890" xr:uid="{00000000-0005-0000-0000-0000CC360000}"/>
    <cellStyle name="Input 3 3 2 5 2 3" xfId="33142" xr:uid="{00000000-0005-0000-0000-0000CD360000}"/>
    <cellStyle name="Input 3 3 2 6" xfId="8069" xr:uid="{00000000-0005-0000-0000-0000CE360000}"/>
    <cellStyle name="Input 3 3 2 6 2" xfId="17321" xr:uid="{00000000-0005-0000-0000-0000CF360000}"/>
    <cellStyle name="Input 3 3 2 6 2 2" xfId="26573" xr:uid="{00000000-0005-0000-0000-0000D0360000}"/>
    <cellStyle name="Input 3 3 2 6 2 3" xfId="35825" xr:uid="{00000000-0005-0000-0000-0000D1360000}"/>
    <cellStyle name="Input 3 3 2 7" xfId="11191" xr:uid="{00000000-0005-0000-0000-0000D2360000}"/>
    <cellStyle name="Input 3 3 2 7 2" xfId="20443" xr:uid="{00000000-0005-0000-0000-0000D3360000}"/>
    <cellStyle name="Input 3 3 2 7 3" xfId="29695" xr:uid="{00000000-0005-0000-0000-0000D4360000}"/>
    <cellStyle name="Input 3 3 3" xfId="2029" xr:uid="{00000000-0005-0000-0000-0000D5360000}"/>
    <cellStyle name="Input 3 3 3 2" xfId="2778" xr:uid="{00000000-0005-0000-0000-0000D6360000}"/>
    <cellStyle name="Input 3 3 3 2 2" xfId="6226" xr:uid="{00000000-0005-0000-0000-0000D7360000}"/>
    <cellStyle name="Input 3 3 3 2 2 2" xfId="15478" xr:uid="{00000000-0005-0000-0000-0000D8360000}"/>
    <cellStyle name="Input 3 3 3 2 2 2 2" xfId="24730" xr:uid="{00000000-0005-0000-0000-0000D9360000}"/>
    <cellStyle name="Input 3 3 3 2 2 2 3" xfId="33982" xr:uid="{00000000-0005-0000-0000-0000DA360000}"/>
    <cellStyle name="Input 3 3 3 2 3" xfId="8908" xr:uid="{00000000-0005-0000-0000-0000DB360000}"/>
    <cellStyle name="Input 3 3 3 2 3 2" xfId="18160" xr:uid="{00000000-0005-0000-0000-0000DC360000}"/>
    <cellStyle name="Input 3 3 3 2 3 2 2" xfId="27412" xr:uid="{00000000-0005-0000-0000-0000DD360000}"/>
    <cellStyle name="Input 3 3 3 2 3 2 3" xfId="36664" xr:uid="{00000000-0005-0000-0000-0000DE360000}"/>
    <cellStyle name="Input 3 3 3 2 4" xfId="12030" xr:uid="{00000000-0005-0000-0000-0000DF360000}"/>
    <cellStyle name="Input 3 3 3 2 4 2" xfId="21282" xr:uid="{00000000-0005-0000-0000-0000E0360000}"/>
    <cellStyle name="Input 3 3 3 2 4 3" xfId="30534" xr:uid="{00000000-0005-0000-0000-0000E1360000}"/>
    <cellStyle name="Input 3 3 3 3" xfId="3434" xr:uid="{00000000-0005-0000-0000-0000E2360000}"/>
    <cellStyle name="Input 3 3 3 3 2" xfId="6882" xr:uid="{00000000-0005-0000-0000-0000E3360000}"/>
    <cellStyle name="Input 3 3 3 3 2 2" xfId="16134" xr:uid="{00000000-0005-0000-0000-0000E4360000}"/>
    <cellStyle name="Input 3 3 3 3 2 2 2" xfId="25386" xr:uid="{00000000-0005-0000-0000-0000E5360000}"/>
    <cellStyle name="Input 3 3 3 3 2 2 3" xfId="34638" xr:uid="{00000000-0005-0000-0000-0000E6360000}"/>
    <cellStyle name="Input 3 3 3 3 3" xfId="9564" xr:uid="{00000000-0005-0000-0000-0000E7360000}"/>
    <cellStyle name="Input 3 3 3 3 3 2" xfId="18816" xr:uid="{00000000-0005-0000-0000-0000E8360000}"/>
    <cellStyle name="Input 3 3 3 3 3 2 2" xfId="28068" xr:uid="{00000000-0005-0000-0000-0000E9360000}"/>
    <cellStyle name="Input 3 3 3 3 3 2 3" xfId="37320" xr:uid="{00000000-0005-0000-0000-0000EA360000}"/>
    <cellStyle name="Input 3 3 3 3 4" xfId="12686" xr:uid="{00000000-0005-0000-0000-0000EB360000}"/>
    <cellStyle name="Input 3 3 3 3 4 2" xfId="21938" xr:uid="{00000000-0005-0000-0000-0000EC360000}"/>
    <cellStyle name="Input 3 3 3 3 4 3" xfId="31190" xr:uid="{00000000-0005-0000-0000-0000ED360000}"/>
    <cellStyle name="Input 3 3 3 4" xfId="4069" xr:uid="{00000000-0005-0000-0000-0000EE360000}"/>
    <cellStyle name="Input 3 3 3 4 2" xfId="7517" xr:uid="{00000000-0005-0000-0000-0000EF360000}"/>
    <cellStyle name="Input 3 3 3 4 2 2" xfId="16769" xr:uid="{00000000-0005-0000-0000-0000F0360000}"/>
    <cellStyle name="Input 3 3 3 4 2 2 2" xfId="26021" xr:uid="{00000000-0005-0000-0000-0000F1360000}"/>
    <cellStyle name="Input 3 3 3 4 2 2 3" xfId="35273" xr:uid="{00000000-0005-0000-0000-0000F2360000}"/>
    <cellStyle name="Input 3 3 3 4 3" xfId="10199" xr:uid="{00000000-0005-0000-0000-0000F3360000}"/>
    <cellStyle name="Input 3 3 3 4 3 2" xfId="19451" xr:uid="{00000000-0005-0000-0000-0000F4360000}"/>
    <cellStyle name="Input 3 3 3 4 3 2 2" xfId="28703" xr:uid="{00000000-0005-0000-0000-0000F5360000}"/>
    <cellStyle name="Input 3 3 3 4 3 2 3" xfId="37955" xr:uid="{00000000-0005-0000-0000-0000F6360000}"/>
    <cellStyle name="Input 3 3 3 4 4" xfId="13321" xr:uid="{00000000-0005-0000-0000-0000F7360000}"/>
    <cellStyle name="Input 3 3 3 4 4 2" xfId="22573" xr:uid="{00000000-0005-0000-0000-0000F8360000}"/>
    <cellStyle name="Input 3 3 3 4 4 3" xfId="31825" xr:uid="{00000000-0005-0000-0000-0000F9360000}"/>
    <cellStyle name="Input 3 3 3 5" xfId="5477" xr:uid="{00000000-0005-0000-0000-0000FA360000}"/>
    <cellStyle name="Input 3 3 3 5 2" xfId="14729" xr:uid="{00000000-0005-0000-0000-0000FB360000}"/>
    <cellStyle name="Input 3 3 3 5 2 2" xfId="23981" xr:uid="{00000000-0005-0000-0000-0000FC360000}"/>
    <cellStyle name="Input 3 3 3 5 2 3" xfId="33233" xr:uid="{00000000-0005-0000-0000-0000FD360000}"/>
    <cellStyle name="Input 3 3 3 6" xfId="8159" xr:uid="{00000000-0005-0000-0000-0000FE360000}"/>
    <cellStyle name="Input 3 3 3 6 2" xfId="17411" xr:uid="{00000000-0005-0000-0000-0000FF360000}"/>
    <cellStyle name="Input 3 3 3 6 2 2" xfId="26663" xr:uid="{00000000-0005-0000-0000-000000370000}"/>
    <cellStyle name="Input 3 3 3 6 2 3" xfId="35915" xr:uid="{00000000-0005-0000-0000-000001370000}"/>
    <cellStyle name="Input 3 3 3 7" xfId="11281" xr:uid="{00000000-0005-0000-0000-000002370000}"/>
    <cellStyle name="Input 3 3 3 7 2" xfId="20533" xr:uid="{00000000-0005-0000-0000-000003370000}"/>
    <cellStyle name="Input 3 3 3 7 3" xfId="29785" xr:uid="{00000000-0005-0000-0000-000004370000}"/>
    <cellStyle name="Input 3 3 4" xfId="2105" xr:uid="{00000000-0005-0000-0000-000005370000}"/>
    <cellStyle name="Input 3 3 4 2" xfId="2854" xr:uid="{00000000-0005-0000-0000-000006370000}"/>
    <cellStyle name="Input 3 3 4 2 2" xfId="6302" xr:uid="{00000000-0005-0000-0000-000007370000}"/>
    <cellStyle name="Input 3 3 4 2 2 2" xfId="15554" xr:uid="{00000000-0005-0000-0000-000008370000}"/>
    <cellStyle name="Input 3 3 4 2 2 2 2" xfId="24806" xr:uid="{00000000-0005-0000-0000-000009370000}"/>
    <cellStyle name="Input 3 3 4 2 2 2 3" xfId="34058" xr:uid="{00000000-0005-0000-0000-00000A370000}"/>
    <cellStyle name="Input 3 3 4 2 3" xfId="8984" xr:uid="{00000000-0005-0000-0000-00000B370000}"/>
    <cellStyle name="Input 3 3 4 2 3 2" xfId="18236" xr:uid="{00000000-0005-0000-0000-00000C370000}"/>
    <cellStyle name="Input 3 3 4 2 3 2 2" xfId="27488" xr:uid="{00000000-0005-0000-0000-00000D370000}"/>
    <cellStyle name="Input 3 3 4 2 3 2 3" xfId="36740" xr:uid="{00000000-0005-0000-0000-00000E370000}"/>
    <cellStyle name="Input 3 3 4 2 4" xfId="12106" xr:uid="{00000000-0005-0000-0000-00000F370000}"/>
    <cellStyle name="Input 3 3 4 2 4 2" xfId="21358" xr:uid="{00000000-0005-0000-0000-000010370000}"/>
    <cellStyle name="Input 3 3 4 2 4 3" xfId="30610" xr:uid="{00000000-0005-0000-0000-000011370000}"/>
    <cellStyle name="Input 3 3 4 3" xfId="3510" xr:uid="{00000000-0005-0000-0000-000012370000}"/>
    <cellStyle name="Input 3 3 4 3 2" xfId="6958" xr:uid="{00000000-0005-0000-0000-000013370000}"/>
    <cellStyle name="Input 3 3 4 3 2 2" xfId="16210" xr:uid="{00000000-0005-0000-0000-000014370000}"/>
    <cellStyle name="Input 3 3 4 3 2 2 2" xfId="25462" xr:uid="{00000000-0005-0000-0000-000015370000}"/>
    <cellStyle name="Input 3 3 4 3 2 2 3" xfId="34714" xr:uid="{00000000-0005-0000-0000-000016370000}"/>
    <cellStyle name="Input 3 3 4 3 3" xfId="9640" xr:uid="{00000000-0005-0000-0000-000017370000}"/>
    <cellStyle name="Input 3 3 4 3 3 2" xfId="18892" xr:uid="{00000000-0005-0000-0000-000018370000}"/>
    <cellStyle name="Input 3 3 4 3 3 2 2" xfId="28144" xr:uid="{00000000-0005-0000-0000-000019370000}"/>
    <cellStyle name="Input 3 3 4 3 3 2 3" xfId="37396" xr:uid="{00000000-0005-0000-0000-00001A370000}"/>
    <cellStyle name="Input 3 3 4 3 4" xfId="12762" xr:uid="{00000000-0005-0000-0000-00001B370000}"/>
    <cellStyle name="Input 3 3 4 3 4 2" xfId="22014" xr:uid="{00000000-0005-0000-0000-00001C370000}"/>
    <cellStyle name="Input 3 3 4 3 4 3" xfId="31266" xr:uid="{00000000-0005-0000-0000-00001D370000}"/>
    <cellStyle name="Input 3 3 4 4" xfId="4145" xr:uid="{00000000-0005-0000-0000-00001E370000}"/>
    <cellStyle name="Input 3 3 4 4 2" xfId="7593" xr:uid="{00000000-0005-0000-0000-00001F370000}"/>
    <cellStyle name="Input 3 3 4 4 2 2" xfId="16845" xr:uid="{00000000-0005-0000-0000-000020370000}"/>
    <cellStyle name="Input 3 3 4 4 2 2 2" xfId="26097" xr:uid="{00000000-0005-0000-0000-000021370000}"/>
    <cellStyle name="Input 3 3 4 4 2 2 3" xfId="35349" xr:uid="{00000000-0005-0000-0000-000022370000}"/>
    <cellStyle name="Input 3 3 4 4 3" xfId="10275" xr:uid="{00000000-0005-0000-0000-000023370000}"/>
    <cellStyle name="Input 3 3 4 4 3 2" xfId="19527" xr:uid="{00000000-0005-0000-0000-000024370000}"/>
    <cellStyle name="Input 3 3 4 4 3 2 2" xfId="28779" xr:uid="{00000000-0005-0000-0000-000025370000}"/>
    <cellStyle name="Input 3 3 4 4 3 2 3" xfId="38031" xr:uid="{00000000-0005-0000-0000-000026370000}"/>
    <cellStyle name="Input 3 3 4 4 4" xfId="13397" xr:uid="{00000000-0005-0000-0000-000027370000}"/>
    <cellStyle name="Input 3 3 4 4 4 2" xfId="22649" xr:uid="{00000000-0005-0000-0000-000028370000}"/>
    <cellStyle name="Input 3 3 4 4 4 3" xfId="31901" xr:uid="{00000000-0005-0000-0000-000029370000}"/>
    <cellStyle name="Input 3 3 4 5" xfId="5553" xr:uid="{00000000-0005-0000-0000-00002A370000}"/>
    <cellStyle name="Input 3 3 4 5 2" xfId="14805" xr:uid="{00000000-0005-0000-0000-00002B370000}"/>
    <cellStyle name="Input 3 3 4 5 2 2" xfId="24057" xr:uid="{00000000-0005-0000-0000-00002C370000}"/>
    <cellStyle name="Input 3 3 4 5 2 3" xfId="33309" xr:uid="{00000000-0005-0000-0000-00002D370000}"/>
    <cellStyle name="Input 3 3 4 6" xfId="8235" xr:uid="{00000000-0005-0000-0000-00002E370000}"/>
    <cellStyle name="Input 3 3 4 6 2" xfId="17487" xr:uid="{00000000-0005-0000-0000-00002F370000}"/>
    <cellStyle name="Input 3 3 4 6 2 2" xfId="26739" xr:uid="{00000000-0005-0000-0000-000030370000}"/>
    <cellStyle name="Input 3 3 4 6 2 3" xfId="35991" xr:uid="{00000000-0005-0000-0000-000031370000}"/>
    <cellStyle name="Input 3 3 4 7" xfId="11357" xr:uid="{00000000-0005-0000-0000-000032370000}"/>
    <cellStyle name="Input 3 3 4 7 2" xfId="20609" xr:uid="{00000000-0005-0000-0000-000033370000}"/>
    <cellStyle name="Input 3 3 4 7 3" xfId="29861" xr:uid="{00000000-0005-0000-0000-000034370000}"/>
    <cellStyle name="Input 3 3 5" xfId="2174" xr:uid="{00000000-0005-0000-0000-000035370000}"/>
    <cellStyle name="Input 3 3 5 2" xfId="2923" xr:uid="{00000000-0005-0000-0000-000036370000}"/>
    <cellStyle name="Input 3 3 5 2 2" xfId="6371" xr:uid="{00000000-0005-0000-0000-000037370000}"/>
    <cellStyle name="Input 3 3 5 2 2 2" xfId="15623" xr:uid="{00000000-0005-0000-0000-000038370000}"/>
    <cellStyle name="Input 3 3 5 2 2 2 2" xfId="24875" xr:uid="{00000000-0005-0000-0000-000039370000}"/>
    <cellStyle name="Input 3 3 5 2 2 2 3" xfId="34127" xr:uid="{00000000-0005-0000-0000-00003A370000}"/>
    <cellStyle name="Input 3 3 5 2 3" xfId="9053" xr:uid="{00000000-0005-0000-0000-00003B370000}"/>
    <cellStyle name="Input 3 3 5 2 3 2" xfId="18305" xr:uid="{00000000-0005-0000-0000-00003C370000}"/>
    <cellStyle name="Input 3 3 5 2 3 2 2" xfId="27557" xr:uid="{00000000-0005-0000-0000-00003D370000}"/>
    <cellStyle name="Input 3 3 5 2 3 2 3" xfId="36809" xr:uid="{00000000-0005-0000-0000-00003E370000}"/>
    <cellStyle name="Input 3 3 5 2 4" xfId="12175" xr:uid="{00000000-0005-0000-0000-00003F370000}"/>
    <cellStyle name="Input 3 3 5 2 4 2" xfId="21427" xr:uid="{00000000-0005-0000-0000-000040370000}"/>
    <cellStyle name="Input 3 3 5 2 4 3" xfId="30679" xr:uid="{00000000-0005-0000-0000-000041370000}"/>
    <cellStyle name="Input 3 3 5 3" xfId="3579" xr:uid="{00000000-0005-0000-0000-000042370000}"/>
    <cellStyle name="Input 3 3 5 3 2" xfId="7027" xr:uid="{00000000-0005-0000-0000-000043370000}"/>
    <cellStyle name="Input 3 3 5 3 2 2" xfId="16279" xr:uid="{00000000-0005-0000-0000-000044370000}"/>
    <cellStyle name="Input 3 3 5 3 2 2 2" xfId="25531" xr:uid="{00000000-0005-0000-0000-000045370000}"/>
    <cellStyle name="Input 3 3 5 3 2 2 3" xfId="34783" xr:uid="{00000000-0005-0000-0000-000046370000}"/>
    <cellStyle name="Input 3 3 5 3 3" xfId="9709" xr:uid="{00000000-0005-0000-0000-000047370000}"/>
    <cellStyle name="Input 3 3 5 3 3 2" xfId="18961" xr:uid="{00000000-0005-0000-0000-000048370000}"/>
    <cellStyle name="Input 3 3 5 3 3 2 2" xfId="28213" xr:uid="{00000000-0005-0000-0000-000049370000}"/>
    <cellStyle name="Input 3 3 5 3 3 2 3" xfId="37465" xr:uid="{00000000-0005-0000-0000-00004A370000}"/>
    <cellStyle name="Input 3 3 5 3 4" xfId="12831" xr:uid="{00000000-0005-0000-0000-00004B370000}"/>
    <cellStyle name="Input 3 3 5 3 4 2" xfId="22083" xr:uid="{00000000-0005-0000-0000-00004C370000}"/>
    <cellStyle name="Input 3 3 5 3 4 3" xfId="31335" xr:uid="{00000000-0005-0000-0000-00004D370000}"/>
    <cellStyle name="Input 3 3 5 4" xfId="4214" xr:uid="{00000000-0005-0000-0000-00004E370000}"/>
    <cellStyle name="Input 3 3 5 4 2" xfId="7662" xr:uid="{00000000-0005-0000-0000-00004F370000}"/>
    <cellStyle name="Input 3 3 5 4 2 2" xfId="16914" xr:uid="{00000000-0005-0000-0000-000050370000}"/>
    <cellStyle name="Input 3 3 5 4 2 2 2" xfId="26166" xr:uid="{00000000-0005-0000-0000-000051370000}"/>
    <cellStyle name="Input 3 3 5 4 2 2 3" xfId="35418" xr:uid="{00000000-0005-0000-0000-000052370000}"/>
    <cellStyle name="Input 3 3 5 4 3" xfId="10344" xr:uid="{00000000-0005-0000-0000-000053370000}"/>
    <cellStyle name="Input 3 3 5 4 3 2" xfId="19596" xr:uid="{00000000-0005-0000-0000-000054370000}"/>
    <cellStyle name="Input 3 3 5 4 3 2 2" xfId="28848" xr:uid="{00000000-0005-0000-0000-000055370000}"/>
    <cellStyle name="Input 3 3 5 4 3 2 3" xfId="38100" xr:uid="{00000000-0005-0000-0000-000056370000}"/>
    <cellStyle name="Input 3 3 5 4 4" xfId="13466" xr:uid="{00000000-0005-0000-0000-000057370000}"/>
    <cellStyle name="Input 3 3 5 4 4 2" xfId="22718" xr:uid="{00000000-0005-0000-0000-000058370000}"/>
    <cellStyle name="Input 3 3 5 4 4 3" xfId="31970" xr:uid="{00000000-0005-0000-0000-000059370000}"/>
    <cellStyle name="Input 3 3 5 5" xfId="5622" xr:uid="{00000000-0005-0000-0000-00005A370000}"/>
    <cellStyle name="Input 3 3 5 5 2" xfId="14874" xr:uid="{00000000-0005-0000-0000-00005B370000}"/>
    <cellStyle name="Input 3 3 5 5 2 2" xfId="24126" xr:uid="{00000000-0005-0000-0000-00005C370000}"/>
    <cellStyle name="Input 3 3 5 5 2 3" xfId="33378" xr:uid="{00000000-0005-0000-0000-00005D370000}"/>
    <cellStyle name="Input 3 3 5 6" xfId="8304" xr:uid="{00000000-0005-0000-0000-00005E370000}"/>
    <cellStyle name="Input 3 3 5 6 2" xfId="17556" xr:uid="{00000000-0005-0000-0000-00005F370000}"/>
    <cellStyle name="Input 3 3 5 6 2 2" xfId="26808" xr:uid="{00000000-0005-0000-0000-000060370000}"/>
    <cellStyle name="Input 3 3 5 6 2 3" xfId="36060" xr:uid="{00000000-0005-0000-0000-000061370000}"/>
    <cellStyle name="Input 3 3 5 7" xfId="11426" xr:uid="{00000000-0005-0000-0000-000062370000}"/>
    <cellStyle name="Input 3 3 5 7 2" xfId="20678" xr:uid="{00000000-0005-0000-0000-000063370000}"/>
    <cellStyle name="Input 3 3 5 7 3" xfId="29930" xr:uid="{00000000-0005-0000-0000-000064370000}"/>
    <cellStyle name="Input 3 3 6" xfId="2235" xr:uid="{00000000-0005-0000-0000-000065370000}"/>
    <cellStyle name="Input 3 3 6 2" xfId="2984" xr:uid="{00000000-0005-0000-0000-000066370000}"/>
    <cellStyle name="Input 3 3 6 2 2" xfId="6432" xr:uid="{00000000-0005-0000-0000-000067370000}"/>
    <cellStyle name="Input 3 3 6 2 2 2" xfId="15684" xr:uid="{00000000-0005-0000-0000-000068370000}"/>
    <cellStyle name="Input 3 3 6 2 2 2 2" xfId="24936" xr:uid="{00000000-0005-0000-0000-000069370000}"/>
    <cellStyle name="Input 3 3 6 2 2 2 3" xfId="34188" xr:uid="{00000000-0005-0000-0000-00006A370000}"/>
    <cellStyle name="Input 3 3 6 2 3" xfId="9114" xr:uid="{00000000-0005-0000-0000-00006B370000}"/>
    <cellStyle name="Input 3 3 6 2 3 2" xfId="18366" xr:uid="{00000000-0005-0000-0000-00006C370000}"/>
    <cellStyle name="Input 3 3 6 2 3 2 2" xfId="27618" xr:uid="{00000000-0005-0000-0000-00006D370000}"/>
    <cellStyle name="Input 3 3 6 2 3 2 3" xfId="36870" xr:uid="{00000000-0005-0000-0000-00006E370000}"/>
    <cellStyle name="Input 3 3 6 2 4" xfId="12236" xr:uid="{00000000-0005-0000-0000-00006F370000}"/>
    <cellStyle name="Input 3 3 6 2 4 2" xfId="21488" xr:uid="{00000000-0005-0000-0000-000070370000}"/>
    <cellStyle name="Input 3 3 6 2 4 3" xfId="30740" xr:uid="{00000000-0005-0000-0000-000071370000}"/>
    <cellStyle name="Input 3 3 6 3" xfId="3640" xr:uid="{00000000-0005-0000-0000-000072370000}"/>
    <cellStyle name="Input 3 3 6 3 2" xfId="7088" xr:uid="{00000000-0005-0000-0000-000073370000}"/>
    <cellStyle name="Input 3 3 6 3 2 2" xfId="16340" xr:uid="{00000000-0005-0000-0000-000074370000}"/>
    <cellStyle name="Input 3 3 6 3 2 2 2" xfId="25592" xr:uid="{00000000-0005-0000-0000-000075370000}"/>
    <cellStyle name="Input 3 3 6 3 2 2 3" xfId="34844" xr:uid="{00000000-0005-0000-0000-000076370000}"/>
    <cellStyle name="Input 3 3 6 3 3" xfId="9770" xr:uid="{00000000-0005-0000-0000-000077370000}"/>
    <cellStyle name="Input 3 3 6 3 3 2" xfId="19022" xr:uid="{00000000-0005-0000-0000-000078370000}"/>
    <cellStyle name="Input 3 3 6 3 3 2 2" xfId="28274" xr:uid="{00000000-0005-0000-0000-000079370000}"/>
    <cellStyle name="Input 3 3 6 3 3 2 3" xfId="37526" xr:uid="{00000000-0005-0000-0000-00007A370000}"/>
    <cellStyle name="Input 3 3 6 3 4" xfId="12892" xr:uid="{00000000-0005-0000-0000-00007B370000}"/>
    <cellStyle name="Input 3 3 6 3 4 2" xfId="22144" xr:uid="{00000000-0005-0000-0000-00007C370000}"/>
    <cellStyle name="Input 3 3 6 3 4 3" xfId="31396" xr:uid="{00000000-0005-0000-0000-00007D370000}"/>
    <cellStyle name="Input 3 3 6 4" xfId="4275" xr:uid="{00000000-0005-0000-0000-00007E370000}"/>
    <cellStyle name="Input 3 3 6 4 2" xfId="7723" xr:uid="{00000000-0005-0000-0000-00007F370000}"/>
    <cellStyle name="Input 3 3 6 4 2 2" xfId="16975" xr:uid="{00000000-0005-0000-0000-000080370000}"/>
    <cellStyle name="Input 3 3 6 4 2 2 2" xfId="26227" xr:uid="{00000000-0005-0000-0000-000081370000}"/>
    <cellStyle name="Input 3 3 6 4 2 2 3" xfId="35479" xr:uid="{00000000-0005-0000-0000-000082370000}"/>
    <cellStyle name="Input 3 3 6 4 3" xfId="10405" xr:uid="{00000000-0005-0000-0000-000083370000}"/>
    <cellStyle name="Input 3 3 6 4 3 2" xfId="19657" xr:uid="{00000000-0005-0000-0000-000084370000}"/>
    <cellStyle name="Input 3 3 6 4 3 2 2" xfId="28909" xr:uid="{00000000-0005-0000-0000-000085370000}"/>
    <cellStyle name="Input 3 3 6 4 3 2 3" xfId="38161" xr:uid="{00000000-0005-0000-0000-000086370000}"/>
    <cellStyle name="Input 3 3 6 4 4" xfId="13527" xr:uid="{00000000-0005-0000-0000-000087370000}"/>
    <cellStyle name="Input 3 3 6 4 4 2" xfId="22779" xr:uid="{00000000-0005-0000-0000-000088370000}"/>
    <cellStyle name="Input 3 3 6 4 4 3" xfId="32031" xr:uid="{00000000-0005-0000-0000-000089370000}"/>
    <cellStyle name="Input 3 3 6 5" xfId="5683" xr:uid="{00000000-0005-0000-0000-00008A370000}"/>
    <cellStyle name="Input 3 3 6 5 2" xfId="14935" xr:uid="{00000000-0005-0000-0000-00008B370000}"/>
    <cellStyle name="Input 3 3 6 5 2 2" xfId="24187" xr:uid="{00000000-0005-0000-0000-00008C370000}"/>
    <cellStyle name="Input 3 3 6 5 2 3" xfId="33439" xr:uid="{00000000-0005-0000-0000-00008D370000}"/>
    <cellStyle name="Input 3 3 6 6" xfId="8365" xr:uid="{00000000-0005-0000-0000-00008E370000}"/>
    <cellStyle name="Input 3 3 6 6 2" xfId="17617" xr:uid="{00000000-0005-0000-0000-00008F370000}"/>
    <cellStyle name="Input 3 3 6 6 2 2" xfId="26869" xr:uid="{00000000-0005-0000-0000-000090370000}"/>
    <cellStyle name="Input 3 3 6 6 2 3" xfId="36121" xr:uid="{00000000-0005-0000-0000-000091370000}"/>
    <cellStyle name="Input 3 3 6 7" xfId="11487" xr:uid="{00000000-0005-0000-0000-000092370000}"/>
    <cellStyle name="Input 3 3 6 7 2" xfId="20739" xr:uid="{00000000-0005-0000-0000-000093370000}"/>
    <cellStyle name="Input 3 3 6 7 3" xfId="29991" xr:uid="{00000000-0005-0000-0000-000094370000}"/>
    <cellStyle name="Input 3 3 7" xfId="1066" xr:uid="{00000000-0005-0000-0000-000095370000}"/>
    <cellStyle name="Input 3 3 7 2" xfId="4794" xr:uid="{00000000-0005-0000-0000-000096370000}"/>
    <cellStyle name="Input 3 3 7 2 2" xfId="14046" xr:uid="{00000000-0005-0000-0000-000097370000}"/>
    <cellStyle name="Input 3 3 7 2 2 2" xfId="23298" xr:uid="{00000000-0005-0000-0000-000098370000}"/>
    <cellStyle name="Input 3 3 7 2 2 3" xfId="32550" xr:uid="{00000000-0005-0000-0000-000099370000}"/>
    <cellStyle name="Input 3 3 7 3" xfId="4349" xr:uid="{00000000-0005-0000-0000-00009A370000}"/>
    <cellStyle name="Input 3 3 7 3 2" xfId="13601" xr:uid="{00000000-0005-0000-0000-00009B370000}"/>
    <cellStyle name="Input 3 3 7 3 2 2" xfId="22853" xr:uid="{00000000-0005-0000-0000-00009C370000}"/>
    <cellStyle name="Input 3 3 7 3 2 3" xfId="32105" xr:uid="{00000000-0005-0000-0000-00009D370000}"/>
    <cellStyle name="Input 3 3 7 4" xfId="10820" xr:uid="{00000000-0005-0000-0000-00009E370000}"/>
    <cellStyle name="Input 3 3 7 4 2" xfId="20072" xr:uid="{00000000-0005-0000-0000-00009F370000}"/>
    <cellStyle name="Input 3 3 7 4 3" xfId="29324" xr:uid="{00000000-0005-0000-0000-0000A0370000}"/>
    <cellStyle name="Input 3 3 8" xfId="891" xr:uid="{00000000-0005-0000-0000-0000A1370000}"/>
    <cellStyle name="Input 3 3 8 2" xfId="4619" xr:uid="{00000000-0005-0000-0000-0000A2370000}"/>
    <cellStyle name="Input 3 3 8 2 2" xfId="13871" xr:uid="{00000000-0005-0000-0000-0000A3370000}"/>
    <cellStyle name="Input 3 3 8 2 2 2" xfId="23123" xr:uid="{00000000-0005-0000-0000-0000A4370000}"/>
    <cellStyle name="Input 3 3 8 2 2 3" xfId="32375" xr:uid="{00000000-0005-0000-0000-0000A5370000}"/>
    <cellStyle name="Input 3 3 8 3" xfId="4586" xr:uid="{00000000-0005-0000-0000-0000A6370000}"/>
    <cellStyle name="Input 3 3 8 3 2" xfId="13838" xr:uid="{00000000-0005-0000-0000-0000A7370000}"/>
    <cellStyle name="Input 3 3 8 3 2 2" xfId="23090" xr:uid="{00000000-0005-0000-0000-0000A8370000}"/>
    <cellStyle name="Input 3 3 8 3 2 3" xfId="32342" xr:uid="{00000000-0005-0000-0000-0000A9370000}"/>
    <cellStyle name="Input 3 3 8 4" xfId="10645" xr:uid="{00000000-0005-0000-0000-0000AA370000}"/>
    <cellStyle name="Input 3 3 8 4 2" xfId="19897" xr:uid="{00000000-0005-0000-0000-0000AB370000}"/>
    <cellStyle name="Input 3 3 8 4 3" xfId="29149" xr:uid="{00000000-0005-0000-0000-0000AC370000}"/>
    <cellStyle name="Input 3 3 9" xfId="2340" xr:uid="{00000000-0005-0000-0000-0000AD370000}"/>
    <cellStyle name="Input 3 3 9 2" xfId="5788" xr:uid="{00000000-0005-0000-0000-0000AE370000}"/>
    <cellStyle name="Input 3 3 9 2 2" xfId="15040" xr:uid="{00000000-0005-0000-0000-0000AF370000}"/>
    <cellStyle name="Input 3 3 9 2 2 2" xfId="24292" xr:uid="{00000000-0005-0000-0000-0000B0370000}"/>
    <cellStyle name="Input 3 3 9 2 2 3" xfId="33544" xr:uid="{00000000-0005-0000-0000-0000B1370000}"/>
    <cellStyle name="Input 3 3 9 3" xfId="8470" xr:uid="{00000000-0005-0000-0000-0000B2370000}"/>
    <cellStyle name="Input 3 3 9 3 2" xfId="17722" xr:uid="{00000000-0005-0000-0000-0000B3370000}"/>
    <cellStyle name="Input 3 3 9 3 2 2" xfId="26974" xr:uid="{00000000-0005-0000-0000-0000B4370000}"/>
    <cellStyle name="Input 3 3 9 3 2 3" xfId="36226" xr:uid="{00000000-0005-0000-0000-0000B5370000}"/>
    <cellStyle name="Input 3 3 9 4" xfId="11592" xr:uid="{00000000-0005-0000-0000-0000B6370000}"/>
    <cellStyle name="Input 3 3 9 4 2" xfId="20844" xr:uid="{00000000-0005-0000-0000-0000B7370000}"/>
    <cellStyle name="Input 3 3 9 4 3" xfId="30096" xr:uid="{00000000-0005-0000-0000-0000B8370000}"/>
    <cellStyle name="Input 3 4" xfId="808" xr:uid="{00000000-0005-0000-0000-0000B9370000}"/>
    <cellStyle name="Input 3 4 10" xfId="4551" xr:uid="{00000000-0005-0000-0000-0000BA370000}"/>
    <cellStyle name="Input 3 4 10 2" xfId="13803" xr:uid="{00000000-0005-0000-0000-0000BB370000}"/>
    <cellStyle name="Input 3 4 10 2 2" xfId="23055" xr:uid="{00000000-0005-0000-0000-0000BC370000}"/>
    <cellStyle name="Input 3 4 10 2 3" xfId="32307" xr:uid="{00000000-0005-0000-0000-0000BD370000}"/>
    <cellStyle name="Input 3 4 11" xfId="4993" xr:uid="{00000000-0005-0000-0000-0000BE370000}"/>
    <cellStyle name="Input 3 4 11 2" xfId="14245" xr:uid="{00000000-0005-0000-0000-0000BF370000}"/>
    <cellStyle name="Input 3 4 11 2 2" xfId="23497" xr:uid="{00000000-0005-0000-0000-0000C0370000}"/>
    <cellStyle name="Input 3 4 11 2 3" xfId="32749" xr:uid="{00000000-0005-0000-0000-0000C1370000}"/>
    <cellStyle name="Input 3 4 12" xfId="10580" xr:uid="{00000000-0005-0000-0000-0000C2370000}"/>
    <cellStyle name="Input 3 4 12 2" xfId="19832" xr:uid="{00000000-0005-0000-0000-0000C3370000}"/>
    <cellStyle name="Input 3 4 12 3" xfId="29084" xr:uid="{00000000-0005-0000-0000-0000C4370000}"/>
    <cellStyle name="Input 3 4 2" xfId="1987" xr:uid="{00000000-0005-0000-0000-0000C5370000}"/>
    <cellStyle name="Input 3 4 2 2" xfId="2740" xr:uid="{00000000-0005-0000-0000-0000C6370000}"/>
    <cellStyle name="Input 3 4 2 2 2" xfId="6188" xr:uid="{00000000-0005-0000-0000-0000C7370000}"/>
    <cellStyle name="Input 3 4 2 2 2 2" xfId="15440" xr:uid="{00000000-0005-0000-0000-0000C8370000}"/>
    <cellStyle name="Input 3 4 2 2 2 2 2" xfId="24692" xr:uid="{00000000-0005-0000-0000-0000C9370000}"/>
    <cellStyle name="Input 3 4 2 2 2 2 3" xfId="33944" xr:uid="{00000000-0005-0000-0000-0000CA370000}"/>
    <cellStyle name="Input 3 4 2 2 3" xfId="8870" xr:uid="{00000000-0005-0000-0000-0000CB370000}"/>
    <cellStyle name="Input 3 4 2 2 3 2" xfId="18122" xr:uid="{00000000-0005-0000-0000-0000CC370000}"/>
    <cellStyle name="Input 3 4 2 2 3 2 2" xfId="27374" xr:uid="{00000000-0005-0000-0000-0000CD370000}"/>
    <cellStyle name="Input 3 4 2 2 3 2 3" xfId="36626" xr:uid="{00000000-0005-0000-0000-0000CE370000}"/>
    <cellStyle name="Input 3 4 2 2 4" xfId="11992" xr:uid="{00000000-0005-0000-0000-0000CF370000}"/>
    <cellStyle name="Input 3 4 2 2 4 2" xfId="21244" xr:uid="{00000000-0005-0000-0000-0000D0370000}"/>
    <cellStyle name="Input 3 4 2 2 4 3" xfId="30496" xr:uid="{00000000-0005-0000-0000-0000D1370000}"/>
    <cellStyle name="Input 3 4 2 3" xfId="3396" xr:uid="{00000000-0005-0000-0000-0000D2370000}"/>
    <cellStyle name="Input 3 4 2 3 2" xfId="6844" xr:uid="{00000000-0005-0000-0000-0000D3370000}"/>
    <cellStyle name="Input 3 4 2 3 2 2" xfId="16096" xr:uid="{00000000-0005-0000-0000-0000D4370000}"/>
    <cellStyle name="Input 3 4 2 3 2 2 2" xfId="25348" xr:uid="{00000000-0005-0000-0000-0000D5370000}"/>
    <cellStyle name="Input 3 4 2 3 2 2 3" xfId="34600" xr:uid="{00000000-0005-0000-0000-0000D6370000}"/>
    <cellStyle name="Input 3 4 2 3 3" xfId="9526" xr:uid="{00000000-0005-0000-0000-0000D7370000}"/>
    <cellStyle name="Input 3 4 2 3 3 2" xfId="18778" xr:uid="{00000000-0005-0000-0000-0000D8370000}"/>
    <cellStyle name="Input 3 4 2 3 3 2 2" xfId="28030" xr:uid="{00000000-0005-0000-0000-0000D9370000}"/>
    <cellStyle name="Input 3 4 2 3 3 2 3" xfId="37282" xr:uid="{00000000-0005-0000-0000-0000DA370000}"/>
    <cellStyle name="Input 3 4 2 3 4" xfId="12648" xr:uid="{00000000-0005-0000-0000-0000DB370000}"/>
    <cellStyle name="Input 3 4 2 3 4 2" xfId="21900" xr:uid="{00000000-0005-0000-0000-0000DC370000}"/>
    <cellStyle name="Input 3 4 2 3 4 3" xfId="31152" xr:uid="{00000000-0005-0000-0000-0000DD370000}"/>
    <cellStyle name="Input 3 4 2 4" xfId="4031" xr:uid="{00000000-0005-0000-0000-0000DE370000}"/>
    <cellStyle name="Input 3 4 2 4 2" xfId="7479" xr:uid="{00000000-0005-0000-0000-0000DF370000}"/>
    <cellStyle name="Input 3 4 2 4 2 2" xfId="16731" xr:uid="{00000000-0005-0000-0000-0000E0370000}"/>
    <cellStyle name="Input 3 4 2 4 2 2 2" xfId="25983" xr:uid="{00000000-0005-0000-0000-0000E1370000}"/>
    <cellStyle name="Input 3 4 2 4 2 2 3" xfId="35235" xr:uid="{00000000-0005-0000-0000-0000E2370000}"/>
    <cellStyle name="Input 3 4 2 4 3" xfId="10161" xr:uid="{00000000-0005-0000-0000-0000E3370000}"/>
    <cellStyle name="Input 3 4 2 4 3 2" xfId="19413" xr:uid="{00000000-0005-0000-0000-0000E4370000}"/>
    <cellStyle name="Input 3 4 2 4 3 2 2" xfId="28665" xr:uid="{00000000-0005-0000-0000-0000E5370000}"/>
    <cellStyle name="Input 3 4 2 4 3 2 3" xfId="37917" xr:uid="{00000000-0005-0000-0000-0000E6370000}"/>
    <cellStyle name="Input 3 4 2 4 4" xfId="13283" xr:uid="{00000000-0005-0000-0000-0000E7370000}"/>
    <cellStyle name="Input 3 4 2 4 4 2" xfId="22535" xr:uid="{00000000-0005-0000-0000-0000E8370000}"/>
    <cellStyle name="Input 3 4 2 4 4 3" xfId="31787" xr:uid="{00000000-0005-0000-0000-0000E9370000}"/>
    <cellStyle name="Input 3 4 2 5" xfId="5437" xr:uid="{00000000-0005-0000-0000-0000EA370000}"/>
    <cellStyle name="Input 3 4 2 5 2" xfId="14689" xr:uid="{00000000-0005-0000-0000-0000EB370000}"/>
    <cellStyle name="Input 3 4 2 5 2 2" xfId="23941" xr:uid="{00000000-0005-0000-0000-0000EC370000}"/>
    <cellStyle name="Input 3 4 2 5 2 3" xfId="33193" xr:uid="{00000000-0005-0000-0000-0000ED370000}"/>
    <cellStyle name="Input 3 4 2 6" xfId="8120" xr:uid="{00000000-0005-0000-0000-0000EE370000}"/>
    <cellStyle name="Input 3 4 2 6 2" xfId="17372" xr:uid="{00000000-0005-0000-0000-0000EF370000}"/>
    <cellStyle name="Input 3 4 2 6 2 2" xfId="26624" xr:uid="{00000000-0005-0000-0000-0000F0370000}"/>
    <cellStyle name="Input 3 4 2 6 2 3" xfId="35876" xr:uid="{00000000-0005-0000-0000-0000F1370000}"/>
    <cellStyle name="Input 3 4 2 7" xfId="11242" xr:uid="{00000000-0005-0000-0000-0000F2370000}"/>
    <cellStyle name="Input 3 4 2 7 2" xfId="20494" xr:uid="{00000000-0005-0000-0000-0000F3370000}"/>
    <cellStyle name="Input 3 4 2 7 3" xfId="29746" xr:uid="{00000000-0005-0000-0000-0000F4370000}"/>
    <cellStyle name="Input 3 4 3" xfId="2069" xr:uid="{00000000-0005-0000-0000-0000F5370000}"/>
    <cellStyle name="Input 3 4 3 2" xfId="2818" xr:uid="{00000000-0005-0000-0000-0000F6370000}"/>
    <cellStyle name="Input 3 4 3 2 2" xfId="6266" xr:uid="{00000000-0005-0000-0000-0000F7370000}"/>
    <cellStyle name="Input 3 4 3 2 2 2" xfId="15518" xr:uid="{00000000-0005-0000-0000-0000F8370000}"/>
    <cellStyle name="Input 3 4 3 2 2 2 2" xfId="24770" xr:uid="{00000000-0005-0000-0000-0000F9370000}"/>
    <cellStyle name="Input 3 4 3 2 2 2 3" xfId="34022" xr:uid="{00000000-0005-0000-0000-0000FA370000}"/>
    <cellStyle name="Input 3 4 3 2 3" xfId="8948" xr:uid="{00000000-0005-0000-0000-0000FB370000}"/>
    <cellStyle name="Input 3 4 3 2 3 2" xfId="18200" xr:uid="{00000000-0005-0000-0000-0000FC370000}"/>
    <cellStyle name="Input 3 4 3 2 3 2 2" xfId="27452" xr:uid="{00000000-0005-0000-0000-0000FD370000}"/>
    <cellStyle name="Input 3 4 3 2 3 2 3" xfId="36704" xr:uid="{00000000-0005-0000-0000-0000FE370000}"/>
    <cellStyle name="Input 3 4 3 2 4" xfId="12070" xr:uid="{00000000-0005-0000-0000-0000FF370000}"/>
    <cellStyle name="Input 3 4 3 2 4 2" xfId="21322" xr:uid="{00000000-0005-0000-0000-000000380000}"/>
    <cellStyle name="Input 3 4 3 2 4 3" xfId="30574" xr:uid="{00000000-0005-0000-0000-000001380000}"/>
    <cellStyle name="Input 3 4 3 3" xfId="3474" xr:uid="{00000000-0005-0000-0000-000002380000}"/>
    <cellStyle name="Input 3 4 3 3 2" xfId="6922" xr:uid="{00000000-0005-0000-0000-000003380000}"/>
    <cellStyle name="Input 3 4 3 3 2 2" xfId="16174" xr:uid="{00000000-0005-0000-0000-000004380000}"/>
    <cellStyle name="Input 3 4 3 3 2 2 2" xfId="25426" xr:uid="{00000000-0005-0000-0000-000005380000}"/>
    <cellStyle name="Input 3 4 3 3 2 2 3" xfId="34678" xr:uid="{00000000-0005-0000-0000-000006380000}"/>
    <cellStyle name="Input 3 4 3 3 3" xfId="9604" xr:uid="{00000000-0005-0000-0000-000007380000}"/>
    <cellStyle name="Input 3 4 3 3 3 2" xfId="18856" xr:uid="{00000000-0005-0000-0000-000008380000}"/>
    <cellStyle name="Input 3 4 3 3 3 2 2" xfId="28108" xr:uid="{00000000-0005-0000-0000-000009380000}"/>
    <cellStyle name="Input 3 4 3 3 3 2 3" xfId="37360" xr:uid="{00000000-0005-0000-0000-00000A380000}"/>
    <cellStyle name="Input 3 4 3 3 4" xfId="12726" xr:uid="{00000000-0005-0000-0000-00000B380000}"/>
    <cellStyle name="Input 3 4 3 3 4 2" xfId="21978" xr:uid="{00000000-0005-0000-0000-00000C380000}"/>
    <cellStyle name="Input 3 4 3 3 4 3" xfId="31230" xr:uid="{00000000-0005-0000-0000-00000D380000}"/>
    <cellStyle name="Input 3 4 3 4" xfId="4109" xr:uid="{00000000-0005-0000-0000-00000E380000}"/>
    <cellStyle name="Input 3 4 3 4 2" xfId="7557" xr:uid="{00000000-0005-0000-0000-00000F380000}"/>
    <cellStyle name="Input 3 4 3 4 2 2" xfId="16809" xr:uid="{00000000-0005-0000-0000-000010380000}"/>
    <cellStyle name="Input 3 4 3 4 2 2 2" xfId="26061" xr:uid="{00000000-0005-0000-0000-000011380000}"/>
    <cellStyle name="Input 3 4 3 4 2 2 3" xfId="35313" xr:uid="{00000000-0005-0000-0000-000012380000}"/>
    <cellStyle name="Input 3 4 3 4 3" xfId="10239" xr:uid="{00000000-0005-0000-0000-000013380000}"/>
    <cellStyle name="Input 3 4 3 4 3 2" xfId="19491" xr:uid="{00000000-0005-0000-0000-000014380000}"/>
    <cellStyle name="Input 3 4 3 4 3 2 2" xfId="28743" xr:uid="{00000000-0005-0000-0000-000015380000}"/>
    <cellStyle name="Input 3 4 3 4 3 2 3" xfId="37995" xr:uid="{00000000-0005-0000-0000-000016380000}"/>
    <cellStyle name="Input 3 4 3 4 4" xfId="13361" xr:uid="{00000000-0005-0000-0000-000017380000}"/>
    <cellStyle name="Input 3 4 3 4 4 2" xfId="22613" xr:uid="{00000000-0005-0000-0000-000018380000}"/>
    <cellStyle name="Input 3 4 3 4 4 3" xfId="31865" xr:uid="{00000000-0005-0000-0000-000019380000}"/>
    <cellStyle name="Input 3 4 3 5" xfId="5517" xr:uid="{00000000-0005-0000-0000-00001A380000}"/>
    <cellStyle name="Input 3 4 3 5 2" xfId="14769" xr:uid="{00000000-0005-0000-0000-00001B380000}"/>
    <cellStyle name="Input 3 4 3 5 2 2" xfId="24021" xr:uid="{00000000-0005-0000-0000-00001C380000}"/>
    <cellStyle name="Input 3 4 3 5 2 3" xfId="33273" xr:uid="{00000000-0005-0000-0000-00001D380000}"/>
    <cellStyle name="Input 3 4 3 6" xfId="8199" xr:uid="{00000000-0005-0000-0000-00001E380000}"/>
    <cellStyle name="Input 3 4 3 6 2" xfId="17451" xr:uid="{00000000-0005-0000-0000-00001F380000}"/>
    <cellStyle name="Input 3 4 3 6 2 2" xfId="26703" xr:uid="{00000000-0005-0000-0000-000020380000}"/>
    <cellStyle name="Input 3 4 3 6 2 3" xfId="35955" xr:uid="{00000000-0005-0000-0000-000021380000}"/>
    <cellStyle name="Input 3 4 3 7" xfId="11321" xr:uid="{00000000-0005-0000-0000-000022380000}"/>
    <cellStyle name="Input 3 4 3 7 2" xfId="20573" xr:uid="{00000000-0005-0000-0000-000023380000}"/>
    <cellStyle name="Input 3 4 3 7 3" xfId="29825" xr:uid="{00000000-0005-0000-0000-000024380000}"/>
    <cellStyle name="Input 3 4 4" xfId="2142" xr:uid="{00000000-0005-0000-0000-000025380000}"/>
    <cellStyle name="Input 3 4 4 2" xfId="2891" xr:uid="{00000000-0005-0000-0000-000026380000}"/>
    <cellStyle name="Input 3 4 4 2 2" xfId="6339" xr:uid="{00000000-0005-0000-0000-000027380000}"/>
    <cellStyle name="Input 3 4 4 2 2 2" xfId="15591" xr:uid="{00000000-0005-0000-0000-000028380000}"/>
    <cellStyle name="Input 3 4 4 2 2 2 2" xfId="24843" xr:uid="{00000000-0005-0000-0000-000029380000}"/>
    <cellStyle name="Input 3 4 4 2 2 2 3" xfId="34095" xr:uid="{00000000-0005-0000-0000-00002A380000}"/>
    <cellStyle name="Input 3 4 4 2 3" xfId="9021" xr:uid="{00000000-0005-0000-0000-00002B380000}"/>
    <cellStyle name="Input 3 4 4 2 3 2" xfId="18273" xr:uid="{00000000-0005-0000-0000-00002C380000}"/>
    <cellStyle name="Input 3 4 4 2 3 2 2" xfId="27525" xr:uid="{00000000-0005-0000-0000-00002D380000}"/>
    <cellStyle name="Input 3 4 4 2 3 2 3" xfId="36777" xr:uid="{00000000-0005-0000-0000-00002E380000}"/>
    <cellStyle name="Input 3 4 4 2 4" xfId="12143" xr:uid="{00000000-0005-0000-0000-00002F380000}"/>
    <cellStyle name="Input 3 4 4 2 4 2" xfId="21395" xr:uid="{00000000-0005-0000-0000-000030380000}"/>
    <cellStyle name="Input 3 4 4 2 4 3" xfId="30647" xr:uid="{00000000-0005-0000-0000-000031380000}"/>
    <cellStyle name="Input 3 4 4 3" xfId="3547" xr:uid="{00000000-0005-0000-0000-000032380000}"/>
    <cellStyle name="Input 3 4 4 3 2" xfId="6995" xr:uid="{00000000-0005-0000-0000-000033380000}"/>
    <cellStyle name="Input 3 4 4 3 2 2" xfId="16247" xr:uid="{00000000-0005-0000-0000-000034380000}"/>
    <cellStyle name="Input 3 4 4 3 2 2 2" xfId="25499" xr:uid="{00000000-0005-0000-0000-000035380000}"/>
    <cellStyle name="Input 3 4 4 3 2 2 3" xfId="34751" xr:uid="{00000000-0005-0000-0000-000036380000}"/>
    <cellStyle name="Input 3 4 4 3 3" xfId="9677" xr:uid="{00000000-0005-0000-0000-000037380000}"/>
    <cellStyle name="Input 3 4 4 3 3 2" xfId="18929" xr:uid="{00000000-0005-0000-0000-000038380000}"/>
    <cellStyle name="Input 3 4 4 3 3 2 2" xfId="28181" xr:uid="{00000000-0005-0000-0000-000039380000}"/>
    <cellStyle name="Input 3 4 4 3 3 2 3" xfId="37433" xr:uid="{00000000-0005-0000-0000-00003A380000}"/>
    <cellStyle name="Input 3 4 4 3 4" xfId="12799" xr:uid="{00000000-0005-0000-0000-00003B380000}"/>
    <cellStyle name="Input 3 4 4 3 4 2" xfId="22051" xr:uid="{00000000-0005-0000-0000-00003C380000}"/>
    <cellStyle name="Input 3 4 4 3 4 3" xfId="31303" xr:uid="{00000000-0005-0000-0000-00003D380000}"/>
    <cellStyle name="Input 3 4 4 4" xfId="4182" xr:uid="{00000000-0005-0000-0000-00003E380000}"/>
    <cellStyle name="Input 3 4 4 4 2" xfId="7630" xr:uid="{00000000-0005-0000-0000-00003F380000}"/>
    <cellStyle name="Input 3 4 4 4 2 2" xfId="16882" xr:uid="{00000000-0005-0000-0000-000040380000}"/>
    <cellStyle name="Input 3 4 4 4 2 2 2" xfId="26134" xr:uid="{00000000-0005-0000-0000-000041380000}"/>
    <cellStyle name="Input 3 4 4 4 2 2 3" xfId="35386" xr:uid="{00000000-0005-0000-0000-000042380000}"/>
    <cellStyle name="Input 3 4 4 4 3" xfId="10312" xr:uid="{00000000-0005-0000-0000-000043380000}"/>
    <cellStyle name="Input 3 4 4 4 3 2" xfId="19564" xr:uid="{00000000-0005-0000-0000-000044380000}"/>
    <cellStyle name="Input 3 4 4 4 3 2 2" xfId="28816" xr:uid="{00000000-0005-0000-0000-000045380000}"/>
    <cellStyle name="Input 3 4 4 4 3 2 3" xfId="38068" xr:uid="{00000000-0005-0000-0000-000046380000}"/>
    <cellStyle name="Input 3 4 4 4 4" xfId="13434" xr:uid="{00000000-0005-0000-0000-000047380000}"/>
    <cellStyle name="Input 3 4 4 4 4 2" xfId="22686" xr:uid="{00000000-0005-0000-0000-000048380000}"/>
    <cellStyle name="Input 3 4 4 4 4 3" xfId="31938" xr:uid="{00000000-0005-0000-0000-000049380000}"/>
    <cellStyle name="Input 3 4 4 5" xfId="5590" xr:uid="{00000000-0005-0000-0000-00004A380000}"/>
    <cellStyle name="Input 3 4 4 5 2" xfId="14842" xr:uid="{00000000-0005-0000-0000-00004B380000}"/>
    <cellStyle name="Input 3 4 4 5 2 2" xfId="24094" xr:uid="{00000000-0005-0000-0000-00004C380000}"/>
    <cellStyle name="Input 3 4 4 5 2 3" xfId="33346" xr:uid="{00000000-0005-0000-0000-00004D380000}"/>
    <cellStyle name="Input 3 4 4 6" xfId="8272" xr:uid="{00000000-0005-0000-0000-00004E380000}"/>
    <cellStyle name="Input 3 4 4 6 2" xfId="17524" xr:uid="{00000000-0005-0000-0000-00004F380000}"/>
    <cellStyle name="Input 3 4 4 6 2 2" xfId="26776" xr:uid="{00000000-0005-0000-0000-000050380000}"/>
    <cellStyle name="Input 3 4 4 6 2 3" xfId="36028" xr:uid="{00000000-0005-0000-0000-000051380000}"/>
    <cellStyle name="Input 3 4 4 7" xfId="11394" xr:uid="{00000000-0005-0000-0000-000052380000}"/>
    <cellStyle name="Input 3 4 4 7 2" xfId="20646" xr:uid="{00000000-0005-0000-0000-000053380000}"/>
    <cellStyle name="Input 3 4 4 7 3" xfId="29898" xr:uid="{00000000-0005-0000-0000-000054380000}"/>
    <cellStyle name="Input 3 4 5" xfId="2205" xr:uid="{00000000-0005-0000-0000-000055380000}"/>
    <cellStyle name="Input 3 4 5 2" xfId="2954" xr:uid="{00000000-0005-0000-0000-000056380000}"/>
    <cellStyle name="Input 3 4 5 2 2" xfId="6402" xr:uid="{00000000-0005-0000-0000-000057380000}"/>
    <cellStyle name="Input 3 4 5 2 2 2" xfId="15654" xr:uid="{00000000-0005-0000-0000-000058380000}"/>
    <cellStyle name="Input 3 4 5 2 2 2 2" xfId="24906" xr:uid="{00000000-0005-0000-0000-000059380000}"/>
    <cellStyle name="Input 3 4 5 2 2 2 3" xfId="34158" xr:uid="{00000000-0005-0000-0000-00005A380000}"/>
    <cellStyle name="Input 3 4 5 2 3" xfId="9084" xr:uid="{00000000-0005-0000-0000-00005B380000}"/>
    <cellStyle name="Input 3 4 5 2 3 2" xfId="18336" xr:uid="{00000000-0005-0000-0000-00005C380000}"/>
    <cellStyle name="Input 3 4 5 2 3 2 2" xfId="27588" xr:uid="{00000000-0005-0000-0000-00005D380000}"/>
    <cellStyle name="Input 3 4 5 2 3 2 3" xfId="36840" xr:uid="{00000000-0005-0000-0000-00005E380000}"/>
    <cellStyle name="Input 3 4 5 2 4" xfId="12206" xr:uid="{00000000-0005-0000-0000-00005F380000}"/>
    <cellStyle name="Input 3 4 5 2 4 2" xfId="21458" xr:uid="{00000000-0005-0000-0000-000060380000}"/>
    <cellStyle name="Input 3 4 5 2 4 3" xfId="30710" xr:uid="{00000000-0005-0000-0000-000061380000}"/>
    <cellStyle name="Input 3 4 5 3" xfId="3610" xr:uid="{00000000-0005-0000-0000-000062380000}"/>
    <cellStyle name="Input 3 4 5 3 2" xfId="7058" xr:uid="{00000000-0005-0000-0000-000063380000}"/>
    <cellStyle name="Input 3 4 5 3 2 2" xfId="16310" xr:uid="{00000000-0005-0000-0000-000064380000}"/>
    <cellStyle name="Input 3 4 5 3 2 2 2" xfId="25562" xr:uid="{00000000-0005-0000-0000-000065380000}"/>
    <cellStyle name="Input 3 4 5 3 2 2 3" xfId="34814" xr:uid="{00000000-0005-0000-0000-000066380000}"/>
    <cellStyle name="Input 3 4 5 3 3" xfId="9740" xr:uid="{00000000-0005-0000-0000-000067380000}"/>
    <cellStyle name="Input 3 4 5 3 3 2" xfId="18992" xr:uid="{00000000-0005-0000-0000-000068380000}"/>
    <cellStyle name="Input 3 4 5 3 3 2 2" xfId="28244" xr:uid="{00000000-0005-0000-0000-000069380000}"/>
    <cellStyle name="Input 3 4 5 3 3 2 3" xfId="37496" xr:uid="{00000000-0005-0000-0000-00006A380000}"/>
    <cellStyle name="Input 3 4 5 3 4" xfId="12862" xr:uid="{00000000-0005-0000-0000-00006B380000}"/>
    <cellStyle name="Input 3 4 5 3 4 2" xfId="22114" xr:uid="{00000000-0005-0000-0000-00006C380000}"/>
    <cellStyle name="Input 3 4 5 3 4 3" xfId="31366" xr:uid="{00000000-0005-0000-0000-00006D380000}"/>
    <cellStyle name="Input 3 4 5 4" xfId="4245" xr:uid="{00000000-0005-0000-0000-00006E380000}"/>
    <cellStyle name="Input 3 4 5 4 2" xfId="7693" xr:uid="{00000000-0005-0000-0000-00006F380000}"/>
    <cellStyle name="Input 3 4 5 4 2 2" xfId="16945" xr:uid="{00000000-0005-0000-0000-000070380000}"/>
    <cellStyle name="Input 3 4 5 4 2 2 2" xfId="26197" xr:uid="{00000000-0005-0000-0000-000071380000}"/>
    <cellStyle name="Input 3 4 5 4 2 2 3" xfId="35449" xr:uid="{00000000-0005-0000-0000-000072380000}"/>
    <cellStyle name="Input 3 4 5 4 3" xfId="10375" xr:uid="{00000000-0005-0000-0000-000073380000}"/>
    <cellStyle name="Input 3 4 5 4 3 2" xfId="19627" xr:uid="{00000000-0005-0000-0000-000074380000}"/>
    <cellStyle name="Input 3 4 5 4 3 2 2" xfId="28879" xr:uid="{00000000-0005-0000-0000-000075380000}"/>
    <cellStyle name="Input 3 4 5 4 3 2 3" xfId="38131" xr:uid="{00000000-0005-0000-0000-000076380000}"/>
    <cellStyle name="Input 3 4 5 4 4" xfId="13497" xr:uid="{00000000-0005-0000-0000-000077380000}"/>
    <cellStyle name="Input 3 4 5 4 4 2" xfId="22749" xr:uid="{00000000-0005-0000-0000-000078380000}"/>
    <cellStyle name="Input 3 4 5 4 4 3" xfId="32001" xr:uid="{00000000-0005-0000-0000-000079380000}"/>
    <cellStyle name="Input 3 4 5 5" xfId="5653" xr:uid="{00000000-0005-0000-0000-00007A380000}"/>
    <cellStyle name="Input 3 4 5 5 2" xfId="14905" xr:uid="{00000000-0005-0000-0000-00007B380000}"/>
    <cellStyle name="Input 3 4 5 5 2 2" xfId="24157" xr:uid="{00000000-0005-0000-0000-00007C380000}"/>
    <cellStyle name="Input 3 4 5 5 2 3" xfId="33409" xr:uid="{00000000-0005-0000-0000-00007D380000}"/>
    <cellStyle name="Input 3 4 5 6" xfId="8335" xr:uid="{00000000-0005-0000-0000-00007E380000}"/>
    <cellStyle name="Input 3 4 5 6 2" xfId="17587" xr:uid="{00000000-0005-0000-0000-00007F380000}"/>
    <cellStyle name="Input 3 4 5 6 2 2" xfId="26839" xr:uid="{00000000-0005-0000-0000-000080380000}"/>
    <cellStyle name="Input 3 4 5 6 2 3" xfId="36091" xr:uid="{00000000-0005-0000-0000-000081380000}"/>
    <cellStyle name="Input 3 4 5 7" xfId="11457" xr:uid="{00000000-0005-0000-0000-000082380000}"/>
    <cellStyle name="Input 3 4 5 7 2" xfId="20709" xr:uid="{00000000-0005-0000-0000-000083380000}"/>
    <cellStyle name="Input 3 4 5 7 3" xfId="29961" xr:uid="{00000000-0005-0000-0000-000084380000}"/>
    <cellStyle name="Input 3 4 6" xfId="2263" xr:uid="{00000000-0005-0000-0000-000085380000}"/>
    <cellStyle name="Input 3 4 6 2" xfId="3012" xr:uid="{00000000-0005-0000-0000-000086380000}"/>
    <cellStyle name="Input 3 4 6 2 2" xfId="6460" xr:uid="{00000000-0005-0000-0000-000087380000}"/>
    <cellStyle name="Input 3 4 6 2 2 2" xfId="15712" xr:uid="{00000000-0005-0000-0000-000088380000}"/>
    <cellStyle name="Input 3 4 6 2 2 2 2" xfId="24964" xr:uid="{00000000-0005-0000-0000-000089380000}"/>
    <cellStyle name="Input 3 4 6 2 2 2 3" xfId="34216" xr:uid="{00000000-0005-0000-0000-00008A380000}"/>
    <cellStyle name="Input 3 4 6 2 3" xfId="9142" xr:uid="{00000000-0005-0000-0000-00008B380000}"/>
    <cellStyle name="Input 3 4 6 2 3 2" xfId="18394" xr:uid="{00000000-0005-0000-0000-00008C380000}"/>
    <cellStyle name="Input 3 4 6 2 3 2 2" xfId="27646" xr:uid="{00000000-0005-0000-0000-00008D380000}"/>
    <cellStyle name="Input 3 4 6 2 3 2 3" xfId="36898" xr:uid="{00000000-0005-0000-0000-00008E380000}"/>
    <cellStyle name="Input 3 4 6 2 4" xfId="12264" xr:uid="{00000000-0005-0000-0000-00008F380000}"/>
    <cellStyle name="Input 3 4 6 2 4 2" xfId="21516" xr:uid="{00000000-0005-0000-0000-000090380000}"/>
    <cellStyle name="Input 3 4 6 2 4 3" xfId="30768" xr:uid="{00000000-0005-0000-0000-000091380000}"/>
    <cellStyle name="Input 3 4 6 3" xfId="3668" xr:uid="{00000000-0005-0000-0000-000092380000}"/>
    <cellStyle name="Input 3 4 6 3 2" xfId="7116" xr:uid="{00000000-0005-0000-0000-000093380000}"/>
    <cellStyle name="Input 3 4 6 3 2 2" xfId="16368" xr:uid="{00000000-0005-0000-0000-000094380000}"/>
    <cellStyle name="Input 3 4 6 3 2 2 2" xfId="25620" xr:uid="{00000000-0005-0000-0000-000095380000}"/>
    <cellStyle name="Input 3 4 6 3 2 2 3" xfId="34872" xr:uid="{00000000-0005-0000-0000-000096380000}"/>
    <cellStyle name="Input 3 4 6 3 3" xfId="9798" xr:uid="{00000000-0005-0000-0000-000097380000}"/>
    <cellStyle name="Input 3 4 6 3 3 2" xfId="19050" xr:uid="{00000000-0005-0000-0000-000098380000}"/>
    <cellStyle name="Input 3 4 6 3 3 2 2" xfId="28302" xr:uid="{00000000-0005-0000-0000-000099380000}"/>
    <cellStyle name="Input 3 4 6 3 3 2 3" xfId="37554" xr:uid="{00000000-0005-0000-0000-00009A380000}"/>
    <cellStyle name="Input 3 4 6 3 4" xfId="12920" xr:uid="{00000000-0005-0000-0000-00009B380000}"/>
    <cellStyle name="Input 3 4 6 3 4 2" xfId="22172" xr:uid="{00000000-0005-0000-0000-00009C380000}"/>
    <cellStyle name="Input 3 4 6 3 4 3" xfId="31424" xr:uid="{00000000-0005-0000-0000-00009D380000}"/>
    <cellStyle name="Input 3 4 6 4" xfId="4303" xr:uid="{00000000-0005-0000-0000-00009E380000}"/>
    <cellStyle name="Input 3 4 6 4 2" xfId="7751" xr:uid="{00000000-0005-0000-0000-00009F380000}"/>
    <cellStyle name="Input 3 4 6 4 2 2" xfId="17003" xr:uid="{00000000-0005-0000-0000-0000A0380000}"/>
    <cellStyle name="Input 3 4 6 4 2 2 2" xfId="26255" xr:uid="{00000000-0005-0000-0000-0000A1380000}"/>
    <cellStyle name="Input 3 4 6 4 2 2 3" xfId="35507" xr:uid="{00000000-0005-0000-0000-0000A2380000}"/>
    <cellStyle name="Input 3 4 6 4 3" xfId="10433" xr:uid="{00000000-0005-0000-0000-0000A3380000}"/>
    <cellStyle name="Input 3 4 6 4 3 2" xfId="19685" xr:uid="{00000000-0005-0000-0000-0000A4380000}"/>
    <cellStyle name="Input 3 4 6 4 3 2 2" xfId="28937" xr:uid="{00000000-0005-0000-0000-0000A5380000}"/>
    <cellStyle name="Input 3 4 6 4 3 2 3" xfId="38189" xr:uid="{00000000-0005-0000-0000-0000A6380000}"/>
    <cellStyle name="Input 3 4 6 4 4" xfId="13555" xr:uid="{00000000-0005-0000-0000-0000A7380000}"/>
    <cellStyle name="Input 3 4 6 4 4 2" xfId="22807" xr:uid="{00000000-0005-0000-0000-0000A8380000}"/>
    <cellStyle name="Input 3 4 6 4 4 3" xfId="32059" xr:uid="{00000000-0005-0000-0000-0000A9380000}"/>
    <cellStyle name="Input 3 4 6 5" xfId="5711" xr:uid="{00000000-0005-0000-0000-0000AA380000}"/>
    <cellStyle name="Input 3 4 6 5 2" xfId="14963" xr:uid="{00000000-0005-0000-0000-0000AB380000}"/>
    <cellStyle name="Input 3 4 6 5 2 2" xfId="24215" xr:uid="{00000000-0005-0000-0000-0000AC380000}"/>
    <cellStyle name="Input 3 4 6 5 2 3" xfId="33467" xr:uid="{00000000-0005-0000-0000-0000AD380000}"/>
    <cellStyle name="Input 3 4 6 6" xfId="8393" xr:uid="{00000000-0005-0000-0000-0000AE380000}"/>
    <cellStyle name="Input 3 4 6 6 2" xfId="17645" xr:uid="{00000000-0005-0000-0000-0000AF380000}"/>
    <cellStyle name="Input 3 4 6 6 2 2" xfId="26897" xr:uid="{00000000-0005-0000-0000-0000B0380000}"/>
    <cellStyle name="Input 3 4 6 6 2 3" xfId="36149" xr:uid="{00000000-0005-0000-0000-0000B1380000}"/>
    <cellStyle name="Input 3 4 6 7" xfId="11515" xr:uid="{00000000-0005-0000-0000-0000B2380000}"/>
    <cellStyle name="Input 3 4 6 7 2" xfId="20767" xr:uid="{00000000-0005-0000-0000-0000B3380000}"/>
    <cellStyle name="Input 3 4 6 7 3" xfId="30019" xr:uid="{00000000-0005-0000-0000-0000B4380000}"/>
    <cellStyle name="Input 3 4 7" xfId="1106" xr:uid="{00000000-0005-0000-0000-0000B5380000}"/>
    <cellStyle name="Input 3 4 7 2" xfId="4834" xr:uid="{00000000-0005-0000-0000-0000B6380000}"/>
    <cellStyle name="Input 3 4 7 2 2" xfId="14086" xr:uid="{00000000-0005-0000-0000-0000B7380000}"/>
    <cellStyle name="Input 3 4 7 2 2 2" xfId="23338" xr:uid="{00000000-0005-0000-0000-0000B8380000}"/>
    <cellStyle name="Input 3 4 7 2 2 3" xfId="32590" xr:uid="{00000000-0005-0000-0000-0000B9380000}"/>
    <cellStyle name="Input 3 4 7 3" xfId="4341" xr:uid="{00000000-0005-0000-0000-0000BA380000}"/>
    <cellStyle name="Input 3 4 7 3 2" xfId="13593" xr:uid="{00000000-0005-0000-0000-0000BB380000}"/>
    <cellStyle name="Input 3 4 7 3 2 2" xfId="22845" xr:uid="{00000000-0005-0000-0000-0000BC380000}"/>
    <cellStyle name="Input 3 4 7 3 2 3" xfId="32097" xr:uid="{00000000-0005-0000-0000-0000BD380000}"/>
    <cellStyle name="Input 3 4 7 4" xfId="10860" xr:uid="{00000000-0005-0000-0000-0000BE380000}"/>
    <cellStyle name="Input 3 4 7 4 2" xfId="20112" xr:uid="{00000000-0005-0000-0000-0000BF380000}"/>
    <cellStyle name="Input 3 4 7 4 3" xfId="29364" xr:uid="{00000000-0005-0000-0000-0000C0380000}"/>
    <cellStyle name="Input 3 4 8" xfId="2312" xr:uid="{00000000-0005-0000-0000-0000C1380000}"/>
    <cellStyle name="Input 3 4 8 2" xfId="5760" xr:uid="{00000000-0005-0000-0000-0000C2380000}"/>
    <cellStyle name="Input 3 4 8 2 2" xfId="15012" xr:uid="{00000000-0005-0000-0000-0000C3380000}"/>
    <cellStyle name="Input 3 4 8 2 2 2" xfId="24264" xr:uid="{00000000-0005-0000-0000-0000C4380000}"/>
    <cellStyle name="Input 3 4 8 2 2 3" xfId="33516" xr:uid="{00000000-0005-0000-0000-0000C5380000}"/>
    <cellStyle name="Input 3 4 8 3" xfId="8442" xr:uid="{00000000-0005-0000-0000-0000C6380000}"/>
    <cellStyle name="Input 3 4 8 3 2" xfId="17694" xr:uid="{00000000-0005-0000-0000-0000C7380000}"/>
    <cellStyle name="Input 3 4 8 3 2 2" xfId="26946" xr:uid="{00000000-0005-0000-0000-0000C8380000}"/>
    <cellStyle name="Input 3 4 8 3 2 3" xfId="36198" xr:uid="{00000000-0005-0000-0000-0000C9380000}"/>
    <cellStyle name="Input 3 4 8 4" xfId="11564" xr:uid="{00000000-0005-0000-0000-0000CA380000}"/>
    <cellStyle name="Input 3 4 8 4 2" xfId="20816" xr:uid="{00000000-0005-0000-0000-0000CB380000}"/>
    <cellStyle name="Input 3 4 8 4 3" xfId="30068" xr:uid="{00000000-0005-0000-0000-0000CC380000}"/>
    <cellStyle name="Input 3 4 9" xfId="872" xr:uid="{00000000-0005-0000-0000-0000CD380000}"/>
    <cellStyle name="Input 3 4 9 2" xfId="4600" xr:uid="{00000000-0005-0000-0000-0000CE380000}"/>
    <cellStyle name="Input 3 4 9 2 2" xfId="13852" xr:uid="{00000000-0005-0000-0000-0000CF380000}"/>
    <cellStyle name="Input 3 4 9 2 2 2" xfId="23104" xr:uid="{00000000-0005-0000-0000-0000D0380000}"/>
    <cellStyle name="Input 3 4 9 2 2 3" xfId="32356" xr:uid="{00000000-0005-0000-0000-0000D1380000}"/>
    <cellStyle name="Input 3 4 9 3" xfId="4975" xr:uid="{00000000-0005-0000-0000-0000D2380000}"/>
    <cellStyle name="Input 3 4 9 3 2" xfId="14227" xr:uid="{00000000-0005-0000-0000-0000D3380000}"/>
    <cellStyle name="Input 3 4 9 3 2 2" xfId="23479" xr:uid="{00000000-0005-0000-0000-0000D4380000}"/>
    <cellStyle name="Input 3 4 9 3 2 3" xfId="32731" xr:uid="{00000000-0005-0000-0000-0000D5380000}"/>
    <cellStyle name="Input 3 4 9 4" xfId="10626" xr:uid="{00000000-0005-0000-0000-0000D6380000}"/>
    <cellStyle name="Input 3 4 9 4 2" xfId="19878" xr:uid="{00000000-0005-0000-0000-0000D7380000}"/>
    <cellStyle name="Input 3 4 9 4 3" xfId="29130" xr:uid="{00000000-0005-0000-0000-0000D8380000}"/>
    <cellStyle name="Input 3 5" xfId="1758" xr:uid="{00000000-0005-0000-0000-0000D9380000}"/>
    <cellStyle name="Input 3 5 2" xfId="2511" xr:uid="{00000000-0005-0000-0000-0000DA380000}"/>
    <cellStyle name="Input 3 5 2 2" xfId="5959" xr:uid="{00000000-0005-0000-0000-0000DB380000}"/>
    <cellStyle name="Input 3 5 2 2 2" xfId="15211" xr:uid="{00000000-0005-0000-0000-0000DC380000}"/>
    <cellStyle name="Input 3 5 2 2 2 2" xfId="24463" xr:uid="{00000000-0005-0000-0000-0000DD380000}"/>
    <cellStyle name="Input 3 5 2 2 2 3" xfId="33715" xr:uid="{00000000-0005-0000-0000-0000DE380000}"/>
    <cellStyle name="Input 3 5 2 3" xfId="8641" xr:uid="{00000000-0005-0000-0000-0000DF380000}"/>
    <cellStyle name="Input 3 5 2 3 2" xfId="17893" xr:uid="{00000000-0005-0000-0000-0000E0380000}"/>
    <cellStyle name="Input 3 5 2 3 2 2" xfId="27145" xr:uid="{00000000-0005-0000-0000-0000E1380000}"/>
    <cellStyle name="Input 3 5 2 3 2 3" xfId="36397" xr:uid="{00000000-0005-0000-0000-0000E2380000}"/>
    <cellStyle name="Input 3 5 2 4" xfId="11763" xr:uid="{00000000-0005-0000-0000-0000E3380000}"/>
    <cellStyle name="Input 3 5 2 4 2" xfId="21015" xr:uid="{00000000-0005-0000-0000-0000E4380000}"/>
    <cellStyle name="Input 3 5 2 4 3" xfId="30267" xr:uid="{00000000-0005-0000-0000-0000E5380000}"/>
    <cellStyle name="Input 3 5 3" xfId="3167" xr:uid="{00000000-0005-0000-0000-0000E6380000}"/>
    <cellStyle name="Input 3 5 3 2" xfId="6615" xr:uid="{00000000-0005-0000-0000-0000E7380000}"/>
    <cellStyle name="Input 3 5 3 2 2" xfId="15867" xr:uid="{00000000-0005-0000-0000-0000E8380000}"/>
    <cellStyle name="Input 3 5 3 2 2 2" xfId="25119" xr:uid="{00000000-0005-0000-0000-0000E9380000}"/>
    <cellStyle name="Input 3 5 3 2 2 3" xfId="34371" xr:uid="{00000000-0005-0000-0000-0000EA380000}"/>
    <cellStyle name="Input 3 5 3 3" xfId="9297" xr:uid="{00000000-0005-0000-0000-0000EB380000}"/>
    <cellStyle name="Input 3 5 3 3 2" xfId="18549" xr:uid="{00000000-0005-0000-0000-0000EC380000}"/>
    <cellStyle name="Input 3 5 3 3 2 2" xfId="27801" xr:uid="{00000000-0005-0000-0000-0000ED380000}"/>
    <cellStyle name="Input 3 5 3 3 2 3" xfId="37053" xr:uid="{00000000-0005-0000-0000-0000EE380000}"/>
    <cellStyle name="Input 3 5 3 4" xfId="12419" xr:uid="{00000000-0005-0000-0000-0000EF380000}"/>
    <cellStyle name="Input 3 5 3 4 2" xfId="21671" xr:uid="{00000000-0005-0000-0000-0000F0380000}"/>
    <cellStyle name="Input 3 5 3 4 3" xfId="30923" xr:uid="{00000000-0005-0000-0000-0000F1380000}"/>
    <cellStyle name="Input 3 5 4" xfId="3802" xr:uid="{00000000-0005-0000-0000-0000F2380000}"/>
    <cellStyle name="Input 3 5 4 2" xfId="7250" xr:uid="{00000000-0005-0000-0000-0000F3380000}"/>
    <cellStyle name="Input 3 5 4 2 2" xfId="16502" xr:uid="{00000000-0005-0000-0000-0000F4380000}"/>
    <cellStyle name="Input 3 5 4 2 2 2" xfId="25754" xr:uid="{00000000-0005-0000-0000-0000F5380000}"/>
    <cellStyle name="Input 3 5 4 2 2 3" xfId="35006" xr:uid="{00000000-0005-0000-0000-0000F6380000}"/>
    <cellStyle name="Input 3 5 4 3" xfId="9932" xr:uid="{00000000-0005-0000-0000-0000F7380000}"/>
    <cellStyle name="Input 3 5 4 3 2" xfId="19184" xr:uid="{00000000-0005-0000-0000-0000F8380000}"/>
    <cellStyle name="Input 3 5 4 3 2 2" xfId="28436" xr:uid="{00000000-0005-0000-0000-0000F9380000}"/>
    <cellStyle name="Input 3 5 4 3 2 3" xfId="37688" xr:uid="{00000000-0005-0000-0000-0000FA380000}"/>
    <cellStyle name="Input 3 5 4 4" xfId="13054" xr:uid="{00000000-0005-0000-0000-0000FB380000}"/>
    <cellStyle name="Input 3 5 4 4 2" xfId="22306" xr:uid="{00000000-0005-0000-0000-0000FC380000}"/>
    <cellStyle name="Input 3 5 4 4 3" xfId="31558" xr:uid="{00000000-0005-0000-0000-0000FD380000}"/>
    <cellStyle name="Input 3 5 5" xfId="5208" xr:uid="{00000000-0005-0000-0000-0000FE380000}"/>
    <cellStyle name="Input 3 5 5 2" xfId="14460" xr:uid="{00000000-0005-0000-0000-0000FF380000}"/>
    <cellStyle name="Input 3 5 5 2 2" xfId="23712" xr:uid="{00000000-0005-0000-0000-000000390000}"/>
    <cellStyle name="Input 3 5 5 2 3" xfId="32964" xr:uid="{00000000-0005-0000-0000-000001390000}"/>
    <cellStyle name="Input 3 5 6" xfId="7891" xr:uid="{00000000-0005-0000-0000-000002390000}"/>
    <cellStyle name="Input 3 5 6 2" xfId="17143" xr:uid="{00000000-0005-0000-0000-000003390000}"/>
    <cellStyle name="Input 3 5 6 2 2" xfId="26395" xr:uid="{00000000-0005-0000-0000-000004390000}"/>
    <cellStyle name="Input 3 5 6 2 3" xfId="35647" xr:uid="{00000000-0005-0000-0000-000005390000}"/>
    <cellStyle name="Input 3 5 7" xfId="11013" xr:uid="{00000000-0005-0000-0000-000006390000}"/>
    <cellStyle name="Input 3 5 7 2" xfId="20265" xr:uid="{00000000-0005-0000-0000-000007390000}"/>
    <cellStyle name="Input 3 5 7 3" xfId="29517" xr:uid="{00000000-0005-0000-0000-000008390000}"/>
    <cellStyle name="Input 3 6" xfId="1963" xr:uid="{00000000-0005-0000-0000-000009390000}"/>
    <cellStyle name="Input 3 6 2" xfId="2716" xr:uid="{00000000-0005-0000-0000-00000A390000}"/>
    <cellStyle name="Input 3 6 2 2" xfId="6164" xr:uid="{00000000-0005-0000-0000-00000B390000}"/>
    <cellStyle name="Input 3 6 2 2 2" xfId="15416" xr:uid="{00000000-0005-0000-0000-00000C390000}"/>
    <cellStyle name="Input 3 6 2 2 2 2" xfId="24668" xr:uid="{00000000-0005-0000-0000-00000D390000}"/>
    <cellStyle name="Input 3 6 2 2 2 3" xfId="33920" xr:uid="{00000000-0005-0000-0000-00000E390000}"/>
    <cellStyle name="Input 3 6 2 3" xfId="8846" xr:uid="{00000000-0005-0000-0000-00000F390000}"/>
    <cellStyle name="Input 3 6 2 3 2" xfId="18098" xr:uid="{00000000-0005-0000-0000-000010390000}"/>
    <cellStyle name="Input 3 6 2 3 2 2" xfId="27350" xr:uid="{00000000-0005-0000-0000-000011390000}"/>
    <cellStyle name="Input 3 6 2 3 2 3" xfId="36602" xr:uid="{00000000-0005-0000-0000-000012390000}"/>
    <cellStyle name="Input 3 6 2 4" xfId="11968" xr:uid="{00000000-0005-0000-0000-000013390000}"/>
    <cellStyle name="Input 3 6 2 4 2" xfId="21220" xr:uid="{00000000-0005-0000-0000-000014390000}"/>
    <cellStyle name="Input 3 6 2 4 3" xfId="30472" xr:uid="{00000000-0005-0000-0000-000015390000}"/>
    <cellStyle name="Input 3 6 3" xfId="3372" xr:uid="{00000000-0005-0000-0000-000016390000}"/>
    <cellStyle name="Input 3 6 3 2" xfId="6820" xr:uid="{00000000-0005-0000-0000-000017390000}"/>
    <cellStyle name="Input 3 6 3 2 2" xfId="16072" xr:uid="{00000000-0005-0000-0000-000018390000}"/>
    <cellStyle name="Input 3 6 3 2 2 2" xfId="25324" xr:uid="{00000000-0005-0000-0000-000019390000}"/>
    <cellStyle name="Input 3 6 3 2 2 3" xfId="34576" xr:uid="{00000000-0005-0000-0000-00001A390000}"/>
    <cellStyle name="Input 3 6 3 3" xfId="9502" xr:uid="{00000000-0005-0000-0000-00001B390000}"/>
    <cellStyle name="Input 3 6 3 3 2" xfId="18754" xr:uid="{00000000-0005-0000-0000-00001C390000}"/>
    <cellStyle name="Input 3 6 3 3 2 2" xfId="28006" xr:uid="{00000000-0005-0000-0000-00001D390000}"/>
    <cellStyle name="Input 3 6 3 3 2 3" xfId="37258" xr:uid="{00000000-0005-0000-0000-00001E390000}"/>
    <cellStyle name="Input 3 6 3 4" xfId="12624" xr:uid="{00000000-0005-0000-0000-00001F390000}"/>
    <cellStyle name="Input 3 6 3 4 2" xfId="21876" xr:uid="{00000000-0005-0000-0000-000020390000}"/>
    <cellStyle name="Input 3 6 3 4 3" xfId="31128" xr:uid="{00000000-0005-0000-0000-000021390000}"/>
    <cellStyle name="Input 3 6 4" xfId="4007" xr:uid="{00000000-0005-0000-0000-000022390000}"/>
    <cellStyle name="Input 3 6 4 2" xfId="7455" xr:uid="{00000000-0005-0000-0000-000023390000}"/>
    <cellStyle name="Input 3 6 4 2 2" xfId="16707" xr:uid="{00000000-0005-0000-0000-000024390000}"/>
    <cellStyle name="Input 3 6 4 2 2 2" xfId="25959" xr:uid="{00000000-0005-0000-0000-000025390000}"/>
    <cellStyle name="Input 3 6 4 2 2 3" xfId="35211" xr:uid="{00000000-0005-0000-0000-000026390000}"/>
    <cellStyle name="Input 3 6 4 3" xfId="10137" xr:uid="{00000000-0005-0000-0000-000027390000}"/>
    <cellStyle name="Input 3 6 4 3 2" xfId="19389" xr:uid="{00000000-0005-0000-0000-000028390000}"/>
    <cellStyle name="Input 3 6 4 3 2 2" xfId="28641" xr:uid="{00000000-0005-0000-0000-000029390000}"/>
    <cellStyle name="Input 3 6 4 3 2 3" xfId="37893" xr:uid="{00000000-0005-0000-0000-00002A390000}"/>
    <cellStyle name="Input 3 6 4 4" xfId="13259" xr:uid="{00000000-0005-0000-0000-00002B390000}"/>
    <cellStyle name="Input 3 6 4 4 2" xfId="22511" xr:uid="{00000000-0005-0000-0000-00002C390000}"/>
    <cellStyle name="Input 3 6 4 4 3" xfId="31763" xr:uid="{00000000-0005-0000-0000-00002D390000}"/>
    <cellStyle name="Input 3 6 5" xfId="5413" xr:uid="{00000000-0005-0000-0000-00002E390000}"/>
    <cellStyle name="Input 3 6 5 2" xfId="14665" xr:uid="{00000000-0005-0000-0000-00002F390000}"/>
    <cellStyle name="Input 3 6 5 2 2" xfId="23917" xr:uid="{00000000-0005-0000-0000-000030390000}"/>
    <cellStyle name="Input 3 6 5 2 3" xfId="33169" xr:uid="{00000000-0005-0000-0000-000031390000}"/>
    <cellStyle name="Input 3 6 6" xfId="8096" xr:uid="{00000000-0005-0000-0000-000032390000}"/>
    <cellStyle name="Input 3 6 6 2" xfId="17348" xr:uid="{00000000-0005-0000-0000-000033390000}"/>
    <cellStyle name="Input 3 6 6 2 2" xfId="26600" xr:uid="{00000000-0005-0000-0000-000034390000}"/>
    <cellStyle name="Input 3 6 6 2 3" xfId="35852" xr:uid="{00000000-0005-0000-0000-000035390000}"/>
    <cellStyle name="Input 3 6 7" xfId="11218" xr:uid="{00000000-0005-0000-0000-000036390000}"/>
    <cellStyle name="Input 3 6 7 2" xfId="20470" xr:uid="{00000000-0005-0000-0000-000037390000}"/>
    <cellStyle name="Input 3 6 7 3" xfId="29722" xr:uid="{00000000-0005-0000-0000-000038390000}"/>
    <cellStyle name="Input 3 7" xfId="1659" xr:uid="{00000000-0005-0000-0000-000039390000}"/>
    <cellStyle name="Input 3 7 2" xfId="2412" xr:uid="{00000000-0005-0000-0000-00003A390000}"/>
    <cellStyle name="Input 3 7 2 2" xfId="5860" xr:uid="{00000000-0005-0000-0000-00003B390000}"/>
    <cellStyle name="Input 3 7 2 2 2" xfId="15112" xr:uid="{00000000-0005-0000-0000-00003C390000}"/>
    <cellStyle name="Input 3 7 2 2 2 2" xfId="24364" xr:uid="{00000000-0005-0000-0000-00003D390000}"/>
    <cellStyle name="Input 3 7 2 2 2 3" xfId="33616" xr:uid="{00000000-0005-0000-0000-00003E390000}"/>
    <cellStyle name="Input 3 7 2 3" xfId="8542" xr:uid="{00000000-0005-0000-0000-00003F390000}"/>
    <cellStyle name="Input 3 7 2 3 2" xfId="17794" xr:uid="{00000000-0005-0000-0000-000040390000}"/>
    <cellStyle name="Input 3 7 2 3 2 2" xfId="27046" xr:uid="{00000000-0005-0000-0000-000041390000}"/>
    <cellStyle name="Input 3 7 2 3 2 3" xfId="36298" xr:uid="{00000000-0005-0000-0000-000042390000}"/>
    <cellStyle name="Input 3 7 2 4" xfId="11664" xr:uid="{00000000-0005-0000-0000-000043390000}"/>
    <cellStyle name="Input 3 7 2 4 2" xfId="20916" xr:uid="{00000000-0005-0000-0000-000044390000}"/>
    <cellStyle name="Input 3 7 2 4 3" xfId="30168" xr:uid="{00000000-0005-0000-0000-000045390000}"/>
    <cellStyle name="Input 3 7 3" xfId="3068" xr:uid="{00000000-0005-0000-0000-000046390000}"/>
    <cellStyle name="Input 3 7 3 2" xfId="6516" xr:uid="{00000000-0005-0000-0000-000047390000}"/>
    <cellStyle name="Input 3 7 3 2 2" xfId="15768" xr:uid="{00000000-0005-0000-0000-000048390000}"/>
    <cellStyle name="Input 3 7 3 2 2 2" xfId="25020" xr:uid="{00000000-0005-0000-0000-000049390000}"/>
    <cellStyle name="Input 3 7 3 2 2 3" xfId="34272" xr:uid="{00000000-0005-0000-0000-00004A390000}"/>
    <cellStyle name="Input 3 7 3 3" xfId="9198" xr:uid="{00000000-0005-0000-0000-00004B390000}"/>
    <cellStyle name="Input 3 7 3 3 2" xfId="18450" xr:uid="{00000000-0005-0000-0000-00004C390000}"/>
    <cellStyle name="Input 3 7 3 3 2 2" xfId="27702" xr:uid="{00000000-0005-0000-0000-00004D390000}"/>
    <cellStyle name="Input 3 7 3 3 2 3" xfId="36954" xr:uid="{00000000-0005-0000-0000-00004E390000}"/>
    <cellStyle name="Input 3 7 3 4" xfId="12320" xr:uid="{00000000-0005-0000-0000-00004F390000}"/>
    <cellStyle name="Input 3 7 3 4 2" xfId="21572" xr:uid="{00000000-0005-0000-0000-000050390000}"/>
    <cellStyle name="Input 3 7 3 4 3" xfId="30824" xr:uid="{00000000-0005-0000-0000-000051390000}"/>
    <cellStyle name="Input 3 7 4" xfId="3703" xr:uid="{00000000-0005-0000-0000-000052390000}"/>
    <cellStyle name="Input 3 7 4 2" xfId="7151" xr:uid="{00000000-0005-0000-0000-000053390000}"/>
    <cellStyle name="Input 3 7 4 2 2" xfId="16403" xr:uid="{00000000-0005-0000-0000-000054390000}"/>
    <cellStyle name="Input 3 7 4 2 2 2" xfId="25655" xr:uid="{00000000-0005-0000-0000-000055390000}"/>
    <cellStyle name="Input 3 7 4 2 2 3" xfId="34907" xr:uid="{00000000-0005-0000-0000-000056390000}"/>
    <cellStyle name="Input 3 7 4 3" xfId="9833" xr:uid="{00000000-0005-0000-0000-000057390000}"/>
    <cellStyle name="Input 3 7 4 3 2" xfId="19085" xr:uid="{00000000-0005-0000-0000-000058390000}"/>
    <cellStyle name="Input 3 7 4 3 2 2" xfId="28337" xr:uid="{00000000-0005-0000-0000-000059390000}"/>
    <cellStyle name="Input 3 7 4 3 2 3" xfId="37589" xr:uid="{00000000-0005-0000-0000-00005A390000}"/>
    <cellStyle name="Input 3 7 4 4" xfId="12955" xr:uid="{00000000-0005-0000-0000-00005B390000}"/>
    <cellStyle name="Input 3 7 4 4 2" xfId="22207" xr:uid="{00000000-0005-0000-0000-00005C390000}"/>
    <cellStyle name="Input 3 7 4 4 3" xfId="31459" xr:uid="{00000000-0005-0000-0000-00005D390000}"/>
    <cellStyle name="Input 3 7 5" xfId="5109" xr:uid="{00000000-0005-0000-0000-00005E390000}"/>
    <cellStyle name="Input 3 7 5 2" xfId="14361" xr:uid="{00000000-0005-0000-0000-00005F390000}"/>
    <cellStyle name="Input 3 7 5 2 2" xfId="23613" xr:uid="{00000000-0005-0000-0000-000060390000}"/>
    <cellStyle name="Input 3 7 5 2 3" xfId="32865" xr:uid="{00000000-0005-0000-0000-000061390000}"/>
    <cellStyle name="Input 3 7 6" xfId="7792" xr:uid="{00000000-0005-0000-0000-000062390000}"/>
    <cellStyle name="Input 3 7 6 2" xfId="17044" xr:uid="{00000000-0005-0000-0000-000063390000}"/>
    <cellStyle name="Input 3 7 6 2 2" xfId="26296" xr:uid="{00000000-0005-0000-0000-000064390000}"/>
    <cellStyle name="Input 3 7 6 2 3" xfId="35548" xr:uid="{00000000-0005-0000-0000-000065390000}"/>
    <cellStyle name="Input 3 7 7" xfId="10914" xr:uid="{00000000-0005-0000-0000-000066390000}"/>
    <cellStyle name="Input 3 7 7 2" xfId="20166" xr:uid="{00000000-0005-0000-0000-000067390000}"/>
    <cellStyle name="Input 3 7 7 3" xfId="29418" xr:uid="{00000000-0005-0000-0000-000068390000}"/>
    <cellStyle name="Input 3 8" xfId="1843" xr:uid="{00000000-0005-0000-0000-000069390000}"/>
    <cellStyle name="Input 3 8 2" xfId="2596" xr:uid="{00000000-0005-0000-0000-00006A390000}"/>
    <cellStyle name="Input 3 8 2 2" xfId="6044" xr:uid="{00000000-0005-0000-0000-00006B390000}"/>
    <cellStyle name="Input 3 8 2 2 2" xfId="15296" xr:uid="{00000000-0005-0000-0000-00006C390000}"/>
    <cellStyle name="Input 3 8 2 2 2 2" xfId="24548" xr:uid="{00000000-0005-0000-0000-00006D390000}"/>
    <cellStyle name="Input 3 8 2 2 2 3" xfId="33800" xr:uid="{00000000-0005-0000-0000-00006E390000}"/>
    <cellStyle name="Input 3 8 2 3" xfId="8726" xr:uid="{00000000-0005-0000-0000-00006F390000}"/>
    <cellStyle name="Input 3 8 2 3 2" xfId="17978" xr:uid="{00000000-0005-0000-0000-000070390000}"/>
    <cellStyle name="Input 3 8 2 3 2 2" xfId="27230" xr:uid="{00000000-0005-0000-0000-000071390000}"/>
    <cellStyle name="Input 3 8 2 3 2 3" xfId="36482" xr:uid="{00000000-0005-0000-0000-000072390000}"/>
    <cellStyle name="Input 3 8 2 4" xfId="11848" xr:uid="{00000000-0005-0000-0000-000073390000}"/>
    <cellStyle name="Input 3 8 2 4 2" xfId="21100" xr:uid="{00000000-0005-0000-0000-000074390000}"/>
    <cellStyle name="Input 3 8 2 4 3" xfId="30352" xr:uid="{00000000-0005-0000-0000-000075390000}"/>
    <cellStyle name="Input 3 8 3" xfId="3252" xr:uid="{00000000-0005-0000-0000-000076390000}"/>
    <cellStyle name="Input 3 8 3 2" xfId="6700" xr:uid="{00000000-0005-0000-0000-000077390000}"/>
    <cellStyle name="Input 3 8 3 2 2" xfId="15952" xr:uid="{00000000-0005-0000-0000-000078390000}"/>
    <cellStyle name="Input 3 8 3 2 2 2" xfId="25204" xr:uid="{00000000-0005-0000-0000-000079390000}"/>
    <cellStyle name="Input 3 8 3 2 2 3" xfId="34456" xr:uid="{00000000-0005-0000-0000-00007A390000}"/>
    <cellStyle name="Input 3 8 3 3" xfId="9382" xr:uid="{00000000-0005-0000-0000-00007B390000}"/>
    <cellStyle name="Input 3 8 3 3 2" xfId="18634" xr:uid="{00000000-0005-0000-0000-00007C390000}"/>
    <cellStyle name="Input 3 8 3 3 2 2" xfId="27886" xr:uid="{00000000-0005-0000-0000-00007D390000}"/>
    <cellStyle name="Input 3 8 3 3 2 3" xfId="37138" xr:uid="{00000000-0005-0000-0000-00007E390000}"/>
    <cellStyle name="Input 3 8 3 4" xfId="12504" xr:uid="{00000000-0005-0000-0000-00007F390000}"/>
    <cellStyle name="Input 3 8 3 4 2" xfId="21756" xr:uid="{00000000-0005-0000-0000-000080390000}"/>
    <cellStyle name="Input 3 8 3 4 3" xfId="31008" xr:uid="{00000000-0005-0000-0000-000081390000}"/>
    <cellStyle name="Input 3 8 4" xfId="3887" xr:uid="{00000000-0005-0000-0000-000082390000}"/>
    <cellStyle name="Input 3 8 4 2" xfId="7335" xr:uid="{00000000-0005-0000-0000-000083390000}"/>
    <cellStyle name="Input 3 8 4 2 2" xfId="16587" xr:uid="{00000000-0005-0000-0000-000084390000}"/>
    <cellStyle name="Input 3 8 4 2 2 2" xfId="25839" xr:uid="{00000000-0005-0000-0000-000085390000}"/>
    <cellStyle name="Input 3 8 4 2 2 3" xfId="35091" xr:uid="{00000000-0005-0000-0000-000086390000}"/>
    <cellStyle name="Input 3 8 4 3" xfId="10017" xr:uid="{00000000-0005-0000-0000-000087390000}"/>
    <cellStyle name="Input 3 8 4 3 2" xfId="19269" xr:uid="{00000000-0005-0000-0000-000088390000}"/>
    <cellStyle name="Input 3 8 4 3 2 2" xfId="28521" xr:uid="{00000000-0005-0000-0000-000089390000}"/>
    <cellStyle name="Input 3 8 4 3 2 3" xfId="37773" xr:uid="{00000000-0005-0000-0000-00008A390000}"/>
    <cellStyle name="Input 3 8 4 4" xfId="13139" xr:uid="{00000000-0005-0000-0000-00008B390000}"/>
    <cellStyle name="Input 3 8 4 4 2" xfId="22391" xr:uid="{00000000-0005-0000-0000-00008C390000}"/>
    <cellStyle name="Input 3 8 4 4 3" xfId="31643" xr:uid="{00000000-0005-0000-0000-00008D390000}"/>
    <cellStyle name="Input 3 8 5" xfId="5293" xr:uid="{00000000-0005-0000-0000-00008E390000}"/>
    <cellStyle name="Input 3 8 5 2" xfId="14545" xr:uid="{00000000-0005-0000-0000-00008F390000}"/>
    <cellStyle name="Input 3 8 5 2 2" xfId="23797" xr:uid="{00000000-0005-0000-0000-000090390000}"/>
    <cellStyle name="Input 3 8 5 2 3" xfId="33049" xr:uid="{00000000-0005-0000-0000-000091390000}"/>
    <cellStyle name="Input 3 8 6" xfId="7976" xr:uid="{00000000-0005-0000-0000-000092390000}"/>
    <cellStyle name="Input 3 8 6 2" xfId="17228" xr:uid="{00000000-0005-0000-0000-000093390000}"/>
    <cellStyle name="Input 3 8 6 2 2" xfId="26480" xr:uid="{00000000-0005-0000-0000-000094390000}"/>
    <cellStyle name="Input 3 8 6 2 3" xfId="35732" xr:uid="{00000000-0005-0000-0000-000095390000}"/>
    <cellStyle name="Input 3 8 7" xfId="11098" xr:uid="{00000000-0005-0000-0000-000096390000}"/>
    <cellStyle name="Input 3 8 7 2" xfId="20350" xr:uid="{00000000-0005-0000-0000-000097390000}"/>
    <cellStyle name="Input 3 8 7 3" xfId="29602" xr:uid="{00000000-0005-0000-0000-000098390000}"/>
    <cellStyle name="Input 3 9" xfId="1873" xr:uid="{00000000-0005-0000-0000-000099390000}"/>
    <cellStyle name="Input 3 9 2" xfId="2626" xr:uid="{00000000-0005-0000-0000-00009A390000}"/>
    <cellStyle name="Input 3 9 2 2" xfId="6074" xr:uid="{00000000-0005-0000-0000-00009B390000}"/>
    <cellStyle name="Input 3 9 2 2 2" xfId="15326" xr:uid="{00000000-0005-0000-0000-00009C390000}"/>
    <cellStyle name="Input 3 9 2 2 2 2" xfId="24578" xr:uid="{00000000-0005-0000-0000-00009D390000}"/>
    <cellStyle name="Input 3 9 2 2 2 3" xfId="33830" xr:uid="{00000000-0005-0000-0000-00009E390000}"/>
    <cellStyle name="Input 3 9 2 3" xfId="8756" xr:uid="{00000000-0005-0000-0000-00009F390000}"/>
    <cellStyle name="Input 3 9 2 3 2" xfId="18008" xr:uid="{00000000-0005-0000-0000-0000A0390000}"/>
    <cellStyle name="Input 3 9 2 3 2 2" xfId="27260" xr:uid="{00000000-0005-0000-0000-0000A1390000}"/>
    <cellStyle name="Input 3 9 2 3 2 3" xfId="36512" xr:uid="{00000000-0005-0000-0000-0000A2390000}"/>
    <cellStyle name="Input 3 9 2 4" xfId="11878" xr:uid="{00000000-0005-0000-0000-0000A3390000}"/>
    <cellStyle name="Input 3 9 2 4 2" xfId="21130" xr:uid="{00000000-0005-0000-0000-0000A4390000}"/>
    <cellStyle name="Input 3 9 2 4 3" xfId="30382" xr:uid="{00000000-0005-0000-0000-0000A5390000}"/>
    <cellStyle name="Input 3 9 3" xfId="3282" xr:uid="{00000000-0005-0000-0000-0000A6390000}"/>
    <cellStyle name="Input 3 9 3 2" xfId="6730" xr:uid="{00000000-0005-0000-0000-0000A7390000}"/>
    <cellStyle name="Input 3 9 3 2 2" xfId="15982" xr:uid="{00000000-0005-0000-0000-0000A8390000}"/>
    <cellStyle name="Input 3 9 3 2 2 2" xfId="25234" xr:uid="{00000000-0005-0000-0000-0000A9390000}"/>
    <cellStyle name="Input 3 9 3 2 2 3" xfId="34486" xr:uid="{00000000-0005-0000-0000-0000AA390000}"/>
    <cellStyle name="Input 3 9 3 3" xfId="9412" xr:uid="{00000000-0005-0000-0000-0000AB390000}"/>
    <cellStyle name="Input 3 9 3 3 2" xfId="18664" xr:uid="{00000000-0005-0000-0000-0000AC390000}"/>
    <cellStyle name="Input 3 9 3 3 2 2" xfId="27916" xr:uid="{00000000-0005-0000-0000-0000AD390000}"/>
    <cellStyle name="Input 3 9 3 3 2 3" xfId="37168" xr:uid="{00000000-0005-0000-0000-0000AE390000}"/>
    <cellStyle name="Input 3 9 3 4" xfId="12534" xr:uid="{00000000-0005-0000-0000-0000AF390000}"/>
    <cellStyle name="Input 3 9 3 4 2" xfId="21786" xr:uid="{00000000-0005-0000-0000-0000B0390000}"/>
    <cellStyle name="Input 3 9 3 4 3" xfId="31038" xr:uid="{00000000-0005-0000-0000-0000B1390000}"/>
    <cellStyle name="Input 3 9 4" xfId="3917" xr:uid="{00000000-0005-0000-0000-0000B2390000}"/>
    <cellStyle name="Input 3 9 4 2" xfId="7365" xr:uid="{00000000-0005-0000-0000-0000B3390000}"/>
    <cellStyle name="Input 3 9 4 2 2" xfId="16617" xr:uid="{00000000-0005-0000-0000-0000B4390000}"/>
    <cellStyle name="Input 3 9 4 2 2 2" xfId="25869" xr:uid="{00000000-0005-0000-0000-0000B5390000}"/>
    <cellStyle name="Input 3 9 4 2 2 3" xfId="35121" xr:uid="{00000000-0005-0000-0000-0000B6390000}"/>
    <cellStyle name="Input 3 9 4 3" xfId="10047" xr:uid="{00000000-0005-0000-0000-0000B7390000}"/>
    <cellStyle name="Input 3 9 4 3 2" xfId="19299" xr:uid="{00000000-0005-0000-0000-0000B8390000}"/>
    <cellStyle name="Input 3 9 4 3 2 2" xfId="28551" xr:uid="{00000000-0005-0000-0000-0000B9390000}"/>
    <cellStyle name="Input 3 9 4 3 2 3" xfId="37803" xr:uid="{00000000-0005-0000-0000-0000BA390000}"/>
    <cellStyle name="Input 3 9 4 4" xfId="13169" xr:uid="{00000000-0005-0000-0000-0000BB390000}"/>
    <cellStyle name="Input 3 9 4 4 2" xfId="22421" xr:uid="{00000000-0005-0000-0000-0000BC390000}"/>
    <cellStyle name="Input 3 9 4 4 3" xfId="31673" xr:uid="{00000000-0005-0000-0000-0000BD390000}"/>
    <cellStyle name="Input 3 9 5" xfId="5323" xr:uid="{00000000-0005-0000-0000-0000BE390000}"/>
    <cellStyle name="Input 3 9 5 2" xfId="14575" xr:uid="{00000000-0005-0000-0000-0000BF390000}"/>
    <cellStyle name="Input 3 9 5 2 2" xfId="23827" xr:uid="{00000000-0005-0000-0000-0000C0390000}"/>
    <cellStyle name="Input 3 9 5 2 3" xfId="33079" xr:uid="{00000000-0005-0000-0000-0000C1390000}"/>
    <cellStyle name="Input 3 9 6" xfId="8006" xr:uid="{00000000-0005-0000-0000-0000C2390000}"/>
    <cellStyle name="Input 3 9 6 2" xfId="17258" xr:uid="{00000000-0005-0000-0000-0000C3390000}"/>
    <cellStyle name="Input 3 9 6 2 2" xfId="26510" xr:uid="{00000000-0005-0000-0000-0000C4390000}"/>
    <cellStyle name="Input 3 9 6 2 3" xfId="35762" xr:uid="{00000000-0005-0000-0000-0000C5390000}"/>
    <cellStyle name="Input 3 9 7" xfId="11128" xr:uid="{00000000-0005-0000-0000-0000C6390000}"/>
    <cellStyle name="Input 3 9 7 2" xfId="20380" xr:uid="{00000000-0005-0000-0000-0000C7390000}"/>
    <cellStyle name="Input 3 9 7 3" xfId="29632" xr:uid="{00000000-0005-0000-0000-0000C8390000}"/>
    <cellStyle name="Input 4" xfId="454" xr:uid="{00000000-0005-0000-0000-0000C9390000}"/>
    <cellStyle name="Input 4 10" xfId="955" xr:uid="{00000000-0005-0000-0000-0000CA390000}"/>
    <cellStyle name="Input 4 10 2" xfId="4683" xr:uid="{00000000-0005-0000-0000-0000CB390000}"/>
    <cellStyle name="Input 4 10 2 2" xfId="13935" xr:uid="{00000000-0005-0000-0000-0000CC390000}"/>
    <cellStyle name="Input 4 10 2 2 2" xfId="23187" xr:uid="{00000000-0005-0000-0000-0000CD390000}"/>
    <cellStyle name="Input 4 10 2 2 3" xfId="32439" xr:uid="{00000000-0005-0000-0000-0000CE390000}"/>
    <cellStyle name="Input 4 10 3" xfId="4928" xr:uid="{00000000-0005-0000-0000-0000CF390000}"/>
    <cellStyle name="Input 4 10 3 2" xfId="14180" xr:uid="{00000000-0005-0000-0000-0000D0390000}"/>
    <cellStyle name="Input 4 10 3 2 2" xfId="23432" xr:uid="{00000000-0005-0000-0000-0000D1390000}"/>
    <cellStyle name="Input 4 10 3 2 3" xfId="32684" xr:uid="{00000000-0005-0000-0000-0000D2390000}"/>
    <cellStyle name="Input 4 10 4" xfId="10709" xr:uid="{00000000-0005-0000-0000-0000D3390000}"/>
    <cellStyle name="Input 4 10 4 2" xfId="19961" xr:uid="{00000000-0005-0000-0000-0000D4390000}"/>
    <cellStyle name="Input 4 10 4 3" xfId="29213" xr:uid="{00000000-0005-0000-0000-0000D5390000}"/>
    <cellStyle name="Input 4 11" xfId="962" xr:uid="{00000000-0005-0000-0000-0000D6390000}"/>
    <cellStyle name="Input 4 11 2" xfId="4690" xr:uid="{00000000-0005-0000-0000-0000D7390000}"/>
    <cellStyle name="Input 4 11 2 2" xfId="13942" xr:uid="{00000000-0005-0000-0000-0000D8390000}"/>
    <cellStyle name="Input 4 11 2 2 2" xfId="23194" xr:uid="{00000000-0005-0000-0000-0000D9390000}"/>
    <cellStyle name="Input 4 11 2 2 3" xfId="32446" xr:uid="{00000000-0005-0000-0000-0000DA390000}"/>
    <cellStyle name="Input 4 11 3" xfId="4921" xr:uid="{00000000-0005-0000-0000-0000DB390000}"/>
    <cellStyle name="Input 4 11 3 2" xfId="14173" xr:uid="{00000000-0005-0000-0000-0000DC390000}"/>
    <cellStyle name="Input 4 11 3 2 2" xfId="23425" xr:uid="{00000000-0005-0000-0000-0000DD390000}"/>
    <cellStyle name="Input 4 11 3 2 3" xfId="32677" xr:uid="{00000000-0005-0000-0000-0000DE390000}"/>
    <cellStyle name="Input 4 11 4" xfId="10716" xr:uid="{00000000-0005-0000-0000-0000DF390000}"/>
    <cellStyle name="Input 4 11 4 2" xfId="19968" xr:uid="{00000000-0005-0000-0000-0000E0390000}"/>
    <cellStyle name="Input 4 11 4 3" xfId="29220" xr:uid="{00000000-0005-0000-0000-0000E1390000}"/>
    <cellStyle name="Input 4 12" xfId="933" xr:uid="{00000000-0005-0000-0000-0000E2390000}"/>
    <cellStyle name="Input 4 12 2" xfId="4661" xr:uid="{00000000-0005-0000-0000-0000E3390000}"/>
    <cellStyle name="Input 4 12 2 2" xfId="13913" xr:uid="{00000000-0005-0000-0000-0000E4390000}"/>
    <cellStyle name="Input 4 12 2 2 2" xfId="23165" xr:uid="{00000000-0005-0000-0000-0000E5390000}"/>
    <cellStyle name="Input 4 12 2 2 3" xfId="32417" xr:uid="{00000000-0005-0000-0000-0000E6390000}"/>
    <cellStyle name="Input 4 12 3" xfId="4577" xr:uid="{00000000-0005-0000-0000-0000E7390000}"/>
    <cellStyle name="Input 4 12 3 2" xfId="13829" xr:uid="{00000000-0005-0000-0000-0000E8390000}"/>
    <cellStyle name="Input 4 12 3 2 2" xfId="23081" xr:uid="{00000000-0005-0000-0000-0000E9390000}"/>
    <cellStyle name="Input 4 12 3 2 3" xfId="32333" xr:uid="{00000000-0005-0000-0000-0000EA390000}"/>
    <cellStyle name="Input 4 12 4" xfId="10687" xr:uid="{00000000-0005-0000-0000-0000EB390000}"/>
    <cellStyle name="Input 4 12 4 2" xfId="19939" xr:uid="{00000000-0005-0000-0000-0000EC390000}"/>
    <cellStyle name="Input 4 12 4 3" xfId="29191" xr:uid="{00000000-0005-0000-0000-0000ED390000}"/>
    <cellStyle name="Input 4 13" xfId="4415" xr:uid="{00000000-0005-0000-0000-0000EE390000}"/>
    <cellStyle name="Input 4 13 2" xfId="13667" xr:uid="{00000000-0005-0000-0000-0000EF390000}"/>
    <cellStyle name="Input 4 13 2 2" xfId="22919" xr:uid="{00000000-0005-0000-0000-0000F0390000}"/>
    <cellStyle name="Input 4 13 2 3" xfId="32171" xr:uid="{00000000-0005-0000-0000-0000F1390000}"/>
    <cellStyle name="Input 4 14" xfId="5018" xr:uid="{00000000-0005-0000-0000-0000F2390000}"/>
    <cellStyle name="Input 4 14 2" xfId="14270" xr:uid="{00000000-0005-0000-0000-0000F3390000}"/>
    <cellStyle name="Input 4 14 2 2" xfId="23522" xr:uid="{00000000-0005-0000-0000-0000F4390000}"/>
    <cellStyle name="Input 4 14 2 3" xfId="32774" xr:uid="{00000000-0005-0000-0000-0000F5390000}"/>
    <cellStyle name="Input 4 15" xfId="10499" xr:uid="{00000000-0005-0000-0000-0000F6390000}"/>
    <cellStyle name="Input 4 15 2" xfId="19751" xr:uid="{00000000-0005-0000-0000-0000F7390000}"/>
    <cellStyle name="Input 4 15 3" xfId="29003" xr:uid="{00000000-0005-0000-0000-0000F8390000}"/>
    <cellStyle name="Input 4 2" xfId="606" xr:uid="{00000000-0005-0000-0000-0000F9390000}"/>
    <cellStyle name="Input 4 2 10" xfId="4475" xr:uid="{00000000-0005-0000-0000-0000FA390000}"/>
    <cellStyle name="Input 4 2 10 2" xfId="13727" xr:uid="{00000000-0005-0000-0000-0000FB390000}"/>
    <cellStyle name="Input 4 2 10 2 2" xfId="22979" xr:uid="{00000000-0005-0000-0000-0000FC390000}"/>
    <cellStyle name="Input 4 2 10 2 3" xfId="32231" xr:uid="{00000000-0005-0000-0000-0000FD390000}"/>
    <cellStyle name="Input 4 2 11" xfId="5007" xr:uid="{00000000-0005-0000-0000-0000FE390000}"/>
    <cellStyle name="Input 4 2 11 2" xfId="14259" xr:uid="{00000000-0005-0000-0000-0000FF390000}"/>
    <cellStyle name="Input 4 2 11 2 2" xfId="23511" xr:uid="{00000000-0005-0000-0000-0000003A0000}"/>
    <cellStyle name="Input 4 2 11 2 3" xfId="32763" xr:uid="{00000000-0005-0000-0000-0000013A0000}"/>
    <cellStyle name="Input 4 2 12" xfId="10535" xr:uid="{00000000-0005-0000-0000-0000023A0000}"/>
    <cellStyle name="Input 4 2 12 2" xfId="19787" xr:uid="{00000000-0005-0000-0000-0000033A0000}"/>
    <cellStyle name="Input 4 2 12 3" xfId="29039" xr:uid="{00000000-0005-0000-0000-0000043A0000}"/>
    <cellStyle name="Input 4 2 2" xfId="1870" xr:uid="{00000000-0005-0000-0000-0000053A0000}"/>
    <cellStyle name="Input 4 2 2 2" xfId="2623" xr:uid="{00000000-0005-0000-0000-0000063A0000}"/>
    <cellStyle name="Input 4 2 2 2 2" xfId="6071" xr:uid="{00000000-0005-0000-0000-0000073A0000}"/>
    <cellStyle name="Input 4 2 2 2 2 2" xfId="15323" xr:uid="{00000000-0005-0000-0000-0000083A0000}"/>
    <cellStyle name="Input 4 2 2 2 2 2 2" xfId="24575" xr:uid="{00000000-0005-0000-0000-0000093A0000}"/>
    <cellStyle name="Input 4 2 2 2 2 2 3" xfId="33827" xr:uid="{00000000-0005-0000-0000-00000A3A0000}"/>
    <cellStyle name="Input 4 2 2 2 3" xfId="8753" xr:uid="{00000000-0005-0000-0000-00000B3A0000}"/>
    <cellStyle name="Input 4 2 2 2 3 2" xfId="18005" xr:uid="{00000000-0005-0000-0000-00000C3A0000}"/>
    <cellStyle name="Input 4 2 2 2 3 2 2" xfId="27257" xr:uid="{00000000-0005-0000-0000-00000D3A0000}"/>
    <cellStyle name="Input 4 2 2 2 3 2 3" xfId="36509" xr:uid="{00000000-0005-0000-0000-00000E3A0000}"/>
    <cellStyle name="Input 4 2 2 2 4" xfId="11875" xr:uid="{00000000-0005-0000-0000-00000F3A0000}"/>
    <cellStyle name="Input 4 2 2 2 4 2" xfId="21127" xr:uid="{00000000-0005-0000-0000-0000103A0000}"/>
    <cellStyle name="Input 4 2 2 2 4 3" xfId="30379" xr:uid="{00000000-0005-0000-0000-0000113A0000}"/>
    <cellStyle name="Input 4 2 2 3" xfId="3279" xr:uid="{00000000-0005-0000-0000-0000123A0000}"/>
    <cellStyle name="Input 4 2 2 3 2" xfId="6727" xr:uid="{00000000-0005-0000-0000-0000133A0000}"/>
    <cellStyle name="Input 4 2 2 3 2 2" xfId="15979" xr:uid="{00000000-0005-0000-0000-0000143A0000}"/>
    <cellStyle name="Input 4 2 2 3 2 2 2" xfId="25231" xr:uid="{00000000-0005-0000-0000-0000153A0000}"/>
    <cellStyle name="Input 4 2 2 3 2 2 3" xfId="34483" xr:uid="{00000000-0005-0000-0000-0000163A0000}"/>
    <cellStyle name="Input 4 2 2 3 3" xfId="9409" xr:uid="{00000000-0005-0000-0000-0000173A0000}"/>
    <cellStyle name="Input 4 2 2 3 3 2" xfId="18661" xr:uid="{00000000-0005-0000-0000-0000183A0000}"/>
    <cellStyle name="Input 4 2 2 3 3 2 2" xfId="27913" xr:uid="{00000000-0005-0000-0000-0000193A0000}"/>
    <cellStyle name="Input 4 2 2 3 3 2 3" xfId="37165" xr:uid="{00000000-0005-0000-0000-00001A3A0000}"/>
    <cellStyle name="Input 4 2 2 3 4" xfId="12531" xr:uid="{00000000-0005-0000-0000-00001B3A0000}"/>
    <cellStyle name="Input 4 2 2 3 4 2" xfId="21783" xr:uid="{00000000-0005-0000-0000-00001C3A0000}"/>
    <cellStyle name="Input 4 2 2 3 4 3" xfId="31035" xr:uid="{00000000-0005-0000-0000-00001D3A0000}"/>
    <cellStyle name="Input 4 2 2 4" xfId="3914" xr:uid="{00000000-0005-0000-0000-00001E3A0000}"/>
    <cellStyle name="Input 4 2 2 4 2" xfId="7362" xr:uid="{00000000-0005-0000-0000-00001F3A0000}"/>
    <cellStyle name="Input 4 2 2 4 2 2" xfId="16614" xr:uid="{00000000-0005-0000-0000-0000203A0000}"/>
    <cellStyle name="Input 4 2 2 4 2 2 2" xfId="25866" xr:uid="{00000000-0005-0000-0000-0000213A0000}"/>
    <cellStyle name="Input 4 2 2 4 2 2 3" xfId="35118" xr:uid="{00000000-0005-0000-0000-0000223A0000}"/>
    <cellStyle name="Input 4 2 2 4 3" xfId="10044" xr:uid="{00000000-0005-0000-0000-0000233A0000}"/>
    <cellStyle name="Input 4 2 2 4 3 2" xfId="19296" xr:uid="{00000000-0005-0000-0000-0000243A0000}"/>
    <cellStyle name="Input 4 2 2 4 3 2 2" xfId="28548" xr:uid="{00000000-0005-0000-0000-0000253A0000}"/>
    <cellStyle name="Input 4 2 2 4 3 2 3" xfId="37800" xr:uid="{00000000-0005-0000-0000-0000263A0000}"/>
    <cellStyle name="Input 4 2 2 4 4" xfId="13166" xr:uid="{00000000-0005-0000-0000-0000273A0000}"/>
    <cellStyle name="Input 4 2 2 4 4 2" xfId="22418" xr:uid="{00000000-0005-0000-0000-0000283A0000}"/>
    <cellStyle name="Input 4 2 2 4 4 3" xfId="31670" xr:uid="{00000000-0005-0000-0000-0000293A0000}"/>
    <cellStyle name="Input 4 2 2 5" xfId="5320" xr:uid="{00000000-0005-0000-0000-00002A3A0000}"/>
    <cellStyle name="Input 4 2 2 5 2" xfId="14572" xr:uid="{00000000-0005-0000-0000-00002B3A0000}"/>
    <cellStyle name="Input 4 2 2 5 2 2" xfId="23824" xr:uid="{00000000-0005-0000-0000-00002C3A0000}"/>
    <cellStyle name="Input 4 2 2 5 2 3" xfId="33076" xr:uid="{00000000-0005-0000-0000-00002D3A0000}"/>
    <cellStyle name="Input 4 2 2 6" xfId="8003" xr:uid="{00000000-0005-0000-0000-00002E3A0000}"/>
    <cellStyle name="Input 4 2 2 6 2" xfId="17255" xr:uid="{00000000-0005-0000-0000-00002F3A0000}"/>
    <cellStyle name="Input 4 2 2 6 2 2" xfId="26507" xr:uid="{00000000-0005-0000-0000-0000303A0000}"/>
    <cellStyle name="Input 4 2 2 6 2 3" xfId="35759" xr:uid="{00000000-0005-0000-0000-0000313A0000}"/>
    <cellStyle name="Input 4 2 2 7" xfId="11125" xr:uid="{00000000-0005-0000-0000-0000323A0000}"/>
    <cellStyle name="Input 4 2 2 7 2" xfId="20377" xr:uid="{00000000-0005-0000-0000-0000333A0000}"/>
    <cellStyle name="Input 4 2 2 7 3" xfId="29629" xr:uid="{00000000-0005-0000-0000-0000343A0000}"/>
    <cellStyle name="Input 4 2 3" xfId="1974" xr:uid="{00000000-0005-0000-0000-0000353A0000}"/>
    <cellStyle name="Input 4 2 3 2" xfId="2727" xr:uid="{00000000-0005-0000-0000-0000363A0000}"/>
    <cellStyle name="Input 4 2 3 2 2" xfId="6175" xr:uid="{00000000-0005-0000-0000-0000373A0000}"/>
    <cellStyle name="Input 4 2 3 2 2 2" xfId="15427" xr:uid="{00000000-0005-0000-0000-0000383A0000}"/>
    <cellStyle name="Input 4 2 3 2 2 2 2" xfId="24679" xr:uid="{00000000-0005-0000-0000-0000393A0000}"/>
    <cellStyle name="Input 4 2 3 2 2 2 3" xfId="33931" xr:uid="{00000000-0005-0000-0000-00003A3A0000}"/>
    <cellStyle name="Input 4 2 3 2 3" xfId="8857" xr:uid="{00000000-0005-0000-0000-00003B3A0000}"/>
    <cellStyle name="Input 4 2 3 2 3 2" xfId="18109" xr:uid="{00000000-0005-0000-0000-00003C3A0000}"/>
    <cellStyle name="Input 4 2 3 2 3 2 2" xfId="27361" xr:uid="{00000000-0005-0000-0000-00003D3A0000}"/>
    <cellStyle name="Input 4 2 3 2 3 2 3" xfId="36613" xr:uid="{00000000-0005-0000-0000-00003E3A0000}"/>
    <cellStyle name="Input 4 2 3 2 4" xfId="11979" xr:uid="{00000000-0005-0000-0000-00003F3A0000}"/>
    <cellStyle name="Input 4 2 3 2 4 2" xfId="21231" xr:uid="{00000000-0005-0000-0000-0000403A0000}"/>
    <cellStyle name="Input 4 2 3 2 4 3" xfId="30483" xr:uid="{00000000-0005-0000-0000-0000413A0000}"/>
    <cellStyle name="Input 4 2 3 3" xfId="3383" xr:uid="{00000000-0005-0000-0000-0000423A0000}"/>
    <cellStyle name="Input 4 2 3 3 2" xfId="6831" xr:uid="{00000000-0005-0000-0000-0000433A0000}"/>
    <cellStyle name="Input 4 2 3 3 2 2" xfId="16083" xr:uid="{00000000-0005-0000-0000-0000443A0000}"/>
    <cellStyle name="Input 4 2 3 3 2 2 2" xfId="25335" xr:uid="{00000000-0005-0000-0000-0000453A0000}"/>
    <cellStyle name="Input 4 2 3 3 2 2 3" xfId="34587" xr:uid="{00000000-0005-0000-0000-0000463A0000}"/>
    <cellStyle name="Input 4 2 3 3 3" xfId="9513" xr:uid="{00000000-0005-0000-0000-0000473A0000}"/>
    <cellStyle name="Input 4 2 3 3 3 2" xfId="18765" xr:uid="{00000000-0005-0000-0000-0000483A0000}"/>
    <cellStyle name="Input 4 2 3 3 3 2 2" xfId="28017" xr:uid="{00000000-0005-0000-0000-0000493A0000}"/>
    <cellStyle name="Input 4 2 3 3 3 2 3" xfId="37269" xr:uid="{00000000-0005-0000-0000-00004A3A0000}"/>
    <cellStyle name="Input 4 2 3 3 4" xfId="12635" xr:uid="{00000000-0005-0000-0000-00004B3A0000}"/>
    <cellStyle name="Input 4 2 3 3 4 2" xfId="21887" xr:uid="{00000000-0005-0000-0000-00004C3A0000}"/>
    <cellStyle name="Input 4 2 3 3 4 3" xfId="31139" xr:uid="{00000000-0005-0000-0000-00004D3A0000}"/>
    <cellStyle name="Input 4 2 3 4" xfId="4018" xr:uid="{00000000-0005-0000-0000-00004E3A0000}"/>
    <cellStyle name="Input 4 2 3 4 2" xfId="7466" xr:uid="{00000000-0005-0000-0000-00004F3A0000}"/>
    <cellStyle name="Input 4 2 3 4 2 2" xfId="16718" xr:uid="{00000000-0005-0000-0000-0000503A0000}"/>
    <cellStyle name="Input 4 2 3 4 2 2 2" xfId="25970" xr:uid="{00000000-0005-0000-0000-0000513A0000}"/>
    <cellStyle name="Input 4 2 3 4 2 2 3" xfId="35222" xr:uid="{00000000-0005-0000-0000-0000523A0000}"/>
    <cellStyle name="Input 4 2 3 4 3" xfId="10148" xr:uid="{00000000-0005-0000-0000-0000533A0000}"/>
    <cellStyle name="Input 4 2 3 4 3 2" xfId="19400" xr:uid="{00000000-0005-0000-0000-0000543A0000}"/>
    <cellStyle name="Input 4 2 3 4 3 2 2" xfId="28652" xr:uid="{00000000-0005-0000-0000-0000553A0000}"/>
    <cellStyle name="Input 4 2 3 4 3 2 3" xfId="37904" xr:uid="{00000000-0005-0000-0000-0000563A0000}"/>
    <cellStyle name="Input 4 2 3 4 4" xfId="13270" xr:uid="{00000000-0005-0000-0000-0000573A0000}"/>
    <cellStyle name="Input 4 2 3 4 4 2" xfId="22522" xr:uid="{00000000-0005-0000-0000-0000583A0000}"/>
    <cellStyle name="Input 4 2 3 4 4 3" xfId="31774" xr:uid="{00000000-0005-0000-0000-0000593A0000}"/>
    <cellStyle name="Input 4 2 3 5" xfId="5424" xr:uid="{00000000-0005-0000-0000-00005A3A0000}"/>
    <cellStyle name="Input 4 2 3 5 2" xfId="14676" xr:uid="{00000000-0005-0000-0000-00005B3A0000}"/>
    <cellStyle name="Input 4 2 3 5 2 2" xfId="23928" xr:uid="{00000000-0005-0000-0000-00005C3A0000}"/>
    <cellStyle name="Input 4 2 3 5 2 3" xfId="33180" xr:uid="{00000000-0005-0000-0000-00005D3A0000}"/>
    <cellStyle name="Input 4 2 3 6" xfId="8107" xr:uid="{00000000-0005-0000-0000-00005E3A0000}"/>
    <cellStyle name="Input 4 2 3 6 2" xfId="17359" xr:uid="{00000000-0005-0000-0000-00005F3A0000}"/>
    <cellStyle name="Input 4 2 3 6 2 2" xfId="26611" xr:uid="{00000000-0005-0000-0000-0000603A0000}"/>
    <cellStyle name="Input 4 2 3 6 2 3" xfId="35863" xr:uid="{00000000-0005-0000-0000-0000613A0000}"/>
    <cellStyle name="Input 4 2 3 7" xfId="11229" xr:uid="{00000000-0005-0000-0000-0000623A0000}"/>
    <cellStyle name="Input 4 2 3 7 2" xfId="20481" xr:uid="{00000000-0005-0000-0000-0000633A0000}"/>
    <cellStyle name="Input 4 2 3 7 3" xfId="29733" xr:uid="{00000000-0005-0000-0000-0000643A0000}"/>
    <cellStyle name="Input 4 2 4" xfId="2014" xr:uid="{00000000-0005-0000-0000-0000653A0000}"/>
    <cellStyle name="Input 4 2 4 2" xfId="2764" xr:uid="{00000000-0005-0000-0000-0000663A0000}"/>
    <cellStyle name="Input 4 2 4 2 2" xfId="6212" xr:uid="{00000000-0005-0000-0000-0000673A0000}"/>
    <cellStyle name="Input 4 2 4 2 2 2" xfId="15464" xr:uid="{00000000-0005-0000-0000-0000683A0000}"/>
    <cellStyle name="Input 4 2 4 2 2 2 2" xfId="24716" xr:uid="{00000000-0005-0000-0000-0000693A0000}"/>
    <cellStyle name="Input 4 2 4 2 2 2 3" xfId="33968" xr:uid="{00000000-0005-0000-0000-00006A3A0000}"/>
    <cellStyle name="Input 4 2 4 2 3" xfId="8894" xr:uid="{00000000-0005-0000-0000-00006B3A0000}"/>
    <cellStyle name="Input 4 2 4 2 3 2" xfId="18146" xr:uid="{00000000-0005-0000-0000-00006C3A0000}"/>
    <cellStyle name="Input 4 2 4 2 3 2 2" xfId="27398" xr:uid="{00000000-0005-0000-0000-00006D3A0000}"/>
    <cellStyle name="Input 4 2 4 2 3 2 3" xfId="36650" xr:uid="{00000000-0005-0000-0000-00006E3A0000}"/>
    <cellStyle name="Input 4 2 4 2 4" xfId="12016" xr:uid="{00000000-0005-0000-0000-00006F3A0000}"/>
    <cellStyle name="Input 4 2 4 2 4 2" xfId="21268" xr:uid="{00000000-0005-0000-0000-0000703A0000}"/>
    <cellStyle name="Input 4 2 4 2 4 3" xfId="30520" xr:uid="{00000000-0005-0000-0000-0000713A0000}"/>
    <cellStyle name="Input 4 2 4 3" xfId="3420" xr:uid="{00000000-0005-0000-0000-0000723A0000}"/>
    <cellStyle name="Input 4 2 4 3 2" xfId="6868" xr:uid="{00000000-0005-0000-0000-0000733A0000}"/>
    <cellStyle name="Input 4 2 4 3 2 2" xfId="16120" xr:uid="{00000000-0005-0000-0000-0000743A0000}"/>
    <cellStyle name="Input 4 2 4 3 2 2 2" xfId="25372" xr:uid="{00000000-0005-0000-0000-0000753A0000}"/>
    <cellStyle name="Input 4 2 4 3 2 2 3" xfId="34624" xr:uid="{00000000-0005-0000-0000-0000763A0000}"/>
    <cellStyle name="Input 4 2 4 3 3" xfId="9550" xr:uid="{00000000-0005-0000-0000-0000773A0000}"/>
    <cellStyle name="Input 4 2 4 3 3 2" xfId="18802" xr:uid="{00000000-0005-0000-0000-0000783A0000}"/>
    <cellStyle name="Input 4 2 4 3 3 2 2" xfId="28054" xr:uid="{00000000-0005-0000-0000-0000793A0000}"/>
    <cellStyle name="Input 4 2 4 3 3 2 3" xfId="37306" xr:uid="{00000000-0005-0000-0000-00007A3A0000}"/>
    <cellStyle name="Input 4 2 4 3 4" xfId="12672" xr:uid="{00000000-0005-0000-0000-00007B3A0000}"/>
    <cellStyle name="Input 4 2 4 3 4 2" xfId="21924" xr:uid="{00000000-0005-0000-0000-00007C3A0000}"/>
    <cellStyle name="Input 4 2 4 3 4 3" xfId="31176" xr:uid="{00000000-0005-0000-0000-00007D3A0000}"/>
    <cellStyle name="Input 4 2 4 4" xfId="4055" xr:uid="{00000000-0005-0000-0000-00007E3A0000}"/>
    <cellStyle name="Input 4 2 4 4 2" xfId="7503" xr:uid="{00000000-0005-0000-0000-00007F3A0000}"/>
    <cellStyle name="Input 4 2 4 4 2 2" xfId="16755" xr:uid="{00000000-0005-0000-0000-0000803A0000}"/>
    <cellStyle name="Input 4 2 4 4 2 2 2" xfId="26007" xr:uid="{00000000-0005-0000-0000-0000813A0000}"/>
    <cellStyle name="Input 4 2 4 4 2 2 3" xfId="35259" xr:uid="{00000000-0005-0000-0000-0000823A0000}"/>
    <cellStyle name="Input 4 2 4 4 3" xfId="10185" xr:uid="{00000000-0005-0000-0000-0000833A0000}"/>
    <cellStyle name="Input 4 2 4 4 3 2" xfId="19437" xr:uid="{00000000-0005-0000-0000-0000843A0000}"/>
    <cellStyle name="Input 4 2 4 4 3 2 2" xfId="28689" xr:uid="{00000000-0005-0000-0000-0000853A0000}"/>
    <cellStyle name="Input 4 2 4 4 3 2 3" xfId="37941" xr:uid="{00000000-0005-0000-0000-0000863A0000}"/>
    <cellStyle name="Input 4 2 4 4 4" xfId="13307" xr:uid="{00000000-0005-0000-0000-0000873A0000}"/>
    <cellStyle name="Input 4 2 4 4 4 2" xfId="22559" xr:uid="{00000000-0005-0000-0000-0000883A0000}"/>
    <cellStyle name="Input 4 2 4 4 4 3" xfId="31811" xr:uid="{00000000-0005-0000-0000-0000893A0000}"/>
    <cellStyle name="Input 4 2 4 5" xfId="5462" xr:uid="{00000000-0005-0000-0000-00008A3A0000}"/>
    <cellStyle name="Input 4 2 4 5 2" xfId="14714" xr:uid="{00000000-0005-0000-0000-00008B3A0000}"/>
    <cellStyle name="Input 4 2 4 5 2 2" xfId="23966" xr:uid="{00000000-0005-0000-0000-00008C3A0000}"/>
    <cellStyle name="Input 4 2 4 5 2 3" xfId="33218" xr:uid="{00000000-0005-0000-0000-00008D3A0000}"/>
    <cellStyle name="Input 4 2 4 6" xfId="8144" xr:uid="{00000000-0005-0000-0000-00008E3A0000}"/>
    <cellStyle name="Input 4 2 4 6 2" xfId="17396" xr:uid="{00000000-0005-0000-0000-00008F3A0000}"/>
    <cellStyle name="Input 4 2 4 6 2 2" xfId="26648" xr:uid="{00000000-0005-0000-0000-0000903A0000}"/>
    <cellStyle name="Input 4 2 4 6 2 3" xfId="35900" xr:uid="{00000000-0005-0000-0000-0000913A0000}"/>
    <cellStyle name="Input 4 2 4 7" xfId="11266" xr:uid="{00000000-0005-0000-0000-0000923A0000}"/>
    <cellStyle name="Input 4 2 4 7 2" xfId="20518" xr:uid="{00000000-0005-0000-0000-0000933A0000}"/>
    <cellStyle name="Input 4 2 4 7 3" xfId="29770" xr:uid="{00000000-0005-0000-0000-0000943A0000}"/>
    <cellStyle name="Input 4 2 5" xfId="1922" xr:uid="{00000000-0005-0000-0000-0000953A0000}"/>
    <cellStyle name="Input 4 2 5 2" xfId="2675" xr:uid="{00000000-0005-0000-0000-0000963A0000}"/>
    <cellStyle name="Input 4 2 5 2 2" xfId="6123" xr:uid="{00000000-0005-0000-0000-0000973A0000}"/>
    <cellStyle name="Input 4 2 5 2 2 2" xfId="15375" xr:uid="{00000000-0005-0000-0000-0000983A0000}"/>
    <cellStyle name="Input 4 2 5 2 2 2 2" xfId="24627" xr:uid="{00000000-0005-0000-0000-0000993A0000}"/>
    <cellStyle name="Input 4 2 5 2 2 2 3" xfId="33879" xr:uid="{00000000-0005-0000-0000-00009A3A0000}"/>
    <cellStyle name="Input 4 2 5 2 3" xfId="8805" xr:uid="{00000000-0005-0000-0000-00009B3A0000}"/>
    <cellStyle name="Input 4 2 5 2 3 2" xfId="18057" xr:uid="{00000000-0005-0000-0000-00009C3A0000}"/>
    <cellStyle name="Input 4 2 5 2 3 2 2" xfId="27309" xr:uid="{00000000-0005-0000-0000-00009D3A0000}"/>
    <cellStyle name="Input 4 2 5 2 3 2 3" xfId="36561" xr:uid="{00000000-0005-0000-0000-00009E3A0000}"/>
    <cellStyle name="Input 4 2 5 2 4" xfId="11927" xr:uid="{00000000-0005-0000-0000-00009F3A0000}"/>
    <cellStyle name="Input 4 2 5 2 4 2" xfId="21179" xr:uid="{00000000-0005-0000-0000-0000A03A0000}"/>
    <cellStyle name="Input 4 2 5 2 4 3" xfId="30431" xr:uid="{00000000-0005-0000-0000-0000A13A0000}"/>
    <cellStyle name="Input 4 2 5 3" xfId="3331" xr:uid="{00000000-0005-0000-0000-0000A23A0000}"/>
    <cellStyle name="Input 4 2 5 3 2" xfId="6779" xr:uid="{00000000-0005-0000-0000-0000A33A0000}"/>
    <cellStyle name="Input 4 2 5 3 2 2" xfId="16031" xr:uid="{00000000-0005-0000-0000-0000A43A0000}"/>
    <cellStyle name="Input 4 2 5 3 2 2 2" xfId="25283" xr:uid="{00000000-0005-0000-0000-0000A53A0000}"/>
    <cellStyle name="Input 4 2 5 3 2 2 3" xfId="34535" xr:uid="{00000000-0005-0000-0000-0000A63A0000}"/>
    <cellStyle name="Input 4 2 5 3 3" xfId="9461" xr:uid="{00000000-0005-0000-0000-0000A73A0000}"/>
    <cellStyle name="Input 4 2 5 3 3 2" xfId="18713" xr:uid="{00000000-0005-0000-0000-0000A83A0000}"/>
    <cellStyle name="Input 4 2 5 3 3 2 2" xfId="27965" xr:uid="{00000000-0005-0000-0000-0000A93A0000}"/>
    <cellStyle name="Input 4 2 5 3 3 2 3" xfId="37217" xr:uid="{00000000-0005-0000-0000-0000AA3A0000}"/>
    <cellStyle name="Input 4 2 5 3 4" xfId="12583" xr:uid="{00000000-0005-0000-0000-0000AB3A0000}"/>
    <cellStyle name="Input 4 2 5 3 4 2" xfId="21835" xr:uid="{00000000-0005-0000-0000-0000AC3A0000}"/>
    <cellStyle name="Input 4 2 5 3 4 3" xfId="31087" xr:uid="{00000000-0005-0000-0000-0000AD3A0000}"/>
    <cellStyle name="Input 4 2 5 4" xfId="3966" xr:uid="{00000000-0005-0000-0000-0000AE3A0000}"/>
    <cellStyle name="Input 4 2 5 4 2" xfId="7414" xr:uid="{00000000-0005-0000-0000-0000AF3A0000}"/>
    <cellStyle name="Input 4 2 5 4 2 2" xfId="16666" xr:uid="{00000000-0005-0000-0000-0000B03A0000}"/>
    <cellStyle name="Input 4 2 5 4 2 2 2" xfId="25918" xr:uid="{00000000-0005-0000-0000-0000B13A0000}"/>
    <cellStyle name="Input 4 2 5 4 2 2 3" xfId="35170" xr:uid="{00000000-0005-0000-0000-0000B23A0000}"/>
    <cellStyle name="Input 4 2 5 4 3" xfId="10096" xr:uid="{00000000-0005-0000-0000-0000B33A0000}"/>
    <cellStyle name="Input 4 2 5 4 3 2" xfId="19348" xr:uid="{00000000-0005-0000-0000-0000B43A0000}"/>
    <cellStyle name="Input 4 2 5 4 3 2 2" xfId="28600" xr:uid="{00000000-0005-0000-0000-0000B53A0000}"/>
    <cellStyle name="Input 4 2 5 4 3 2 3" xfId="37852" xr:uid="{00000000-0005-0000-0000-0000B63A0000}"/>
    <cellStyle name="Input 4 2 5 4 4" xfId="13218" xr:uid="{00000000-0005-0000-0000-0000B73A0000}"/>
    <cellStyle name="Input 4 2 5 4 4 2" xfId="22470" xr:uid="{00000000-0005-0000-0000-0000B83A0000}"/>
    <cellStyle name="Input 4 2 5 4 4 3" xfId="31722" xr:uid="{00000000-0005-0000-0000-0000B93A0000}"/>
    <cellStyle name="Input 4 2 5 5" xfId="5372" xr:uid="{00000000-0005-0000-0000-0000BA3A0000}"/>
    <cellStyle name="Input 4 2 5 5 2" xfId="14624" xr:uid="{00000000-0005-0000-0000-0000BB3A0000}"/>
    <cellStyle name="Input 4 2 5 5 2 2" xfId="23876" xr:uid="{00000000-0005-0000-0000-0000BC3A0000}"/>
    <cellStyle name="Input 4 2 5 5 2 3" xfId="33128" xr:uid="{00000000-0005-0000-0000-0000BD3A0000}"/>
    <cellStyle name="Input 4 2 5 6" xfId="8055" xr:uid="{00000000-0005-0000-0000-0000BE3A0000}"/>
    <cellStyle name="Input 4 2 5 6 2" xfId="17307" xr:uid="{00000000-0005-0000-0000-0000BF3A0000}"/>
    <cellStyle name="Input 4 2 5 6 2 2" xfId="26559" xr:uid="{00000000-0005-0000-0000-0000C03A0000}"/>
    <cellStyle name="Input 4 2 5 6 2 3" xfId="35811" xr:uid="{00000000-0005-0000-0000-0000C13A0000}"/>
    <cellStyle name="Input 4 2 5 7" xfId="11177" xr:uid="{00000000-0005-0000-0000-0000C23A0000}"/>
    <cellStyle name="Input 4 2 5 7 2" xfId="20429" xr:uid="{00000000-0005-0000-0000-0000C33A0000}"/>
    <cellStyle name="Input 4 2 5 7 3" xfId="29681" xr:uid="{00000000-0005-0000-0000-0000C43A0000}"/>
    <cellStyle name="Input 4 2 6" xfId="2166" xr:uid="{00000000-0005-0000-0000-0000C53A0000}"/>
    <cellStyle name="Input 4 2 6 2" xfId="2915" xr:uid="{00000000-0005-0000-0000-0000C63A0000}"/>
    <cellStyle name="Input 4 2 6 2 2" xfId="6363" xr:uid="{00000000-0005-0000-0000-0000C73A0000}"/>
    <cellStyle name="Input 4 2 6 2 2 2" xfId="15615" xr:uid="{00000000-0005-0000-0000-0000C83A0000}"/>
    <cellStyle name="Input 4 2 6 2 2 2 2" xfId="24867" xr:uid="{00000000-0005-0000-0000-0000C93A0000}"/>
    <cellStyle name="Input 4 2 6 2 2 2 3" xfId="34119" xr:uid="{00000000-0005-0000-0000-0000CA3A0000}"/>
    <cellStyle name="Input 4 2 6 2 3" xfId="9045" xr:uid="{00000000-0005-0000-0000-0000CB3A0000}"/>
    <cellStyle name="Input 4 2 6 2 3 2" xfId="18297" xr:uid="{00000000-0005-0000-0000-0000CC3A0000}"/>
    <cellStyle name="Input 4 2 6 2 3 2 2" xfId="27549" xr:uid="{00000000-0005-0000-0000-0000CD3A0000}"/>
    <cellStyle name="Input 4 2 6 2 3 2 3" xfId="36801" xr:uid="{00000000-0005-0000-0000-0000CE3A0000}"/>
    <cellStyle name="Input 4 2 6 2 4" xfId="12167" xr:uid="{00000000-0005-0000-0000-0000CF3A0000}"/>
    <cellStyle name="Input 4 2 6 2 4 2" xfId="21419" xr:uid="{00000000-0005-0000-0000-0000D03A0000}"/>
    <cellStyle name="Input 4 2 6 2 4 3" xfId="30671" xr:uid="{00000000-0005-0000-0000-0000D13A0000}"/>
    <cellStyle name="Input 4 2 6 3" xfId="3571" xr:uid="{00000000-0005-0000-0000-0000D23A0000}"/>
    <cellStyle name="Input 4 2 6 3 2" xfId="7019" xr:uid="{00000000-0005-0000-0000-0000D33A0000}"/>
    <cellStyle name="Input 4 2 6 3 2 2" xfId="16271" xr:uid="{00000000-0005-0000-0000-0000D43A0000}"/>
    <cellStyle name="Input 4 2 6 3 2 2 2" xfId="25523" xr:uid="{00000000-0005-0000-0000-0000D53A0000}"/>
    <cellStyle name="Input 4 2 6 3 2 2 3" xfId="34775" xr:uid="{00000000-0005-0000-0000-0000D63A0000}"/>
    <cellStyle name="Input 4 2 6 3 3" xfId="9701" xr:uid="{00000000-0005-0000-0000-0000D73A0000}"/>
    <cellStyle name="Input 4 2 6 3 3 2" xfId="18953" xr:uid="{00000000-0005-0000-0000-0000D83A0000}"/>
    <cellStyle name="Input 4 2 6 3 3 2 2" xfId="28205" xr:uid="{00000000-0005-0000-0000-0000D93A0000}"/>
    <cellStyle name="Input 4 2 6 3 3 2 3" xfId="37457" xr:uid="{00000000-0005-0000-0000-0000DA3A0000}"/>
    <cellStyle name="Input 4 2 6 3 4" xfId="12823" xr:uid="{00000000-0005-0000-0000-0000DB3A0000}"/>
    <cellStyle name="Input 4 2 6 3 4 2" xfId="22075" xr:uid="{00000000-0005-0000-0000-0000DC3A0000}"/>
    <cellStyle name="Input 4 2 6 3 4 3" xfId="31327" xr:uid="{00000000-0005-0000-0000-0000DD3A0000}"/>
    <cellStyle name="Input 4 2 6 4" xfId="4206" xr:uid="{00000000-0005-0000-0000-0000DE3A0000}"/>
    <cellStyle name="Input 4 2 6 4 2" xfId="7654" xr:uid="{00000000-0005-0000-0000-0000DF3A0000}"/>
    <cellStyle name="Input 4 2 6 4 2 2" xfId="16906" xr:uid="{00000000-0005-0000-0000-0000E03A0000}"/>
    <cellStyle name="Input 4 2 6 4 2 2 2" xfId="26158" xr:uid="{00000000-0005-0000-0000-0000E13A0000}"/>
    <cellStyle name="Input 4 2 6 4 2 2 3" xfId="35410" xr:uid="{00000000-0005-0000-0000-0000E23A0000}"/>
    <cellStyle name="Input 4 2 6 4 3" xfId="10336" xr:uid="{00000000-0005-0000-0000-0000E33A0000}"/>
    <cellStyle name="Input 4 2 6 4 3 2" xfId="19588" xr:uid="{00000000-0005-0000-0000-0000E43A0000}"/>
    <cellStyle name="Input 4 2 6 4 3 2 2" xfId="28840" xr:uid="{00000000-0005-0000-0000-0000E53A0000}"/>
    <cellStyle name="Input 4 2 6 4 3 2 3" xfId="38092" xr:uid="{00000000-0005-0000-0000-0000E63A0000}"/>
    <cellStyle name="Input 4 2 6 4 4" xfId="13458" xr:uid="{00000000-0005-0000-0000-0000E73A0000}"/>
    <cellStyle name="Input 4 2 6 4 4 2" xfId="22710" xr:uid="{00000000-0005-0000-0000-0000E83A0000}"/>
    <cellStyle name="Input 4 2 6 4 4 3" xfId="31962" xr:uid="{00000000-0005-0000-0000-0000E93A0000}"/>
    <cellStyle name="Input 4 2 6 5" xfId="5614" xr:uid="{00000000-0005-0000-0000-0000EA3A0000}"/>
    <cellStyle name="Input 4 2 6 5 2" xfId="14866" xr:uid="{00000000-0005-0000-0000-0000EB3A0000}"/>
    <cellStyle name="Input 4 2 6 5 2 2" xfId="24118" xr:uid="{00000000-0005-0000-0000-0000EC3A0000}"/>
    <cellStyle name="Input 4 2 6 5 2 3" xfId="33370" xr:uid="{00000000-0005-0000-0000-0000ED3A0000}"/>
    <cellStyle name="Input 4 2 6 6" xfId="8296" xr:uid="{00000000-0005-0000-0000-0000EE3A0000}"/>
    <cellStyle name="Input 4 2 6 6 2" xfId="17548" xr:uid="{00000000-0005-0000-0000-0000EF3A0000}"/>
    <cellStyle name="Input 4 2 6 6 2 2" xfId="26800" xr:uid="{00000000-0005-0000-0000-0000F03A0000}"/>
    <cellStyle name="Input 4 2 6 6 2 3" xfId="36052" xr:uid="{00000000-0005-0000-0000-0000F13A0000}"/>
    <cellStyle name="Input 4 2 6 7" xfId="11418" xr:uid="{00000000-0005-0000-0000-0000F23A0000}"/>
    <cellStyle name="Input 4 2 6 7 2" xfId="20670" xr:uid="{00000000-0005-0000-0000-0000F33A0000}"/>
    <cellStyle name="Input 4 2 6 7 3" xfId="29922" xr:uid="{00000000-0005-0000-0000-0000F43A0000}"/>
    <cellStyle name="Input 4 2 7" xfId="1020" xr:uid="{00000000-0005-0000-0000-0000F53A0000}"/>
    <cellStyle name="Input 4 2 7 2" xfId="4748" xr:uid="{00000000-0005-0000-0000-0000F63A0000}"/>
    <cellStyle name="Input 4 2 7 2 2" xfId="14000" xr:uid="{00000000-0005-0000-0000-0000F73A0000}"/>
    <cellStyle name="Input 4 2 7 2 2 2" xfId="23252" xr:uid="{00000000-0005-0000-0000-0000F83A0000}"/>
    <cellStyle name="Input 4 2 7 2 2 3" xfId="32504" xr:uid="{00000000-0005-0000-0000-0000F93A0000}"/>
    <cellStyle name="Input 4 2 7 3" xfId="4408" xr:uid="{00000000-0005-0000-0000-0000FA3A0000}"/>
    <cellStyle name="Input 4 2 7 3 2" xfId="13660" xr:uid="{00000000-0005-0000-0000-0000FB3A0000}"/>
    <cellStyle name="Input 4 2 7 3 2 2" xfId="22912" xr:uid="{00000000-0005-0000-0000-0000FC3A0000}"/>
    <cellStyle name="Input 4 2 7 3 2 3" xfId="32164" xr:uid="{00000000-0005-0000-0000-0000FD3A0000}"/>
    <cellStyle name="Input 4 2 7 4" xfId="10774" xr:uid="{00000000-0005-0000-0000-0000FE3A0000}"/>
    <cellStyle name="Input 4 2 7 4 2" xfId="20026" xr:uid="{00000000-0005-0000-0000-0000FF3A0000}"/>
    <cellStyle name="Input 4 2 7 4 3" xfId="29278" xr:uid="{00000000-0005-0000-0000-0000003B0000}"/>
    <cellStyle name="Input 4 2 8" xfId="1062" xr:uid="{00000000-0005-0000-0000-0000013B0000}"/>
    <cellStyle name="Input 4 2 8 2" xfId="4790" xr:uid="{00000000-0005-0000-0000-0000023B0000}"/>
    <cellStyle name="Input 4 2 8 2 2" xfId="14042" xr:uid="{00000000-0005-0000-0000-0000033B0000}"/>
    <cellStyle name="Input 4 2 8 2 2 2" xfId="23294" xr:uid="{00000000-0005-0000-0000-0000043B0000}"/>
    <cellStyle name="Input 4 2 8 2 2 3" xfId="32546" xr:uid="{00000000-0005-0000-0000-0000053B0000}"/>
    <cellStyle name="Input 4 2 8 3" xfId="4896" xr:uid="{00000000-0005-0000-0000-0000063B0000}"/>
    <cellStyle name="Input 4 2 8 3 2" xfId="14148" xr:uid="{00000000-0005-0000-0000-0000073B0000}"/>
    <cellStyle name="Input 4 2 8 3 2 2" xfId="23400" xr:uid="{00000000-0005-0000-0000-0000083B0000}"/>
    <cellStyle name="Input 4 2 8 3 2 3" xfId="32652" xr:uid="{00000000-0005-0000-0000-0000093B0000}"/>
    <cellStyle name="Input 4 2 8 4" xfId="10816" xr:uid="{00000000-0005-0000-0000-00000A3B0000}"/>
    <cellStyle name="Input 4 2 8 4 2" xfId="20068" xr:uid="{00000000-0005-0000-0000-00000B3B0000}"/>
    <cellStyle name="Input 4 2 8 4 3" xfId="29320" xr:uid="{00000000-0005-0000-0000-00000C3B0000}"/>
    <cellStyle name="Input 4 2 9" xfId="2339" xr:uid="{00000000-0005-0000-0000-00000D3B0000}"/>
    <cellStyle name="Input 4 2 9 2" xfId="5787" xr:uid="{00000000-0005-0000-0000-00000E3B0000}"/>
    <cellStyle name="Input 4 2 9 2 2" xfId="15039" xr:uid="{00000000-0005-0000-0000-00000F3B0000}"/>
    <cellStyle name="Input 4 2 9 2 2 2" xfId="24291" xr:uid="{00000000-0005-0000-0000-0000103B0000}"/>
    <cellStyle name="Input 4 2 9 2 2 3" xfId="33543" xr:uid="{00000000-0005-0000-0000-0000113B0000}"/>
    <cellStyle name="Input 4 2 9 3" xfId="8469" xr:uid="{00000000-0005-0000-0000-0000123B0000}"/>
    <cellStyle name="Input 4 2 9 3 2" xfId="17721" xr:uid="{00000000-0005-0000-0000-0000133B0000}"/>
    <cellStyle name="Input 4 2 9 3 2 2" xfId="26973" xr:uid="{00000000-0005-0000-0000-0000143B0000}"/>
    <cellStyle name="Input 4 2 9 3 2 3" xfId="36225" xr:uid="{00000000-0005-0000-0000-0000153B0000}"/>
    <cellStyle name="Input 4 2 9 4" xfId="11591" xr:uid="{00000000-0005-0000-0000-0000163B0000}"/>
    <cellStyle name="Input 4 2 9 4 2" xfId="20843" xr:uid="{00000000-0005-0000-0000-0000173B0000}"/>
    <cellStyle name="Input 4 2 9 4 3" xfId="30095" xr:uid="{00000000-0005-0000-0000-0000183B0000}"/>
    <cellStyle name="Input 4 3" xfId="756" xr:uid="{00000000-0005-0000-0000-0000193B0000}"/>
    <cellStyle name="Input 4 3 10" xfId="4534" xr:uid="{00000000-0005-0000-0000-00001A3B0000}"/>
    <cellStyle name="Input 4 3 10 2" xfId="13786" xr:uid="{00000000-0005-0000-0000-00001B3B0000}"/>
    <cellStyle name="Input 4 3 10 2 2" xfId="23038" xr:uid="{00000000-0005-0000-0000-00001C3B0000}"/>
    <cellStyle name="Input 4 3 10 2 3" xfId="32290" xr:uid="{00000000-0005-0000-0000-00001D3B0000}"/>
    <cellStyle name="Input 4 3 11" xfId="4995" xr:uid="{00000000-0005-0000-0000-00001E3B0000}"/>
    <cellStyle name="Input 4 3 11 2" xfId="14247" xr:uid="{00000000-0005-0000-0000-00001F3B0000}"/>
    <cellStyle name="Input 4 3 11 2 2" xfId="23499" xr:uid="{00000000-0005-0000-0000-0000203B0000}"/>
    <cellStyle name="Input 4 3 11 2 3" xfId="32751" xr:uid="{00000000-0005-0000-0000-0000213B0000}"/>
    <cellStyle name="Input 4 3 12" xfId="10570" xr:uid="{00000000-0005-0000-0000-0000223B0000}"/>
    <cellStyle name="Input 4 3 12 2" xfId="19822" xr:uid="{00000000-0005-0000-0000-0000233B0000}"/>
    <cellStyle name="Input 4 3 12 3" xfId="29074" xr:uid="{00000000-0005-0000-0000-0000243B0000}"/>
    <cellStyle name="Input 4 3 2" xfId="1955" xr:uid="{00000000-0005-0000-0000-0000253B0000}"/>
    <cellStyle name="Input 4 3 2 2" xfId="2708" xr:uid="{00000000-0005-0000-0000-0000263B0000}"/>
    <cellStyle name="Input 4 3 2 2 2" xfId="6156" xr:uid="{00000000-0005-0000-0000-0000273B0000}"/>
    <cellStyle name="Input 4 3 2 2 2 2" xfId="15408" xr:uid="{00000000-0005-0000-0000-0000283B0000}"/>
    <cellStyle name="Input 4 3 2 2 2 2 2" xfId="24660" xr:uid="{00000000-0005-0000-0000-0000293B0000}"/>
    <cellStyle name="Input 4 3 2 2 2 2 3" xfId="33912" xr:uid="{00000000-0005-0000-0000-00002A3B0000}"/>
    <cellStyle name="Input 4 3 2 2 3" xfId="8838" xr:uid="{00000000-0005-0000-0000-00002B3B0000}"/>
    <cellStyle name="Input 4 3 2 2 3 2" xfId="18090" xr:uid="{00000000-0005-0000-0000-00002C3B0000}"/>
    <cellStyle name="Input 4 3 2 2 3 2 2" xfId="27342" xr:uid="{00000000-0005-0000-0000-00002D3B0000}"/>
    <cellStyle name="Input 4 3 2 2 3 2 3" xfId="36594" xr:uid="{00000000-0005-0000-0000-00002E3B0000}"/>
    <cellStyle name="Input 4 3 2 2 4" xfId="11960" xr:uid="{00000000-0005-0000-0000-00002F3B0000}"/>
    <cellStyle name="Input 4 3 2 2 4 2" xfId="21212" xr:uid="{00000000-0005-0000-0000-0000303B0000}"/>
    <cellStyle name="Input 4 3 2 2 4 3" xfId="30464" xr:uid="{00000000-0005-0000-0000-0000313B0000}"/>
    <cellStyle name="Input 4 3 2 3" xfId="3364" xr:uid="{00000000-0005-0000-0000-0000323B0000}"/>
    <cellStyle name="Input 4 3 2 3 2" xfId="6812" xr:uid="{00000000-0005-0000-0000-0000333B0000}"/>
    <cellStyle name="Input 4 3 2 3 2 2" xfId="16064" xr:uid="{00000000-0005-0000-0000-0000343B0000}"/>
    <cellStyle name="Input 4 3 2 3 2 2 2" xfId="25316" xr:uid="{00000000-0005-0000-0000-0000353B0000}"/>
    <cellStyle name="Input 4 3 2 3 2 2 3" xfId="34568" xr:uid="{00000000-0005-0000-0000-0000363B0000}"/>
    <cellStyle name="Input 4 3 2 3 3" xfId="9494" xr:uid="{00000000-0005-0000-0000-0000373B0000}"/>
    <cellStyle name="Input 4 3 2 3 3 2" xfId="18746" xr:uid="{00000000-0005-0000-0000-0000383B0000}"/>
    <cellStyle name="Input 4 3 2 3 3 2 2" xfId="27998" xr:uid="{00000000-0005-0000-0000-0000393B0000}"/>
    <cellStyle name="Input 4 3 2 3 3 2 3" xfId="37250" xr:uid="{00000000-0005-0000-0000-00003A3B0000}"/>
    <cellStyle name="Input 4 3 2 3 4" xfId="12616" xr:uid="{00000000-0005-0000-0000-00003B3B0000}"/>
    <cellStyle name="Input 4 3 2 3 4 2" xfId="21868" xr:uid="{00000000-0005-0000-0000-00003C3B0000}"/>
    <cellStyle name="Input 4 3 2 3 4 3" xfId="31120" xr:uid="{00000000-0005-0000-0000-00003D3B0000}"/>
    <cellStyle name="Input 4 3 2 4" xfId="3999" xr:uid="{00000000-0005-0000-0000-00003E3B0000}"/>
    <cellStyle name="Input 4 3 2 4 2" xfId="7447" xr:uid="{00000000-0005-0000-0000-00003F3B0000}"/>
    <cellStyle name="Input 4 3 2 4 2 2" xfId="16699" xr:uid="{00000000-0005-0000-0000-0000403B0000}"/>
    <cellStyle name="Input 4 3 2 4 2 2 2" xfId="25951" xr:uid="{00000000-0005-0000-0000-0000413B0000}"/>
    <cellStyle name="Input 4 3 2 4 2 2 3" xfId="35203" xr:uid="{00000000-0005-0000-0000-0000423B0000}"/>
    <cellStyle name="Input 4 3 2 4 3" xfId="10129" xr:uid="{00000000-0005-0000-0000-0000433B0000}"/>
    <cellStyle name="Input 4 3 2 4 3 2" xfId="19381" xr:uid="{00000000-0005-0000-0000-0000443B0000}"/>
    <cellStyle name="Input 4 3 2 4 3 2 2" xfId="28633" xr:uid="{00000000-0005-0000-0000-0000453B0000}"/>
    <cellStyle name="Input 4 3 2 4 3 2 3" xfId="37885" xr:uid="{00000000-0005-0000-0000-0000463B0000}"/>
    <cellStyle name="Input 4 3 2 4 4" xfId="13251" xr:uid="{00000000-0005-0000-0000-0000473B0000}"/>
    <cellStyle name="Input 4 3 2 4 4 2" xfId="22503" xr:uid="{00000000-0005-0000-0000-0000483B0000}"/>
    <cellStyle name="Input 4 3 2 4 4 3" xfId="31755" xr:uid="{00000000-0005-0000-0000-0000493B0000}"/>
    <cellStyle name="Input 4 3 2 5" xfId="5405" xr:uid="{00000000-0005-0000-0000-00004A3B0000}"/>
    <cellStyle name="Input 4 3 2 5 2" xfId="14657" xr:uid="{00000000-0005-0000-0000-00004B3B0000}"/>
    <cellStyle name="Input 4 3 2 5 2 2" xfId="23909" xr:uid="{00000000-0005-0000-0000-00004C3B0000}"/>
    <cellStyle name="Input 4 3 2 5 2 3" xfId="33161" xr:uid="{00000000-0005-0000-0000-00004D3B0000}"/>
    <cellStyle name="Input 4 3 2 6" xfId="8088" xr:uid="{00000000-0005-0000-0000-00004E3B0000}"/>
    <cellStyle name="Input 4 3 2 6 2" xfId="17340" xr:uid="{00000000-0005-0000-0000-00004F3B0000}"/>
    <cellStyle name="Input 4 3 2 6 2 2" xfId="26592" xr:uid="{00000000-0005-0000-0000-0000503B0000}"/>
    <cellStyle name="Input 4 3 2 6 2 3" xfId="35844" xr:uid="{00000000-0005-0000-0000-0000513B0000}"/>
    <cellStyle name="Input 4 3 2 7" xfId="11210" xr:uid="{00000000-0005-0000-0000-0000523B0000}"/>
    <cellStyle name="Input 4 3 2 7 2" xfId="20462" xr:uid="{00000000-0005-0000-0000-0000533B0000}"/>
    <cellStyle name="Input 4 3 2 7 3" xfId="29714" xr:uid="{00000000-0005-0000-0000-0000543B0000}"/>
    <cellStyle name="Input 4 3 3" xfId="2048" xr:uid="{00000000-0005-0000-0000-0000553B0000}"/>
    <cellStyle name="Input 4 3 3 2" xfId="2797" xr:uid="{00000000-0005-0000-0000-0000563B0000}"/>
    <cellStyle name="Input 4 3 3 2 2" xfId="6245" xr:uid="{00000000-0005-0000-0000-0000573B0000}"/>
    <cellStyle name="Input 4 3 3 2 2 2" xfId="15497" xr:uid="{00000000-0005-0000-0000-0000583B0000}"/>
    <cellStyle name="Input 4 3 3 2 2 2 2" xfId="24749" xr:uid="{00000000-0005-0000-0000-0000593B0000}"/>
    <cellStyle name="Input 4 3 3 2 2 2 3" xfId="34001" xr:uid="{00000000-0005-0000-0000-00005A3B0000}"/>
    <cellStyle name="Input 4 3 3 2 3" xfId="8927" xr:uid="{00000000-0005-0000-0000-00005B3B0000}"/>
    <cellStyle name="Input 4 3 3 2 3 2" xfId="18179" xr:uid="{00000000-0005-0000-0000-00005C3B0000}"/>
    <cellStyle name="Input 4 3 3 2 3 2 2" xfId="27431" xr:uid="{00000000-0005-0000-0000-00005D3B0000}"/>
    <cellStyle name="Input 4 3 3 2 3 2 3" xfId="36683" xr:uid="{00000000-0005-0000-0000-00005E3B0000}"/>
    <cellStyle name="Input 4 3 3 2 4" xfId="12049" xr:uid="{00000000-0005-0000-0000-00005F3B0000}"/>
    <cellStyle name="Input 4 3 3 2 4 2" xfId="21301" xr:uid="{00000000-0005-0000-0000-0000603B0000}"/>
    <cellStyle name="Input 4 3 3 2 4 3" xfId="30553" xr:uid="{00000000-0005-0000-0000-0000613B0000}"/>
    <cellStyle name="Input 4 3 3 3" xfId="3453" xr:uid="{00000000-0005-0000-0000-0000623B0000}"/>
    <cellStyle name="Input 4 3 3 3 2" xfId="6901" xr:uid="{00000000-0005-0000-0000-0000633B0000}"/>
    <cellStyle name="Input 4 3 3 3 2 2" xfId="16153" xr:uid="{00000000-0005-0000-0000-0000643B0000}"/>
    <cellStyle name="Input 4 3 3 3 2 2 2" xfId="25405" xr:uid="{00000000-0005-0000-0000-0000653B0000}"/>
    <cellStyle name="Input 4 3 3 3 2 2 3" xfId="34657" xr:uid="{00000000-0005-0000-0000-0000663B0000}"/>
    <cellStyle name="Input 4 3 3 3 3" xfId="9583" xr:uid="{00000000-0005-0000-0000-0000673B0000}"/>
    <cellStyle name="Input 4 3 3 3 3 2" xfId="18835" xr:uid="{00000000-0005-0000-0000-0000683B0000}"/>
    <cellStyle name="Input 4 3 3 3 3 2 2" xfId="28087" xr:uid="{00000000-0005-0000-0000-0000693B0000}"/>
    <cellStyle name="Input 4 3 3 3 3 2 3" xfId="37339" xr:uid="{00000000-0005-0000-0000-00006A3B0000}"/>
    <cellStyle name="Input 4 3 3 3 4" xfId="12705" xr:uid="{00000000-0005-0000-0000-00006B3B0000}"/>
    <cellStyle name="Input 4 3 3 3 4 2" xfId="21957" xr:uid="{00000000-0005-0000-0000-00006C3B0000}"/>
    <cellStyle name="Input 4 3 3 3 4 3" xfId="31209" xr:uid="{00000000-0005-0000-0000-00006D3B0000}"/>
    <cellStyle name="Input 4 3 3 4" xfId="4088" xr:uid="{00000000-0005-0000-0000-00006E3B0000}"/>
    <cellStyle name="Input 4 3 3 4 2" xfId="7536" xr:uid="{00000000-0005-0000-0000-00006F3B0000}"/>
    <cellStyle name="Input 4 3 3 4 2 2" xfId="16788" xr:uid="{00000000-0005-0000-0000-0000703B0000}"/>
    <cellStyle name="Input 4 3 3 4 2 2 2" xfId="26040" xr:uid="{00000000-0005-0000-0000-0000713B0000}"/>
    <cellStyle name="Input 4 3 3 4 2 2 3" xfId="35292" xr:uid="{00000000-0005-0000-0000-0000723B0000}"/>
    <cellStyle name="Input 4 3 3 4 3" xfId="10218" xr:uid="{00000000-0005-0000-0000-0000733B0000}"/>
    <cellStyle name="Input 4 3 3 4 3 2" xfId="19470" xr:uid="{00000000-0005-0000-0000-0000743B0000}"/>
    <cellStyle name="Input 4 3 3 4 3 2 2" xfId="28722" xr:uid="{00000000-0005-0000-0000-0000753B0000}"/>
    <cellStyle name="Input 4 3 3 4 3 2 3" xfId="37974" xr:uid="{00000000-0005-0000-0000-0000763B0000}"/>
    <cellStyle name="Input 4 3 3 4 4" xfId="13340" xr:uid="{00000000-0005-0000-0000-0000773B0000}"/>
    <cellStyle name="Input 4 3 3 4 4 2" xfId="22592" xr:uid="{00000000-0005-0000-0000-0000783B0000}"/>
    <cellStyle name="Input 4 3 3 4 4 3" xfId="31844" xr:uid="{00000000-0005-0000-0000-0000793B0000}"/>
    <cellStyle name="Input 4 3 3 5" xfId="5496" xr:uid="{00000000-0005-0000-0000-00007A3B0000}"/>
    <cellStyle name="Input 4 3 3 5 2" xfId="14748" xr:uid="{00000000-0005-0000-0000-00007B3B0000}"/>
    <cellStyle name="Input 4 3 3 5 2 2" xfId="24000" xr:uid="{00000000-0005-0000-0000-00007C3B0000}"/>
    <cellStyle name="Input 4 3 3 5 2 3" xfId="33252" xr:uid="{00000000-0005-0000-0000-00007D3B0000}"/>
    <cellStyle name="Input 4 3 3 6" xfId="8178" xr:uid="{00000000-0005-0000-0000-00007E3B0000}"/>
    <cellStyle name="Input 4 3 3 6 2" xfId="17430" xr:uid="{00000000-0005-0000-0000-00007F3B0000}"/>
    <cellStyle name="Input 4 3 3 6 2 2" xfId="26682" xr:uid="{00000000-0005-0000-0000-0000803B0000}"/>
    <cellStyle name="Input 4 3 3 6 2 3" xfId="35934" xr:uid="{00000000-0005-0000-0000-0000813B0000}"/>
    <cellStyle name="Input 4 3 3 7" xfId="11300" xr:uid="{00000000-0005-0000-0000-0000823B0000}"/>
    <cellStyle name="Input 4 3 3 7 2" xfId="20552" xr:uid="{00000000-0005-0000-0000-0000833B0000}"/>
    <cellStyle name="Input 4 3 3 7 3" xfId="29804" xr:uid="{00000000-0005-0000-0000-0000843B0000}"/>
    <cellStyle name="Input 4 3 4" xfId="2123" xr:uid="{00000000-0005-0000-0000-0000853B0000}"/>
    <cellStyle name="Input 4 3 4 2" xfId="2872" xr:uid="{00000000-0005-0000-0000-0000863B0000}"/>
    <cellStyle name="Input 4 3 4 2 2" xfId="6320" xr:uid="{00000000-0005-0000-0000-0000873B0000}"/>
    <cellStyle name="Input 4 3 4 2 2 2" xfId="15572" xr:uid="{00000000-0005-0000-0000-0000883B0000}"/>
    <cellStyle name="Input 4 3 4 2 2 2 2" xfId="24824" xr:uid="{00000000-0005-0000-0000-0000893B0000}"/>
    <cellStyle name="Input 4 3 4 2 2 2 3" xfId="34076" xr:uid="{00000000-0005-0000-0000-00008A3B0000}"/>
    <cellStyle name="Input 4 3 4 2 3" xfId="9002" xr:uid="{00000000-0005-0000-0000-00008B3B0000}"/>
    <cellStyle name="Input 4 3 4 2 3 2" xfId="18254" xr:uid="{00000000-0005-0000-0000-00008C3B0000}"/>
    <cellStyle name="Input 4 3 4 2 3 2 2" xfId="27506" xr:uid="{00000000-0005-0000-0000-00008D3B0000}"/>
    <cellStyle name="Input 4 3 4 2 3 2 3" xfId="36758" xr:uid="{00000000-0005-0000-0000-00008E3B0000}"/>
    <cellStyle name="Input 4 3 4 2 4" xfId="12124" xr:uid="{00000000-0005-0000-0000-00008F3B0000}"/>
    <cellStyle name="Input 4 3 4 2 4 2" xfId="21376" xr:uid="{00000000-0005-0000-0000-0000903B0000}"/>
    <cellStyle name="Input 4 3 4 2 4 3" xfId="30628" xr:uid="{00000000-0005-0000-0000-0000913B0000}"/>
    <cellStyle name="Input 4 3 4 3" xfId="3528" xr:uid="{00000000-0005-0000-0000-0000923B0000}"/>
    <cellStyle name="Input 4 3 4 3 2" xfId="6976" xr:uid="{00000000-0005-0000-0000-0000933B0000}"/>
    <cellStyle name="Input 4 3 4 3 2 2" xfId="16228" xr:uid="{00000000-0005-0000-0000-0000943B0000}"/>
    <cellStyle name="Input 4 3 4 3 2 2 2" xfId="25480" xr:uid="{00000000-0005-0000-0000-0000953B0000}"/>
    <cellStyle name="Input 4 3 4 3 2 2 3" xfId="34732" xr:uid="{00000000-0005-0000-0000-0000963B0000}"/>
    <cellStyle name="Input 4 3 4 3 3" xfId="9658" xr:uid="{00000000-0005-0000-0000-0000973B0000}"/>
    <cellStyle name="Input 4 3 4 3 3 2" xfId="18910" xr:uid="{00000000-0005-0000-0000-0000983B0000}"/>
    <cellStyle name="Input 4 3 4 3 3 2 2" xfId="28162" xr:uid="{00000000-0005-0000-0000-0000993B0000}"/>
    <cellStyle name="Input 4 3 4 3 3 2 3" xfId="37414" xr:uid="{00000000-0005-0000-0000-00009A3B0000}"/>
    <cellStyle name="Input 4 3 4 3 4" xfId="12780" xr:uid="{00000000-0005-0000-0000-00009B3B0000}"/>
    <cellStyle name="Input 4 3 4 3 4 2" xfId="22032" xr:uid="{00000000-0005-0000-0000-00009C3B0000}"/>
    <cellStyle name="Input 4 3 4 3 4 3" xfId="31284" xr:uid="{00000000-0005-0000-0000-00009D3B0000}"/>
    <cellStyle name="Input 4 3 4 4" xfId="4163" xr:uid="{00000000-0005-0000-0000-00009E3B0000}"/>
    <cellStyle name="Input 4 3 4 4 2" xfId="7611" xr:uid="{00000000-0005-0000-0000-00009F3B0000}"/>
    <cellStyle name="Input 4 3 4 4 2 2" xfId="16863" xr:uid="{00000000-0005-0000-0000-0000A03B0000}"/>
    <cellStyle name="Input 4 3 4 4 2 2 2" xfId="26115" xr:uid="{00000000-0005-0000-0000-0000A13B0000}"/>
    <cellStyle name="Input 4 3 4 4 2 2 3" xfId="35367" xr:uid="{00000000-0005-0000-0000-0000A23B0000}"/>
    <cellStyle name="Input 4 3 4 4 3" xfId="10293" xr:uid="{00000000-0005-0000-0000-0000A33B0000}"/>
    <cellStyle name="Input 4 3 4 4 3 2" xfId="19545" xr:uid="{00000000-0005-0000-0000-0000A43B0000}"/>
    <cellStyle name="Input 4 3 4 4 3 2 2" xfId="28797" xr:uid="{00000000-0005-0000-0000-0000A53B0000}"/>
    <cellStyle name="Input 4 3 4 4 3 2 3" xfId="38049" xr:uid="{00000000-0005-0000-0000-0000A63B0000}"/>
    <cellStyle name="Input 4 3 4 4 4" xfId="13415" xr:uid="{00000000-0005-0000-0000-0000A73B0000}"/>
    <cellStyle name="Input 4 3 4 4 4 2" xfId="22667" xr:uid="{00000000-0005-0000-0000-0000A83B0000}"/>
    <cellStyle name="Input 4 3 4 4 4 3" xfId="31919" xr:uid="{00000000-0005-0000-0000-0000A93B0000}"/>
    <cellStyle name="Input 4 3 4 5" xfId="5571" xr:uid="{00000000-0005-0000-0000-0000AA3B0000}"/>
    <cellStyle name="Input 4 3 4 5 2" xfId="14823" xr:uid="{00000000-0005-0000-0000-0000AB3B0000}"/>
    <cellStyle name="Input 4 3 4 5 2 2" xfId="24075" xr:uid="{00000000-0005-0000-0000-0000AC3B0000}"/>
    <cellStyle name="Input 4 3 4 5 2 3" xfId="33327" xr:uid="{00000000-0005-0000-0000-0000AD3B0000}"/>
    <cellStyle name="Input 4 3 4 6" xfId="8253" xr:uid="{00000000-0005-0000-0000-0000AE3B0000}"/>
    <cellStyle name="Input 4 3 4 6 2" xfId="17505" xr:uid="{00000000-0005-0000-0000-0000AF3B0000}"/>
    <cellStyle name="Input 4 3 4 6 2 2" xfId="26757" xr:uid="{00000000-0005-0000-0000-0000B03B0000}"/>
    <cellStyle name="Input 4 3 4 6 2 3" xfId="36009" xr:uid="{00000000-0005-0000-0000-0000B13B0000}"/>
    <cellStyle name="Input 4 3 4 7" xfId="11375" xr:uid="{00000000-0005-0000-0000-0000B23B0000}"/>
    <cellStyle name="Input 4 3 4 7 2" xfId="20627" xr:uid="{00000000-0005-0000-0000-0000B33B0000}"/>
    <cellStyle name="Input 4 3 4 7 3" xfId="29879" xr:uid="{00000000-0005-0000-0000-0000B43B0000}"/>
    <cellStyle name="Input 4 3 5" xfId="2192" xr:uid="{00000000-0005-0000-0000-0000B53B0000}"/>
    <cellStyle name="Input 4 3 5 2" xfId="2941" xr:uid="{00000000-0005-0000-0000-0000B63B0000}"/>
    <cellStyle name="Input 4 3 5 2 2" xfId="6389" xr:uid="{00000000-0005-0000-0000-0000B73B0000}"/>
    <cellStyle name="Input 4 3 5 2 2 2" xfId="15641" xr:uid="{00000000-0005-0000-0000-0000B83B0000}"/>
    <cellStyle name="Input 4 3 5 2 2 2 2" xfId="24893" xr:uid="{00000000-0005-0000-0000-0000B93B0000}"/>
    <cellStyle name="Input 4 3 5 2 2 2 3" xfId="34145" xr:uid="{00000000-0005-0000-0000-0000BA3B0000}"/>
    <cellStyle name="Input 4 3 5 2 3" xfId="9071" xr:uid="{00000000-0005-0000-0000-0000BB3B0000}"/>
    <cellStyle name="Input 4 3 5 2 3 2" xfId="18323" xr:uid="{00000000-0005-0000-0000-0000BC3B0000}"/>
    <cellStyle name="Input 4 3 5 2 3 2 2" xfId="27575" xr:uid="{00000000-0005-0000-0000-0000BD3B0000}"/>
    <cellStyle name="Input 4 3 5 2 3 2 3" xfId="36827" xr:uid="{00000000-0005-0000-0000-0000BE3B0000}"/>
    <cellStyle name="Input 4 3 5 2 4" xfId="12193" xr:uid="{00000000-0005-0000-0000-0000BF3B0000}"/>
    <cellStyle name="Input 4 3 5 2 4 2" xfId="21445" xr:uid="{00000000-0005-0000-0000-0000C03B0000}"/>
    <cellStyle name="Input 4 3 5 2 4 3" xfId="30697" xr:uid="{00000000-0005-0000-0000-0000C13B0000}"/>
    <cellStyle name="Input 4 3 5 3" xfId="3597" xr:uid="{00000000-0005-0000-0000-0000C23B0000}"/>
    <cellStyle name="Input 4 3 5 3 2" xfId="7045" xr:uid="{00000000-0005-0000-0000-0000C33B0000}"/>
    <cellStyle name="Input 4 3 5 3 2 2" xfId="16297" xr:uid="{00000000-0005-0000-0000-0000C43B0000}"/>
    <cellStyle name="Input 4 3 5 3 2 2 2" xfId="25549" xr:uid="{00000000-0005-0000-0000-0000C53B0000}"/>
    <cellStyle name="Input 4 3 5 3 2 2 3" xfId="34801" xr:uid="{00000000-0005-0000-0000-0000C63B0000}"/>
    <cellStyle name="Input 4 3 5 3 3" xfId="9727" xr:uid="{00000000-0005-0000-0000-0000C73B0000}"/>
    <cellStyle name="Input 4 3 5 3 3 2" xfId="18979" xr:uid="{00000000-0005-0000-0000-0000C83B0000}"/>
    <cellStyle name="Input 4 3 5 3 3 2 2" xfId="28231" xr:uid="{00000000-0005-0000-0000-0000C93B0000}"/>
    <cellStyle name="Input 4 3 5 3 3 2 3" xfId="37483" xr:uid="{00000000-0005-0000-0000-0000CA3B0000}"/>
    <cellStyle name="Input 4 3 5 3 4" xfId="12849" xr:uid="{00000000-0005-0000-0000-0000CB3B0000}"/>
    <cellStyle name="Input 4 3 5 3 4 2" xfId="22101" xr:uid="{00000000-0005-0000-0000-0000CC3B0000}"/>
    <cellStyle name="Input 4 3 5 3 4 3" xfId="31353" xr:uid="{00000000-0005-0000-0000-0000CD3B0000}"/>
    <cellStyle name="Input 4 3 5 4" xfId="4232" xr:uid="{00000000-0005-0000-0000-0000CE3B0000}"/>
    <cellStyle name="Input 4 3 5 4 2" xfId="7680" xr:uid="{00000000-0005-0000-0000-0000CF3B0000}"/>
    <cellStyle name="Input 4 3 5 4 2 2" xfId="16932" xr:uid="{00000000-0005-0000-0000-0000D03B0000}"/>
    <cellStyle name="Input 4 3 5 4 2 2 2" xfId="26184" xr:uid="{00000000-0005-0000-0000-0000D13B0000}"/>
    <cellStyle name="Input 4 3 5 4 2 2 3" xfId="35436" xr:uid="{00000000-0005-0000-0000-0000D23B0000}"/>
    <cellStyle name="Input 4 3 5 4 3" xfId="10362" xr:uid="{00000000-0005-0000-0000-0000D33B0000}"/>
    <cellStyle name="Input 4 3 5 4 3 2" xfId="19614" xr:uid="{00000000-0005-0000-0000-0000D43B0000}"/>
    <cellStyle name="Input 4 3 5 4 3 2 2" xfId="28866" xr:uid="{00000000-0005-0000-0000-0000D53B0000}"/>
    <cellStyle name="Input 4 3 5 4 3 2 3" xfId="38118" xr:uid="{00000000-0005-0000-0000-0000D63B0000}"/>
    <cellStyle name="Input 4 3 5 4 4" xfId="13484" xr:uid="{00000000-0005-0000-0000-0000D73B0000}"/>
    <cellStyle name="Input 4 3 5 4 4 2" xfId="22736" xr:uid="{00000000-0005-0000-0000-0000D83B0000}"/>
    <cellStyle name="Input 4 3 5 4 4 3" xfId="31988" xr:uid="{00000000-0005-0000-0000-0000D93B0000}"/>
    <cellStyle name="Input 4 3 5 5" xfId="5640" xr:uid="{00000000-0005-0000-0000-0000DA3B0000}"/>
    <cellStyle name="Input 4 3 5 5 2" xfId="14892" xr:uid="{00000000-0005-0000-0000-0000DB3B0000}"/>
    <cellStyle name="Input 4 3 5 5 2 2" xfId="24144" xr:uid="{00000000-0005-0000-0000-0000DC3B0000}"/>
    <cellStyle name="Input 4 3 5 5 2 3" xfId="33396" xr:uid="{00000000-0005-0000-0000-0000DD3B0000}"/>
    <cellStyle name="Input 4 3 5 6" xfId="8322" xr:uid="{00000000-0005-0000-0000-0000DE3B0000}"/>
    <cellStyle name="Input 4 3 5 6 2" xfId="17574" xr:uid="{00000000-0005-0000-0000-0000DF3B0000}"/>
    <cellStyle name="Input 4 3 5 6 2 2" xfId="26826" xr:uid="{00000000-0005-0000-0000-0000E03B0000}"/>
    <cellStyle name="Input 4 3 5 6 2 3" xfId="36078" xr:uid="{00000000-0005-0000-0000-0000E13B0000}"/>
    <cellStyle name="Input 4 3 5 7" xfId="11444" xr:uid="{00000000-0005-0000-0000-0000E23B0000}"/>
    <cellStyle name="Input 4 3 5 7 2" xfId="20696" xr:uid="{00000000-0005-0000-0000-0000E33B0000}"/>
    <cellStyle name="Input 4 3 5 7 3" xfId="29948" xr:uid="{00000000-0005-0000-0000-0000E43B0000}"/>
    <cellStyle name="Input 4 3 6" xfId="2253" xr:uid="{00000000-0005-0000-0000-0000E53B0000}"/>
    <cellStyle name="Input 4 3 6 2" xfId="3002" xr:uid="{00000000-0005-0000-0000-0000E63B0000}"/>
    <cellStyle name="Input 4 3 6 2 2" xfId="6450" xr:uid="{00000000-0005-0000-0000-0000E73B0000}"/>
    <cellStyle name="Input 4 3 6 2 2 2" xfId="15702" xr:uid="{00000000-0005-0000-0000-0000E83B0000}"/>
    <cellStyle name="Input 4 3 6 2 2 2 2" xfId="24954" xr:uid="{00000000-0005-0000-0000-0000E93B0000}"/>
    <cellStyle name="Input 4 3 6 2 2 2 3" xfId="34206" xr:uid="{00000000-0005-0000-0000-0000EA3B0000}"/>
    <cellStyle name="Input 4 3 6 2 3" xfId="9132" xr:uid="{00000000-0005-0000-0000-0000EB3B0000}"/>
    <cellStyle name="Input 4 3 6 2 3 2" xfId="18384" xr:uid="{00000000-0005-0000-0000-0000EC3B0000}"/>
    <cellStyle name="Input 4 3 6 2 3 2 2" xfId="27636" xr:uid="{00000000-0005-0000-0000-0000ED3B0000}"/>
    <cellStyle name="Input 4 3 6 2 3 2 3" xfId="36888" xr:uid="{00000000-0005-0000-0000-0000EE3B0000}"/>
    <cellStyle name="Input 4 3 6 2 4" xfId="12254" xr:uid="{00000000-0005-0000-0000-0000EF3B0000}"/>
    <cellStyle name="Input 4 3 6 2 4 2" xfId="21506" xr:uid="{00000000-0005-0000-0000-0000F03B0000}"/>
    <cellStyle name="Input 4 3 6 2 4 3" xfId="30758" xr:uid="{00000000-0005-0000-0000-0000F13B0000}"/>
    <cellStyle name="Input 4 3 6 3" xfId="3658" xr:uid="{00000000-0005-0000-0000-0000F23B0000}"/>
    <cellStyle name="Input 4 3 6 3 2" xfId="7106" xr:uid="{00000000-0005-0000-0000-0000F33B0000}"/>
    <cellStyle name="Input 4 3 6 3 2 2" xfId="16358" xr:uid="{00000000-0005-0000-0000-0000F43B0000}"/>
    <cellStyle name="Input 4 3 6 3 2 2 2" xfId="25610" xr:uid="{00000000-0005-0000-0000-0000F53B0000}"/>
    <cellStyle name="Input 4 3 6 3 2 2 3" xfId="34862" xr:uid="{00000000-0005-0000-0000-0000F63B0000}"/>
    <cellStyle name="Input 4 3 6 3 3" xfId="9788" xr:uid="{00000000-0005-0000-0000-0000F73B0000}"/>
    <cellStyle name="Input 4 3 6 3 3 2" xfId="19040" xr:uid="{00000000-0005-0000-0000-0000F83B0000}"/>
    <cellStyle name="Input 4 3 6 3 3 2 2" xfId="28292" xr:uid="{00000000-0005-0000-0000-0000F93B0000}"/>
    <cellStyle name="Input 4 3 6 3 3 2 3" xfId="37544" xr:uid="{00000000-0005-0000-0000-0000FA3B0000}"/>
    <cellStyle name="Input 4 3 6 3 4" xfId="12910" xr:uid="{00000000-0005-0000-0000-0000FB3B0000}"/>
    <cellStyle name="Input 4 3 6 3 4 2" xfId="22162" xr:uid="{00000000-0005-0000-0000-0000FC3B0000}"/>
    <cellStyle name="Input 4 3 6 3 4 3" xfId="31414" xr:uid="{00000000-0005-0000-0000-0000FD3B0000}"/>
    <cellStyle name="Input 4 3 6 4" xfId="4293" xr:uid="{00000000-0005-0000-0000-0000FE3B0000}"/>
    <cellStyle name="Input 4 3 6 4 2" xfId="7741" xr:uid="{00000000-0005-0000-0000-0000FF3B0000}"/>
    <cellStyle name="Input 4 3 6 4 2 2" xfId="16993" xr:uid="{00000000-0005-0000-0000-0000003C0000}"/>
    <cellStyle name="Input 4 3 6 4 2 2 2" xfId="26245" xr:uid="{00000000-0005-0000-0000-0000013C0000}"/>
    <cellStyle name="Input 4 3 6 4 2 2 3" xfId="35497" xr:uid="{00000000-0005-0000-0000-0000023C0000}"/>
    <cellStyle name="Input 4 3 6 4 3" xfId="10423" xr:uid="{00000000-0005-0000-0000-0000033C0000}"/>
    <cellStyle name="Input 4 3 6 4 3 2" xfId="19675" xr:uid="{00000000-0005-0000-0000-0000043C0000}"/>
    <cellStyle name="Input 4 3 6 4 3 2 2" xfId="28927" xr:uid="{00000000-0005-0000-0000-0000053C0000}"/>
    <cellStyle name="Input 4 3 6 4 3 2 3" xfId="38179" xr:uid="{00000000-0005-0000-0000-0000063C0000}"/>
    <cellStyle name="Input 4 3 6 4 4" xfId="13545" xr:uid="{00000000-0005-0000-0000-0000073C0000}"/>
    <cellStyle name="Input 4 3 6 4 4 2" xfId="22797" xr:uid="{00000000-0005-0000-0000-0000083C0000}"/>
    <cellStyle name="Input 4 3 6 4 4 3" xfId="32049" xr:uid="{00000000-0005-0000-0000-0000093C0000}"/>
    <cellStyle name="Input 4 3 6 5" xfId="5701" xr:uid="{00000000-0005-0000-0000-00000A3C0000}"/>
    <cellStyle name="Input 4 3 6 5 2" xfId="14953" xr:uid="{00000000-0005-0000-0000-00000B3C0000}"/>
    <cellStyle name="Input 4 3 6 5 2 2" xfId="24205" xr:uid="{00000000-0005-0000-0000-00000C3C0000}"/>
    <cellStyle name="Input 4 3 6 5 2 3" xfId="33457" xr:uid="{00000000-0005-0000-0000-00000D3C0000}"/>
    <cellStyle name="Input 4 3 6 6" xfId="8383" xr:uid="{00000000-0005-0000-0000-00000E3C0000}"/>
    <cellStyle name="Input 4 3 6 6 2" xfId="17635" xr:uid="{00000000-0005-0000-0000-00000F3C0000}"/>
    <cellStyle name="Input 4 3 6 6 2 2" xfId="26887" xr:uid="{00000000-0005-0000-0000-0000103C0000}"/>
    <cellStyle name="Input 4 3 6 6 2 3" xfId="36139" xr:uid="{00000000-0005-0000-0000-0000113C0000}"/>
    <cellStyle name="Input 4 3 6 7" xfId="11505" xr:uid="{00000000-0005-0000-0000-0000123C0000}"/>
    <cellStyle name="Input 4 3 6 7 2" xfId="20757" xr:uid="{00000000-0005-0000-0000-0000133C0000}"/>
    <cellStyle name="Input 4 3 6 7 3" xfId="30009" xr:uid="{00000000-0005-0000-0000-0000143C0000}"/>
    <cellStyle name="Input 4 3 7" xfId="1084" xr:uid="{00000000-0005-0000-0000-0000153C0000}"/>
    <cellStyle name="Input 4 3 7 2" xfId="4812" xr:uid="{00000000-0005-0000-0000-0000163C0000}"/>
    <cellStyle name="Input 4 3 7 2 2" xfId="14064" xr:uid="{00000000-0005-0000-0000-0000173C0000}"/>
    <cellStyle name="Input 4 3 7 2 2 2" xfId="23316" xr:uid="{00000000-0005-0000-0000-0000183C0000}"/>
    <cellStyle name="Input 4 3 7 2 2 3" xfId="32568" xr:uid="{00000000-0005-0000-0000-0000193C0000}"/>
    <cellStyle name="Input 4 3 7 3" xfId="4885" xr:uid="{00000000-0005-0000-0000-00001A3C0000}"/>
    <cellStyle name="Input 4 3 7 3 2" xfId="14137" xr:uid="{00000000-0005-0000-0000-00001B3C0000}"/>
    <cellStyle name="Input 4 3 7 3 2 2" xfId="23389" xr:uid="{00000000-0005-0000-0000-00001C3C0000}"/>
    <cellStyle name="Input 4 3 7 3 2 3" xfId="32641" xr:uid="{00000000-0005-0000-0000-00001D3C0000}"/>
    <cellStyle name="Input 4 3 7 4" xfId="10838" xr:uid="{00000000-0005-0000-0000-00001E3C0000}"/>
    <cellStyle name="Input 4 3 7 4 2" xfId="20090" xr:uid="{00000000-0005-0000-0000-00001F3C0000}"/>
    <cellStyle name="Input 4 3 7 4 3" xfId="29342" xr:uid="{00000000-0005-0000-0000-0000203C0000}"/>
    <cellStyle name="Input 4 3 8" xfId="2297" xr:uid="{00000000-0005-0000-0000-0000213C0000}"/>
    <cellStyle name="Input 4 3 8 2" xfId="5745" xr:uid="{00000000-0005-0000-0000-0000223C0000}"/>
    <cellStyle name="Input 4 3 8 2 2" xfId="14997" xr:uid="{00000000-0005-0000-0000-0000233C0000}"/>
    <cellStyle name="Input 4 3 8 2 2 2" xfId="24249" xr:uid="{00000000-0005-0000-0000-0000243C0000}"/>
    <cellStyle name="Input 4 3 8 2 2 3" xfId="33501" xr:uid="{00000000-0005-0000-0000-0000253C0000}"/>
    <cellStyle name="Input 4 3 8 3" xfId="8427" xr:uid="{00000000-0005-0000-0000-0000263C0000}"/>
    <cellStyle name="Input 4 3 8 3 2" xfId="17679" xr:uid="{00000000-0005-0000-0000-0000273C0000}"/>
    <cellStyle name="Input 4 3 8 3 2 2" xfId="26931" xr:uid="{00000000-0005-0000-0000-0000283C0000}"/>
    <cellStyle name="Input 4 3 8 3 2 3" xfId="36183" xr:uid="{00000000-0005-0000-0000-0000293C0000}"/>
    <cellStyle name="Input 4 3 8 4" xfId="11549" xr:uid="{00000000-0005-0000-0000-00002A3C0000}"/>
    <cellStyle name="Input 4 3 8 4 2" xfId="20801" xr:uid="{00000000-0005-0000-0000-00002B3C0000}"/>
    <cellStyle name="Input 4 3 8 4 3" xfId="30053" xr:uid="{00000000-0005-0000-0000-00002C3C0000}"/>
    <cellStyle name="Input 4 3 9" xfId="2341" xr:uid="{00000000-0005-0000-0000-00002D3C0000}"/>
    <cellStyle name="Input 4 3 9 2" xfId="5789" xr:uid="{00000000-0005-0000-0000-00002E3C0000}"/>
    <cellStyle name="Input 4 3 9 2 2" xfId="15041" xr:uid="{00000000-0005-0000-0000-00002F3C0000}"/>
    <cellStyle name="Input 4 3 9 2 2 2" xfId="24293" xr:uid="{00000000-0005-0000-0000-0000303C0000}"/>
    <cellStyle name="Input 4 3 9 2 2 3" xfId="33545" xr:uid="{00000000-0005-0000-0000-0000313C0000}"/>
    <cellStyle name="Input 4 3 9 3" xfId="8471" xr:uid="{00000000-0005-0000-0000-0000323C0000}"/>
    <cellStyle name="Input 4 3 9 3 2" xfId="17723" xr:uid="{00000000-0005-0000-0000-0000333C0000}"/>
    <cellStyle name="Input 4 3 9 3 2 2" xfId="26975" xr:uid="{00000000-0005-0000-0000-0000343C0000}"/>
    <cellStyle name="Input 4 3 9 3 2 3" xfId="36227" xr:uid="{00000000-0005-0000-0000-0000353C0000}"/>
    <cellStyle name="Input 4 3 9 4" xfId="11593" xr:uid="{00000000-0005-0000-0000-0000363C0000}"/>
    <cellStyle name="Input 4 3 9 4 2" xfId="20845" xr:uid="{00000000-0005-0000-0000-0000373C0000}"/>
    <cellStyle name="Input 4 3 9 4 3" xfId="30097" xr:uid="{00000000-0005-0000-0000-0000383C0000}"/>
    <cellStyle name="Input 4 4" xfId="826" xr:uid="{00000000-0005-0000-0000-0000393C0000}"/>
    <cellStyle name="Input 4 4 10" xfId="4569" xr:uid="{00000000-0005-0000-0000-00003A3C0000}"/>
    <cellStyle name="Input 4 4 10 2" xfId="13821" xr:uid="{00000000-0005-0000-0000-00003B3C0000}"/>
    <cellStyle name="Input 4 4 10 2 2" xfId="23073" xr:uid="{00000000-0005-0000-0000-00003C3C0000}"/>
    <cellStyle name="Input 4 4 10 2 3" xfId="32325" xr:uid="{00000000-0005-0000-0000-00003D3C0000}"/>
    <cellStyle name="Input 4 4 11" xfId="4980" xr:uid="{00000000-0005-0000-0000-00003E3C0000}"/>
    <cellStyle name="Input 4 4 11 2" xfId="14232" xr:uid="{00000000-0005-0000-0000-00003F3C0000}"/>
    <cellStyle name="Input 4 4 11 2 2" xfId="23484" xr:uid="{00000000-0005-0000-0000-0000403C0000}"/>
    <cellStyle name="Input 4 4 11 2 3" xfId="32736" xr:uid="{00000000-0005-0000-0000-0000413C0000}"/>
    <cellStyle name="Input 4 4 12" xfId="10598" xr:uid="{00000000-0005-0000-0000-0000423C0000}"/>
    <cellStyle name="Input 4 4 12 2" xfId="19850" xr:uid="{00000000-0005-0000-0000-0000433C0000}"/>
    <cellStyle name="Input 4 4 12 3" xfId="29102" xr:uid="{00000000-0005-0000-0000-0000443C0000}"/>
    <cellStyle name="Input 4 4 2" xfId="2005" xr:uid="{00000000-0005-0000-0000-0000453C0000}"/>
    <cellStyle name="Input 4 4 2 2" xfId="2758" xr:uid="{00000000-0005-0000-0000-0000463C0000}"/>
    <cellStyle name="Input 4 4 2 2 2" xfId="6206" xr:uid="{00000000-0005-0000-0000-0000473C0000}"/>
    <cellStyle name="Input 4 4 2 2 2 2" xfId="15458" xr:uid="{00000000-0005-0000-0000-0000483C0000}"/>
    <cellStyle name="Input 4 4 2 2 2 2 2" xfId="24710" xr:uid="{00000000-0005-0000-0000-0000493C0000}"/>
    <cellStyle name="Input 4 4 2 2 2 2 3" xfId="33962" xr:uid="{00000000-0005-0000-0000-00004A3C0000}"/>
    <cellStyle name="Input 4 4 2 2 3" xfId="8888" xr:uid="{00000000-0005-0000-0000-00004B3C0000}"/>
    <cellStyle name="Input 4 4 2 2 3 2" xfId="18140" xr:uid="{00000000-0005-0000-0000-00004C3C0000}"/>
    <cellStyle name="Input 4 4 2 2 3 2 2" xfId="27392" xr:uid="{00000000-0005-0000-0000-00004D3C0000}"/>
    <cellStyle name="Input 4 4 2 2 3 2 3" xfId="36644" xr:uid="{00000000-0005-0000-0000-00004E3C0000}"/>
    <cellStyle name="Input 4 4 2 2 4" xfId="12010" xr:uid="{00000000-0005-0000-0000-00004F3C0000}"/>
    <cellStyle name="Input 4 4 2 2 4 2" xfId="21262" xr:uid="{00000000-0005-0000-0000-0000503C0000}"/>
    <cellStyle name="Input 4 4 2 2 4 3" xfId="30514" xr:uid="{00000000-0005-0000-0000-0000513C0000}"/>
    <cellStyle name="Input 4 4 2 3" xfId="3414" xr:uid="{00000000-0005-0000-0000-0000523C0000}"/>
    <cellStyle name="Input 4 4 2 3 2" xfId="6862" xr:uid="{00000000-0005-0000-0000-0000533C0000}"/>
    <cellStyle name="Input 4 4 2 3 2 2" xfId="16114" xr:uid="{00000000-0005-0000-0000-0000543C0000}"/>
    <cellStyle name="Input 4 4 2 3 2 2 2" xfId="25366" xr:uid="{00000000-0005-0000-0000-0000553C0000}"/>
    <cellStyle name="Input 4 4 2 3 2 2 3" xfId="34618" xr:uid="{00000000-0005-0000-0000-0000563C0000}"/>
    <cellStyle name="Input 4 4 2 3 3" xfId="9544" xr:uid="{00000000-0005-0000-0000-0000573C0000}"/>
    <cellStyle name="Input 4 4 2 3 3 2" xfId="18796" xr:uid="{00000000-0005-0000-0000-0000583C0000}"/>
    <cellStyle name="Input 4 4 2 3 3 2 2" xfId="28048" xr:uid="{00000000-0005-0000-0000-0000593C0000}"/>
    <cellStyle name="Input 4 4 2 3 3 2 3" xfId="37300" xr:uid="{00000000-0005-0000-0000-00005A3C0000}"/>
    <cellStyle name="Input 4 4 2 3 4" xfId="12666" xr:uid="{00000000-0005-0000-0000-00005B3C0000}"/>
    <cellStyle name="Input 4 4 2 3 4 2" xfId="21918" xr:uid="{00000000-0005-0000-0000-00005C3C0000}"/>
    <cellStyle name="Input 4 4 2 3 4 3" xfId="31170" xr:uid="{00000000-0005-0000-0000-00005D3C0000}"/>
    <cellStyle name="Input 4 4 2 4" xfId="4049" xr:uid="{00000000-0005-0000-0000-00005E3C0000}"/>
    <cellStyle name="Input 4 4 2 4 2" xfId="7497" xr:uid="{00000000-0005-0000-0000-00005F3C0000}"/>
    <cellStyle name="Input 4 4 2 4 2 2" xfId="16749" xr:uid="{00000000-0005-0000-0000-0000603C0000}"/>
    <cellStyle name="Input 4 4 2 4 2 2 2" xfId="26001" xr:uid="{00000000-0005-0000-0000-0000613C0000}"/>
    <cellStyle name="Input 4 4 2 4 2 2 3" xfId="35253" xr:uid="{00000000-0005-0000-0000-0000623C0000}"/>
    <cellStyle name="Input 4 4 2 4 3" xfId="10179" xr:uid="{00000000-0005-0000-0000-0000633C0000}"/>
    <cellStyle name="Input 4 4 2 4 3 2" xfId="19431" xr:uid="{00000000-0005-0000-0000-0000643C0000}"/>
    <cellStyle name="Input 4 4 2 4 3 2 2" xfId="28683" xr:uid="{00000000-0005-0000-0000-0000653C0000}"/>
    <cellStyle name="Input 4 4 2 4 3 2 3" xfId="37935" xr:uid="{00000000-0005-0000-0000-0000663C0000}"/>
    <cellStyle name="Input 4 4 2 4 4" xfId="13301" xr:uid="{00000000-0005-0000-0000-0000673C0000}"/>
    <cellStyle name="Input 4 4 2 4 4 2" xfId="22553" xr:uid="{00000000-0005-0000-0000-0000683C0000}"/>
    <cellStyle name="Input 4 4 2 4 4 3" xfId="31805" xr:uid="{00000000-0005-0000-0000-0000693C0000}"/>
    <cellStyle name="Input 4 4 2 5" xfId="5455" xr:uid="{00000000-0005-0000-0000-00006A3C0000}"/>
    <cellStyle name="Input 4 4 2 5 2" xfId="14707" xr:uid="{00000000-0005-0000-0000-00006B3C0000}"/>
    <cellStyle name="Input 4 4 2 5 2 2" xfId="23959" xr:uid="{00000000-0005-0000-0000-00006C3C0000}"/>
    <cellStyle name="Input 4 4 2 5 2 3" xfId="33211" xr:uid="{00000000-0005-0000-0000-00006D3C0000}"/>
    <cellStyle name="Input 4 4 2 6" xfId="8138" xr:uid="{00000000-0005-0000-0000-00006E3C0000}"/>
    <cellStyle name="Input 4 4 2 6 2" xfId="17390" xr:uid="{00000000-0005-0000-0000-00006F3C0000}"/>
    <cellStyle name="Input 4 4 2 6 2 2" xfId="26642" xr:uid="{00000000-0005-0000-0000-0000703C0000}"/>
    <cellStyle name="Input 4 4 2 6 2 3" xfId="35894" xr:uid="{00000000-0005-0000-0000-0000713C0000}"/>
    <cellStyle name="Input 4 4 2 7" xfId="11260" xr:uid="{00000000-0005-0000-0000-0000723C0000}"/>
    <cellStyle name="Input 4 4 2 7 2" xfId="20512" xr:uid="{00000000-0005-0000-0000-0000733C0000}"/>
    <cellStyle name="Input 4 4 2 7 3" xfId="29764" xr:uid="{00000000-0005-0000-0000-0000743C0000}"/>
    <cellStyle name="Input 4 4 3" xfId="2087" xr:uid="{00000000-0005-0000-0000-0000753C0000}"/>
    <cellStyle name="Input 4 4 3 2" xfId="2836" xr:uid="{00000000-0005-0000-0000-0000763C0000}"/>
    <cellStyle name="Input 4 4 3 2 2" xfId="6284" xr:uid="{00000000-0005-0000-0000-0000773C0000}"/>
    <cellStyle name="Input 4 4 3 2 2 2" xfId="15536" xr:uid="{00000000-0005-0000-0000-0000783C0000}"/>
    <cellStyle name="Input 4 4 3 2 2 2 2" xfId="24788" xr:uid="{00000000-0005-0000-0000-0000793C0000}"/>
    <cellStyle name="Input 4 4 3 2 2 2 3" xfId="34040" xr:uid="{00000000-0005-0000-0000-00007A3C0000}"/>
    <cellStyle name="Input 4 4 3 2 3" xfId="8966" xr:uid="{00000000-0005-0000-0000-00007B3C0000}"/>
    <cellStyle name="Input 4 4 3 2 3 2" xfId="18218" xr:uid="{00000000-0005-0000-0000-00007C3C0000}"/>
    <cellStyle name="Input 4 4 3 2 3 2 2" xfId="27470" xr:uid="{00000000-0005-0000-0000-00007D3C0000}"/>
    <cellStyle name="Input 4 4 3 2 3 2 3" xfId="36722" xr:uid="{00000000-0005-0000-0000-00007E3C0000}"/>
    <cellStyle name="Input 4 4 3 2 4" xfId="12088" xr:uid="{00000000-0005-0000-0000-00007F3C0000}"/>
    <cellStyle name="Input 4 4 3 2 4 2" xfId="21340" xr:uid="{00000000-0005-0000-0000-0000803C0000}"/>
    <cellStyle name="Input 4 4 3 2 4 3" xfId="30592" xr:uid="{00000000-0005-0000-0000-0000813C0000}"/>
    <cellStyle name="Input 4 4 3 3" xfId="3492" xr:uid="{00000000-0005-0000-0000-0000823C0000}"/>
    <cellStyle name="Input 4 4 3 3 2" xfId="6940" xr:uid="{00000000-0005-0000-0000-0000833C0000}"/>
    <cellStyle name="Input 4 4 3 3 2 2" xfId="16192" xr:uid="{00000000-0005-0000-0000-0000843C0000}"/>
    <cellStyle name="Input 4 4 3 3 2 2 2" xfId="25444" xr:uid="{00000000-0005-0000-0000-0000853C0000}"/>
    <cellStyle name="Input 4 4 3 3 2 2 3" xfId="34696" xr:uid="{00000000-0005-0000-0000-0000863C0000}"/>
    <cellStyle name="Input 4 4 3 3 3" xfId="9622" xr:uid="{00000000-0005-0000-0000-0000873C0000}"/>
    <cellStyle name="Input 4 4 3 3 3 2" xfId="18874" xr:uid="{00000000-0005-0000-0000-0000883C0000}"/>
    <cellStyle name="Input 4 4 3 3 3 2 2" xfId="28126" xr:uid="{00000000-0005-0000-0000-0000893C0000}"/>
    <cellStyle name="Input 4 4 3 3 3 2 3" xfId="37378" xr:uid="{00000000-0005-0000-0000-00008A3C0000}"/>
    <cellStyle name="Input 4 4 3 3 4" xfId="12744" xr:uid="{00000000-0005-0000-0000-00008B3C0000}"/>
    <cellStyle name="Input 4 4 3 3 4 2" xfId="21996" xr:uid="{00000000-0005-0000-0000-00008C3C0000}"/>
    <cellStyle name="Input 4 4 3 3 4 3" xfId="31248" xr:uid="{00000000-0005-0000-0000-00008D3C0000}"/>
    <cellStyle name="Input 4 4 3 4" xfId="4127" xr:uid="{00000000-0005-0000-0000-00008E3C0000}"/>
    <cellStyle name="Input 4 4 3 4 2" xfId="7575" xr:uid="{00000000-0005-0000-0000-00008F3C0000}"/>
    <cellStyle name="Input 4 4 3 4 2 2" xfId="16827" xr:uid="{00000000-0005-0000-0000-0000903C0000}"/>
    <cellStyle name="Input 4 4 3 4 2 2 2" xfId="26079" xr:uid="{00000000-0005-0000-0000-0000913C0000}"/>
    <cellStyle name="Input 4 4 3 4 2 2 3" xfId="35331" xr:uid="{00000000-0005-0000-0000-0000923C0000}"/>
    <cellStyle name="Input 4 4 3 4 3" xfId="10257" xr:uid="{00000000-0005-0000-0000-0000933C0000}"/>
    <cellStyle name="Input 4 4 3 4 3 2" xfId="19509" xr:uid="{00000000-0005-0000-0000-0000943C0000}"/>
    <cellStyle name="Input 4 4 3 4 3 2 2" xfId="28761" xr:uid="{00000000-0005-0000-0000-0000953C0000}"/>
    <cellStyle name="Input 4 4 3 4 3 2 3" xfId="38013" xr:uid="{00000000-0005-0000-0000-0000963C0000}"/>
    <cellStyle name="Input 4 4 3 4 4" xfId="13379" xr:uid="{00000000-0005-0000-0000-0000973C0000}"/>
    <cellStyle name="Input 4 4 3 4 4 2" xfId="22631" xr:uid="{00000000-0005-0000-0000-0000983C0000}"/>
    <cellStyle name="Input 4 4 3 4 4 3" xfId="31883" xr:uid="{00000000-0005-0000-0000-0000993C0000}"/>
    <cellStyle name="Input 4 4 3 5" xfId="5535" xr:uid="{00000000-0005-0000-0000-00009A3C0000}"/>
    <cellStyle name="Input 4 4 3 5 2" xfId="14787" xr:uid="{00000000-0005-0000-0000-00009B3C0000}"/>
    <cellStyle name="Input 4 4 3 5 2 2" xfId="24039" xr:uid="{00000000-0005-0000-0000-00009C3C0000}"/>
    <cellStyle name="Input 4 4 3 5 2 3" xfId="33291" xr:uid="{00000000-0005-0000-0000-00009D3C0000}"/>
    <cellStyle name="Input 4 4 3 6" xfId="8217" xr:uid="{00000000-0005-0000-0000-00009E3C0000}"/>
    <cellStyle name="Input 4 4 3 6 2" xfId="17469" xr:uid="{00000000-0005-0000-0000-00009F3C0000}"/>
    <cellStyle name="Input 4 4 3 6 2 2" xfId="26721" xr:uid="{00000000-0005-0000-0000-0000A03C0000}"/>
    <cellStyle name="Input 4 4 3 6 2 3" xfId="35973" xr:uid="{00000000-0005-0000-0000-0000A13C0000}"/>
    <cellStyle name="Input 4 4 3 7" xfId="11339" xr:uid="{00000000-0005-0000-0000-0000A23C0000}"/>
    <cellStyle name="Input 4 4 3 7 2" xfId="20591" xr:uid="{00000000-0005-0000-0000-0000A33C0000}"/>
    <cellStyle name="Input 4 4 3 7 3" xfId="29843" xr:uid="{00000000-0005-0000-0000-0000A43C0000}"/>
    <cellStyle name="Input 4 4 4" xfId="2160" xr:uid="{00000000-0005-0000-0000-0000A53C0000}"/>
    <cellStyle name="Input 4 4 4 2" xfId="2909" xr:uid="{00000000-0005-0000-0000-0000A63C0000}"/>
    <cellStyle name="Input 4 4 4 2 2" xfId="6357" xr:uid="{00000000-0005-0000-0000-0000A73C0000}"/>
    <cellStyle name="Input 4 4 4 2 2 2" xfId="15609" xr:uid="{00000000-0005-0000-0000-0000A83C0000}"/>
    <cellStyle name="Input 4 4 4 2 2 2 2" xfId="24861" xr:uid="{00000000-0005-0000-0000-0000A93C0000}"/>
    <cellStyle name="Input 4 4 4 2 2 2 3" xfId="34113" xr:uid="{00000000-0005-0000-0000-0000AA3C0000}"/>
    <cellStyle name="Input 4 4 4 2 3" xfId="9039" xr:uid="{00000000-0005-0000-0000-0000AB3C0000}"/>
    <cellStyle name="Input 4 4 4 2 3 2" xfId="18291" xr:uid="{00000000-0005-0000-0000-0000AC3C0000}"/>
    <cellStyle name="Input 4 4 4 2 3 2 2" xfId="27543" xr:uid="{00000000-0005-0000-0000-0000AD3C0000}"/>
    <cellStyle name="Input 4 4 4 2 3 2 3" xfId="36795" xr:uid="{00000000-0005-0000-0000-0000AE3C0000}"/>
    <cellStyle name="Input 4 4 4 2 4" xfId="12161" xr:uid="{00000000-0005-0000-0000-0000AF3C0000}"/>
    <cellStyle name="Input 4 4 4 2 4 2" xfId="21413" xr:uid="{00000000-0005-0000-0000-0000B03C0000}"/>
    <cellStyle name="Input 4 4 4 2 4 3" xfId="30665" xr:uid="{00000000-0005-0000-0000-0000B13C0000}"/>
    <cellStyle name="Input 4 4 4 3" xfId="3565" xr:uid="{00000000-0005-0000-0000-0000B23C0000}"/>
    <cellStyle name="Input 4 4 4 3 2" xfId="7013" xr:uid="{00000000-0005-0000-0000-0000B33C0000}"/>
    <cellStyle name="Input 4 4 4 3 2 2" xfId="16265" xr:uid="{00000000-0005-0000-0000-0000B43C0000}"/>
    <cellStyle name="Input 4 4 4 3 2 2 2" xfId="25517" xr:uid="{00000000-0005-0000-0000-0000B53C0000}"/>
    <cellStyle name="Input 4 4 4 3 2 2 3" xfId="34769" xr:uid="{00000000-0005-0000-0000-0000B63C0000}"/>
    <cellStyle name="Input 4 4 4 3 3" xfId="9695" xr:uid="{00000000-0005-0000-0000-0000B73C0000}"/>
    <cellStyle name="Input 4 4 4 3 3 2" xfId="18947" xr:uid="{00000000-0005-0000-0000-0000B83C0000}"/>
    <cellStyle name="Input 4 4 4 3 3 2 2" xfId="28199" xr:uid="{00000000-0005-0000-0000-0000B93C0000}"/>
    <cellStyle name="Input 4 4 4 3 3 2 3" xfId="37451" xr:uid="{00000000-0005-0000-0000-0000BA3C0000}"/>
    <cellStyle name="Input 4 4 4 3 4" xfId="12817" xr:uid="{00000000-0005-0000-0000-0000BB3C0000}"/>
    <cellStyle name="Input 4 4 4 3 4 2" xfId="22069" xr:uid="{00000000-0005-0000-0000-0000BC3C0000}"/>
    <cellStyle name="Input 4 4 4 3 4 3" xfId="31321" xr:uid="{00000000-0005-0000-0000-0000BD3C0000}"/>
    <cellStyle name="Input 4 4 4 4" xfId="4200" xr:uid="{00000000-0005-0000-0000-0000BE3C0000}"/>
    <cellStyle name="Input 4 4 4 4 2" xfId="7648" xr:uid="{00000000-0005-0000-0000-0000BF3C0000}"/>
    <cellStyle name="Input 4 4 4 4 2 2" xfId="16900" xr:uid="{00000000-0005-0000-0000-0000C03C0000}"/>
    <cellStyle name="Input 4 4 4 4 2 2 2" xfId="26152" xr:uid="{00000000-0005-0000-0000-0000C13C0000}"/>
    <cellStyle name="Input 4 4 4 4 2 2 3" xfId="35404" xr:uid="{00000000-0005-0000-0000-0000C23C0000}"/>
    <cellStyle name="Input 4 4 4 4 3" xfId="10330" xr:uid="{00000000-0005-0000-0000-0000C33C0000}"/>
    <cellStyle name="Input 4 4 4 4 3 2" xfId="19582" xr:uid="{00000000-0005-0000-0000-0000C43C0000}"/>
    <cellStyle name="Input 4 4 4 4 3 2 2" xfId="28834" xr:uid="{00000000-0005-0000-0000-0000C53C0000}"/>
    <cellStyle name="Input 4 4 4 4 3 2 3" xfId="38086" xr:uid="{00000000-0005-0000-0000-0000C63C0000}"/>
    <cellStyle name="Input 4 4 4 4 4" xfId="13452" xr:uid="{00000000-0005-0000-0000-0000C73C0000}"/>
    <cellStyle name="Input 4 4 4 4 4 2" xfId="22704" xr:uid="{00000000-0005-0000-0000-0000C83C0000}"/>
    <cellStyle name="Input 4 4 4 4 4 3" xfId="31956" xr:uid="{00000000-0005-0000-0000-0000C93C0000}"/>
    <cellStyle name="Input 4 4 4 5" xfId="5608" xr:uid="{00000000-0005-0000-0000-0000CA3C0000}"/>
    <cellStyle name="Input 4 4 4 5 2" xfId="14860" xr:uid="{00000000-0005-0000-0000-0000CB3C0000}"/>
    <cellStyle name="Input 4 4 4 5 2 2" xfId="24112" xr:uid="{00000000-0005-0000-0000-0000CC3C0000}"/>
    <cellStyle name="Input 4 4 4 5 2 3" xfId="33364" xr:uid="{00000000-0005-0000-0000-0000CD3C0000}"/>
    <cellStyle name="Input 4 4 4 6" xfId="8290" xr:uid="{00000000-0005-0000-0000-0000CE3C0000}"/>
    <cellStyle name="Input 4 4 4 6 2" xfId="17542" xr:uid="{00000000-0005-0000-0000-0000CF3C0000}"/>
    <cellStyle name="Input 4 4 4 6 2 2" xfId="26794" xr:uid="{00000000-0005-0000-0000-0000D03C0000}"/>
    <cellStyle name="Input 4 4 4 6 2 3" xfId="36046" xr:uid="{00000000-0005-0000-0000-0000D13C0000}"/>
    <cellStyle name="Input 4 4 4 7" xfId="11412" xr:uid="{00000000-0005-0000-0000-0000D23C0000}"/>
    <cellStyle name="Input 4 4 4 7 2" xfId="20664" xr:uid="{00000000-0005-0000-0000-0000D33C0000}"/>
    <cellStyle name="Input 4 4 4 7 3" xfId="29916" xr:uid="{00000000-0005-0000-0000-0000D43C0000}"/>
    <cellStyle name="Input 4 4 5" xfId="2223" xr:uid="{00000000-0005-0000-0000-0000D53C0000}"/>
    <cellStyle name="Input 4 4 5 2" xfId="2972" xr:uid="{00000000-0005-0000-0000-0000D63C0000}"/>
    <cellStyle name="Input 4 4 5 2 2" xfId="6420" xr:uid="{00000000-0005-0000-0000-0000D73C0000}"/>
    <cellStyle name="Input 4 4 5 2 2 2" xfId="15672" xr:uid="{00000000-0005-0000-0000-0000D83C0000}"/>
    <cellStyle name="Input 4 4 5 2 2 2 2" xfId="24924" xr:uid="{00000000-0005-0000-0000-0000D93C0000}"/>
    <cellStyle name="Input 4 4 5 2 2 2 3" xfId="34176" xr:uid="{00000000-0005-0000-0000-0000DA3C0000}"/>
    <cellStyle name="Input 4 4 5 2 3" xfId="9102" xr:uid="{00000000-0005-0000-0000-0000DB3C0000}"/>
    <cellStyle name="Input 4 4 5 2 3 2" xfId="18354" xr:uid="{00000000-0005-0000-0000-0000DC3C0000}"/>
    <cellStyle name="Input 4 4 5 2 3 2 2" xfId="27606" xr:uid="{00000000-0005-0000-0000-0000DD3C0000}"/>
    <cellStyle name="Input 4 4 5 2 3 2 3" xfId="36858" xr:uid="{00000000-0005-0000-0000-0000DE3C0000}"/>
    <cellStyle name="Input 4 4 5 2 4" xfId="12224" xr:uid="{00000000-0005-0000-0000-0000DF3C0000}"/>
    <cellStyle name="Input 4 4 5 2 4 2" xfId="21476" xr:uid="{00000000-0005-0000-0000-0000E03C0000}"/>
    <cellStyle name="Input 4 4 5 2 4 3" xfId="30728" xr:uid="{00000000-0005-0000-0000-0000E13C0000}"/>
    <cellStyle name="Input 4 4 5 3" xfId="3628" xr:uid="{00000000-0005-0000-0000-0000E23C0000}"/>
    <cellStyle name="Input 4 4 5 3 2" xfId="7076" xr:uid="{00000000-0005-0000-0000-0000E33C0000}"/>
    <cellStyle name="Input 4 4 5 3 2 2" xfId="16328" xr:uid="{00000000-0005-0000-0000-0000E43C0000}"/>
    <cellStyle name="Input 4 4 5 3 2 2 2" xfId="25580" xr:uid="{00000000-0005-0000-0000-0000E53C0000}"/>
    <cellStyle name="Input 4 4 5 3 2 2 3" xfId="34832" xr:uid="{00000000-0005-0000-0000-0000E63C0000}"/>
    <cellStyle name="Input 4 4 5 3 3" xfId="9758" xr:uid="{00000000-0005-0000-0000-0000E73C0000}"/>
    <cellStyle name="Input 4 4 5 3 3 2" xfId="19010" xr:uid="{00000000-0005-0000-0000-0000E83C0000}"/>
    <cellStyle name="Input 4 4 5 3 3 2 2" xfId="28262" xr:uid="{00000000-0005-0000-0000-0000E93C0000}"/>
    <cellStyle name="Input 4 4 5 3 3 2 3" xfId="37514" xr:uid="{00000000-0005-0000-0000-0000EA3C0000}"/>
    <cellStyle name="Input 4 4 5 3 4" xfId="12880" xr:uid="{00000000-0005-0000-0000-0000EB3C0000}"/>
    <cellStyle name="Input 4 4 5 3 4 2" xfId="22132" xr:uid="{00000000-0005-0000-0000-0000EC3C0000}"/>
    <cellStyle name="Input 4 4 5 3 4 3" xfId="31384" xr:uid="{00000000-0005-0000-0000-0000ED3C0000}"/>
    <cellStyle name="Input 4 4 5 4" xfId="4263" xr:uid="{00000000-0005-0000-0000-0000EE3C0000}"/>
    <cellStyle name="Input 4 4 5 4 2" xfId="7711" xr:uid="{00000000-0005-0000-0000-0000EF3C0000}"/>
    <cellStyle name="Input 4 4 5 4 2 2" xfId="16963" xr:uid="{00000000-0005-0000-0000-0000F03C0000}"/>
    <cellStyle name="Input 4 4 5 4 2 2 2" xfId="26215" xr:uid="{00000000-0005-0000-0000-0000F13C0000}"/>
    <cellStyle name="Input 4 4 5 4 2 2 3" xfId="35467" xr:uid="{00000000-0005-0000-0000-0000F23C0000}"/>
    <cellStyle name="Input 4 4 5 4 3" xfId="10393" xr:uid="{00000000-0005-0000-0000-0000F33C0000}"/>
    <cellStyle name="Input 4 4 5 4 3 2" xfId="19645" xr:uid="{00000000-0005-0000-0000-0000F43C0000}"/>
    <cellStyle name="Input 4 4 5 4 3 2 2" xfId="28897" xr:uid="{00000000-0005-0000-0000-0000F53C0000}"/>
    <cellStyle name="Input 4 4 5 4 3 2 3" xfId="38149" xr:uid="{00000000-0005-0000-0000-0000F63C0000}"/>
    <cellStyle name="Input 4 4 5 4 4" xfId="13515" xr:uid="{00000000-0005-0000-0000-0000F73C0000}"/>
    <cellStyle name="Input 4 4 5 4 4 2" xfId="22767" xr:uid="{00000000-0005-0000-0000-0000F83C0000}"/>
    <cellStyle name="Input 4 4 5 4 4 3" xfId="32019" xr:uid="{00000000-0005-0000-0000-0000F93C0000}"/>
    <cellStyle name="Input 4 4 5 5" xfId="5671" xr:uid="{00000000-0005-0000-0000-0000FA3C0000}"/>
    <cellStyle name="Input 4 4 5 5 2" xfId="14923" xr:uid="{00000000-0005-0000-0000-0000FB3C0000}"/>
    <cellStyle name="Input 4 4 5 5 2 2" xfId="24175" xr:uid="{00000000-0005-0000-0000-0000FC3C0000}"/>
    <cellStyle name="Input 4 4 5 5 2 3" xfId="33427" xr:uid="{00000000-0005-0000-0000-0000FD3C0000}"/>
    <cellStyle name="Input 4 4 5 6" xfId="8353" xr:uid="{00000000-0005-0000-0000-0000FE3C0000}"/>
    <cellStyle name="Input 4 4 5 6 2" xfId="17605" xr:uid="{00000000-0005-0000-0000-0000FF3C0000}"/>
    <cellStyle name="Input 4 4 5 6 2 2" xfId="26857" xr:uid="{00000000-0005-0000-0000-0000003D0000}"/>
    <cellStyle name="Input 4 4 5 6 2 3" xfId="36109" xr:uid="{00000000-0005-0000-0000-0000013D0000}"/>
    <cellStyle name="Input 4 4 5 7" xfId="11475" xr:uid="{00000000-0005-0000-0000-0000023D0000}"/>
    <cellStyle name="Input 4 4 5 7 2" xfId="20727" xr:uid="{00000000-0005-0000-0000-0000033D0000}"/>
    <cellStyle name="Input 4 4 5 7 3" xfId="29979" xr:uid="{00000000-0005-0000-0000-0000043D0000}"/>
    <cellStyle name="Input 4 4 6" xfId="2281" xr:uid="{00000000-0005-0000-0000-0000053D0000}"/>
    <cellStyle name="Input 4 4 6 2" xfId="3030" xr:uid="{00000000-0005-0000-0000-0000063D0000}"/>
    <cellStyle name="Input 4 4 6 2 2" xfId="6478" xr:uid="{00000000-0005-0000-0000-0000073D0000}"/>
    <cellStyle name="Input 4 4 6 2 2 2" xfId="15730" xr:uid="{00000000-0005-0000-0000-0000083D0000}"/>
    <cellStyle name="Input 4 4 6 2 2 2 2" xfId="24982" xr:uid="{00000000-0005-0000-0000-0000093D0000}"/>
    <cellStyle name="Input 4 4 6 2 2 2 3" xfId="34234" xr:uid="{00000000-0005-0000-0000-00000A3D0000}"/>
    <cellStyle name="Input 4 4 6 2 3" xfId="9160" xr:uid="{00000000-0005-0000-0000-00000B3D0000}"/>
    <cellStyle name="Input 4 4 6 2 3 2" xfId="18412" xr:uid="{00000000-0005-0000-0000-00000C3D0000}"/>
    <cellStyle name="Input 4 4 6 2 3 2 2" xfId="27664" xr:uid="{00000000-0005-0000-0000-00000D3D0000}"/>
    <cellStyle name="Input 4 4 6 2 3 2 3" xfId="36916" xr:uid="{00000000-0005-0000-0000-00000E3D0000}"/>
    <cellStyle name="Input 4 4 6 2 4" xfId="12282" xr:uid="{00000000-0005-0000-0000-00000F3D0000}"/>
    <cellStyle name="Input 4 4 6 2 4 2" xfId="21534" xr:uid="{00000000-0005-0000-0000-0000103D0000}"/>
    <cellStyle name="Input 4 4 6 2 4 3" xfId="30786" xr:uid="{00000000-0005-0000-0000-0000113D0000}"/>
    <cellStyle name="Input 4 4 6 3" xfId="3686" xr:uid="{00000000-0005-0000-0000-0000123D0000}"/>
    <cellStyle name="Input 4 4 6 3 2" xfId="7134" xr:uid="{00000000-0005-0000-0000-0000133D0000}"/>
    <cellStyle name="Input 4 4 6 3 2 2" xfId="16386" xr:uid="{00000000-0005-0000-0000-0000143D0000}"/>
    <cellStyle name="Input 4 4 6 3 2 2 2" xfId="25638" xr:uid="{00000000-0005-0000-0000-0000153D0000}"/>
    <cellStyle name="Input 4 4 6 3 2 2 3" xfId="34890" xr:uid="{00000000-0005-0000-0000-0000163D0000}"/>
    <cellStyle name="Input 4 4 6 3 3" xfId="9816" xr:uid="{00000000-0005-0000-0000-0000173D0000}"/>
    <cellStyle name="Input 4 4 6 3 3 2" xfId="19068" xr:uid="{00000000-0005-0000-0000-0000183D0000}"/>
    <cellStyle name="Input 4 4 6 3 3 2 2" xfId="28320" xr:uid="{00000000-0005-0000-0000-0000193D0000}"/>
    <cellStyle name="Input 4 4 6 3 3 2 3" xfId="37572" xr:uid="{00000000-0005-0000-0000-00001A3D0000}"/>
    <cellStyle name="Input 4 4 6 3 4" xfId="12938" xr:uid="{00000000-0005-0000-0000-00001B3D0000}"/>
    <cellStyle name="Input 4 4 6 3 4 2" xfId="22190" xr:uid="{00000000-0005-0000-0000-00001C3D0000}"/>
    <cellStyle name="Input 4 4 6 3 4 3" xfId="31442" xr:uid="{00000000-0005-0000-0000-00001D3D0000}"/>
    <cellStyle name="Input 4 4 6 4" xfId="4321" xr:uid="{00000000-0005-0000-0000-00001E3D0000}"/>
    <cellStyle name="Input 4 4 6 4 2" xfId="7769" xr:uid="{00000000-0005-0000-0000-00001F3D0000}"/>
    <cellStyle name="Input 4 4 6 4 2 2" xfId="17021" xr:uid="{00000000-0005-0000-0000-0000203D0000}"/>
    <cellStyle name="Input 4 4 6 4 2 2 2" xfId="26273" xr:uid="{00000000-0005-0000-0000-0000213D0000}"/>
    <cellStyle name="Input 4 4 6 4 2 2 3" xfId="35525" xr:uid="{00000000-0005-0000-0000-0000223D0000}"/>
    <cellStyle name="Input 4 4 6 4 3" xfId="10451" xr:uid="{00000000-0005-0000-0000-0000233D0000}"/>
    <cellStyle name="Input 4 4 6 4 3 2" xfId="19703" xr:uid="{00000000-0005-0000-0000-0000243D0000}"/>
    <cellStyle name="Input 4 4 6 4 3 2 2" xfId="28955" xr:uid="{00000000-0005-0000-0000-0000253D0000}"/>
    <cellStyle name="Input 4 4 6 4 3 2 3" xfId="38207" xr:uid="{00000000-0005-0000-0000-0000263D0000}"/>
    <cellStyle name="Input 4 4 6 4 4" xfId="13573" xr:uid="{00000000-0005-0000-0000-0000273D0000}"/>
    <cellStyle name="Input 4 4 6 4 4 2" xfId="22825" xr:uid="{00000000-0005-0000-0000-0000283D0000}"/>
    <cellStyle name="Input 4 4 6 4 4 3" xfId="32077" xr:uid="{00000000-0005-0000-0000-0000293D0000}"/>
    <cellStyle name="Input 4 4 6 5" xfId="5729" xr:uid="{00000000-0005-0000-0000-00002A3D0000}"/>
    <cellStyle name="Input 4 4 6 5 2" xfId="14981" xr:uid="{00000000-0005-0000-0000-00002B3D0000}"/>
    <cellStyle name="Input 4 4 6 5 2 2" xfId="24233" xr:uid="{00000000-0005-0000-0000-00002C3D0000}"/>
    <cellStyle name="Input 4 4 6 5 2 3" xfId="33485" xr:uid="{00000000-0005-0000-0000-00002D3D0000}"/>
    <cellStyle name="Input 4 4 6 6" xfId="8411" xr:uid="{00000000-0005-0000-0000-00002E3D0000}"/>
    <cellStyle name="Input 4 4 6 6 2" xfId="17663" xr:uid="{00000000-0005-0000-0000-00002F3D0000}"/>
    <cellStyle name="Input 4 4 6 6 2 2" xfId="26915" xr:uid="{00000000-0005-0000-0000-0000303D0000}"/>
    <cellStyle name="Input 4 4 6 6 2 3" xfId="36167" xr:uid="{00000000-0005-0000-0000-0000313D0000}"/>
    <cellStyle name="Input 4 4 6 7" xfId="11533" xr:uid="{00000000-0005-0000-0000-0000323D0000}"/>
    <cellStyle name="Input 4 4 6 7 2" xfId="20785" xr:uid="{00000000-0005-0000-0000-0000333D0000}"/>
    <cellStyle name="Input 4 4 6 7 3" xfId="30037" xr:uid="{00000000-0005-0000-0000-0000343D0000}"/>
    <cellStyle name="Input 4 4 7" xfId="1124" xr:uid="{00000000-0005-0000-0000-0000353D0000}"/>
    <cellStyle name="Input 4 4 7 2" xfId="4852" xr:uid="{00000000-0005-0000-0000-0000363D0000}"/>
    <cellStyle name="Input 4 4 7 2 2" xfId="14104" xr:uid="{00000000-0005-0000-0000-0000373D0000}"/>
    <cellStyle name="Input 4 4 7 2 2 2" xfId="23356" xr:uid="{00000000-0005-0000-0000-0000383D0000}"/>
    <cellStyle name="Input 4 4 7 2 2 3" xfId="32608" xr:uid="{00000000-0005-0000-0000-0000393D0000}"/>
    <cellStyle name="Input 4 4 7 3" xfId="4335" xr:uid="{00000000-0005-0000-0000-00003A3D0000}"/>
    <cellStyle name="Input 4 4 7 3 2" xfId="13587" xr:uid="{00000000-0005-0000-0000-00003B3D0000}"/>
    <cellStyle name="Input 4 4 7 3 2 2" xfId="22839" xr:uid="{00000000-0005-0000-0000-00003C3D0000}"/>
    <cellStyle name="Input 4 4 7 3 2 3" xfId="32091" xr:uid="{00000000-0005-0000-0000-00003D3D0000}"/>
    <cellStyle name="Input 4 4 7 4" xfId="10878" xr:uid="{00000000-0005-0000-0000-00003E3D0000}"/>
    <cellStyle name="Input 4 4 7 4 2" xfId="20130" xr:uid="{00000000-0005-0000-0000-00003F3D0000}"/>
    <cellStyle name="Input 4 4 7 4 3" xfId="29382" xr:uid="{00000000-0005-0000-0000-0000403D0000}"/>
    <cellStyle name="Input 4 4 8" xfId="2330" xr:uid="{00000000-0005-0000-0000-0000413D0000}"/>
    <cellStyle name="Input 4 4 8 2" xfId="5778" xr:uid="{00000000-0005-0000-0000-0000423D0000}"/>
    <cellStyle name="Input 4 4 8 2 2" xfId="15030" xr:uid="{00000000-0005-0000-0000-0000433D0000}"/>
    <cellStyle name="Input 4 4 8 2 2 2" xfId="24282" xr:uid="{00000000-0005-0000-0000-0000443D0000}"/>
    <cellStyle name="Input 4 4 8 2 2 3" xfId="33534" xr:uid="{00000000-0005-0000-0000-0000453D0000}"/>
    <cellStyle name="Input 4 4 8 3" xfId="8460" xr:uid="{00000000-0005-0000-0000-0000463D0000}"/>
    <cellStyle name="Input 4 4 8 3 2" xfId="17712" xr:uid="{00000000-0005-0000-0000-0000473D0000}"/>
    <cellStyle name="Input 4 4 8 3 2 2" xfId="26964" xr:uid="{00000000-0005-0000-0000-0000483D0000}"/>
    <cellStyle name="Input 4 4 8 3 2 3" xfId="36216" xr:uid="{00000000-0005-0000-0000-0000493D0000}"/>
    <cellStyle name="Input 4 4 8 4" xfId="11582" xr:uid="{00000000-0005-0000-0000-00004A3D0000}"/>
    <cellStyle name="Input 4 4 8 4 2" xfId="20834" xr:uid="{00000000-0005-0000-0000-00004B3D0000}"/>
    <cellStyle name="Input 4 4 8 4 3" xfId="30086" xr:uid="{00000000-0005-0000-0000-00004C3D0000}"/>
    <cellStyle name="Input 4 4 9" xfId="967" xr:uid="{00000000-0005-0000-0000-00004D3D0000}"/>
    <cellStyle name="Input 4 4 9 2" xfId="4695" xr:uid="{00000000-0005-0000-0000-00004E3D0000}"/>
    <cellStyle name="Input 4 4 9 2 2" xfId="13947" xr:uid="{00000000-0005-0000-0000-00004F3D0000}"/>
    <cellStyle name="Input 4 4 9 2 2 2" xfId="23199" xr:uid="{00000000-0005-0000-0000-0000503D0000}"/>
    <cellStyle name="Input 4 4 9 2 2 3" xfId="32451" xr:uid="{00000000-0005-0000-0000-0000513D0000}"/>
    <cellStyle name="Input 4 4 9 3" xfId="4920" xr:uid="{00000000-0005-0000-0000-0000523D0000}"/>
    <cellStyle name="Input 4 4 9 3 2" xfId="14172" xr:uid="{00000000-0005-0000-0000-0000533D0000}"/>
    <cellStyle name="Input 4 4 9 3 2 2" xfId="23424" xr:uid="{00000000-0005-0000-0000-0000543D0000}"/>
    <cellStyle name="Input 4 4 9 3 2 3" xfId="32676" xr:uid="{00000000-0005-0000-0000-0000553D0000}"/>
    <cellStyle name="Input 4 4 9 4" xfId="10721" xr:uid="{00000000-0005-0000-0000-0000563D0000}"/>
    <cellStyle name="Input 4 4 9 4 2" xfId="19973" xr:uid="{00000000-0005-0000-0000-0000573D0000}"/>
    <cellStyle name="Input 4 4 9 4 3" xfId="29225" xr:uid="{00000000-0005-0000-0000-0000583D0000}"/>
    <cellStyle name="Input 4 5" xfId="1776" xr:uid="{00000000-0005-0000-0000-0000593D0000}"/>
    <cellStyle name="Input 4 5 2" xfId="2529" xr:uid="{00000000-0005-0000-0000-00005A3D0000}"/>
    <cellStyle name="Input 4 5 2 2" xfId="5977" xr:uid="{00000000-0005-0000-0000-00005B3D0000}"/>
    <cellStyle name="Input 4 5 2 2 2" xfId="15229" xr:uid="{00000000-0005-0000-0000-00005C3D0000}"/>
    <cellStyle name="Input 4 5 2 2 2 2" xfId="24481" xr:uid="{00000000-0005-0000-0000-00005D3D0000}"/>
    <cellStyle name="Input 4 5 2 2 2 3" xfId="33733" xr:uid="{00000000-0005-0000-0000-00005E3D0000}"/>
    <cellStyle name="Input 4 5 2 3" xfId="8659" xr:uid="{00000000-0005-0000-0000-00005F3D0000}"/>
    <cellStyle name="Input 4 5 2 3 2" xfId="17911" xr:uid="{00000000-0005-0000-0000-0000603D0000}"/>
    <cellStyle name="Input 4 5 2 3 2 2" xfId="27163" xr:uid="{00000000-0005-0000-0000-0000613D0000}"/>
    <cellStyle name="Input 4 5 2 3 2 3" xfId="36415" xr:uid="{00000000-0005-0000-0000-0000623D0000}"/>
    <cellStyle name="Input 4 5 2 4" xfId="11781" xr:uid="{00000000-0005-0000-0000-0000633D0000}"/>
    <cellStyle name="Input 4 5 2 4 2" xfId="21033" xr:uid="{00000000-0005-0000-0000-0000643D0000}"/>
    <cellStyle name="Input 4 5 2 4 3" xfId="30285" xr:uid="{00000000-0005-0000-0000-0000653D0000}"/>
    <cellStyle name="Input 4 5 3" xfId="3185" xr:uid="{00000000-0005-0000-0000-0000663D0000}"/>
    <cellStyle name="Input 4 5 3 2" xfId="6633" xr:uid="{00000000-0005-0000-0000-0000673D0000}"/>
    <cellStyle name="Input 4 5 3 2 2" xfId="15885" xr:uid="{00000000-0005-0000-0000-0000683D0000}"/>
    <cellStyle name="Input 4 5 3 2 2 2" xfId="25137" xr:uid="{00000000-0005-0000-0000-0000693D0000}"/>
    <cellStyle name="Input 4 5 3 2 2 3" xfId="34389" xr:uid="{00000000-0005-0000-0000-00006A3D0000}"/>
    <cellStyle name="Input 4 5 3 3" xfId="9315" xr:uid="{00000000-0005-0000-0000-00006B3D0000}"/>
    <cellStyle name="Input 4 5 3 3 2" xfId="18567" xr:uid="{00000000-0005-0000-0000-00006C3D0000}"/>
    <cellStyle name="Input 4 5 3 3 2 2" xfId="27819" xr:uid="{00000000-0005-0000-0000-00006D3D0000}"/>
    <cellStyle name="Input 4 5 3 3 2 3" xfId="37071" xr:uid="{00000000-0005-0000-0000-00006E3D0000}"/>
    <cellStyle name="Input 4 5 3 4" xfId="12437" xr:uid="{00000000-0005-0000-0000-00006F3D0000}"/>
    <cellStyle name="Input 4 5 3 4 2" xfId="21689" xr:uid="{00000000-0005-0000-0000-0000703D0000}"/>
    <cellStyle name="Input 4 5 3 4 3" xfId="30941" xr:uid="{00000000-0005-0000-0000-0000713D0000}"/>
    <cellStyle name="Input 4 5 4" xfId="3820" xr:uid="{00000000-0005-0000-0000-0000723D0000}"/>
    <cellStyle name="Input 4 5 4 2" xfId="7268" xr:uid="{00000000-0005-0000-0000-0000733D0000}"/>
    <cellStyle name="Input 4 5 4 2 2" xfId="16520" xr:uid="{00000000-0005-0000-0000-0000743D0000}"/>
    <cellStyle name="Input 4 5 4 2 2 2" xfId="25772" xr:uid="{00000000-0005-0000-0000-0000753D0000}"/>
    <cellStyle name="Input 4 5 4 2 2 3" xfId="35024" xr:uid="{00000000-0005-0000-0000-0000763D0000}"/>
    <cellStyle name="Input 4 5 4 3" xfId="9950" xr:uid="{00000000-0005-0000-0000-0000773D0000}"/>
    <cellStyle name="Input 4 5 4 3 2" xfId="19202" xr:uid="{00000000-0005-0000-0000-0000783D0000}"/>
    <cellStyle name="Input 4 5 4 3 2 2" xfId="28454" xr:uid="{00000000-0005-0000-0000-0000793D0000}"/>
    <cellStyle name="Input 4 5 4 3 2 3" xfId="37706" xr:uid="{00000000-0005-0000-0000-00007A3D0000}"/>
    <cellStyle name="Input 4 5 4 4" xfId="13072" xr:uid="{00000000-0005-0000-0000-00007B3D0000}"/>
    <cellStyle name="Input 4 5 4 4 2" xfId="22324" xr:uid="{00000000-0005-0000-0000-00007C3D0000}"/>
    <cellStyle name="Input 4 5 4 4 3" xfId="31576" xr:uid="{00000000-0005-0000-0000-00007D3D0000}"/>
    <cellStyle name="Input 4 5 5" xfId="5226" xr:uid="{00000000-0005-0000-0000-00007E3D0000}"/>
    <cellStyle name="Input 4 5 5 2" xfId="14478" xr:uid="{00000000-0005-0000-0000-00007F3D0000}"/>
    <cellStyle name="Input 4 5 5 2 2" xfId="23730" xr:uid="{00000000-0005-0000-0000-0000803D0000}"/>
    <cellStyle name="Input 4 5 5 2 3" xfId="32982" xr:uid="{00000000-0005-0000-0000-0000813D0000}"/>
    <cellStyle name="Input 4 5 6" xfId="7909" xr:uid="{00000000-0005-0000-0000-0000823D0000}"/>
    <cellStyle name="Input 4 5 6 2" xfId="17161" xr:uid="{00000000-0005-0000-0000-0000833D0000}"/>
    <cellStyle name="Input 4 5 6 2 2" xfId="26413" xr:uid="{00000000-0005-0000-0000-0000843D0000}"/>
    <cellStyle name="Input 4 5 6 2 3" xfId="35665" xr:uid="{00000000-0005-0000-0000-0000853D0000}"/>
    <cellStyle name="Input 4 5 7" xfId="11031" xr:uid="{00000000-0005-0000-0000-0000863D0000}"/>
    <cellStyle name="Input 4 5 7 2" xfId="20283" xr:uid="{00000000-0005-0000-0000-0000873D0000}"/>
    <cellStyle name="Input 4 5 7 3" xfId="29535" xr:uid="{00000000-0005-0000-0000-0000883D0000}"/>
    <cellStyle name="Input 4 6" xfId="1874" xr:uid="{00000000-0005-0000-0000-0000893D0000}"/>
    <cellStyle name="Input 4 6 2" xfId="2627" xr:uid="{00000000-0005-0000-0000-00008A3D0000}"/>
    <cellStyle name="Input 4 6 2 2" xfId="6075" xr:uid="{00000000-0005-0000-0000-00008B3D0000}"/>
    <cellStyle name="Input 4 6 2 2 2" xfId="15327" xr:uid="{00000000-0005-0000-0000-00008C3D0000}"/>
    <cellStyle name="Input 4 6 2 2 2 2" xfId="24579" xr:uid="{00000000-0005-0000-0000-00008D3D0000}"/>
    <cellStyle name="Input 4 6 2 2 2 3" xfId="33831" xr:uid="{00000000-0005-0000-0000-00008E3D0000}"/>
    <cellStyle name="Input 4 6 2 3" xfId="8757" xr:uid="{00000000-0005-0000-0000-00008F3D0000}"/>
    <cellStyle name="Input 4 6 2 3 2" xfId="18009" xr:uid="{00000000-0005-0000-0000-0000903D0000}"/>
    <cellStyle name="Input 4 6 2 3 2 2" xfId="27261" xr:uid="{00000000-0005-0000-0000-0000913D0000}"/>
    <cellStyle name="Input 4 6 2 3 2 3" xfId="36513" xr:uid="{00000000-0005-0000-0000-0000923D0000}"/>
    <cellStyle name="Input 4 6 2 4" xfId="11879" xr:uid="{00000000-0005-0000-0000-0000933D0000}"/>
    <cellStyle name="Input 4 6 2 4 2" xfId="21131" xr:uid="{00000000-0005-0000-0000-0000943D0000}"/>
    <cellStyle name="Input 4 6 2 4 3" xfId="30383" xr:uid="{00000000-0005-0000-0000-0000953D0000}"/>
    <cellStyle name="Input 4 6 3" xfId="3283" xr:uid="{00000000-0005-0000-0000-0000963D0000}"/>
    <cellStyle name="Input 4 6 3 2" xfId="6731" xr:uid="{00000000-0005-0000-0000-0000973D0000}"/>
    <cellStyle name="Input 4 6 3 2 2" xfId="15983" xr:uid="{00000000-0005-0000-0000-0000983D0000}"/>
    <cellStyle name="Input 4 6 3 2 2 2" xfId="25235" xr:uid="{00000000-0005-0000-0000-0000993D0000}"/>
    <cellStyle name="Input 4 6 3 2 2 3" xfId="34487" xr:uid="{00000000-0005-0000-0000-00009A3D0000}"/>
    <cellStyle name="Input 4 6 3 3" xfId="9413" xr:uid="{00000000-0005-0000-0000-00009B3D0000}"/>
    <cellStyle name="Input 4 6 3 3 2" xfId="18665" xr:uid="{00000000-0005-0000-0000-00009C3D0000}"/>
    <cellStyle name="Input 4 6 3 3 2 2" xfId="27917" xr:uid="{00000000-0005-0000-0000-00009D3D0000}"/>
    <cellStyle name="Input 4 6 3 3 2 3" xfId="37169" xr:uid="{00000000-0005-0000-0000-00009E3D0000}"/>
    <cellStyle name="Input 4 6 3 4" xfId="12535" xr:uid="{00000000-0005-0000-0000-00009F3D0000}"/>
    <cellStyle name="Input 4 6 3 4 2" xfId="21787" xr:uid="{00000000-0005-0000-0000-0000A03D0000}"/>
    <cellStyle name="Input 4 6 3 4 3" xfId="31039" xr:uid="{00000000-0005-0000-0000-0000A13D0000}"/>
    <cellStyle name="Input 4 6 4" xfId="3918" xr:uid="{00000000-0005-0000-0000-0000A23D0000}"/>
    <cellStyle name="Input 4 6 4 2" xfId="7366" xr:uid="{00000000-0005-0000-0000-0000A33D0000}"/>
    <cellStyle name="Input 4 6 4 2 2" xfId="16618" xr:uid="{00000000-0005-0000-0000-0000A43D0000}"/>
    <cellStyle name="Input 4 6 4 2 2 2" xfId="25870" xr:uid="{00000000-0005-0000-0000-0000A53D0000}"/>
    <cellStyle name="Input 4 6 4 2 2 3" xfId="35122" xr:uid="{00000000-0005-0000-0000-0000A63D0000}"/>
    <cellStyle name="Input 4 6 4 3" xfId="10048" xr:uid="{00000000-0005-0000-0000-0000A73D0000}"/>
    <cellStyle name="Input 4 6 4 3 2" xfId="19300" xr:uid="{00000000-0005-0000-0000-0000A83D0000}"/>
    <cellStyle name="Input 4 6 4 3 2 2" xfId="28552" xr:uid="{00000000-0005-0000-0000-0000A93D0000}"/>
    <cellStyle name="Input 4 6 4 3 2 3" xfId="37804" xr:uid="{00000000-0005-0000-0000-0000AA3D0000}"/>
    <cellStyle name="Input 4 6 4 4" xfId="13170" xr:uid="{00000000-0005-0000-0000-0000AB3D0000}"/>
    <cellStyle name="Input 4 6 4 4 2" xfId="22422" xr:uid="{00000000-0005-0000-0000-0000AC3D0000}"/>
    <cellStyle name="Input 4 6 4 4 3" xfId="31674" xr:uid="{00000000-0005-0000-0000-0000AD3D0000}"/>
    <cellStyle name="Input 4 6 5" xfId="5324" xr:uid="{00000000-0005-0000-0000-0000AE3D0000}"/>
    <cellStyle name="Input 4 6 5 2" xfId="14576" xr:uid="{00000000-0005-0000-0000-0000AF3D0000}"/>
    <cellStyle name="Input 4 6 5 2 2" xfId="23828" xr:uid="{00000000-0005-0000-0000-0000B03D0000}"/>
    <cellStyle name="Input 4 6 5 2 3" xfId="33080" xr:uid="{00000000-0005-0000-0000-0000B13D0000}"/>
    <cellStyle name="Input 4 6 6" xfId="8007" xr:uid="{00000000-0005-0000-0000-0000B23D0000}"/>
    <cellStyle name="Input 4 6 6 2" xfId="17259" xr:uid="{00000000-0005-0000-0000-0000B33D0000}"/>
    <cellStyle name="Input 4 6 6 2 2" xfId="26511" xr:uid="{00000000-0005-0000-0000-0000B43D0000}"/>
    <cellStyle name="Input 4 6 6 2 3" xfId="35763" xr:uid="{00000000-0005-0000-0000-0000B53D0000}"/>
    <cellStyle name="Input 4 6 7" xfId="11129" xr:uid="{00000000-0005-0000-0000-0000B63D0000}"/>
    <cellStyle name="Input 4 6 7 2" xfId="20381" xr:uid="{00000000-0005-0000-0000-0000B73D0000}"/>
    <cellStyle name="Input 4 6 7 3" xfId="29633" xr:uid="{00000000-0005-0000-0000-0000B83D0000}"/>
    <cellStyle name="Input 4 7" xfId="2050" xr:uid="{00000000-0005-0000-0000-0000B93D0000}"/>
    <cellStyle name="Input 4 7 2" xfId="2799" xr:uid="{00000000-0005-0000-0000-0000BA3D0000}"/>
    <cellStyle name="Input 4 7 2 2" xfId="6247" xr:uid="{00000000-0005-0000-0000-0000BB3D0000}"/>
    <cellStyle name="Input 4 7 2 2 2" xfId="15499" xr:uid="{00000000-0005-0000-0000-0000BC3D0000}"/>
    <cellStyle name="Input 4 7 2 2 2 2" xfId="24751" xr:uid="{00000000-0005-0000-0000-0000BD3D0000}"/>
    <cellStyle name="Input 4 7 2 2 2 3" xfId="34003" xr:uid="{00000000-0005-0000-0000-0000BE3D0000}"/>
    <cellStyle name="Input 4 7 2 3" xfId="8929" xr:uid="{00000000-0005-0000-0000-0000BF3D0000}"/>
    <cellStyle name="Input 4 7 2 3 2" xfId="18181" xr:uid="{00000000-0005-0000-0000-0000C03D0000}"/>
    <cellStyle name="Input 4 7 2 3 2 2" xfId="27433" xr:uid="{00000000-0005-0000-0000-0000C13D0000}"/>
    <cellStyle name="Input 4 7 2 3 2 3" xfId="36685" xr:uid="{00000000-0005-0000-0000-0000C23D0000}"/>
    <cellStyle name="Input 4 7 2 4" xfId="12051" xr:uid="{00000000-0005-0000-0000-0000C33D0000}"/>
    <cellStyle name="Input 4 7 2 4 2" xfId="21303" xr:uid="{00000000-0005-0000-0000-0000C43D0000}"/>
    <cellStyle name="Input 4 7 2 4 3" xfId="30555" xr:uid="{00000000-0005-0000-0000-0000C53D0000}"/>
    <cellStyle name="Input 4 7 3" xfId="3455" xr:uid="{00000000-0005-0000-0000-0000C63D0000}"/>
    <cellStyle name="Input 4 7 3 2" xfId="6903" xr:uid="{00000000-0005-0000-0000-0000C73D0000}"/>
    <cellStyle name="Input 4 7 3 2 2" xfId="16155" xr:uid="{00000000-0005-0000-0000-0000C83D0000}"/>
    <cellStyle name="Input 4 7 3 2 2 2" xfId="25407" xr:uid="{00000000-0005-0000-0000-0000C93D0000}"/>
    <cellStyle name="Input 4 7 3 2 2 3" xfId="34659" xr:uid="{00000000-0005-0000-0000-0000CA3D0000}"/>
    <cellStyle name="Input 4 7 3 3" xfId="9585" xr:uid="{00000000-0005-0000-0000-0000CB3D0000}"/>
    <cellStyle name="Input 4 7 3 3 2" xfId="18837" xr:uid="{00000000-0005-0000-0000-0000CC3D0000}"/>
    <cellStyle name="Input 4 7 3 3 2 2" xfId="28089" xr:uid="{00000000-0005-0000-0000-0000CD3D0000}"/>
    <cellStyle name="Input 4 7 3 3 2 3" xfId="37341" xr:uid="{00000000-0005-0000-0000-0000CE3D0000}"/>
    <cellStyle name="Input 4 7 3 4" xfId="12707" xr:uid="{00000000-0005-0000-0000-0000CF3D0000}"/>
    <cellStyle name="Input 4 7 3 4 2" xfId="21959" xr:uid="{00000000-0005-0000-0000-0000D03D0000}"/>
    <cellStyle name="Input 4 7 3 4 3" xfId="31211" xr:uid="{00000000-0005-0000-0000-0000D13D0000}"/>
    <cellStyle name="Input 4 7 4" xfId="4090" xr:uid="{00000000-0005-0000-0000-0000D23D0000}"/>
    <cellStyle name="Input 4 7 4 2" xfId="7538" xr:uid="{00000000-0005-0000-0000-0000D33D0000}"/>
    <cellStyle name="Input 4 7 4 2 2" xfId="16790" xr:uid="{00000000-0005-0000-0000-0000D43D0000}"/>
    <cellStyle name="Input 4 7 4 2 2 2" xfId="26042" xr:uid="{00000000-0005-0000-0000-0000D53D0000}"/>
    <cellStyle name="Input 4 7 4 2 2 3" xfId="35294" xr:uid="{00000000-0005-0000-0000-0000D63D0000}"/>
    <cellStyle name="Input 4 7 4 3" xfId="10220" xr:uid="{00000000-0005-0000-0000-0000D73D0000}"/>
    <cellStyle name="Input 4 7 4 3 2" xfId="19472" xr:uid="{00000000-0005-0000-0000-0000D83D0000}"/>
    <cellStyle name="Input 4 7 4 3 2 2" xfId="28724" xr:uid="{00000000-0005-0000-0000-0000D93D0000}"/>
    <cellStyle name="Input 4 7 4 3 2 3" xfId="37976" xr:uid="{00000000-0005-0000-0000-0000DA3D0000}"/>
    <cellStyle name="Input 4 7 4 4" xfId="13342" xr:uid="{00000000-0005-0000-0000-0000DB3D0000}"/>
    <cellStyle name="Input 4 7 4 4 2" xfId="22594" xr:uid="{00000000-0005-0000-0000-0000DC3D0000}"/>
    <cellStyle name="Input 4 7 4 4 3" xfId="31846" xr:uid="{00000000-0005-0000-0000-0000DD3D0000}"/>
    <cellStyle name="Input 4 7 5" xfId="5498" xr:uid="{00000000-0005-0000-0000-0000DE3D0000}"/>
    <cellStyle name="Input 4 7 5 2" xfId="14750" xr:uid="{00000000-0005-0000-0000-0000DF3D0000}"/>
    <cellStyle name="Input 4 7 5 2 2" xfId="24002" xr:uid="{00000000-0005-0000-0000-0000E03D0000}"/>
    <cellStyle name="Input 4 7 5 2 3" xfId="33254" xr:uid="{00000000-0005-0000-0000-0000E13D0000}"/>
    <cellStyle name="Input 4 7 6" xfId="8180" xr:uid="{00000000-0005-0000-0000-0000E23D0000}"/>
    <cellStyle name="Input 4 7 6 2" xfId="17432" xr:uid="{00000000-0005-0000-0000-0000E33D0000}"/>
    <cellStyle name="Input 4 7 6 2 2" xfId="26684" xr:uid="{00000000-0005-0000-0000-0000E43D0000}"/>
    <cellStyle name="Input 4 7 6 2 3" xfId="35936" xr:uid="{00000000-0005-0000-0000-0000E53D0000}"/>
    <cellStyle name="Input 4 7 7" xfId="11302" xr:uid="{00000000-0005-0000-0000-0000E63D0000}"/>
    <cellStyle name="Input 4 7 7 2" xfId="20554" xr:uid="{00000000-0005-0000-0000-0000E73D0000}"/>
    <cellStyle name="Input 4 7 7 3" xfId="29806" xr:uid="{00000000-0005-0000-0000-0000E83D0000}"/>
    <cellStyle name="Input 4 8" xfId="1818" xr:uid="{00000000-0005-0000-0000-0000E93D0000}"/>
    <cellStyle name="Input 4 8 2" xfId="2571" xr:uid="{00000000-0005-0000-0000-0000EA3D0000}"/>
    <cellStyle name="Input 4 8 2 2" xfId="6019" xr:uid="{00000000-0005-0000-0000-0000EB3D0000}"/>
    <cellStyle name="Input 4 8 2 2 2" xfId="15271" xr:uid="{00000000-0005-0000-0000-0000EC3D0000}"/>
    <cellStyle name="Input 4 8 2 2 2 2" xfId="24523" xr:uid="{00000000-0005-0000-0000-0000ED3D0000}"/>
    <cellStyle name="Input 4 8 2 2 2 3" xfId="33775" xr:uid="{00000000-0005-0000-0000-0000EE3D0000}"/>
    <cellStyle name="Input 4 8 2 3" xfId="8701" xr:uid="{00000000-0005-0000-0000-0000EF3D0000}"/>
    <cellStyle name="Input 4 8 2 3 2" xfId="17953" xr:uid="{00000000-0005-0000-0000-0000F03D0000}"/>
    <cellStyle name="Input 4 8 2 3 2 2" xfId="27205" xr:uid="{00000000-0005-0000-0000-0000F13D0000}"/>
    <cellStyle name="Input 4 8 2 3 2 3" xfId="36457" xr:uid="{00000000-0005-0000-0000-0000F23D0000}"/>
    <cellStyle name="Input 4 8 2 4" xfId="11823" xr:uid="{00000000-0005-0000-0000-0000F33D0000}"/>
    <cellStyle name="Input 4 8 2 4 2" xfId="21075" xr:uid="{00000000-0005-0000-0000-0000F43D0000}"/>
    <cellStyle name="Input 4 8 2 4 3" xfId="30327" xr:uid="{00000000-0005-0000-0000-0000F53D0000}"/>
    <cellStyle name="Input 4 8 3" xfId="3227" xr:uid="{00000000-0005-0000-0000-0000F63D0000}"/>
    <cellStyle name="Input 4 8 3 2" xfId="6675" xr:uid="{00000000-0005-0000-0000-0000F73D0000}"/>
    <cellStyle name="Input 4 8 3 2 2" xfId="15927" xr:uid="{00000000-0005-0000-0000-0000F83D0000}"/>
    <cellStyle name="Input 4 8 3 2 2 2" xfId="25179" xr:uid="{00000000-0005-0000-0000-0000F93D0000}"/>
    <cellStyle name="Input 4 8 3 2 2 3" xfId="34431" xr:uid="{00000000-0005-0000-0000-0000FA3D0000}"/>
    <cellStyle name="Input 4 8 3 3" xfId="9357" xr:uid="{00000000-0005-0000-0000-0000FB3D0000}"/>
    <cellStyle name="Input 4 8 3 3 2" xfId="18609" xr:uid="{00000000-0005-0000-0000-0000FC3D0000}"/>
    <cellStyle name="Input 4 8 3 3 2 2" xfId="27861" xr:uid="{00000000-0005-0000-0000-0000FD3D0000}"/>
    <cellStyle name="Input 4 8 3 3 2 3" xfId="37113" xr:uid="{00000000-0005-0000-0000-0000FE3D0000}"/>
    <cellStyle name="Input 4 8 3 4" xfId="12479" xr:uid="{00000000-0005-0000-0000-0000FF3D0000}"/>
    <cellStyle name="Input 4 8 3 4 2" xfId="21731" xr:uid="{00000000-0005-0000-0000-0000003E0000}"/>
    <cellStyle name="Input 4 8 3 4 3" xfId="30983" xr:uid="{00000000-0005-0000-0000-0000013E0000}"/>
    <cellStyle name="Input 4 8 4" xfId="3862" xr:uid="{00000000-0005-0000-0000-0000023E0000}"/>
    <cellStyle name="Input 4 8 4 2" xfId="7310" xr:uid="{00000000-0005-0000-0000-0000033E0000}"/>
    <cellStyle name="Input 4 8 4 2 2" xfId="16562" xr:uid="{00000000-0005-0000-0000-0000043E0000}"/>
    <cellStyle name="Input 4 8 4 2 2 2" xfId="25814" xr:uid="{00000000-0005-0000-0000-0000053E0000}"/>
    <cellStyle name="Input 4 8 4 2 2 3" xfId="35066" xr:uid="{00000000-0005-0000-0000-0000063E0000}"/>
    <cellStyle name="Input 4 8 4 3" xfId="9992" xr:uid="{00000000-0005-0000-0000-0000073E0000}"/>
    <cellStyle name="Input 4 8 4 3 2" xfId="19244" xr:uid="{00000000-0005-0000-0000-0000083E0000}"/>
    <cellStyle name="Input 4 8 4 3 2 2" xfId="28496" xr:uid="{00000000-0005-0000-0000-0000093E0000}"/>
    <cellStyle name="Input 4 8 4 3 2 3" xfId="37748" xr:uid="{00000000-0005-0000-0000-00000A3E0000}"/>
    <cellStyle name="Input 4 8 4 4" xfId="13114" xr:uid="{00000000-0005-0000-0000-00000B3E0000}"/>
    <cellStyle name="Input 4 8 4 4 2" xfId="22366" xr:uid="{00000000-0005-0000-0000-00000C3E0000}"/>
    <cellStyle name="Input 4 8 4 4 3" xfId="31618" xr:uid="{00000000-0005-0000-0000-00000D3E0000}"/>
    <cellStyle name="Input 4 8 5" xfId="5268" xr:uid="{00000000-0005-0000-0000-00000E3E0000}"/>
    <cellStyle name="Input 4 8 5 2" xfId="14520" xr:uid="{00000000-0005-0000-0000-00000F3E0000}"/>
    <cellStyle name="Input 4 8 5 2 2" xfId="23772" xr:uid="{00000000-0005-0000-0000-0000103E0000}"/>
    <cellStyle name="Input 4 8 5 2 3" xfId="33024" xr:uid="{00000000-0005-0000-0000-0000113E0000}"/>
    <cellStyle name="Input 4 8 6" xfId="7951" xr:uid="{00000000-0005-0000-0000-0000123E0000}"/>
    <cellStyle name="Input 4 8 6 2" xfId="17203" xr:uid="{00000000-0005-0000-0000-0000133E0000}"/>
    <cellStyle name="Input 4 8 6 2 2" xfId="26455" xr:uid="{00000000-0005-0000-0000-0000143E0000}"/>
    <cellStyle name="Input 4 8 6 2 3" xfId="35707" xr:uid="{00000000-0005-0000-0000-0000153E0000}"/>
    <cellStyle name="Input 4 8 7" xfId="11073" xr:uid="{00000000-0005-0000-0000-0000163E0000}"/>
    <cellStyle name="Input 4 8 7 2" xfId="20325" xr:uid="{00000000-0005-0000-0000-0000173E0000}"/>
    <cellStyle name="Input 4 8 7 3" xfId="29577" xr:uid="{00000000-0005-0000-0000-0000183E0000}"/>
    <cellStyle name="Input 4 9" xfId="2194" xr:uid="{00000000-0005-0000-0000-0000193E0000}"/>
    <cellStyle name="Input 4 9 2" xfId="2943" xr:uid="{00000000-0005-0000-0000-00001A3E0000}"/>
    <cellStyle name="Input 4 9 2 2" xfId="6391" xr:uid="{00000000-0005-0000-0000-00001B3E0000}"/>
    <cellStyle name="Input 4 9 2 2 2" xfId="15643" xr:uid="{00000000-0005-0000-0000-00001C3E0000}"/>
    <cellStyle name="Input 4 9 2 2 2 2" xfId="24895" xr:uid="{00000000-0005-0000-0000-00001D3E0000}"/>
    <cellStyle name="Input 4 9 2 2 2 3" xfId="34147" xr:uid="{00000000-0005-0000-0000-00001E3E0000}"/>
    <cellStyle name="Input 4 9 2 3" xfId="9073" xr:uid="{00000000-0005-0000-0000-00001F3E0000}"/>
    <cellStyle name="Input 4 9 2 3 2" xfId="18325" xr:uid="{00000000-0005-0000-0000-0000203E0000}"/>
    <cellStyle name="Input 4 9 2 3 2 2" xfId="27577" xr:uid="{00000000-0005-0000-0000-0000213E0000}"/>
    <cellStyle name="Input 4 9 2 3 2 3" xfId="36829" xr:uid="{00000000-0005-0000-0000-0000223E0000}"/>
    <cellStyle name="Input 4 9 2 4" xfId="12195" xr:uid="{00000000-0005-0000-0000-0000233E0000}"/>
    <cellStyle name="Input 4 9 2 4 2" xfId="21447" xr:uid="{00000000-0005-0000-0000-0000243E0000}"/>
    <cellStyle name="Input 4 9 2 4 3" xfId="30699" xr:uid="{00000000-0005-0000-0000-0000253E0000}"/>
    <cellStyle name="Input 4 9 3" xfId="3599" xr:uid="{00000000-0005-0000-0000-0000263E0000}"/>
    <cellStyle name="Input 4 9 3 2" xfId="7047" xr:uid="{00000000-0005-0000-0000-0000273E0000}"/>
    <cellStyle name="Input 4 9 3 2 2" xfId="16299" xr:uid="{00000000-0005-0000-0000-0000283E0000}"/>
    <cellStyle name="Input 4 9 3 2 2 2" xfId="25551" xr:uid="{00000000-0005-0000-0000-0000293E0000}"/>
    <cellStyle name="Input 4 9 3 2 2 3" xfId="34803" xr:uid="{00000000-0005-0000-0000-00002A3E0000}"/>
    <cellStyle name="Input 4 9 3 3" xfId="9729" xr:uid="{00000000-0005-0000-0000-00002B3E0000}"/>
    <cellStyle name="Input 4 9 3 3 2" xfId="18981" xr:uid="{00000000-0005-0000-0000-00002C3E0000}"/>
    <cellStyle name="Input 4 9 3 3 2 2" xfId="28233" xr:uid="{00000000-0005-0000-0000-00002D3E0000}"/>
    <cellStyle name="Input 4 9 3 3 2 3" xfId="37485" xr:uid="{00000000-0005-0000-0000-00002E3E0000}"/>
    <cellStyle name="Input 4 9 3 4" xfId="12851" xr:uid="{00000000-0005-0000-0000-00002F3E0000}"/>
    <cellStyle name="Input 4 9 3 4 2" xfId="22103" xr:uid="{00000000-0005-0000-0000-0000303E0000}"/>
    <cellStyle name="Input 4 9 3 4 3" xfId="31355" xr:uid="{00000000-0005-0000-0000-0000313E0000}"/>
    <cellStyle name="Input 4 9 4" xfId="4234" xr:uid="{00000000-0005-0000-0000-0000323E0000}"/>
    <cellStyle name="Input 4 9 4 2" xfId="7682" xr:uid="{00000000-0005-0000-0000-0000333E0000}"/>
    <cellStyle name="Input 4 9 4 2 2" xfId="16934" xr:uid="{00000000-0005-0000-0000-0000343E0000}"/>
    <cellStyle name="Input 4 9 4 2 2 2" xfId="26186" xr:uid="{00000000-0005-0000-0000-0000353E0000}"/>
    <cellStyle name="Input 4 9 4 2 2 3" xfId="35438" xr:uid="{00000000-0005-0000-0000-0000363E0000}"/>
    <cellStyle name="Input 4 9 4 3" xfId="10364" xr:uid="{00000000-0005-0000-0000-0000373E0000}"/>
    <cellStyle name="Input 4 9 4 3 2" xfId="19616" xr:uid="{00000000-0005-0000-0000-0000383E0000}"/>
    <cellStyle name="Input 4 9 4 3 2 2" xfId="28868" xr:uid="{00000000-0005-0000-0000-0000393E0000}"/>
    <cellStyle name="Input 4 9 4 3 2 3" xfId="38120" xr:uid="{00000000-0005-0000-0000-00003A3E0000}"/>
    <cellStyle name="Input 4 9 4 4" xfId="13486" xr:uid="{00000000-0005-0000-0000-00003B3E0000}"/>
    <cellStyle name="Input 4 9 4 4 2" xfId="22738" xr:uid="{00000000-0005-0000-0000-00003C3E0000}"/>
    <cellStyle name="Input 4 9 4 4 3" xfId="31990" xr:uid="{00000000-0005-0000-0000-00003D3E0000}"/>
    <cellStyle name="Input 4 9 5" xfId="5642" xr:uid="{00000000-0005-0000-0000-00003E3E0000}"/>
    <cellStyle name="Input 4 9 5 2" xfId="14894" xr:uid="{00000000-0005-0000-0000-00003F3E0000}"/>
    <cellStyle name="Input 4 9 5 2 2" xfId="24146" xr:uid="{00000000-0005-0000-0000-0000403E0000}"/>
    <cellStyle name="Input 4 9 5 2 3" xfId="33398" xr:uid="{00000000-0005-0000-0000-0000413E0000}"/>
    <cellStyle name="Input 4 9 6" xfId="8324" xr:uid="{00000000-0005-0000-0000-0000423E0000}"/>
    <cellStyle name="Input 4 9 6 2" xfId="17576" xr:uid="{00000000-0005-0000-0000-0000433E0000}"/>
    <cellStyle name="Input 4 9 6 2 2" xfId="26828" xr:uid="{00000000-0005-0000-0000-0000443E0000}"/>
    <cellStyle name="Input 4 9 6 2 3" xfId="36080" xr:uid="{00000000-0005-0000-0000-0000453E0000}"/>
    <cellStyle name="Input 4 9 7" xfId="11446" xr:uid="{00000000-0005-0000-0000-0000463E0000}"/>
    <cellStyle name="Input 4 9 7 2" xfId="20698" xr:uid="{00000000-0005-0000-0000-0000473E0000}"/>
    <cellStyle name="Input 4 9 7 3" xfId="29950" xr:uid="{00000000-0005-0000-0000-0000483E0000}"/>
    <cellStyle name="Input 5" xfId="520" xr:uid="{00000000-0005-0000-0000-0000493E0000}"/>
    <cellStyle name="Input 5 10" xfId="4434" xr:uid="{00000000-0005-0000-0000-00004A3E0000}"/>
    <cellStyle name="Input 5 10 2" xfId="13686" xr:uid="{00000000-0005-0000-0000-00004B3E0000}"/>
    <cellStyle name="Input 5 10 2 2" xfId="22938" xr:uid="{00000000-0005-0000-0000-00004C3E0000}"/>
    <cellStyle name="Input 5 10 2 3" xfId="32190" xr:uid="{00000000-0005-0000-0000-00004D3E0000}"/>
    <cellStyle name="Input 5 11" xfId="5054" xr:uid="{00000000-0005-0000-0000-00004E3E0000}"/>
    <cellStyle name="Input 5 11 2" xfId="14306" xr:uid="{00000000-0005-0000-0000-00004F3E0000}"/>
    <cellStyle name="Input 5 11 2 2" xfId="23558" xr:uid="{00000000-0005-0000-0000-0000503E0000}"/>
    <cellStyle name="Input 5 11 2 3" xfId="32810" xr:uid="{00000000-0005-0000-0000-0000513E0000}"/>
    <cellStyle name="Input 5 12" xfId="10507" xr:uid="{00000000-0005-0000-0000-0000523E0000}"/>
    <cellStyle name="Input 5 12 2" xfId="19759" xr:uid="{00000000-0005-0000-0000-0000533E0000}"/>
    <cellStyle name="Input 5 12 3" xfId="29011" xr:uid="{00000000-0005-0000-0000-0000543E0000}"/>
    <cellStyle name="Input 5 2" xfId="1811" xr:uid="{00000000-0005-0000-0000-0000553E0000}"/>
    <cellStyle name="Input 5 2 2" xfId="2564" xr:uid="{00000000-0005-0000-0000-0000563E0000}"/>
    <cellStyle name="Input 5 2 2 2" xfId="6012" xr:uid="{00000000-0005-0000-0000-0000573E0000}"/>
    <cellStyle name="Input 5 2 2 2 2" xfId="15264" xr:uid="{00000000-0005-0000-0000-0000583E0000}"/>
    <cellStyle name="Input 5 2 2 2 2 2" xfId="24516" xr:uid="{00000000-0005-0000-0000-0000593E0000}"/>
    <cellStyle name="Input 5 2 2 2 2 3" xfId="33768" xr:uid="{00000000-0005-0000-0000-00005A3E0000}"/>
    <cellStyle name="Input 5 2 2 3" xfId="8694" xr:uid="{00000000-0005-0000-0000-00005B3E0000}"/>
    <cellStyle name="Input 5 2 2 3 2" xfId="17946" xr:uid="{00000000-0005-0000-0000-00005C3E0000}"/>
    <cellStyle name="Input 5 2 2 3 2 2" xfId="27198" xr:uid="{00000000-0005-0000-0000-00005D3E0000}"/>
    <cellStyle name="Input 5 2 2 3 2 3" xfId="36450" xr:uid="{00000000-0005-0000-0000-00005E3E0000}"/>
    <cellStyle name="Input 5 2 2 4" xfId="11816" xr:uid="{00000000-0005-0000-0000-00005F3E0000}"/>
    <cellStyle name="Input 5 2 2 4 2" xfId="21068" xr:uid="{00000000-0005-0000-0000-0000603E0000}"/>
    <cellStyle name="Input 5 2 2 4 3" xfId="30320" xr:uid="{00000000-0005-0000-0000-0000613E0000}"/>
    <cellStyle name="Input 5 2 3" xfId="3220" xr:uid="{00000000-0005-0000-0000-0000623E0000}"/>
    <cellStyle name="Input 5 2 3 2" xfId="6668" xr:uid="{00000000-0005-0000-0000-0000633E0000}"/>
    <cellStyle name="Input 5 2 3 2 2" xfId="15920" xr:uid="{00000000-0005-0000-0000-0000643E0000}"/>
    <cellStyle name="Input 5 2 3 2 2 2" xfId="25172" xr:uid="{00000000-0005-0000-0000-0000653E0000}"/>
    <cellStyle name="Input 5 2 3 2 2 3" xfId="34424" xr:uid="{00000000-0005-0000-0000-0000663E0000}"/>
    <cellStyle name="Input 5 2 3 3" xfId="9350" xr:uid="{00000000-0005-0000-0000-0000673E0000}"/>
    <cellStyle name="Input 5 2 3 3 2" xfId="18602" xr:uid="{00000000-0005-0000-0000-0000683E0000}"/>
    <cellStyle name="Input 5 2 3 3 2 2" xfId="27854" xr:uid="{00000000-0005-0000-0000-0000693E0000}"/>
    <cellStyle name="Input 5 2 3 3 2 3" xfId="37106" xr:uid="{00000000-0005-0000-0000-00006A3E0000}"/>
    <cellStyle name="Input 5 2 3 4" xfId="12472" xr:uid="{00000000-0005-0000-0000-00006B3E0000}"/>
    <cellStyle name="Input 5 2 3 4 2" xfId="21724" xr:uid="{00000000-0005-0000-0000-00006C3E0000}"/>
    <cellStyle name="Input 5 2 3 4 3" xfId="30976" xr:uid="{00000000-0005-0000-0000-00006D3E0000}"/>
    <cellStyle name="Input 5 2 4" xfId="3855" xr:uid="{00000000-0005-0000-0000-00006E3E0000}"/>
    <cellStyle name="Input 5 2 4 2" xfId="7303" xr:uid="{00000000-0005-0000-0000-00006F3E0000}"/>
    <cellStyle name="Input 5 2 4 2 2" xfId="16555" xr:uid="{00000000-0005-0000-0000-0000703E0000}"/>
    <cellStyle name="Input 5 2 4 2 2 2" xfId="25807" xr:uid="{00000000-0005-0000-0000-0000713E0000}"/>
    <cellStyle name="Input 5 2 4 2 2 3" xfId="35059" xr:uid="{00000000-0005-0000-0000-0000723E0000}"/>
    <cellStyle name="Input 5 2 4 3" xfId="9985" xr:uid="{00000000-0005-0000-0000-0000733E0000}"/>
    <cellStyle name="Input 5 2 4 3 2" xfId="19237" xr:uid="{00000000-0005-0000-0000-0000743E0000}"/>
    <cellStyle name="Input 5 2 4 3 2 2" xfId="28489" xr:uid="{00000000-0005-0000-0000-0000753E0000}"/>
    <cellStyle name="Input 5 2 4 3 2 3" xfId="37741" xr:uid="{00000000-0005-0000-0000-0000763E0000}"/>
    <cellStyle name="Input 5 2 4 4" xfId="13107" xr:uid="{00000000-0005-0000-0000-0000773E0000}"/>
    <cellStyle name="Input 5 2 4 4 2" xfId="22359" xr:uid="{00000000-0005-0000-0000-0000783E0000}"/>
    <cellStyle name="Input 5 2 4 4 3" xfId="31611" xr:uid="{00000000-0005-0000-0000-0000793E0000}"/>
    <cellStyle name="Input 5 2 5" xfId="5261" xr:uid="{00000000-0005-0000-0000-00007A3E0000}"/>
    <cellStyle name="Input 5 2 5 2" xfId="14513" xr:uid="{00000000-0005-0000-0000-00007B3E0000}"/>
    <cellStyle name="Input 5 2 5 2 2" xfId="23765" xr:uid="{00000000-0005-0000-0000-00007C3E0000}"/>
    <cellStyle name="Input 5 2 5 2 3" xfId="33017" xr:uid="{00000000-0005-0000-0000-00007D3E0000}"/>
    <cellStyle name="Input 5 2 6" xfId="7944" xr:uid="{00000000-0005-0000-0000-00007E3E0000}"/>
    <cellStyle name="Input 5 2 6 2" xfId="17196" xr:uid="{00000000-0005-0000-0000-00007F3E0000}"/>
    <cellStyle name="Input 5 2 6 2 2" xfId="26448" xr:uid="{00000000-0005-0000-0000-0000803E0000}"/>
    <cellStyle name="Input 5 2 6 2 3" xfId="35700" xr:uid="{00000000-0005-0000-0000-0000813E0000}"/>
    <cellStyle name="Input 5 2 7" xfId="11066" xr:uid="{00000000-0005-0000-0000-0000823E0000}"/>
    <cellStyle name="Input 5 2 7 2" xfId="20318" xr:uid="{00000000-0005-0000-0000-0000833E0000}"/>
    <cellStyle name="Input 5 2 7 3" xfId="29570" xr:uid="{00000000-0005-0000-0000-0000843E0000}"/>
    <cellStyle name="Input 5 3" xfId="2018" xr:uid="{00000000-0005-0000-0000-0000853E0000}"/>
    <cellStyle name="Input 5 3 2" xfId="2768" xr:uid="{00000000-0005-0000-0000-0000863E0000}"/>
    <cellStyle name="Input 5 3 2 2" xfId="6216" xr:uid="{00000000-0005-0000-0000-0000873E0000}"/>
    <cellStyle name="Input 5 3 2 2 2" xfId="15468" xr:uid="{00000000-0005-0000-0000-0000883E0000}"/>
    <cellStyle name="Input 5 3 2 2 2 2" xfId="24720" xr:uid="{00000000-0005-0000-0000-0000893E0000}"/>
    <cellStyle name="Input 5 3 2 2 2 3" xfId="33972" xr:uid="{00000000-0005-0000-0000-00008A3E0000}"/>
    <cellStyle name="Input 5 3 2 3" xfId="8898" xr:uid="{00000000-0005-0000-0000-00008B3E0000}"/>
    <cellStyle name="Input 5 3 2 3 2" xfId="18150" xr:uid="{00000000-0005-0000-0000-00008C3E0000}"/>
    <cellStyle name="Input 5 3 2 3 2 2" xfId="27402" xr:uid="{00000000-0005-0000-0000-00008D3E0000}"/>
    <cellStyle name="Input 5 3 2 3 2 3" xfId="36654" xr:uid="{00000000-0005-0000-0000-00008E3E0000}"/>
    <cellStyle name="Input 5 3 2 4" xfId="12020" xr:uid="{00000000-0005-0000-0000-00008F3E0000}"/>
    <cellStyle name="Input 5 3 2 4 2" xfId="21272" xr:uid="{00000000-0005-0000-0000-0000903E0000}"/>
    <cellStyle name="Input 5 3 2 4 3" xfId="30524" xr:uid="{00000000-0005-0000-0000-0000913E0000}"/>
    <cellStyle name="Input 5 3 3" xfId="3424" xr:uid="{00000000-0005-0000-0000-0000923E0000}"/>
    <cellStyle name="Input 5 3 3 2" xfId="6872" xr:uid="{00000000-0005-0000-0000-0000933E0000}"/>
    <cellStyle name="Input 5 3 3 2 2" xfId="16124" xr:uid="{00000000-0005-0000-0000-0000943E0000}"/>
    <cellStyle name="Input 5 3 3 2 2 2" xfId="25376" xr:uid="{00000000-0005-0000-0000-0000953E0000}"/>
    <cellStyle name="Input 5 3 3 2 2 3" xfId="34628" xr:uid="{00000000-0005-0000-0000-0000963E0000}"/>
    <cellStyle name="Input 5 3 3 3" xfId="9554" xr:uid="{00000000-0005-0000-0000-0000973E0000}"/>
    <cellStyle name="Input 5 3 3 3 2" xfId="18806" xr:uid="{00000000-0005-0000-0000-0000983E0000}"/>
    <cellStyle name="Input 5 3 3 3 2 2" xfId="28058" xr:uid="{00000000-0005-0000-0000-0000993E0000}"/>
    <cellStyle name="Input 5 3 3 3 2 3" xfId="37310" xr:uid="{00000000-0005-0000-0000-00009A3E0000}"/>
    <cellStyle name="Input 5 3 3 4" xfId="12676" xr:uid="{00000000-0005-0000-0000-00009B3E0000}"/>
    <cellStyle name="Input 5 3 3 4 2" xfId="21928" xr:uid="{00000000-0005-0000-0000-00009C3E0000}"/>
    <cellStyle name="Input 5 3 3 4 3" xfId="31180" xr:uid="{00000000-0005-0000-0000-00009D3E0000}"/>
    <cellStyle name="Input 5 3 4" xfId="4059" xr:uid="{00000000-0005-0000-0000-00009E3E0000}"/>
    <cellStyle name="Input 5 3 4 2" xfId="7507" xr:uid="{00000000-0005-0000-0000-00009F3E0000}"/>
    <cellStyle name="Input 5 3 4 2 2" xfId="16759" xr:uid="{00000000-0005-0000-0000-0000A03E0000}"/>
    <cellStyle name="Input 5 3 4 2 2 2" xfId="26011" xr:uid="{00000000-0005-0000-0000-0000A13E0000}"/>
    <cellStyle name="Input 5 3 4 2 2 3" xfId="35263" xr:uid="{00000000-0005-0000-0000-0000A23E0000}"/>
    <cellStyle name="Input 5 3 4 3" xfId="10189" xr:uid="{00000000-0005-0000-0000-0000A33E0000}"/>
    <cellStyle name="Input 5 3 4 3 2" xfId="19441" xr:uid="{00000000-0005-0000-0000-0000A43E0000}"/>
    <cellStyle name="Input 5 3 4 3 2 2" xfId="28693" xr:uid="{00000000-0005-0000-0000-0000A53E0000}"/>
    <cellStyle name="Input 5 3 4 3 2 3" xfId="37945" xr:uid="{00000000-0005-0000-0000-0000A63E0000}"/>
    <cellStyle name="Input 5 3 4 4" xfId="13311" xr:uid="{00000000-0005-0000-0000-0000A73E0000}"/>
    <cellStyle name="Input 5 3 4 4 2" xfId="22563" xr:uid="{00000000-0005-0000-0000-0000A83E0000}"/>
    <cellStyle name="Input 5 3 4 4 3" xfId="31815" xr:uid="{00000000-0005-0000-0000-0000A93E0000}"/>
    <cellStyle name="Input 5 3 5" xfId="5466" xr:uid="{00000000-0005-0000-0000-0000AA3E0000}"/>
    <cellStyle name="Input 5 3 5 2" xfId="14718" xr:uid="{00000000-0005-0000-0000-0000AB3E0000}"/>
    <cellStyle name="Input 5 3 5 2 2" xfId="23970" xr:uid="{00000000-0005-0000-0000-0000AC3E0000}"/>
    <cellStyle name="Input 5 3 5 2 3" xfId="33222" xr:uid="{00000000-0005-0000-0000-0000AD3E0000}"/>
    <cellStyle name="Input 5 3 6" xfId="8148" xr:uid="{00000000-0005-0000-0000-0000AE3E0000}"/>
    <cellStyle name="Input 5 3 6 2" xfId="17400" xr:uid="{00000000-0005-0000-0000-0000AF3E0000}"/>
    <cellStyle name="Input 5 3 6 2 2" xfId="26652" xr:uid="{00000000-0005-0000-0000-0000B03E0000}"/>
    <cellStyle name="Input 5 3 6 2 3" xfId="35904" xr:uid="{00000000-0005-0000-0000-0000B13E0000}"/>
    <cellStyle name="Input 5 3 7" xfId="11270" xr:uid="{00000000-0005-0000-0000-0000B23E0000}"/>
    <cellStyle name="Input 5 3 7 2" xfId="20522" xr:uid="{00000000-0005-0000-0000-0000B33E0000}"/>
    <cellStyle name="Input 5 3 7 3" xfId="29774" xr:uid="{00000000-0005-0000-0000-0000B43E0000}"/>
    <cellStyle name="Input 5 4" xfId="1645" xr:uid="{00000000-0005-0000-0000-0000B53E0000}"/>
    <cellStyle name="Input 5 4 2" xfId="2398" xr:uid="{00000000-0005-0000-0000-0000B63E0000}"/>
    <cellStyle name="Input 5 4 2 2" xfId="5846" xr:uid="{00000000-0005-0000-0000-0000B73E0000}"/>
    <cellStyle name="Input 5 4 2 2 2" xfId="15098" xr:uid="{00000000-0005-0000-0000-0000B83E0000}"/>
    <cellStyle name="Input 5 4 2 2 2 2" xfId="24350" xr:uid="{00000000-0005-0000-0000-0000B93E0000}"/>
    <cellStyle name="Input 5 4 2 2 2 3" xfId="33602" xr:uid="{00000000-0005-0000-0000-0000BA3E0000}"/>
    <cellStyle name="Input 5 4 2 3" xfId="8528" xr:uid="{00000000-0005-0000-0000-0000BB3E0000}"/>
    <cellStyle name="Input 5 4 2 3 2" xfId="17780" xr:uid="{00000000-0005-0000-0000-0000BC3E0000}"/>
    <cellStyle name="Input 5 4 2 3 2 2" xfId="27032" xr:uid="{00000000-0005-0000-0000-0000BD3E0000}"/>
    <cellStyle name="Input 5 4 2 3 2 3" xfId="36284" xr:uid="{00000000-0005-0000-0000-0000BE3E0000}"/>
    <cellStyle name="Input 5 4 2 4" xfId="11650" xr:uid="{00000000-0005-0000-0000-0000BF3E0000}"/>
    <cellStyle name="Input 5 4 2 4 2" xfId="20902" xr:uid="{00000000-0005-0000-0000-0000C03E0000}"/>
    <cellStyle name="Input 5 4 2 4 3" xfId="30154" xr:uid="{00000000-0005-0000-0000-0000C13E0000}"/>
    <cellStyle name="Input 5 4 3" xfId="3054" xr:uid="{00000000-0005-0000-0000-0000C23E0000}"/>
    <cellStyle name="Input 5 4 3 2" xfId="6502" xr:uid="{00000000-0005-0000-0000-0000C33E0000}"/>
    <cellStyle name="Input 5 4 3 2 2" xfId="15754" xr:uid="{00000000-0005-0000-0000-0000C43E0000}"/>
    <cellStyle name="Input 5 4 3 2 2 2" xfId="25006" xr:uid="{00000000-0005-0000-0000-0000C53E0000}"/>
    <cellStyle name="Input 5 4 3 2 2 3" xfId="34258" xr:uid="{00000000-0005-0000-0000-0000C63E0000}"/>
    <cellStyle name="Input 5 4 3 3" xfId="9184" xr:uid="{00000000-0005-0000-0000-0000C73E0000}"/>
    <cellStyle name="Input 5 4 3 3 2" xfId="18436" xr:uid="{00000000-0005-0000-0000-0000C83E0000}"/>
    <cellStyle name="Input 5 4 3 3 2 2" xfId="27688" xr:uid="{00000000-0005-0000-0000-0000C93E0000}"/>
    <cellStyle name="Input 5 4 3 3 2 3" xfId="36940" xr:uid="{00000000-0005-0000-0000-0000CA3E0000}"/>
    <cellStyle name="Input 5 4 3 4" xfId="12306" xr:uid="{00000000-0005-0000-0000-0000CB3E0000}"/>
    <cellStyle name="Input 5 4 3 4 2" xfId="21558" xr:uid="{00000000-0005-0000-0000-0000CC3E0000}"/>
    <cellStyle name="Input 5 4 3 4 3" xfId="30810" xr:uid="{00000000-0005-0000-0000-0000CD3E0000}"/>
    <cellStyle name="Input 5 4 4" xfId="904" xr:uid="{00000000-0005-0000-0000-0000CE3E0000}"/>
    <cellStyle name="Input 5 4 4 2" xfId="4632" xr:uid="{00000000-0005-0000-0000-0000CF3E0000}"/>
    <cellStyle name="Input 5 4 4 2 2" xfId="13884" xr:uid="{00000000-0005-0000-0000-0000D03E0000}"/>
    <cellStyle name="Input 5 4 4 2 2 2" xfId="23136" xr:uid="{00000000-0005-0000-0000-0000D13E0000}"/>
    <cellStyle name="Input 5 4 4 2 2 3" xfId="32388" xr:uid="{00000000-0005-0000-0000-0000D23E0000}"/>
    <cellStyle name="Input 5 4 4 3" xfId="4954" xr:uid="{00000000-0005-0000-0000-0000D33E0000}"/>
    <cellStyle name="Input 5 4 4 3 2" xfId="14206" xr:uid="{00000000-0005-0000-0000-0000D43E0000}"/>
    <cellStyle name="Input 5 4 4 3 2 2" xfId="23458" xr:uid="{00000000-0005-0000-0000-0000D53E0000}"/>
    <cellStyle name="Input 5 4 4 3 2 3" xfId="32710" xr:uid="{00000000-0005-0000-0000-0000D63E0000}"/>
    <cellStyle name="Input 5 4 4 4" xfId="10658" xr:uid="{00000000-0005-0000-0000-0000D73E0000}"/>
    <cellStyle name="Input 5 4 4 4 2" xfId="19910" xr:uid="{00000000-0005-0000-0000-0000D83E0000}"/>
    <cellStyle name="Input 5 4 4 4 3" xfId="29162" xr:uid="{00000000-0005-0000-0000-0000D93E0000}"/>
    <cellStyle name="Input 5 4 5" xfId="5095" xr:uid="{00000000-0005-0000-0000-0000DA3E0000}"/>
    <cellStyle name="Input 5 4 5 2" xfId="14347" xr:uid="{00000000-0005-0000-0000-0000DB3E0000}"/>
    <cellStyle name="Input 5 4 5 2 2" xfId="23599" xr:uid="{00000000-0005-0000-0000-0000DC3E0000}"/>
    <cellStyle name="Input 5 4 5 2 3" xfId="32851" xr:uid="{00000000-0005-0000-0000-0000DD3E0000}"/>
    <cellStyle name="Input 5 4 6" xfId="7778" xr:uid="{00000000-0005-0000-0000-0000DE3E0000}"/>
    <cellStyle name="Input 5 4 6 2" xfId="17030" xr:uid="{00000000-0005-0000-0000-0000DF3E0000}"/>
    <cellStyle name="Input 5 4 6 2 2" xfId="26282" xr:uid="{00000000-0005-0000-0000-0000E03E0000}"/>
    <cellStyle name="Input 5 4 6 2 3" xfId="35534" xr:uid="{00000000-0005-0000-0000-0000E13E0000}"/>
    <cellStyle name="Input 5 4 7" xfId="10900" xr:uid="{00000000-0005-0000-0000-0000E23E0000}"/>
    <cellStyle name="Input 5 4 7 2" xfId="20152" xr:uid="{00000000-0005-0000-0000-0000E33E0000}"/>
    <cellStyle name="Input 5 4 7 3" xfId="29404" xr:uid="{00000000-0005-0000-0000-0000E43E0000}"/>
    <cellStyle name="Input 5 5" xfId="1748" xr:uid="{00000000-0005-0000-0000-0000E53E0000}"/>
    <cellStyle name="Input 5 5 2" xfId="2501" xr:uid="{00000000-0005-0000-0000-0000E63E0000}"/>
    <cellStyle name="Input 5 5 2 2" xfId="5949" xr:uid="{00000000-0005-0000-0000-0000E73E0000}"/>
    <cellStyle name="Input 5 5 2 2 2" xfId="15201" xr:uid="{00000000-0005-0000-0000-0000E83E0000}"/>
    <cellStyle name="Input 5 5 2 2 2 2" xfId="24453" xr:uid="{00000000-0005-0000-0000-0000E93E0000}"/>
    <cellStyle name="Input 5 5 2 2 2 3" xfId="33705" xr:uid="{00000000-0005-0000-0000-0000EA3E0000}"/>
    <cellStyle name="Input 5 5 2 3" xfId="8631" xr:uid="{00000000-0005-0000-0000-0000EB3E0000}"/>
    <cellStyle name="Input 5 5 2 3 2" xfId="17883" xr:uid="{00000000-0005-0000-0000-0000EC3E0000}"/>
    <cellStyle name="Input 5 5 2 3 2 2" xfId="27135" xr:uid="{00000000-0005-0000-0000-0000ED3E0000}"/>
    <cellStyle name="Input 5 5 2 3 2 3" xfId="36387" xr:uid="{00000000-0005-0000-0000-0000EE3E0000}"/>
    <cellStyle name="Input 5 5 2 4" xfId="11753" xr:uid="{00000000-0005-0000-0000-0000EF3E0000}"/>
    <cellStyle name="Input 5 5 2 4 2" xfId="21005" xr:uid="{00000000-0005-0000-0000-0000F03E0000}"/>
    <cellStyle name="Input 5 5 2 4 3" xfId="30257" xr:uid="{00000000-0005-0000-0000-0000F13E0000}"/>
    <cellStyle name="Input 5 5 3" xfId="3157" xr:uid="{00000000-0005-0000-0000-0000F23E0000}"/>
    <cellStyle name="Input 5 5 3 2" xfId="6605" xr:uid="{00000000-0005-0000-0000-0000F33E0000}"/>
    <cellStyle name="Input 5 5 3 2 2" xfId="15857" xr:uid="{00000000-0005-0000-0000-0000F43E0000}"/>
    <cellStyle name="Input 5 5 3 2 2 2" xfId="25109" xr:uid="{00000000-0005-0000-0000-0000F53E0000}"/>
    <cellStyle name="Input 5 5 3 2 2 3" xfId="34361" xr:uid="{00000000-0005-0000-0000-0000F63E0000}"/>
    <cellStyle name="Input 5 5 3 3" xfId="9287" xr:uid="{00000000-0005-0000-0000-0000F73E0000}"/>
    <cellStyle name="Input 5 5 3 3 2" xfId="18539" xr:uid="{00000000-0005-0000-0000-0000F83E0000}"/>
    <cellStyle name="Input 5 5 3 3 2 2" xfId="27791" xr:uid="{00000000-0005-0000-0000-0000F93E0000}"/>
    <cellStyle name="Input 5 5 3 3 2 3" xfId="37043" xr:uid="{00000000-0005-0000-0000-0000FA3E0000}"/>
    <cellStyle name="Input 5 5 3 4" xfId="12409" xr:uid="{00000000-0005-0000-0000-0000FB3E0000}"/>
    <cellStyle name="Input 5 5 3 4 2" xfId="21661" xr:uid="{00000000-0005-0000-0000-0000FC3E0000}"/>
    <cellStyle name="Input 5 5 3 4 3" xfId="30913" xr:uid="{00000000-0005-0000-0000-0000FD3E0000}"/>
    <cellStyle name="Input 5 5 4" xfId="3792" xr:uid="{00000000-0005-0000-0000-0000FE3E0000}"/>
    <cellStyle name="Input 5 5 4 2" xfId="7240" xr:uid="{00000000-0005-0000-0000-0000FF3E0000}"/>
    <cellStyle name="Input 5 5 4 2 2" xfId="16492" xr:uid="{00000000-0005-0000-0000-0000003F0000}"/>
    <cellStyle name="Input 5 5 4 2 2 2" xfId="25744" xr:uid="{00000000-0005-0000-0000-0000013F0000}"/>
    <cellStyle name="Input 5 5 4 2 2 3" xfId="34996" xr:uid="{00000000-0005-0000-0000-0000023F0000}"/>
    <cellStyle name="Input 5 5 4 3" xfId="9922" xr:uid="{00000000-0005-0000-0000-0000033F0000}"/>
    <cellStyle name="Input 5 5 4 3 2" xfId="19174" xr:uid="{00000000-0005-0000-0000-0000043F0000}"/>
    <cellStyle name="Input 5 5 4 3 2 2" xfId="28426" xr:uid="{00000000-0005-0000-0000-0000053F0000}"/>
    <cellStyle name="Input 5 5 4 3 2 3" xfId="37678" xr:uid="{00000000-0005-0000-0000-0000063F0000}"/>
    <cellStyle name="Input 5 5 4 4" xfId="13044" xr:uid="{00000000-0005-0000-0000-0000073F0000}"/>
    <cellStyle name="Input 5 5 4 4 2" xfId="22296" xr:uid="{00000000-0005-0000-0000-0000083F0000}"/>
    <cellStyle name="Input 5 5 4 4 3" xfId="31548" xr:uid="{00000000-0005-0000-0000-0000093F0000}"/>
    <cellStyle name="Input 5 5 5" xfId="5198" xr:uid="{00000000-0005-0000-0000-00000A3F0000}"/>
    <cellStyle name="Input 5 5 5 2" xfId="14450" xr:uid="{00000000-0005-0000-0000-00000B3F0000}"/>
    <cellStyle name="Input 5 5 5 2 2" xfId="23702" xr:uid="{00000000-0005-0000-0000-00000C3F0000}"/>
    <cellStyle name="Input 5 5 5 2 3" xfId="32954" xr:uid="{00000000-0005-0000-0000-00000D3F0000}"/>
    <cellStyle name="Input 5 5 6" xfId="7881" xr:uid="{00000000-0005-0000-0000-00000E3F0000}"/>
    <cellStyle name="Input 5 5 6 2" xfId="17133" xr:uid="{00000000-0005-0000-0000-00000F3F0000}"/>
    <cellStyle name="Input 5 5 6 2 2" xfId="26385" xr:uid="{00000000-0005-0000-0000-0000103F0000}"/>
    <cellStyle name="Input 5 5 6 2 3" xfId="35637" xr:uid="{00000000-0005-0000-0000-0000113F0000}"/>
    <cellStyle name="Input 5 5 7" xfId="11003" xr:uid="{00000000-0005-0000-0000-0000123F0000}"/>
    <cellStyle name="Input 5 5 7 2" xfId="20255" xr:uid="{00000000-0005-0000-0000-0000133F0000}"/>
    <cellStyle name="Input 5 5 7 3" xfId="29507" xr:uid="{00000000-0005-0000-0000-0000143F0000}"/>
    <cellStyle name="Input 5 6" xfId="2017" xr:uid="{00000000-0005-0000-0000-0000153F0000}"/>
    <cellStyle name="Input 5 6 2" xfId="2767" xr:uid="{00000000-0005-0000-0000-0000163F0000}"/>
    <cellStyle name="Input 5 6 2 2" xfId="6215" xr:uid="{00000000-0005-0000-0000-0000173F0000}"/>
    <cellStyle name="Input 5 6 2 2 2" xfId="15467" xr:uid="{00000000-0005-0000-0000-0000183F0000}"/>
    <cellStyle name="Input 5 6 2 2 2 2" xfId="24719" xr:uid="{00000000-0005-0000-0000-0000193F0000}"/>
    <cellStyle name="Input 5 6 2 2 2 3" xfId="33971" xr:uid="{00000000-0005-0000-0000-00001A3F0000}"/>
    <cellStyle name="Input 5 6 2 3" xfId="8897" xr:uid="{00000000-0005-0000-0000-00001B3F0000}"/>
    <cellStyle name="Input 5 6 2 3 2" xfId="18149" xr:uid="{00000000-0005-0000-0000-00001C3F0000}"/>
    <cellStyle name="Input 5 6 2 3 2 2" xfId="27401" xr:uid="{00000000-0005-0000-0000-00001D3F0000}"/>
    <cellStyle name="Input 5 6 2 3 2 3" xfId="36653" xr:uid="{00000000-0005-0000-0000-00001E3F0000}"/>
    <cellStyle name="Input 5 6 2 4" xfId="12019" xr:uid="{00000000-0005-0000-0000-00001F3F0000}"/>
    <cellStyle name="Input 5 6 2 4 2" xfId="21271" xr:uid="{00000000-0005-0000-0000-0000203F0000}"/>
    <cellStyle name="Input 5 6 2 4 3" xfId="30523" xr:uid="{00000000-0005-0000-0000-0000213F0000}"/>
    <cellStyle name="Input 5 6 3" xfId="3423" xr:uid="{00000000-0005-0000-0000-0000223F0000}"/>
    <cellStyle name="Input 5 6 3 2" xfId="6871" xr:uid="{00000000-0005-0000-0000-0000233F0000}"/>
    <cellStyle name="Input 5 6 3 2 2" xfId="16123" xr:uid="{00000000-0005-0000-0000-0000243F0000}"/>
    <cellStyle name="Input 5 6 3 2 2 2" xfId="25375" xr:uid="{00000000-0005-0000-0000-0000253F0000}"/>
    <cellStyle name="Input 5 6 3 2 2 3" xfId="34627" xr:uid="{00000000-0005-0000-0000-0000263F0000}"/>
    <cellStyle name="Input 5 6 3 3" xfId="9553" xr:uid="{00000000-0005-0000-0000-0000273F0000}"/>
    <cellStyle name="Input 5 6 3 3 2" xfId="18805" xr:uid="{00000000-0005-0000-0000-0000283F0000}"/>
    <cellStyle name="Input 5 6 3 3 2 2" xfId="28057" xr:uid="{00000000-0005-0000-0000-0000293F0000}"/>
    <cellStyle name="Input 5 6 3 3 2 3" xfId="37309" xr:uid="{00000000-0005-0000-0000-00002A3F0000}"/>
    <cellStyle name="Input 5 6 3 4" xfId="12675" xr:uid="{00000000-0005-0000-0000-00002B3F0000}"/>
    <cellStyle name="Input 5 6 3 4 2" xfId="21927" xr:uid="{00000000-0005-0000-0000-00002C3F0000}"/>
    <cellStyle name="Input 5 6 3 4 3" xfId="31179" xr:uid="{00000000-0005-0000-0000-00002D3F0000}"/>
    <cellStyle name="Input 5 6 4" xfId="4058" xr:uid="{00000000-0005-0000-0000-00002E3F0000}"/>
    <cellStyle name="Input 5 6 4 2" xfId="7506" xr:uid="{00000000-0005-0000-0000-00002F3F0000}"/>
    <cellStyle name="Input 5 6 4 2 2" xfId="16758" xr:uid="{00000000-0005-0000-0000-0000303F0000}"/>
    <cellStyle name="Input 5 6 4 2 2 2" xfId="26010" xr:uid="{00000000-0005-0000-0000-0000313F0000}"/>
    <cellStyle name="Input 5 6 4 2 2 3" xfId="35262" xr:uid="{00000000-0005-0000-0000-0000323F0000}"/>
    <cellStyle name="Input 5 6 4 3" xfId="10188" xr:uid="{00000000-0005-0000-0000-0000333F0000}"/>
    <cellStyle name="Input 5 6 4 3 2" xfId="19440" xr:uid="{00000000-0005-0000-0000-0000343F0000}"/>
    <cellStyle name="Input 5 6 4 3 2 2" xfId="28692" xr:uid="{00000000-0005-0000-0000-0000353F0000}"/>
    <cellStyle name="Input 5 6 4 3 2 3" xfId="37944" xr:uid="{00000000-0005-0000-0000-0000363F0000}"/>
    <cellStyle name="Input 5 6 4 4" xfId="13310" xr:uid="{00000000-0005-0000-0000-0000373F0000}"/>
    <cellStyle name="Input 5 6 4 4 2" xfId="22562" xr:uid="{00000000-0005-0000-0000-0000383F0000}"/>
    <cellStyle name="Input 5 6 4 4 3" xfId="31814" xr:uid="{00000000-0005-0000-0000-0000393F0000}"/>
    <cellStyle name="Input 5 6 5" xfId="5465" xr:uid="{00000000-0005-0000-0000-00003A3F0000}"/>
    <cellStyle name="Input 5 6 5 2" xfId="14717" xr:uid="{00000000-0005-0000-0000-00003B3F0000}"/>
    <cellStyle name="Input 5 6 5 2 2" xfId="23969" xr:uid="{00000000-0005-0000-0000-00003C3F0000}"/>
    <cellStyle name="Input 5 6 5 2 3" xfId="33221" xr:uid="{00000000-0005-0000-0000-00003D3F0000}"/>
    <cellStyle name="Input 5 6 6" xfId="8147" xr:uid="{00000000-0005-0000-0000-00003E3F0000}"/>
    <cellStyle name="Input 5 6 6 2" xfId="17399" xr:uid="{00000000-0005-0000-0000-00003F3F0000}"/>
    <cellStyle name="Input 5 6 6 2 2" xfId="26651" xr:uid="{00000000-0005-0000-0000-0000403F0000}"/>
    <cellStyle name="Input 5 6 6 2 3" xfId="35903" xr:uid="{00000000-0005-0000-0000-0000413F0000}"/>
    <cellStyle name="Input 5 6 7" xfId="11269" xr:uid="{00000000-0005-0000-0000-0000423F0000}"/>
    <cellStyle name="Input 5 6 7 2" xfId="20521" xr:uid="{00000000-0005-0000-0000-0000433F0000}"/>
    <cellStyle name="Input 5 6 7 3" xfId="29773" xr:uid="{00000000-0005-0000-0000-0000443F0000}"/>
    <cellStyle name="Input 5 7" xfId="973" xr:uid="{00000000-0005-0000-0000-0000453F0000}"/>
    <cellStyle name="Input 5 7 2" xfId="4701" xr:uid="{00000000-0005-0000-0000-0000463F0000}"/>
    <cellStyle name="Input 5 7 2 2" xfId="13953" xr:uid="{00000000-0005-0000-0000-0000473F0000}"/>
    <cellStyle name="Input 5 7 2 2 2" xfId="23205" xr:uid="{00000000-0005-0000-0000-0000483F0000}"/>
    <cellStyle name="Input 5 7 2 2 3" xfId="32457" xr:uid="{00000000-0005-0000-0000-0000493F0000}"/>
    <cellStyle name="Input 5 7 3" xfId="4583" xr:uid="{00000000-0005-0000-0000-00004A3F0000}"/>
    <cellStyle name="Input 5 7 3 2" xfId="13835" xr:uid="{00000000-0005-0000-0000-00004B3F0000}"/>
    <cellStyle name="Input 5 7 3 2 2" xfId="23087" xr:uid="{00000000-0005-0000-0000-00004C3F0000}"/>
    <cellStyle name="Input 5 7 3 2 3" xfId="32339" xr:uid="{00000000-0005-0000-0000-00004D3F0000}"/>
    <cellStyle name="Input 5 7 4" xfId="10727" xr:uid="{00000000-0005-0000-0000-00004E3F0000}"/>
    <cellStyle name="Input 5 7 4 2" xfId="19979" xr:uid="{00000000-0005-0000-0000-00004F3F0000}"/>
    <cellStyle name="Input 5 7 4 3" xfId="29231" xr:uid="{00000000-0005-0000-0000-0000503F0000}"/>
    <cellStyle name="Input 5 8" xfId="1027" xr:uid="{00000000-0005-0000-0000-0000513F0000}"/>
    <cellStyle name="Input 5 8 2" xfId="4755" xr:uid="{00000000-0005-0000-0000-0000523F0000}"/>
    <cellStyle name="Input 5 8 2 2" xfId="14007" xr:uid="{00000000-0005-0000-0000-0000533F0000}"/>
    <cellStyle name="Input 5 8 2 2 2" xfId="23259" xr:uid="{00000000-0005-0000-0000-0000543F0000}"/>
    <cellStyle name="Input 5 8 2 2 3" xfId="32511" xr:uid="{00000000-0005-0000-0000-0000553F0000}"/>
    <cellStyle name="Input 5 8 3" xfId="4906" xr:uid="{00000000-0005-0000-0000-0000563F0000}"/>
    <cellStyle name="Input 5 8 3 2" xfId="14158" xr:uid="{00000000-0005-0000-0000-0000573F0000}"/>
    <cellStyle name="Input 5 8 3 2 2" xfId="23410" xr:uid="{00000000-0005-0000-0000-0000583F0000}"/>
    <cellStyle name="Input 5 8 3 2 3" xfId="32662" xr:uid="{00000000-0005-0000-0000-0000593F0000}"/>
    <cellStyle name="Input 5 8 4" xfId="10781" xr:uid="{00000000-0005-0000-0000-00005A3F0000}"/>
    <cellStyle name="Input 5 8 4 2" xfId="20033" xr:uid="{00000000-0005-0000-0000-00005B3F0000}"/>
    <cellStyle name="Input 5 8 4 3" xfId="29285" xr:uid="{00000000-0005-0000-0000-00005C3F0000}"/>
    <cellStyle name="Input 5 9" xfId="918" xr:uid="{00000000-0005-0000-0000-00005D3F0000}"/>
    <cellStyle name="Input 5 9 2" xfId="4646" xr:uid="{00000000-0005-0000-0000-00005E3F0000}"/>
    <cellStyle name="Input 5 9 2 2" xfId="13898" xr:uid="{00000000-0005-0000-0000-00005F3F0000}"/>
    <cellStyle name="Input 5 9 2 2 2" xfId="23150" xr:uid="{00000000-0005-0000-0000-0000603F0000}"/>
    <cellStyle name="Input 5 9 2 2 3" xfId="32402" xr:uid="{00000000-0005-0000-0000-0000613F0000}"/>
    <cellStyle name="Input 5 9 3" xfId="4949" xr:uid="{00000000-0005-0000-0000-0000623F0000}"/>
    <cellStyle name="Input 5 9 3 2" xfId="14201" xr:uid="{00000000-0005-0000-0000-0000633F0000}"/>
    <cellStyle name="Input 5 9 3 2 2" xfId="23453" xr:uid="{00000000-0005-0000-0000-0000643F0000}"/>
    <cellStyle name="Input 5 9 3 2 3" xfId="32705" xr:uid="{00000000-0005-0000-0000-0000653F0000}"/>
    <cellStyle name="Input 5 9 4" xfId="10672" xr:uid="{00000000-0005-0000-0000-0000663F0000}"/>
    <cellStyle name="Input 5 9 4 2" xfId="19924" xr:uid="{00000000-0005-0000-0000-0000673F0000}"/>
    <cellStyle name="Input 5 9 4 3" xfId="29176" xr:uid="{00000000-0005-0000-0000-0000683F0000}"/>
    <cellStyle name="Input 6" xfId="672" xr:uid="{00000000-0005-0000-0000-0000693F0000}"/>
    <cellStyle name="Input 6 10" xfId="4493" xr:uid="{00000000-0005-0000-0000-00006A3F0000}"/>
    <cellStyle name="Input 6 10 2" xfId="13745" xr:uid="{00000000-0005-0000-0000-00006B3F0000}"/>
    <cellStyle name="Input 6 10 2 2" xfId="22997" xr:uid="{00000000-0005-0000-0000-00006C3F0000}"/>
    <cellStyle name="Input 6 10 2 3" xfId="32249" xr:uid="{00000000-0005-0000-0000-00006D3F0000}"/>
    <cellStyle name="Input 6 11" xfId="5003" xr:uid="{00000000-0005-0000-0000-00006E3F0000}"/>
    <cellStyle name="Input 6 11 2" xfId="14255" xr:uid="{00000000-0005-0000-0000-00006F3F0000}"/>
    <cellStyle name="Input 6 11 2 2" xfId="23507" xr:uid="{00000000-0005-0000-0000-0000703F0000}"/>
    <cellStyle name="Input 6 11 2 3" xfId="32759" xr:uid="{00000000-0005-0000-0000-0000713F0000}"/>
    <cellStyle name="Input 6 12" xfId="10544" xr:uid="{00000000-0005-0000-0000-0000723F0000}"/>
    <cellStyle name="Input 6 12 2" xfId="19796" xr:uid="{00000000-0005-0000-0000-0000733F0000}"/>
    <cellStyle name="Input 6 12 3" xfId="29048" xr:uid="{00000000-0005-0000-0000-0000743F0000}"/>
    <cellStyle name="Input 6 2" xfId="1902" xr:uid="{00000000-0005-0000-0000-0000753F0000}"/>
    <cellStyle name="Input 6 2 2" xfId="2655" xr:uid="{00000000-0005-0000-0000-0000763F0000}"/>
    <cellStyle name="Input 6 2 2 2" xfId="6103" xr:uid="{00000000-0005-0000-0000-0000773F0000}"/>
    <cellStyle name="Input 6 2 2 2 2" xfId="15355" xr:uid="{00000000-0005-0000-0000-0000783F0000}"/>
    <cellStyle name="Input 6 2 2 2 2 2" xfId="24607" xr:uid="{00000000-0005-0000-0000-0000793F0000}"/>
    <cellStyle name="Input 6 2 2 2 2 3" xfId="33859" xr:uid="{00000000-0005-0000-0000-00007A3F0000}"/>
    <cellStyle name="Input 6 2 2 3" xfId="8785" xr:uid="{00000000-0005-0000-0000-00007B3F0000}"/>
    <cellStyle name="Input 6 2 2 3 2" xfId="18037" xr:uid="{00000000-0005-0000-0000-00007C3F0000}"/>
    <cellStyle name="Input 6 2 2 3 2 2" xfId="27289" xr:uid="{00000000-0005-0000-0000-00007D3F0000}"/>
    <cellStyle name="Input 6 2 2 3 2 3" xfId="36541" xr:uid="{00000000-0005-0000-0000-00007E3F0000}"/>
    <cellStyle name="Input 6 2 2 4" xfId="11907" xr:uid="{00000000-0005-0000-0000-00007F3F0000}"/>
    <cellStyle name="Input 6 2 2 4 2" xfId="21159" xr:uid="{00000000-0005-0000-0000-0000803F0000}"/>
    <cellStyle name="Input 6 2 2 4 3" xfId="30411" xr:uid="{00000000-0005-0000-0000-0000813F0000}"/>
    <cellStyle name="Input 6 2 3" xfId="3311" xr:uid="{00000000-0005-0000-0000-0000823F0000}"/>
    <cellStyle name="Input 6 2 3 2" xfId="6759" xr:uid="{00000000-0005-0000-0000-0000833F0000}"/>
    <cellStyle name="Input 6 2 3 2 2" xfId="16011" xr:uid="{00000000-0005-0000-0000-0000843F0000}"/>
    <cellStyle name="Input 6 2 3 2 2 2" xfId="25263" xr:uid="{00000000-0005-0000-0000-0000853F0000}"/>
    <cellStyle name="Input 6 2 3 2 2 3" xfId="34515" xr:uid="{00000000-0005-0000-0000-0000863F0000}"/>
    <cellStyle name="Input 6 2 3 3" xfId="9441" xr:uid="{00000000-0005-0000-0000-0000873F0000}"/>
    <cellStyle name="Input 6 2 3 3 2" xfId="18693" xr:uid="{00000000-0005-0000-0000-0000883F0000}"/>
    <cellStyle name="Input 6 2 3 3 2 2" xfId="27945" xr:uid="{00000000-0005-0000-0000-0000893F0000}"/>
    <cellStyle name="Input 6 2 3 3 2 3" xfId="37197" xr:uid="{00000000-0005-0000-0000-00008A3F0000}"/>
    <cellStyle name="Input 6 2 3 4" xfId="12563" xr:uid="{00000000-0005-0000-0000-00008B3F0000}"/>
    <cellStyle name="Input 6 2 3 4 2" xfId="21815" xr:uid="{00000000-0005-0000-0000-00008C3F0000}"/>
    <cellStyle name="Input 6 2 3 4 3" xfId="31067" xr:uid="{00000000-0005-0000-0000-00008D3F0000}"/>
    <cellStyle name="Input 6 2 4" xfId="3946" xr:uid="{00000000-0005-0000-0000-00008E3F0000}"/>
    <cellStyle name="Input 6 2 4 2" xfId="7394" xr:uid="{00000000-0005-0000-0000-00008F3F0000}"/>
    <cellStyle name="Input 6 2 4 2 2" xfId="16646" xr:uid="{00000000-0005-0000-0000-0000903F0000}"/>
    <cellStyle name="Input 6 2 4 2 2 2" xfId="25898" xr:uid="{00000000-0005-0000-0000-0000913F0000}"/>
    <cellStyle name="Input 6 2 4 2 2 3" xfId="35150" xr:uid="{00000000-0005-0000-0000-0000923F0000}"/>
    <cellStyle name="Input 6 2 4 3" xfId="10076" xr:uid="{00000000-0005-0000-0000-0000933F0000}"/>
    <cellStyle name="Input 6 2 4 3 2" xfId="19328" xr:uid="{00000000-0005-0000-0000-0000943F0000}"/>
    <cellStyle name="Input 6 2 4 3 2 2" xfId="28580" xr:uid="{00000000-0005-0000-0000-0000953F0000}"/>
    <cellStyle name="Input 6 2 4 3 2 3" xfId="37832" xr:uid="{00000000-0005-0000-0000-0000963F0000}"/>
    <cellStyle name="Input 6 2 4 4" xfId="13198" xr:uid="{00000000-0005-0000-0000-0000973F0000}"/>
    <cellStyle name="Input 6 2 4 4 2" xfId="22450" xr:uid="{00000000-0005-0000-0000-0000983F0000}"/>
    <cellStyle name="Input 6 2 4 4 3" xfId="31702" xr:uid="{00000000-0005-0000-0000-0000993F0000}"/>
    <cellStyle name="Input 6 2 5" xfId="5352" xr:uid="{00000000-0005-0000-0000-00009A3F0000}"/>
    <cellStyle name="Input 6 2 5 2" xfId="14604" xr:uid="{00000000-0005-0000-0000-00009B3F0000}"/>
    <cellStyle name="Input 6 2 5 2 2" xfId="23856" xr:uid="{00000000-0005-0000-0000-00009C3F0000}"/>
    <cellStyle name="Input 6 2 5 2 3" xfId="33108" xr:uid="{00000000-0005-0000-0000-00009D3F0000}"/>
    <cellStyle name="Input 6 2 6" xfId="8035" xr:uid="{00000000-0005-0000-0000-00009E3F0000}"/>
    <cellStyle name="Input 6 2 6 2" xfId="17287" xr:uid="{00000000-0005-0000-0000-00009F3F0000}"/>
    <cellStyle name="Input 6 2 6 2 2" xfId="26539" xr:uid="{00000000-0005-0000-0000-0000A03F0000}"/>
    <cellStyle name="Input 6 2 6 2 3" xfId="35791" xr:uid="{00000000-0005-0000-0000-0000A13F0000}"/>
    <cellStyle name="Input 6 2 7" xfId="11157" xr:uid="{00000000-0005-0000-0000-0000A23F0000}"/>
    <cellStyle name="Input 6 2 7 2" xfId="20409" xr:uid="{00000000-0005-0000-0000-0000A33F0000}"/>
    <cellStyle name="Input 6 2 7 3" xfId="29661" xr:uid="{00000000-0005-0000-0000-0000A43F0000}"/>
    <cellStyle name="Input 6 3" xfId="1692" xr:uid="{00000000-0005-0000-0000-0000A53F0000}"/>
    <cellStyle name="Input 6 3 2" xfId="2445" xr:uid="{00000000-0005-0000-0000-0000A63F0000}"/>
    <cellStyle name="Input 6 3 2 2" xfId="5893" xr:uid="{00000000-0005-0000-0000-0000A73F0000}"/>
    <cellStyle name="Input 6 3 2 2 2" xfId="15145" xr:uid="{00000000-0005-0000-0000-0000A83F0000}"/>
    <cellStyle name="Input 6 3 2 2 2 2" xfId="24397" xr:uid="{00000000-0005-0000-0000-0000A93F0000}"/>
    <cellStyle name="Input 6 3 2 2 2 3" xfId="33649" xr:uid="{00000000-0005-0000-0000-0000AA3F0000}"/>
    <cellStyle name="Input 6 3 2 3" xfId="8575" xr:uid="{00000000-0005-0000-0000-0000AB3F0000}"/>
    <cellStyle name="Input 6 3 2 3 2" xfId="17827" xr:uid="{00000000-0005-0000-0000-0000AC3F0000}"/>
    <cellStyle name="Input 6 3 2 3 2 2" xfId="27079" xr:uid="{00000000-0005-0000-0000-0000AD3F0000}"/>
    <cellStyle name="Input 6 3 2 3 2 3" xfId="36331" xr:uid="{00000000-0005-0000-0000-0000AE3F0000}"/>
    <cellStyle name="Input 6 3 2 4" xfId="11697" xr:uid="{00000000-0005-0000-0000-0000AF3F0000}"/>
    <cellStyle name="Input 6 3 2 4 2" xfId="20949" xr:uid="{00000000-0005-0000-0000-0000B03F0000}"/>
    <cellStyle name="Input 6 3 2 4 3" xfId="30201" xr:uid="{00000000-0005-0000-0000-0000B13F0000}"/>
    <cellStyle name="Input 6 3 3" xfId="3101" xr:uid="{00000000-0005-0000-0000-0000B23F0000}"/>
    <cellStyle name="Input 6 3 3 2" xfId="6549" xr:uid="{00000000-0005-0000-0000-0000B33F0000}"/>
    <cellStyle name="Input 6 3 3 2 2" xfId="15801" xr:uid="{00000000-0005-0000-0000-0000B43F0000}"/>
    <cellStyle name="Input 6 3 3 2 2 2" xfId="25053" xr:uid="{00000000-0005-0000-0000-0000B53F0000}"/>
    <cellStyle name="Input 6 3 3 2 2 3" xfId="34305" xr:uid="{00000000-0005-0000-0000-0000B63F0000}"/>
    <cellStyle name="Input 6 3 3 3" xfId="9231" xr:uid="{00000000-0005-0000-0000-0000B73F0000}"/>
    <cellStyle name="Input 6 3 3 3 2" xfId="18483" xr:uid="{00000000-0005-0000-0000-0000B83F0000}"/>
    <cellStyle name="Input 6 3 3 3 2 2" xfId="27735" xr:uid="{00000000-0005-0000-0000-0000B93F0000}"/>
    <cellStyle name="Input 6 3 3 3 2 3" xfId="36987" xr:uid="{00000000-0005-0000-0000-0000BA3F0000}"/>
    <cellStyle name="Input 6 3 3 4" xfId="12353" xr:uid="{00000000-0005-0000-0000-0000BB3F0000}"/>
    <cellStyle name="Input 6 3 3 4 2" xfId="21605" xr:uid="{00000000-0005-0000-0000-0000BC3F0000}"/>
    <cellStyle name="Input 6 3 3 4 3" xfId="30857" xr:uid="{00000000-0005-0000-0000-0000BD3F0000}"/>
    <cellStyle name="Input 6 3 4" xfId="3736" xr:uid="{00000000-0005-0000-0000-0000BE3F0000}"/>
    <cellStyle name="Input 6 3 4 2" xfId="7184" xr:uid="{00000000-0005-0000-0000-0000BF3F0000}"/>
    <cellStyle name="Input 6 3 4 2 2" xfId="16436" xr:uid="{00000000-0005-0000-0000-0000C03F0000}"/>
    <cellStyle name="Input 6 3 4 2 2 2" xfId="25688" xr:uid="{00000000-0005-0000-0000-0000C13F0000}"/>
    <cellStyle name="Input 6 3 4 2 2 3" xfId="34940" xr:uid="{00000000-0005-0000-0000-0000C23F0000}"/>
    <cellStyle name="Input 6 3 4 3" xfId="9866" xr:uid="{00000000-0005-0000-0000-0000C33F0000}"/>
    <cellStyle name="Input 6 3 4 3 2" xfId="19118" xr:uid="{00000000-0005-0000-0000-0000C43F0000}"/>
    <cellStyle name="Input 6 3 4 3 2 2" xfId="28370" xr:uid="{00000000-0005-0000-0000-0000C53F0000}"/>
    <cellStyle name="Input 6 3 4 3 2 3" xfId="37622" xr:uid="{00000000-0005-0000-0000-0000C63F0000}"/>
    <cellStyle name="Input 6 3 4 4" xfId="12988" xr:uid="{00000000-0005-0000-0000-0000C73F0000}"/>
    <cellStyle name="Input 6 3 4 4 2" xfId="22240" xr:uid="{00000000-0005-0000-0000-0000C83F0000}"/>
    <cellStyle name="Input 6 3 4 4 3" xfId="31492" xr:uid="{00000000-0005-0000-0000-0000C93F0000}"/>
    <cellStyle name="Input 6 3 5" xfId="5142" xr:uid="{00000000-0005-0000-0000-0000CA3F0000}"/>
    <cellStyle name="Input 6 3 5 2" xfId="14394" xr:uid="{00000000-0005-0000-0000-0000CB3F0000}"/>
    <cellStyle name="Input 6 3 5 2 2" xfId="23646" xr:uid="{00000000-0005-0000-0000-0000CC3F0000}"/>
    <cellStyle name="Input 6 3 5 2 3" xfId="32898" xr:uid="{00000000-0005-0000-0000-0000CD3F0000}"/>
    <cellStyle name="Input 6 3 6" xfId="7825" xr:uid="{00000000-0005-0000-0000-0000CE3F0000}"/>
    <cellStyle name="Input 6 3 6 2" xfId="17077" xr:uid="{00000000-0005-0000-0000-0000CF3F0000}"/>
    <cellStyle name="Input 6 3 6 2 2" xfId="26329" xr:uid="{00000000-0005-0000-0000-0000D03F0000}"/>
    <cellStyle name="Input 6 3 6 2 3" xfId="35581" xr:uid="{00000000-0005-0000-0000-0000D13F0000}"/>
    <cellStyle name="Input 6 3 7" xfId="10947" xr:uid="{00000000-0005-0000-0000-0000D23F0000}"/>
    <cellStyle name="Input 6 3 7 2" xfId="20199" xr:uid="{00000000-0005-0000-0000-0000D33F0000}"/>
    <cellStyle name="Input 6 3 7 3" xfId="29451" xr:uid="{00000000-0005-0000-0000-0000D43F0000}"/>
    <cellStyle name="Input 6 4" xfId="1913" xr:uid="{00000000-0005-0000-0000-0000D53F0000}"/>
    <cellStyle name="Input 6 4 2" xfId="2666" xr:uid="{00000000-0005-0000-0000-0000D63F0000}"/>
    <cellStyle name="Input 6 4 2 2" xfId="6114" xr:uid="{00000000-0005-0000-0000-0000D73F0000}"/>
    <cellStyle name="Input 6 4 2 2 2" xfId="15366" xr:uid="{00000000-0005-0000-0000-0000D83F0000}"/>
    <cellStyle name="Input 6 4 2 2 2 2" xfId="24618" xr:uid="{00000000-0005-0000-0000-0000D93F0000}"/>
    <cellStyle name="Input 6 4 2 2 2 3" xfId="33870" xr:uid="{00000000-0005-0000-0000-0000DA3F0000}"/>
    <cellStyle name="Input 6 4 2 3" xfId="8796" xr:uid="{00000000-0005-0000-0000-0000DB3F0000}"/>
    <cellStyle name="Input 6 4 2 3 2" xfId="18048" xr:uid="{00000000-0005-0000-0000-0000DC3F0000}"/>
    <cellStyle name="Input 6 4 2 3 2 2" xfId="27300" xr:uid="{00000000-0005-0000-0000-0000DD3F0000}"/>
    <cellStyle name="Input 6 4 2 3 2 3" xfId="36552" xr:uid="{00000000-0005-0000-0000-0000DE3F0000}"/>
    <cellStyle name="Input 6 4 2 4" xfId="11918" xr:uid="{00000000-0005-0000-0000-0000DF3F0000}"/>
    <cellStyle name="Input 6 4 2 4 2" xfId="21170" xr:uid="{00000000-0005-0000-0000-0000E03F0000}"/>
    <cellStyle name="Input 6 4 2 4 3" xfId="30422" xr:uid="{00000000-0005-0000-0000-0000E13F0000}"/>
    <cellStyle name="Input 6 4 3" xfId="3322" xr:uid="{00000000-0005-0000-0000-0000E23F0000}"/>
    <cellStyle name="Input 6 4 3 2" xfId="6770" xr:uid="{00000000-0005-0000-0000-0000E33F0000}"/>
    <cellStyle name="Input 6 4 3 2 2" xfId="16022" xr:uid="{00000000-0005-0000-0000-0000E43F0000}"/>
    <cellStyle name="Input 6 4 3 2 2 2" xfId="25274" xr:uid="{00000000-0005-0000-0000-0000E53F0000}"/>
    <cellStyle name="Input 6 4 3 2 2 3" xfId="34526" xr:uid="{00000000-0005-0000-0000-0000E63F0000}"/>
    <cellStyle name="Input 6 4 3 3" xfId="9452" xr:uid="{00000000-0005-0000-0000-0000E73F0000}"/>
    <cellStyle name="Input 6 4 3 3 2" xfId="18704" xr:uid="{00000000-0005-0000-0000-0000E83F0000}"/>
    <cellStyle name="Input 6 4 3 3 2 2" xfId="27956" xr:uid="{00000000-0005-0000-0000-0000E93F0000}"/>
    <cellStyle name="Input 6 4 3 3 2 3" xfId="37208" xr:uid="{00000000-0005-0000-0000-0000EA3F0000}"/>
    <cellStyle name="Input 6 4 3 4" xfId="12574" xr:uid="{00000000-0005-0000-0000-0000EB3F0000}"/>
    <cellStyle name="Input 6 4 3 4 2" xfId="21826" xr:uid="{00000000-0005-0000-0000-0000EC3F0000}"/>
    <cellStyle name="Input 6 4 3 4 3" xfId="31078" xr:uid="{00000000-0005-0000-0000-0000ED3F0000}"/>
    <cellStyle name="Input 6 4 4" xfId="3957" xr:uid="{00000000-0005-0000-0000-0000EE3F0000}"/>
    <cellStyle name="Input 6 4 4 2" xfId="7405" xr:uid="{00000000-0005-0000-0000-0000EF3F0000}"/>
    <cellStyle name="Input 6 4 4 2 2" xfId="16657" xr:uid="{00000000-0005-0000-0000-0000F03F0000}"/>
    <cellStyle name="Input 6 4 4 2 2 2" xfId="25909" xr:uid="{00000000-0005-0000-0000-0000F13F0000}"/>
    <cellStyle name="Input 6 4 4 2 2 3" xfId="35161" xr:uid="{00000000-0005-0000-0000-0000F23F0000}"/>
    <cellStyle name="Input 6 4 4 3" xfId="10087" xr:uid="{00000000-0005-0000-0000-0000F33F0000}"/>
    <cellStyle name="Input 6 4 4 3 2" xfId="19339" xr:uid="{00000000-0005-0000-0000-0000F43F0000}"/>
    <cellStyle name="Input 6 4 4 3 2 2" xfId="28591" xr:uid="{00000000-0005-0000-0000-0000F53F0000}"/>
    <cellStyle name="Input 6 4 4 3 2 3" xfId="37843" xr:uid="{00000000-0005-0000-0000-0000F63F0000}"/>
    <cellStyle name="Input 6 4 4 4" xfId="13209" xr:uid="{00000000-0005-0000-0000-0000F73F0000}"/>
    <cellStyle name="Input 6 4 4 4 2" xfId="22461" xr:uid="{00000000-0005-0000-0000-0000F83F0000}"/>
    <cellStyle name="Input 6 4 4 4 3" xfId="31713" xr:uid="{00000000-0005-0000-0000-0000F93F0000}"/>
    <cellStyle name="Input 6 4 5" xfId="5363" xr:uid="{00000000-0005-0000-0000-0000FA3F0000}"/>
    <cellStyle name="Input 6 4 5 2" xfId="14615" xr:uid="{00000000-0005-0000-0000-0000FB3F0000}"/>
    <cellStyle name="Input 6 4 5 2 2" xfId="23867" xr:uid="{00000000-0005-0000-0000-0000FC3F0000}"/>
    <cellStyle name="Input 6 4 5 2 3" xfId="33119" xr:uid="{00000000-0005-0000-0000-0000FD3F0000}"/>
    <cellStyle name="Input 6 4 6" xfId="8046" xr:uid="{00000000-0005-0000-0000-0000FE3F0000}"/>
    <cellStyle name="Input 6 4 6 2" xfId="17298" xr:uid="{00000000-0005-0000-0000-0000FF3F0000}"/>
    <cellStyle name="Input 6 4 6 2 2" xfId="26550" xr:uid="{00000000-0005-0000-0000-000000400000}"/>
    <cellStyle name="Input 6 4 6 2 3" xfId="35802" xr:uid="{00000000-0005-0000-0000-000001400000}"/>
    <cellStyle name="Input 6 4 7" xfId="11168" xr:uid="{00000000-0005-0000-0000-000002400000}"/>
    <cellStyle name="Input 6 4 7 2" xfId="20420" xr:uid="{00000000-0005-0000-0000-000003400000}"/>
    <cellStyle name="Input 6 4 7 3" xfId="29672" xr:uid="{00000000-0005-0000-0000-000004400000}"/>
    <cellStyle name="Input 6 5" xfId="1803" xr:uid="{00000000-0005-0000-0000-000005400000}"/>
    <cellStyle name="Input 6 5 2" xfId="2556" xr:uid="{00000000-0005-0000-0000-000006400000}"/>
    <cellStyle name="Input 6 5 2 2" xfId="6004" xr:uid="{00000000-0005-0000-0000-000007400000}"/>
    <cellStyle name="Input 6 5 2 2 2" xfId="15256" xr:uid="{00000000-0005-0000-0000-000008400000}"/>
    <cellStyle name="Input 6 5 2 2 2 2" xfId="24508" xr:uid="{00000000-0005-0000-0000-000009400000}"/>
    <cellStyle name="Input 6 5 2 2 2 3" xfId="33760" xr:uid="{00000000-0005-0000-0000-00000A400000}"/>
    <cellStyle name="Input 6 5 2 3" xfId="8686" xr:uid="{00000000-0005-0000-0000-00000B400000}"/>
    <cellStyle name="Input 6 5 2 3 2" xfId="17938" xr:uid="{00000000-0005-0000-0000-00000C400000}"/>
    <cellStyle name="Input 6 5 2 3 2 2" xfId="27190" xr:uid="{00000000-0005-0000-0000-00000D400000}"/>
    <cellStyle name="Input 6 5 2 3 2 3" xfId="36442" xr:uid="{00000000-0005-0000-0000-00000E400000}"/>
    <cellStyle name="Input 6 5 2 4" xfId="11808" xr:uid="{00000000-0005-0000-0000-00000F400000}"/>
    <cellStyle name="Input 6 5 2 4 2" xfId="21060" xr:uid="{00000000-0005-0000-0000-000010400000}"/>
    <cellStyle name="Input 6 5 2 4 3" xfId="30312" xr:uid="{00000000-0005-0000-0000-000011400000}"/>
    <cellStyle name="Input 6 5 3" xfId="3212" xr:uid="{00000000-0005-0000-0000-000012400000}"/>
    <cellStyle name="Input 6 5 3 2" xfId="6660" xr:uid="{00000000-0005-0000-0000-000013400000}"/>
    <cellStyle name="Input 6 5 3 2 2" xfId="15912" xr:uid="{00000000-0005-0000-0000-000014400000}"/>
    <cellStyle name="Input 6 5 3 2 2 2" xfId="25164" xr:uid="{00000000-0005-0000-0000-000015400000}"/>
    <cellStyle name="Input 6 5 3 2 2 3" xfId="34416" xr:uid="{00000000-0005-0000-0000-000016400000}"/>
    <cellStyle name="Input 6 5 3 3" xfId="9342" xr:uid="{00000000-0005-0000-0000-000017400000}"/>
    <cellStyle name="Input 6 5 3 3 2" xfId="18594" xr:uid="{00000000-0005-0000-0000-000018400000}"/>
    <cellStyle name="Input 6 5 3 3 2 2" xfId="27846" xr:uid="{00000000-0005-0000-0000-000019400000}"/>
    <cellStyle name="Input 6 5 3 3 2 3" xfId="37098" xr:uid="{00000000-0005-0000-0000-00001A400000}"/>
    <cellStyle name="Input 6 5 3 4" xfId="12464" xr:uid="{00000000-0005-0000-0000-00001B400000}"/>
    <cellStyle name="Input 6 5 3 4 2" xfId="21716" xr:uid="{00000000-0005-0000-0000-00001C400000}"/>
    <cellStyle name="Input 6 5 3 4 3" xfId="30968" xr:uid="{00000000-0005-0000-0000-00001D400000}"/>
    <cellStyle name="Input 6 5 4" xfId="3847" xr:uid="{00000000-0005-0000-0000-00001E400000}"/>
    <cellStyle name="Input 6 5 4 2" xfId="7295" xr:uid="{00000000-0005-0000-0000-00001F400000}"/>
    <cellStyle name="Input 6 5 4 2 2" xfId="16547" xr:uid="{00000000-0005-0000-0000-000020400000}"/>
    <cellStyle name="Input 6 5 4 2 2 2" xfId="25799" xr:uid="{00000000-0005-0000-0000-000021400000}"/>
    <cellStyle name="Input 6 5 4 2 2 3" xfId="35051" xr:uid="{00000000-0005-0000-0000-000022400000}"/>
    <cellStyle name="Input 6 5 4 3" xfId="9977" xr:uid="{00000000-0005-0000-0000-000023400000}"/>
    <cellStyle name="Input 6 5 4 3 2" xfId="19229" xr:uid="{00000000-0005-0000-0000-000024400000}"/>
    <cellStyle name="Input 6 5 4 3 2 2" xfId="28481" xr:uid="{00000000-0005-0000-0000-000025400000}"/>
    <cellStyle name="Input 6 5 4 3 2 3" xfId="37733" xr:uid="{00000000-0005-0000-0000-000026400000}"/>
    <cellStyle name="Input 6 5 4 4" xfId="13099" xr:uid="{00000000-0005-0000-0000-000027400000}"/>
    <cellStyle name="Input 6 5 4 4 2" xfId="22351" xr:uid="{00000000-0005-0000-0000-000028400000}"/>
    <cellStyle name="Input 6 5 4 4 3" xfId="31603" xr:uid="{00000000-0005-0000-0000-000029400000}"/>
    <cellStyle name="Input 6 5 5" xfId="5253" xr:uid="{00000000-0005-0000-0000-00002A400000}"/>
    <cellStyle name="Input 6 5 5 2" xfId="14505" xr:uid="{00000000-0005-0000-0000-00002B400000}"/>
    <cellStyle name="Input 6 5 5 2 2" xfId="23757" xr:uid="{00000000-0005-0000-0000-00002C400000}"/>
    <cellStyle name="Input 6 5 5 2 3" xfId="33009" xr:uid="{00000000-0005-0000-0000-00002D400000}"/>
    <cellStyle name="Input 6 5 6" xfId="7936" xr:uid="{00000000-0005-0000-0000-00002E400000}"/>
    <cellStyle name="Input 6 5 6 2" xfId="17188" xr:uid="{00000000-0005-0000-0000-00002F400000}"/>
    <cellStyle name="Input 6 5 6 2 2" xfId="26440" xr:uid="{00000000-0005-0000-0000-000030400000}"/>
    <cellStyle name="Input 6 5 6 2 3" xfId="35692" xr:uid="{00000000-0005-0000-0000-000031400000}"/>
    <cellStyle name="Input 6 5 7" xfId="11058" xr:uid="{00000000-0005-0000-0000-000032400000}"/>
    <cellStyle name="Input 6 5 7 2" xfId="20310" xr:uid="{00000000-0005-0000-0000-000033400000}"/>
    <cellStyle name="Input 6 5 7 3" xfId="29562" xr:uid="{00000000-0005-0000-0000-000034400000}"/>
    <cellStyle name="Input 6 6" xfId="1897" xr:uid="{00000000-0005-0000-0000-000035400000}"/>
    <cellStyle name="Input 6 6 2" xfId="2650" xr:uid="{00000000-0005-0000-0000-000036400000}"/>
    <cellStyle name="Input 6 6 2 2" xfId="6098" xr:uid="{00000000-0005-0000-0000-000037400000}"/>
    <cellStyle name="Input 6 6 2 2 2" xfId="15350" xr:uid="{00000000-0005-0000-0000-000038400000}"/>
    <cellStyle name="Input 6 6 2 2 2 2" xfId="24602" xr:uid="{00000000-0005-0000-0000-000039400000}"/>
    <cellStyle name="Input 6 6 2 2 2 3" xfId="33854" xr:uid="{00000000-0005-0000-0000-00003A400000}"/>
    <cellStyle name="Input 6 6 2 3" xfId="8780" xr:uid="{00000000-0005-0000-0000-00003B400000}"/>
    <cellStyle name="Input 6 6 2 3 2" xfId="18032" xr:uid="{00000000-0005-0000-0000-00003C400000}"/>
    <cellStyle name="Input 6 6 2 3 2 2" xfId="27284" xr:uid="{00000000-0005-0000-0000-00003D400000}"/>
    <cellStyle name="Input 6 6 2 3 2 3" xfId="36536" xr:uid="{00000000-0005-0000-0000-00003E400000}"/>
    <cellStyle name="Input 6 6 2 4" xfId="11902" xr:uid="{00000000-0005-0000-0000-00003F400000}"/>
    <cellStyle name="Input 6 6 2 4 2" xfId="21154" xr:uid="{00000000-0005-0000-0000-000040400000}"/>
    <cellStyle name="Input 6 6 2 4 3" xfId="30406" xr:uid="{00000000-0005-0000-0000-000041400000}"/>
    <cellStyle name="Input 6 6 3" xfId="3306" xr:uid="{00000000-0005-0000-0000-000042400000}"/>
    <cellStyle name="Input 6 6 3 2" xfId="6754" xr:uid="{00000000-0005-0000-0000-000043400000}"/>
    <cellStyle name="Input 6 6 3 2 2" xfId="16006" xr:uid="{00000000-0005-0000-0000-000044400000}"/>
    <cellStyle name="Input 6 6 3 2 2 2" xfId="25258" xr:uid="{00000000-0005-0000-0000-000045400000}"/>
    <cellStyle name="Input 6 6 3 2 2 3" xfId="34510" xr:uid="{00000000-0005-0000-0000-000046400000}"/>
    <cellStyle name="Input 6 6 3 3" xfId="9436" xr:uid="{00000000-0005-0000-0000-000047400000}"/>
    <cellStyle name="Input 6 6 3 3 2" xfId="18688" xr:uid="{00000000-0005-0000-0000-000048400000}"/>
    <cellStyle name="Input 6 6 3 3 2 2" xfId="27940" xr:uid="{00000000-0005-0000-0000-000049400000}"/>
    <cellStyle name="Input 6 6 3 3 2 3" xfId="37192" xr:uid="{00000000-0005-0000-0000-00004A400000}"/>
    <cellStyle name="Input 6 6 3 4" xfId="12558" xr:uid="{00000000-0005-0000-0000-00004B400000}"/>
    <cellStyle name="Input 6 6 3 4 2" xfId="21810" xr:uid="{00000000-0005-0000-0000-00004C400000}"/>
    <cellStyle name="Input 6 6 3 4 3" xfId="31062" xr:uid="{00000000-0005-0000-0000-00004D400000}"/>
    <cellStyle name="Input 6 6 4" xfId="3941" xr:uid="{00000000-0005-0000-0000-00004E400000}"/>
    <cellStyle name="Input 6 6 4 2" xfId="7389" xr:uid="{00000000-0005-0000-0000-00004F400000}"/>
    <cellStyle name="Input 6 6 4 2 2" xfId="16641" xr:uid="{00000000-0005-0000-0000-000050400000}"/>
    <cellStyle name="Input 6 6 4 2 2 2" xfId="25893" xr:uid="{00000000-0005-0000-0000-000051400000}"/>
    <cellStyle name="Input 6 6 4 2 2 3" xfId="35145" xr:uid="{00000000-0005-0000-0000-000052400000}"/>
    <cellStyle name="Input 6 6 4 3" xfId="10071" xr:uid="{00000000-0005-0000-0000-000053400000}"/>
    <cellStyle name="Input 6 6 4 3 2" xfId="19323" xr:uid="{00000000-0005-0000-0000-000054400000}"/>
    <cellStyle name="Input 6 6 4 3 2 2" xfId="28575" xr:uid="{00000000-0005-0000-0000-000055400000}"/>
    <cellStyle name="Input 6 6 4 3 2 3" xfId="37827" xr:uid="{00000000-0005-0000-0000-000056400000}"/>
    <cellStyle name="Input 6 6 4 4" xfId="13193" xr:uid="{00000000-0005-0000-0000-000057400000}"/>
    <cellStyle name="Input 6 6 4 4 2" xfId="22445" xr:uid="{00000000-0005-0000-0000-000058400000}"/>
    <cellStyle name="Input 6 6 4 4 3" xfId="31697" xr:uid="{00000000-0005-0000-0000-000059400000}"/>
    <cellStyle name="Input 6 6 5" xfId="5347" xr:uid="{00000000-0005-0000-0000-00005A400000}"/>
    <cellStyle name="Input 6 6 5 2" xfId="14599" xr:uid="{00000000-0005-0000-0000-00005B400000}"/>
    <cellStyle name="Input 6 6 5 2 2" xfId="23851" xr:uid="{00000000-0005-0000-0000-00005C400000}"/>
    <cellStyle name="Input 6 6 5 2 3" xfId="33103" xr:uid="{00000000-0005-0000-0000-00005D400000}"/>
    <cellStyle name="Input 6 6 6" xfId="8030" xr:uid="{00000000-0005-0000-0000-00005E400000}"/>
    <cellStyle name="Input 6 6 6 2" xfId="17282" xr:uid="{00000000-0005-0000-0000-00005F400000}"/>
    <cellStyle name="Input 6 6 6 2 2" xfId="26534" xr:uid="{00000000-0005-0000-0000-000060400000}"/>
    <cellStyle name="Input 6 6 6 2 3" xfId="35786" xr:uid="{00000000-0005-0000-0000-000061400000}"/>
    <cellStyle name="Input 6 6 7" xfId="11152" xr:uid="{00000000-0005-0000-0000-000062400000}"/>
    <cellStyle name="Input 6 6 7 2" xfId="20404" xr:uid="{00000000-0005-0000-0000-000063400000}"/>
    <cellStyle name="Input 6 6 7 3" xfId="29656" xr:uid="{00000000-0005-0000-0000-000064400000}"/>
    <cellStyle name="Input 6 7" xfId="1043" xr:uid="{00000000-0005-0000-0000-000065400000}"/>
    <cellStyle name="Input 6 7 2" xfId="4771" xr:uid="{00000000-0005-0000-0000-000066400000}"/>
    <cellStyle name="Input 6 7 2 2" xfId="14023" xr:uid="{00000000-0005-0000-0000-000067400000}"/>
    <cellStyle name="Input 6 7 2 2 2" xfId="23275" xr:uid="{00000000-0005-0000-0000-000068400000}"/>
    <cellStyle name="Input 6 7 2 2 3" xfId="32527" xr:uid="{00000000-0005-0000-0000-000069400000}"/>
    <cellStyle name="Input 6 7 3" xfId="4353" xr:uid="{00000000-0005-0000-0000-00006A400000}"/>
    <cellStyle name="Input 6 7 3 2" xfId="13605" xr:uid="{00000000-0005-0000-0000-00006B400000}"/>
    <cellStyle name="Input 6 7 3 2 2" xfId="22857" xr:uid="{00000000-0005-0000-0000-00006C400000}"/>
    <cellStyle name="Input 6 7 3 2 3" xfId="32109" xr:uid="{00000000-0005-0000-0000-00006D400000}"/>
    <cellStyle name="Input 6 7 4" xfId="10797" xr:uid="{00000000-0005-0000-0000-00006E400000}"/>
    <cellStyle name="Input 6 7 4 2" xfId="20049" xr:uid="{00000000-0005-0000-0000-00006F400000}"/>
    <cellStyle name="Input 6 7 4 3" xfId="29301" xr:uid="{00000000-0005-0000-0000-000070400000}"/>
    <cellStyle name="Input 6 8" xfId="900" xr:uid="{00000000-0005-0000-0000-000071400000}"/>
    <cellStyle name="Input 6 8 2" xfId="4628" xr:uid="{00000000-0005-0000-0000-000072400000}"/>
    <cellStyle name="Input 6 8 2 2" xfId="13880" xr:uid="{00000000-0005-0000-0000-000073400000}"/>
    <cellStyle name="Input 6 8 2 2 2" xfId="23132" xr:uid="{00000000-0005-0000-0000-000074400000}"/>
    <cellStyle name="Input 6 8 2 2 3" xfId="32384" xr:uid="{00000000-0005-0000-0000-000075400000}"/>
    <cellStyle name="Input 6 8 3" xfId="860" xr:uid="{00000000-0005-0000-0000-000076400000}"/>
    <cellStyle name="Input 6 8 3 2" xfId="10614" xr:uid="{00000000-0005-0000-0000-000077400000}"/>
    <cellStyle name="Input 6 8 3 2 2" xfId="19866" xr:uid="{00000000-0005-0000-0000-000078400000}"/>
    <cellStyle name="Input 6 8 3 2 3" xfId="29118" xr:uid="{00000000-0005-0000-0000-000079400000}"/>
    <cellStyle name="Input 6 8 4" xfId="10654" xr:uid="{00000000-0005-0000-0000-00007A400000}"/>
    <cellStyle name="Input 6 8 4 2" xfId="19906" xr:uid="{00000000-0005-0000-0000-00007B400000}"/>
    <cellStyle name="Input 6 8 4 3" xfId="29158" xr:uid="{00000000-0005-0000-0000-00007C400000}"/>
    <cellStyle name="Input 6 9" xfId="3036" xr:uid="{00000000-0005-0000-0000-00007D400000}"/>
    <cellStyle name="Input 6 9 2" xfId="6484" xr:uid="{00000000-0005-0000-0000-00007E400000}"/>
    <cellStyle name="Input 6 9 2 2" xfId="15736" xr:uid="{00000000-0005-0000-0000-00007F400000}"/>
    <cellStyle name="Input 6 9 2 2 2" xfId="24988" xr:uid="{00000000-0005-0000-0000-000080400000}"/>
    <cellStyle name="Input 6 9 2 2 3" xfId="34240" xr:uid="{00000000-0005-0000-0000-000081400000}"/>
    <cellStyle name="Input 6 9 3" xfId="9166" xr:uid="{00000000-0005-0000-0000-000082400000}"/>
    <cellStyle name="Input 6 9 3 2" xfId="18418" xr:uid="{00000000-0005-0000-0000-000083400000}"/>
    <cellStyle name="Input 6 9 3 2 2" xfId="27670" xr:uid="{00000000-0005-0000-0000-000084400000}"/>
    <cellStyle name="Input 6 9 3 2 3" xfId="36922" xr:uid="{00000000-0005-0000-0000-000085400000}"/>
    <cellStyle name="Input 6 9 4" xfId="12288" xr:uid="{00000000-0005-0000-0000-000086400000}"/>
    <cellStyle name="Input 6 9 4 2" xfId="21540" xr:uid="{00000000-0005-0000-0000-000087400000}"/>
    <cellStyle name="Input 6 9 4 3" xfId="30792" xr:uid="{00000000-0005-0000-0000-000088400000}"/>
    <cellStyle name="Input 7" xfId="1198" xr:uid="{00000000-0005-0000-0000-000089400000}"/>
    <cellStyle name="Input 7 2" xfId="2351" xr:uid="{00000000-0005-0000-0000-00008A400000}"/>
    <cellStyle name="Input 7 2 2" xfId="5799" xr:uid="{00000000-0005-0000-0000-00008B400000}"/>
    <cellStyle name="Input 7 2 2 2" xfId="15051" xr:uid="{00000000-0005-0000-0000-00008C400000}"/>
    <cellStyle name="Input 7 2 2 2 2" xfId="24303" xr:uid="{00000000-0005-0000-0000-00008D400000}"/>
    <cellStyle name="Input 7 2 2 2 3" xfId="33555" xr:uid="{00000000-0005-0000-0000-00008E400000}"/>
    <cellStyle name="Input 7 2 3" xfId="8481" xr:uid="{00000000-0005-0000-0000-00008F400000}"/>
    <cellStyle name="Input 7 2 3 2" xfId="17733" xr:uid="{00000000-0005-0000-0000-000090400000}"/>
    <cellStyle name="Input 7 2 3 2 2" xfId="26985" xr:uid="{00000000-0005-0000-0000-000091400000}"/>
    <cellStyle name="Input 7 2 3 2 3" xfId="36237" xr:uid="{00000000-0005-0000-0000-000092400000}"/>
    <cellStyle name="Input 7 2 4" xfId="11603" xr:uid="{00000000-0005-0000-0000-000093400000}"/>
    <cellStyle name="Input 7 2 4 2" xfId="20855" xr:uid="{00000000-0005-0000-0000-000094400000}"/>
    <cellStyle name="Input 7 2 4 3" xfId="30107" xr:uid="{00000000-0005-0000-0000-000095400000}"/>
    <cellStyle name="Input 7 3" xfId="1030" xr:uid="{00000000-0005-0000-0000-000096400000}"/>
    <cellStyle name="Input 7 3 2" xfId="4758" xr:uid="{00000000-0005-0000-0000-000097400000}"/>
    <cellStyle name="Input 7 3 2 2" xfId="14010" xr:uid="{00000000-0005-0000-0000-000098400000}"/>
    <cellStyle name="Input 7 3 2 2 2" xfId="23262" xr:uid="{00000000-0005-0000-0000-000099400000}"/>
    <cellStyle name="Input 7 3 2 2 3" xfId="32514" xr:uid="{00000000-0005-0000-0000-00009A400000}"/>
    <cellStyle name="Input 7 3 3" xfId="4907" xr:uid="{00000000-0005-0000-0000-00009B400000}"/>
    <cellStyle name="Input 7 3 3 2" xfId="14159" xr:uid="{00000000-0005-0000-0000-00009C400000}"/>
    <cellStyle name="Input 7 3 3 2 2" xfId="23411" xr:uid="{00000000-0005-0000-0000-00009D400000}"/>
    <cellStyle name="Input 7 3 3 2 3" xfId="32663" xr:uid="{00000000-0005-0000-0000-00009E400000}"/>
    <cellStyle name="Input 7 3 4" xfId="10784" xr:uid="{00000000-0005-0000-0000-00009F400000}"/>
    <cellStyle name="Input 7 3 4 2" xfId="20036" xr:uid="{00000000-0005-0000-0000-0000A0400000}"/>
    <cellStyle name="Input 7 3 4 3" xfId="29288" xr:uid="{00000000-0005-0000-0000-0000A1400000}"/>
    <cellStyle name="Input 7 4" xfId="4883" xr:uid="{00000000-0005-0000-0000-0000A2400000}"/>
    <cellStyle name="Input 7 4 2" xfId="14135" xr:uid="{00000000-0005-0000-0000-0000A3400000}"/>
    <cellStyle name="Input 7 4 2 2" xfId="23387" xr:uid="{00000000-0005-0000-0000-0000A4400000}"/>
    <cellStyle name="Input 7 4 2 3" xfId="32639" xr:uid="{00000000-0005-0000-0000-0000A5400000}"/>
    <cellStyle name="Input 7 5" xfId="4593" xr:uid="{00000000-0005-0000-0000-0000A6400000}"/>
    <cellStyle name="Input 7 5 2" xfId="13845" xr:uid="{00000000-0005-0000-0000-0000A7400000}"/>
    <cellStyle name="Input 7 5 2 2" xfId="23097" xr:uid="{00000000-0005-0000-0000-0000A8400000}"/>
    <cellStyle name="Input 7 5 2 3" xfId="32349" xr:uid="{00000000-0005-0000-0000-0000A9400000}"/>
    <cellStyle name="Input 7 6" xfId="10893" xr:uid="{00000000-0005-0000-0000-0000AA400000}"/>
    <cellStyle name="Input 7 6 2" xfId="20145" xr:uid="{00000000-0005-0000-0000-0000AB400000}"/>
    <cellStyle name="Input 7 6 3" xfId="29397" xr:uid="{00000000-0005-0000-0000-0000AC400000}"/>
    <cellStyle name="Input 8" xfId="1878" xr:uid="{00000000-0005-0000-0000-0000AD400000}"/>
    <cellStyle name="Input 8 2" xfId="2631" xr:uid="{00000000-0005-0000-0000-0000AE400000}"/>
    <cellStyle name="Input 8 2 2" xfId="6079" xr:uid="{00000000-0005-0000-0000-0000AF400000}"/>
    <cellStyle name="Input 8 2 2 2" xfId="15331" xr:uid="{00000000-0005-0000-0000-0000B0400000}"/>
    <cellStyle name="Input 8 2 2 2 2" xfId="24583" xr:uid="{00000000-0005-0000-0000-0000B1400000}"/>
    <cellStyle name="Input 8 2 2 2 3" xfId="33835" xr:uid="{00000000-0005-0000-0000-0000B2400000}"/>
    <cellStyle name="Input 8 2 3" xfId="8761" xr:uid="{00000000-0005-0000-0000-0000B3400000}"/>
    <cellStyle name="Input 8 2 3 2" xfId="18013" xr:uid="{00000000-0005-0000-0000-0000B4400000}"/>
    <cellStyle name="Input 8 2 3 2 2" xfId="27265" xr:uid="{00000000-0005-0000-0000-0000B5400000}"/>
    <cellStyle name="Input 8 2 3 2 3" xfId="36517" xr:uid="{00000000-0005-0000-0000-0000B6400000}"/>
    <cellStyle name="Input 8 2 4" xfId="11883" xr:uid="{00000000-0005-0000-0000-0000B7400000}"/>
    <cellStyle name="Input 8 2 4 2" xfId="21135" xr:uid="{00000000-0005-0000-0000-0000B8400000}"/>
    <cellStyle name="Input 8 2 4 3" xfId="30387" xr:uid="{00000000-0005-0000-0000-0000B9400000}"/>
    <cellStyle name="Input 8 3" xfId="3287" xr:uid="{00000000-0005-0000-0000-0000BA400000}"/>
    <cellStyle name="Input 8 3 2" xfId="6735" xr:uid="{00000000-0005-0000-0000-0000BB400000}"/>
    <cellStyle name="Input 8 3 2 2" xfId="15987" xr:uid="{00000000-0005-0000-0000-0000BC400000}"/>
    <cellStyle name="Input 8 3 2 2 2" xfId="25239" xr:uid="{00000000-0005-0000-0000-0000BD400000}"/>
    <cellStyle name="Input 8 3 2 2 3" xfId="34491" xr:uid="{00000000-0005-0000-0000-0000BE400000}"/>
    <cellStyle name="Input 8 3 3" xfId="9417" xr:uid="{00000000-0005-0000-0000-0000BF400000}"/>
    <cellStyle name="Input 8 3 3 2" xfId="18669" xr:uid="{00000000-0005-0000-0000-0000C0400000}"/>
    <cellStyle name="Input 8 3 3 2 2" xfId="27921" xr:uid="{00000000-0005-0000-0000-0000C1400000}"/>
    <cellStyle name="Input 8 3 3 2 3" xfId="37173" xr:uid="{00000000-0005-0000-0000-0000C2400000}"/>
    <cellStyle name="Input 8 3 4" xfId="12539" xr:uid="{00000000-0005-0000-0000-0000C3400000}"/>
    <cellStyle name="Input 8 3 4 2" xfId="21791" xr:uid="{00000000-0005-0000-0000-0000C4400000}"/>
    <cellStyle name="Input 8 3 4 3" xfId="31043" xr:uid="{00000000-0005-0000-0000-0000C5400000}"/>
    <cellStyle name="Input 8 4" xfId="3922" xr:uid="{00000000-0005-0000-0000-0000C6400000}"/>
    <cellStyle name="Input 8 4 2" xfId="7370" xr:uid="{00000000-0005-0000-0000-0000C7400000}"/>
    <cellStyle name="Input 8 4 2 2" xfId="16622" xr:uid="{00000000-0005-0000-0000-0000C8400000}"/>
    <cellStyle name="Input 8 4 2 2 2" xfId="25874" xr:uid="{00000000-0005-0000-0000-0000C9400000}"/>
    <cellStyle name="Input 8 4 2 2 3" xfId="35126" xr:uid="{00000000-0005-0000-0000-0000CA400000}"/>
    <cellStyle name="Input 8 4 3" xfId="10052" xr:uid="{00000000-0005-0000-0000-0000CB400000}"/>
    <cellStyle name="Input 8 4 3 2" xfId="19304" xr:uid="{00000000-0005-0000-0000-0000CC400000}"/>
    <cellStyle name="Input 8 4 3 2 2" xfId="28556" xr:uid="{00000000-0005-0000-0000-0000CD400000}"/>
    <cellStyle name="Input 8 4 3 2 3" xfId="37808" xr:uid="{00000000-0005-0000-0000-0000CE400000}"/>
    <cellStyle name="Input 8 4 4" xfId="13174" xr:uid="{00000000-0005-0000-0000-0000CF400000}"/>
    <cellStyle name="Input 8 4 4 2" xfId="22426" xr:uid="{00000000-0005-0000-0000-0000D0400000}"/>
    <cellStyle name="Input 8 4 4 3" xfId="31678" xr:uid="{00000000-0005-0000-0000-0000D1400000}"/>
    <cellStyle name="Input 8 5" xfId="5328" xr:uid="{00000000-0005-0000-0000-0000D2400000}"/>
    <cellStyle name="Input 8 5 2" xfId="14580" xr:uid="{00000000-0005-0000-0000-0000D3400000}"/>
    <cellStyle name="Input 8 5 2 2" xfId="23832" xr:uid="{00000000-0005-0000-0000-0000D4400000}"/>
    <cellStyle name="Input 8 5 2 3" xfId="33084" xr:uid="{00000000-0005-0000-0000-0000D5400000}"/>
    <cellStyle name="Input 8 6" xfId="8011" xr:uid="{00000000-0005-0000-0000-0000D6400000}"/>
    <cellStyle name="Input 8 6 2" xfId="17263" xr:uid="{00000000-0005-0000-0000-0000D7400000}"/>
    <cellStyle name="Input 8 6 2 2" xfId="26515" xr:uid="{00000000-0005-0000-0000-0000D8400000}"/>
    <cellStyle name="Input 8 6 2 3" xfId="35767" xr:uid="{00000000-0005-0000-0000-0000D9400000}"/>
    <cellStyle name="Input 8 7" xfId="11133" xr:uid="{00000000-0005-0000-0000-0000DA400000}"/>
    <cellStyle name="Input 8 7 2" xfId="20385" xr:uid="{00000000-0005-0000-0000-0000DB400000}"/>
    <cellStyle name="Input 8 7 3" xfId="29637" xr:uid="{00000000-0005-0000-0000-0000DC400000}"/>
    <cellStyle name="Input 9" xfId="1054" xr:uid="{00000000-0005-0000-0000-0000DD400000}"/>
    <cellStyle name="Input 9 2" xfId="4782" xr:uid="{00000000-0005-0000-0000-0000DE400000}"/>
    <cellStyle name="Input 9 2 2" xfId="14034" xr:uid="{00000000-0005-0000-0000-0000DF400000}"/>
    <cellStyle name="Input 9 2 2 2" xfId="23286" xr:uid="{00000000-0005-0000-0000-0000E0400000}"/>
    <cellStyle name="Input 9 2 2 3" xfId="32538" xr:uid="{00000000-0005-0000-0000-0000E1400000}"/>
    <cellStyle name="Input 9 3" xfId="4900" xr:uid="{00000000-0005-0000-0000-0000E2400000}"/>
    <cellStyle name="Input 9 3 2" xfId="14152" xr:uid="{00000000-0005-0000-0000-0000E3400000}"/>
    <cellStyle name="Input 9 3 2 2" xfId="23404" xr:uid="{00000000-0005-0000-0000-0000E4400000}"/>
    <cellStyle name="Input 9 3 2 3" xfId="32656" xr:uid="{00000000-0005-0000-0000-0000E5400000}"/>
    <cellStyle name="Input 9 4" xfId="10808" xr:uid="{00000000-0005-0000-0000-0000E6400000}"/>
    <cellStyle name="Input 9 4 2" xfId="20060" xr:uid="{00000000-0005-0000-0000-0000E7400000}"/>
    <cellStyle name="Input 9 4 3" xfId="29312" xr:uid="{00000000-0005-0000-0000-0000E8400000}"/>
    <cellStyle name="Linked Cell" xfId="317" xr:uid="{00000000-0005-0000-0000-0000E9400000}"/>
    <cellStyle name="Moeda" xfId="3" builtinId="4"/>
    <cellStyle name="Moeda 10" xfId="503" xr:uid="{00000000-0005-0000-0000-0000EB400000}"/>
    <cellStyle name="Moeda 10 2" xfId="1635" xr:uid="{00000000-0005-0000-0000-0000EC400000}"/>
    <cellStyle name="Moeda 11" xfId="654" xr:uid="{00000000-0005-0000-0000-0000ED400000}"/>
    <cellStyle name="Moeda 12" xfId="833" xr:uid="{00000000-0005-0000-0000-0000EE400000}"/>
    <cellStyle name="Moeda 12 2" xfId="2012" xr:uid="{00000000-0005-0000-0000-0000EF400000}"/>
    <cellStyle name="Moeda 12 3" xfId="1131" xr:uid="{00000000-0005-0000-0000-0000F0400000}"/>
    <cellStyle name="Moeda 13" xfId="395" xr:uid="{00000000-0005-0000-0000-0000F1400000}"/>
    <cellStyle name="Moeda 14" xfId="844" xr:uid="{00000000-0005-0000-0000-0000F2400000}"/>
    <cellStyle name="Moeda 15" xfId="846" xr:uid="{00000000-0005-0000-0000-0000F3400000}"/>
    <cellStyle name="Moeda 16" xfId="195" xr:uid="{00000000-0005-0000-0000-0000F4400000}"/>
    <cellStyle name="Moeda 2" xfId="24" xr:uid="{00000000-0005-0000-0000-0000F5400000}"/>
    <cellStyle name="Moeda 2 10" xfId="1199" xr:uid="{00000000-0005-0000-0000-0000F6400000}"/>
    <cellStyle name="Moeda 2 11" xfId="1200" xr:uid="{00000000-0005-0000-0000-0000F7400000}"/>
    <cellStyle name="Moeda 2 12" xfId="1201" xr:uid="{00000000-0005-0000-0000-0000F8400000}"/>
    <cellStyle name="Moeda 2 13" xfId="1202" xr:uid="{00000000-0005-0000-0000-0000F9400000}"/>
    <cellStyle name="Moeda 2 14" xfId="1203" xr:uid="{00000000-0005-0000-0000-0000FA400000}"/>
    <cellStyle name="Moeda 2 15" xfId="1204" xr:uid="{00000000-0005-0000-0000-0000FB400000}"/>
    <cellStyle name="Moeda 2 16" xfId="1205" xr:uid="{00000000-0005-0000-0000-0000FC400000}"/>
    <cellStyle name="Moeda 2 17" xfId="1206" xr:uid="{00000000-0005-0000-0000-0000FD400000}"/>
    <cellStyle name="Moeda 2 17 2" xfId="1483" xr:uid="{00000000-0005-0000-0000-0000FE400000}"/>
    <cellStyle name="Moeda 2 18" xfId="1207" xr:uid="{00000000-0005-0000-0000-0000FF400000}"/>
    <cellStyle name="Moeda 2 18 2" xfId="1484" xr:uid="{00000000-0005-0000-0000-000000410000}"/>
    <cellStyle name="Moeda 2 19" xfId="1208" xr:uid="{00000000-0005-0000-0000-000001410000}"/>
    <cellStyle name="Moeda 2 19 2" xfId="1485" xr:uid="{00000000-0005-0000-0000-000002410000}"/>
    <cellStyle name="Moeda 2 2" xfId="208" xr:uid="{00000000-0005-0000-0000-000003410000}"/>
    <cellStyle name="Moeda 2 2 2" xfId="321" xr:uid="{00000000-0005-0000-0000-000004410000}"/>
    <cellStyle name="Moeda 2 2 2 2" xfId="1596" xr:uid="{00000000-0005-0000-0000-000005410000}"/>
    <cellStyle name="Moeda 2 2 3" xfId="322" xr:uid="{00000000-0005-0000-0000-000006410000}"/>
    <cellStyle name="Moeda 2 2 3 2" xfId="1637" xr:uid="{00000000-0005-0000-0000-000007410000}"/>
    <cellStyle name="Moeda 2 2 3 3" xfId="1486" xr:uid="{00000000-0005-0000-0000-000008410000}"/>
    <cellStyle name="Moeda 2 2 4" xfId="320" xr:uid="{00000000-0005-0000-0000-000009410000}"/>
    <cellStyle name="Moeda 2 2 5" xfId="1209" xr:uid="{00000000-0005-0000-0000-00000A410000}"/>
    <cellStyle name="Moeda 2 20" xfId="1210" xr:uid="{00000000-0005-0000-0000-00000B410000}"/>
    <cellStyle name="Moeda 2 20 2" xfId="1487" xr:uid="{00000000-0005-0000-0000-00000C410000}"/>
    <cellStyle name="Moeda 2 21" xfId="1211" xr:uid="{00000000-0005-0000-0000-00000D410000}"/>
    <cellStyle name="Moeda 2 21 2" xfId="1488" xr:uid="{00000000-0005-0000-0000-00000E410000}"/>
    <cellStyle name="Moeda 2 22" xfId="1212" xr:uid="{00000000-0005-0000-0000-00000F410000}"/>
    <cellStyle name="Moeda 2 22 2" xfId="1213" xr:uid="{00000000-0005-0000-0000-000010410000}"/>
    <cellStyle name="Moeda 2 22 2 2" xfId="1489" xr:uid="{00000000-0005-0000-0000-000011410000}"/>
    <cellStyle name="Moeda 2 23" xfId="206" xr:uid="{00000000-0005-0000-0000-000012410000}"/>
    <cellStyle name="Moeda 2 24" xfId="158" xr:uid="{00000000-0005-0000-0000-000013410000}"/>
    <cellStyle name="Moeda 2 25" xfId="119" xr:uid="{00000000-0005-0000-0000-000014410000}"/>
    <cellStyle name="Moeda 2 3" xfId="323" xr:uid="{00000000-0005-0000-0000-000015410000}"/>
    <cellStyle name="Moeda 2 3 2" xfId="1214" xr:uid="{00000000-0005-0000-0000-000016410000}"/>
    <cellStyle name="Moeda 2 4" xfId="319" xr:uid="{00000000-0005-0000-0000-000017410000}"/>
    <cellStyle name="Moeda 2 4 2" xfId="1215" xr:uid="{00000000-0005-0000-0000-000018410000}"/>
    <cellStyle name="Moeda 2 5" xfId="419" xr:uid="{00000000-0005-0000-0000-000019410000}"/>
    <cellStyle name="Moeda 2 5 2" xfId="571" xr:uid="{00000000-0005-0000-0000-00001A410000}"/>
    <cellStyle name="Moeda 2 5 3" xfId="721" xr:uid="{00000000-0005-0000-0000-00001B410000}"/>
    <cellStyle name="Moeda 2 5 4" xfId="1216" xr:uid="{00000000-0005-0000-0000-00001C410000}"/>
    <cellStyle name="Moeda 2 6" xfId="505" xr:uid="{00000000-0005-0000-0000-00001D410000}"/>
    <cellStyle name="Moeda 2 6 2" xfId="1217" xr:uid="{00000000-0005-0000-0000-00001E410000}"/>
    <cellStyle name="Moeda 2 7" xfId="656" xr:uid="{00000000-0005-0000-0000-00001F410000}"/>
    <cellStyle name="Moeda 2 7 2" xfId="1218" xr:uid="{00000000-0005-0000-0000-000020410000}"/>
    <cellStyle name="Moeda 2 8" xfId="1219" xr:uid="{00000000-0005-0000-0000-000021410000}"/>
    <cellStyle name="Moeda 2 9" xfId="1220" xr:uid="{00000000-0005-0000-0000-000022410000}"/>
    <cellStyle name="Moeda 2_RESUMO GERAL" xfId="324" xr:uid="{00000000-0005-0000-0000-000023410000}"/>
    <cellStyle name="Moeda 3" xfId="52" xr:uid="{00000000-0005-0000-0000-000024410000}"/>
    <cellStyle name="Moeda 3 2" xfId="244" xr:uid="{00000000-0005-0000-0000-000025410000}"/>
    <cellStyle name="Moeda 3 2 2" xfId="326" xr:uid="{00000000-0005-0000-0000-000026410000}"/>
    <cellStyle name="Moeda 3 2 2 2" xfId="1638" xr:uid="{00000000-0005-0000-0000-000027410000}"/>
    <cellStyle name="Moeda 3 2 2 3" xfId="1491" xr:uid="{00000000-0005-0000-0000-000028410000}"/>
    <cellStyle name="Moeda 3 2 3" xfId="429" xr:uid="{00000000-0005-0000-0000-000029410000}"/>
    <cellStyle name="Moeda 3 2 3 2" xfId="581" xr:uid="{00000000-0005-0000-0000-00002A410000}"/>
    <cellStyle name="Moeda 3 2 3 3" xfId="731" xr:uid="{00000000-0005-0000-0000-00002B410000}"/>
    <cellStyle name="Moeda 3 2 4" xfId="514" xr:uid="{00000000-0005-0000-0000-00002C410000}"/>
    <cellStyle name="Moeda 3 2 4 2" xfId="1624" xr:uid="{00000000-0005-0000-0000-00002D410000}"/>
    <cellStyle name="Moeda 3 2 5" xfId="665" xr:uid="{00000000-0005-0000-0000-00002E410000}"/>
    <cellStyle name="Moeda 3 3" xfId="325" xr:uid="{00000000-0005-0000-0000-00002F410000}"/>
    <cellStyle name="Moeda 3 3 2" xfId="1222" xr:uid="{00000000-0005-0000-0000-000030410000}"/>
    <cellStyle name="Moeda 3 4" xfId="1223" xr:uid="{00000000-0005-0000-0000-000031410000}"/>
    <cellStyle name="Moeda 3 5" xfId="1490" xr:uid="{00000000-0005-0000-0000-000032410000}"/>
    <cellStyle name="Moeda 3 6" xfId="1221" xr:uid="{00000000-0005-0000-0000-000033410000}"/>
    <cellStyle name="Moeda 3 7" xfId="207" xr:uid="{00000000-0005-0000-0000-000034410000}"/>
    <cellStyle name="Moeda 3 8" xfId="175" xr:uid="{00000000-0005-0000-0000-000035410000}"/>
    <cellStyle name="Moeda 3 9" xfId="136" xr:uid="{00000000-0005-0000-0000-000036410000}"/>
    <cellStyle name="Moeda 4" xfId="65" xr:uid="{00000000-0005-0000-0000-000037410000}"/>
    <cellStyle name="Moeda 4 2" xfId="328" xr:uid="{00000000-0005-0000-0000-000038410000}"/>
    <cellStyle name="Moeda 4 2 2" xfId="1634" xr:uid="{00000000-0005-0000-0000-000039410000}"/>
    <cellStyle name="Moeda 4 3" xfId="327" xr:uid="{00000000-0005-0000-0000-00003A410000}"/>
    <cellStyle name="Moeda 4 4" xfId="1625" xr:uid="{00000000-0005-0000-0000-00003B410000}"/>
    <cellStyle name="Moeda 4 5" xfId="204" xr:uid="{00000000-0005-0000-0000-00003C410000}"/>
    <cellStyle name="Moeda 4 6" xfId="180" xr:uid="{00000000-0005-0000-0000-00003D410000}"/>
    <cellStyle name="Moeda 4 7" xfId="141" xr:uid="{00000000-0005-0000-0000-00003E410000}"/>
    <cellStyle name="Moeda 5" xfId="86" xr:uid="{00000000-0005-0000-0000-00003F410000}"/>
    <cellStyle name="Moeda 5 2" xfId="447" xr:uid="{00000000-0005-0000-0000-000040410000}"/>
    <cellStyle name="Moeda 5 2 2" xfId="599" xr:uid="{00000000-0005-0000-0000-000041410000}"/>
    <cellStyle name="Moeda 5 2 3" xfId="749" xr:uid="{00000000-0005-0000-0000-000042410000}"/>
    <cellStyle name="Moeda 5 3" xfId="521" xr:uid="{00000000-0005-0000-0000-000043410000}"/>
    <cellStyle name="Moeda 5 3 2" xfId="1623" xr:uid="{00000000-0005-0000-0000-000044410000}"/>
    <cellStyle name="Moeda 5 4" xfId="676" xr:uid="{00000000-0005-0000-0000-000045410000}"/>
    <cellStyle name="Moeda 5 5" xfId="1224" xr:uid="{00000000-0005-0000-0000-000046410000}"/>
    <cellStyle name="Moeda 5 6" xfId="318" xr:uid="{00000000-0005-0000-0000-000047410000}"/>
    <cellStyle name="Moeda 6" xfId="80" xr:uid="{00000000-0005-0000-0000-000048410000}"/>
    <cellStyle name="Moeda 6 2" xfId="482" xr:uid="{00000000-0005-0000-0000-000049410000}"/>
    <cellStyle name="Moeda 6 2 2" xfId="634" xr:uid="{00000000-0005-0000-0000-00004A410000}"/>
    <cellStyle name="Moeda 6 2 3" xfId="784" xr:uid="{00000000-0005-0000-0000-00004B410000}"/>
    <cellStyle name="Moeda 6 2 4" xfId="1492" xr:uid="{00000000-0005-0000-0000-00004C410000}"/>
    <cellStyle name="Moeda 6 3" xfId="552" xr:uid="{00000000-0005-0000-0000-00004D410000}"/>
    <cellStyle name="Moeda 6 4" xfId="702" xr:uid="{00000000-0005-0000-0000-00004E410000}"/>
    <cellStyle name="Moeda 6 5" xfId="1225" xr:uid="{00000000-0005-0000-0000-00004F410000}"/>
    <cellStyle name="Moeda 6 6" xfId="397" xr:uid="{00000000-0005-0000-0000-000050410000}"/>
    <cellStyle name="Moeda 7" xfId="415" xr:uid="{00000000-0005-0000-0000-000051410000}"/>
    <cellStyle name="Moeda 7 2" xfId="567" xr:uid="{00000000-0005-0000-0000-000052410000}"/>
    <cellStyle name="Moeda 7 3" xfId="717" xr:uid="{00000000-0005-0000-0000-000053410000}"/>
    <cellStyle name="Moeda 7 4" xfId="1226" xr:uid="{00000000-0005-0000-0000-000054410000}"/>
    <cellStyle name="Moeda 8" xfId="423" xr:uid="{00000000-0005-0000-0000-000055410000}"/>
    <cellStyle name="Moeda 8 2" xfId="575" xr:uid="{00000000-0005-0000-0000-000056410000}"/>
    <cellStyle name="Moeda 8 2 2" xfId="1604" xr:uid="{00000000-0005-0000-0000-000057410000}"/>
    <cellStyle name="Moeda 8 3" xfId="725" xr:uid="{00000000-0005-0000-0000-000058410000}"/>
    <cellStyle name="Moeda 8 3 2" xfId="1607" xr:uid="{00000000-0005-0000-0000-000059410000}"/>
    <cellStyle name="Moeda 8 4" xfId="1639" xr:uid="{00000000-0005-0000-0000-00005A410000}"/>
    <cellStyle name="Moeda 8 5" xfId="1598" xr:uid="{00000000-0005-0000-0000-00005B410000}"/>
    <cellStyle name="Moeda 9" xfId="417" xr:uid="{00000000-0005-0000-0000-00005C410000}"/>
    <cellStyle name="Moeda 9 2" xfId="569" xr:uid="{00000000-0005-0000-0000-00005D410000}"/>
    <cellStyle name="Moeda 9 3" xfId="719" xr:uid="{00000000-0005-0000-0000-00005E410000}"/>
    <cellStyle name="Moeda0" xfId="25" xr:uid="{00000000-0005-0000-0000-00005F410000}"/>
    <cellStyle name="Moeda0 2" xfId="159" xr:uid="{00000000-0005-0000-0000-000060410000}"/>
    <cellStyle name="Moeda0 3" xfId="120" xr:uid="{00000000-0005-0000-0000-000061410000}"/>
    <cellStyle name="Neutra 2" xfId="329" xr:uid="{00000000-0005-0000-0000-000062410000}"/>
    <cellStyle name="Neutral" xfId="330" xr:uid="{00000000-0005-0000-0000-000063410000}"/>
    <cellStyle name="Neutral 2" xfId="1227" xr:uid="{00000000-0005-0000-0000-000064410000}"/>
    <cellStyle name="Normal" xfId="0" builtinId="0"/>
    <cellStyle name="Normal 10" xfId="63" xr:uid="{00000000-0005-0000-0000-000066410000}"/>
    <cellStyle name="Normal 10 2" xfId="209" xr:uid="{00000000-0005-0000-0000-000067410000}"/>
    <cellStyle name="Normal 10 3" xfId="331" xr:uid="{00000000-0005-0000-0000-000068410000}"/>
    <cellStyle name="Normal 10 4" xfId="1633" xr:uid="{00000000-0005-0000-0000-000069410000}"/>
    <cellStyle name="Normal 10 5" xfId="197" xr:uid="{00000000-0005-0000-0000-00006A410000}"/>
    <cellStyle name="Normal 10 6" xfId="178" xr:uid="{00000000-0005-0000-0000-00006B410000}"/>
    <cellStyle name="Normal 10 7" xfId="139" xr:uid="{00000000-0005-0000-0000-00006C410000}"/>
    <cellStyle name="Normal 11" xfId="72" xr:uid="{00000000-0005-0000-0000-00006D410000}"/>
    <cellStyle name="Normal 11 2" xfId="82" xr:uid="{00000000-0005-0000-0000-00006E410000}"/>
    <cellStyle name="Normal 11 2 2" xfId="1228" xr:uid="{00000000-0005-0000-0000-00006F410000}"/>
    <cellStyle name="Normal 11 2 3" xfId="189" xr:uid="{00000000-0005-0000-0000-000070410000}"/>
    <cellStyle name="Normal 11 2 4" xfId="150" xr:uid="{00000000-0005-0000-0000-000071410000}"/>
    <cellStyle name="Normal 11 3" xfId="210" xr:uid="{00000000-0005-0000-0000-000072410000}"/>
    <cellStyle name="Normal 11 3 3" xfId="79" xr:uid="{00000000-0005-0000-0000-000073410000}"/>
    <cellStyle name="Normal 11 3 3 2" xfId="83" xr:uid="{00000000-0005-0000-0000-000074410000}"/>
    <cellStyle name="Normal 11 3 3 2 2" xfId="190" xr:uid="{00000000-0005-0000-0000-000075410000}"/>
    <cellStyle name="Normal 11 3 3 2 3" xfId="151" xr:uid="{00000000-0005-0000-0000-000076410000}"/>
    <cellStyle name="Normal 11 3 3 3" xfId="187" xr:uid="{00000000-0005-0000-0000-000077410000}"/>
    <cellStyle name="Normal 11 3 3 4" xfId="148" xr:uid="{00000000-0005-0000-0000-000078410000}"/>
    <cellStyle name="Normal 11 4" xfId="78" xr:uid="{00000000-0005-0000-0000-000079410000}"/>
    <cellStyle name="Normal 11 4 2" xfId="186" xr:uid="{00000000-0005-0000-0000-00007A410000}"/>
    <cellStyle name="Normal 11 4 3" xfId="147" xr:uid="{00000000-0005-0000-0000-00007B410000}"/>
    <cellStyle name="Normal 11 5" xfId="184" xr:uid="{00000000-0005-0000-0000-00007C410000}"/>
    <cellStyle name="Normal 11 6" xfId="145" xr:uid="{00000000-0005-0000-0000-00007D410000}"/>
    <cellStyle name="Normal 114" xfId="1626" xr:uid="{00000000-0005-0000-0000-00007E410000}"/>
    <cellStyle name="Normal 12" xfId="74" xr:uid="{00000000-0005-0000-0000-00007F410000}"/>
    <cellStyle name="Normal 12 2" xfId="332" xr:uid="{00000000-0005-0000-0000-000080410000}"/>
    <cellStyle name="Normal 12 3" xfId="211" xr:uid="{00000000-0005-0000-0000-000081410000}"/>
    <cellStyle name="Normal 13" xfId="81" xr:uid="{00000000-0005-0000-0000-000082410000}"/>
    <cellStyle name="Normal 13 2" xfId="1229" xr:uid="{00000000-0005-0000-0000-000083410000}"/>
    <cellStyle name="Normal 13 3" xfId="831" xr:uid="{00000000-0005-0000-0000-000084410000}"/>
    <cellStyle name="Normal 13 4" xfId="188" xr:uid="{00000000-0005-0000-0000-000085410000}"/>
    <cellStyle name="Normal 13 5" xfId="149" xr:uid="{00000000-0005-0000-0000-000086410000}"/>
    <cellStyle name="Normal 14" xfId="212" xr:uid="{00000000-0005-0000-0000-000087410000}"/>
    <cellStyle name="Normal 14 2" xfId="1230" xr:uid="{00000000-0005-0000-0000-000088410000}"/>
    <cellStyle name="Normal 15" xfId="84" xr:uid="{00000000-0005-0000-0000-000089410000}"/>
    <cellStyle name="Normal 15 2" xfId="1231" xr:uid="{00000000-0005-0000-0000-00008A410000}"/>
    <cellStyle name="Normal 15 3" xfId="842" xr:uid="{00000000-0005-0000-0000-00008B410000}"/>
    <cellStyle name="Normal 15 4" xfId="191" xr:uid="{00000000-0005-0000-0000-00008C410000}"/>
    <cellStyle name="Normal 15 5" xfId="152" xr:uid="{00000000-0005-0000-0000-00008D410000}"/>
    <cellStyle name="Normal 16" xfId="1232" xr:uid="{00000000-0005-0000-0000-00008E410000}"/>
    <cellStyle name="Normal 17" xfId="57" xr:uid="{00000000-0005-0000-0000-00008F410000}"/>
    <cellStyle name="Normal 17 2" xfId="75" xr:uid="{00000000-0005-0000-0000-000090410000}"/>
    <cellStyle name="Normal 17 2 2" xfId="213" xr:uid="{00000000-0005-0000-0000-000091410000}"/>
    <cellStyle name="Normal 17 3" xfId="76" xr:uid="{00000000-0005-0000-0000-000092410000}"/>
    <cellStyle name="Normal 17 4" xfId="1233" xr:uid="{00000000-0005-0000-0000-000093410000}"/>
    <cellStyle name="Normal 18" xfId="1234" xr:uid="{00000000-0005-0000-0000-000094410000}"/>
    <cellStyle name="Normal 19" xfId="1235" xr:uid="{00000000-0005-0000-0000-000095410000}"/>
    <cellStyle name="Normal 2" xfId="4" xr:uid="{00000000-0005-0000-0000-000096410000}"/>
    <cellStyle name="Normal 2 10" xfId="841" xr:uid="{00000000-0005-0000-0000-000097410000}"/>
    <cellStyle name="Normal 2 10 2" xfId="215" xr:uid="{00000000-0005-0000-0000-000098410000}"/>
    <cellStyle name="Normal 2 10_Orçamento- Hospital de Castanhal-Final-31082017" xfId="333" xr:uid="{00000000-0005-0000-0000-000099410000}"/>
    <cellStyle name="Normal 2 11" xfId="1236" xr:uid="{00000000-0005-0000-0000-00009A410000}"/>
    <cellStyle name="Normal 2 12" xfId="1237" xr:uid="{00000000-0005-0000-0000-00009B410000}"/>
    <cellStyle name="Normal 2 13" xfId="1238" xr:uid="{00000000-0005-0000-0000-00009C410000}"/>
    <cellStyle name="Normal 2 14" xfId="1239" xr:uid="{00000000-0005-0000-0000-00009D410000}"/>
    <cellStyle name="Normal 2 15" xfId="1240" xr:uid="{00000000-0005-0000-0000-00009E410000}"/>
    <cellStyle name="Normal 2 16" xfId="1241" xr:uid="{00000000-0005-0000-0000-00009F410000}"/>
    <cellStyle name="Normal 2 17" xfId="1242" xr:uid="{00000000-0005-0000-0000-0000A0410000}"/>
    <cellStyle name="Normal 2 18" xfId="1243" xr:uid="{00000000-0005-0000-0000-0000A1410000}"/>
    <cellStyle name="Normal 2 19" xfId="1244" xr:uid="{00000000-0005-0000-0000-0000A2410000}"/>
    <cellStyle name="Normal 2 2" xfId="8" xr:uid="{00000000-0005-0000-0000-0000A3410000}"/>
    <cellStyle name="Normal 2 2 2" xfId="43" xr:uid="{00000000-0005-0000-0000-0000A4410000}"/>
    <cellStyle name="Normal 2 2 2 2" xfId="334" xr:uid="{00000000-0005-0000-0000-0000A5410000}"/>
    <cellStyle name="Normal 2 2 2 2 2" xfId="217" xr:uid="{00000000-0005-0000-0000-0000A6410000}"/>
    <cellStyle name="Normal 2 2 2 2 2 2" xfId="218" xr:uid="{00000000-0005-0000-0000-0000A7410000}"/>
    <cellStyle name="Normal 2 2 2 3" xfId="1245" xr:uid="{00000000-0005-0000-0000-0000A8410000}"/>
    <cellStyle name="Normal 2 2 2 4" xfId="216" xr:uid="{00000000-0005-0000-0000-0000A9410000}"/>
    <cellStyle name="Normal 2 2 2 5" xfId="166" xr:uid="{00000000-0005-0000-0000-0000AA410000}"/>
    <cellStyle name="Normal 2 2 2 6" xfId="127" xr:uid="{00000000-0005-0000-0000-0000AB410000}"/>
    <cellStyle name="Normal 2 2 3" xfId="219" xr:uid="{00000000-0005-0000-0000-0000AC410000}"/>
    <cellStyle name="Normal 2 2 3 2" xfId="1246" xr:uid="{00000000-0005-0000-0000-0000AD410000}"/>
    <cellStyle name="Normal 2 2 3 3" xfId="1247" xr:uid="{00000000-0005-0000-0000-0000AE410000}"/>
    <cellStyle name="Normal 2 2 4" xfId="1248" xr:uid="{00000000-0005-0000-0000-0000AF410000}"/>
    <cellStyle name="Normal 2 2 5" xfId="196" xr:uid="{00000000-0005-0000-0000-0000B0410000}"/>
    <cellStyle name="Normal 2 2 6" xfId="154" xr:uid="{00000000-0005-0000-0000-0000B1410000}"/>
    <cellStyle name="Normal 2 2 7" xfId="115" xr:uid="{00000000-0005-0000-0000-0000B2410000}"/>
    <cellStyle name="Normal 2 20" xfId="1249" xr:uid="{00000000-0005-0000-0000-0000B3410000}"/>
    <cellStyle name="Normal 2 21" xfId="1250" xr:uid="{00000000-0005-0000-0000-0000B4410000}"/>
    <cellStyle name="Normal 2 22" xfId="58" xr:uid="{00000000-0005-0000-0000-0000B5410000}"/>
    <cellStyle name="Normal 2 22 2" xfId="1251" xr:uid="{00000000-0005-0000-0000-0000B6410000}"/>
    <cellStyle name="Normal 2 23" xfId="1252" xr:uid="{00000000-0005-0000-0000-0000B7410000}"/>
    <cellStyle name="Normal 2 23 2" xfId="1253" xr:uid="{00000000-0005-0000-0000-0000B8410000}"/>
    <cellStyle name="Normal 2 24" xfId="1481" xr:uid="{00000000-0005-0000-0000-0000B9410000}"/>
    <cellStyle name="Normal 2 24 2" xfId="1592" xr:uid="{00000000-0005-0000-0000-0000BA410000}"/>
    <cellStyle name="Normal 2 3" xfId="42" xr:uid="{00000000-0005-0000-0000-0000BB410000}"/>
    <cellStyle name="Normal 2 3 2" xfId="1617" xr:uid="{00000000-0005-0000-0000-0000BC410000}"/>
    <cellStyle name="Normal 2 3 3" xfId="1254" xr:uid="{00000000-0005-0000-0000-0000BD410000}"/>
    <cellStyle name="Normal 2 4" xfId="87" xr:uid="{00000000-0005-0000-0000-0000BE410000}"/>
    <cellStyle name="Normal 2 4 2" xfId="1255" xr:uid="{00000000-0005-0000-0000-0000BF410000}"/>
    <cellStyle name="Normal 2 4 3" xfId="836" xr:uid="{00000000-0005-0000-0000-0000C0410000}"/>
    <cellStyle name="Normal 2 5" xfId="837" xr:uid="{00000000-0005-0000-0000-0000C1410000}"/>
    <cellStyle name="Normal 2 5 2" xfId="1256" xr:uid="{00000000-0005-0000-0000-0000C2410000}"/>
    <cellStyle name="Normal 2 6" xfId="835" xr:uid="{00000000-0005-0000-0000-0000C3410000}"/>
    <cellStyle name="Normal 2 6 2" xfId="1257" xr:uid="{00000000-0005-0000-0000-0000C4410000}"/>
    <cellStyle name="Normal 2 7" xfId="838" xr:uid="{00000000-0005-0000-0000-0000C5410000}"/>
    <cellStyle name="Normal 2 7 2" xfId="1258" xr:uid="{00000000-0005-0000-0000-0000C6410000}"/>
    <cellStyle name="Normal 2 8" xfId="839" xr:uid="{00000000-0005-0000-0000-0000C7410000}"/>
    <cellStyle name="Normal 2 8 2" xfId="1259" xr:uid="{00000000-0005-0000-0000-0000C8410000}"/>
    <cellStyle name="Normal 2 9" xfId="840" xr:uid="{00000000-0005-0000-0000-0000C9410000}"/>
    <cellStyle name="Normal 2 9 2" xfId="1260" xr:uid="{00000000-0005-0000-0000-0000CA410000}"/>
    <cellStyle name="Normal 2_003 - Escola CELPA 11 salas - Versão Final" xfId="1261" xr:uid="{00000000-0005-0000-0000-0000CB410000}"/>
    <cellStyle name="Normal 20" xfId="1262" xr:uid="{00000000-0005-0000-0000-0000CC410000}"/>
    <cellStyle name="Normal 21" xfId="1263" xr:uid="{00000000-0005-0000-0000-0000CD410000}"/>
    <cellStyle name="Normal 22" xfId="1264" xr:uid="{00000000-0005-0000-0000-0000CE410000}"/>
    <cellStyle name="Normal 23" xfId="1265" xr:uid="{00000000-0005-0000-0000-0000CF410000}"/>
    <cellStyle name="Normal 24" xfId="1595" xr:uid="{00000000-0005-0000-0000-0000D0410000}"/>
    <cellStyle name="Normal 24 2" xfId="1602" xr:uid="{00000000-0005-0000-0000-0000D1410000}"/>
    <cellStyle name="Normal 25" xfId="1600" xr:uid="{00000000-0005-0000-0000-0000D2410000}"/>
    <cellStyle name="Normal 25 2" xfId="1613" xr:uid="{00000000-0005-0000-0000-0000D3410000}"/>
    <cellStyle name="Normal 26" xfId="1599" xr:uid="{00000000-0005-0000-0000-0000D4410000}"/>
    <cellStyle name="Normal 26 2" xfId="1612" xr:uid="{00000000-0005-0000-0000-0000D5410000}"/>
    <cellStyle name="Normal 27" xfId="1641" xr:uid="{00000000-0005-0000-0000-0000D6410000}"/>
    <cellStyle name="Normal 28" xfId="1642" xr:uid="{00000000-0005-0000-0000-0000D7410000}"/>
    <cellStyle name="Normal 29" xfId="44" xr:uid="{00000000-0005-0000-0000-0000D8410000}"/>
    <cellStyle name="Normal 29 2" xfId="167" xr:uid="{00000000-0005-0000-0000-0000D9410000}"/>
    <cellStyle name="Normal 29 3" xfId="128" xr:uid="{00000000-0005-0000-0000-0000DA410000}"/>
    <cellStyle name="Normal 3" xfId="26" xr:uid="{00000000-0005-0000-0000-0000DB410000}"/>
    <cellStyle name="Normal 3 10" xfId="1266" xr:uid="{00000000-0005-0000-0000-0000DC410000}"/>
    <cellStyle name="Normal 3 11" xfId="1267" xr:uid="{00000000-0005-0000-0000-0000DD410000}"/>
    <cellStyle name="Normal 3 12" xfId="1268" xr:uid="{00000000-0005-0000-0000-0000DE410000}"/>
    <cellStyle name="Normal 3 13" xfId="1269" xr:uid="{00000000-0005-0000-0000-0000DF410000}"/>
    <cellStyle name="Normal 3 14" xfId="1270" xr:uid="{00000000-0005-0000-0000-0000E0410000}"/>
    <cellStyle name="Normal 3 15" xfId="1271" xr:uid="{00000000-0005-0000-0000-0000E1410000}"/>
    <cellStyle name="Normal 3 16" xfId="1272" xr:uid="{00000000-0005-0000-0000-0000E2410000}"/>
    <cellStyle name="Normal 3 2" xfId="67" xr:uid="{00000000-0005-0000-0000-0000E3410000}"/>
    <cellStyle name="Normal 3 2 2" xfId="337" xr:uid="{00000000-0005-0000-0000-0000E4410000}"/>
    <cellStyle name="Normal 3 2 2 2" xfId="1593" xr:uid="{00000000-0005-0000-0000-0000E5410000}"/>
    <cellStyle name="Normal 3 2 2 3" xfId="1273" xr:uid="{00000000-0005-0000-0000-0000E6410000}"/>
    <cellStyle name="Normal 3 2 3" xfId="336" xr:uid="{00000000-0005-0000-0000-0000E7410000}"/>
    <cellStyle name="Normal 3 2 3 2" xfId="1640" xr:uid="{00000000-0005-0000-0000-0000E8410000}"/>
    <cellStyle name="Normal 3 2 3 3" xfId="1608" xr:uid="{00000000-0005-0000-0000-0000E9410000}"/>
    <cellStyle name="Normal 3 3" xfId="221" xr:uid="{00000000-0005-0000-0000-0000EA410000}"/>
    <cellStyle name="Normal 3 3 2" xfId="222" xr:uid="{00000000-0005-0000-0000-0000EB410000}"/>
    <cellStyle name="Normal 3 3 2 2 2" xfId="848" xr:uid="{00000000-0005-0000-0000-0000EC410000}"/>
    <cellStyle name="Normal 3 3 3" xfId="338" xr:uid="{00000000-0005-0000-0000-0000ED410000}"/>
    <cellStyle name="Normal 3 3 3 2" xfId="1274" xr:uid="{00000000-0005-0000-0000-0000EE410000}"/>
    <cellStyle name="Normal 3 4" xfId="1275" xr:uid="{00000000-0005-0000-0000-0000EF410000}"/>
    <cellStyle name="Normal 3 5" xfId="1276" xr:uid="{00000000-0005-0000-0000-0000F0410000}"/>
    <cellStyle name="Normal 3 6" xfId="1277" xr:uid="{00000000-0005-0000-0000-0000F1410000}"/>
    <cellStyle name="Normal 3 7" xfId="1278" xr:uid="{00000000-0005-0000-0000-0000F2410000}"/>
    <cellStyle name="Normal 3 8" xfId="1279" xr:uid="{00000000-0005-0000-0000-0000F3410000}"/>
    <cellStyle name="Normal 3 9" xfId="1280" xr:uid="{00000000-0005-0000-0000-0000F4410000}"/>
    <cellStyle name="Normal 30" xfId="192" xr:uid="{00000000-0005-0000-0000-0000F5410000}"/>
    <cellStyle name="Normal 4" xfId="27" xr:uid="{00000000-0005-0000-0000-0000F6410000}"/>
    <cellStyle name="Normal 4 10" xfId="1281" xr:uid="{00000000-0005-0000-0000-0000F7410000}"/>
    <cellStyle name="Normal 4 11" xfId="1282" xr:uid="{00000000-0005-0000-0000-0000F8410000}"/>
    <cellStyle name="Normal 4 12" xfId="1283" xr:uid="{00000000-0005-0000-0000-0000F9410000}"/>
    <cellStyle name="Normal 4 13" xfId="1284" xr:uid="{00000000-0005-0000-0000-0000FA410000}"/>
    <cellStyle name="Normal 4 14" xfId="1285" xr:uid="{00000000-0005-0000-0000-0000FB410000}"/>
    <cellStyle name="Normal 4 15" xfId="1286" xr:uid="{00000000-0005-0000-0000-0000FC410000}"/>
    <cellStyle name="Normal 4 16" xfId="1287" xr:uid="{00000000-0005-0000-0000-0000FD410000}"/>
    <cellStyle name="Normal 4 17" xfId="1288" xr:uid="{00000000-0005-0000-0000-0000FE410000}"/>
    <cellStyle name="Normal 4 18" xfId="1289" xr:uid="{00000000-0005-0000-0000-0000FF410000}"/>
    <cellStyle name="Normal 4 19" xfId="1290" xr:uid="{00000000-0005-0000-0000-000000420000}"/>
    <cellStyle name="Normal 4 2" xfId="202" xr:uid="{00000000-0005-0000-0000-000001420000}"/>
    <cellStyle name="Normal 4 2 2" xfId="339" xr:uid="{00000000-0005-0000-0000-000002420000}"/>
    <cellStyle name="Normal 4 2 2 2" xfId="1293" xr:uid="{00000000-0005-0000-0000-000003420000}"/>
    <cellStyle name="Normal 4 2 2 3" xfId="1292" xr:uid="{00000000-0005-0000-0000-000004420000}"/>
    <cellStyle name="Normal 4 2 3" xfId="1291" xr:uid="{00000000-0005-0000-0000-000005420000}"/>
    <cellStyle name="Normal 4 20" xfId="1294" xr:uid="{00000000-0005-0000-0000-000006420000}"/>
    <cellStyle name="Normal 4 21" xfId="1295" xr:uid="{00000000-0005-0000-0000-000007420000}"/>
    <cellStyle name="Normal 4 22" xfId="1296" xr:uid="{00000000-0005-0000-0000-000008420000}"/>
    <cellStyle name="Normal 4 23" xfId="205" xr:uid="{00000000-0005-0000-0000-000009420000}"/>
    <cellStyle name="Normal 4 24" xfId="160" xr:uid="{00000000-0005-0000-0000-00000A420000}"/>
    <cellStyle name="Normal 4 25" xfId="121" xr:uid="{00000000-0005-0000-0000-00000B420000}"/>
    <cellStyle name="Normal 4 3" xfId="223" xr:uid="{00000000-0005-0000-0000-00000C420000}"/>
    <cellStyle name="Normal 4 4" xfId="1297" xr:uid="{00000000-0005-0000-0000-00000D420000}"/>
    <cellStyle name="Normal 4 5" xfId="1298" xr:uid="{00000000-0005-0000-0000-00000E420000}"/>
    <cellStyle name="Normal 4 6" xfId="1299" xr:uid="{00000000-0005-0000-0000-00000F420000}"/>
    <cellStyle name="Normal 4 7" xfId="1300" xr:uid="{00000000-0005-0000-0000-000010420000}"/>
    <cellStyle name="Normal 4 8" xfId="1301" xr:uid="{00000000-0005-0000-0000-000011420000}"/>
    <cellStyle name="Normal 4 9" xfId="1302" xr:uid="{00000000-0005-0000-0000-000012420000}"/>
    <cellStyle name="Normal 5" xfId="41" xr:uid="{00000000-0005-0000-0000-000013420000}"/>
    <cellStyle name="Normal 5 10" xfId="1303" xr:uid="{00000000-0005-0000-0000-000014420000}"/>
    <cellStyle name="Normal 5 11" xfId="1304" xr:uid="{00000000-0005-0000-0000-000015420000}"/>
    <cellStyle name="Normal 5 12" xfId="1305" xr:uid="{00000000-0005-0000-0000-000016420000}"/>
    <cellStyle name="Normal 5 13" xfId="1306" xr:uid="{00000000-0005-0000-0000-000017420000}"/>
    <cellStyle name="Normal 5 14" xfId="1307" xr:uid="{00000000-0005-0000-0000-000018420000}"/>
    <cellStyle name="Normal 5 15" xfId="1308" xr:uid="{00000000-0005-0000-0000-000019420000}"/>
    <cellStyle name="Normal 5 16" xfId="1309" xr:uid="{00000000-0005-0000-0000-00001A420000}"/>
    <cellStyle name="Normal 5 17" xfId="1310" xr:uid="{00000000-0005-0000-0000-00001B420000}"/>
    <cellStyle name="Normal 5 18" xfId="1311" xr:uid="{00000000-0005-0000-0000-00001C420000}"/>
    <cellStyle name="Normal 5 19" xfId="1312" xr:uid="{00000000-0005-0000-0000-00001D420000}"/>
    <cellStyle name="Normal 5 2" xfId="62" xr:uid="{00000000-0005-0000-0000-00001E420000}"/>
    <cellStyle name="Normal 5 2 2" xfId="1605" xr:uid="{00000000-0005-0000-0000-00001F420000}"/>
    <cellStyle name="Normal 5 20" xfId="1313" xr:uid="{00000000-0005-0000-0000-000020420000}"/>
    <cellStyle name="Normal 5 21" xfId="1314" xr:uid="{00000000-0005-0000-0000-000021420000}"/>
    <cellStyle name="Normal 5 22" xfId="1315" xr:uid="{00000000-0005-0000-0000-000022420000}"/>
    <cellStyle name="Normal 5 23" xfId="165" xr:uid="{00000000-0005-0000-0000-000023420000}"/>
    <cellStyle name="Normal 5 24" xfId="126" xr:uid="{00000000-0005-0000-0000-000024420000}"/>
    <cellStyle name="Normal 5 3" xfId="77" xr:uid="{00000000-0005-0000-0000-000025420000}"/>
    <cellStyle name="Normal 5 4" xfId="1317" xr:uid="{00000000-0005-0000-0000-000026420000}"/>
    <cellStyle name="Normal 5 5" xfId="1318" xr:uid="{00000000-0005-0000-0000-000027420000}"/>
    <cellStyle name="Normal 5 6" xfId="1319" xr:uid="{00000000-0005-0000-0000-000028420000}"/>
    <cellStyle name="Normal 5 7" xfId="1320" xr:uid="{00000000-0005-0000-0000-000029420000}"/>
    <cellStyle name="Normal 5 8" xfId="1321" xr:uid="{00000000-0005-0000-0000-00002A420000}"/>
    <cellStyle name="Normal 5 9" xfId="1322" xr:uid="{00000000-0005-0000-0000-00002B420000}"/>
    <cellStyle name="Normal 6" xfId="45" xr:uid="{00000000-0005-0000-0000-00002C420000}"/>
    <cellStyle name="Normal 6 2" xfId="1324" xr:uid="{00000000-0005-0000-0000-00002D420000}"/>
    <cellStyle name="Normal 6 3" xfId="1323" xr:uid="{00000000-0005-0000-0000-00002E420000}"/>
    <cellStyle name="Normal 6 4" xfId="340" xr:uid="{00000000-0005-0000-0000-00002F420000}"/>
    <cellStyle name="Normal 6 5" xfId="168" xr:uid="{00000000-0005-0000-0000-000030420000}"/>
    <cellStyle name="Normal 6 6" xfId="129" xr:uid="{00000000-0005-0000-0000-000031420000}"/>
    <cellStyle name="Normal 7" xfId="61" xr:uid="{00000000-0005-0000-0000-000032420000}"/>
    <cellStyle name="Normal 7 2" xfId="66" xr:uid="{00000000-0005-0000-0000-000033420000}"/>
    <cellStyle name="Normal 7 3" xfId="1325" xr:uid="{00000000-0005-0000-0000-000034420000}"/>
    <cellStyle name="Normal 7 4" xfId="341" xr:uid="{00000000-0005-0000-0000-000035420000}"/>
    <cellStyle name="Normal 7 5" xfId="177" xr:uid="{00000000-0005-0000-0000-000036420000}"/>
    <cellStyle name="Normal 7 6" xfId="138" xr:uid="{00000000-0005-0000-0000-000037420000}"/>
    <cellStyle name="Normal 8" xfId="70" xr:uid="{00000000-0005-0000-0000-000038420000}"/>
    <cellStyle name="Normal 8 2" xfId="1620" xr:uid="{00000000-0005-0000-0000-000039420000}"/>
    <cellStyle name="Normal 8 3" xfId="1326" xr:uid="{00000000-0005-0000-0000-00003A420000}"/>
    <cellStyle name="Normal 8 4" xfId="342" xr:uid="{00000000-0005-0000-0000-00003B420000}"/>
    <cellStyle name="Normal 8 5" xfId="182" xr:uid="{00000000-0005-0000-0000-00003C420000}"/>
    <cellStyle name="Normal 8 6" xfId="143" xr:uid="{00000000-0005-0000-0000-00003D420000}"/>
    <cellStyle name="Normal 9" xfId="59" xr:uid="{00000000-0005-0000-0000-00003E420000}"/>
    <cellStyle name="Normal 9 2" xfId="1632" xr:uid="{00000000-0005-0000-0000-00003F420000}"/>
    <cellStyle name="Normal 9 3" xfId="1327" xr:uid="{00000000-0005-0000-0000-000040420000}"/>
    <cellStyle name="Normal 9 4" xfId="343" xr:uid="{00000000-0005-0000-0000-000041420000}"/>
    <cellStyle name="Normal_Leis Sociais" xfId="9" xr:uid="{00000000-0005-0000-0000-000042420000}"/>
    <cellStyle name="Normal_Lista de Serviços a executar" xfId="38212" xr:uid="{00000000-0005-0000-0000-000043420000}"/>
    <cellStyle name="Nota 2" xfId="344" xr:uid="{00000000-0005-0000-0000-000044420000}"/>
    <cellStyle name="Nota 2 10" xfId="10470" xr:uid="{00000000-0005-0000-0000-000045420000}"/>
    <cellStyle name="Nota 2 10 2" xfId="19722" xr:uid="{00000000-0005-0000-0000-000046420000}"/>
    <cellStyle name="Nota 2 10 3" xfId="28974" xr:uid="{00000000-0005-0000-0000-000047420000}"/>
    <cellStyle name="Nota 2 2" xfId="449" xr:uid="{00000000-0005-0000-0000-000048420000}"/>
    <cellStyle name="Nota 2 2 10" xfId="950" xr:uid="{00000000-0005-0000-0000-000049420000}"/>
    <cellStyle name="Nota 2 2 10 2" xfId="4678" xr:uid="{00000000-0005-0000-0000-00004A420000}"/>
    <cellStyle name="Nota 2 2 10 2 2" xfId="13930" xr:uid="{00000000-0005-0000-0000-00004B420000}"/>
    <cellStyle name="Nota 2 2 10 2 2 2" xfId="23182" xr:uid="{00000000-0005-0000-0000-00004C420000}"/>
    <cellStyle name="Nota 2 2 10 2 2 3" xfId="32434" xr:uid="{00000000-0005-0000-0000-00004D420000}"/>
    <cellStyle name="Nota 2 2 10 3" xfId="863" xr:uid="{00000000-0005-0000-0000-00004E420000}"/>
    <cellStyle name="Nota 2 2 10 3 2" xfId="10617" xr:uid="{00000000-0005-0000-0000-00004F420000}"/>
    <cellStyle name="Nota 2 2 10 3 2 2" xfId="19869" xr:uid="{00000000-0005-0000-0000-000050420000}"/>
    <cellStyle name="Nota 2 2 10 3 2 3" xfId="29121" xr:uid="{00000000-0005-0000-0000-000051420000}"/>
    <cellStyle name="Nota 2 2 10 4" xfId="10704" xr:uid="{00000000-0005-0000-0000-000052420000}"/>
    <cellStyle name="Nota 2 2 10 4 2" xfId="19956" xr:uid="{00000000-0005-0000-0000-000053420000}"/>
    <cellStyle name="Nota 2 2 10 4 3" xfId="29208" xr:uid="{00000000-0005-0000-0000-000054420000}"/>
    <cellStyle name="Nota 2 2 11" xfId="958" xr:uid="{00000000-0005-0000-0000-000055420000}"/>
    <cellStyle name="Nota 2 2 11 2" xfId="4686" xr:uid="{00000000-0005-0000-0000-000056420000}"/>
    <cellStyle name="Nota 2 2 11 2 2" xfId="13938" xr:uid="{00000000-0005-0000-0000-000057420000}"/>
    <cellStyle name="Nota 2 2 11 2 2 2" xfId="23190" xr:uid="{00000000-0005-0000-0000-000058420000}"/>
    <cellStyle name="Nota 2 2 11 2 2 3" xfId="32442" xr:uid="{00000000-0005-0000-0000-000059420000}"/>
    <cellStyle name="Nota 2 2 11 3" xfId="4925" xr:uid="{00000000-0005-0000-0000-00005A420000}"/>
    <cellStyle name="Nota 2 2 11 3 2" xfId="14177" xr:uid="{00000000-0005-0000-0000-00005B420000}"/>
    <cellStyle name="Nota 2 2 11 3 2 2" xfId="23429" xr:uid="{00000000-0005-0000-0000-00005C420000}"/>
    <cellStyle name="Nota 2 2 11 3 2 3" xfId="32681" xr:uid="{00000000-0005-0000-0000-00005D420000}"/>
    <cellStyle name="Nota 2 2 11 4" xfId="10712" xr:uid="{00000000-0005-0000-0000-00005E420000}"/>
    <cellStyle name="Nota 2 2 11 4 2" xfId="19964" xr:uid="{00000000-0005-0000-0000-00005F420000}"/>
    <cellStyle name="Nota 2 2 11 4 3" xfId="29216" xr:uid="{00000000-0005-0000-0000-000060420000}"/>
    <cellStyle name="Nota 2 2 12" xfId="3049" xr:uid="{00000000-0005-0000-0000-000061420000}"/>
    <cellStyle name="Nota 2 2 12 2" xfId="6497" xr:uid="{00000000-0005-0000-0000-000062420000}"/>
    <cellStyle name="Nota 2 2 12 2 2" xfId="15749" xr:uid="{00000000-0005-0000-0000-000063420000}"/>
    <cellStyle name="Nota 2 2 12 2 2 2" xfId="25001" xr:uid="{00000000-0005-0000-0000-000064420000}"/>
    <cellStyle name="Nota 2 2 12 2 2 3" xfId="34253" xr:uid="{00000000-0005-0000-0000-000065420000}"/>
    <cellStyle name="Nota 2 2 12 3" xfId="9179" xr:uid="{00000000-0005-0000-0000-000066420000}"/>
    <cellStyle name="Nota 2 2 12 3 2" xfId="18431" xr:uid="{00000000-0005-0000-0000-000067420000}"/>
    <cellStyle name="Nota 2 2 12 3 2 2" xfId="27683" xr:uid="{00000000-0005-0000-0000-000068420000}"/>
    <cellStyle name="Nota 2 2 12 3 2 3" xfId="36935" xr:uid="{00000000-0005-0000-0000-000069420000}"/>
    <cellStyle name="Nota 2 2 12 4" xfId="12301" xr:uid="{00000000-0005-0000-0000-00006A420000}"/>
    <cellStyle name="Nota 2 2 12 4 2" xfId="21553" xr:uid="{00000000-0005-0000-0000-00006B420000}"/>
    <cellStyle name="Nota 2 2 12 4 3" xfId="30805" xr:uid="{00000000-0005-0000-0000-00006C420000}"/>
    <cellStyle name="Nota 2 2 13" xfId="4410" xr:uid="{00000000-0005-0000-0000-00006D420000}"/>
    <cellStyle name="Nota 2 2 13 2" xfId="13662" xr:uid="{00000000-0005-0000-0000-00006E420000}"/>
    <cellStyle name="Nota 2 2 13 2 2" xfId="22914" xr:uid="{00000000-0005-0000-0000-00006F420000}"/>
    <cellStyle name="Nota 2 2 13 2 3" xfId="32166" xr:uid="{00000000-0005-0000-0000-000070420000}"/>
    <cellStyle name="Nota 2 2 14" xfId="5057" xr:uid="{00000000-0005-0000-0000-000071420000}"/>
    <cellStyle name="Nota 2 2 14 2" xfId="14309" xr:uid="{00000000-0005-0000-0000-000072420000}"/>
    <cellStyle name="Nota 2 2 14 2 2" xfId="23561" xr:uid="{00000000-0005-0000-0000-000073420000}"/>
    <cellStyle name="Nota 2 2 14 2 3" xfId="32813" xr:uid="{00000000-0005-0000-0000-000074420000}"/>
    <cellStyle name="Nota 2 2 15" xfId="10494" xr:uid="{00000000-0005-0000-0000-000075420000}"/>
    <cellStyle name="Nota 2 2 15 2" xfId="19746" xr:uid="{00000000-0005-0000-0000-000076420000}"/>
    <cellStyle name="Nota 2 2 15 3" xfId="28998" xr:uid="{00000000-0005-0000-0000-000077420000}"/>
    <cellStyle name="Nota 2 2 2" xfId="601" xr:uid="{00000000-0005-0000-0000-000078420000}"/>
    <cellStyle name="Nota 2 2 2 10" xfId="4470" xr:uid="{00000000-0005-0000-0000-000079420000}"/>
    <cellStyle name="Nota 2 2 2 10 2" xfId="13722" xr:uid="{00000000-0005-0000-0000-00007A420000}"/>
    <cellStyle name="Nota 2 2 2 10 2 2" xfId="22974" xr:uid="{00000000-0005-0000-0000-00007B420000}"/>
    <cellStyle name="Nota 2 2 2 10 2 3" xfId="32226" xr:uid="{00000000-0005-0000-0000-00007C420000}"/>
    <cellStyle name="Nota 2 2 2 11" xfId="4441" xr:uid="{00000000-0005-0000-0000-00007D420000}"/>
    <cellStyle name="Nota 2 2 2 11 2" xfId="13693" xr:uid="{00000000-0005-0000-0000-00007E420000}"/>
    <cellStyle name="Nota 2 2 2 11 2 2" xfId="22945" xr:uid="{00000000-0005-0000-0000-00007F420000}"/>
    <cellStyle name="Nota 2 2 2 11 2 3" xfId="32197" xr:uid="{00000000-0005-0000-0000-000080420000}"/>
    <cellStyle name="Nota 2 2 2 12" xfId="10530" xr:uid="{00000000-0005-0000-0000-000081420000}"/>
    <cellStyle name="Nota 2 2 2 12 2" xfId="19782" xr:uid="{00000000-0005-0000-0000-000082420000}"/>
    <cellStyle name="Nota 2 2 2 12 3" xfId="29034" xr:uid="{00000000-0005-0000-0000-000083420000}"/>
    <cellStyle name="Nota 2 2 2 2" xfId="1865" xr:uid="{00000000-0005-0000-0000-000084420000}"/>
    <cellStyle name="Nota 2 2 2 2 2" xfId="2618" xr:uid="{00000000-0005-0000-0000-000085420000}"/>
    <cellStyle name="Nota 2 2 2 2 2 2" xfId="6066" xr:uid="{00000000-0005-0000-0000-000086420000}"/>
    <cellStyle name="Nota 2 2 2 2 2 2 2" xfId="15318" xr:uid="{00000000-0005-0000-0000-000087420000}"/>
    <cellStyle name="Nota 2 2 2 2 2 2 2 2" xfId="24570" xr:uid="{00000000-0005-0000-0000-000088420000}"/>
    <cellStyle name="Nota 2 2 2 2 2 2 2 3" xfId="33822" xr:uid="{00000000-0005-0000-0000-000089420000}"/>
    <cellStyle name="Nota 2 2 2 2 2 3" xfId="8748" xr:uid="{00000000-0005-0000-0000-00008A420000}"/>
    <cellStyle name="Nota 2 2 2 2 2 3 2" xfId="18000" xr:uid="{00000000-0005-0000-0000-00008B420000}"/>
    <cellStyle name="Nota 2 2 2 2 2 3 2 2" xfId="27252" xr:uid="{00000000-0005-0000-0000-00008C420000}"/>
    <cellStyle name="Nota 2 2 2 2 2 3 2 3" xfId="36504" xr:uid="{00000000-0005-0000-0000-00008D420000}"/>
    <cellStyle name="Nota 2 2 2 2 2 4" xfId="11870" xr:uid="{00000000-0005-0000-0000-00008E420000}"/>
    <cellStyle name="Nota 2 2 2 2 2 4 2" xfId="21122" xr:uid="{00000000-0005-0000-0000-00008F420000}"/>
    <cellStyle name="Nota 2 2 2 2 2 4 3" xfId="30374" xr:uid="{00000000-0005-0000-0000-000090420000}"/>
    <cellStyle name="Nota 2 2 2 2 3" xfId="3274" xr:uid="{00000000-0005-0000-0000-000091420000}"/>
    <cellStyle name="Nota 2 2 2 2 3 2" xfId="6722" xr:uid="{00000000-0005-0000-0000-000092420000}"/>
    <cellStyle name="Nota 2 2 2 2 3 2 2" xfId="15974" xr:uid="{00000000-0005-0000-0000-000093420000}"/>
    <cellStyle name="Nota 2 2 2 2 3 2 2 2" xfId="25226" xr:uid="{00000000-0005-0000-0000-000094420000}"/>
    <cellStyle name="Nota 2 2 2 2 3 2 2 3" xfId="34478" xr:uid="{00000000-0005-0000-0000-000095420000}"/>
    <cellStyle name="Nota 2 2 2 2 3 3" xfId="9404" xr:uid="{00000000-0005-0000-0000-000096420000}"/>
    <cellStyle name="Nota 2 2 2 2 3 3 2" xfId="18656" xr:uid="{00000000-0005-0000-0000-000097420000}"/>
    <cellStyle name="Nota 2 2 2 2 3 3 2 2" xfId="27908" xr:uid="{00000000-0005-0000-0000-000098420000}"/>
    <cellStyle name="Nota 2 2 2 2 3 3 2 3" xfId="37160" xr:uid="{00000000-0005-0000-0000-000099420000}"/>
    <cellStyle name="Nota 2 2 2 2 3 4" xfId="12526" xr:uid="{00000000-0005-0000-0000-00009A420000}"/>
    <cellStyle name="Nota 2 2 2 2 3 4 2" xfId="21778" xr:uid="{00000000-0005-0000-0000-00009B420000}"/>
    <cellStyle name="Nota 2 2 2 2 3 4 3" xfId="31030" xr:uid="{00000000-0005-0000-0000-00009C420000}"/>
    <cellStyle name="Nota 2 2 2 2 4" xfId="3909" xr:uid="{00000000-0005-0000-0000-00009D420000}"/>
    <cellStyle name="Nota 2 2 2 2 4 2" xfId="7357" xr:uid="{00000000-0005-0000-0000-00009E420000}"/>
    <cellStyle name="Nota 2 2 2 2 4 2 2" xfId="16609" xr:uid="{00000000-0005-0000-0000-00009F420000}"/>
    <cellStyle name="Nota 2 2 2 2 4 2 2 2" xfId="25861" xr:uid="{00000000-0005-0000-0000-0000A0420000}"/>
    <cellStyle name="Nota 2 2 2 2 4 2 2 3" xfId="35113" xr:uid="{00000000-0005-0000-0000-0000A1420000}"/>
    <cellStyle name="Nota 2 2 2 2 4 3" xfId="10039" xr:uid="{00000000-0005-0000-0000-0000A2420000}"/>
    <cellStyle name="Nota 2 2 2 2 4 3 2" xfId="19291" xr:uid="{00000000-0005-0000-0000-0000A3420000}"/>
    <cellStyle name="Nota 2 2 2 2 4 3 2 2" xfId="28543" xr:uid="{00000000-0005-0000-0000-0000A4420000}"/>
    <cellStyle name="Nota 2 2 2 2 4 3 2 3" xfId="37795" xr:uid="{00000000-0005-0000-0000-0000A5420000}"/>
    <cellStyle name="Nota 2 2 2 2 4 4" xfId="13161" xr:uid="{00000000-0005-0000-0000-0000A6420000}"/>
    <cellStyle name="Nota 2 2 2 2 4 4 2" xfId="22413" xr:uid="{00000000-0005-0000-0000-0000A7420000}"/>
    <cellStyle name="Nota 2 2 2 2 4 4 3" xfId="31665" xr:uid="{00000000-0005-0000-0000-0000A8420000}"/>
    <cellStyle name="Nota 2 2 2 2 5" xfId="5315" xr:uid="{00000000-0005-0000-0000-0000A9420000}"/>
    <cellStyle name="Nota 2 2 2 2 5 2" xfId="14567" xr:uid="{00000000-0005-0000-0000-0000AA420000}"/>
    <cellStyle name="Nota 2 2 2 2 5 2 2" xfId="23819" xr:uid="{00000000-0005-0000-0000-0000AB420000}"/>
    <cellStyle name="Nota 2 2 2 2 5 2 3" xfId="33071" xr:uid="{00000000-0005-0000-0000-0000AC420000}"/>
    <cellStyle name="Nota 2 2 2 2 6" xfId="7998" xr:uid="{00000000-0005-0000-0000-0000AD420000}"/>
    <cellStyle name="Nota 2 2 2 2 6 2" xfId="17250" xr:uid="{00000000-0005-0000-0000-0000AE420000}"/>
    <cellStyle name="Nota 2 2 2 2 6 2 2" xfId="26502" xr:uid="{00000000-0005-0000-0000-0000AF420000}"/>
    <cellStyle name="Nota 2 2 2 2 6 2 3" xfId="35754" xr:uid="{00000000-0005-0000-0000-0000B0420000}"/>
    <cellStyle name="Nota 2 2 2 2 7" xfId="11120" xr:uid="{00000000-0005-0000-0000-0000B1420000}"/>
    <cellStyle name="Nota 2 2 2 2 7 2" xfId="20372" xr:uid="{00000000-0005-0000-0000-0000B2420000}"/>
    <cellStyle name="Nota 2 2 2 2 7 3" xfId="29624" xr:uid="{00000000-0005-0000-0000-0000B3420000}"/>
    <cellStyle name="Nota 2 2 2 3" xfId="1925" xr:uid="{00000000-0005-0000-0000-0000B4420000}"/>
    <cellStyle name="Nota 2 2 2 3 2" xfId="2678" xr:uid="{00000000-0005-0000-0000-0000B5420000}"/>
    <cellStyle name="Nota 2 2 2 3 2 2" xfId="6126" xr:uid="{00000000-0005-0000-0000-0000B6420000}"/>
    <cellStyle name="Nota 2 2 2 3 2 2 2" xfId="15378" xr:uid="{00000000-0005-0000-0000-0000B7420000}"/>
    <cellStyle name="Nota 2 2 2 3 2 2 2 2" xfId="24630" xr:uid="{00000000-0005-0000-0000-0000B8420000}"/>
    <cellStyle name="Nota 2 2 2 3 2 2 2 3" xfId="33882" xr:uid="{00000000-0005-0000-0000-0000B9420000}"/>
    <cellStyle name="Nota 2 2 2 3 2 3" xfId="8808" xr:uid="{00000000-0005-0000-0000-0000BA420000}"/>
    <cellStyle name="Nota 2 2 2 3 2 3 2" xfId="18060" xr:uid="{00000000-0005-0000-0000-0000BB420000}"/>
    <cellStyle name="Nota 2 2 2 3 2 3 2 2" xfId="27312" xr:uid="{00000000-0005-0000-0000-0000BC420000}"/>
    <cellStyle name="Nota 2 2 2 3 2 3 2 3" xfId="36564" xr:uid="{00000000-0005-0000-0000-0000BD420000}"/>
    <cellStyle name="Nota 2 2 2 3 2 4" xfId="11930" xr:uid="{00000000-0005-0000-0000-0000BE420000}"/>
    <cellStyle name="Nota 2 2 2 3 2 4 2" xfId="21182" xr:uid="{00000000-0005-0000-0000-0000BF420000}"/>
    <cellStyle name="Nota 2 2 2 3 2 4 3" xfId="30434" xr:uid="{00000000-0005-0000-0000-0000C0420000}"/>
    <cellStyle name="Nota 2 2 2 3 3" xfId="3334" xr:uid="{00000000-0005-0000-0000-0000C1420000}"/>
    <cellStyle name="Nota 2 2 2 3 3 2" xfId="6782" xr:uid="{00000000-0005-0000-0000-0000C2420000}"/>
    <cellStyle name="Nota 2 2 2 3 3 2 2" xfId="16034" xr:uid="{00000000-0005-0000-0000-0000C3420000}"/>
    <cellStyle name="Nota 2 2 2 3 3 2 2 2" xfId="25286" xr:uid="{00000000-0005-0000-0000-0000C4420000}"/>
    <cellStyle name="Nota 2 2 2 3 3 2 2 3" xfId="34538" xr:uid="{00000000-0005-0000-0000-0000C5420000}"/>
    <cellStyle name="Nota 2 2 2 3 3 3" xfId="9464" xr:uid="{00000000-0005-0000-0000-0000C6420000}"/>
    <cellStyle name="Nota 2 2 2 3 3 3 2" xfId="18716" xr:uid="{00000000-0005-0000-0000-0000C7420000}"/>
    <cellStyle name="Nota 2 2 2 3 3 3 2 2" xfId="27968" xr:uid="{00000000-0005-0000-0000-0000C8420000}"/>
    <cellStyle name="Nota 2 2 2 3 3 3 2 3" xfId="37220" xr:uid="{00000000-0005-0000-0000-0000C9420000}"/>
    <cellStyle name="Nota 2 2 2 3 3 4" xfId="12586" xr:uid="{00000000-0005-0000-0000-0000CA420000}"/>
    <cellStyle name="Nota 2 2 2 3 3 4 2" xfId="21838" xr:uid="{00000000-0005-0000-0000-0000CB420000}"/>
    <cellStyle name="Nota 2 2 2 3 3 4 3" xfId="31090" xr:uid="{00000000-0005-0000-0000-0000CC420000}"/>
    <cellStyle name="Nota 2 2 2 3 4" xfId="3969" xr:uid="{00000000-0005-0000-0000-0000CD420000}"/>
    <cellStyle name="Nota 2 2 2 3 4 2" xfId="7417" xr:uid="{00000000-0005-0000-0000-0000CE420000}"/>
    <cellStyle name="Nota 2 2 2 3 4 2 2" xfId="16669" xr:uid="{00000000-0005-0000-0000-0000CF420000}"/>
    <cellStyle name="Nota 2 2 2 3 4 2 2 2" xfId="25921" xr:uid="{00000000-0005-0000-0000-0000D0420000}"/>
    <cellStyle name="Nota 2 2 2 3 4 2 2 3" xfId="35173" xr:uid="{00000000-0005-0000-0000-0000D1420000}"/>
    <cellStyle name="Nota 2 2 2 3 4 3" xfId="10099" xr:uid="{00000000-0005-0000-0000-0000D2420000}"/>
    <cellStyle name="Nota 2 2 2 3 4 3 2" xfId="19351" xr:uid="{00000000-0005-0000-0000-0000D3420000}"/>
    <cellStyle name="Nota 2 2 2 3 4 3 2 2" xfId="28603" xr:uid="{00000000-0005-0000-0000-0000D4420000}"/>
    <cellStyle name="Nota 2 2 2 3 4 3 2 3" xfId="37855" xr:uid="{00000000-0005-0000-0000-0000D5420000}"/>
    <cellStyle name="Nota 2 2 2 3 4 4" xfId="13221" xr:uid="{00000000-0005-0000-0000-0000D6420000}"/>
    <cellStyle name="Nota 2 2 2 3 4 4 2" xfId="22473" xr:uid="{00000000-0005-0000-0000-0000D7420000}"/>
    <cellStyle name="Nota 2 2 2 3 4 4 3" xfId="31725" xr:uid="{00000000-0005-0000-0000-0000D8420000}"/>
    <cellStyle name="Nota 2 2 2 3 5" xfId="5375" xr:uid="{00000000-0005-0000-0000-0000D9420000}"/>
    <cellStyle name="Nota 2 2 2 3 5 2" xfId="14627" xr:uid="{00000000-0005-0000-0000-0000DA420000}"/>
    <cellStyle name="Nota 2 2 2 3 5 2 2" xfId="23879" xr:uid="{00000000-0005-0000-0000-0000DB420000}"/>
    <cellStyle name="Nota 2 2 2 3 5 2 3" xfId="33131" xr:uid="{00000000-0005-0000-0000-0000DC420000}"/>
    <cellStyle name="Nota 2 2 2 3 6" xfId="8058" xr:uid="{00000000-0005-0000-0000-0000DD420000}"/>
    <cellStyle name="Nota 2 2 2 3 6 2" xfId="17310" xr:uid="{00000000-0005-0000-0000-0000DE420000}"/>
    <cellStyle name="Nota 2 2 2 3 6 2 2" xfId="26562" xr:uid="{00000000-0005-0000-0000-0000DF420000}"/>
    <cellStyle name="Nota 2 2 2 3 6 2 3" xfId="35814" xr:uid="{00000000-0005-0000-0000-0000E0420000}"/>
    <cellStyle name="Nota 2 2 2 3 7" xfId="11180" xr:uid="{00000000-0005-0000-0000-0000E1420000}"/>
    <cellStyle name="Nota 2 2 2 3 7 2" xfId="20432" xr:uid="{00000000-0005-0000-0000-0000E2420000}"/>
    <cellStyle name="Nota 2 2 2 3 7 3" xfId="29684" xr:uid="{00000000-0005-0000-0000-0000E3420000}"/>
    <cellStyle name="Nota 2 2 2 4" xfId="1965" xr:uid="{00000000-0005-0000-0000-0000E4420000}"/>
    <cellStyle name="Nota 2 2 2 4 2" xfId="2718" xr:uid="{00000000-0005-0000-0000-0000E5420000}"/>
    <cellStyle name="Nota 2 2 2 4 2 2" xfId="6166" xr:uid="{00000000-0005-0000-0000-0000E6420000}"/>
    <cellStyle name="Nota 2 2 2 4 2 2 2" xfId="15418" xr:uid="{00000000-0005-0000-0000-0000E7420000}"/>
    <cellStyle name="Nota 2 2 2 4 2 2 2 2" xfId="24670" xr:uid="{00000000-0005-0000-0000-0000E8420000}"/>
    <cellStyle name="Nota 2 2 2 4 2 2 2 3" xfId="33922" xr:uid="{00000000-0005-0000-0000-0000E9420000}"/>
    <cellStyle name="Nota 2 2 2 4 2 3" xfId="8848" xr:uid="{00000000-0005-0000-0000-0000EA420000}"/>
    <cellStyle name="Nota 2 2 2 4 2 3 2" xfId="18100" xr:uid="{00000000-0005-0000-0000-0000EB420000}"/>
    <cellStyle name="Nota 2 2 2 4 2 3 2 2" xfId="27352" xr:uid="{00000000-0005-0000-0000-0000EC420000}"/>
    <cellStyle name="Nota 2 2 2 4 2 3 2 3" xfId="36604" xr:uid="{00000000-0005-0000-0000-0000ED420000}"/>
    <cellStyle name="Nota 2 2 2 4 2 4" xfId="11970" xr:uid="{00000000-0005-0000-0000-0000EE420000}"/>
    <cellStyle name="Nota 2 2 2 4 2 4 2" xfId="21222" xr:uid="{00000000-0005-0000-0000-0000EF420000}"/>
    <cellStyle name="Nota 2 2 2 4 2 4 3" xfId="30474" xr:uid="{00000000-0005-0000-0000-0000F0420000}"/>
    <cellStyle name="Nota 2 2 2 4 3" xfId="3374" xr:uid="{00000000-0005-0000-0000-0000F1420000}"/>
    <cellStyle name="Nota 2 2 2 4 3 2" xfId="6822" xr:uid="{00000000-0005-0000-0000-0000F2420000}"/>
    <cellStyle name="Nota 2 2 2 4 3 2 2" xfId="16074" xr:uid="{00000000-0005-0000-0000-0000F3420000}"/>
    <cellStyle name="Nota 2 2 2 4 3 2 2 2" xfId="25326" xr:uid="{00000000-0005-0000-0000-0000F4420000}"/>
    <cellStyle name="Nota 2 2 2 4 3 2 2 3" xfId="34578" xr:uid="{00000000-0005-0000-0000-0000F5420000}"/>
    <cellStyle name="Nota 2 2 2 4 3 3" xfId="9504" xr:uid="{00000000-0005-0000-0000-0000F6420000}"/>
    <cellStyle name="Nota 2 2 2 4 3 3 2" xfId="18756" xr:uid="{00000000-0005-0000-0000-0000F7420000}"/>
    <cellStyle name="Nota 2 2 2 4 3 3 2 2" xfId="28008" xr:uid="{00000000-0005-0000-0000-0000F8420000}"/>
    <cellStyle name="Nota 2 2 2 4 3 3 2 3" xfId="37260" xr:uid="{00000000-0005-0000-0000-0000F9420000}"/>
    <cellStyle name="Nota 2 2 2 4 3 4" xfId="12626" xr:uid="{00000000-0005-0000-0000-0000FA420000}"/>
    <cellStyle name="Nota 2 2 2 4 3 4 2" xfId="21878" xr:uid="{00000000-0005-0000-0000-0000FB420000}"/>
    <cellStyle name="Nota 2 2 2 4 3 4 3" xfId="31130" xr:uid="{00000000-0005-0000-0000-0000FC420000}"/>
    <cellStyle name="Nota 2 2 2 4 4" xfId="4009" xr:uid="{00000000-0005-0000-0000-0000FD420000}"/>
    <cellStyle name="Nota 2 2 2 4 4 2" xfId="7457" xr:uid="{00000000-0005-0000-0000-0000FE420000}"/>
    <cellStyle name="Nota 2 2 2 4 4 2 2" xfId="16709" xr:uid="{00000000-0005-0000-0000-0000FF420000}"/>
    <cellStyle name="Nota 2 2 2 4 4 2 2 2" xfId="25961" xr:uid="{00000000-0005-0000-0000-000000430000}"/>
    <cellStyle name="Nota 2 2 2 4 4 2 2 3" xfId="35213" xr:uid="{00000000-0005-0000-0000-000001430000}"/>
    <cellStyle name="Nota 2 2 2 4 4 3" xfId="10139" xr:uid="{00000000-0005-0000-0000-000002430000}"/>
    <cellStyle name="Nota 2 2 2 4 4 3 2" xfId="19391" xr:uid="{00000000-0005-0000-0000-000003430000}"/>
    <cellStyle name="Nota 2 2 2 4 4 3 2 2" xfId="28643" xr:uid="{00000000-0005-0000-0000-000004430000}"/>
    <cellStyle name="Nota 2 2 2 4 4 3 2 3" xfId="37895" xr:uid="{00000000-0005-0000-0000-000005430000}"/>
    <cellStyle name="Nota 2 2 2 4 4 4" xfId="13261" xr:uid="{00000000-0005-0000-0000-000006430000}"/>
    <cellStyle name="Nota 2 2 2 4 4 4 2" xfId="22513" xr:uid="{00000000-0005-0000-0000-000007430000}"/>
    <cellStyle name="Nota 2 2 2 4 4 4 3" xfId="31765" xr:uid="{00000000-0005-0000-0000-000008430000}"/>
    <cellStyle name="Nota 2 2 2 4 5" xfId="5415" xr:uid="{00000000-0005-0000-0000-000009430000}"/>
    <cellStyle name="Nota 2 2 2 4 5 2" xfId="14667" xr:uid="{00000000-0005-0000-0000-00000A430000}"/>
    <cellStyle name="Nota 2 2 2 4 5 2 2" xfId="23919" xr:uid="{00000000-0005-0000-0000-00000B430000}"/>
    <cellStyle name="Nota 2 2 2 4 5 2 3" xfId="33171" xr:uid="{00000000-0005-0000-0000-00000C430000}"/>
    <cellStyle name="Nota 2 2 2 4 6" xfId="8098" xr:uid="{00000000-0005-0000-0000-00000D430000}"/>
    <cellStyle name="Nota 2 2 2 4 6 2" xfId="17350" xr:uid="{00000000-0005-0000-0000-00000E430000}"/>
    <cellStyle name="Nota 2 2 2 4 6 2 2" xfId="26602" xr:uid="{00000000-0005-0000-0000-00000F430000}"/>
    <cellStyle name="Nota 2 2 2 4 6 2 3" xfId="35854" xr:uid="{00000000-0005-0000-0000-000010430000}"/>
    <cellStyle name="Nota 2 2 2 4 7" xfId="11220" xr:uid="{00000000-0005-0000-0000-000011430000}"/>
    <cellStyle name="Nota 2 2 2 4 7 2" xfId="20472" xr:uid="{00000000-0005-0000-0000-000012430000}"/>
    <cellStyle name="Nota 2 2 2 4 7 3" xfId="29724" xr:uid="{00000000-0005-0000-0000-000013430000}"/>
    <cellStyle name="Nota 2 2 2 5" xfId="1967" xr:uid="{00000000-0005-0000-0000-000014430000}"/>
    <cellStyle name="Nota 2 2 2 5 2" xfId="2720" xr:uid="{00000000-0005-0000-0000-000015430000}"/>
    <cellStyle name="Nota 2 2 2 5 2 2" xfId="6168" xr:uid="{00000000-0005-0000-0000-000016430000}"/>
    <cellStyle name="Nota 2 2 2 5 2 2 2" xfId="15420" xr:uid="{00000000-0005-0000-0000-000017430000}"/>
    <cellStyle name="Nota 2 2 2 5 2 2 2 2" xfId="24672" xr:uid="{00000000-0005-0000-0000-000018430000}"/>
    <cellStyle name="Nota 2 2 2 5 2 2 2 3" xfId="33924" xr:uid="{00000000-0005-0000-0000-000019430000}"/>
    <cellStyle name="Nota 2 2 2 5 2 3" xfId="8850" xr:uid="{00000000-0005-0000-0000-00001A430000}"/>
    <cellStyle name="Nota 2 2 2 5 2 3 2" xfId="18102" xr:uid="{00000000-0005-0000-0000-00001B430000}"/>
    <cellStyle name="Nota 2 2 2 5 2 3 2 2" xfId="27354" xr:uid="{00000000-0005-0000-0000-00001C430000}"/>
    <cellStyle name="Nota 2 2 2 5 2 3 2 3" xfId="36606" xr:uid="{00000000-0005-0000-0000-00001D430000}"/>
    <cellStyle name="Nota 2 2 2 5 2 4" xfId="11972" xr:uid="{00000000-0005-0000-0000-00001E430000}"/>
    <cellStyle name="Nota 2 2 2 5 2 4 2" xfId="21224" xr:uid="{00000000-0005-0000-0000-00001F430000}"/>
    <cellStyle name="Nota 2 2 2 5 2 4 3" xfId="30476" xr:uid="{00000000-0005-0000-0000-000020430000}"/>
    <cellStyle name="Nota 2 2 2 5 3" xfId="3376" xr:uid="{00000000-0005-0000-0000-000021430000}"/>
    <cellStyle name="Nota 2 2 2 5 3 2" xfId="6824" xr:uid="{00000000-0005-0000-0000-000022430000}"/>
    <cellStyle name="Nota 2 2 2 5 3 2 2" xfId="16076" xr:uid="{00000000-0005-0000-0000-000023430000}"/>
    <cellStyle name="Nota 2 2 2 5 3 2 2 2" xfId="25328" xr:uid="{00000000-0005-0000-0000-000024430000}"/>
    <cellStyle name="Nota 2 2 2 5 3 2 2 3" xfId="34580" xr:uid="{00000000-0005-0000-0000-000025430000}"/>
    <cellStyle name="Nota 2 2 2 5 3 3" xfId="9506" xr:uid="{00000000-0005-0000-0000-000026430000}"/>
    <cellStyle name="Nota 2 2 2 5 3 3 2" xfId="18758" xr:uid="{00000000-0005-0000-0000-000027430000}"/>
    <cellStyle name="Nota 2 2 2 5 3 3 2 2" xfId="28010" xr:uid="{00000000-0005-0000-0000-000028430000}"/>
    <cellStyle name="Nota 2 2 2 5 3 3 2 3" xfId="37262" xr:uid="{00000000-0005-0000-0000-000029430000}"/>
    <cellStyle name="Nota 2 2 2 5 3 4" xfId="12628" xr:uid="{00000000-0005-0000-0000-00002A430000}"/>
    <cellStyle name="Nota 2 2 2 5 3 4 2" xfId="21880" xr:uid="{00000000-0005-0000-0000-00002B430000}"/>
    <cellStyle name="Nota 2 2 2 5 3 4 3" xfId="31132" xr:uid="{00000000-0005-0000-0000-00002C430000}"/>
    <cellStyle name="Nota 2 2 2 5 4" xfId="4011" xr:uid="{00000000-0005-0000-0000-00002D430000}"/>
    <cellStyle name="Nota 2 2 2 5 4 2" xfId="7459" xr:uid="{00000000-0005-0000-0000-00002E430000}"/>
    <cellStyle name="Nota 2 2 2 5 4 2 2" xfId="16711" xr:uid="{00000000-0005-0000-0000-00002F430000}"/>
    <cellStyle name="Nota 2 2 2 5 4 2 2 2" xfId="25963" xr:uid="{00000000-0005-0000-0000-000030430000}"/>
    <cellStyle name="Nota 2 2 2 5 4 2 2 3" xfId="35215" xr:uid="{00000000-0005-0000-0000-000031430000}"/>
    <cellStyle name="Nota 2 2 2 5 4 3" xfId="10141" xr:uid="{00000000-0005-0000-0000-000032430000}"/>
    <cellStyle name="Nota 2 2 2 5 4 3 2" xfId="19393" xr:uid="{00000000-0005-0000-0000-000033430000}"/>
    <cellStyle name="Nota 2 2 2 5 4 3 2 2" xfId="28645" xr:uid="{00000000-0005-0000-0000-000034430000}"/>
    <cellStyle name="Nota 2 2 2 5 4 3 2 3" xfId="37897" xr:uid="{00000000-0005-0000-0000-000035430000}"/>
    <cellStyle name="Nota 2 2 2 5 4 4" xfId="13263" xr:uid="{00000000-0005-0000-0000-000036430000}"/>
    <cellStyle name="Nota 2 2 2 5 4 4 2" xfId="22515" xr:uid="{00000000-0005-0000-0000-000037430000}"/>
    <cellStyle name="Nota 2 2 2 5 4 4 3" xfId="31767" xr:uid="{00000000-0005-0000-0000-000038430000}"/>
    <cellStyle name="Nota 2 2 2 5 5" xfId="5417" xr:uid="{00000000-0005-0000-0000-000039430000}"/>
    <cellStyle name="Nota 2 2 2 5 5 2" xfId="14669" xr:uid="{00000000-0005-0000-0000-00003A430000}"/>
    <cellStyle name="Nota 2 2 2 5 5 2 2" xfId="23921" xr:uid="{00000000-0005-0000-0000-00003B430000}"/>
    <cellStyle name="Nota 2 2 2 5 5 2 3" xfId="33173" xr:uid="{00000000-0005-0000-0000-00003C430000}"/>
    <cellStyle name="Nota 2 2 2 5 6" xfId="8100" xr:uid="{00000000-0005-0000-0000-00003D430000}"/>
    <cellStyle name="Nota 2 2 2 5 6 2" xfId="17352" xr:uid="{00000000-0005-0000-0000-00003E430000}"/>
    <cellStyle name="Nota 2 2 2 5 6 2 2" xfId="26604" xr:uid="{00000000-0005-0000-0000-00003F430000}"/>
    <cellStyle name="Nota 2 2 2 5 6 2 3" xfId="35856" xr:uid="{00000000-0005-0000-0000-000040430000}"/>
    <cellStyle name="Nota 2 2 2 5 7" xfId="11222" xr:uid="{00000000-0005-0000-0000-000041430000}"/>
    <cellStyle name="Nota 2 2 2 5 7 2" xfId="20474" xr:uid="{00000000-0005-0000-0000-000042430000}"/>
    <cellStyle name="Nota 2 2 2 5 7 3" xfId="29726" xr:uid="{00000000-0005-0000-0000-000043430000}"/>
    <cellStyle name="Nota 2 2 2 6" xfId="1826" xr:uid="{00000000-0005-0000-0000-000044430000}"/>
    <cellStyle name="Nota 2 2 2 6 2" xfId="2579" xr:uid="{00000000-0005-0000-0000-000045430000}"/>
    <cellStyle name="Nota 2 2 2 6 2 2" xfId="6027" xr:uid="{00000000-0005-0000-0000-000046430000}"/>
    <cellStyle name="Nota 2 2 2 6 2 2 2" xfId="15279" xr:uid="{00000000-0005-0000-0000-000047430000}"/>
    <cellStyle name="Nota 2 2 2 6 2 2 2 2" xfId="24531" xr:uid="{00000000-0005-0000-0000-000048430000}"/>
    <cellStyle name="Nota 2 2 2 6 2 2 2 3" xfId="33783" xr:uid="{00000000-0005-0000-0000-000049430000}"/>
    <cellStyle name="Nota 2 2 2 6 2 3" xfId="8709" xr:uid="{00000000-0005-0000-0000-00004A430000}"/>
    <cellStyle name="Nota 2 2 2 6 2 3 2" xfId="17961" xr:uid="{00000000-0005-0000-0000-00004B430000}"/>
    <cellStyle name="Nota 2 2 2 6 2 3 2 2" xfId="27213" xr:uid="{00000000-0005-0000-0000-00004C430000}"/>
    <cellStyle name="Nota 2 2 2 6 2 3 2 3" xfId="36465" xr:uid="{00000000-0005-0000-0000-00004D430000}"/>
    <cellStyle name="Nota 2 2 2 6 2 4" xfId="11831" xr:uid="{00000000-0005-0000-0000-00004E430000}"/>
    <cellStyle name="Nota 2 2 2 6 2 4 2" xfId="21083" xr:uid="{00000000-0005-0000-0000-00004F430000}"/>
    <cellStyle name="Nota 2 2 2 6 2 4 3" xfId="30335" xr:uid="{00000000-0005-0000-0000-000050430000}"/>
    <cellStyle name="Nota 2 2 2 6 3" xfId="3235" xr:uid="{00000000-0005-0000-0000-000051430000}"/>
    <cellStyle name="Nota 2 2 2 6 3 2" xfId="6683" xr:uid="{00000000-0005-0000-0000-000052430000}"/>
    <cellStyle name="Nota 2 2 2 6 3 2 2" xfId="15935" xr:uid="{00000000-0005-0000-0000-000053430000}"/>
    <cellStyle name="Nota 2 2 2 6 3 2 2 2" xfId="25187" xr:uid="{00000000-0005-0000-0000-000054430000}"/>
    <cellStyle name="Nota 2 2 2 6 3 2 2 3" xfId="34439" xr:uid="{00000000-0005-0000-0000-000055430000}"/>
    <cellStyle name="Nota 2 2 2 6 3 3" xfId="9365" xr:uid="{00000000-0005-0000-0000-000056430000}"/>
    <cellStyle name="Nota 2 2 2 6 3 3 2" xfId="18617" xr:uid="{00000000-0005-0000-0000-000057430000}"/>
    <cellStyle name="Nota 2 2 2 6 3 3 2 2" xfId="27869" xr:uid="{00000000-0005-0000-0000-000058430000}"/>
    <cellStyle name="Nota 2 2 2 6 3 3 2 3" xfId="37121" xr:uid="{00000000-0005-0000-0000-000059430000}"/>
    <cellStyle name="Nota 2 2 2 6 3 4" xfId="12487" xr:uid="{00000000-0005-0000-0000-00005A430000}"/>
    <cellStyle name="Nota 2 2 2 6 3 4 2" xfId="21739" xr:uid="{00000000-0005-0000-0000-00005B430000}"/>
    <cellStyle name="Nota 2 2 2 6 3 4 3" xfId="30991" xr:uid="{00000000-0005-0000-0000-00005C430000}"/>
    <cellStyle name="Nota 2 2 2 6 4" xfId="3870" xr:uid="{00000000-0005-0000-0000-00005D430000}"/>
    <cellStyle name="Nota 2 2 2 6 4 2" xfId="7318" xr:uid="{00000000-0005-0000-0000-00005E430000}"/>
    <cellStyle name="Nota 2 2 2 6 4 2 2" xfId="16570" xr:uid="{00000000-0005-0000-0000-00005F430000}"/>
    <cellStyle name="Nota 2 2 2 6 4 2 2 2" xfId="25822" xr:uid="{00000000-0005-0000-0000-000060430000}"/>
    <cellStyle name="Nota 2 2 2 6 4 2 2 3" xfId="35074" xr:uid="{00000000-0005-0000-0000-000061430000}"/>
    <cellStyle name="Nota 2 2 2 6 4 3" xfId="10000" xr:uid="{00000000-0005-0000-0000-000062430000}"/>
    <cellStyle name="Nota 2 2 2 6 4 3 2" xfId="19252" xr:uid="{00000000-0005-0000-0000-000063430000}"/>
    <cellStyle name="Nota 2 2 2 6 4 3 2 2" xfId="28504" xr:uid="{00000000-0005-0000-0000-000064430000}"/>
    <cellStyle name="Nota 2 2 2 6 4 3 2 3" xfId="37756" xr:uid="{00000000-0005-0000-0000-000065430000}"/>
    <cellStyle name="Nota 2 2 2 6 4 4" xfId="13122" xr:uid="{00000000-0005-0000-0000-000066430000}"/>
    <cellStyle name="Nota 2 2 2 6 4 4 2" xfId="22374" xr:uid="{00000000-0005-0000-0000-000067430000}"/>
    <cellStyle name="Nota 2 2 2 6 4 4 3" xfId="31626" xr:uid="{00000000-0005-0000-0000-000068430000}"/>
    <cellStyle name="Nota 2 2 2 6 5" xfId="5276" xr:uid="{00000000-0005-0000-0000-000069430000}"/>
    <cellStyle name="Nota 2 2 2 6 5 2" xfId="14528" xr:uid="{00000000-0005-0000-0000-00006A430000}"/>
    <cellStyle name="Nota 2 2 2 6 5 2 2" xfId="23780" xr:uid="{00000000-0005-0000-0000-00006B430000}"/>
    <cellStyle name="Nota 2 2 2 6 5 2 3" xfId="33032" xr:uid="{00000000-0005-0000-0000-00006C430000}"/>
    <cellStyle name="Nota 2 2 2 6 6" xfId="7959" xr:uid="{00000000-0005-0000-0000-00006D430000}"/>
    <cellStyle name="Nota 2 2 2 6 6 2" xfId="17211" xr:uid="{00000000-0005-0000-0000-00006E430000}"/>
    <cellStyle name="Nota 2 2 2 6 6 2 2" xfId="26463" xr:uid="{00000000-0005-0000-0000-00006F430000}"/>
    <cellStyle name="Nota 2 2 2 6 6 2 3" xfId="35715" xr:uid="{00000000-0005-0000-0000-000070430000}"/>
    <cellStyle name="Nota 2 2 2 6 7" xfId="11081" xr:uid="{00000000-0005-0000-0000-000071430000}"/>
    <cellStyle name="Nota 2 2 2 6 7 2" xfId="20333" xr:uid="{00000000-0005-0000-0000-000072430000}"/>
    <cellStyle name="Nota 2 2 2 6 7 3" xfId="29585" xr:uid="{00000000-0005-0000-0000-000073430000}"/>
    <cellStyle name="Nota 2 2 2 7" xfId="1015" xr:uid="{00000000-0005-0000-0000-000074430000}"/>
    <cellStyle name="Nota 2 2 2 7 2" xfId="4743" xr:uid="{00000000-0005-0000-0000-000075430000}"/>
    <cellStyle name="Nota 2 2 2 7 2 2" xfId="13995" xr:uid="{00000000-0005-0000-0000-000076430000}"/>
    <cellStyle name="Nota 2 2 2 7 2 2 2" xfId="23247" xr:uid="{00000000-0005-0000-0000-000077430000}"/>
    <cellStyle name="Nota 2 2 2 7 2 2 3" xfId="32499" xr:uid="{00000000-0005-0000-0000-000078430000}"/>
    <cellStyle name="Nota 2 2 2 7 3" xfId="4497" xr:uid="{00000000-0005-0000-0000-000079430000}"/>
    <cellStyle name="Nota 2 2 2 7 3 2" xfId="13749" xr:uid="{00000000-0005-0000-0000-00007A430000}"/>
    <cellStyle name="Nota 2 2 2 7 3 2 2" xfId="23001" xr:uid="{00000000-0005-0000-0000-00007B430000}"/>
    <cellStyle name="Nota 2 2 2 7 3 2 3" xfId="32253" xr:uid="{00000000-0005-0000-0000-00007C430000}"/>
    <cellStyle name="Nota 2 2 2 7 4" xfId="10769" xr:uid="{00000000-0005-0000-0000-00007D430000}"/>
    <cellStyle name="Nota 2 2 2 7 4 2" xfId="20021" xr:uid="{00000000-0005-0000-0000-00007E430000}"/>
    <cellStyle name="Nota 2 2 2 7 4 3" xfId="29273" xr:uid="{00000000-0005-0000-0000-00007F430000}"/>
    <cellStyle name="Nota 2 2 2 8" xfId="907" xr:uid="{00000000-0005-0000-0000-000080430000}"/>
    <cellStyle name="Nota 2 2 2 8 2" xfId="4635" xr:uid="{00000000-0005-0000-0000-000081430000}"/>
    <cellStyle name="Nota 2 2 2 8 2 2" xfId="13887" xr:uid="{00000000-0005-0000-0000-000082430000}"/>
    <cellStyle name="Nota 2 2 2 8 2 2 2" xfId="23139" xr:uid="{00000000-0005-0000-0000-000083430000}"/>
    <cellStyle name="Nota 2 2 2 8 2 2 3" xfId="32391" xr:uid="{00000000-0005-0000-0000-000084430000}"/>
    <cellStyle name="Nota 2 2 2 8 3" xfId="4951" xr:uid="{00000000-0005-0000-0000-000085430000}"/>
    <cellStyle name="Nota 2 2 2 8 3 2" xfId="14203" xr:uid="{00000000-0005-0000-0000-000086430000}"/>
    <cellStyle name="Nota 2 2 2 8 3 2 2" xfId="23455" xr:uid="{00000000-0005-0000-0000-000087430000}"/>
    <cellStyle name="Nota 2 2 2 8 3 2 3" xfId="32707" xr:uid="{00000000-0005-0000-0000-000088430000}"/>
    <cellStyle name="Nota 2 2 2 8 4" xfId="10661" xr:uid="{00000000-0005-0000-0000-000089430000}"/>
    <cellStyle name="Nota 2 2 2 8 4 2" xfId="19913" xr:uid="{00000000-0005-0000-0000-00008A430000}"/>
    <cellStyle name="Nota 2 2 2 8 4 3" xfId="29165" xr:uid="{00000000-0005-0000-0000-00008B430000}"/>
    <cellStyle name="Nota 2 2 2 9" xfId="3040" xr:uid="{00000000-0005-0000-0000-00008C430000}"/>
    <cellStyle name="Nota 2 2 2 9 2" xfId="6488" xr:uid="{00000000-0005-0000-0000-00008D430000}"/>
    <cellStyle name="Nota 2 2 2 9 2 2" xfId="15740" xr:uid="{00000000-0005-0000-0000-00008E430000}"/>
    <cellStyle name="Nota 2 2 2 9 2 2 2" xfId="24992" xr:uid="{00000000-0005-0000-0000-00008F430000}"/>
    <cellStyle name="Nota 2 2 2 9 2 2 3" xfId="34244" xr:uid="{00000000-0005-0000-0000-000090430000}"/>
    <cellStyle name="Nota 2 2 2 9 3" xfId="9170" xr:uid="{00000000-0005-0000-0000-000091430000}"/>
    <cellStyle name="Nota 2 2 2 9 3 2" xfId="18422" xr:uid="{00000000-0005-0000-0000-000092430000}"/>
    <cellStyle name="Nota 2 2 2 9 3 2 2" xfId="27674" xr:uid="{00000000-0005-0000-0000-000093430000}"/>
    <cellStyle name="Nota 2 2 2 9 3 2 3" xfId="36926" xr:uid="{00000000-0005-0000-0000-000094430000}"/>
    <cellStyle name="Nota 2 2 2 9 4" xfId="12292" xr:uid="{00000000-0005-0000-0000-000095430000}"/>
    <cellStyle name="Nota 2 2 2 9 4 2" xfId="21544" xr:uid="{00000000-0005-0000-0000-000096430000}"/>
    <cellStyle name="Nota 2 2 2 9 4 3" xfId="30796" xr:uid="{00000000-0005-0000-0000-000097430000}"/>
    <cellStyle name="Nota 2 2 3" xfId="751" xr:uid="{00000000-0005-0000-0000-000098430000}"/>
    <cellStyle name="Nota 2 2 3 10" xfId="4529" xr:uid="{00000000-0005-0000-0000-000099430000}"/>
    <cellStyle name="Nota 2 2 3 10 2" xfId="13781" xr:uid="{00000000-0005-0000-0000-00009A430000}"/>
    <cellStyle name="Nota 2 2 3 10 2 2" xfId="23033" xr:uid="{00000000-0005-0000-0000-00009B430000}"/>
    <cellStyle name="Nota 2 2 3 10 2 3" xfId="32285" xr:uid="{00000000-0005-0000-0000-00009C430000}"/>
    <cellStyle name="Nota 2 2 3 11" xfId="5042" xr:uid="{00000000-0005-0000-0000-00009D430000}"/>
    <cellStyle name="Nota 2 2 3 11 2" xfId="14294" xr:uid="{00000000-0005-0000-0000-00009E430000}"/>
    <cellStyle name="Nota 2 2 3 11 2 2" xfId="23546" xr:uid="{00000000-0005-0000-0000-00009F430000}"/>
    <cellStyle name="Nota 2 2 3 11 2 3" xfId="32798" xr:uid="{00000000-0005-0000-0000-0000A0430000}"/>
    <cellStyle name="Nota 2 2 3 12" xfId="10565" xr:uid="{00000000-0005-0000-0000-0000A1430000}"/>
    <cellStyle name="Nota 2 2 3 12 2" xfId="19817" xr:uid="{00000000-0005-0000-0000-0000A2430000}"/>
    <cellStyle name="Nota 2 2 3 12 3" xfId="29069" xr:uid="{00000000-0005-0000-0000-0000A3430000}"/>
    <cellStyle name="Nota 2 2 3 2" xfId="1950" xr:uid="{00000000-0005-0000-0000-0000A4430000}"/>
    <cellStyle name="Nota 2 2 3 2 2" xfId="2703" xr:uid="{00000000-0005-0000-0000-0000A5430000}"/>
    <cellStyle name="Nota 2 2 3 2 2 2" xfId="6151" xr:uid="{00000000-0005-0000-0000-0000A6430000}"/>
    <cellStyle name="Nota 2 2 3 2 2 2 2" xfId="15403" xr:uid="{00000000-0005-0000-0000-0000A7430000}"/>
    <cellStyle name="Nota 2 2 3 2 2 2 2 2" xfId="24655" xr:uid="{00000000-0005-0000-0000-0000A8430000}"/>
    <cellStyle name="Nota 2 2 3 2 2 2 2 3" xfId="33907" xr:uid="{00000000-0005-0000-0000-0000A9430000}"/>
    <cellStyle name="Nota 2 2 3 2 2 3" xfId="8833" xr:uid="{00000000-0005-0000-0000-0000AA430000}"/>
    <cellStyle name="Nota 2 2 3 2 2 3 2" xfId="18085" xr:uid="{00000000-0005-0000-0000-0000AB430000}"/>
    <cellStyle name="Nota 2 2 3 2 2 3 2 2" xfId="27337" xr:uid="{00000000-0005-0000-0000-0000AC430000}"/>
    <cellStyle name="Nota 2 2 3 2 2 3 2 3" xfId="36589" xr:uid="{00000000-0005-0000-0000-0000AD430000}"/>
    <cellStyle name="Nota 2 2 3 2 2 4" xfId="11955" xr:uid="{00000000-0005-0000-0000-0000AE430000}"/>
    <cellStyle name="Nota 2 2 3 2 2 4 2" xfId="21207" xr:uid="{00000000-0005-0000-0000-0000AF430000}"/>
    <cellStyle name="Nota 2 2 3 2 2 4 3" xfId="30459" xr:uid="{00000000-0005-0000-0000-0000B0430000}"/>
    <cellStyle name="Nota 2 2 3 2 3" xfId="3359" xr:uid="{00000000-0005-0000-0000-0000B1430000}"/>
    <cellStyle name="Nota 2 2 3 2 3 2" xfId="6807" xr:uid="{00000000-0005-0000-0000-0000B2430000}"/>
    <cellStyle name="Nota 2 2 3 2 3 2 2" xfId="16059" xr:uid="{00000000-0005-0000-0000-0000B3430000}"/>
    <cellStyle name="Nota 2 2 3 2 3 2 2 2" xfId="25311" xr:uid="{00000000-0005-0000-0000-0000B4430000}"/>
    <cellStyle name="Nota 2 2 3 2 3 2 2 3" xfId="34563" xr:uid="{00000000-0005-0000-0000-0000B5430000}"/>
    <cellStyle name="Nota 2 2 3 2 3 3" xfId="9489" xr:uid="{00000000-0005-0000-0000-0000B6430000}"/>
    <cellStyle name="Nota 2 2 3 2 3 3 2" xfId="18741" xr:uid="{00000000-0005-0000-0000-0000B7430000}"/>
    <cellStyle name="Nota 2 2 3 2 3 3 2 2" xfId="27993" xr:uid="{00000000-0005-0000-0000-0000B8430000}"/>
    <cellStyle name="Nota 2 2 3 2 3 3 2 3" xfId="37245" xr:uid="{00000000-0005-0000-0000-0000B9430000}"/>
    <cellStyle name="Nota 2 2 3 2 3 4" xfId="12611" xr:uid="{00000000-0005-0000-0000-0000BA430000}"/>
    <cellStyle name="Nota 2 2 3 2 3 4 2" xfId="21863" xr:uid="{00000000-0005-0000-0000-0000BB430000}"/>
    <cellStyle name="Nota 2 2 3 2 3 4 3" xfId="31115" xr:uid="{00000000-0005-0000-0000-0000BC430000}"/>
    <cellStyle name="Nota 2 2 3 2 4" xfId="3994" xr:uid="{00000000-0005-0000-0000-0000BD430000}"/>
    <cellStyle name="Nota 2 2 3 2 4 2" xfId="7442" xr:uid="{00000000-0005-0000-0000-0000BE430000}"/>
    <cellStyle name="Nota 2 2 3 2 4 2 2" xfId="16694" xr:uid="{00000000-0005-0000-0000-0000BF430000}"/>
    <cellStyle name="Nota 2 2 3 2 4 2 2 2" xfId="25946" xr:uid="{00000000-0005-0000-0000-0000C0430000}"/>
    <cellStyle name="Nota 2 2 3 2 4 2 2 3" xfId="35198" xr:uid="{00000000-0005-0000-0000-0000C1430000}"/>
    <cellStyle name="Nota 2 2 3 2 4 3" xfId="10124" xr:uid="{00000000-0005-0000-0000-0000C2430000}"/>
    <cellStyle name="Nota 2 2 3 2 4 3 2" xfId="19376" xr:uid="{00000000-0005-0000-0000-0000C3430000}"/>
    <cellStyle name="Nota 2 2 3 2 4 3 2 2" xfId="28628" xr:uid="{00000000-0005-0000-0000-0000C4430000}"/>
    <cellStyle name="Nota 2 2 3 2 4 3 2 3" xfId="37880" xr:uid="{00000000-0005-0000-0000-0000C5430000}"/>
    <cellStyle name="Nota 2 2 3 2 4 4" xfId="13246" xr:uid="{00000000-0005-0000-0000-0000C6430000}"/>
    <cellStyle name="Nota 2 2 3 2 4 4 2" xfId="22498" xr:uid="{00000000-0005-0000-0000-0000C7430000}"/>
    <cellStyle name="Nota 2 2 3 2 4 4 3" xfId="31750" xr:uid="{00000000-0005-0000-0000-0000C8430000}"/>
    <cellStyle name="Nota 2 2 3 2 5" xfId="5400" xr:uid="{00000000-0005-0000-0000-0000C9430000}"/>
    <cellStyle name="Nota 2 2 3 2 5 2" xfId="14652" xr:uid="{00000000-0005-0000-0000-0000CA430000}"/>
    <cellStyle name="Nota 2 2 3 2 5 2 2" xfId="23904" xr:uid="{00000000-0005-0000-0000-0000CB430000}"/>
    <cellStyle name="Nota 2 2 3 2 5 2 3" xfId="33156" xr:uid="{00000000-0005-0000-0000-0000CC430000}"/>
    <cellStyle name="Nota 2 2 3 2 6" xfId="8083" xr:uid="{00000000-0005-0000-0000-0000CD430000}"/>
    <cellStyle name="Nota 2 2 3 2 6 2" xfId="17335" xr:uid="{00000000-0005-0000-0000-0000CE430000}"/>
    <cellStyle name="Nota 2 2 3 2 6 2 2" xfId="26587" xr:uid="{00000000-0005-0000-0000-0000CF430000}"/>
    <cellStyle name="Nota 2 2 3 2 6 2 3" xfId="35839" xr:uid="{00000000-0005-0000-0000-0000D0430000}"/>
    <cellStyle name="Nota 2 2 3 2 7" xfId="11205" xr:uid="{00000000-0005-0000-0000-0000D1430000}"/>
    <cellStyle name="Nota 2 2 3 2 7 2" xfId="20457" xr:uid="{00000000-0005-0000-0000-0000D2430000}"/>
    <cellStyle name="Nota 2 2 3 2 7 3" xfId="29709" xr:uid="{00000000-0005-0000-0000-0000D3430000}"/>
    <cellStyle name="Nota 2 2 3 3" xfId="2043" xr:uid="{00000000-0005-0000-0000-0000D4430000}"/>
    <cellStyle name="Nota 2 2 3 3 2" xfId="2792" xr:uid="{00000000-0005-0000-0000-0000D5430000}"/>
    <cellStyle name="Nota 2 2 3 3 2 2" xfId="6240" xr:uid="{00000000-0005-0000-0000-0000D6430000}"/>
    <cellStyle name="Nota 2 2 3 3 2 2 2" xfId="15492" xr:uid="{00000000-0005-0000-0000-0000D7430000}"/>
    <cellStyle name="Nota 2 2 3 3 2 2 2 2" xfId="24744" xr:uid="{00000000-0005-0000-0000-0000D8430000}"/>
    <cellStyle name="Nota 2 2 3 3 2 2 2 3" xfId="33996" xr:uid="{00000000-0005-0000-0000-0000D9430000}"/>
    <cellStyle name="Nota 2 2 3 3 2 3" xfId="8922" xr:uid="{00000000-0005-0000-0000-0000DA430000}"/>
    <cellStyle name="Nota 2 2 3 3 2 3 2" xfId="18174" xr:uid="{00000000-0005-0000-0000-0000DB430000}"/>
    <cellStyle name="Nota 2 2 3 3 2 3 2 2" xfId="27426" xr:uid="{00000000-0005-0000-0000-0000DC430000}"/>
    <cellStyle name="Nota 2 2 3 3 2 3 2 3" xfId="36678" xr:uid="{00000000-0005-0000-0000-0000DD430000}"/>
    <cellStyle name="Nota 2 2 3 3 2 4" xfId="12044" xr:uid="{00000000-0005-0000-0000-0000DE430000}"/>
    <cellStyle name="Nota 2 2 3 3 2 4 2" xfId="21296" xr:uid="{00000000-0005-0000-0000-0000DF430000}"/>
    <cellStyle name="Nota 2 2 3 3 2 4 3" xfId="30548" xr:uid="{00000000-0005-0000-0000-0000E0430000}"/>
    <cellStyle name="Nota 2 2 3 3 3" xfId="3448" xr:uid="{00000000-0005-0000-0000-0000E1430000}"/>
    <cellStyle name="Nota 2 2 3 3 3 2" xfId="6896" xr:uid="{00000000-0005-0000-0000-0000E2430000}"/>
    <cellStyle name="Nota 2 2 3 3 3 2 2" xfId="16148" xr:uid="{00000000-0005-0000-0000-0000E3430000}"/>
    <cellStyle name="Nota 2 2 3 3 3 2 2 2" xfId="25400" xr:uid="{00000000-0005-0000-0000-0000E4430000}"/>
    <cellStyle name="Nota 2 2 3 3 3 2 2 3" xfId="34652" xr:uid="{00000000-0005-0000-0000-0000E5430000}"/>
    <cellStyle name="Nota 2 2 3 3 3 3" xfId="9578" xr:uid="{00000000-0005-0000-0000-0000E6430000}"/>
    <cellStyle name="Nota 2 2 3 3 3 3 2" xfId="18830" xr:uid="{00000000-0005-0000-0000-0000E7430000}"/>
    <cellStyle name="Nota 2 2 3 3 3 3 2 2" xfId="28082" xr:uid="{00000000-0005-0000-0000-0000E8430000}"/>
    <cellStyle name="Nota 2 2 3 3 3 3 2 3" xfId="37334" xr:uid="{00000000-0005-0000-0000-0000E9430000}"/>
    <cellStyle name="Nota 2 2 3 3 3 4" xfId="12700" xr:uid="{00000000-0005-0000-0000-0000EA430000}"/>
    <cellStyle name="Nota 2 2 3 3 3 4 2" xfId="21952" xr:uid="{00000000-0005-0000-0000-0000EB430000}"/>
    <cellStyle name="Nota 2 2 3 3 3 4 3" xfId="31204" xr:uid="{00000000-0005-0000-0000-0000EC430000}"/>
    <cellStyle name="Nota 2 2 3 3 4" xfId="4083" xr:uid="{00000000-0005-0000-0000-0000ED430000}"/>
    <cellStyle name="Nota 2 2 3 3 4 2" xfId="7531" xr:uid="{00000000-0005-0000-0000-0000EE430000}"/>
    <cellStyle name="Nota 2 2 3 3 4 2 2" xfId="16783" xr:uid="{00000000-0005-0000-0000-0000EF430000}"/>
    <cellStyle name="Nota 2 2 3 3 4 2 2 2" xfId="26035" xr:uid="{00000000-0005-0000-0000-0000F0430000}"/>
    <cellStyle name="Nota 2 2 3 3 4 2 2 3" xfId="35287" xr:uid="{00000000-0005-0000-0000-0000F1430000}"/>
    <cellStyle name="Nota 2 2 3 3 4 3" xfId="10213" xr:uid="{00000000-0005-0000-0000-0000F2430000}"/>
    <cellStyle name="Nota 2 2 3 3 4 3 2" xfId="19465" xr:uid="{00000000-0005-0000-0000-0000F3430000}"/>
    <cellStyle name="Nota 2 2 3 3 4 3 2 2" xfId="28717" xr:uid="{00000000-0005-0000-0000-0000F4430000}"/>
    <cellStyle name="Nota 2 2 3 3 4 3 2 3" xfId="37969" xr:uid="{00000000-0005-0000-0000-0000F5430000}"/>
    <cellStyle name="Nota 2 2 3 3 4 4" xfId="13335" xr:uid="{00000000-0005-0000-0000-0000F6430000}"/>
    <cellStyle name="Nota 2 2 3 3 4 4 2" xfId="22587" xr:uid="{00000000-0005-0000-0000-0000F7430000}"/>
    <cellStyle name="Nota 2 2 3 3 4 4 3" xfId="31839" xr:uid="{00000000-0005-0000-0000-0000F8430000}"/>
    <cellStyle name="Nota 2 2 3 3 5" xfId="5491" xr:uid="{00000000-0005-0000-0000-0000F9430000}"/>
    <cellStyle name="Nota 2 2 3 3 5 2" xfId="14743" xr:uid="{00000000-0005-0000-0000-0000FA430000}"/>
    <cellStyle name="Nota 2 2 3 3 5 2 2" xfId="23995" xr:uid="{00000000-0005-0000-0000-0000FB430000}"/>
    <cellStyle name="Nota 2 2 3 3 5 2 3" xfId="33247" xr:uid="{00000000-0005-0000-0000-0000FC430000}"/>
    <cellStyle name="Nota 2 2 3 3 6" xfId="8173" xr:uid="{00000000-0005-0000-0000-0000FD430000}"/>
    <cellStyle name="Nota 2 2 3 3 6 2" xfId="17425" xr:uid="{00000000-0005-0000-0000-0000FE430000}"/>
    <cellStyle name="Nota 2 2 3 3 6 2 2" xfId="26677" xr:uid="{00000000-0005-0000-0000-0000FF430000}"/>
    <cellStyle name="Nota 2 2 3 3 6 2 3" xfId="35929" xr:uid="{00000000-0005-0000-0000-000000440000}"/>
    <cellStyle name="Nota 2 2 3 3 7" xfId="11295" xr:uid="{00000000-0005-0000-0000-000001440000}"/>
    <cellStyle name="Nota 2 2 3 3 7 2" xfId="20547" xr:uid="{00000000-0005-0000-0000-000002440000}"/>
    <cellStyle name="Nota 2 2 3 3 7 3" xfId="29799" xr:uid="{00000000-0005-0000-0000-000003440000}"/>
    <cellStyle name="Nota 2 2 3 4" xfId="2118" xr:uid="{00000000-0005-0000-0000-000004440000}"/>
    <cellStyle name="Nota 2 2 3 4 2" xfId="2867" xr:uid="{00000000-0005-0000-0000-000005440000}"/>
    <cellStyle name="Nota 2 2 3 4 2 2" xfId="6315" xr:uid="{00000000-0005-0000-0000-000006440000}"/>
    <cellStyle name="Nota 2 2 3 4 2 2 2" xfId="15567" xr:uid="{00000000-0005-0000-0000-000007440000}"/>
    <cellStyle name="Nota 2 2 3 4 2 2 2 2" xfId="24819" xr:uid="{00000000-0005-0000-0000-000008440000}"/>
    <cellStyle name="Nota 2 2 3 4 2 2 2 3" xfId="34071" xr:uid="{00000000-0005-0000-0000-000009440000}"/>
    <cellStyle name="Nota 2 2 3 4 2 3" xfId="8997" xr:uid="{00000000-0005-0000-0000-00000A440000}"/>
    <cellStyle name="Nota 2 2 3 4 2 3 2" xfId="18249" xr:uid="{00000000-0005-0000-0000-00000B440000}"/>
    <cellStyle name="Nota 2 2 3 4 2 3 2 2" xfId="27501" xr:uid="{00000000-0005-0000-0000-00000C440000}"/>
    <cellStyle name="Nota 2 2 3 4 2 3 2 3" xfId="36753" xr:uid="{00000000-0005-0000-0000-00000D440000}"/>
    <cellStyle name="Nota 2 2 3 4 2 4" xfId="12119" xr:uid="{00000000-0005-0000-0000-00000E440000}"/>
    <cellStyle name="Nota 2 2 3 4 2 4 2" xfId="21371" xr:uid="{00000000-0005-0000-0000-00000F440000}"/>
    <cellStyle name="Nota 2 2 3 4 2 4 3" xfId="30623" xr:uid="{00000000-0005-0000-0000-000010440000}"/>
    <cellStyle name="Nota 2 2 3 4 3" xfId="3523" xr:uid="{00000000-0005-0000-0000-000011440000}"/>
    <cellStyle name="Nota 2 2 3 4 3 2" xfId="6971" xr:uid="{00000000-0005-0000-0000-000012440000}"/>
    <cellStyle name="Nota 2 2 3 4 3 2 2" xfId="16223" xr:uid="{00000000-0005-0000-0000-000013440000}"/>
    <cellStyle name="Nota 2 2 3 4 3 2 2 2" xfId="25475" xr:uid="{00000000-0005-0000-0000-000014440000}"/>
    <cellStyle name="Nota 2 2 3 4 3 2 2 3" xfId="34727" xr:uid="{00000000-0005-0000-0000-000015440000}"/>
    <cellStyle name="Nota 2 2 3 4 3 3" xfId="9653" xr:uid="{00000000-0005-0000-0000-000016440000}"/>
    <cellStyle name="Nota 2 2 3 4 3 3 2" xfId="18905" xr:uid="{00000000-0005-0000-0000-000017440000}"/>
    <cellStyle name="Nota 2 2 3 4 3 3 2 2" xfId="28157" xr:uid="{00000000-0005-0000-0000-000018440000}"/>
    <cellStyle name="Nota 2 2 3 4 3 3 2 3" xfId="37409" xr:uid="{00000000-0005-0000-0000-000019440000}"/>
    <cellStyle name="Nota 2 2 3 4 3 4" xfId="12775" xr:uid="{00000000-0005-0000-0000-00001A440000}"/>
    <cellStyle name="Nota 2 2 3 4 3 4 2" xfId="22027" xr:uid="{00000000-0005-0000-0000-00001B440000}"/>
    <cellStyle name="Nota 2 2 3 4 3 4 3" xfId="31279" xr:uid="{00000000-0005-0000-0000-00001C440000}"/>
    <cellStyle name="Nota 2 2 3 4 4" xfId="4158" xr:uid="{00000000-0005-0000-0000-00001D440000}"/>
    <cellStyle name="Nota 2 2 3 4 4 2" xfId="7606" xr:uid="{00000000-0005-0000-0000-00001E440000}"/>
    <cellStyle name="Nota 2 2 3 4 4 2 2" xfId="16858" xr:uid="{00000000-0005-0000-0000-00001F440000}"/>
    <cellStyle name="Nota 2 2 3 4 4 2 2 2" xfId="26110" xr:uid="{00000000-0005-0000-0000-000020440000}"/>
    <cellStyle name="Nota 2 2 3 4 4 2 2 3" xfId="35362" xr:uid="{00000000-0005-0000-0000-000021440000}"/>
    <cellStyle name="Nota 2 2 3 4 4 3" xfId="10288" xr:uid="{00000000-0005-0000-0000-000022440000}"/>
    <cellStyle name="Nota 2 2 3 4 4 3 2" xfId="19540" xr:uid="{00000000-0005-0000-0000-000023440000}"/>
    <cellStyle name="Nota 2 2 3 4 4 3 2 2" xfId="28792" xr:uid="{00000000-0005-0000-0000-000024440000}"/>
    <cellStyle name="Nota 2 2 3 4 4 3 2 3" xfId="38044" xr:uid="{00000000-0005-0000-0000-000025440000}"/>
    <cellStyle name="Nota 2 2 3 4 4 4" xfId="13410" xr:uid="{00000000-0005-0000-0000-000026440000}"/>
    <cellStyle name="Nota 2 2 3 4 4 4 2" xfId="22662" xr:uid="{00000000-0005-0000-0000-000027440000}"/>
    <cellStyle name="Nota 2 2 3 4 4 4 3" xfId="31914" xr:uid="{00000000-0005-0000-0000-000028440000}"/>
    <cellStyle name="Nota 2 2 3 4 5" xfId="5566" xr:uid="{00000000-0005-0000-0000-000029440000}"/>
    <cellStyle name="Nota 2 2 3 4 5 2" xfId="14818" xr:uid="{00000000-0005-0000-0000-00002A440000}"/>
    <cellStyle name="Nota 2 2 3 4 5 2 2" xfId="24070" xr:uid="{00000000-0005-0000-0000-00002B440000}"/>
    <cellStyle name="Nota 2 2 3 4 5 2 3" xfId="33322" xr:uid="{00000000-0005-0000-0000-00002C440000}"/>
    <cellStyle name="Nota 2 2 3 4 6" xfId="8248" xr:uid="{00000000-0005-0000-0000-00002D440000}"/>
    <cellStyle name="Nota 2 2 3 4 6 2" xfId="17500" xr:uid="{00000000-0005-0000-0000-00002E440000}"/>
    <cellStyle name="Nota 2 2 3 4 6 2 2" xfId="26752" xr:uid="{00000000-0005-0000-0000-00002F440000}"/>
    <cellStyle name="Nota 2 2 3 4 6 2 3" xfId="36004" xr:uid="{00000000-0005-0000-0000-000030440000}"/>
    <cellStyle name="Nota 2 2 3 4 7" xfId="11370" xr:uid="{00000000-0005-0000-0000-000031440000}"/>
    <cellStyle name="Nota 2 2 3 4 7 2" xfId="20622" xr:uid="{00000000-0005-0000-0000-000032440000}"/>
    <cellStyle name="Nota 2 2 3 4 7 3" xfId="29874" xr:uid="{00000000-0005-0000-0000-000033440000}"/>
    <cellStyle name="Nota 2 2 3 5" xfId="2187" xr:uid="{00000000-0005-0000-0000-000034440000}"/>
    <cellStyle name="Nota 2 2 3 5 2" xfId="2936" xr:uid="{00000000-0005-0000-0000-000035440000}"/>
    <cellStyle name="Nota 2 2 3 5 2 2" xfId="6384" xr:uid="{00000000-0005-0000-0000-000036440000}"/>
    <cellStyle name="Nota 2 2 3 5 2 2 2" xfId="15636" xr:uid="{00000000-0005-0000-0000-000037440000}"/>
    <cellStyle name="Nota 2 2 3 5 2 2 2 2" xfId="24888" xr:uid="{00000000-0005-0000-0000-000038440000}"/>
    <cellStyle name="Nota 2 2 3 5 2 2 2 3" xfId="34140" xr:uid="{00000000-0005-0000-0000-000039440000}"/>
    <cellStyle name="Nota 2 2 3 5 2 3" xfId="9066" xr:uid="{00000000-0005-0000-0000-00003A440000}"/>
    <cellStyle name="Nota 2 2 3 5 2 3 2" xfId="18318" xr:uid="{00000000-0005-0000-0000-00003B440000}"/>
    <cellStyle name="Nota 2 2 3 5 2 3 2 2" xfId="27570" xr:uid="{00000000-0005-0000-0000-00003C440000}"/>
    <cellStyle name="Nota 2 2 3 5 2 3 2 3" xfId="36822" xr:uid="{00000000-0005-0000-0000-00003D440000}"/>
    <cellStyle name="Nota 2 2 3 5 2 4" xfId="12188" xr:uid="{00000000-0005-0000-0000-00003E440000}"/>
    <cellStyle name="Nota 2 2 3 5 2 4 2" xfId="21440" xr:uid="{00000000-0005-0000-0000-00003F440000}"/>
    <cellStyle name="Nota 2 2 3 5 2 4 3" xfId="30692" xr:uid="{00000000-0005-0000-0000-000040440000}"/>
    <cellStyle name="Nota 2 2 3 5 3" xfId="3592" xr:uid="{00000000-0005-0000-0000-000041440000}"/>
    <cellStyle name="Nota 2 2 3 5 3 2" xfId="7040" xr:uid="{00000000-0005-0000-0000-000042440000}"/>
    <cellStyle name="Nota 2 2 3 5 3 2 2" xfId="16292" xr:uid="{00000000-0005-0000-0000-000043440000}"/>
    <cellStyle name="Nota 2 2 3 5 3 2 2 2" xfId="25544" xr:uid="{00000000-0005-0000-0000-000044440000}"/>
    <cellStyle name="Nota 2 2 3 5 3 2 2 3" xfId="34796" xr:uid="{00000000-0005-0000-0000-000045440000}"/>
    <cellStyle name="Nota 2 2 3 5 3 3" xfId="9722" xr:uid="{00000000-0005-0000-0000-000046440000}"/>
    <cellStyle name="Nota 2 2 3 5 3 3 2" xfId="18974" xr:uid="{00000000-0005-0000-0000-000047440000}"/>
    <cellStyle name="Nota 2 2 3 5 3 3 2 2" xfId="28226" xr:uid="{00000000-0005-0000-0000-000048440000}"/>
    <cellStyle name="Nota 2 2 3 5 3 3 2 3" xfId="37478" xr:uid="{00000000-0005-0000-0000-000049440000}"/>
    <cellStyle name="Nota 2 2 3 5 3 4" xfId="12844" xr:uid="{00000000-0005-0000-0000-00004A440000}"/>
    <cellStyle name="Nota 2 2 3 5 3 4 2" xfId="22096" xr:uid="{00000000-0005-0000-0000-00004B440000}"/>
    <cellStyle name="Nota 2 2 3 5 3 4 3" xfId="31348" xr:uid="{00000000-0005-0000-0000-00004C440000}"/>
    <cellStyle name="Nota 2 2 3 5 4" xfId="4227" xr:uid="{00000000-0005-0000-0000-00004D440000}"/>
    <cellStyle name="Nota 2 2 3 5 4 2" xfId="7675" xr:uid="{00000000-0005-0000-0000-00004E440000}"/>
    <cellStyle name="Nota 2 2 3 5 4 2 2" xfId="16927" xr:uid="{00000000-0005-0000-0000-00004F440000}"/>
    <cellStyle name="Nota 2 2 3 5 4 2 2 2" xfId="26179" xr:uid="{00000000-0005-0000-0000-000050440000}"/>
    <cellStyle name="Nota 2 2 3 5 4 2 2 3" xfId="35431" xr:uid="{00000000-0005-0000-0000-000051440000}"/>
    <cellStyle name="Nota 2 2 3 5 4 3" xfId="10357" xr:uid="{00000000-0005-0000-0000-000052440000}"/>
    <cellStyle name="Nota 2 2 3 5 4 3 2" xfId="19609" xr:uid="{00000000-0005-0000-0000-000053440000}"/>
    <cellStyle name="Nota 2 2 3 5 4 3 2 2" xfId="28861" xr:uid="{00000000-0005-0000-0000-000054440000}"/>
    <cellStyle name="Nota 2 2 3 5 4 3 2 3" xfId="38113" xr:uid="{00000000-0005-0000-0000-000055440000}"/>
    <cellStyle name="Nota 2 2 3 5 4 4" xfId="13479" xr:uid="{00000000-0005-0000-0000-000056440000}"/>
    <cellStyle name="Nota 2 2 3 5 4 4 2" xfId="22731" xr:uid="{00000000-0005-0000-0000-000057440000}"/>
    <cellStyle name="Nota 2 2 3 5 4 4 3" xfId="31983" xr:uid="{00000000-0005-0000-0000-000058440000}"/>
    <cellStyle name="Nota 2 2 3 5 5" xfId="5635" xr:uid="{00000000-0005-0000-0000-000059440000}"/>
    <cellStyle name="Nota 2 2 3 5 5 2" xfId="14887" xr:uid="{00000000-0005-0000-0000-00005A440000}"/>
    <cellStyle name="Nota 2 2 3 5 5 2 2" xfId="24139" xr:uid="{00000000-0005-0000-0000-00005B440000}"/>
    <cellStyle name="Nota 2 2 3 5 5 2 3" xfId="33391" xr:uid="{00000000-0005-0000-0000-00005C440000}"/>
    <cellStyle name="Nota 2 2 3 5 6" xfId="8317" xr:uid="{00000000-0005-0000-0000-00005D440000}"/>
    <cellStyle name="Nota 2 2 3 5 6 2" xfId="17569" xr:uid="{00000000-0005-0000-0000-00005E440000}"/>
    <cellStyle name="Nota 2 2 3 5 6 2 2" xfId="26821" xr:uid="{00000000-0005-0000-0000-00005F440000}"/>
    <cellStyle name="Nota 2 2 3 5 6 2 3" xfId="36073" xr:uid="{00000000-0005-0000-0000-000060440000}"/>
    <cellStyle name="Nota 2 2 3 5 7" xfId="11439" xr:uid="{00000000-0005-0000-0000-000061440000}"/>
    <cellStyle name="Nota 2 2 3 5 7 2" xfId="20691" xr:uid="{00000000-0005-0000-0000-000062440000}"/>
    <cellStyle name="Nota 2 2 3 5 7 3" xfId="29943" xr:uid="{00000000-0005-0000-0000-000063440000}"/>
    <cellStyle name="Nota 2 2 3 6" xfId="2248" xr:uid="{00000000-0005-0000-0000-000064440000}"/>
    <cellStyle name="Nota 2 2 3 6 2" xfId="2997" xr:uid="{00000000-0005-0000-0000-000065440000}"/>
    <cellStyle name="Nota 2 2 3 6 2 2" xfId="6445" xr:uid="{00000000-0005-0000-0000-000066440000}"/>
    <cellStyle name="Nota 2 2 3 6 2 2 2" xfId="15697" xr:uid="{00000000-0005-0000-0000-000067440000}"/>
    <cellStyle name="Nota 2 2 3 6 2 2 2 2" xfId="24949" xr:uid="{00000000-0005-0000-0000-000068440000}"/>
    <cellStyle name="Nota 2 2 3 6 2 2 2 3" xfId="34201" xr:uid="{00000000-0005-0000-0000-000069440000}"/>
    <cellStyle name="Nota 2 2 3 6 2 3" xfId="9127" xr:uid="{00000000-0005-0000-0000-00006A440000}"/>
    <cellStyle name="Nota 2 2 3 6 2 3 2" xfId="18379" xr:uid="{00000000-0005-0000-0000-00006B440000}"/>
    <cellStyle name="Nota 2 2 3 6 2 3 2 2" xfId="27631" xr:uid="{00000000-0005-0000-0000-00006C440000}"/>
    <cellStyle name="Nota 2 2 3 6 2 3 2 3" xfId="36883" xr:uid="{00000000-0005-0000-0000-00006D440000}"/>
    <cellStyle name="Nota 2 2 3 6 2 4" xfId="12249" xr:uid="{00000000-0005-0000-0000-00006E440000}"/>
    <cellStyle name="Nota 2 2 3 6 2 4 2" xfId="21501" xr:uid="{00000000-0005-0000-0000-00006F440000}"/>
    <cellStyle name="Nota 2 2 3 6 2 4 3" xfId="30753" xr:uid="{00000000-0005-0000-0000-000070440000}"/>
    <cellStyle name="Nota 2 2 3 6 3" xfId="3653" xr:uid="{00000000-0005-0000-0000-000071440000}"/>
    <cellStyle name="Nota 2 2 3 6 3 2" xfId="7101" xr:uid="{00000000-0005-0000-0000-000072440000}"/>
    <cellStyle name="Nota 2 2 3 6 3 2 2" xfId="16353" xr:uid="{00000000-0005-0000-0000-000073440000}"/>
    <cellStyle name="Nota 2 2 3 6 3 2 2 2" xfId="25605" xr:uid="{00000000-0005-0000-0000-000074440000}"/>
    <cellStyle name="Nota 2 2 3 6 3 2 2 3" xfId="34857" xr:uid="{00000000-0005-0000-0000-000075440000}"/>
    <cellStyle name="Nota 2 2 3 6 3 3" xfId="9783" xr:uid="{00000000-0005-0000-0000-000076440000}"/>
    <cellStyle name="Nota 2 2 3 6 3 3 2" xfId="19035" xr:uid="{00000000-0005-0000-0000-000077440000}"/>
    <cellStyle name="Nota 2 2 3 6 3 3 2 2" xfId="28287" xr:uid="{00000000-0005-0000-0000-000078440000}"/>
    <cellStyle name="Nota 2 2 3 6 3 3 2 3" xfId="37539" xr:uid="{00000000-0005-0000-0000-000079440000}"/>
    <cellStyle name="Nota 2 2 3 6 3 4" xfId="12905" xr:uid="{00000000-0005-0000-0000-00007A440000}"/>
    <cellStyle name="Nota 2 2 3 6 3 4 2" xfId="22157" xr:uid="{00000000-0005-0000-0000-00007B440000}"/>
    <cellStyle name="Nota 2 2 3 6 3 4 3" xfId="31409" xr:uid="{00000000-0005-0000-0000-00007C440000}"/>
    <cellStyle name="Nota 2 2 3 6 4" xfId="4288" xr:uid="{00000000-0005-0000-0000-00007D440000}"/>
    <cellStyle name="Nota 2 2 3 6 4 2" xfId="7736" xr:uid="{00000000-0005-0000-0000-00007E440000}"/>
    <cellStyle name="Nota 2 2 3 6 4 2 2" xfId="16988" xr:uid="{00000000-0005-0000-0000-00007F440000}"/>
    <cellStyle name="Nota 2 2 3 6 4 2 2 2" xfId="26240" xr:uid="{00000000-0005-0000-0000-000080440000}"/>
    <cellStyle name="Nota 2 2 3 6 4 2 2 3" xfId="35492" xr:uid="{00000000-0005-0000-0000-000081440000}"/>
    <cellStyle name="Nota 2 2 3 6 4 3" xfId="10418" xr:uid="{00000000-0005-0000-0000-000082440000}"/>
    <cellStyle name="Nota 2 2 3 6 4 3 2" xfId="19670" xr:uid="{00000000-0005-0000-0000-000083440000}"/>
    <cellStyle name="Nota 2 2 3 6 4 3 2 2" xfId="28922" xr:uid="{00000000-0005-0000-0000-000084440000}"/>
    <cellStyle name="Nota 2 2 3 6 4 3 2 3" xfId="38174" xr:uid="{00000000-0005-0000-0000-000085440000}"/>
    <cellStyle name="Nota 2 2 3 6 4 4" xfId="13540" xr:uid="{00000000-0005-0000-0000-000086440000}"/>
    <cellStyle name="Nota 2 2 3 6 4 4 2" xfId="22792" xr:uid="{00000000-0005-0000-0000-000087440000}"/>
    <cellStyle name="Nota 2 2 3 6 4 4 3" xfId="32044" xr:uid="{00000000-0005-0000-0000-000088440000}"/>
    <cellStyle name="Nota 2 2 3 6 5" xfId="5696" xr:uid="{00000000-0005-0000-0000-000089440000}"/>
    <cellStyle name="Nota 2 2 3 6 5 2" xfId="14948" xr:uid="{00000000-0005-0000-0000-00008A440000}"/>
    <cellStyle name="Nota 2 2 3 6 5 2 2" xfId="24200" xr:uid="{00000000-0005-0000-0000-00008B440000}"/>
    <cellStyle name="Nota 2 2 3 6 5 2 3" xfId="33452" xr:uid="{00000000-0005-0000-0000-00008C440000}"/>
    <cellStyle name="Nota 2 2 3 6 6" xfId="8378" xr:uid="{00000000-0005-0000-0000-00008D440000}"/>
    <cellStyle name="Nota 2 2 3 6 6 2" xfId="17630" xr:uid="{00000000-0005-0000-0000-00008E440000}"/>
    <cellStyle name="Nota 2 2 3 6 6 2 2" xfId="26882" xr:uid="{00000000-0005-0000-0000-00008F440000}"/>
    <cellStyle name="Nota 2 2 3 6 6 2 3" xfId="36134" xr:uid="{00000000-0005-0000-0000-000090440000}"/>
    <cellStyle name="Nota 2 2 3 6 7" xfId="11500" xr:uid="{00000000-0005-0000-0000-000091440000}"/>
    <cellStyle name="Nota 2 2 3 6 7 2" xfId="20752" xr:uid="{00000000-0005-0000-0000-000092440000}"/>
    <cellStyle name="Nota 2 2 3 6 7 3" xfId="30004" xr:uid="{00000000-0005-0000-0000-000093440000}"/>
    <cellStyle name="Nota 2 2 3 7" xfId="1079" xr:uid="{00000000-0005-0000-0000-000094440000}"/>
    <cellStyle name="Nota 2 2 3 7 2" xfId="4807" xr:uid="{00000000-0005-0000-0000-000095440000}"/>
    <cellStyle name="Nota 2 2 3 7 2 2" xfId="14059" xr:uid="{00000000-0005-0000-0000-000096440000}"/>
    <cellStyle name="Nota 2 2 3 7 2 2 2" xfId="23311" xr:uid="{00000000-0005-0000-0000-000097440000}"/>
    <cellStyle name="Nota 2 2 3 7 2 2 3" xfId="32563" xr:uid="{00000000-0005-0000-0000-000098440000}"/>
    <cellStyle name="Nota 2 2 3 7 3" xfId="4890" xr:uid="{00000000-0005-0000-0000-000099440000}"/>
    <cellStyle name="Nota 2 2 3 7 3 2" xfId="14142" xr:uid="{00000000-0005-0000-0000-00009A440000}"/>
    <cellStyle name="Nota 2 2 3 7 3 2 2" xfId="23394" xr:uid="{00000000-0005-0000-0000-00009B440000}"/>
    <cellStyle name="Nota 2 2 3 7 3 2 3" xfId="32646" xr:uid="{00000000-0005-0000-0000-00009C440000}"/>
    <cellStyle name="Nota 2 2 3 7 4" xfId="10833" xr:uid="{00000000-0005-0000-0000-00009D440000}"/>
    <cellStyle name="Nota 2 2 3 7 4 2" xfId="20085" xr:uid="{00000000-0005-0000-0000-00009E440000}"/>
    <cellStyle name="Nota 2 2 3 7 4 3" xfId="29337" xr:uid="{00000000-0005-0000-0000-00009F440000}"/>
    <cellStyle name="Nota 2 2 3 8" xfId="2292" xr:uid="{00000000-0005-0000-0000-0000A0440000}"/>
    <cellStyle name="Nota 2 2 3 8 2" xfId="5740" xr:uid="{00000000-0005-0000-0000-0000A1440000}"/>
    <cellStyle name="Nota 2 2 3 8 2 2" xfId="14992" xr:uid="{00000000-0005-0000-0000-0000A2440000}"/>
    <cellStyle name="Nota 2 2 3 8 2 2 2" xfId="24244" xr:uid="{00000000-0005-0000-0000-0000A3440000}"/>
    <cellStyle name="Nota 2 2 3 8 2 2 3" xfId="33496" xr:uid="{00000000-0005-0000-0000-0000A4440000}"/>
    <cellStyle name="Nota 2 2 3 8 3" xfId="8422" xr:uid="{00000000-0005-0000-0000-0000A5440000}"/>
    <cellStyle name="Nota 2 2 3 8 3 2" xfId="17674" xr:uid="{00000000-0005-0000-0000-0000A6440000}"/>
    <cellStyle name="Nota 2 2 3 8 3 2 2" xfId="26926" xr:uid="{00000000-0005-0000-0000-0000A7440000}"/>
    <cellStyle name="Nota 2 2 3 8 3 2 3" xfId="36178" xr:uid="{00000000-0005-0000-0000-0000A8440000}"/>
    <cellStyle name="Nota 2 2 3 8 4" xfId="11544" xr:uid="{00000000-0005-0000-0000-0000A9440000}"/>
    <cellStyle name="Nota 2 2 3 8 4 2" xfId="20796" xr:uid="{00000000-0005-0000-0000-0000AA440000}"/>
    <cellStyle name="Nota 2 2 3 8 4 3" xfId="30048" xr:uid="{00000000-0005-0000-0000-0000AB440000}"/>
    <cellStyle name="Nota 2 2 3 9" xfId="1135" xr:uid="{00000000-0005-0000-0000-0000AC440000}"/>
    <cellStyle name="Nota 2 2 3 9 2" xfId="4862" xr:uid="{00000000-0005-0000-0000-0000AD440000}"/>
    <cellStyle name="Nota 2 2 3 9 2 2" xfId="14114" xr:uid="{00000000-0005-0000-0000-0000AE440000}"/>
    <cellStyle name="Nota 2 2 3 9 2 2 2" xfId="23366" xr:uid="{00000000-0005-0000-0000-0000AF440000}"/>
    <cellStyle name="Nota 2 2 3 9 2 2 3" xfId="32618" xr:uid="{00000000-0005-0000-0000-0000B0440000}"/>
    <cellStyle name="Nota 2 2 3 9 3" xfId="4330" xr:uid="{00000000-0005-0000-0000-0000B1440000}"/>
    <cellStyle name="Nota 2 2 3 9 3 2" xfId="13582" xr:uid="{00000000-0005-0000-0000-0000B2440000}"/>
    <cellStyle name="Nota 2 2 3 9 3 2 2" xfId="22834" xr:uid="{00000000-0005-0000-0000-0000B3440000}"/>
    <cellStyle name="Nota 2 2 3 9 3 2 3" xfId="32086" xr:uid="{00000000-0005-0000-0000-0000B4440000}"/>
    <cellStyle name="Nota 2 2 3 9 4" xfId="10886" xr:uid="{00000000-0005-0000-0000-0000B5440000}"/>
    <cellStyle name="Nota 2 2 3 9 4 2" xfId="20138" xr:uid="{00000000-0005-0000-0000-0000B6440000}"/>
    <cellStyle name="Nota 2 2 3 9 4 3" xfId="29390" xr:uid="{00000000-0005-0000-0000-0000B7440000}"/>
    <cellStyle name="Nota 2 2 4" xfId="821" xr:uid="{00000000-0005-0000-0000-0000B8440000}"/>
    <cellStyle name="Nota 2 2 4 10" xfId="4564" xr:uid="{00000000-0005-0000-0000-0000B9440000}"/>
    <cellStyle name="Nota 2 2 4 10 2" xfId="13816" xr:uid="{00000000-0005-0000-0000-0000BA440000}"/>
    <cellStyle name="Nota 2 2 4 10 2 2" xfId="23068" xr:uid="{00000000-0005-0000-0000-0000BB440000}"/>
    <cellStyle name="Nota 2 2 4 10 2 3" xfId="32320" xr:uid="{00000000-0005-0000-0000-0000BC440000}"/>
    <cellStyle name="Nota 2 2 4 11" xfId="4372" xr:uid="{00000000-0005-0000-0000-0000BD440000}"/>
    <cellStyle name="Nota 2 2 4 11 2" xfId="13624" xr:uid="{00000000-0005-0000-0000-0000BE440000}"/>
    <cellStyle name="Nota 2 2 4 11 2 2" xfId="22876" xr:uid="{00000000-0005-0000-0000-0000BF440000}"/>
    <cellStyle name="Nota 2 2 4 11 2 3" xfId="32128" xr:uid="{00000000-0005-0000-0000-0000C0440000}"/>
    <cellStyle name="Nota 2 2 4 12" xfId="10593" xr:uid="{00000000-0005-0000-0000-0000C1440000}"/>
    <cellStyle name="Nota 2 2 4 12 2" xfId="19845" xr:uid="{00000000-0005-0000-0000-0000C2440000}"/>
    <cellStyle name="Nota 2 2 4 12 3" xfId="29097" xr:uid="{00000000-0005-0000-0000-0000C3440000}"/>
    <cellStyle name="Nota 2 2 4 2" xfId="2000" xr:uid="{00000000-0005-0000-0000-0000C4440000}"/>
    <cellStyle name="Nota 2 2 4 2 2" xfId="2753" xr:uid="{00000000-0005-0000-0000-0000C5440000}"/>
    <cellStyle name="Nota 2 2 4 2 2 2" xfId="6201" xr:uid="{00000000-0005-0000-0000-0000C6440000}"/>
    <cellStyle name="Nota 2 2 4 2 2 2 2" xfId="15453" xr:uid="{00000000-0005-0000-0000-0000C7440000}"/>
    <cellStyle name="Nota 2 2 4 2 2 2 2 2" xfId="24705" xr:uid="{00000000-0005-0000-0000-0000C8440000}"/>
    <cellStyle name="Nota 2 2 4 2 2 2 2 3" xfId="33957" xr:uid="{00000000-0005-0000-0000-0000C9440000}"/>
    <cellStyle name="Nota 2 2 4 2 2 3" xfId="8883" xr:uid="{00000000-0005-0000-0000-0000CA440000}"/>
    <cellStyle name="Nota 2 2 4 2 2 3 2" xfId="18135" xr:uid="{00000000-0005-0000-0000-0000CB440000}"/>
    <cellStyle name="Nota 2 2 4 2 2 3 2 2" xfId="27387" xr:uid="{00000000-0005-0000-0000-0000CC440000}"/>
    <cellStyle name="Nota 2 2 4 2 2 3 2 3" xfId="36639" xr:uid="{00000000-0005-0000-0000-0000CD440000}"/>
    <cellStyle name="Nota 2 2 4 2 2 4" xfId="12005" xr:uid="{00000000-0005-0000-0000-0000CE440000}"/>
    <cellStyle name="Nota 2 2 4 2 2 4 2" xfId="21257" xr:uid="{00000000-0005-0000-0000-0000CF440000}"/>
    <cellStyle name="Nota 2 2 4 2 2 4 3" xfId="30509" xr:uid="{00000000-0005-0000-0000-0000D0440000}"/>
    <cellStyle name="Nota 2 2 4 2 3" xfId="3409" xr:uid="{00000000-0005-0000-0000-0000D1440000}"/>
    <cellStyle name="Nota 2 2 4 2 3 2" xfId="6857" xr:uid="{00000000-0005-0000-0000-0000D2440000}"/>
    <cellStyle name="Nota 2 2 4 2 3 2 2" xfId="16109" xr:uid="{00000000-0005-0000-0000-0000D3440000}"/>
    <cellStyle name="Nota 2 2 4 2 3 2 2 2" xfId="25361" xr:uid="{00000000-0005-0000-0000-0000D4440000}"/>
    <cellStyle name="Nota 2 2 4 2 3 2 2 3" xfId="34613" xr:uid="{00000000-0005-0000-0000-0000D5440000}"/>
    <cellStyle name="Nota 2 2 4 2 3 3" xfId="9539" xr:uid="{00000000-0005-0000-0000-0000D6440000}"/>
    <cellStyle name="Nota 2 2 4 2 3 3 2" xfId="18791" xr:uid="{00000000-0005-0000-0000-0000D7440000}"/>
    <cellStyle name="Nota 2 2 4 2 3 3 2 2" xfId="28043" xr:uid="{00000000-0005-0000-0000-0000D8440000}"/>
    <cellStyle name="Nota 2 2 4 2 3 3 2 3" xfId="37295" xr:uid="{00000000-0005-0000-0000-0000D9440000}"/>
    <cellStyle name="Nota 2 2 4 2 3 4" xfId="12661" xr:uid="{00000000-0005-0000-0000-0000DA440000}"/>
    <cellStyle name="Nota 2 2 4 2 3 4 2" xfId="21913" xr:uid="{00000000-0005-0000-0000-0000DB440000}"/>
    <cellStyle name="Nota 2 2 4 2 3 4 3" xfId="31165" xr:uid="{00000000-0005-0000-0000-0000DC440000}"/>
    <cellStyle name="Nota 2 2 4 2 4" xfId="4044" xr:uid="{00000000-0005-0000-0000-0000DD440000}"/>
    <cellStyle name="Nota 2 2 4 2 4 2" xfId="7492" xr:uid="{00000000-0005-0000-0000-0000DE440000}"/>
    <cellStyle name="Nota 2 2 4 2 4 2 2" xfId="16744" xr:uid="{00000000-0005-0000-0000-0000DF440000}"/>
    <cellStyle name="Nota 2 2 4 2 4 2 2 2" xfId="25996" xr:uid="{00000000-0005-0000-0000-0000E0440000}"/>
    <cellStyle name="Nota 2 2 4 2 4 2 2 3" xfId="35248" xr:uid="{00000000-0005-0000-0000-0000E1440000}"/>
    <cellStyle name="Nota 2 2 4 2 4 3" xfId="10174" xr:uid="{00000000-0005-0000-0000-0000E2440000}"/>
    <cellStyle name="Nota 2 2 4 2 4 3 2" xfId="19426" xr:uid="{00000000-0005-0000-0000-0000E3440000}"/>
    <cellStyle name="Nota 2 2 4 2 4 3 2 2" xfId="28678" xr:uid="{00000000-0005-0000-0000-0000E4440000}"/>
    <cellStyle name="Nota 2 2 4 2 4 3 2 3" xfId="37930" xr:uid="{00000000-0005-0000-0000-0000E5440000}"/>
    <cellStyle name="Nota 2 2 4 2 4 4" xfId="13296" xr:uid="{00000000-0005-0000-0000-0000E6440000}"/>
    <cellStyle name="Nota 2 2 4 2 4 4 2" xfId="22548" xr:uid="{00000000-0005-0000-0000-0000E7440000}"/>
    <cellStyle name="Nota 2 2 4 2 4 4 3" xfId="31800" xr:uid="{00000000-0005-0000-0000-0000E8440000}"/>
    <cellStyle name="Nota 2 2 4 2 5" xfId="5450" xr:uid="{00000000-0005-0000-0000-0000E9440000}"/>
    <cellStyle name="Nota 2 2 4 2 5 2" xfId="14702" xr:uid="{00000000-0005-0000-0000-0000EA440000}"/>
    <cellStyle name="Nota 2 2 4 2 5 2 2" xfId="23954" xr:uid="{00000000-0005-0000-0000-0000EB440000}"/>
    <cellStyle name="Nota 2 2 4 2 5 2 3" xfId="33206" xr:uid="{00000000-0005-0000-0000-0000EC440000}"/>
    <cellStyle name="Nota 2 2 4 2 6" xfId="8133" xr:uid="{00000000-0005-0000-0000-0000ED440000}"/>
    <cellStyle name="Nota 2 2 4 2 6 2" xfId="17385" xr:uid="{00000000-0005-0000-0000-0000EE440000}"/>
    <cellStyle name="Nota 2 2 4 2 6 2 2" xfId="26637" xr:uid="{00000000-0005-0000-0000-0000EF440000}"/>
    <cellStyle name="Nota 2 2 4 2 6 2 3" xfId="35889" xr:uid="{00000000-0005-0000-0000-0000F0440000}"/>
    <cellStyle name="Nota 2 2 4 2 7" xfId="11255" xr:uid="{00000000-0005-0000-0000-0000F1440000}"/>
    <cellStyle name="Nota 2 2 4 2 7 2" xfId="20507" xr:uid="{00000000-0005-0000-0000-0000F2440000}"/>
    <cellStyle name="Nota 2 2 4 2 7 3" xfId="29759" xr:uid="{00000000-0005-0000-0000-0000F3440000}"/>
    <cellStyle name="Nota 2 2 4 3" xfId="2082" xr:uid="{00000000-0005-0000-0000-0000F4440000}"/>
    <cellStyle name="Nota 2 2 4 3 2" xfId="2831" xr:uid="{00000000-0005-0000-0000-0000F5440000}"/>
    <cellStyle name="Nota 2 2 4 3 2 2" xfId="6279" xr:uid="{00000000-0005-0000-0000-0000F6440000}"/>
    <cellStyle name="Nota 2 2 4 3 2 2 2" xfId="15531" xr:uid="{00000000-0005-0000-0000-0000F7440000}"/>
    <cellStyle name="Nota 2 2 4 3 2 2 2 2" xfId="24783" xr:uid="{00000000-0005-0000-0000-0000F8440000}"/>
    <cellStyle name="Nota 2 2 4 3 2 2 2 3" xfId="34035" xr:uid="{00000000-0005-0000-0000-0000F9440000}"/>
    <cellStyle name="Nota 2 2 4 3 2 3" xfId="8961" xr:uid="{00000000-0005-0000-0000-0000FA440000}"/>
    <cellStyle name="Nota 2 2 4 3 2 3 2" xfId="18213" xr:uid="{00000000-0005-0000-0000-0000FB440000}"/>
    <cellStyle name="Nota 2 2 4 3 2 3 2 2" xfId="27465" xr:uid="{00000000-0005-0000-0000-0000FC440000}"/>
    <cellStyle name="Nota 2 2 4 3 2 3 2 3" xfId="36717" xr:uid="{00000000-0005-0000-0000-0000FD440000}"/>
    <cellStyle name="Nota 2 2 4 3 2 4" xfId="12083" xr:uid="{00000000-0005-0000-0000-0000FE440000}"/>
    <cellStyle name="Nota 2 2 4 3 2 4 2" xfId="21335" xr:uid="{00000000-0005-0000-0000-0000FF440000}"/>
    <cellStyle name="Nota 2 2 4 3 2 4 3" xfId="30587" xr:uid="{00000000-0005-0000-0000-000000450000}"/>
    <cellStyle name="Nota 2 2 4 3 3" xfId="3487" xr:uid="{00000000-0005-0000-0000-000001450000}"/>
    <cellStyle name="Nota 2 2 4 3 3 2" xfId="6935" xr:uid="{00000000-0005-0000-0000-000002450000}"/>
    <cellStyle name="Nota 2 2 4 3 3 2 2" xfId="16187" xr:uid="{00000000-0005-0000-0000-000003450000}"/>
    <cellStyle name="Nota 2 2 4 3 3 2 2 2" xfId="25439" xr:uid="{00000000-0005-0000-0000-000004450000}"/>
    <cellStyle name="Nota 2 2 4 3 3 2 2 3" xfId="34691" xr:uid="{00000000-0005-0000-0000-000005450000}"/>
    <cellStyle name="Nota 2 2 4 3 3 3" xfId="9617" xr:uid="{00000000-0005-0000-0000-000006450000}"/>
    <cellStyle name="Nota 2 2 4 3 3 3 2" xfId="18869" xr:uid="{00000000-0005-0000-0000-000007450000}"/>
    <cellStyle name="Nota 2 2 4 3 3 3 2 2" xfId="28121" xr:uid="{00000000-0005-0000-0000-000008450000}"/>
    <cellStyle name="Nota 2 2 4 3 3 3 2 3" xfId="37373" xr:uid="{00000000-0005-0000-0000-000009450000}"/>
    <cellStyle name="Nota 2 2 4 3 3 4" xfId="12739" xr:uid="{00000000-0005-0000-0000-00000A450000}"/>
    <cellStyle name="Nota 2 2 4 3 3 4 2" xfId="21991" xr:uid="{00000000-0005-0000-0000-00000B450000}"/>
    <cellStyle name="Nota 2 2 4 3 3 4 3" xfId="31243" xr:uid="{00000000-0005-0000-0000-00000C450000}"/>
    <cellStyle name="Nota 2 2 4 3 4" xfId="4122" xr:uid="{00000000-0005-0000-0000-00000D450000}"/>
    <cellStyle name="Nota 2 2 4 3 4 2" xfId="7570" xr:uid="{00000000-0005-0000-0000-00000E450000}"/>
    <cellStyle name="Nota 2 2 4 3 4 2 2" xfId="16822" xr:uid="{00000000-0005-0000-0000-00000F450000}"/>
    <cellStyle name="Nota 2 2 4 3 4 2 2 2" xfId="26074" xr:uid="{00000000-0005-0000-0000-000010450000}"/>
    <cellStyle name="Nota 2 2 4 3 4 2 2 3" xfId="35326" xr:uid="{00000000-0005-0000-0000-000011450000}"/>
    <cellStyle name="Nota 2 2 4 3 4 3" xfId="10252" xr:uid="{00000000-0005-0000-0000-000012450000}"/>
    <cellStyle name="Nota 2 2 4 3 4 3 2" xfId="19504" xr:uid="{00000000-0005-0000-0000-000013450000}"/>
    <cellStyle name="Nota 2 2 4 3 4 3 2 2" xfId="28756" xr:uid="{00000000-0005-0000-0000-000014450000}"/>
    <cellStyle name="Nota 2 2 4 3 4 3 2 3" xfId="38008" xr:uid="{00000000-0005-0000-0000-000015450000}"/>
    <cellStyle name="Nota 2 2 4 3 4 4" xfId="13374" xr:uid="{00000000-0005-0000-0000-000016450000}"/>
    <cellStyle name="Nota 2 2 4 3 4 4 2" xfId="22626" xr:uid="{00000000-0005-0000-0000-000017450000}"/>
    <cellStyle name="Nota 2 2 4 3 4 4 3" xfId="31878" xr:uid="{00000000-0005-0000-0000-000018450000}"/>
    <cellStyle name="Nota 2 2 4 3 5" xfId="5530" xr:uid="{00000000-0005-0000-0000-000019450000}"/>
    <cellStyle name="Nota 2 2 4 3 5 2" xfId="14782" xr:uid="{00000000-0005-0000-0000-00001A450000}"/>
    <cellStyle name="Nota 2 2 4 3 5 2 2" xfId="24034" xr:uid="{00000000-0005-0000-0000-00001B450000}"/>
    <cellStyle name="Nota 2 2 4 3 5 2 3" xfId="33286" xr:uid="{00000000-0005-0000-0000-00001C450000}"/>
    <cellStyle name="Nota 2 2 4 3 6" xfId="8212" xr:uid="{00000000-0005-0000-0000-00001D450000}"/>
    <cellStyle name="Nota 2 2 4 3 6 2" xfId="17464" xr:uid="{00000000-0005-0000-0000-00001E450000}"/>
    <cellStyle name="Nota 2 2 4 3 6 2 2" xfId="26716" xr:uid="{00000000-0005-0000-0000-00001F450000}"/>
    <cellStyle name="Nota 2 2 4 3 6 2 3" xfId="35968" xr:uid="{00000000-0005-0000-0000-000020450000}"/>
    <cellStyle name="Nota 2 2 4 3 7" xfId="11334" xr:uid="{00000000-0005-0000-0000-000021450000}"/>
    <cellStyle name="Nota 2 2 4 3 7 2" xfId="20586" xr:uid="{00000000-0005-0000-0000-000022450000}"/>
    <cellStyle name="Nota 2 2 4 3 7 3" xfId="29838" xr:uid="{00000000-0005-0000-0000-000023450000}"/>
    <cellStyle name="Nota 2 2 4 4" xfId="2155" xr:uid="{00000000-0005-0000-0000-000024450000}"/>
    <cellStyle name="Nota 2 2 4 4 2" xfId="2904" xr:uid="{00000000-0005-0000-0000-000025450000}"/>
    <cellStyle name="Nota 2 2 4 4 2 2" xfId="6352" xr:uid="{00000000-0005-0000-0000-000026450000}"/>
    <cellStyle name="Nota 2 2 4 4 2 2 2" xfId="15604" xr:uid="{00000000-0005-0000-0000-000027450000}"/>
    <cellStyle name="Nota 2 2 4 4 2 2 2 2" xfId="24856" xr:uid="{00000000-0005-0000-0000-000028450000}"/>
    <cellStyle name="Nota 2 2 4 4 2 2 2 3" xfId="34108" xr:uid="{00000000-0005-0000-0000-000029450000}"/>
    <cellStyle name="Nota 2 2 4 4 2 3" xfId="9034" xr:uid="{00000000-0005-0000-0000-00002A450000}"/>
    <cellStyle name="Nota 2 2 4 4 2 3 2" xfId="18286" xr:uid="{00000000-0005-0000-0000-00002B450000}"/>
    <cellStyle name="Nota 2 2 4 4 2 3 2 2" xfId="27538" xr:uid="{00000000-0005-0000-0000-00002C450000}"/>
    <cellStyle name="Nota 2 2 4 4 2 3 2 3" xfId="36790" xr:uid="{00000000-0005-0000-0000-00002D450000}"/>
    <cellStyle name="Nota 2 2 4 4 2 4" xfId="12156" xr:uid="{00000000-0005-0000-0000-00002E450000}"/>
    <cellStyle name="Nota 2 2 4 4 2 4 2" xfId="21408" xr:uid="{00000000-0005-0000-0000-00002F450000}"/>
    <cellStyle name="Nota 2 2 4 4 2 4 3" xfId="30660" xr:uid="{00000000-0005-0000-0000-000030450000}"/>
    <cellStyle name="Nota 2 2 4 4 3" xfId="3560" xr:uid="{00000000-0005-0000-0000-000031450000}"/>
    <cellStyle name="Nota 2 2 4 4 3 2" xfId="7008" xr:uid="{00000000-0005-0000-0000-000032450000}"/>
    <cellStyle name="Nota 2 2 4 4 3 2 2" xfId="16260" xr:uid="{00000000-0005-0000-0000-000033450000}"/>
    <cellStyle name="Nota 2 2 4 4 3 2 2 2" xfId="25512" xr:uid="{00000000-0005-0000-0000-000034450000}"/>
    <cellStyle name="Nota 2 2 4 4 3 2 2 3" xfId="34764" xr:uid="{00000000-0005-0000-0000-000035450000}"/>
    <cellStyle name="Nota 2 2 4 4 3 3" xfId="9690" xr:uid="{00000000-0005-0000-0000-000036450000}"/>
    <cellStyle name="Nota 2 2 4 4 3 3 2" xfId="18942" xr:uid="{00000000-0005-0000-0000-000037450000}"/>
    <cellStyle name="Nota 2 2 4 4 3 3 2 2" xfId="28194" xr:uid="{00000000-0005-0000-0000-000038450000}"/>
    <cellStyle name="Nota 2 2 4 4 3 3 2 3" xfId="37446" xr:uid="{00000000-0005-0000-0000-000039450000}"/>
    <cellStyle name="Nota 2 2 4 4 3 4" xfId="12812" xr:uid="{00000000-0005-0000-0000-00003A450000}"/>
    <cellStyle name="Nota 2 2 4 4 3 4 2" xfId="22064" xr:uid="{00000000-0005-0000-0000-00003B450000}"/>
    <cellStyle name="Nota 2 2 4 4 3 4 3" xfId="31316" xr:uid="{00000000-0005-0000-0000-00003C450000}"/>
    <cellStyle name="Nota 2 2 4 4 4" xfId="4195" xr:uid="{00000000-0005-0000-0000-00003D450000}"/>
    <cellStyle name="Nota 2 2 4 4 4 2" xfId="7643" xr:uid="{00000000-0005-0000-0000-00003E450000}"/>
    <cellStyle name="Nota 2 2 4 4 4 2 2" xfId="16895" xr:uid="{00000000-0005-0000-0000-00003F450000}"/>
    <cellStyle name="Nota 2 2 4 4 4 2 2 2" xfId="26147" xr:uid="{00000000-0005-0000-0000-000040450000}"/>
    <cellStyle name="Nota 2 2 4 4 4 2 2 3" xfId="35399" xr:uid="{00000000-0005-0000-0000-000041450000}"/>
    <cellStyle name="Nota 2 2 4 4 4 3" xfId="10325" xr:uid="{00000000-0005-0000-0000-000042450000}"/>
    <cellStyle name="Nota 2 2 4 4 4 3 2" xfId="19577" xr:uid="{00000000-0005-0000-0000-000043450000}"/>
    <cellStyle name="Nota 2 2 4 4 4 3 2 2" xfId="28829" xr:uid="{00000000-0005-0000-0000-000044450000}"/>
    <cellStyle name="Nota 2 2 4 4 4 3 2 3" xfId="38081" xr:uid="{00000000-0005-0000-0000-000045450000}"/>
    <cellStyle name="Nota 2 2 4 4 4 4" xfId="13447" xr:uid="{00000000-0005-0000-0000-000046450000}"/>
    <cellStyle name="Nota 2 2 4 4 4 4 2" xfId="22699" xr:uid="{00000000-0005-0000-0000-000047450000}"/>
    <cellStyle name="Nota 2 2 4 4 4 4 3" xfId="31951" xr:uid="{00000000-0005-0000-0000-000048450000}"/>
    <cellStyle name="Nota 2 2 4 4 5" xfId="5603" xr:uid="{00000000-0005-0000-0000-000049450000}"/>
    <cellStyle name="Nota 2 2 4 4 5 2" xfId="14855" xr:uid="{00000000-0005-0000-0000-00004A450000}"/>
    <cellStyle name="Nota 2 2 4 4 5 2 2" xfId="24107" xr:uid="{00000000-0005-0000-0000-00004B450000}"/>
    <cellStyle name="Nota 2 2 4 4 5 2 3" xfId="33359" xr:uid="{00000000-0005-0000-0000-00004C450000}"/>
    <cellStyle name="Nota 2 2 4 4 6" xfId="8285" xr:uid="{00000000-0005-0000-0000-00004D450000}"/>
    <cellStyle name="Nota 2 2 4 4 6 2" xfId="17537" xr:uid="{00000000-0005-0000-0000-00004E450000}"/>
    <cellStyle name="Nota 2 2 4 4 6 2 2" xfId="26789" xr:uid="{00000000-0005-0000-0000-00004F450000}"/>
    <cellStyle name="Nota 2 2 4 4 6 2 3" xfId="36041" xr:uid="{00000000-0005-0000-0000-000050450000}"/>
    <cellStyle name="Nota 2 2 4 4 7" xfId="11407" xr:uid="{00000000-0005-0000-0000-000051450000}"/>
    <cellStyle name="Nota 2 2 4 4 7 2" xfId="20659" xr:uid="{00000000-0005-0000-0000-000052450000}"/>
    <cellStyle name="Nota 2 2 4 4 7 3" xfId="29911" xr:uid="{00000000-0005-0000-0000-000053450000}"/>
    <cellStyle name="Nota 2 2 4 5" xfId="2218" xr:uid="{00000000-0005-0000-0000-000054450000}"/>
    <cellStyle name="Nota 2 2 4 5 2" xfId="2967" xr:uid="{00000000-0005-0000-0000-000055450000}"/>
    <cellStyle name="Nota 2 2 4 5 2 2" xfId="6415" xr:uid="{00000000-0005-0000-0000-000056450000}"/>
    <cellStyle name="Nota 2 2 4 5 2 2 2" xfId="15667" xr:uid="{00000000-0005-0000-0000-000057450000}"/>
    <cellStyle name="Nota 2 2 4 5 2 2 2 2" xfId="24919" xr:uid="{00000000-0005-0000-0000-000058450000}"/>
    <cellStyle name="Nota 2 2 4 5 2 2 2 3" xfId="34171" xr:uid="{00000000-0005-0000-0000-000059450000}"/>
    <cellStyle name="Nota 2 2 4 5 2 3" xfId="9097" xr:uid="{00000000-0005-0000-0000-00005A450000}"/>
    <cellStyle name="Nota 2 2 4 5 2 3 2" xfId="18349" xr:uid="{00000000-0005-0000-0000-00005B450000}"/>
    <cellStyle name="Nota 2 2 4 5 2 3 2 2" xfId="27601" xr:uid="{00000000-0005-0000-0000-00005C450000}"/>
    <cellStyle name="Nota 2 2 4 5 2 3 2 3" xfId="36853" xr:uid="{00000000-0005-0000-0000-00005D450000}"/>
    <cellStyle name="Nota 2 2 4 5 2 4" xfId="12219" xr:uid="{00000000-0005-0000-0000-00005E450000}"/>
    <cellStyle name="Nota 2 2 4 5 2 4 2" xfId="21471" xr:uid="{00000000-0005-0000-0000-00005F450000}"/>
    <cellStyle name="Nota 2 2 4 5 2 4 3" xfId="30723" xr:uid="{00000000-0005-0000-0000-000060450000}"/>
    <cellStyle name="Nota 2 2 4 5 3" xfId="3623" xr:uid="{00000000-0005-0000-0000-000061450000}"/>
    <cellStyle name="Nota 2 2 4 5 3 2" xfId="7071" xr:uid="{00000000-0005-0000-0000-000062450000}"/>
    <cellStyle name="Nota 2 2 4 5 3 2 2" xfId="16323" xr:uid="{00000000-0005-0000-0000-000063450000}"/>
    <cellStyle name="Nota 2 2 4 5 3 2 2 2" xfId="25575" xr:uid="{00000000-0005-0000-0000-000064450000}"/>
    <cellStyle name="Nota 2 2 4 5 3 2 2 3" xfId="34827" xr:uid="{00000000-0005-0000-0000-000065450000}"/>
    <cellStyle name="Nota 2 2 4 5 3 3" xfId="9753" xr:uid="{00000000-0005-0000-0000-000066450000}"/>
    <cellStyle name="Nota 2 2 4 5 3 3 2" xfId="19005" xr:uid="{00000000-0005-0000-0000-000067450000}"/>
    <cellStyle name="Nota 2 2 4 5 3 3 2 2" xfId="28257" xr:uid="{00000000-0005-0000-0000-000068450000}"/>
    <cellStyle name="Nota 2 2 4 5 3 3 2 3" xfId="37509" xr:uid="{00000000-0005-0000-0000-000069450000}"/>
    <cellStyle name="Nota 2 2 4 5 3 4" xfId="12875" xr:uid="{00000000-0005-0000-0000-00006A450000}"/>
    <cellStyle name="Nota 2 2 4 5 3 4 2" xfId="22127" xr:uid="{00000000-0005-0000-0000-00006B450000}"/>
    <cellStyle name="Nota 2 2 4 5 3 4 3" xfId="31379" xr:uid="{00000000-0005-0000-0000-00006C450000}"/>
    <cellStyle name="Nota 2 2 4 5 4" xfId="4258" xr:uid="{00000000-0005-0000-0000-00006D450000}"/>
    <cellStyle name="Nota 2 2 4 5 4 2" xfId="7706" xr:uid="{00000000-0005-0000-0000-00006E450000}"/>
    <cellStyle name="Nota 2 2 4 5 4 2 2" xfId="16958" xr:uid="{00000000-0005-0000-0000-00006F450000}"/>
    <cellStyle name="Nota 2 2 4 5 4 2 2 2" xfId="26210" xr:uid="{00000000-0005-0000-0000-000070450000}"/>
    <cellStyle name="Nota 2 2 4 5 4 2 2 3" xfId="35462" xr:uid="{00000000-0005-0000-0000-000071450000}"/>
    <cellStyle name="Nota 2 2 4 5 4 3" xfId="10388" xr:uid="{00000000-0005-0000-0000-000072450000}"/>
    <cellStyle name="Nota 2 2 4 5 4 3 2" xfId="19640" xr:uid="{00000000-0005-0000-0000-000073450000}"/>
    <cellStyle name="Nota 2 2 4 5 4 3 2 2" xfId="28892" xr:uid="{00000000-0005-0000-0000-000074450000}"/>
    <cellStyle name="Nota 2 2 4 5 4 3 2 3" xfId="38144" xr:uid="{00000000-0005-0000-0000-000075450000}"/>
    <cellStyle name="Nota 2 2 4 5 4 4" xfId="13510" xr:uid="{00000000-0005-0000-0000-000076450000}"/>
    <cellStyle name="Nota 2 2 4 5 4 4 2" xfId="22762" xr:uid="{00000000-0005-0000-0000-000077450000}"/>
    <cellStyle name="Nota 2 2 4 5 4 4 3" xfId="32014" xr:uid="{00000000-0005-0000-0000-000078450000}"/>
    <cellStyle name="Nota 2 2 4 5 5" xfId="5666" xr:uid="{00000000-0005-0000-0000-000079450000}"/>
    <cellStyle name="Nota 2 2 4 5 5 2" xfId="14918" xr:uid="{00000000-0005-0000-0000-00007A450000}"/>
    <cellStyle name="Nota 2 2 4 5 5 2 2" xfId="24170" xr:uid="{00000000-0005-0000-0000-00007B450000}"/>
    <cellStyle name="Nota 2 2 4 5 5 2 3" xfId="33422" xr:uid="{00000000-0005-0000-0000-00007C450000}"/>
    <cellStyle name="Nota 2 2 4 5 6" xfId="8348" xr:uid="{00000000-0005-0000-0000-00007D450000}"/>
    <cellStyle name="Nota 2 2 4 5 6 2" xfId="17600" xr:uid="{00000000-0005-0000-0000-00007E450000}"/>
    <cellStyle name="Nota 2 2 4 5 6 2 2" xfId="26852" xr:uid="{00000000-0005-0000-0000-00007F450000}"/>
    <cellStyle name="Nota 2 2 4 5 6 2 3" xfId="36104" xr:uid="{00000000-0005-0000-0000-000080450000}"/>
    <cellStyle name="Nota 2 2 4 5 7" xfId="11470" xr:uid="{00000000-0005-0000-0000-000081450000}"/>
    <cellStyle name="Nota 2 2 4 5 7 2" xfId="20722" xr:uid="{00000000-0005-0000-0000-000082450000}"/>
    <cellStyle name="Nota 2 2 4 5 7 3" xfId="29974" xr:uid="{00000000-0005-0000-0000-000083450000}"/>
    <cellStyle name="Nota 2 2 4 6" xfId="2276" xr:uid="{00000000-0005-0000-0000-000084450000}"/>
    <cellStyle name="Nota 2 2 4 6 2" xfId="3025" xr:uid="{00000000-0005-0000-0000-000085450000}"/>
    <cellStyle name="Nota 2 2 4 6 2 2" xfId="6473" xr:uid="{00000000-0005-0000-0000-000086450000}"/>
    <cellStyle name="Nota 2 2 4 6 2 2 2" xfId="15725" xr:uid="{00000000-0005-0000-0000-000087450000}"/>
    <cellStyle name="Nota 2 2 4 6 2 2 2 2" xfId="24977" xr:uid="{00000000-0005-0000-0000-000088450000}"/>
    <cellStyle name="Nota 2 2 4 6 2 2 2 3" xfId="34229" xr:uid="{00000000-0005-0000-0000-000089450000}"/>
    <cellStyle name="Nota 2 2 4 6 2 3" xfId="9155" xr:uid="{00000000-0005-0000-0000-00008A450000}"/>
    <cellStyle name="Nota 2 2 4 6 2 3 2" xfId="18407" xr:uid="{00000000-0005-0000-0000-00008B450000}"/>
    <cellStyle name="Nota 2 2 4 6 2 3 2 2" xfId="27659" xr:uid="{00000000-0005-0000-0000-00008C450000}"/>
    <cellStyle name="Nota 2 2 4 6 2 3 2 3" xfId="36911" xr:uid="{00000000-0005-0000-0000-00008D450000}"/>
    <cellStyle name="Nota 2 2 4 6 2 4" xfId="12277" xr:uid="{00000000-0005-0000-0000-00008E450000}"/>
    <cellStyle name="Nota 2 2 4 6 2 4 2" xfId="21529" xr:uid="{00000000-0005-0000-0000-00008F450000}"/>
    <cellStyle name="Nota 2 2 4 6 2 4 3" xfId="30781" xr:uid="{00000000-0005-0000-0000-000090450000}"/>
    <cellStyle name="Nota 2 2 4 6 3" xfId="3681" xr:uid="{00000000-0005-0000-0000-000091450000}"/>
    <cellStyle name="Nota 2 2 4 6 3 2" xfId="7129" xr:uid="{00000000-0005-0000-0000-000092450000}"/>
    <cellStyle name="Nota 2 2 4 6 3 2 2" xfId="16381" xr:uid="{00000000-0005-0000-0000-000093450000}"/>
    <cellStyle name="Nota 2 2 4 6 3 2 2 2" xfId="25633" xr:uid="{00000000-0005-0000-0000-000094450000}"/>
    <cellStyle name="Nota 2 2 4 6 3 2 2 3" xfId="34885" xr:uid="{00000000-0005-0000-0000-000095450000}"/>
    <cellStyle name="Nota 2 2 4 6 3 3" xfId="9811" xr:uid="{00000000-0005-0000-0000-000096450000}"/>
    <cellStyle name="Nota 2 2 4 6 3 3 2" xfId="19063" xr:uid="{00000000-0005-0000-0000-000097450000}"/>
    <cellStyle name="Nota 2 2 4 6 3 3 2 2" xfId="28315" xr:uid="{00000000-0005-0000-0000-000098450000}"/>
    <cellStyle name="Nota 2 2 4 6 3 3 2 3" xfId="37567" xr:uid="{00000000-0005-0000-0000-000099450000}"/>
    <cellStyle name="Nota 2 2 4 6 3 4" xfId="12933" xr:uid="{00000000-0005-0000-0000-00009A450000}"/>
    <cellStyle name="Nota 2 2 4 6 3 4 2" xfId="22185" xr:uid="{00000000-0005-0000-0000-00009B450000}"/>
    <cellStyle name="Nota 2 2 4 6 3 4 3" xfId="31437" xr:uid="{00000000-0005-0000-0000-00009C450000}"/>
    <cellStyle name="Nota 2 2 4 6 4" xfId="4316" xr:uid="{00000000-0005-0000-0000-00009D450000}"/>
    <cellStyle name="Nota 2 2 4 6 4 2" xfId="7764" xr:uid="{00000000-0005-0000-0000-00009E450000}"/>
    <cellStyle name="Nota 2 2 4 6 4 2 2" xfId="17016" xr:uid="{00000000-0005-0000-0000-00009F450000}"/>
    <cellStyle name="Nota 2 2 4 6 4 2 2 2" xfId="26268" xr:uid="{00000000-0005-0000-0000-0000A0450000}"/>
    <cellStyle name="Nota 2 2 4 6 4 2 2 3" xfId="35520" xr:uid="{00000000-0005-0000-0000-0000A1450000}"/>
    <cellStyle name="Nota 2 2 4 6 4 3" xfId="10446" xr:uid="{00000000-0005-0000-0000-0000A2450000}"/>
    <cellStyle name="Nota 2 2 4 6 4 3 2" xfId="19698" xr:uid="{00000000-0005-0000-0000-0000A3450000}"/>
    <cellStyle name="Nota 2 2 4 6 4 3 2 2" xfId="28950" xr:uid="{00000000-0005-0000-0000-0000A4450000}"/>
    <cellStyle name="Nota 2 2 4 6 4 3 2 3" xfId="38202" xr:uid="{00000000-0005-0000-0000-0000A5450000}"/>
    <cellStyle name="Nota 2 2 4 6 4 4" xfId="13568" xr:uid="{00000000-0005-0000-0000-0000A6450000}"/>
    <cellStyle name="Nota 2 2 4 6 4 4 2" xfId="22820" xr:uid="{00000000-0005-0000-0000-0000A7450000}"/>
    <cellStyle name="Nota 2 2 4 6 4 4 3" xfId="32072" xr:uid="{00000000-0005-0000-0000-0000A8450000}"/>
    <cellStyle name="Nota 2 2 4 6 5" xfId="5724" xr:uid="{00000000-0005-0000-0000-0000A9450000}"/>
    <cellStyle name="Nota 2 2 4 6 5 2" xfId="14976" xr:uid="{00000000-0005-0000-0000-0000AA450000}"/>
    <cellStyle name="Nota 2 2 4 6 5 2 2" xfId="24228" xr:uid="{00000000-0005-0000-0000-0000AB450000}"/>
    <cellStyle name="Nota 2 2 4 6 5 2 3" xfId="33480" xr:uid="{00000000-0005-0000-0000-0000AC450000}"/>
    <cellStyle name="Nota 2 2 4 6 6" xfId="8406" xr:uid="{00000000-0005-0000-0000-0000AD450000}"/>
    <cellStyle name="Nota 2 2 4 6 6 2" xfId="17658" xr:uid="{00000000-0005-0000-0000-0000AE450000}"/>
    <cellStyle name="Nota 2 2 4 6 6 2 2" xfId="26910" xr:uid="{00000000-0005-0000-0000-0000AF450000}"/>
    <cellStyle name="Nota 2 2 4 6 6 2 3" xfId="36162" xr:uid="{00000000-0005-0000-0000-0000B0450000}"/>
    <cellStyle name="Nota 2 2 4 6 7" xfId="11528" xr:uid="{00000000-0005-0000-0000-0000B1450000}"/>
    <cellStyle name="Nota 2 2 4 6 7 2" xfId="20780" xr:uid="{00000000-0005-0000-0000-0000B2450000}"/>
    <cellStyle name="Nota 2 2 4 6 7 3" xfId="30032" xr:uid="{00000000-0005-0000-0000-0000B3450000}"/>
    <cellStyle name="Nota 2 2 4 7" xfId="1119" xr:uid="{00000000-0005-0000-0000-0000B4450000}"/>
    <cellStyle name="Nota 2 2 4 7 2" xfId="4847" xr:uid="{00000000-0005-0000-0000-0000B5450000}"/>
    <cellStyle name="Nota 2 2 4 7 2 2" xfId="14099" xr:uid="{00000000-0005-0000-0000-0000B6450000}"/>
    <cellStyle name="Nota 2 2 4 7 2 2 2" xfId="23351" xr:uid="{00000000-0005-0000-0000-0000B7450000}"/>
    <cellStyle name="Nota 2 2 4 7 2 2 3" xfId="32603" xr:uid="{00000000-0005-0000-0000-0000B8450000}"/>
    <cellStyle name="Nota 2 2 4 7 3" xfId="4383" xr:uid="{00000000-0005-0000-0000-0000B9450000}"/>
    <cellStyle name="Nota 2 2 4 7 3 2" xfId="13635" xr:uid="{00000000-0005-0000-0000-0000BA450000}"/>
    <cellStyle name="Nota 2 2 4 7 3 2 2" xfId="22887" xr:uid="{00000000-0005-0000-0000-0000BB450000}"/>
    <cellStyle name="Nota 2 2 4 7 3 2 3" xfId="32139" xr:uid="{00000000-0005-0000-0000-0000BC450000}"/>
    <cellStyle name="Nota 2 2 4 7 4" xfId="10873" xr:uid="{00000000-0005-0000-0000-0000BD450000}"/>
    <cellStyle name="Nota 2 2 4 7 4 2" xfId="20125" xr:uid="{00000000-0005-0000-0000-0000BE450000}"/>
    <cellStyle name="Nota 2 2 4 7 4 3" xfId="29377" xr:uid="{00000000-0005-0000-0000-0000BF450000}"/>
    <cellStyle name="Nota 2 2 4 8" xfId="2325" xr:uid="{00000000-0005-0000-0000-0000C0450000}"/>
    <cellStyle name="Nota 2 2 4 8 2" xfId="5773" xr:uid="{00000000-0005-0000-0000-0000C1450000}"/>
    <cellStyle name="Nota 2 2 4 8 2 2" xfId="15025" xr:uid="{00000000-0005-0000-0000-0000C2450000}"/>
    <cellStyle name="Nota 2 2 4 8 2 2 2" xfId="24277" xr:uid="{00000000-0005-0000-0000-0000C3450000}"/>
    <cellStyle name="Nota 2 2 4 8 2 2 3" xfId="33529" xr:uid="{00000000-0005-0000-0000-0000C4450000}"/>
    <cellStyle name="Nota 2 2 4 8 3" xfId="8455" xr:uid="{00000000-0005-0000-0000-0000C5450000}"/>
    <cellStyle name="Nota 2 2 4 8 3 2" xfId="17707" xr:uid="{00000000-0005-0000-0000-0000C6450000}"/>
    <cellStyle name="Nota 2 2 4 8 3 2 2" xfId="26959" xr:uid="{00000000-0005-0000-0000-0000C7450000}"/>
    <cellStyle name="Nota 2 2 4 8 3 2 3" xfId="36211" xr:uid="{00000000-0005-0000-0000-0000C8450000}"/>
    <cellStyle name="Nota 2 2 4 8 4" xfId="11577" xr:uid="{00000000-0005-0000-0000-0000C9450000}"/>
    <cellStyle name="Nota 2 2 4 8 4 2" xfId="20829" xr:uid="{00000000-0005-0000-0000-0000CA450000}"/>
    <cellStyle name="Nota 2 2 4 8 4 3" xfId="30081" xr:uid="{00000000-0005-0000-0000-0000CB450000}"/>
    <cellStyle name="Nota 2 2 4 9" xfId="2389" xr:uid="{00000000-0005-0000-0000-0000CC450000}"/>
    <cellStyle name="Nota 2 2 4 9 2" xfId="5837" xr:uid="{00000000-0005-0000-0000-0000CD450000}"/>
    <cellStyle name="Nota 2 2 4 9 2 2" xfId="15089" xr:uid="{00000000-0005-0000-0000-0000CE450000}"/>
    <cellStyle name="Nota 2 2 4 9 2 2 2" xfId="24341" xr:uid="{00000000-0005-0000-0000-0000CF450000}"/>
    <cellStyle name="Nota 2 2 4 9 2 2 3" xfId="33593" xr:uid="{00000000-0005-0000-0000-0000D0450000}"/>
    <cellStyle name="Nota 2 2 4 9 3" xfId="8519" xr:uid="{00000000-0005-0000-0000-0000D1450000}"/>
    <cellStyle name="Nota 2 2 4 9 3 2" xfId="17771" xr:uid="{00000000-0005-0000-0000-0000D2450000}"/>
    <cellStyle name="Nota 2 2 4 9 3 2 2" xfId="27023" xr:uid="{00000000-0005-0000-0000-0000D3450000}"/>
    <cellStyle name="Nota 2 2 4 9 3 2 3" xfId="36275" xr:uid="{00000000-0005-0000-0000-0000D4450000}"/>
    <cellStyle name="Nota 2 2 4 9 4" xfId="11641" xr:uid="{00000000-0005-0000-0000-0000D5450000}"/>
    <cellStyle name="Nota 2 2 4 9 4 2" xfId="20893" xr:uid="{00000000-0005-0000-0000-0000D6450000}"/>
    <cellStyle name="Nota 2 2 4 9 4 3" xfId="30145" xr:uid="{00000000-0005-0000-0000-0000D7450000}"/>
    <cellStyle name="Nota 2 2 5" xfId="1771" xr:uid="{00000000-0005-0000-0000-0000D8450000}"/>
    <cellStyle name="Nota 2 2 5 2" xfId="2524" xr:uid="{00000000-0005-0000-0000-0000D9450000}"/>
    <cellStyle name="Nota 2 2 5 2 2" xfId="5972" xr:uid="{00000000-0005-0000-0000-0000DA450000}"/>
    <cellStyle name="Nota 2 2 5 2 2 2" xfId="15224" xr:uid="{00000000-0005-0000-0000-0000DB450000}"/>
    <cellStyle name="Nota 2 2 5 2 2 2 2" xfId="24476" xr:uid="{00000000-0005-0000-0000-0000DC450000}"/>
    <cellStyle name="Nota 2 2 5 2 2 2 3" xfId="33728" xr:uid="{00000000-0005-0000-0000-0000DD450000}"/>
    <cellStyle name="Nota 2 2 5 2 3" xfId="8654" xr:uid="{00000000-0005-0000-0000-0000DE450000}"/>
    <cellStyle name="Nota 2 2 5 2 3 2" xfId="17906" xr:uid="{00000000-0005-0000-0000-0000DF450000}"/>
    <cellStyle name="Nota 2 2 5 2 3 2 2" xfId="27158" xr:uid="{00000000-0005-0000-0000-0000E0450000}"/>
    <cellStyle name="Nota 2 2 5 2 3 2 3" xfId="36410" xr:uid="{00000000-0005-0000-0000-0000E1450000}"/>
    <cellStyle name="Nota 2 2 5 2 4" xfId="11776" xr:uid="{00000000-0005-0000-0000-0000E2450000}"/>
    <cellStyle name="Nota 2 2 5 2 4 2" xfId="21028" xr:uid="{00000000-0005-0000-0000-0000E3450000}"/>
    <cellStyle name="Nota 2 2 5 2 4 3" xfId="30280" xr:uid="{00000000-0005-0000-0000-0000E4450000}"/>
    <cellStyle name="Nota 2 2 5 3" xfId="3180" xr:uid="{00000000-0005-0000-0000-0000E5450000}"/>
    <cellStyle name="Nota 2 2 5 3 2" xfId="6628" xr:uid="{00000000-0005-0000-0000-0000E6450000}"/>
    <cellStyle name="Nota 2 2 5 3 2 2" xfId="15880" xr:uid="{00000000-0005-0000-0000-0000E7450000}"/>
    <cellStyle name="Nota 2 2 5 3 2 2 2" xfId="25132" xr:uid="{00000000-0005-0000-0000-0000E8450000}"/>
    <cellStyle name="Nota 2 2 5 3 2 2 3" xfId="34384" xr:uid="{00000000-0005-0000-0000-0000E9450000}"/>
    <cellStyle name="Nota 2 2 5 3 3" xfId="9310" xr:uid="{00000000-0005-0000-0000-0000EA450000}"/>
    <cellStyle name="Nota 2 2 5 3 3 2" xfId="18562" xr:uid="{00000000-0005-0000-0000-0000EB450000}"/>
    <cellStyle name="Nota 2 2 5 3 3 2 2" xfId="27814" xr:uid="{00000000-0005-0000-0000-0000EC450000}"/>
    <cellStyle name="Nota 2 2 5 3 3 2 3" xfId="37066" xr:uid="{00000000-0005-0000-0000-0000ED450000}"/>
    <cellStyle name="Nota 2 2 5 3 4" xfId="12432" xr:uid="{00000000-0005-0000-0000-0000EE450000}"/>
    <cellStyle name="Nota 2 2 5 3 4 2" xfId="21684" xr:uid="{00000000-0005-0000-0000-0000EF450000}"/>
    <cellStyle name="Nota 2 2 5 3 4 3" xfId="30936" xr:uid="{00000000-0005-0000-0000-0000F0450000}"/>
    <cellStyle name="Nota 2 2 5 4" xfId="3815" xr:uid="{00000000-0005-0000-0000-0000F1450000}"/>
    <cellStyle name="Nota 2 2 5 4 2" xfId="7263" xr:uid="{00000000-0005-0000-0000-0000F2450000}"/>
    <cellStyle name="Nota 2 2 5 4 2 2" xfId="16515" xr:uid="{00000000-0005-0000-0000-0000F3450000}"/>
    <cellStyle name="Nota 2 2 5 4 2 2 2" xfId="25767" xr:uid="{00000000-0005-0000-0000-0000F4450000}"/>
    <cellStyle name="Nota 2 2 5 4 2 2 3" xfId="35019" xr:uid="{00000000-0005-0000-0000-0000F5450000}"/>
    <cellStyle name="Nota 2 2 5 4 3" xfId="9945" xr:uid="{00000000-0005-0000-0000-0000F6450000}"/>
    <cellStyle name="Nota 2 2 5 4 3 2" xfId="19197" xr:uid="{00000000-0005-0000-0000-0000F7450000}"/>
    <cellStyle name="Nota 2 2 5 4 3 2 2" xfId="28449" xr:uid="{00000000-0005-0000-0000-0000F8450000}"/>
    <cellStyle name="Nota 2 2 5 4 3 2 3" xfId="37701" xr:uid="{00000000-0005-0000-0000-0000F9450000}"/>
    <cellStyle name="Nota 2 2 5 4 4" xfId="13067" xr:uid="{00000000-0005-0000-0000-0000FA450000}"/>
    <cellStyle name="Nota 2 2 5 4 4 2" xfId="22319" xr:uid="{00000000-0005-0000-0000-0000FB450000}"/>
    <cellStyle name="Nota 2 2 5 4 4 3" xfId="31571" xr:uid="{00000000-0005-0000-0000-0000FC450000}"/>
    <cellStyle name="Nota 2 2 5 5" xfId="5221" xr:uid="{00000000-0005-0000-0000-0000FD450000}"/>
    <cellStyle name="Nota 2 2 5 5 2" xfId="14473" xr:uid="{00000000-0005-0000-0000-0000FE450000}"/>
    <cellStyle name="Nota 2 2 5 5 2 2" xfId="23725" xr:uid="{00000000-0005-0000-0000-0000FF450000}"/>
    <cellStyle name="Nota 2 2 5 5 2 3" xfId="32977" xr:uid="{00000000-0005-0000-0000-000000460000}"/>
    <cellStyle name="Nota 2 2 5 6" xfId="7904" xr:uid="{00000000-0005-0000-0000-000001460000}"/>
    <cellStyle name="Nota 2 2 5 6 2" xfId="17156" xr:uid="{00000000-0005-0000-0000-000002460000}"/>
    <cellStyle name="Nota 2 2 5 6 2 2" xfId="26408" xr:uid="{00000000-0005-0000-0000-000003460000}"/>
    <cellStyle name="Nota 2 2 5 6 2 3" xfId="35660" xr:uid="{00000000-0005-0000-0000-000004460000}"/>
    <cellStyle name="Nota 2 2 5 7" xfId="11026" xr:uid="{00000000-0005-0000-0000-000005460000}"/>
    <cellStyle name="Nota 2 2 5 7 2" xfId="20278" xr:uid="{00000000-0005-0000-0000-000006460000}"/>
    <cellStyle name="Nota 2 2 5 7 3" xfId="29530" xr:uid="{00000000-0005-0000-0000-000007460000}"/>
    <cellStyle name="Nota 2 2 6" xfId="1737" xr:uid="{00000000-0005-0000-0000-000008460000}"/>
    <cellStyle name="Nota 2 2 6 2" xfId="2490" xr:uid="{00000000-0005-0000-0000-000009460000}"/>
    <cellStyle name="Nota 2 2 6 2 2" xfId="5938" xr:uid="{00000000-0005-0000-0000-00000A460000}"/>
    <cellStyle name="Nota 2 2 6 2 2 2" xfId="15190" xr:uid="{00000000-0005-0000-0000-00000B460000}"/>
    <cellStyle name="Nota 2 2 6 2 2 2 2" xfId="24442" xr:uid="{00000000-0005-0000-0000-00000C460000}"/>
    <cellStyle name="Nota 2 2 6 2 2 2 3" xfId="33694" xr:uid="{00000000-0005-0000-0000-00000D460000}"/>
    <cellStyle name="Nota 2 2 6 2 3" xfId="8620" xr:uid="{00000000-0005-0000-0000-00000E460000}"/>
    <cellStyle name="Nota 2 2 6 2 3 2" xfId="17872" xr:uid="{00000000-0005-0000-0000-00000F460000}"/>
    <cellStyle name="Nota 2 2 6 2 3 2 2" xfId="27124" xr:uid="{00000000-0005-0000-0000-000010460000}"/>
    <cellStyle name="Nota 2 2 6 2 3 2 3" xfId="36376" xr:uid="{00000000-0005-0000-0000-000011460000}"/>
    <cellStyle name="Nota 2 2 6 2 4" xfId="11742" xr:uid="{00000000-0005-0000-0000-000012460000}"/>
    <cellStyle name="Nota 2 2 6 2 4 2" xfId="20994" xr:uid="{00000000-0005-0000-0000-000013460000}"/>
    <cellStyle name="Nota 2 2 6 2 4 3" xfId="30246" xr:uid="{00000000-0005-0000-0000-000014460000}"/>
    <cellStyle name="Nota 2 2 6 3" xfId="3146" xr:uid="{00000000-0005-0000-0000-000015460000}"/>
    <cellStyle name="Nota 2 2 6 3 2" xfId="6594" xr:uid="{00000000-0005-0000-0000-000016460000}"/>
    <cellStyle name="Nota 2 2 6 3 2 2" xfId="15846" xr:uid="{00000000-0005-0000-0000-000017460000}"/>
    <cellStyle name="Nota 2 2 6 3 2 2 2" xfId="25098" xr:uid="{00000000-0005-0000-0000-000018460000}"/>
    <cellStyle name="Nota 2 2 6 3 2 2 3" xfId="34350" xr:uid="{00000000-0005-0000-0000-000019460000}"/>
    <cellStyle name="Nota 2 2 6 3 3" xfId="9276" xr:uid="{00000000-0005-0000-0000-00001A460000}"/>
    <cellStyle name="Nota 2 2 6 3 3 2" xfId="18528" xr:uid="{00000000-0005-0000-0000-00001B460000}"/>
    <cellStyle name="Nota 2 2 6 3 3 2 2" xfId="27780" xr:uid="{00000000-0005-0000-0000-00001C460000}"/>
    <cellStyle name="Nota 2 2 6 3 3 2 3" xfId="37032" xr:uid="{00000000-0005-0000-0000-00001D460000}"/>
    <cellStyle name="Nota 2 2 6 3 4" xfId="12398" xr:uid="{00000000-0005-0000-0000-00001E460000}"/>
    <cellStyle name="Nota 2 2 6 3 4 2" xfId="21650" xr:uid="{00000000-0005-0000-0000-00001F460000}"/>
    <cellStyle name="Nota 2 2 6 3 4 3" xfId="30902" xr:uid="{00000000-0005-0000-0000-000020460000}"/>
    <cellStyle name="Nota 2 2 6 4" xfId="3781" xr:uid="{00000000-0005-0000-0000-000021460000}"/>
    <cellStyle name="Nota 2 2 6 4 2" xfId="7229" xr:uid="{00000000-0005-0000-0000-000022460000}"/>
    <cellStyle name="Nota 2 2 6 4 2 2" xfId="16481" xr:uid="{00000000-0005-0000-0000-000023460000}"/>
    <cellStyle name="Nota 2 2 6 4 2 2 2" xfId="25733" xr:uid="{00000000-0005-0000-0000-000024460000}"/>
    <cellStyle name="Nota 2 2 6 4 2 2 3" xfId="34985" xr:uid="{00000000-0005-0000-0000-000025460000}"/>
    <cellStyle name="Nota 2 2 6 4 3" xfId="9911" xr:uid="{00000000-0005-0000-0000-000026460000}"/>
    <cellStyle name="Nota 2 2 6 4 3 2" xfId="19163" xr:uid="{00000000-0005-0000-0000-000027460000}"/>
    <cellStyle name="Nota 2 2 6 4 3 2 2" xfId="28415" xr:uid="{00000000-0005-0000-0000-000028460000}"/>
    <cellStyle name="Nota 2 2 6 4 3 2 3" xfId="37667" xr:uid="{00000000-0005-0000-0000-000029460000}"/>
    <cellStyle name="Nota 2 2 6 4 4" xfId="13033" xr:uid="{00000000-0005-0000-0000-00002A460000}"/>
    <cellStyle name="Nota 2 2 6 4 4 2" xfId="22285" xr:uid="{00000000-0005-0000-0000-00002B460000}"/>
    <cellStyle name="Nota 2 2 6 4 4 3" xfId="31537" xr:uid="{00000000-0005-0000-0000-00002C460000}"/>
    <cellStyle name="Nota 2 2 6 5" xfId="5187" xr:uid="{00000000-0005-0000-0000-00002D460000}"/>
    <cellStyle name="Nota 2 2 6 5 2" xfId="14439" xr:uid="{00000000-0005-0000-0000-00002E460000}"/>
    <cellStyle name="Nota 2 2 6 5 2 2" xfId="23691" xr:uid="{00000000-0005-0000-0000-00002F460000}"/>
    <cellStyle name="Nota 2 2 6 5 2 3" xfId="32943" xr:uid="{00000000-0005-0000-0000-000030460000}"/>
    <cellStyle name="Nota 2 2 6 6" xfId="7870" xr:uid="{00000000-0005-0000-0000-000031460000}"/>
    <cellStyle name="Nota 2 2 6 6 2" xfId="17122" xr:uid="{00000000-0005-0000-0000-000032460000}"/>
    <cellStyle name="Nota 2 2 6 6 2 2" xfId="26374" xr:uid="{00000000-0005-0000-0000-000033460000}"/>
    <cellStyle name="Nota 2 2 6 6 2 3" xfId="35626" xr:uid="{00000000-0005-0000-0000-000034460000}"/>
    <cellStyle name="Nota 2 2 6 7" xfId="10992" xr:uid="{00000000-0005-0000-0000-000035460000}"/>
    <cellStyle name="Nota 2 2 6 7 2" xfId="20244" xr:uid="{00000000-0005-0000-0000-000036460000}"/>
    <cellStyle name="Nota 2 2 6 7 3" xfId="29496" xr:uid="{00000000-0005-0000-0000-000037460000}"/>
    <cellStyle name="Nota 2 2 7" xfId="1778" xr:uid="{00000000-0005-0000-0000-000038460000}"/>
    <cellStyle name="Nota 2 2 7 2" xfId="2531" xr:uid="{00000000-0005-0000-0000-000039460000}"/>
    <cellStyle name="Nota 2 2 7 2 2" xfId="5979" xr:uid="{00000000-0005-0000-0000-00003A460000}"/>
    <cellStyle name="Nota 2 2 7 2 2 2" xfId="15231" xr:uid="{00000000-0005-0000-0000-00003B460000}"/>
    <cellStyle name="Nota 2 2 7 2 2 2 2" xfId="24483" xr:uid="{00000000-0005-0000-0000-00003C460000}"/>
    <cellStyle name="Nota 2 2 7 2 2 2 3" xfId="33735" xr:uid="{00000000-0005-0000-0000-00003D460000}"/>
    <cellStyle name="Nota 2 2 7 2 3" xfId="8661" xr:uid="{00000000-0005-0000-0000-00003E460000}"/>
    <cellStyle name="Nota 2 2 7 2 3 2" xfId="17913" xr:uid="{00000000-0005-0000-0000-00003F460000}"/>
    <cellStyle name="Nota 2 2 7 2 3 2 2" xfId="27165" xr:uid="{00000000-0005-0000-0000-000040460000}"/>
    <cellStyle name="Nota 2 2 7 2 3 2 3" xfId="36417" xr:uid="{00000000-0005-0000-0000-000041460000}"/>
    <cellStyle name="Nota 2 2 7 2 4" xfId="11783" xr:uid="{00000000-0005-0000-0000-000042460000}"/>
    <cellStyle name="Nota 2 2 7 2 4 2" xfId="21035" xr:uid="{00000000-0005-0000-0000-000043460000}"/>
    <cellStyle name="Nota 2 2 7 2 4 3" xfId="30287" xr:uid="{00000000-0005-0000-0000-000044460000}"/>
    <cellStyle name="Nota 2 2 7 3" xfId="3187" xr:uid="{00000000-0005-0000-0000-000045460000}"/>
    <cellStyle name="Nota 2 2 7 3 2" xfId="6635" xr:uid="{00000000-0005-0000-0000-000046460000}"/>
    <cellStyle name="Nota 2 2 7 3 2 2" xfId="15887" xr:uid="{00000000-0005-0000-0000-000047460000}"/>
    <cellStyle name="Nota 2 2 7 3 2 2 2" xfId="25139" xr:uid="{00000000-0005-0000-0000-000048460000}"/>
    <cellStyle name="Nota 2 2 7 3 2 2 3" xfId="34391" xr:uid="{00000000-0005-0000-0000-000049460000}"/>
    <cellStyle name="Nota 2 2 7 3 3" xfId="9317" xr:uid="{00000000-0005-0000-0000-00004A460000}"/>
    <cellStyle name="Nota 2 2 7 3 3 2" xfId="18569" xr:uid="{00000000-0005-0000-0000-00004B460000}"/>
    <cellStyle name="Nota 2 2 7 3 3 2 2" xfId="27821" xr:uid="{00000000-0005-0000-0000-00004C460000}"/>
    <cellStyle name="Nota 2 2 7 3 3 2 3" xfId="37073" xr:uid="{00000000-0005-0000-0000-00004D460000}"/>
    <cellStyle name="Nota 2 2 7 3 4" xfId="12439" xr:uid="{00000000-0005-0000-0000-00004E460000}"/>
    <cellStyle name="Nota 2 2 7 3 4 2" xfId="21691" xr:uid="{00000000-0005-0000-0000-00004F460000}"/>
    <cellStyle name="Nota 2 2 7 3 4 3" xfId="30943" xr:uid="{00000000-0005-0000-0000-000050460000}"/>
    <cellStyle name="Nota 2 2 7 4" xfId="3822" xr:uid="{00000000-0005-0000-0000-000051460000}"/>
    <cellStyle name="Nota 2 2 7 4 2" xfId="7270" xr:uid="{00000000-0005-0000-0000-000052460000}"/>
    <cellStyle name="Nota 2 2 7 4 2 2" xfId="16522" xr:uid="{00000000-0005-0000-0000-000053460000}"/>
    <cellStyle name="Nota 2 2 7 4 2 2 2" xfId="25774" xr:uid="{00000000-0005-0000-0000-000054460000}"/>
    <cellStyle name="Nota 2 2 7 4 2 2 3" xfId="35026" xr:uid="{00000000-0005-0000-0000-000055460000}"/>
    <cellStyle name="Nota 2 2 7 4 3" xfId="9952" xr:uid="{00000000-0005-0000-0000-000056460000}"/>
    <cellStyle name="Nota 2 2 7 4 3 2" xfId="19204" xr:uid="{00000000-0005-0000-0000-000057460000}"/>
    <cellStyle name="Nota 2 2 7 4 3 2 2" xfId="28456" xr:uid="{00000000-0005-0000-0000-000058460000}"/>
    <cellStyle name="Nota 2 2 7 4 3 2 3" xfId="37708" xr:uid="{00000000-0005-0000-0000-000059460000}"/>
    <cellStyle name="Nota 2 2 7 4 4" xfId="13074" xr:uid="{00000000-0005-0000-0000-00005A460000}"/>
    <cellStyle name="Nota 2 2 7 4 4 2" xfId="22326" xr:uid="{00000000-0005-0000-0000-00005B460000}"/>
    <cellStyle name="Nota 2 2 7 4 4 3" xfId="31578" xr:uid="{00000000-0005-0000-0000-00005C460000}"/>
    <cellStyle name="Nota 2 2 7 5" xfId="5228" xr:uid="{00000000-0005-0000-0000-00005D460000}"/>
    <cellStyle name="Nota 2 2 7 5 2" xfId="14480" xr:uid="{00000000-0005-0000-0000-00005E460000}"/>
    <cellStyle name="Nota 2 2 7 5 2 2" xfId="23732" xr:uid="{00000000-0005-0000-0000-00005F460000}"/>
    <cellStyle name="Nota 2 2 7 5 2 3" xfId="32984" xr:uid="{00000000-0005-0000-0000-000060460000}"/>
    <cellStyle name="Nota 2 2 7 6" xfId="7911" xr:uid="{00000000-0005-0000-0000-000061460000}"/>
    <cellStyle name="Nota 2 2 7 6 2" xfId="17163" xr:uid="{00000000-0005-0000-0000-000062460000}"/>
    <cellStyle name="Nota 2 2 7 6 2 2" xfId="26415" xr:uid="{00000000-0005-0000-0000-000063460000}"/>
    <cellStyle name="Nota 2 2 7 6 2 3" xfId="35667" xr:uid="{00000000-0005-0000-0000-000064460000}"/>
    <cellStyle name="Nota 2 2 7 7" xfId="11033" xr:uid="{00000000-0005-0000-0000-000065460000}"/>
    <cellStyle name="Nota 2 2 7 7 2" xfId="20285" xr:uid="{00000000-0005-0000-0000-000066460000}"/>
    <cellStyle name="Nota 2 2 7 7 3" xfId="29537" xr:uid="{00000000-0005-0000-0000-000067460000}"/>
    <cellStyle name="Nota 2 2 8" xfId="1793" xr:uid="{00000000-0005-0000-0000-000068460000}"/>
    <cellStyle name="Nota 2 2 8 2" xfId="2546" xr:uid="{00000000-0005-0000-0000-000069460000}"/>
    <cellStyle name="Nota 2 2 8 2 2" xfId="5994" xr:uid="{00000000-0005-0000-0000-00006A460000}"/>
    <cellStyle name="Nota 2 2 8 2 2 2" xfId="15246" xr:uid="{00000000-0005-0000-0000-00006B460000}"/>
    <cellStyle name="Nota 2 2 8 2 2 2 2" xfId="24498" xr:uid="{00000000-0005-0000-0000-00006C460000}"/>
    <cellStyle name="Nota 2 2 8 2 2 2 3" xfId="33750" xr:uid="{00000000-0005-0000-0000-00006D460000}"/>
    <cellStyle name="Nota 2 2 8 2 3" xfId="8676" xr:uid="{00000000-0005-0000-0000-00006E460000}"/>
    <cellStyle name="Nota 2 2 8 2 3 2" xfId="17928" xr:uid="{00000000-0005-0000-0000-00006F460000}"/>
    <cellStyle name="Nota 2 2 8 2 3 2 2" xfId="27180" xr:uid="{00000000-0005-0000-0000-000070460000}"/>
    <cellStyle name="Nota 2 2 8 2 3 2 3" xfId="36432" xr:uid="{00000000-0005-0000-0000-000071460000}"/>
    <cellStyle name="Nota 2 2 8 2 4" xfId="11798" xr:uid="{00000000-0005-0000-0000-000072460000}"/>
    <cellStyle name="Nota 2 2 8 2 4 2" xfId="21050" xr:uid="{00000000-0005-0000-0000-000073460000}"/>
    <cellStyle name="Nota 2 2 8 2 4 3" xfId="30302" xr:uid="{00000000-0005-0000-0000-000074460000}"/>
    <cellStyle name="Nota 2 2 8 3" xfId="3202" xr:uid="{00000000-0005-0000-0000-000075460000}"/>
    <cellStyle name="Nota 2 2 8 3 2" xfId="6650" xr:uid="{00000000-0005-0000-0000-000076460000}"/>
    <cellStyle name="Nota 2 2 8 3 2 2" xfId="15902" xr:uid="{00000000-0005-0000-0000-000077460000}"/>
    <cellStyle name="Nota 2 2 8 3 2 2 2" xfId="25154" xr:uid="{00000000-0005-0000-0000-000078460000}"/>
    <cellStyle name="Nota 2 2 8 3 2 2 3" xfId="34406" xr:uid="{00000000-0005-0000-0000-000079460000}"/>
    <cellStyle name="Nota 2 2 8 3 3" xfId="9332" xr:uid="{00000000-0005-0000-0000-00007A460000}"/>
    <cellStyle name="Nota 2 2 8 3 3 2" xfId="18584" xr:uid="{00000000-0005-0000-0000-00007B460000}"/>
    <cellStyle name="Nota 2 2 8 3 3 2 2" xfId="27836" xr:uid="{00000000-0005-0000-0000-00007C460000}"/>
    <cellStyle name="Nota 2 2 8 3 3 2 3" xfId="37088" xr:uid="{00000000-0005-0000-0000-00007D460000}"/>
    <cellStyle name="Nota 2 2 8 3 4" xfId="12454" xr:uid="{00000000-0005-0000-0000-00007E460000}"/>
    <cellStyle name="Nota 2 2 8 3 4 2" xfId="21706" xr:uid="{00000000-0005-0000-0000-00007F460000}"/>
    <cellStyle name="Nota 2 2 8 3 4 3" xfId="30958" xr:uid="{00000000-0005-0000-0000-000080460000}"/>
    <cellStyle name="Nota 2 2 8 4" xfId="3837" xr:uid="{00000000-0005-0000-0000-000081460000}"/>
    <cellStyle name="Nota 2 2 8 4 2" xfId="7285" xr:uid="{00000000-0005-0000-0000-000082460000}"/>
    <cellStyle name="Nota 2 2 8 4 2 2" xfId="16537" xr:uid="{00000000-0005-0000-0000-000083460000}"/>
    <cellStyle name="Nota 2 2 8 4 2 2 2" xfId="25789" xr:uid="{00000000-0005-0000-0000-000084460000}"/>
    <cellStyle name="Nota 2 2 8 4 2 2 3" xfId="35041" xr:uid="{00000000-0005-0000-0000-000085460000}"/>
    <cellStyle name="Nota 2 2 8 4 3" xfId="9967" xr:uid="{00000000-0005-0000-0000-000086460000}"/>
    <cellStyle name="Nota 2 2 8 4 3 2" xfId="19219" xr:uid="{00000000-0005-0000-0000-000087460000}"/>
    <cellStyle name="Nota 2 2 8 4 3 2 2" xfId="28471" xr:uid="{00000000-0005-0000-0000-000088460000}"/>
    <cellStyle name="Nota 2 2 8 4 3 2 3" xfId="37723" xr:uid="{00000000-0005-0000-0000-000089460000}"/>
    <cellStyle name="Nota 2 2 8 4 4" xfId="13089" xr:uid="{00000000-0005-0000-0000-00008A460000}"/>
    <cellStyle name="Nota 2 2 8 4 4 2" xfId="22341" xr:uid="{00000000-0005-0000-0000-00008B460000}"/>
    <cellStyle name="Nota 2 2 8 4 4 3" xfId="31593" xr:uid="{00000000-0005-0000-0000-00008C460000}"/>
    <cellStyle name="Nota 2 2 8 5" xfId="5243" xr:uid="{00000000-0005-0000-0000-00008D460000}"/>
    <cellStyle name="Nota 2 2 8 5 2" xfId="14495" xr:uid="{00000000-0005-0000-0000-00008E460000}"/>
    <cellStyle name="Nota 2 2 8 5 2 2" xfId="23747" xr:uid="{00000000-0005-0000-0000-00008F460000}"/>
    <cellStyle name="Nota 2 2 8 5 2 3" xfId="32999" xr:uid="{00000000-0005-0000-0000-000090460000}"/>
    <cellStyle name="Nota 2 2 8 6" xfId="7926" xr:uid="{00000000-0005-0000-0000-000091460000}"/>
    <cellStyle name="Nota 2 2 8 6 2" xfId="17178" xr:uid="{00000000-0005-0000-0000-000092460000}"/>
    <cellStyle name="Nota 2 2 8 6 2 2" xfId="26430" xr:uid="{00000000-0005-0000-0000-000093460000}"/>
    <cellStyle name="Nota 2 2 8 6 2 3" xfId="35682" xr:uid="{00000000-0005-0000-0000-000094460000}"/>
    <cellStyle name="Nota 2 2 8 7" xfId="11048" xr:uid="{00000000-0005-0000-0000-000095460000}"/>
    <cellStyle name="Nota 2 2 8 7 2" xfId="20300" xr:uid="{00000000-0005-0000-0000-000096460000}"/>
    <cellStyle name="Nota 2 2 8 7 3" xfId="29552" xr:uid="{00000000-0005-0000-0000-000097460000}"/>
    <cellStyle name="Nota 2 2 9" xfId="1837" xr:uid="{00000000-0005-0000-0000-000098460000}"/>
    <cellStyle name="Nota 2 2 9 2" xfId="2590" xr:uid="{00000000-0005-0000-0000-000099460000}"/>
    <cellStyle name="Nota 2 2 9 2 2" xfId="6038" xr:uid="{00000000-0005-0000-0000-00009A460000}"/>
    <cellStyle name="Nota 2 2 9 2 2 2" xfId="15290" xr:uid="{00000000-0005-0000-0000-00009B460000}"/>
    <cellStyle name="Nota 2 2 9 2 2 2 2" xfId="24542" xr:uid="{00000000-0005-0000-0000-00009C460000}"/>
    <cellStyle name="Nota 2 2 9 2 2 2 3" xfId="33794" xr:uid="{00000000-0005-0000-0000-00009D460000}"/>
    <cellStyle name="Nota 2 2 9 2 3" xfId="8720" xr:uid="{00000000-0005-0000-0000-00009E460000}"/>
    <cellStyle name="Nota 2 2 9 2 3 2" xfId="17972" xr:uid="{00000000-0005-0000-0000-00009F460000}"/>
    <cellStyle name="Nota 2 2 9 2 3 2 2" xfId="27224" xr:uid="{00000000-0005-0000-0000-0000A0460000}"/>
    <cellStyle name="Nota 2 2 9 2 3 2 3" xfId="36476" xr:uid="{00000000-0005-0000-0000-0000A1460000}"/>
    <cellStyle name="Nota 2 2 9 2 4" xfId="11842" xr:uid="{00000000-0005-0000-0000-0000A2460000}"/>
    <cellStyle name="Nota 2 2 9 2 4 2" xfId="21094" xr:uid="{00000000-0005-0000-0000-0000A3460000}"/>
    <cellStyle name="Nota 2 2 9 2 4 3" xfId="30346" xr:uid="{00000000-0005-0000-0000-0000A4460000}"/>
    <cellStyle name="Nota 2 2 9 3" xfId="3246" xr:uid="{00000000-0005-0000-0000-0000A5460000}"/>
    <cellStyle name="Nota 2 2 9 3 2" xfId="6694" xr:uid="{00000000-0005-0000-0000-0000A6460000}"/>
    <cellStyle name="Nota 2 2 9 3 2 2" xfId="15946" xr:uid="{00000000-0005-0000-0000-0000A7460000}"/>
    <cellStyle name="Nota 2 2 9 3 2 2 2" xfId="25198" xr:uid="{00000000-0005-0000-0000-0000A8460000}"/>
    <cellStyle name="Nota 2 2 9 3 2 2 3" xfId="34450" xr:uid="{00000000-0005-0000-0000-0000A9460000}"/>
    <cellStyle name="Nota 2 2 9 3 3" xfId="9376" xr:uid="{00000000-0005-0000-0000-0000AA460000}"/>
    <cellStyle name="Nota 2 2 9 3 3 2" xfId="18628" xr:uid="{00000000-0005-0000-0000-0000AB460000}"/>
    <cellStyle name="Nota 2 2 9 3 3 2 2" xfId="27880" xr:uid="{00000000-0005-0000-0000-0000AC460000}"/>
    <cellStyle name="Nota 2 2 9 3 3 2 3" xfId="37132" xr:uid="{00000000-0005-0000-0000-0000AD460000}"/>
    <cellStyle name="Nota 2 2 9 3 4" xfId="12498" xr:uid="{00000000-0005-0000-0000-0000AE460000}"/>
    <cellStyle name="Nota 2 2 9 3 4 2" xfId="21750" xr:uid="{00000000-0005-0000-0000-0000AF460000}"/>
    <cellStyle name="Nota 2 2 9 3 4 3" xfId="31002" xr:uid="{00000000-0005-0000-0000-0000B0460000}"/>
    <cellStyle name="Nota 2 2 9 4" xfId="3881" xr:uid="{00000000-0005-0000-0000-0000B1460000}"/>
    <cellStyle name="Nota 2 2 9 4 2" xfId="7329" xr:uid="{00000000-0005-0000-0000-0000B2460000}"/>
    <cellStyle name="Nota 2 2 9 4 2 2" xfId="16581" xr:uid="{00000000-0005-0000-0000-0000B3460000}"/>
    <cellStyle name="Nota 2 2 9 4 2 2 2" xfId="25833" xr:uid="{00000000-0005-0000-0000-0000B4460000}"/>
    <cellStyle name="Nota 2 2 9 4 2 2 3" xfId="35085" xr:uid="{00000000-0005-0000-0000-0000B5460000}"/>
    <cellStyle name="Nota 2 2 9 4 3" xfId="10011" xr:uid="{00000000-0005-0000-0000-0000B6460000}"/>
    <cellStyle name="Nota 2 2 9 4 3 2" xfId="19263" xr:uid="{00000000-0005-0000-0000-0000B7460000}"/>
    <cellStyle name="Nota 2 2 9 4 3 2 2" xfId="28515" xr:uid="{00000000-0005-0000-0000-0000B8460000}"/>
    <cellStyle name="Nota 2 2 9 4 3 2 3" xfId="37767" xr:uid="{00000000-0005-0000-0000-0000B9460000}"/>
    <cellStyle name="Nota 2 2 9 4 4" xfId="13133" xr:uid="{00000000-0005-0000-0000-0000BA460000}"/>
    <cellStyle name="Nota 2 2 9 4 4 2" xfId="22385" xr:uid="{00000000-0005-0000-0000-0000BB460000}"/>
    <cellStyle name="Nota 2 2 9 4 4 3" xfId="31637" xr:uid="{00000000-0005-0000-0000-0000BC460000}"/>
    <cellStyle name="Nota 2 2 9 5" xfId="5287" xr:uid="{00000000-0005-0000-0000-0000BD460000}"/>
    <cellStyle name="Nota 2 2 9 5 2" xfId="14539" xr:uid="{00000000-0005-0000-0000-0000BE460000}"/>
    <cellStyle name="Nota 2 2 9 5 2 2" xfId="23791" xr:uid="{00000000-0005-0000-0000-0000BF460000}"/>
    <cellStyle name="Nota 2 2 9 5 2 3" xfId="33043" xr:uid="{00000000-0005-0000-0000-0000C0460000}"/>
    <cellStyle name="Nota 2 2 9 6" xfId="7970" xr:uid="{00000000-0005-0000-0000-0000C1460000}"/>
    <cellStyle name="Nota 2 2 9 6 2" xfId="17222" xr:uid="{00000000-0005-0000-0000-0000C2460000}"/>
    <cellStyle name="Nota 2 2 9 6 2 2" xfId="26474" xr:uid="{00000000-0005-0000-0000-0000C3460000}"/>
    <cellStyle name="Nota 2 2 9 6 2 3" xfId="35726" xr:uid="{00000000-0005-0000-0000-0000C4460000}"/>
    <cellStyle name="Nota 2 2 9 7" xfId="11092" xr:uid="{00000000-0005-0000-0000-0000C5460000}"/>
    <cellStyle name="Nota 2 2 9 7 2" xfId="20344" xr:uid="{00000000-0005-0000-0000-0000C6460000}"/>
    <cellStyle name="Nota 2 2 9 7 3" xfId="29596" xr:uid="{00000000-0005-0000-0000-0000C7460000}"/>
    <cellStyle name="Nota 2 3" xfId="434" xr:uid="{00000000-0005-0000-0000-0000C8460000}"/>
    <cellStyle name="Nota 2 3 10" xfId="936" xr:uid="{00000000-0005-0000-0000-0000C9460000}"/>
    <cellStyle name="Nota 2 3 10 2" xfId="4664" xr:uid="{00000000-0005-0000-0000-0000CA460000}"/>
    <cellStyle name="Nota 2 3 10 2 2" xfId="13916" xr:uid="{00000000-0005-0000-0000-0000CB460000}"/>
    <cellStyle name="Nota 2 3 10 2 2 2" xfId="23168" xr:uid="{00000000-0005-0000-0000-0000CC460000}"/>
    <cellStyle name="Nota 2 3 10 2 2 3" xfId="32420" xr:uid="{00000000-0005-0000-0000-0000CD460000}"/>
    <cellStyle name="Nota 2 3 10 3" xfId="4364" xr:uid="{00000000-0005-0000-0000-0000CE460000}"/>
    <cellStyle name="Nota 2 3 10 3 2" xfId="13616" xr:uid="{00000000-0005-0000-0000-0000CF460000}"/>
    <cellStyle name="Nota 2 3 10 3 2 2" xfId="22868" xr:uid="{00000000-0005-0000-0000-0000D0460000}"/>
    <cellStyle name="Nota 2 3 10 3 2 3" xfId="32120" xr:uid="{00000000-0005-0000-0000-0000D1460000}"/>
    <cellStyle name="Nota 2 3 10 4" xfId="10690" xr:uid="{00000000-0005-0000-0000-0000D2460000}"/>
    <cellStyle name="Nota 2 3 10 4 2" xfId="19942" xr:uid="{00000000-0005-0000-0000-0000D3460000}"/>
    <cellStyle name="Nota 2 3 10 4 3" xfId="29194" xr:uid="{00000000-0005-0000-0000-0000D4460000}"/>
    <cellStyle name="Nota 2 3 11" xfId="1050" xr:uid="{00000000-0005-0000-0000-0000D5460000}"/>
    <cellStyle name="Nota 2 3 11 2" xfId="4778" xr:uid="{00000000-0005-0000-0000-0000D6460000}"/>
    <cellStyle name="Nota 2 3 11 2 2" xfId="14030" xr:uid="{00000000-0005-0000-0000-0000D7460000}"/>
    <cellStyle name="Nota 2 3 11 2 2 2" xfId="23282" xr:uid="{00000000-0005-0000-0000-0000D8460000}"/>
    <cellStyle name="Nota 2 3 11 2 2 3" xfId="32534" xr:uid="{00000000-0005-0000-0000-0000D9460000}"/>
    <cellStyle name="Nota 2 3 11 3" xfId="4901" xr:uid="{00000000-0005-0000-0000-0000DA460000}"/>
    <cellStyle name="Nota 2 3 11 3 2" xfId="14153" xr:uid="{00000000-0005-0000-0000-0000DB460000}"/>
    <cellStyle name="Nota 2 3 11 3 2 2" xfId="23405" xr:uid="{00000000-0005-0000-0000-0000DC460000}"/>
    <cellStyle name="Nota 2 3 11 3 2 3" xfId="32657" xr:uid="{00000000-0005-0000-0000-0000DD460000}"/>
    <cellStyle name="Nota 2 3 11 4" xfId="10804" xr:uid="{00000000-0005-0000-0000-0000DE460000}"/>
    <cellStyle name="Nota 2 3 11 4 2" xfId="20056" xr:uid="{00000000-0005-0000-0000-0000DF460000}"/>
    <cellStyle name="Nota 2 3 11 4 3" xfId="29308" xr:uid="{00000000-0005-0000-0000-0000E0460000}"/>
    <cellStyle name="Nota 2 3 12" xfId="1086" xr:uid="{00000000-0005-0000-0000-0000E1460000}"/>
    <cellStyle name="Nota 2 3 12 2" xfId="4814" xr:uid="{00000000-0005-0000-0000-0000E2460000}"/>
    <cellStyle name="Nota 2 3 12 2 2" xfId="14066" xr:uid="{00000000-0005-0000-0000-0000E3460000}"/>
    <cellStyle name="Nota 2 3 12 2 2 2" xfId="23318" xr:uid="{00000000-0005-0000-0000-0000E4460000}"/>
    <cellStyle name="Nota 2 3 12 2 2 3" xfId="32570" xr:uid="{00000000-0005-0000-0000-0000E5460000}"/>
    <cellStyle name="Nota 2 3 12 3" xfId="1316" xr:uid="{00000000-0005-0000-0000-0000E6460000}"/>
    <cellStyle name="Nota 2 3 12 3 2" xfId="10894" xr:uid="{00000000-0005-0000-0000-0000E7460000}"/>
    <cellStyle name="Nota 2 3 12 3 2 2" xfId="20146" xr:uid="{00000000-0005-0000-0000-0000E8460000}"/>
    <cellStyle name="Nota 2 3 12 3 2 3" xfId="29398" xr:uid="{00000000-0005-0000-0000-0000E9460000}"/>
    <cellStyle name="Nota 2 3 12 4" xfId="10840" xr:uid="{00000000-0005-0000-0000-0000EA460000}"/>
    <cellStyle name="Nota 2 3 12 4 2" xfId="20092" xr:uid="{00000000-0005-0000-0000-0000EB460000}"/>
    <cellStyle name="Nota 2 3 12 4 3" xfId="29344" xr:uid="{00000000-0005-0000-0000-0000EC460000}"/>
    <cellStyle name="Nota 2 3 13" xfId="4395" xr:uid="{00000000-0005-0000-0000-0000ED460000}"/>
    <cellStyle name="Nota 2 3 13 2" xfId="13647" xr:uid="{00000000-0005-0000-0000-0000EE460000}"/>
    <cellStyle name="Nota 2 3 13 2 2" xfId="22899" xr:uid="{00000000-0005-0000-0000-0000EF460000}"/>
    <cellStyle name="Nota 2 3 13 2 3" xfId="32151" xr:uid="{00000000-0005-0000-0000-0000F0460000}"/>
    <cellStyle name="Nota 2 3 14" xfId="4380" xr:uid="{00000000-0005-0000-0000-0000F1460000}"/>
    <cellStyle name="Nota 2 3 14 2" xfId="13632" xr:uid="{00000000-0005-0000-0000-0000F2460000}"/>
    <cellStyle name="Nota 2 3 14 2 2" xfId="22884" xr:uid="{00000000-0005-0000-0000-0000F3460000}"/>
    <cellStyle name="Nota 2 3 14 2 3" xfId="32136" xr:uid="{00000000-0005-0000-0000-0000F4460000}"/>
    <cellStyle name="Nota 2 3 15" xfId="10480" xr:uid="{00000000-0005-0000-0000-0000F5460000}"/>
    <cellStyle name="Nota 2 3 15 2" xfId="19732" xr:uid="{00000000-0005-0000-0000-0000F6460000}"/>
    <cellStyle name="Nota 2 3 15 3" xfId="28984" xr:uid="{00000000-0005-0000-0000-0000F7460000}"/>
    <cellStyle name="Nota 2 3 2" xfId="586" xr:uid="{00000000-0005-0000-0000-0000F8460000}"/>
    <cellStyle name="Nota 2 3 2 10" xfId="4455" xr:uid="{00000000-0005-0000-0000-0000F9460000}"/>
    <cellStyle name="Nota 2 3 2 10 2" xfId="13707" xr:uid="{00000000-0005-0000-0000-0000FA460000}"/>
    <cellStyle name="Nota 2 3 2 10 2 2" xfId="22959" xr:uid="{00000000-0005-0000-0000-0000FB460000}"/>
    <cellStyle name="Nota 2 3 2 10 2 3" xfId="32211" xr:uid="{00000000-0005-0000-0000-0000FC460000}"/>
    <cellStyle name="Nota 2 3 2 11" xfId="5012" xr:uid="{00000000-0005-0000-0000-0000FD460000}"/>
    <cellStyle name="Nota 2 3 2 11 2" xfId="14264" xr:uid="{00000000-0005-0000-0000-0000FE460000}"/>
    <cellStyle name="Nota 2 3 2 11 2 2" xfId="23516" xr:uid="{00000000-0005-0000-0000-0000FF460000}"/>
    <cellStyle name="Nota 2 3 2 11 2 3" xfId="32768" xr:uid="{00000000-0005-0000-0000-000000470000}"/>
    <cellStyle name="Nota 2 3 2 12" xfId="10516" xr:uid="{00000000-0005-0000-0000-000001470000}"/>
    <cellStyle name="Nota 2 3 2 12 2" xfId="19768" xr:uid="{00000000-0005-0000-0000-000002470000}"/>
    <cellStyle name="Nota 2 3 2 12 3" xfId="29020" xr:uid="{00000000-0005-0000-0000-000003470000}"/>
    <cellStyle name="Nota 2 3 2 2" xfId="1850" xr:uid="{00000000-0005-0000-0000-000004470000}"/>
    <cellStyle name="Nota 2 3 2 2 2" xfId="2603" xr:uid="{00000000-0005-0000-0000-000005470000}"/>
    <cellStyle name="Nota 2 3 2 2 2 2" xfId="6051" xr:uid="{00000000-0005-0000-0000-000006470000}"/>
    <cellStyle name="Nota 2 3 2 2 2 2 2" xfId="15303" xr:uid="{00000000-0005-0000-0000-000007470000}"/>
    <cellStyle name="Nota 2 3 2 2 2 2 2 2" xfId="24555" xr:uid="{00000000-0005-0000-0000-000008470000}"/>
    <cellStyle name="Nota 2 3 2 2 2 2 2 3" xfId="33807" xr:uid="{00000000-0005-0000-0000-000009470000}"/>
    <cellStyle name="Nota 2 3 2 2 2 3" xfId="8733" xr:uid="{00000000-0005-0000-0000-00000A470000}"/>
    <cellStyle name="Nota 2 3 2 2 2 3 2" xfId="17985" xr:uid="{00000000-0005-0000-0000-00000B470000}"/>
    <cellStyle name="Nota 2 3 2 2 2 3 2 2" xfId="27237" xr:uid="{00000000-0005-0000-0000-00000C470000}"/>
    <cellStyle name="Nota 2 3 2 2 2 3 2 3" xfId="36489" xr:uid="{00000000-0005-0000-0000-00000D470000}"/>
    <cellStyle name="Nota 2 3 2 2 2 4" xfId="11855" xr:uid="{00000000-0005-0000-0000-00000E470000}"/>
    <cellStyle name="Nota 2 3 2 2 2 4 2" xfId="21107" xr:uid="{00000000-0005-0000-0000-00000F470000}"/>
    <cellStyle name="Nota 2 3 2 2 2 4 3" xfId="30359" xr:uid="{00000000-0005-0000-0000-000010470000}"/>
    <cellStyle name="Nota 2 3 2 2 3" xfId="3259" xr:uid="{00000000-0005-0000-0000-000011470000}"/>
    <cellStyle name="Nota 2 3 2 2 3 2" xfId="6707" xr:uid="{00000000-0005-0000-0000-000012470000}"/>
    <cellStyle name="Nota 2 3 2 2 3 2 2" xfId="15959" xr:uid="{00000000-0005-0000-0000-000013470000}"/>
    <cellStyle name="Nota 2 3 2 2 3 2 2 2" xfId="25211" xr:uid="{00000000-0005-0000-0000-000014470000}"/>
    <cellStyle name="Nota 2 3 2 2 3 2 2 3" xfId="34463" xr:uid="{00000000-0005-0000-0000-000015470000}"/>
    <cellStyle name="Nota 2 3 2 2 3 3" xfId="9389" xr:uid="{00000000-0005-0000-0000-000016470000}"/>
    <cellStyle name="Nota 2 3 2 2 3 3 2" xfId="18641" xr:uid="{00000000-0005-0000-0000-000017470000}"/>
    <cellStyle name="Nota 2 3 2 2 3 3 2 2" xfId="27893" xr:uid="{00000000-0005-0000-0000-000018470000}"/>
    <cellStyle name="Nota 2 3 2 2 3 3 2 3" xfId="37145" xr:uid="{00000000-0005-0000-0000-000019470000}"/>
    <cellStyle name="Nota 2 3 2 2 3 4" xfId="12511" xr:uid="{00000000-0005-0000-0000-00001A470000}"/>
    <cellStyle name="Nota 2 3 2 2 3 4 2" xfId="21763" xr:uid="{00000000-0005-0000-0000-00001B470000}"/>
    <cellStyle name="Nota 2 3 2 2 3 4 3" xfId="31015" xr:uid="{00000000-0005-0000-0000-00001C470000}"/>
    <cellStyle name="Nota 2 3 2 2 4" xfId="3894" xr:uid="{00000000-0005-0000-0000-00001D470000}"/>
    <cellStyle name="Nota 2 3 2 2 4 2" xfId="7342" xr:uid="{00000000-0005-0000-0000-00001E470000}"/>
    <cellStyle name="Nota 2 3 2 2 4 2 2" xfId="16594" xr:uid="{00000000-0005-0000-0000-00001F470000}"/>
    <cellStyle name="Nota 2 3 2 2 4 2 2 2" xfId="25846" xr:uid="{00000000-0005-0000-0000-000020470000}"/>
    <cellStyle name="Nota 2 3 2 2 4 2 2 3" xfId="35098" xr:uid="{00000000-0005-0000-0000-000021470000}"/>
    <cellStyle name="Nota 2 3 2 2 4 3" xfId="10024" xr:uid="{00000000-0005-0000-0000-000022470000}"/>
    <cellStyle name="Nota 2 3 2 2 4 3 2" xfId="19276" xr:uid="{00000000-0005-0000-0000-000023470000}"/>
    <cellStyle name="Nota 2 3 2 2 4 3 2 2" xfId="28528" xr:uid="{00000000-0005-0000-0000-000024470000}"/>
    <cellStyle name="Nota 2 3 2 2 4 3 2 3" xfId="37780" xr:uid="{00000000-0005-0000-0000-000025470000}"/>
    <cellStyle name="Nota 2 3 2 2 4 4" xfId="13146" xr:uid="{00000000-0005-0000-0000-000026470000}"/>
    <cellStyle name="Nota 2 3 2 2 4 4 2" xfId="22398" xr:uid="{00000000-0005-0000-0000-000027470000}"/>
    <cellStyle name="Nota 2 3 2 2 4 4 3" xfId="31650" xr:uid="{00000000-0005-0000-0000-000028470000}"/>
    <cellStyle name="Nota 2 3 2 2 5" xfId="5300" xr:uid="{00000000-0005-0000-0000-000029470000}"/>
    <cellStyle name="Nota 2 3 2 2 5 2" xfId="14552" xr:uid="{00000000-0005-0000-0000-00002A470000}"/>
    <cellStyle name="Nota 2 3 2 2 5 2 2" xfId="23804" xr:uid="{00000000-0005-0000-0000-00002B470000}"/>
    <cellStyle name="Nota 2 3 2 2 5 2 3" xfId="33056" xr:uid="{00000000-0005-0000-0000-00002C470000}"/>
    <cellStyle name="Nota 2 3 2 2 6" xfId="7983" xr:uid="{00000000-0005-0000-0000-00002D470000}"/>
    <cellStyle name="Nota 2 3 2 2 6 2" xfId="17235" xr:uid="{00000000-0005-0000-0000-00002E470000}"/>
    <cellStyle name="Nota 2 3 2 2 6 2 2" xfId="26487" xr:uid="{00000000-0005-0000-0000-00002F470000}"/>
    <cellStyle name="Nota 2 3 2 2 6 2 3" xfId="35739" xr:uid="{00000000-0005-0000-0000-000030470000}"/>
    <cellStyle name="Nota 2 3 2 2 7" xfId="11105" xr:uid="{00000000-0005-0000-0000-000031470000}"/>
    <cellStyle name="Nota 2 3 2 2 7 2" xfId="20357" xr:uid="{00000000-0005-0000-0000-000032470000}"/>
    <cellStyle name="Nota 2 3 2 2 7 3" xfId="29609" xr:uid="{00000000-0005-0000-0000-000033470000}"/>
    <cellStyle name="Nota 2 3 2 3" xfId="1653" xr:uid="{00000000-0005-0000-0000-000034470000}"/>
    <cellStyle name="Nota 2 3 2 3 2" xfId="2406" xr:uid="{00000000-0005-0000-0000-000035470000}"/>
    <cellStyle name="Nota 2 3 2 3 2 2" xfId="5854" xr:uid="{00000000-0005-0000-0000-000036470000}"/>
    <cellStyle name="Nota 2 3 2 3 2 2 2" xfId="15106" xr:uid="{00000000-0005-0000-0000-000037470000}"/>
    <cellStyle name="Nota 2 3 2 3 2 2 2 2" xfId="24358" xr:uid="{00000000-0005-0000-0000-000038470000}"/>
    <cellStyle name="Nota 2 3 2 3 2 2 2 3" xfId="33610" xr:uid="{00000000-0005-0000-0000-000039470000}"/>
    <cellStyle name="Nota 2 3 2 3 2 3" xfId="8536" xr:uid="{00000000-0005-0000-0000-00003A470000}"/>
    <cellStyle name="Nota 2 3 2 3 2 3 2" xfId="17788" xr:uid="{00000000-0005-0000-0000-00003B470000}"/>
    <cellStyle name="Nota 2 3 2 3 2 3 2 2" xfId="27040" xr:uid="{00000000-0005-0000-0000-00003C470000}"/>
    <cellStyle name="Nota 2 3 2 3 2 3 2 3" xfId="36292" xr:uid="{00000000-0005-0000-0000-00003D470000}"/>
    <cellStyle name="Nota 2 3 2 3 2 4" xfId="11658" xr:uid="{00000000-0005-0000-0000-00003E470000}"/>
    <cellStyle name="Nota 2 3 2 3 2 4 2" xfId="20910" xr:uid="{00000000-0005-0000-0000-00003F470000}"/>
    <cellStyle name="Nota 2 3 2 3 2 4 3" xfId="30162" xr:uid="{00000000-0005-0000-0000-000040470000}"/>
    <cellStyle name="Nota 2 3 2 3 3" xfId="3062" xr:uid="{00000000-0005-0000-0000-000041470000}"/>
    <cellStyle name="Nota 2 3 2 3 3 2" xfId="6510" xr:uid="{00000000-0005-0000-0000-000042470000}"/>
    <cellStyle name="Nota 2 3 2 3 3 2 2" xfId="15762" xr:uid="{00000000-0005-0000-0000-000043470000}"/>
    <cellStyle name="Nota 2 3 2 3 3 2 2 2" xfId="25014" xr:uid="{00000000-0005-0000-0000-000044470000}"/>
    <cellStyle name="Nota 2 3 2 3 3 2 2 3" xfId="34266" xr:uid="{00000000-0005-0000-0000-000045470000}"/>
    <cellStyle name="Nota 2 3 2 3 3 3" xfId="9192" xr:uid="{00000000-0005-0000-0000-000046470000}"/>
    <cellStyle name="Nota 2 3 2 3 3 3 2" xfId="18444" xr:uid="{00000000-0005-0000-0000-000047470000}"/>
    <cellStyle name="Nota 2 3 2 3 3 3 2 2" xfId="27696" xr:uid="{00000000-0005-0000-0000-000048470000}"/>
    <cellStyle name="Nota 2 3 2 3 3 3 2 3" xfId="36948" xr:uid="{00000000-0005-0000-0000-000049470000}"/>
    <cellStyle name="Nota 2 3 2 3 3 4" xfId="12314" xr:uid="{00000000-0005-0000-0000-00004A470000}"/>
    <cellStyle name="Nota 2 3 2 3 3 4 2" xfId="21566" xr:uid="{00000000-0005-0000-0000-00004B470000}"/>
    <cellStyle name="Nota 2 3 2 3 3 4 3" xfId="30818" xr:uid="{00000000-0005-0000-0000-00004C470000}"/>
    <cellStyle name="Nota 2 3 2 3 4" xfId="3697" xr:uid="{00000000-0005-0000-0000-00004D470000}"/>
    <cellStyle name="Nota 2 3 2 3 4 2" xfId="7145" xr:uid="{00000000-0005-0000-0000-00004E470000}"/>
    <cellStyle name="Nota 2 3 2 3 4 2 2" xfId="16397" xr:uid="{00000000-0005-0000-0000-00004F470000}"/>
    <cellStyle name="Nota 2 3 2 3 4 2 2 2" xfId="25649" xr:uid="{00000000-0005-0000-0000-000050470000}"/>
    <cellStyle name="Nota 2 3 2 3 4 2 2 3" xfId="34901" xr:uid="{00000000-0005-0000-0000-000051470000}"/>
    <cellStyle name="Nota 2 3 2 3 4 3" xfId="9827" xr:uid="{00000000-0005-0000-0000-000052470000}"/>
    <cellStyle name="Nota 2 3 2 3 4 3 2" xfId="19079" xr:uid="{00000000-0005-0000-0000-000053470000}"/>
    <cellStyle name="Nota 2 3 2 3 4 3 2 2" xfId="28331" xr:uid="{00000000-0005-0000-0000-000054470000}"/>
    <cellStyle name="Nota 2 3 2 3 4 3 2 3" xfId="37583" xr:uid="{00000000-0005-0000-0000-000055470000}"/>
    <cellStyle name="Nota 2 3 2 3 4 4" xfId="12949" xr:uid="{00000000-0005-0000-0000-000056470000}"/>
    <cellStyle name="Nota 2 3 2 3 4 4 2" xfId="22201" xr:uid="{00000000-0005-0000-0000-000057470000}"/>
    <cellStyle name="Nota 2 3 2 3 4 4 3" xfId="31453" xr:uid="{00000000-0005-0000-0000-000058470000}"/>
    <cellStyle name="Nota 2 3 2 3 5" xfId="5103" xr:uid="{00000000-0005-0000-0000-000059470000}"/>
    <cellStyle name="Nota 2 3 2 3 5 2" xfId="14355" xr:uid="{00000000-0005-0000-0000-00005A470000}"/>
    <cellStyle name="Nota 2 3 2 3 5 2 2" xfId="23607" xr:uid="{00000000-0005-0000-0000-00005B470000}"/>
    <cellStyle name="Nota 2 3 2 3 5 2 3" xfId="32859" xr:uid="{00000000-0005-0000-0000-00005C470000}"/>
    <cellStyle name="Nota 2 3 2 3 6" xfId="7786" xr:uid="{00000000-0005-0000-0000-00005D470000}"/>
    <cellStyle name="Nota 2 3 2 3 6 2" xfId="17038" xr:uid="{00000000-0005-0000-0000-00005E470000}"/>
    <cellStyle name="Nota 2 3 2 3 6 2 2" xfId="26290" xr:uid="{00000000-0005-0000-0000-00005F470000}"/>
    <cellStyle name="Nota 2 3 2 3 6 2 3" xfId="35542" xr:uid="{00000000-0005-0000-0000-000060470000}"/>
    <cellStyle name="Nota 2 3 2 3 7" xfId="10908" xr:uid="{00000000-0005-0000-0000-000061470000}"/>
    <cellStyle name="Nota 2 3 2 3 7 2" xfId="20160" xr:uid="{00000000-0005-0000-0000-000062470000}"/>
    <cellStyle name="Nota 2 3 2 3 7 3" xfId="29412" xr:uid="{00000000-0005-0000-0000-000063470000}"/>
    <cellStyle name="Nota 2 3 2 4" xfId="2096" xr:uid="{00000000-0005-0000-0000-000064470000}"/>
    <cellStyle name="Nota 2 3 2 4 2" xfId="2845" xr:uid="{00000000-0005-0000-0000-000065470000}"/>
    <cellStyle name="Nota 2 3 2 4 2 2" xfId="6293" xr:uid="{00000000-0005-0000-0000-000066470000}"/>
    <cellStyle name="Nota 2 3 2 4 2 2 2" xfId="15545" xr:uid="{00000000-0005-0000-0000-000067470000}"/>
    <cellStyle name="Nota 2 3 2 4 2 2 2 2" xfId="24797" xr:uid="{00000000-0005-0000-0000-000068470000}"/>
    <cellStyle name="Nota 2 3 2 4 2 2 2 3" xfId="34049" xr:uid="{00000000-0005-0000-0000-000069470000}"/>
    <cellStyle name="Nota 2 3 2 4 2 3" xfId="8975" xr:uid="{00000000-0005-0000-0000-00006A470000}"/>
    <cellStyle name="Nota 2 3 2 4 2 3 2" xfId="18227" xr:uid="{00000000-0005-0000-0000-00006B470000}"/>
    <cellStyle name="Nota 2 3 2 4 2 3 2 2" xfId="27479" xr:uid="{00000000-0005-0000-0000-00006C470000}"/>
    <cellStyle name="Nota 2 3 2 4 2 3 2 3" xfId="36731" xr:uid="{00000000-0005-0000-0000-00006D470000}"/>
    <cellStyle name="Nota 2 3 2 4 2 4" xfId="12097" xr:uid="{00000000-0005-0000-0000-00006E470000}"/>
    <cellStyle name="Nota 2 3 2 4 2 4 2" xfId="21349" xr:uid="{00000000-0005-0000-0000-00006F470000}"/>
    <cellStyle name="Nota 2 3 2 4 2 4 3" xfId="30601" xr:uid="{00000000-0005-0000-0000-000070470000}"/>
    <cellStyle name="Nota 2 3 2 4 3" xfId="3501" xr:uid="{00000000-0005-0000-0000-000071470000}"/>
    <cellStyle name="Nota 2 3 2 4 3 2" xfId="6949" xr:uid="{00000000-0005-0000-0000-000072470000}"/>
    <cellStyle name="Nota 2 3 2 4 3 2 2" xfId="16201" xr:uid="{00000000-0005-0000-0000-000073470000}"/>
    <cellStyle name="Nota 2 3 2 4 3 2 2 2" xfId="25453" xr:uid="{00000000-0005-0000-0000-000074470000}"/>
    <cellStyle name="Nota 2 3 2 4 3 2 2 3" xfId="34705" xr:uid="{00000000-0005-0000-0000-000075470000}"/>
    <cellStyle name="Nota 2 3 2 4 3 3" xfId="9631" xr:uid="{00000000-0005-0000-0000-000076470000}"/>
    <cellStyle name="Nota 2 3 2 4 3 3 2" xfId="18883" xr:uid="{00000000-0005-0000-0000-000077470000}"/>
    <cellStyle name="Nota 2 3 2 4 3 3 2 2" xfId="28135" xr:uid="{00000000-0005-0000-0000-000078470000}"/>
    <cellStyle name="Nota 2 3 2 4 3 3 2 3" xfId="37387" xr:uid="{00000000-0005-0000-0000-000079470000}"/>
    <cellStyle name="Nota 2 3 2 4 3 4" xfId="12753" xr:uid="{00000000-0005-0000-0000-00007A470000}"/>
    <cellStyle name="Nota 2 3 2 4 3 4 2" xfId="22005" xr:uid="{00000000-0005-0000-0000-00007B470000}"/>
    <cellStyle name="Nota 2 3 2 4 3 4 3" xfId="31257" xr:uid="{00000000-0005-0000-0000-00007C470000}"/>
    <cellStyle name="Nota 2 3 2 4 4" xfId="4136" xr:uid="{00000000-0005-0000-0000-00007D470000}"/>
    <cellStyle name="Nota 2 3 2 4 4 2" xfId="7584" xr:uid="{00000000-0005-0000-0000-00007E470000}"/>
    <cellStyle name="Nota 2 3 2 4 4 2 2" xfId="16836" xr:uid="{00000000-0005-0000-0000-00007F470000}"/>
    <cellStyle name="Nota 2 3 2 4 4 2 2 2" xfId="26088" xr:uid="{00000000-0005-0000-0000-000080470000}"/>
    <cellStyle name="Nota 2 3 2 4 4 2 2 3" xfId="35340" xr:uid="{00000000-0005-0000-0000-000081470000}"/>
    <cellStyle name="Nota 2 3 2 4 4 3" xfId="10266" xr:uid="{00000000-0005-0000-0000-000082470000}"/>
    <cellStyle name="Nota 2 3 2 4 4 3 2" xfId="19518" xr:uid="{00000000-0005-0000-0000-000083470000}"/>
    <cellStyle name="Nota 2 3 2 4 4 3 2 2" xfId="28770" xr:uid="{00000000-0005-0000-0000-000084470000}"/>
    <cellStyle name="Nota 2 3 2 4 4 3 2 3" xfId="38022" xr:uid="{00000000-0005-0000-0000-000085470000}"/>
    <cellStyle name="Nota 2 3 2 4 4 4" xfId="13388" xr:uid="{00000000-0005-0000-0000-000086470000}"/>
    <cellStyle name="Nota 2 3 2 4 4 4 2" xfId="22640" xr:uid="{00000000-0005-0000-0000-000087470000}"/>
    <cellStyle name="Nota 2 3 2 4 4 4 3" xfId="31892" xr:uid="{00000000-0005-0000-0000-000088470000}"/>
    <cellStyle name="Nota 2 3 2 4 5" xfId="5544" xr:uid="{00000000-0005-0000-0000-000089470000}"/>
    <cellStyle name="Nota 2 3 2 4 5 2" xfId="14796" xr:uid="{00000000-0005-0000-0000-00008A470000}"/>
    <cellStyle name="Nota 2 3 2 4 5 2 2" xfId="24048" xr:uid="{00000000-0005-0000-0000-00008B470000}"/>
    <cellStyle name="Nota 2 3 2 4 5 2 3" xfId="33300" xr:uid="{00000000-0005-0000-0000-00008C470000}"/>
    <cellStyle name="Nota 2 3 2 4 6" xfId="8226" xr:uid="{00000000-0005-0000-0000-00008D470000}"/>
    <cellStyle name="Nota 2 3 2 4 6 2" xfId="17478" xr:uid="{00000000-0005-0000-0000-00008E470000}"/>
    <cellStyle name="Nota 2 3 2 4 6 2 2" xfId="26730" xr:uid="{00000000-0005-0000-0000-00008F470000}"/>
    <cellStyle name="Nota 2 3 2 4 6 2 3" xfId="35982" xr:uid="{00000000-0005-0000-0000-000090470000}"/>
    <cellStyle name="Nota 2 3 2 4 7" xfId="11348" xr:uid="{00000000-0005-0000-0000-000091470000}"/>
    <cellStyle name="Nota 2 3 2 4 7 2" xfId="20600" xr:uid="{00000000-0005-0000-0000-000092470000}"/>
    <cellStyle name="Nota 2 3 2 4 7 3" xfId="29852" xr:uid="{00000000-0005-0000-0000-000093470000}"/>
    <cellStyle name="Nota 2 3 2 5" xfId="1680" xr:uid="{00000000-0005-0000-0000-000094470000}"/>
    <cellStyle name="Nota 2 3 2 5 2" xfId="2433" xr:uid="{00000000-0005-0000-0000-000095470000}"/>
    <cellStyle name="Nota 2 3 2 5 2 2" xfId="5881" xr:uid="{00000000-0005-0000-0000-000096470000}"/>
    <cellStyle name="Nota 2 3 2 5 2 2 2" xfId="15133" xr:uid="{00000000-0005-0000-0000-000097470000}"/>
    <cellStyle name="Nota 2 3 2 5 2 2 2 2" xfId="24385" xr:uid="{00000000-0005-0000-0000-000098470000}"/>
    <cellStyle name="Nota 2 3 2 5 2 2 2 3" xfId="33637" xr:uid="{00000000-0005-0000-0000-000099470000}"/>
    <cellStyle name="Nota 2 3 2 5 2 3" xfId="8563" xr:uid="{00000000-0005-0000-0000-00009A470000}"/>
    <cellStyle name="Nota 2 3 2 5 2 3 2" xfId="17815" xr:uid="{00000000-0005-0000-0000-00009B470000}"/>
    <cellStyle name="Nota 2 3 2 5 2 3 2 2" xfId="27067" xr:uid="{00000000-0005-0000-0000-00009C470000}"/>
    <cellStyle name="Nota 2 3 2 5 2 3 2 3" xfId="36319" xr:uid="{00000000-0005-0000-0000-00009D470000}"/>
    <cellStyle name="Nota 2 3 2 5 2 4" xfId="11685" xr:uid="{00000000-0005-0000-0000-00009E470000}"/>
    <cellStyle name="Nota 2 3 2 5 2 4 2" xfId="20937" xr:uid="{00000000-0005-0000-0000-00009F470000}"/>
    <cellStyle name="Nota 2 3 2 5 2 4 3" xfId="30189" xr:uid="{00000000-0005-0000-0000-0000A0470000}"/>
    <cellStyle name="Nota 2 3 2 5 3" xfId="3089" xr:uid="{00000000-0005-0000-0000-0000A1470000}"/>
    <cellStyle name="Nota 2 3 2 5 3 2" xfId="6537" xr:uid="{00000000-0005-0000-0000-0000A2470000}"/>
    <cellStyle name="Nota 2 3 2 5 3 2 2" xfId="15789" xr:uid="{00000000-0005-0000-0000-0000A3470000}"/>
    <cellStyle name="Nota 2 3 2 5 3 2 2 2" xfId="25041" xr:uid="{00000000-0005-0000-0000-0000A4470000}"/>
    <cellStyle name="Nota 2 3 2 5 3 2 2 3" xfId="34293" xr:uid="{00000000-0005-0000-0000-0000A5470000}"/>
    <cellStyle name="Nota 2 3 2 5 3 3" xfId="9219" xr:uid="{00000000-0005-0000-0000-0000A6470000}"/>
    <cellStyle name="Nota 2 3 2 5 3 3 2" xfId="18471" xr:uid="{00000000-0005-0000-0000-0000A7470000}"/>
    <cellStyle name="Nota 2 3 2 5 3 3 2 2" xfId="27723" xr:uid="{00000000-0005-0000-0000-0000A8470000}"/>
    <cellStyle name="Nota 2 3 2 5 3 3 2 3" xfId="36975" xr:uid="{00000000-0005-0000-0000-0000A9470000}"/>
    <cellStyle name="Nota 2 3 2 5 3 4" xfId="12341" xr:uid="{00000000-0005-0000-0000-0000AA470000}"/>
    <cellStyle name="Nota 2 3 2 5 3 4 2" xfId="21593" xr:uid="{00000000-0005-0000-0000-0000AB470000}"/>
    <cellStyle name="Nota 2 3 2 5 3 4 3" xfId="30845" xr:uid="{00000000-0005-0000-0000-0000AC470000}"/>
    <cellStyle name="Nota 2 3 2 5 4" xfId="3724" xr:uid="{00000000-0005-0000-0000-0000AD470000}"/>
    <cellStyle name="Nota 2 3 2 5 4 2" xfId="7172" xr:uid="{00000000-0005-0000-0000-0000AE470000}"/>
    <cellStyle name="Nota 2 3 2 5 4 2 2" xfId="16424" xr:uid="{00000000-0005-0000-0000-0000AF470000}"/>
    <cellStyle name="Nota 2 3 2 5 4 2 2 2" xfId="25676" xr:uid="{00000000-0005-0000-0000-0000B0470000}"/>
    <cellStyle name="Nota 2 3 2 5 4 2 2 3" xfId="34928" xr:uid="{00000000-0005-0000-0000-0000B1470000}"/>
    <cellStyle name="Nota 2 3 2 5 4 3" xfId="9854" xr:uid="{00000000-0005-0000-0000-0000B2470000}"/>
    <cellStyle name="Nota 2 3 2 5 4 3 2" xfId="19106" xr:uid="{00000000-0005-0000-0000-0000B3470000}"/>
    <cellStyle name="Nota 2 3 2 5 4 3 2 2" xfId="28358" xr:uid="{00000000-0005-0000-0000-0000B4470000}"/>
    <cellStyle name="Nota 2 3 2 5 4 3 2 3" xfId="37610" xr:uid="{00000000-0005-0000-0000-0000B5470000}"/>
    <cellStyle name="Nota 2 3 2 5 4 4" xfId="12976" xr:uid="{00000000-0005-0000-0000-0000B6470000}"/>
    <cellStyle name="Nota 2 3 2 5 4 4 2" xfId="22228" xr:uid="{00000000-0005-0000-0000-0000B7470000}"/>
    <cellStyle name="Nota 2 3 2 5 4 4 3" xfId="31480" xr:uid="{00000000-0005-0000-0000-0000B8470000}"/>
    <cellStyle name="Nota 2 3 2 5 5" xfId="5130" xr:uid="{00000000-0005-0000-0000-0000B9470000}"/>
    <cellStyle name="Nota 2 3 2 5 5 2" xfId="14382" xr:uid="{00000000-0005-0000-0000-0000BA470000}"/>
    <cellStyle name="Nota 2 3 2 5 5 2 2" xfId="23634" xr:uid="{00000000-0005-0000-0000-0000BB470000}"/>
    <cellStyle name="Nota 2 3 2 5 5 2 3" xfId="32886" xr:uid="{00000000-0005-0000-0000-0000BC470000}"/>
    <cellStyle name="Nota 2 3 2 5 6" xfId="7813" xr:uid="{00000000-0005-0000-0000-0000BD470000}"/>
    <cellStyle name="Nota 2 3 2 5 6 2" xfId="17065" xr:uid="{00000000-0005-0000-0000-0000BE470000}"/>
    <cellStyle name="Nota 2 3 2 5 6 2 2" xfId="26317" xr:uid="{00000000-0005-0000-0000-0000BF470000}"/>
    <cellStyle name="Nota 2 3 2 5 6 2 3" xfId="35569" xr:uid="{00000000-0005-0000-0000-0000C0470000}"/>
    <cellStyle name="Nota 2 3 2 5 7" xfId="10935" xr:uid="{00000000-0005-0000-0000-0000C1470000}"/>
    <cellStyle name="Nota 2 3 2 5 7 2" xfId="20187" xr:uid="{00000000-0005-0000-0000-0000C2470000}"/>
    <cellStyle name="Nota 2 3 2 5 7 3" xfId="29439" xr:uid="{00000000-0005-0000-0000-0000C3470000}"/>
    <cellStyle name="Nota 2 3 2 6" xfId="2231" xr:uid="{00000000-0005-0000-0000-0000C4470000}"/>
    <cellStyle name="Nota 2 3 2 6 2" xfId="2980" xr:uid="{00000000-0005-0000-0000-0000C5470000}"/>
    <cellStyle name="Nota 2 3 2 6 2 2" xfId="6428" xr:uid="{00000000-0005-0000-0000-0000C6470000}"/>
    <cellStyle name="Nota 2 3 2 6 2 2 2" xfId="15680" xr:uid="{00000000-0005-0000-0000-0000C7470000}"/>
    <cellStyle name="Nota 2 3 2 6 2 2 2 2" xfId="24932" xr:uid="{00000000-0005-0000-0000-0000C8470000}"/>
    <cellStyle name="Nota 2 3 2 6 2 2 2 3" xfId="34184" xr:uid="{00000000-0005-0000-0000-0000C9470000}"/>
    <cellStyle name="Nota 2 3 2 6 2 3" xfId="9110" xr:uid="{00000000-0005-0000-0000-0000CA470000}"/>
    <cellStyle name="Nota 2 3 2 6 2 3 2" xfId="18362" xr:uid="{00000000-0005-0000-0000-0000CB470000}"/>
    <cellStyle name="Nota 2 3 2 6 2 3 2 2" xfId="27614" xr:uid="{00000000-0005-0000-0000-0000CC470000}"/>
    <cellStyle name="Nota 2 3 2 6 2 3 2 3" xfId="36866" xr:uid="{00000000-0005-0000-0000-0000CD470000}"/>
    <cellStyle name="Nota 2 3 2 6 2 4" xfId="12232" xr:uid="{00000000-0005-0000-0000-0000CE470000}"/>
    <cellStyle name="Nota 2 3 2 6 2 4 2" xfId="21484" xr:uid="{00000000-0005-0000-0000-0000CF470000}"/>
    <cellStyle name="Nota 2 3 2 6 2 4 3" xfId="30736" xr:uid="{00000000-0005-0000-0000-0000D0470000}"/>
    <cellStyle name="Nota 2 3 2 6 3" xfId="3636" xr:uid="{00000000-0005-0000-0000-0000D1470000}"/>
    <cellStyle name="Nota 2 3 2 6 3 2" xfId="7084" xr:uid="{00000000-0005-0000-0000-0000D2470000}"/>
    <cellStyle name="Nota 2 3 2 6 3 2 2" xfId="16336" xr:uid="{00000000-0005-0000-0000-0000D3470000}"/>
    <cellStyle name="Nota 2 3 2 6 3 2 2 2" xfId="25588" xr:uid="{00000000-0005-0000-0000-0000D4470000}"/>
    <cellStyle name="Nota 2 3 2 6 3 2 2 3" xfId="34840" xr:uid="{00000000-0005-0000-0000-0000D5470000}"/>
    <cellStyle name="Nota 2 3 2 6 3 3" xfId="9766" xr:uid="{00000000-0005-0000-0000-0000D6470000}"/>
    <cellStyle name="Nota 2 3 2 6 3 3 2" xfId="19018" xr:uid="{00000000-0005-0000-0000-0000D7470000}"/>
    <cellStyle name="Nota 2 3 2 6 3 3 2 2" xfId="28270" xr:uid="{00000000-0005-0000-0000-0000D8470000}"/>
    <cellStyle name="Nota 2 3 2 6 3 3 2 3" xfId="37522" xr:uid="{00000000-0005-0000-0000-0000D9470000}"/>
    <cellStyle name="Nota 2 3 2 6 3 4" xfId="12888" xr:uid="{00000000-0005-0000-0000-0000DA470000}"/>
    <cellStyle name="Nota 2 3 2 6 3 4 2" xfId="22140" xr:uid="{00000000-0005-0000-0000-0000DB470000}"/>
    <cellStyle name="Nota 2 3 2 6 3 4 3" xfId="31392" xr:uid="{00000000-0005-0000-0000-0000DC470000}"/>
    <cellStyle name="Nota 2 3 2 6 4" xfId="4271" xr:uid="{00000000-0005-0000-0000-0000DD470000}"/>
    <cellStyle name="Nota 2 3 2 6 4 2" xfId="7719" xr:uid="{00000000-0005-0000-0000-0000DE470000}"/>
    <cellStyle name="Nota 2 3 2 6 4 2 2" xfId="16971" xr:uid="{00000000-0005-0000-0000-0000DF470000}"/>
    <cellStyle name="Nota 2 3 2 6 4 2 2 2" xfId="26223" xr:uid="{00000000-0005-0000-0000-0000E0470000}"/>
    <cellStyle name="Nota 2 3 2 6 4 2 2 3" xfId="35475" xr:uid="{00000000-0005-0000-0000-0000E1470000}"/>
    <cellStyle name="Nota 2 3 2 6 4 3" xfId="10401" xr:uid="{00000000-0005-0000-0000-0000E2470000}"/>
    <cellStyle name="Nota 2 3 2 6 4 3 2" xfId="19653" xr:uid="{00000000-0005-0000-0000-0000E3470000}"/>
    <cellStyle name="Nota 2 3 2 6 4 3 2 2" xfId="28905" xr:uid="{00000000-0005-0000-0000-0000E4470000}"/>
    <cellStyle name="Nota 2 3 2 6 4 3 2 3" xfId="38157" xr:uid="{00000000-0005-0000-0000-0000E5470000}"/>
    <cellStyle name="Nota 2 3 2 6 4 4" xfId="13523" xr:uid="{00000000-0005-0000-0000-0000E6470000}"/>
    <cellStyle name="Nota 2 3 2 6 4 4 2" xfId="22775" xr:uid="{00000000-0005-0000-0000-0000E7470000}"/>
    <cellStyle name="Nota 2 3 2 6 4 4 3" xfId="32027" xr:uid="{00000000-0005-0000-0000-0000E8470000}"/>
    <cellStyle name="Nota 2 3 2 6 5" xfId="5679" xr:uid="{00000000-0005-0000-0000-0000E9470000}"/>
    <cellStyle name="Nota 2 3 2 6 5 2" xfId="14931" xr:uid="{00000000-0005-0000-0000-0000EA470000}"/>
    <cellStyle name="Nota 2 3 2 6 5 2 2" xfId="24183" xr:uid="{00000000-0005-0000-0000-0000EB470000}"/>
    <cellStyle name="Nota 2 3 2 6 5 2 3" xfId="33435" xr:uid="{00000000-0005-0000-0000-0000EC470000}"/>
    <cellStyle name="Nota 2 3 2 6 6" xfId="8361" xr:uid="{00000000-0005-0000-0000-0000ED470000}"/>
    <cellStyle name="Nota 2 3 2 6 6 2" xfId="17613" xr:uid="{00000000-0005-0000-0000-0000EE470000}"/>
    <cellStyle name="Nota 2 3 2 6 6 2 2" xfId="26865" xr:uid="{00000000-0005-0000-0000-0000EF470000}"/>
    <cellStyle name="Nota 2 3 2 6 6 2 3" xfId="36117" xr:uid="{00000000-0005-0000-0000-0000F0470000}"/>
    <cellStyle name="Nota 2 3 2 6 7" xfId="11483" xr:uid="{00000000-0005-0000-0000-0000F1470000}"/>
    <cellStyle name="Nota 2 3 2 6 7 2" xfId="20735" xr:uid="{00000000-0005-0000-0000-0000F2470000}"/>
    <cellStyle name="Nota 2 3 2 6 7 3" xfId="29987" xr:uid="{00000000-0005-0000-0000-0000F3470000}"/>
    <cellStyle name="Nota 2 3 2 7" xfId="1001" xr:uid="{00000000-0005-0000-0000-0000F4470000}"/>
    <cellStyle name="Nota 2 3 2 7 2" xfId="4729" xr:uid="{00000000-0005-0000-0000-0000F5470000}"/>
    <cellStyle name="Nota 2 3 2 7 2 2" xfId="13981" xr:uid="{00000000-0005-0000-0000-0000F6470000}"/>
    <cellStyle name="Nota 2 3 2 7 2 2 2" xfId="23233" xr:uid="{00000000-0005-0000-0000-0000F7470000}"/>
    <cellStyle name="Nota 2 3 2 7 2 2 3" xfId="32485" xr:uid="{00000000-0005-0000-0000-0000F8470000}"/>
    <cellStyle name="Nota 2 3 2 7 3" xfId="4391" xr:uid="{00000000-0005-0000-0000-0000F9470000}"/>
    <cellStyle name="Nota 2 3 2 7 3 2" xfId="13643" xr:uid="{00000000-0005-0000-0000-0000FA470000}"/>
    <cellStyle name="Nota 2 3 2 7 3 2 2" xfId="22895" xr:uid="{00000000-0005-0000-0000-0000FB470000}"/>
    <cellStyle name="Nota 2 3 2 7 3 2 3" xfId="32147" xr:uid="{00000000-0005-0000-0000-0000FC470000}"/>
    <cellStyle name="Nota 2 3 2 7 4" xfId="10755" xr:uid="{00000000-0005-0000-0000-0000FD470000}"/>
    <cellStyle name="Nota 2 3 2 7 4 2" xfId="20007" xr:uid="{00000000-0005-0000-0000-0000FE470000}"/>
    <cellStyle name="Nota 2 3 2 7 4 3" xfId="29259" xr:uid="{00000000-0005-0000-0000-0000FF470000}"/>
    <cellStyle name="Nota 2 3 2 8" xfId="879" xr:uid="{00000000-0005-0000-0000-000000480000}"/>
    <cellStyle name="Nota 2 3 2 8 2" xfId="4607" xr:uid="{00000000-0005-0000-0000-000001480000}"/>
    <cellStyle name="Nota 2 3 2 8 2 2" xfId="13859" xr:uid="{00000000-0005-0000-0000-000002480000}"/>
    <cellStyle name="Nota 2 3 2 8 2 2 2" xfId="23111" xr:uid="{00000000-0005-0000-0000-000003480000}"/>
    <cellStyle name="Nota 2 3 2 8 2 2 3" xfId="32363" xr:uid="{00000000-0005-0000-0000-000004480000}"/>
    <cellStyle name="Nota 2 3 2 8 3" xfId="4968" xr:uid="{00000000-0005-0000-0000-000005480000}"/>
    <cellStyle name="Nota 2 3 2 8 3 2" xfId="14220" xr:uid="{00000000-0005-0000-0000-000006480000}"/>
    <cellStyle name="Nota 2 3 2 8 3 2 2" xfId="23472" xr:uid="{00000000-0005-0000-0000-000007480000}"/>
    <cellStyle name="Nota 2 3 2 8 3 2 3" xfId="32724" xr:uid="{00000000-0005-0000-0000-000008480000}"/>
    <cellStyle name="Nota 2 3 2 8 4" xfId="10633" xr:uid="{00000000-0005-0000-0000-000009480000}"/>
    <cellStyle name="Nota 2 3 2 8 4 2" xfId="19885" xr:uid="{00000000-0005-0000-0000-00000A480000}"/>
    <cellStyle name="Nota 2 3 2 8 4 3" xfId="29137" xr:uid="{00000000-0005-0000-0000-00000B480000}"/>
    <cellStyle name="Nota 2 3 2 9" xfId="2386" xr:uid="{00000000-0005-0000-0000-00000C480000}"/>
    <cellStyle name="Nota 2 3 2 9 2" xfId="5834" xr:uid="{00000000-0005-0000-0000-00000D480000}"/>
    <cellStyle name="Nota 2 3 2 9 2 2" xfId="15086" xr:uid="{00000000-0005-0000-0000-00000E480000}"/>
    <cellStyle name="Nota 2 3 2 9 2 2 2" xfId="24338" xr:uid="{00000000-0005-0000-0000-00000F480000}"/>
    <cellStyle name="Nota 2 3 2 9 2 2 3" xfId="33590" xr:uid="{00000000-0005-0000-0000-000010480000}"/>
    <cellStyle name="Nota 2 3 2 9 3" xfId="8516" xr:uid="{00000000-0005-0000-0000-000011480000}"/>
    <cellStyle name="Nota 2 3 2 9 3 2" xfId="17768" xr:uid="{00000000-0005-0000-0000-000012480000}"/>
    <cellStyle name="Nota 2 3 2 9 3 2 2" xfId="27020" xr:uid="{00000000-0005-0000-0000-000013480000}"/>
    <cellStyle name="Nota 2 3 2 9 3 2 3" xfId="36272" xr:uid="{00000000-0005-0000-0000-000014480000}"/>
    <cellStyle name="Nota 2 3 2 9 4" xfId="11638" xr:uid="{00000000-0005-0000-0000-000015480000}"/>
    <cellStyle name="Nota 2 3 2 9 4 2" xfId="20890" xr:uid="{00000000-0005-0000-0000-000016480000}"/>
    <cellStyle name="Nota 2 3 2 9 4 3" xfId="30142" xr:uid="{00000000-0005-0000-0000-000017480000}"/>
    <cellStyle name="Nota 2 3 3" xfId="736" xr:uid="{00000000-0005-0000-0000-000018480000}"/>
    <cellStyle name="Nota 2 3 3 10" xfId="4514" xr:uid="{00000000-0005-0000-0000-000019480000}"/>
    <cellStyle name="Nota 2 3 3 10 2" xfId="13766" xr:uid="{00000000-0005-0000-0000-00001A480000}"/>
    <cellStyle name="Nota 2 3 3 10 2 2" xfId="23018" xr:uid="{00000000-0005-0000-0000-00001B480000}"/>
    <cellStyle name="Nota 2 3 3 10 2 3" xfId="32270" xr:uid="{00000000-0005-0000-0000-00001C480000}"/>
    <cellStyle name="Nota 2 3 3 11" xfId="4417" xr:uid="{00000000-0005-0000-0000-00001D480000}"/>
    <cellStyle name="Nota 2 3 3 11 2" xfId="13669" xr:uid="{00000000-0005-0000-0000-00001E480000}"/>
    <cellStyle name="Nota 2 3 3 11 2 2" xfId="22921" xr:uid="{00000000-0005-0000-0000-00001F480000}"/>
    <cellStyle name="Nota 2 3 3 11 2 3" xfId="32173" xr:uid="{00000000-0005-0000-0000-000020480000}"/>
    <cellStyle name="Nota 2 3 3 12" xfId="10551" xr:uid="{00000000-0005-0000-0000-000021480000}"/>
    <cellStyle name="Nota 2 3 3 12 2" xfId="19803" xr:uid="{00000000-0005-0000-0000-000022480000}"/>
    <cellStyle name="Nota 2 3 3 12 3" xfId="29055" xr:uid="{00000000-0005-0000-0000-000023480000}"/>
    <cellStyle name="Nota 2 3 3 2" xfId="1935" xr:uid="{00000000-0005-0000-0000-000024480000}"/>
    <cellStyle name="Nota 2 3 3 2 2" xfId="2688" xr:uid="{00000000-0005-0000-0000-000025480000}"/>
    <cellStyle name="Nota 2 3 3 2 2 2" xfId="6136" xr:uid="{00000000-0005-0000-0000-000026480000}"/>
    <cellStyle name="Nota 2 3 3 2 2 2 2" xfId="15388" xr:uid="{00000000-0005-0000-0000-000027480000}"/>
    <cellStyle name="Nota 2 3 3 2 2 2 2 2" xfId="24640" xr:uid="{00000000-0005-0000-0000-000028480000}"/>
    <cellStyle name="Nota 2 3 3 2 2 2 2 3" xfId="33892" xr:uid="{00000000-0005-0000-0000-000029480000}"/>
    <cellStyle name="Nota 2 3 3 2 2 3" xfId="8818" xr:uid="{00000000-0005-0000-0000-00002A480000}"/>
    <cellStyle name="Nota 2 3 3 2 2 3 2" xfId="18070" xr:uid="{00000000-0005-0000-0000-00002B480000}"/>
    <cellStyle name="Nota 2 3 3 2 2 3 2 2" xfId="27322" xr:uid="{00000000-0005-0000-0000-00002C480000}"/>
    <cellStyle name="Nota 2 3 3 2 2 3 2 3" xfId="36574" xr:uid="{00000000-0005-0000-0000-00002D480000}"/>
    <cellStyle name="Nota 2 3 3 2 2 4" xfId="11940" xr:uid="{00000000-0005-0000-0000-00002E480000}"/>
    <cellStyle name="Nota 2 3 3 2 2 4 2" xfId="21192" xr:uid="{00000000-0005-0000-0000-00002F480000}"/>
    <cellStyle name="Nota 2 3 3 2 2 4 3" xfId="30444" xr:uid="{00000000-0005-0000-0000-000030480000}"/>
    <cellStyle name="Nota 2 3 3 2 3" xfId="3344" xr:uid="{00000000-0005-0000-0000-000031480000}"/>
    <cellStyle name="Nota 2 3 3 2 3 2" xfId="6792" xr:uid="{00000000-0005-0000-0000-000032480000}"/>
    <cellStyle name="Nota 2 3 3 2 3 2 2" xfId="16044" xr:uid="{00000000-0005-0000-0000-000033480000}"/>
    <cellStyle name="Nota 2 3 3 2 3 2 2 2" xfId="25296" xr:uid="{00000000-0005-0000-0000-000034480000}"/>
    <cellStyle name="Nota 2 3 3 2 3 2 2 3" xfId="34548" xr:uid="{00000000-0005-0000-0000-000035480000}"/>
    <cellStyle name="Nota 2 3 3 2 3 3" xfId="9474" xr:uid="{00000000-0005-0000-0000-000036480000}"/>
    <cellStyle name="Nota 2 3 3 2 3 3 2" xfId="18726" xr:uid="{00000000-0005-0000-0000-000037480000}"/>
    <cellStyle name="Nota 2 3 3 2 3 3 2 2" xfId="27978" xr:uid="{00000000-0005-0000-0000-000038480000}"/>
    <cellStyle name="Nota 2 3 3 2 3 3 2 3" xfId="37230" xr:uid="{00000000-0005-0000-0000-000039480000}"/>
    <cellStyle name="Nota 2 3 3 2 3 4" xfId="12596" xr:uid="{00000000-0005-0000-0000-00003A480000}"/>
    <cellStyle name="Nota 2 3 3 2 3 4 2" xfId="21848" xr:uid="{00000000-0005-0000-0000-00003B480000}"/>
    <cellStyle name="Nota 2 3 3 2 3 4 3" xfId="31100" xr:uid="{00000000-0005-0000-0000-00003C480000}"/>
    <cellStyle name="Nota 2 3 3 2 4" xfId="3979" xr:uid="{00000000-0005-0000-0000-00003D480000}"/>
    <cellStyle name="Nota 2 3 3 2 4 2" xfId="7427" xr:uid="{00000000-0005-0000-0000-00003E480000}"/>
    <cellStyle name="Nota 2 3 3 2 4 2 2" xfId="16679" xr:uid="{00000000-0005-0000-0000-00003F480000}"/>
    <cellStyle name="Nota 2 3 3 2 4 2 2 2" xfId="25931" xr:uid="{00000000-0005-0000-0000-000040480000}"/>
    <cellStyle name="Nota 2 3 3 2 4 2 2 3" xfId="35183" xr:uid="{00000000-0005-0000-0000-000041480000}"/>
    <cellStyle name="Nota 2 3 3 2 4 3" xfId="10109" xr:uid="{00000000-0005-0000-0000-000042480000}"/>
    <cellStyle name="Nota 2 3 3 2 4 3 2" xfId="19361" xr:uid="{00000000-0005-0000-0000-000043480000}"/>
    <cellStyle name="Nota 2 3 3 2 4 3 2 2" xfId="28613" xr:uid="{00000000-0005-0000-0000-000044480000}"/>
    <cellStyle name="Nota 2 3 3 2 4 3 2 3" xfId="37865" xr:uid="{00000000-0005-0000-0000-000045480000}"/>
    <cellStyle name="Nota 2 3 3 2 4 4" xfId="13231" xr:uid="{00000000-0005-0000-0000-000046480000}"/>
    <cellStyle name="Nota 2 3 3 2 4 4 2" xfId="22483" xr:uid="{00000000-0005-0000-0000-000047480000}"/>
    <cellStyle name="Nota 2 3 3 2 4 4 3" xfId="31735" xr:uid="{00000000-0005-0000-0000-000048480000}"/>
    <cellStyle name="Nota 2 3 3 2 5" xfId="5385" xr:uid="{00000000-0005-0000-0000-000049480000}"/>
    <cellStyle name="Nota 2 3 3 2 5 2" xfId="14637" xr:uid="{00000000-0005-0000-0000-00004A480000}"/>
    <cellStyle name="Nota 2 3 3 2 5 2 2" xfId="23889" xr:uid="{00000000-0005-0000-0000-00004B480000}"/>
    <cellStyle name="Nota 2 3 3 2 5 2 3" xfId="33141" xr:uid="{00000000-0005-0000-0000-00004C480000}"/>
    <cellStyle name="Nota 2 3 3 2 6" xfId="8068" xr:uid="{00000000-0005-0000-0000-00004D480000}"/>
    <cellStyle name="Nota 2 3 3 2 6 2" xfId="17320" xr:uid="{00000000-0005-0000-0000-00004E480000}"/>
    <cellStyle name="Nota 2 3 3 2 6 2 2" xfId="26572" xr:uid="{00000000-0005-0000-0000-00004F480000}"/>
    <cellStyle name="Nota 2 3 3 2 6 2 3" xfId="35824" xr:uid="{00000000-0005-0000-0000-000050480000}"/>
    <cellStyle name="Nota 2 3 3 2 7" xfId="11190" xr:uid="{00000000-0005-0000-0000-000051480000}"/>
    <cellStyle name="Nota 2 3 3 2 7 2" xfId="20442" xr:uid="{00000000-0005-0000-0000-000052480000}"/>
    <cellStyle name="Nota 2 3 3 2 7 3" xfId="29694" xr:uid="{00000000-0005-0000-0000-000053480000}"/>
    <cellStyle name="Nota 2 3 3 3" xfId="2028" xr:uid="{00000000-0005-0000-0000-000054480000}"/>
    <cellStyle name="Nota 2 3 3 3 2" xfId="2777" xr:uid="{00000000-0005-0000-0000-000055480000}"/>
    <cellStyle name="Nota 2 3 3 3 2 2" xfId="6225" xr:uid="{00000000-0005-0000-0000-000056480000}"/>
    <cellStyle name="Nota 2 3 3 3 2 2 2" xfId="15477" xr:uid="{00000000-0005-0000-0000-000057480000}"/>
    <cellStyle name="Nota 2 3 3 3 2 2 2 2" xfId="24729" xr:uid="{00000000-0005-0000-0000-000058480000}"/>
    <cellStyle name="Nota 2 3 3 3 2 2 2 3" xfId="33981" xr:uid="{00000000-0005-0000-0000-000059480000}"/>
    <cellStyle name="Nota 2 3 3 3 2 3" xfId="8907" xr:uid="{00000000-0005-0000-0000-00005A480000}"/>
    <cellStyle name="Nota 2 3 3 3 2 3 2" xfId="18159" xr:uid="{00000000-0005-0000-0000-00005B480000}"/>
    <cellStyle name="Nota 2 3 3 3 2 3 2 2" xfId="27411" xr:uid="{00000000-0005-0000-0000-00005C480000}"/>
    <cellStyle name="Nota 2 3 3 3 2 3 2 3" xfId="36663" xr:uid="{00000000-0005-0000-0000-00005D480000}"/>
    <cellStyle name="Nota 2 3 3 3 2 4" xfId="12029" xr:uid="{00000000-0005-0000-0000-00005E480000}"/>
    <cellStyle name="Nota 2 3 3 3 2 4 2" xfId="21281" xr:uid="{00000000-0005-0000-0000-00005F480000}"/>
    <cellStyle name="Nota 2 3 3 3 2 4 3" xfId="30533" xr:uid="{00000000-0005-0000-0000-000060480000}"/>
    <cellStyle name="Nota 2 3 3 3 3" xfId="3433" xr:uid="{00000000-0005-0000-0000-000061480000}"/>
    <cellStyle name="Nota 2 3 3 3 3 2" xfId="6881" xr:uid="{00000000-0005-0000-0000-000062480000}"/>
    <cellStyle name="Nota 2 3 3 3 3 2 2" xfId="16133" xr:uid="{00000000-0005-0000-0000-000063480000}"/>
    <cellStyle name="Nota 2 3 3 3 3 2 2 2" xfId="25385" xr:uid="{00000000-0005-0000-0000-000064480000}"/>
    <cellStyle name="Nota 2 3 3 3 3 2 2 3" xfId="34637" xr:uid="{00000000-0005-0000-0000-000065480000}"/>
    <cellStyle name="Nota 2 3 3 3 3 3" xfId="9563" xr:uid="{00000000-0005-0000-0000-000066480000}"/>
    <cellStyle name="Nota 2 3 3 3 3 3 2" xfId="18815" xr:uid="{00000000-0005-0000-0000-000067480000}"/>
    <cellStyle name="Nota 2 3 3 3 3 3 2 2" xfId="28067" xr:uid="{00000000-0005-0000-0000-000068480000}"/>
    <cellStyle name="Nota 2 3 3 3 3 3 2 3" xfId="37319" xr:uid="{00000000-0005-0000-0000-000069480000}"/>
    <cellStyle name="Nota 2 3 3 3 3 4" xfId="12685" xr:uid="{00000000-0005-0000-0000-00006A480000}"/>
    <cellStyle name="Nota 2 3 3 3 3 4 2" xfId="21937" xr:uid="{00000000-0005-0000-0000-00006B480000}"/>
    <cellStyle name="Nota 2 3 3 3 3 4 3" xfId="31189" xr:uid="{00000000-0005-0000-0000-00006C480000}"/>
    <cellStyle name="Nota 2 3 3 3 4" xfId="4068" xr:uid="{00000000-0005-0000-0000-00006D480000}"/>
    <cellStyle name="Nota 2 3 3 3 4 2" xfId="7516" xr:uid="{00000000-0005-0000-0000-00006E480000}"/>
    <cellStyle name="Nota 2 3 3 3 4 2 2" xfId="16768" xr:uid="{00000000-0005-0000-0000-00006F480000}"/>
    <cellStyle name="Nota 2 3 3 3 4 2 2 2" xfId="26020" xr:uid="{00000000-0005-0000-0000-000070480000}"/>
    <cellStyle name="Nota 2 3 3 3 4 2 2 3" xfId="35272" xr:uid="{00000000-0005-0000-0000-000071480000}"/>
    <cellStyle name="Nota 2 3 3 3 4 3" xfId="10198" xr:uid="{00000000-0005-0000-0000-000072480000}"/>
    <cellStyle name="Nota 2 3 3 3 4 3 2" xfId="19450" xr:uid="{00000000-0005-0000-0000-000073480000}"/>
    <cellStyle name="Nota 2 3 3 3 4 3 2 2" xfId="28702" xr:uid="{00000000-0005-0000-0000-000074480000}"/>
    <cellStyle name="Nota 2 3 3 3 4 3 2 3" xfId="37954" xr:uid="{00000000-0005-0000-0000-000075480000}"/>
    <cellStyle name="Nota 2 3 3 3 4 4" xfId="13320" xr:uid="{00000000-0005-0000-0000-000076480000}"/>
    <cellStyle name="Nota 2 3 3 3 4 4 2" xfId="22572" xr:uid="{00000000-0005-0000-0000-000077480000}"/>
    <cellStyle name="Nota 2 3 3 3 4 4 3" xfId="31824" xr:uid="{00000000-0005-0000-0000-000078480000}"/>
    <cellStyle name="Nota 2 3 3 3 5" xfId="5476" xr:uid="{00000000-0005-0000-0000-000079480000}"/>
    <cellStyle name="Nota 2 3 3 3 5 2" xfId="14728" xr:uid="{00000000-0005-0000-0000-00007A480000}"/>
    <cellStyle name="Nota 2 3 3 3 5 2 2" xfId="23980" xr:uid="{00000000-0005-0000-0000-00007B480000}"/>
    <cellStyle name="Nota 2 3 3 3 5 2 3" xfId="33232" xr:uid="{00000000-0005-0000-0000-00007C480000}"/>
    <cellStyle name="Nota 2 3 3 3 6" xfId="8158" xr:uid="{00000000-0005-0000-0000-00007D480000}"/>
    <cellStyle name="Nota 2 3 3 3 6 2" xfId="17410" xr:uid="{00000000-0005-0000-0000-00007E480000}"/>
    <cellStyle name="Nota 2 3 3 3 6 2 2" xfId="26662" xr:uid="{00000000-0005-0000-0000-00007F480000}"/>
    <cellStyle name="Nota 2 3 3 3 6 2 3" xfId="35914" xr:uid="{00000000-0005-0000-0000-000080480000}"/>
    <cellStyle name="Nota 2 3 3 3 7" xfId="11280" xr:uid="{00000000-0005-0000-0000-000081480000}"/>
    <cellStyle name="Nota 2 3 3 3 7 2" xfId="20532" xr:uid="{00000000-0005-0000-0000-000082480000}"/>
    <cellStyle name="Nota 2 3 3 3 7 3" xfId="29784" xr:uid="{00000000-0005-0000-0000-000083480000}"/>
    <cellStyle name="Nota 2 3 3 4" xfId="2104" xr:uid="{00000000-0005-0000-0000-000084480000}"/>
    <cellStyle name="Nota 2 3 3 4 2" xfId="2853" xr:uid="{00000000-0005-0000-0000-000085480000}"/>
    <cellStyle name="Nota 2 3 3 4 2 2" xfId="6301" xr:uid="{00000000-0005-0000-0000-000086480000}"/>
    <cellStyle name="Nota 2 3 3 4 2 2 2" xfId="15553" xr:uid="{00000000-0005-0000-0000-000087480000}"/>
    <cellStyle name="Nota 2 3 3 4 2 2 2 2" xfId="24805" xr:uid="{00000000-0005-0000-0000-000088480000}"/>
    <cellStyle name="Nota 2 3 3 4 2 2 2 3" xfId="34057" xr:uid="{00000000-0005-0000-0000-000089480000}"/>
    <cellStyle name="Nota 2 3 3 4 2 3" xfId="8983" xr:uid="{00000000-0005-0000-0000-00008A480000}"/>
    <cellStyle name="Nota 2 3 3 4 2 3 2" xfId="18235" xr:uid="{00000000-0005-0000-0000-00008B480000}"/>
    <cellStyle name="Nota 2 3 3 4 2 3 2 2" xfId="27487" xr:uid="{00000000-0005-0000-0000-00008C480000}"/>
    <cellStyle name="Nota 2 3 3 4 2 3 2 3" xfId="36739" xr:uid="{00000000-0005-0000-0000-00008D480000}"/>
    <cellStyle name="Nota 2 3 3 4 2 4" xfId="12105" xr:uid="{00000000-0005-0000-0000-00008E480000}"/>
    <cellStyle name="Nota 2 3 3 4 2 4 2" xfId="21357" xr:uid="{00000000-0005-0000-0000-00008F480000}"/>
    <cellStyle name="Nota 2 3 3 4 2 4 3" xfId="30609" xr:uid="{00000000-0005-0000-0000-000090480000}"/>
    <cellStyle name="Nota 2 3 3 4 3" xfId="3509" xr:uid="{00000000-0005-0000-0000-000091480000}"/>
    <cellStyle name="Nota 2 3 3 4 3 2" xfId="6957" xr:uid="{00000000-0005-0000-0000-000092480000}"/>
    <cellStyle name="Nota 2 3 3 4 3 2 2" xfId="16209" xr:uid="{00000000-0005-0000-0000-000093480000}"/>
    <cellStyle name="Nota 2 3 3 4 3 2 2 2" xfId="25461" xr:uid="{00000000-0005-0000-0000-000094480000}"/>
    <cellStyle name="Nota 2 3 3 4 3 2 2 3" xfId="34713" xr:uid="{00000000-0005-0000-0000-000095480000}"/>
    <cellStyle name="Nota 2 3 3 4 3 3" xfId="9639" xr:uid="{00000000-0005-0000-0000-000096480000}"/>
    <cellStyle name="Nota 2 3 3 4 3 3 2" xfId="18891" xr:uid="{00000000-0005-0000-0000-000097480000}"/>
    <cellStyle name="Nota 2 3 3 4 3 3 2 2" xfId="28143" xr:uid="{00000000-0005-0000-0000-000098480000}"/>
    <cellStyle name="Nota 2 3 3 4 3 3 2 3" xfId="37395" xr:uid="{00000000-0005-0000-0000-000099480000}"/>
    <cellStyle name="Nota 2 3 3 4 3 4" xfId="12761" xr:uid="{00000000-0005-0000-0000-00009A480000}"/>
    <cellStyle name="Nota 2 3 3 4 3 4 2" xfId="22013" xr:uid="{00000000-0005-0000-0000-00009B480000}"/>
    <cellStyle name="Nota 2 3 3 4 3 4 3" xfId="31265" xr:uid="{00000000-0005-0000-0000-00009C480000}"/>
    <cellStyle name="Nota 2 3 3 4 4" xfId="4144" xr:uid="{00000000-0005-0000-0000-00009D480000}"/>
    <cellStyle name="Nota 2 3 3 4 4 2" xfId="7592" xr:uid="{00000000-0005-0000-0000-00009E480000}"/>
    <cellStyle name="Nota 2 3 3 4 4 2 2" xfId="16844" xr:uid="{00000000-0005-0000-0000-00009F480000}"/>
    <cellStyle name="Nota 2 3 3 4 4 2 2 2" xfId="26096" xr:uid="{00000000-0005-0000-0000-0000A0480000}"/>
    <cellStyle name="Nota 2 3 3 4 4 2 2 3" xfId="35348" xr:uid="{00000000-0005-0000-0000-0000A1480000}"/>
    <cellStyle name="Nota 2 3 3 4 4 3" xfId="10274" xr:uid="{00000000-0005-0000-0000-0000A2480000}"/>
    <cellStyle name="Nota 2 3 3 4 4 3 2" xfId="19526" xr:uid="{00000000-0005-0000-0000-0000A3480000}"/>
    <cellStyle name="Nota 2 3 3 4 4 3 2 2" xfId="28778" xr:uid="{00000000-0005-0000-0000-0000A4480000}"/>
    <cellStyle name="Nota 2 3 3 4 4 3 2 3" xfId="38030" xr:uid="{00000000-0005-0000-0000-0000A5480000}"/>
    <cellStyle name="Nota 2 3 3 4 4 4" xfId="13396" xr:uid="{00000000-0005-0000-0000-0000A6480000}"/>
    <cellStyle name="Nota 2 3 3 4 4 4 2" xfId="22648" xr:uid="{00000000-0005-0000-0000-0000A7480000}"/>
    <cellStyle name="Nota 2 3 3 4 4 4 3" xfId="31900" xr:uid="{00000000-0005-0000-0000-0000A8480000}"/>
    <cellStyle name="Nota 2 3 3 4 5" xfId="5552" xr:uid="{00000000-0005-0000-0000-0000A9480000}"/>
    <cellStyle name="Nota 2 3 3 4 5 2" xfId="14804" xr:uid="{00000000-0005-0000-0000-0000AA480000}"/>
    <cellStyle name="Nota 2 3 3 4 5 2 2" xfId="24056" xr:uid="{00000000-0005-0000-0000-0000AB480000}"/>
    <cellStyle name="Nota 2 3 3 4 5 2 3" xfId="33308" xr:uid="{00000000-0005-0000-0000-0000AC480000}"/>
    <cellStyle name="Nota 2 3 3 4 6" xfId="8234" xr:uid="{00000000-0005-0000-0000-0000AD480000}"/>
    <cellStyle name="Nota 2 3 3 4 6 2" xfId="17486" xr:uid="{00000000-0005-0000-0000-0000AE480000}"/>
    <cellStyle name="Nota 2 3 3 4 6 2 2" xfId="26738" xr:uid="{00000000-0005-0000-0000-0000AF480000}"/>
    <cellStyle name="Nota 2 3 3 4 6 2 3" xfId="35990" xr:uid="{00000000-0005-0000-0000-0000B0480000}"/>
    <cellStyle name="Nota 2 3 3 4 7" xfId="11356" xr:uid="{00000000-0005-0000-0000-0000B1480000}"/>
    <cellStyle name="Nota 2 3 3 4 7 2" xfId="20608" xr:uid="{00000000-0005-0000-0000-0000B2480000}"/>
    <cellStyle name="Nota 2 3 3 4 7 3" xfId="29860" xr:uid="{00000000-0005-0000-0000-0000B3480000}"/>
    <cellStyle name="Nota 2 3 3 5" xfId="2173" xr:uid="{00000000-0005-0000-0000-0000B4480000}"/>
    <cellStyle name="Nota 2 3 3 5 2" xfId="2922" xr:uid="{00000000-0005-0000-0000-0000B5480000}"/>
    <cellStyle name="Nota 2 3 3 5 2 2" xfId="6370" xr:uid="{00000000-0005-0000-0000-0000B6480000}"/>
    <cellStyle name="Nota 2 3 3 5 2 2 2" xfId="15622" xr:uid="{00000000-0005-0000-0000-0000B7480000}"/>
    <cellStyle name="Nota 2 3 3 5 2 2 2 2" xfId="24874" xr:uid="{00000000-0005-0000-0000-0000B8480000}"/>
    <cellStyle name="Nota 2 3 3 5 2 2 2 3" xfId="34126" xr:uid="{00000000-0005-0000-0000-0000B9480000}"/>
    <cellStyle name="Nota 2 3 3 5 2 3" xfId="9052" xr:uid="{00000000-0005-0000-0000-0000BA480000}"/>
    <cellStyle name="Nota 2 3 3 5 2 3 2" xfId="18304" xr:uid="{00000000-0005-0000-0000-0000BB480000}"/>
    <cellStyle name="Nota 2 3 3 5 2 3 2 2" xfId="27556" xr:uid="{00000000-0005-0000-0000-0000BC480000}"/>
    <cellStyle name="Nota 2 3 3 5 2 3 2 3" xfId="36808" xr:uid="{00000000-0005-0000-0000-0000BD480000}"/>
    <cellStyle name="Nota 2 3 3 5 2 4" xfId="12174" xr:uid="{00000000-0005-0000-0000-0000BE480000}"/>
    <cellStyle name="Nota 2 3 3 5 2 4 2" xfId="21426" xr:uid="{00000000-0005-0000-0000-0000BF480000}"/>
    <cellStyle name="Nota 2 3 3 5 2 4 3" xfId="30678" xr:uid="{00000000-0005-0000-0000-0000C0480000}"/>
    <cellStyle name="Nota 2 3 3 5 3" xfId="3578" xr:uid="{00000000-0005-0000-0000-0000C1480000}"/>
    <cellStyle name="Nota 2 3 3 5 3 2" xfId="7026" xr:uid="{00000000-0005-0000-0000-0000C2480000}"/>
    <cellStyle name="Nota 2 3 3 5 3 2 2" xfId="16278" xr:uid="{00000000-0005-0000-0000-0000C3480000}"/>
    <cellStyle name="Nota 2 3 3 5 3 2 2 2" xfId="25530" xr:uid="{00000000-0005-0000-0000-0000C4480000}"/>
    <cellStyle name="Nota 2 3 3 5 3 2 2 3" xfId="34782" xr:uid="{00000000-0005-0000-0000-0000C5480000}"/>
    <cellStyle name="Nota 2 3 3 5 3 3" xfId="9708" xr:uid="{00000000-0005-0000-0000-0000C6480000}"/>
    <cellStyle name="Nota 2 3 3 5 3 3 2" xfId="18960" xr:uid="{00000000-0005-0000-0000-0000C7480000}"/>
    <cellStyle name="Nota 2 3 3 5 3 3 2 2" xfId="28212" xr:uid="{00000000-0005-0000-0000-0000C8480000}"/>
    <cellStyle name="Nota 2 3 3 5 3 3 2 3" xfId="37464" xr:uid="{00000000-0005-0000-0000-0000C9480000}"/>
    <cellStyle name="Nota 2 3 3 5 3 4" xfId="12830" xr:uid="{00000000-0005-0000-0000-0000CA480000}"/>
    <cellStyle name="Nota 2 3 3 5 3 4 2" xfId="22082" xr:uid="{00000000-0005-0000-0000-0000CB480000}"/>
    <cellStyle name="Nota 2 3 3 5 3 4 3" xfId="31334" xr:uid="{00000000-0005-0000-0000-0000CC480000}"/>
    <cellStyle name="Nota 2 3 3 5 4" xfId="4213" xr:uid="{00000000-0005-0000-0000-0000CD480000}"/>
    <cellStyle name="Nota 2 3 3 5 4 2" xfId="7661" xr:uid="{00000000-0005-0000-0000-0000CE480000}"/>
    <cellStyle name="Nota 2 3 3 5 4 2 2" xfId="16913" xr:uid="{00000000-0005-0000-0000-0000CF480000}"/>
    <cellStyle name="Nota 2 3 3 5 4 2 2 2" xfId="26165" xr:uid="{00000000-0005-0000-0000-0000D0480000}"/>
    <cellStyle name="Nota 2 3 3 5 4 2 2 3" xfId="35417" xr:uid="{00000000-0005-0000-0000-0000D1480000}"/>
    <cellStyle name="Nota 2 3 3 5 4 3" xfId="10343" xr:uid="{00000000-0005-0000-0000-0000D2480000}"/>
    <cellStyle name="Nota 2 3 3 5 4 3 2" xfId="19595" xr:uid="{00000000-0005-0000-0000-0000D3480000}"/>
    <cellStyle name="Nota 2 3 3 5 4 3 2 2" xfId="28847" xr:uid="{00000000-0005-0000-0000-0000D4480000}"/>
    <cellStyle name="Nota 2 3 3 5 4 3 2 3" xfId="38099" xr:uid="{00000000-0005-0000-0000-0000D5480000}"/>
    <cellStyle name="Nota 2 3 3 5 4 4" xfId="13465" xr:uid="{00000000-0005-0000-0000-0000D6480000}"/>
    <cellStyle name="Nota 2 3 3 5 4 4 2" xfId="22717" xr:uid="{00000000-0005-0000-0000-0000D7480000}"/>
    <cellStyle name="Nota 2 3 3 5 4 4 3" xfId="31969" xr:uid="{00000000-0005-0000-0000-0000D8480000}"/>
    <cellStyle name="Nota 2 3 3 5 5" xfId="5621" xr:uid="{00000000-0005-0000-0000-0000D9480000}"/>
    <cellStyle name="Nota 2 3 3 5 5 2" xfId="14873" xr:uid="{00000000-0005-0000-0000-0000DA480000}"/>
    <cellStyle name="Nota 2 3 3 5 5 2 2" xfId="24125" xr:uid="{00000000-0005-0000-0000-0000DB480000}"/>
    <cellStyle name="Nota 2 3 3 5 5 2 3" xfId="33377" xr:uid="{00000000-0005-0000-0000-0000DC480000}"/>
    <cellStyle name="Nota 2 3 3 5 6" xfId="8303" xr:uid="{00000000-0005-0000-0000-0000DD480000}"/>
    <cellStyle name="Nota 2 3 3 5 6 2" xfId="17555" xr:uid="{00000000-0005-0000-0000-0000DE480000}"/>
    <cellStyle name="Nota 2 3 3 5 6 2 2" xfId="26807" xr:uid="{00000000-0005-0000-0000-0000DF480000}"/>
    <cellStyle name="Nota 2 3 3 5 6 2 3" xfId="36059" xr:uid="{00000000-0005-0000-0000-0000E0480000}"/>
    <cellStyle name="Nota 2 3 3 5 7" xfId="11425" xr:uid="{00000000-0005-0000-0000-0000E1480000}"/>
    <cellStyle name="Nota 2 3 3 5 7 2" xfId="20677" xr:uid="{00000000-0005-0000-0000-0000E2480000}"/>
    <cellStyle name="Nota 2 3 3 5 7 3" xfId="29929" xr:uid="{00000000-0005-0000-0000-0000E3480000}"/>
    <cellStyle name="Nota 2 3 3 6" xfId="2234" xr:uid="{00000000-0005-0000-0000-0000E4480000}"/>
    <cellStyle name="Nota 2 3 3 6 2" xfId="2983" xr:uid="{00000000-0005-0000-0000-0000E5480000}"/>
    <cellStyle name="Nota 2 3 3 6 2 2" xfId="6431" xr:uid="{00000000-0005-0000-0000-0000E6480000}"/>
    <cellStyle name="Nota 2 3 3 6 2 2 2" xfId="15683" xr:uid="{00000000-0005-0000-0000-0000E7480000}"/>
    <cellStyle name="Nota 2 3 3 6 2 2 2 2" xfId="24935" xr:uid="{00000000-0005-0000-0000-0000E8480000}"/>
    <cellStyle name="Nota 2 3 3 6 2 2 2 3" xfId="34187" xr:uid="{00000000-0005-0000-0000-0000E9480000}"/>
    <cellStyle name="Nota 2 3 3 6 2 3" xfId="9113" xr:uid="{00000000-0005-0000-0000-0000EA480000}"/>
    <cellStyle name="Nota 2 3 3 6 2 3 2" xfId="18365" xr:uid="{00000000-0005-0000-0000-0000EB480000}"/>
    <cellStyle name="Nota 2 3 3 6 2 3 2 2" xfId="27617" xr:uid="{00000000-0005-0000-0000-0000EC480000}"/>
    <cellStyle name="Nota 2 3 3 6 2 3 2 3" xfId="36869" xr:uid="{00000000-0005-0000-0000-0000ED480000}"/>
    <cellStyle name="Nota 2 3 3 6 2 4" xfId="12235" xr:uid="{00000000-0005-0000-0000-0000EE480000}"/>
    <cellStyle name="Nota 2 3 3 6 2 4 2" xfId="21487" xr:uid="{00000000-0005-0000-0000-0000EF480000}"/>
    <cellStyle name="Nota 2 3 3 6 2 4 3" xfId="30739" xr:uid="{00000000-0005-0000-0000-0000F0480000}"/>
    <cellStyle name="Nota 2 3 3 6 3" xfId="3639" xr:uid="{00000000-0005-0000-0000-0000F1480000}"/>
    <cellStyle name="Nota 2 3 3 6 3 2" xfId="7087" xr:uid="{00000000-0005-0000-0000-0000F2480000}"/>
    <cellStyle name="Nota 2 3 3 6 3 2 2" xfId="16339" xr:uid="{00000000-0005-0000-0000-0000F3480000}"/>
    <cellStyle name="Nota 2 3 3 6 3 2 2 2" xfId="25591" xr:uid="{00000000-0005-0000-0000-0000F4480000}"/>
    <cellStyle name="Nota 2 3 3 6 3 2 2 3" xfId="34843" xr:uid="{00000000-0005-0000-0000-0000F5480000}"/>
    <cellStyle name="Nota 2 3 3 6 3 3" xfId="9769" xr:uid="{00000000-0005-0000-0000-0000F6480000}"/>
    <cellStyle name="Nota 2 3 3 6 3 3 2" xfId="19021" xr:uid="{00000000-0005-0000-0000-0000F7480000}"/>
    <cellStyle name="Nota 2 3 3 6 3 3 2 2" xfId="28273" xr:uid="{00000000-0005-0000-0000-0000F8480000}"/>
    <cellStyle name="Nota 2 3 3 6 3 3 2 3" xfId="37525" xr:uid="{00000000-0005-0000-0000-0000F9480000}"/>
    <cellStyle name="Nota 2 3 3 6 3 4" xfId="12891" xr:uid="{00000000-0005-0000-0000-0000FA480000}"/>
    <cellStyle name="Nota 2 3 3 6 3 4 2" xfId="22143" xr:uid="{00000000-0005-0000-0000-0000FB480000}"/>
    <cellStyle name="Nota 2 3 3 6 3 4 3" xfId="31395" xr:uid="{00000000-0005-0000-0000-0000FC480000}"/>
    <cellStyle name="Nota 2 3 3 6 4" xfId="4274" xr:uid="{00000000-0005-0000-0000-0000FD480000}"/>
    <cellStyle name="Nota 2 3 3 6 4 2" xfId="7722" xr:uid="{00000000-0005-0000-0000-0000FE480000}"/>
    <cellStyle name="Nota 2 3 3 6 4 2 2" xfId="16974" xr:uid="{00000000-0005-0000-0000-0000FF480000}"/>
    <cellStyle name="Nota 2 3 3 6 4 2 2 2" xfId="26226" xr:uid="{00000000-0005-0000-0000-000000490000}"/>
    <cellStyle name="Nota 2 3 3 6 4 2 2 3" xfId="35478" xr:uid="{00000000-0005-0000-0000-000001490000}"/>
    <cellStyle name="Nota 2 3 3 6 4 3" xfId="10404" xr:uid="{00000000-0005-0000-0000-000002490000}"/>
    <cellStyle name="Nota 2 3 3 6 4 3 2" xfId="19656" xr:uid="{00000000-0005-0000-0000-000003490000}"/>
    <cellStyle name="Nota 2 3 3 6 4 3 2 2" xfId="28908" xr:uid="{00000000-0005-0000-0000-000004490000}"/>
    <cellStyle name="Nota 2 3 3 6 4 3 2 3" xfId="38160" xr:uid="{00000000-0005-0000-0000-000005490000}"/>
    <cellStyle name="Nota 2 3 3 6 4 4" xfId="13526" xr:uid="{00000000-0005-0000-0000-000006490000}"/>
    <cellStyle name="Nota 2 3 3 6 4 4 2" xfId="22778" xr:uid="{00000000-0005-0000-0000-000007490000}"/>
    <cellStyle name="Nota 2 3 3 6 4 4 3" xfId="32030" xr:uid="{00000000-0005-0000-0000-000008490000}"/>
    <cellStyle name="Nota 2 3 3 6 5" xfId="5682" xr:uid="{00000000-0005-0000-0000-000009490000}"/>
    <cellStyle name="Nota 2 3 3 6 5 2" xfId="14934" xr:uid="{00000000-0005-0000-0000-00000A490000}"/>
    <cellStyle name="Nota 2 3 3 6 5 2 2" xfId="24186" xr:uid="{00000000-0005-0000-0000-00000B490000}"/>
    <cellStyle name="Nota 2 3 3 6 5 2 3" xfId="33438" xr:uid="{00000000-0005-0000-0000-00000C490000}"/>
    <cellStyle name="Nota 2 3 3 6 6" xfId="8364" xr:uid="{00000000-0005-0000-0000-00000D490000}"/>
    <cellStyle name="Nota 2 3 3 6 6 2" xfId="17616" xr:uid="{00000000-0005-0000-0000-00000E490000}"/>
    <cellStyle name="Nota 2 3 3 6 6 2 2" xfId="26868" xr:uid="{00000000-0005-0000-0000-00000F490000}"/>
    <cellStyle name="Nota 2 3 3 6 6 2 3" xfId="36120" xr:uid="{00000000-0005-0000-0000-000010490000}"/>
    <cellStyle name="Nota 2 3 3 6 7" xfId="11486" xr:uid="{00000000-0005-0000-0000-000011490000}"/>
    <cellStyle name="Nota 2 3 3 6 7 2" xfId="20738" xr:uid="{00000000-0005-0000-0000-000012490000}"/>
    <cellStyle name="Nota 2 3 3 6 7 3" xfId="29990" xr:uid="{00000000-0005-0000-0000-000013490000}"/>
    <cellStyle name="Nota 2 3 3 7" xfId="1065" xr:uid="{00000000-0005-0000-0000-000014490000}"/>
    <cellStyle name="Nota 2 3 3 7 2" xfId="4793" xr:uid="{00000000-0005-0000-0000-000015490000}"/>
    <cellStyle name="Nota 2 3 3 7 2 2" xfId="14045" xr:uid="{00000000-0005-0000-0000-000016490000}"/>
    <cellStyle name="Nota 2 3 3 7 2 2 2" xfId="23297" xr:uid="{00000000-0005-0000-0000-000017490000}"/>
    <cellStyle name="Nota 2 3 3 7 2 2 3" xfId="32549" xr:uid="{00000000-0005-0000-0000-000018490000}"/>
    <cellStyle name="Nota 2 3 3 7 3" xfId="4894" xr:uid="{00000000-0005-0000-0000-000019490000}"/>
    <cellStyle name="Nota 2 3 3 7 3 2" xfId="14146" xr:uid="{00000000-0005-0000-0000-00001A490000}"/>
    <cellStyle name="Nota 2 3 3 7 3 2 2" xfId="23398" xr:uid="{00000000-0005-0000-0000-00001B490000}"/>
    <cellStyle name="Nota 2 3 3 7 3 2 3" xfId="32650" xr:uid="{00000000-0005-0000-0000-00001C490000}"/>
    <cellStyle name="Nota 2 3 3 7 4" xfId="10819" xr:uid="{00000000-0005-0000-0000-00001D490000}"/>
    <cellStyle name="Nota 2 3 3 7 4 2" xfId="20071" xr:uid="{00000000-0005-0000-0000-00001E490000}"/>
    <cellStyle name="Nota 2 3 3 7 4 3" xfId="29323" xr:uid="{00000000-0005-0000-0000-00001F490000}"/>
    <cellStyle name="Nota 2 3 3 8" xfId="892" xr:uid="{00000000-0005-0000-0000-000020490000}"/>
    <cellStyle name="Nota 2 3 3 8 2" xfId="4620" xr:uid="{00000000-0005-0000-0000-000021490000}"/>
    <cellStyle name="Nota 2 3 3 8 2 2" xfId="13872" xr:uid="{00000000-0005-0000-0000-000022490000}"/>
    <cellStyle name="Nota 2 3 3 8 2 2 2" xfId="23124" xr:uid="{00000000-0005-0000-0000-000023490000}"/>
    <cellStyle name="Nota 2 3 3 8 2 2 3" xfId="32376" xr:uid="{00000000-0005-0000-0000-000024490000}"/>
    <cellStyle name="Nota 2 3 3 8 3" xfId="298" xr:uid="{00000000-0005-0000-0000-000025490000}"/>
    <cellStyle name="Nota 2 3 3 8 3 2" xfId="10465" xr:uid="{00000000-0005-0000-0000-000026490000}"/>
    <cellStyle name="Nota 2 3 3 8 3 2 2" xfId="19717" xr:uid="{00000000-0005-0000-0000-000027490000}"/>
    <cellStyle name="Nota 2 3 3 8 3 2 3" xfId="28969" xr:uid="{00000000-0005-0000-0000-000028490000}"/>
    <cellStyle name="Nota 2 3 3 8 4" xfId="10646" xr:uid="{00000000-0005-0000-0000-000029490000}"/>
    <cellStyle name="Nota 2 3 3 8 4 2" xfId="19898" xr:uid="{00000000-0005-0000-0000-00002A490000}"/>
    <cellStyle name="Nota 2 3 3 8 4 3" xfId="29150" xr:uid="{00000000-0005-0000-0000-00002B490000}"/>
    <cellStyle name="Nota 2 3 3 9" xfId="993" xr:uid="{00000000-0005-0000-0000-00002C490000}"/>
    <cellStyle name="Nota 2 3 3 9 2" xfId="4721" xr:uid="{00000000-0005-0000-0000-00002D490000}"/>
    <cellStyle name="Nota 2 3 3 9 2 2" xfId="13973" xr:uid="{00000000-0005-0000-0000-00002E490000}"/>
    <cellStyle name="Nota 2 3 3 9 2 2 2" xfId="23225" xr:uid="{00000000-0005-0000-0000-00002F490000}"/>
    <cellStyle name="Nota 2 3 3 9 2 2 3" xfId="32477" xr:uid="{00000000-0005-0000-0000-000030490000}"/>
    <cellStyle name="Nota 2 3 3 9 3" xfId="4449" xr:uid="{00000000-0005-0000-0000-000031490000}"/>
    <cellStyle name="Nota 2 3 3 9 3 2" xfId="13701" xr:uid="{00000000-0005-0000-0000-000032490000}"/>
    <cellStyle name="Nota 2 3 3 9 3 2 2" xfId="22953" xr:uid="{00000000-0005-0000-0000-000033490000}"/>
    <cellStyle name="Nota 2 3 3 9 3 2 3" xfId="32205" xr:uid="{00000000-0005-0000-0000-000034490000}"/>
    <cellStyle name="Nota 2 3 3 9 4" xfId="10747" xr:uid="{00000000-0005-0000-0000-000035490000}"/>
    <cellStyle name="Nota 2 3 3 9 4 2" xfId="19999" xr:uid="{00000000-0005-0000-0000-000036490000}"/>
    <cellStyle name="Nota 2 3 3 9 4 3" xfId="29251" xr:uid="{00000000-0005-0000-0000-000037490000}"/>
    <cellStyle name="Nota 2 3 4" xfId="807" xr:uid="{00000000-0005-0000-0000-000038490000}"/>
    <cellStyle name="Nota 2 3 4 10" xfId="4550" xr:uid="{00000000-0005-0000-0000-000039490000}"/>
    <cellStyle name="Nota 2 3 4 10 2" xfId="13802" xr:uid="{00000000-0005-0000-0000-00003A490000}"/>
    <cellStyle name="Nota 2 3 4 10 2 2" xfId="23054" xr:uid="{00000000-0005-0000-0000-00003B490000}"/>
    <cellStyle name="Nota 2 3 4 10 2 3" xfId="32306" xr:uid="{00000000-0005-0000-0000-00003C490000}"/>
    <cellStyle name="Nota 2 3 4 11" xfId="4375" xr:uid="{00000000-0005-0000-0000-00003D490000}"/>
    <cellStyle name="Nota 2 3 4 11 2" xfId="13627" xr:uid="{00000000-0005-0000-0000-00003E490000}"/>
    <cellStyle name="Nota 2 3 4 11 2 2" xfId="22879" xr:uid="{00000000-0005-0000-0000-00003F490000}"/>
    <cellStyle name="Nota 2 3 4 11 2 3" xfId="32131" xr:uid="{00000000-0005-0000-0000-000040490000}"/>
    <cellStyle name="Nota 2 3 4 12" xfId="10579" xr:uid="{00000000-0005-0000-0000-000041490000}"/>
    <cellStyle name="Nota 2 3 4 12 2" xfId="19831" xr:uid="{00000000-0005-0000-0000-000042490000}"/>
    <cellStyle name="Nota 2 3 4 12 3" xfId="29083" xr:uid="{00000000-0005-0000-0000-000043490000}"/>
    <cellStyle name="Nota 2 3 4 2" xfId="1986" xr:uid="{00000000-0005-0000-0000-000044490000}"/>
    <cellStyle name="Nota 2 3 4 2 2" xfId="2739" xr:uid="{00000000-0005-0000-0000-000045490000}"/>
    <cellStyle name="Nota 2 3 4 2 2 2" xfId="6187" xr:uid="{00000000-0005-0000-0000-000046490000}"/>
    <cellStyle name="Nota 2 3 4 2 2 2 2" xfId="15439" xr:uid="{00000000-0005-0000-0000-000047490000}"/>
    <cellStyle name="Nota 2 3 4 2 2 2 2 2" xfId="24691" xr:uid="{00000000-0005-0000-0000-000048490000}"/>
    <cellStyle name="Nota 2 3 4 2 2 2 2 3" xfId="33943" xr:uid="{00000000-0005-0000-0000-000049490000}"/>
    <cellStyle name="Nota 2 3 4 2 2 3" xfId="8869" xr:uid="{00000000-0005-0000-0000-00004A490000}"/>
    <cellStyle name="Nota 2 3 4 2 2 3 2" xfId="18121" xr:uid="{00000000-0005-0000-0000-00004B490000}"/>
    <cellStyle name="Nota 2 3 4 2 2 3 2 2" xfId="27373" xr:uid="{00000000-0005-0000-0000-00004C490000}"/>
    <cellStyle name="Nota 2 3 4 2 2 3 2 3" xfId="36625" xr:uid="{00000000-0005-0000-0000-00004D490000}"/>
    <cellStyle name="Nota 2 3 4 2 2 4" xfId="11991" xr:uid="{00000000-0005-0000-0000-00004E490000}"/>
    <cellStyle name="Nota 2 3 4 2 2 4 2" xfId="21243" xr:uid="{00000000-0005-0000-0000-00004F490000}"/>
    <cellStyle name="Nota 2 3 4 2 2 4 3" xfId="30495" xr:uid="{00000000-0005-0000-0000-000050490000}"/>
    <cellStyle name="Nota 2 3 4 2 3" xfId="3395" xr:uid="{00000000-0005-0000-0000-000051490000}"/>
    <cellStyle name="Nota 2 3 4 2 3 2" xfId="6843" xr:uid="{00000000-0005-0000-0000-000052490000}"/>
    <cellStyle name="Nota 2 3 4 2 3 2 2" xfId="16095" xr:uid="{00000000-0005-0000-0000-000053490000}"/>
    <cellStyle name="Nota 2 3 4 2 3 2 2 2" xfId="25347" xr:uid="{00000000-0005-0000-0000-000054490000}"/>
    <cellStyle name="Nota 2 3 4 2 3 2 2 3" xfId="34599" xr:uid="{00000000-0005-0000-0000-000055490000}"/>
    <cellStyle name="Nota 2 3 4 2 3 3" xfId="9525" xr:uid="{00000000-0005-0000-0000-000056490000}"/>
    <cellStyle name="Nota 2 3 4 2 3 3 2" xfId="18777" xr:uid="{00000000-0005-0000-0000-000057490000}"/>
    <cellStyle name="Nota 2 3 4 2 3 3 2 2" xfId="28029" xr:uid="{00000000-0005-0000-0000-000058490000}"/>
    <cellStyle name="Nota 2 3 4 2 3 3 2 3" xfId="37281" xr:uid="{00000000-0005-0000-0000-000059490000}"/>
    <cellStyle name="Nota 2 3 4 2 3 4" xfId="12647" xr:uid="{00000000-0005-0000-0000-00005A490000}"/>
    <cellStyle name="Nota 2 3 4 2 3 4 2" xfId="21899" xr:uid="{00000000-0005-0000-0000-00005B490000}"/>
    <cellStyle name="Nota 2 3 4 2 3 4 3" xfId="31151" xr:uid="{00000000-0005-0000-0000-00005C490000}"/>
    <cellStyle name="Nota 2 3 4 2 4" xfId="4030" xr:uid="{00000000-0005-0000-0000-00005D490000}"/>
    <cellStyle name="Nota 2 3 4 2 4 2" xfId="7478" xr:uid="{00000000-0005-0000-0000-00005E490000}"/>
    <cellStyle name="Nota 2 3 4 2 4 2 2" xfId="16730" xr:uid="{00000000-0005-0000-0000-00005F490000}"/>
    <cellStyle name="Nota 2 3 4 2 4 2 2 2" xfId="25982" xr:uid="{00000000-0005-0000-0000-000060490000}"/>
    <cellStyle name="Nota 2 3 4 2 4 2 2 3" xfId="35234" xr:uid="{00000000-0005-0000-0000-000061490000}"/>
    <cellStyle name="Nota 2 3 4 2 4 3" xfId="10160" xr:uid="{00000000-0005-0000-0000-000062490000}"/>
    <cellStyle name="Nota 2 3 4 2 4 3 2" xfId="19412" xr:uid="{00000000-0005-0000-0000-000063490000}"/>
    <cellStyle name="Nota 2 3 4 2 4 3 2 2" xfId="28664" xr:uid="{00000000-0005-0000-0000-000064490000}"/>
    <cellStyle name="Nota 2 3 4 2 4 3 2 3" xfId="37916" xr:uid="{00000000-0005-0000-0000-000065490000}"/>
    <cellStyle name="Nota 2 3 4 2 4 4" xfId="13282" xr:uid="{00000000-0005-0000-0000-000066490000}"/>
    <cellStyle name="Nota 2 3 4 2 4 4 2" xfId="22534" xr:uid="{00000000-0005-0000-0000-000067490000}"/>
    <cellStyle name="Nota 2 3 4 2 4 4 3" xfId="31786" xr:uid="{00000000-0005-0000-0000-000068490000}"/>
    <cellStyle name="Nota 2 3 4 2 5" xfId="5436" xr:uid="{00000000-0005-0000-0000-000069490000}"/>
    <cellStyle name="Nota 2 3 4 2 5 2" xfId="14688" xr:uid="{00000000-0005-0000-0000-00006A490000}"/>
    <cellStyle name="Nota 2 3 4 2 5 2 2" xfId="23940" xr:uid="{00000000-0005-0000-0000-00006B490000}"/>
    <cellStyle name="Nota 2 3 4 2 5 2 3" xfId="33192" xr:uid="{00000000-0005-0000-0000-00006C490000}"/>
    <cellStyle name="Nota 2 3 4 2 6" xfId="8119" xr:uid="{00000000-0005-0000-0000-00006D490000}"/>
    <cellStyle name="Nota 2 3 4 2 6 2" xfId="17371" xr:uid="{00000000-0005-0000-0000-00006E490000}"/>
    <cellStyle name="Nota 2 3 4 2 6 2 2" xfId="26623" xr:uid="{00000000-0005-0000-0000-00006F490000}"/>
    <cellStyle name="Nota 2 3 4 2 6 2 3" xfId="35875" xr:uid="{00000000-0005-0000-0000-000070490000}"/>
    <cellStyle name="Nota 2 3 4 2 7" xfId="11241" xr:uid="{00000000-0005-0000-0000-000071490000}"/>
    <cellStyle name="Nota 2 3 4 2 7 2" xfId="20493" xr:uid="{00000000-0005-0000-0000-000072490000}"/>
    <cellStyle name="Nota 2 3 4 2 7 3" xfId="29745" xr:uid="{00000000-0005-0000-0000-000073490000}"/>
    <cellStyle name="Nota 2 3 4 3" xfId="2068" xr:uid="{00000000-0005-0000-0000-000074490000}"/>
    <cellStyle name="Nota 2 3 4 3 2" xfId="2817" xr:uid="{00000000-0005-0000-0000-000075490000}"/>
    <cellStyle name="Nota 2 3 4 3 2 2" xfId="6265" xr:uid="{00000000-0005-0000-0000-000076490000}"/>
    <cellStyle name="Nota 2 3 4 3 2 2 2" xfId="15517" xr:uid="{00000000-0005-0000-0000-000077490000}"/>
    <cellStyle name="Nota 2 3 4 3 2 2 2 2" xfId="24769" xr:uid="{00000000-0005-0000-0000-000078490000}"/>
    <cellStyle name="Nota 2 3 4 3 2 2 2 3" xfId="34021" xr:uid="{00000000-0005-0000-0000-000079490000}"/>
    <cellStyle name="Nota 2 3 4 3 2 3" xfId="8947" xr:uid="{00000000-0005-0000-0000-00007A490000}"/>
    <cellStyle name="Nota 2 3 4 3 2 3 2" xfId="18199" xr:uid="{00000000-0005-0000-0000-00007B490000}"/>
    <cellStyle name="Nota 2 3 4 3 2 3 2 2" xfId="27451" xr:uid="{00000000-0005-0000-0000-00007C490000}"/>
    <cellStyle name="Nota 2 3 4 3 2 3 2 3" xfId="36703" xr:uid="{00000000-0005-0000-0000-00007D490000}"/>
    <cellStyle name="Nota 2 3 4 3 2 4" xfId="12069" xr:uid="{00000000-0005-0000-0000-00007E490000}"/>
    <cellStyle name="Nota 2 3 4 3 2 4 2" xfId="21321" xr:uid="{00000000-0005-0000-0000-00007F490000}"/>
    <cellStyle name="Nota 2 3 4 3 2 4 3" xfId="30573" xr:uid="{00000000-0005-0000-0000-000080490000}"/>
    <cellStyle name="Nota 2 3 4 3 3" xfId="3473" xr:uid="{00000000-0005-0000-0000-000081490000}"/>
    <cellStyle name="Nota 2 3 4 3 3 2" xfId="6921" xr:uid="{00000000-0005-0000-0000-000082490000}"/>
    <cellStyle name="Nota 2 3 4 3 3 2 2" xfId="16173" xr:uid="{00000000-0005-0000-0000-000083490000}"/>
    <cellStyle name="Nota 2 3 4 3 3 2 2 2" xfId="25425" xr:uid="{00000000-0005-0000-0000-000084490000}"/>
    <cellStyle name="Nota 2 3 4 3 3 2 2 3" xfId="34677" xr:uid="{00000000-0005-0000-0000-000085490000}"/>
    <cellStyle name="Nota 2 3 4 3 3 3" xfId="9603" xr:uid="{00000000-0005-0000-0000-000086490000}"/>
    <cellStyle name="Nota 2 3 4 3 3 3 2" xfId="18855" xr:uid="{00000000-0005-0000-0000-000087490000}"/>
    <cellStyle name="Nota 2 3 4 3 3 3 2 2" xfId="28107" xr:uid="{00000000-0005-0000-0000-000088490000}"/>
    <cellStyle name="Nota 2 3 4 3 3 3 2 3" xfId="37359" xr:uid="{00000000-0005-0000-0000-000089490000}"/>
    <cellStyle name="Nota 2 3 4 3 3 4" xfId="12725" xr:uid="{00000000-0005-0000-0000-00008A490000}"/>
    <cellStyle name="Nota 2 3 4 3 3 4 2" xfId="21977" xr:uid="{00000000-0005-0000-0000-00008B490000}"/>
    <cellStyle name="Nota 2 3 4 3 3 4 3" xfId="31229" xr:uid="{00000000-0005-0000-0000-00008C490000}"/>
    <cellStyle name="Nota 2 3 4 3 4" xfId="4108" xr:uid="{00000000-0005-0000-0000-00008D490000}"/>
    <cellStyle name="Nota 2 3 4 3 4 2" xfId="7556" xr:uid="{00000000-0005-0000-0000-00008E490000}"/>
    <cellStyle name="Nota 2 3 4 3 4 2 2" xfId="16808" xr:uid="{00000000-0005-0000-0000-00008F490000}"/>
    <cellStyle name="Nota 2 3 4 3 4 2 2 2" xfId="26060" xr:uid="{00000000-0005-0000-0000-000090490000}"/>
    <cellStyle name="Nota 2 3 4 3 4 2 2 3" xfId="35312" xr:uid="{00000000-0005-0000-0000-000091490000}"/>
    <cellStyle name="Nota 2 3 4 3 4 3" xfId="10238" xr:uid="{00000000-0005-0000-0000-000092490000}"/>
    <cellStyle name="Nota 2 3 4 3 4 3 2" xfId="19490" xr:uid="{00000000-0005-0000-0000-000093490000}"/>
    <cellStyle name="Nota 2 3 4 3 4 3 2 2" xfId="28742" xr:uid="{00000000-0005-0000-0000-000094490000}"/>
    <cellStyle name="Nota 2 3 4 3 4 3 2 3" xfId="37994" xr:uid="{00000000-0005-0000-0000-000095490000}"/>
    <cellStyle name="Nota 2 3 4 3 4 4" xfId="13360" xr:uid="{00000000-0005-0000-0000-000096490000}"/>
    <cellStyle name="Nota 2 3 4 3 4 4 2" xfId="22612" xr:uid="{00000000-0005-0000-0000-000097490000}"/>
    <cellStyle name="Nota 2 3 4 3 4 4 3" xfId="31864" xr:uid="{00000000-0005-0000-0000-000098490000}"/>
    <cellStyle name="Nota 2 3 4 3 5" xfId="5516" xr:uid="{00000000-0005-0000-0000-000099490000}"/>
    <cellStyle name="Nota 2 3 4 3 5 2" xfId="14768" xr:uid="{00000000-0005-0000-0000-00009A490000}"/>
    <cellStyle name="Nota 2 3 4 3 5 2 2" xfId="24020" xr:uid="{00000000-0005-0000-0000-00009B490000}"/>
    <cellStyle name="Nota 2 3 4 3 5 2 3" xfId="33272" xr:uid="{00000000-0005-0000-0000-00009C490000}"/>
    <cellStyle name="Nota 2 3 4 3 6" xfId="8198" xr:uid="{00000000-0005-0000-0000-00009D490000}"/>
    <cellStyle name="Nota 2 3 4 3 6 2" xfId="17450" xr:uid="{00000000-0005-0000-0000-00009E490000}"/>
    <cellStyle name="Nota 2 3 4 3 6 2 2" xfId="26702" xr:uid="{00000000-0005-0000-0000-00009F490000}"/>
    <cellStyle name="Nota 2 3 4 3 6 2 3" xfId="35954" xr:uid="{00000000-0005-0000-0000-0000A0490000}"/>
    <cellStyle name="Nota 2 3 4 3 7" xfId="11320" xr:uid="{00000000-0005-0000-0000-0000A1490000}"/>
    <cellStyle name="Nota 2 3 4 3 7 2" xfId="20572" xr:uid="{00000000-0005-0000-0000-0000A2490000}"/>
    <cellStyle name="Nota 2 3 4 3 7 3" xfId="29824" xr:uid="{00000000-0005-0000-0000-0000A3490000}"/>
    <cellStyle name="Nota 2 3 4 4" xfId="2141" xr:uid="{00000000-0005-0000-0000-0000A4490000}"/>
    <cellStyle name="Nota 2 3 4 4 2" xfId="2890" xr:uid="{00000000-0005-0000-0000-0000A5490000}"/>
    <cellStyle name="Nota 2 3 4 4 2 2" xfId="6338" xr:uid="{00000000-0005-0000-0000-0000A6490000}"/>
    <cellStyle name="Nota 2 3 4 4 2 2 2" xfId="15590" xr:uid="{00000000-0005-0000-0000-0000A7490000}"/>
    <cellStyle name="Nota 2 3 4 4 2 2 2 2" xfId="24842" xr:uid="{00000000-0005-0000-0000-0000A8490000}"/>
    <cellStyle name="Nota 2 3 4 4 2 2 2 3" xfId="34094" xr:uid="{00000000-0005-0000-0000-0000A9490000}"/>
    <cellStyle name="Nota 2 3 4 4 2 3" xfId="9020" xr:uid="{00000000-0005-0000-0000-0000AA490000}"/>
    <cellStyle name="Nota 2 3 4 4 2 3 2" xfId="18272" xr:uid="{00000000-0005-0000-0000-0000AB490000}"/>
    <cellStyle name="Nota 2 3 4 4 2 3 2 2" xfId="27524" xr:uid="{00000000-0005-0000-0000-0000AC490000}"/>
    <cellStyle name="Nota 2 3 4 4 2 3 2 3" xfId="36776" xr:uid="{00000000-0005-0000-0000-0000AD490000}"/>
    <cellStyle name="Nota 2 3 4 4 2 4" xfId="12142" xr:uid="{00000000-0005-0000-0000-0000AE490000}"/>
    <cellStyle name="Nota 2 3 4 4 2 4 2" xfId="21394" xr:uid="{00000000-0005-0000-0000-0000AF490000}"/>
    <cellStyle name="Nota 2 3 4 4 2 4 3" xfId="30646" xr:uid="{00000000-0005-0000-0000-0000B0490000}"/>
    <cellStyle name="Nota 2 3 4 4 3" xfId="3546" xr:uid="{00000000-0005-0000-0000-0000B1490000}"/>
    <cellStyle name="Nota 2 3 4 4 3 2" xfId="6994" xr:uid="{00000000-0005-0000-0000-0000B2490000}"/>
    <cellStyle name="Nota 2 3 4 4 3 2 2" xfId="16246" xr:uid="{00000000-0005-0000-0000-0000B3490000}"/>
    <cellStyle name="Nota 2 3 4 4 3 2 2 2" xfId="25498" xr:uid="{00000000-0005-0000-0000-0000B4490000}"/>
    <cellStyle name="Nota 2 3 4 4 3 2 2 3" xfId="34750" xr:uid="{00000000-0005-0000-0000-0000B5490000}"/>
    <cellStyle name="Nota 2 3 4 4 3 3" xfId="9676" xr:uid="{00000000-0005-0000-0000-0000B6490000}"/>
    <cellStyle name="Nota 2 3 4 4 3 3 2" xfId="18928" xr:uid="{00000000-0005-0000-0000-0000B7490000}"/>
    <cellStyle name="Nota 2 3 4 4 3 3 2 2" xfId="28180" xr:uid="{00000000-0005-0000-0000-0000B8490000}"/>
    <cellStyle name="Nota 2 3 4 4 3 3 2 3" xfId="37432" xr:uid="{00000000-0005-0000-0000-0000B9490000}"/>
    <cellStyle name="Nota 2 3 4 4 3 4" xfId="12798" xr:uid="{00000000-0005-0000-0000-0000BA490000}"/>
    <cellStyle name="Nota 2 3 4 4 3 4 2" xfId="22050" xr:uid="{00000000-0005-0000-0000-0000BB490000}"/>
    <cellStyle name="Nota 2 3 4 4 3 4 3" xfId="31302" xr:uid="{00000000-0005-0000-0000-0000BC490000}"/>
    <cellStyle name="Nota 2 3 4 4 4" xfId="4181" xr:uid="{00000000-0005-0000-0000-0000BD490000}"/>
    <cellStyle name="Nota 2 3 4 4 4 2" xfId="7629" xr:uid="{00000000-0005-0000-0000-0000BE490000}"/>
    <cellStyle name="Nota 2 3 4 4 4 2 2" xfId="16881" xr:uid="{00000000-0005-0000-0000-0000BF490000}"/>
    <cellStyle name="Nota 2 3 4 4 4 2 2 2" xfId="26133" xr:uid="{00000000-0005-0000-0000-0000C0490000}"/>
    <cellStyle name="Nota 2 3 4 4 4 2 2 3" xfId="35385" xr:uid="{00000000-0005-0000-0000-0000C1490000}"/>
    <cellStyle name="Nota 2 3 4 4 4 3" xfId="10311" xr:uid="{00000000-0005-0000-0000-0000C2490000}"/>
    <cellStyle name="Nota 2 3 4 4 4 3 2" xfId="19563" xr:uid="{00000000-0005-0000-0000-0000C3490000}"/>
    <cellStyle name="Nota 2 3 4 4 4 3 2 2" xfId="28815" xr:uid="{00000000-0005-0000-0000-0000C4490000}"/>
    <cellStyle name="Nota 2 3 4 4 4 3 2 3" xfId="38067" xr:uid="{00000000-0005-0000-0000-0000C5490000}"/>
    <cellStyle name="Nota 2 3 4 4 4 4" xfId="13433" xr:uid="{00000000-0005-0000-0000-0000C6490000}"/>
    <cellStyle name="Nota 2 3 4 4 4 4 2" xfId="22685" xr:uid="{00000000-0005-0000-0000-0000C7490000}"/>
    <cellStyle name="Nota 2 3 4 4 4 4 3" xfId="31937" xr:uid="{00000000-0005-0000-0000-0000C8490000}"/>
    <cellStyle name="Nota 2 3 4 4 5" xfId="5589" xr:uid="{00000000-0005-0000-0000-0000C9490000}"/>
    <cellStyle name="Nota 2 3 4 4 5 2" xfId="14841" xr:uid="{00000000-0005-0000-0000-0000CA490000}"/>
    <cellStyle name="Nota 2 3 4 4 5 2 2" xfId="24093" xr:uid="{00000000-0005-0000-0000-0000CB490000}"/>
    <cellStyle name="Nota 2 3 4 4 5 2 3" xfId="33345" xr:uid="{00000000-0005-0000-0000-0000CC490000}"/>
    <cellStyle name="Nota 2 3 4 4 6" xfId="8271" xr:uid="{00000000-0005-0000-0000-0000CD490000}"/>
    <cellStyle name="Nota 2 3 4 4 6 2" xfId="17523" xr:uid="{00000000-0005-0000-0000-0000CE490000}"/>
    <cellStyle name="Nota 2 3 4 4 6 2 2" xfId="26775" xr:uid="{00000000-0005-0000-0000-0000CF490000}"/>
    <cellStyle name="Nota 2 3 4 4 6 2 3" xfId="36027" xr:uid="{00000000-0005-0000-0000-0000D0490000}"/>
    <cellStyle name="Nota 2 3 4 4 7" xfId="11393" xr:uid="{00000000-0005-0000-0000-0000D1490000}"/>
    <cellStyle name="Nota 2 3 4 4 7 2" xfId="20645" xr:uid="{00000000-0005-0000-0000-0000D2490000}"/>
    <cellStyle name="Nota 2 3 4 4 7 3" xfId="29897" xr:uid="{00000000-0005-0000-0000-0000D3490000}"/>
    <cellStyle name="Nota 2 3 4 5" xfId="2204" xr:uid="{00000000-0005-0000-0000-0000D4490000}"/>
    <cellStyle name="Nota 2 3 4 5 2" xfId="2953" xr:uid="{00000000-0005-0000-0000-0000D5490000}"/>
    <cellStyle name="Nota 2 3 4 5 2 2" xfId="6401" xr:uid="{00000000-0005-0000-0000-0000D6490000}"/>
    <cellStyle name="Nota 2 3 4 5 2 2 2" xfId="15653" xr:uid="{00000000-0005-0000-0000-0000D7490000}"/>
    <cellStyle name="Nota 2 3 4 5 2 2 2 2" xfId="24905" xr:uid="{00000000-0005-0000-0000-0000D8490000}"/>
    <cellStyle name="Nota 2 3 4 5 2 2 2 3" xfId="34157" xr:uid="{00000000-0005-0000-0000-0000D9490000}"/>
    <cellStyle name="Nota 2 3 4 5 2 3" xfId="9083" xr:uid="{00000000-0005-0000-0000-0000DA490000}"/>
    <cellStyle name="Nota 2 3 4 5 2 3 2" xfId="18335" xr:uid="{00000000-0005-0000-0000-0000DB490000}"/>
    <cellStyle name="Nota 2 3 4 5 2 3 2 2" xfId="27587" xr:uid="{00000000-0005-0000-0000-0000DC490000}"/>
    <cellStyle name="Nota 2 3 4 5 2 3 2 3" xfId="36839" xr:uid="{00000000-0005-0000-0000-0000DD490000}"/>
    <cellStyle name="Nota 2 3 4 5 2 4" xfId="12205" xr:uid="{00000000-0005-0000-0000-0000DE490000}"/>
    <cellStyle name="Nota 2 3 4 5 2 4 2" xfId="21457" xr:uid="{00000000-0005-0000-0000-0000DF490000}"/>
    <cellStyle name="Nota 2 3 4 5 2 4 3" xfId="30709" xr:uid="{00000000-0005-0000-0000-0000E0490000}"/>
    <cellStyle name="Nota 2 3 4 5 3" xfId="3609" xr:uid="{00000000-0005-0000-0000-0000E1490000}"/>
    <cellStyle name="Nota 2 3 4 5 3 2" xfId="7057" xr:uid="{00000000-0005-0000-0000-0000E2490000}"/>
    <cellStyle name="Nota 2 3 4 5 3 2 2" xfId="16309" xr:uid="{00000000-0005-0000-0000-0000E3490000}"/>
    <cellStyle name="Nota 2 3 4 5 3 2 2 2" xfId="25561" xr:uid="{00000000-0005-0000-0000-0000E4490000}"/>
    <cellStyle name="Nota 2 3 4 5 3 2 2 3" xfId="34813" xr:uid="{00000000-0005-0000-0000-0000E5490000}"/>
    <cellStyle name="Nota 2 3 4 5 3 3" xfId="9739" xr:uid="{00000000-0005-0000-0000-0000E6490000}"/>
    <cellStyle name="Nota 2 3 4 5 3 3 2" xfId="18991" xr:uid="{00000000-0005-0000-0000-0000E7490000}"/>
    <cellStyle name="Nota 2 3 4 5 3 3 2 2" xfId="28243" xr:uid="{00000000-0005-0000-0000-0000E8490000}"/>
    <cellStyle name="Nota 2 3 4 5 3 3 2 3" xfId="37495" xr:uid="{00000000-0005-0000-0000-0000E9490000}"/>
    <cellStyle name="Nota 2 3 4 5 3 4" xfId="12861" xr:uid="{00000000-0005-0000-0000-0000EA490000}"/>
    <cellStyle name="Nota 2 3 4 5 3 4 2" xfId="22113" xr:uid="{00000000-0005-0000-0000-0000EB490000}"/>
    <cellStyle name="Nota 2 3 4 5 3 4 3" xfId="31365" xr:uid="{00000000-0005-0000-0000-0000EC490000}"/>
    <cellStyle name="Nota 2 3 4 5 4" xfId="4244" xr:uid="{00000000-0005-0000-0000-0000ED490000}"/>
    <cellStyle name="Nota 2 3 4 5 4 2" xfId="7692" xr:uid="{00000000-0005-0000-0000-0000EE490000}"/>
    <cellStyle name="Nota 2 3 4 5 4 2 2" xfId="16944" xr:uid="{00000000-0005-0000-0000-0000EF490000}"/>
    <cellStyle name="Nota 2 3 4 5 4 2 2 2" xfId="26196" xr:uid="{00000000-0005-0000-0000-0000F0490000}"/>
    <cellStyle name="Nota 2 3 4 5 4 2 2 3" xfId="35448" xr:uid="{00000000-0005-0000-0000-0000F1490000}"/>
    <cellStyle name="Nota 2 3 4 5 4 3" xfId="10374" xr:uid="{00000000-0005-0000-0000-0000F2490000}"/>
    <cellStyle name="Nota 2 3 4 5 4 3 2" xfId="19626" xr:uid="{00000000-0005-0000-0000-0000F3490000}"/>
    <cellStyle name="Nota 2 3 4 5 4 3 2 2" xfId="28878" xr:uid="{00000000-0005-0000-0000-0000F4490000}"/>
    <cellStyle name="Nota 2 3 4 5 4 3 2 3" xfId="38130" xr:uid="{00000000-0005-0000-0000-0000F5490000}"/>
    <cellStyle name="Nota 2 3 4 5 4 4" xfId="13496" xr:uid="{00000000-0005-0000-0000-0000F6490000}"/>
    <cellStyle name="Nota 2 3 4 5 4 4 2" xfId="22748" xr:uid="{00000000-0005-0000-0000-0000F7490000}"/>
    <cellStyle name="Nota 2 3 4 5 4 4 3" xfId="32000" xr:uid="{00000000-0005-0000-0000-0000F8490000}"/>
    <cellStyle name="Nota 2 3 4 5 5" xfId="5652" xr:uid="{00000000-0005-0000-0000-0000F9490000}"/>
    <cellStyle name="Nota 2 3 4 5 5 2" xfId="14904" xr:uid="{00000000-0005-0000-0000-0000FA490000}"/>
    <cellStyle name="Nota 2 3 4 5 5 2 2" xfId="24156" xr:uid="{00000000-0005-0000-0000-0000FB490000}"/>
    <cellStyle name="Nota 2 3 4 5 5 2 3" xfId="33408" xr:uid="{00000000-0005-0000-0000-0000FC490000}"/>
    <cellStyle name="Nota 2 3 4 5 6" xfId="8334" xr:uid="{00000000-0005-0000-0000-0000FD490000}"/>
    <cellStyle name="Nota 2 3 4 5 6 2" xfId="17586" xr:uid="{00000000-0005-0000-0000-0000FE490000}"/>
    <cellStyle name="Nota 2 3 4 5 6 2 2" xfId="26838" xr:uid="{00000000-0005-0000-0000-0000FF490000}"/>
    <cellStyle name="Nota 2 3 4 5 6 2 3" xfId="36090" xr:uid="{00000000-0005-0000-0000-0000004A0000}"/>
    <cellStyle name="Nota 2 3 4 5 7" xfId="11456" xr:uid="{00000000-0005-0000-0000-0000014A0000}"/>
    <cellStyle name="Nota 2 3 4 5 7 2" xfId="20708" xr:uid="{00000000-0005-0000-0000-0000024A0000}"/>
    <cellStyle name="Nota 2 3 4 5 7 3" xfId="29960" xr:uid="{00000000-0005-0000-0000-0000034A0000}"/>
    <cellStyle name="Nota 2 3 4 6" xfId="2262" xr:uid="{00000000-0005-0000-0000-0000044A0000}"/>
    <cellStyle name="Nota 2 3 4 6 2" xfId="3011" xr:uid="{00000000-0005-0000-0000-0000054A0000}"/>
    <cellStyle name="Nota 2 3 4 6 2 2" xfId="6459" xr:uid="{00000000-0005-0000-0000-0000064A0000}"/>
    <cellStyle name="Nota 2 3 4 6 2 2 2" xfId="15711" xr:uid="{00000000-0005-0000-0000-0000074A0000}"/>
    <cellStyle name="Nota 2 3 4 6 2 2 2 2" xfId="24963" xr:uid="{00000000-0005-0000-0000-0000084A0000}"/>
    <cellStyle name="Nota 2 3 4 6 2 2 2 3" xfId="34215" xr:uid="{00000000-0005-0000-0000-0000094A0000}"/>
    <cellStyle name="Nota 2 3 4 6 2 3" xfId="9141" xr:uid="{00000000-0005-0000-0000-00000A4A0000}"/>
    <cellStyle name="Nota 2 3 4 6 2 3 2" xfId="18393" xr:uid="{00000000-0005-0000-0000-00000B4A0000}"/>
    <cellStyle name="Nota 2 3 4 6 2 3 2 2" xfId="27645" xr:uid="{00000000-0005-0000-0000-00000C4A0000}"/>
    <cellStyle name="Nota 2 3 4 6 2 3 2 3" xfId="36897" xr:uid="{00000000-0005-0000-0000-00000D4A0000}"/>
    <cellStyle name="Nota 2 3 4 6 2 4" xfId="12263" xr:uid="{00000000-0005-0000-0000-00000E4A0000}"/>
    <cellStyle name="Nota 2 3 4 6 2 4 2" xfId="21515" xr:uid="{00000000-0005-0000-0000-00000F4A0000}"/>
    <cellStyle name="Nota 2 3 4 6 2 4 3" xfId="30767" xr:uid="{00000000-0005-0000-0000-0000104A0000}"/>
    <cellStyle name="Nota 2 3 4 6 3" xfId="3667" xr:uid="{00000000-0005-0000-0000-0000114A0000}"/>
    <cellStyle name="Nota 2 3 4 6 3 2" xfId="7115" xr:uid="{00000000-0005-0000-0000-0000124A0000}"/>
    <cellStyle name="Nota 2 3 4 6 3 2 2" xfId="16367" xr:uid="{00000000-0005-0000-0000-0000134A0000}"/>
    <cellStyle name="Nota 2 3 4 6 3 2 2 2" xfId="25619" xr:uid="{00000000-0005-0000-0000-0000144A0000}"/>
    <cellStyle name="Nota 2 3 4 6 3 2 2 3" xfId="34871" xr:uid="{00000000-0005-0000-0000-0000154A0000}"/>
    <cellStyle name="Nota 2 3 4 6 3 3" xfId="9797" xr:uid="{00000000-0005-0000-0000-0000164A0000}"/>
    <cellStyle name="Nota 2 3 4 6 3 3 2" xfId="19049" xr:uid="{00000000-0005-0000-0000-0000174A0000}"/>
    <cellStyle name="Nota 2 3 4 6 3 3 2 2" xfId="28301" xr:uid="{00000000-0005-0000-0000-0000184A0000}"/>
    <cellStyle name="Nota 2 3 4 6 3 3 2 3" xfId="37553" xr:uid="{00000000-0005-0000-0000-0000194A0000}"/>
    <cellStyle name="Nota 2 3 4 6 3 4" xfId="12919" xr:uid="{00000000-0005-0000-0000-00001A4A0000}"/>
    <cellStyle name="Nota 2 3 4 6 3 4 2" xfId="22171" xr:uid="{00000000-0005-0000-0000-00001B4A0000}"/>
    <cellStyle name="Nota 2 3 4 6 3 4 3" xfId="31423" xr:uid="{00000000-0005-0000-0000-00001C4A0000}"/>
    <cellStyle name="Nota 2 3 4 6 4" xfId="4302" xr:uid="{00000000-0005-0000-0000-00001D4A0000}"/>
    <cellStyle name="Nota 2 3 4 6 4 2" xfId="7750" xr:uid="{00000000-0005-0000-0000-00001E4A0000}"/>
    <cellStyle name="Nota 2 3 4 6 4 2 2" xfId="17002" xr:uid="{00000000-0005-0000-0000-00001F4A0000}"/>
    <cellStyle name="Nota 2 3 4 6 4 2 2 2" xfId="26254" xr:uid="{00000000-0005-0000-0000-0000204A0000}"/>
    <cellStyle name="Nota 2 3 4 6 4 2 2 3" xfId="35506" xr:uid="{00000000-0005-0000-0000-0000214A0000}"/>
    <cellStyle name="Nota 2 3 4 6 4 3" xfId="10432" xr:uid="{00000000-0005-0000-0000-0000224A0000}"/>
    <cellStyle name="Nota 2 3 4 6 4 3 2" xfId="19684" xr:uid="{00000000-0005-0000-0000-0000234A0000}"/>
    <cellStyle name="Nota 2 3 4 6 4 3 2 2" xfId="28936" xr:uid="{00000000-0005-0000-0000-0000244A0000}"/>
    <cellStyle name="Nota 2 3 4 6 4 3 2 3" xfId="38188" xr:uid="{00000000-0005-0000-0000-0000254A0000}"/>
    <cellStyle name="Nota 2 3 4 6 4 4" xfId="13554" xr:uid="{00000000-0005-0000-0000-0000264A0000}"/>
    <cellStyle name="Nota 2 3 4 6 4 4 2" xfId="22806" xr:uid="{00000000-0005-0000-0000-0000274A0000}"/>
    <cellStyle name="Nota 2 3 4 6 4 4 3" xfId="32058" xr:uid="{00000000-0005-0000-0000-0000284A0000}"/>
    <cellStyle name="Nota 2 3 4 6 5" xfId="5710" xr:uid="{00000000-0005-0000-0000-0000294A0000}"/>
    <cellStyle name="Nota 2 3 4 6 5 2" xfId="14962" xr:uid="{00000000-0005-0000-0000-00002A4A0000}"/>
    <cellStyle name="Nota 2 3 4 6 5 2 2" xfId="24214" xr:uid="{00000000-0005-0000-0000-00002B4A0000}"/>
    <cellStyle name="Nota 2 3 4 6 5 2 3" xfId="33466" xr:uid="{00000000-0005-0000-0000-00002C4A0000}"/>
    <cellStyle name="Nota 2 3 4 6 6" xfId="8392" xr:uid="{00000000-0005-0000-0000-00002D4A0000}"/>
    <cellStyle name="Nota 2 3 4 6 6 2" xfId="17644" xr:uid="{00000000-0005-0000-0000-00002E4A0000}"/>
    <cellStyle name="Nota 2 3 4 6 6 2 2" xfId="26896" xr:uid="{00000000-0005-0000-0000-00002F4A0000}"/>
    <cellStyle name="Nota 2 3 4 6 6 2 3" xfId="36148" xr:uid="{00000000-0005-0000-0000-0000304A0000}"/>
    <cellStyle name="Nota 2 3 4 6 7" xfId="11514" xr:uid="{00000000-0005-0000-0000-0000314A0000}"/>
    <cellStyle name="Nota 2 3 4 6 7 2" xfId="20766" xr:uid="{00000000-0005-0000-0000-0000324A0000}"/>
    <cellStyle name="Nota 2 3 4 6 7 3" xfId="30018" xr:uid="{00000000-0005-0000-0000-0000334A0000}"/>
    <cellStyle name="Nota 2 3 4 7" xfId="1105" xr:uid="{00000000-0005-0000-0000-0000344A0000}"/>
    <cellStyle name="Nota 2 3 4 7 2" xfId="4833" xr:uid="{00000000-0005-0000-0000-0000354A0000}"/>
    <cellStyle name="Nota 2 3 4 7 2 2" xfId="14085" xr:uid="{00000000-0005-0000-0000-0000364A0000}"/>
    <cellStyle name="Nota 2 3 4 7 2 2 2" xfId="23337" xr:uid="{00000000-0005-0000-0000-0000374A0000}"/>
    <cellStyle name="Nota 2 3 4 7 2 2 3" xfId="32589" xr:uid="{00000000-0005-0000-0000-0000384A0000}"/>
    <cellStyle name="Nota 2 3 4 7 3" xfId="4342" xr:uid="{00000000-0005-0000-0000-0000394A0000}"/>
    <cellStyle name="Nota 2 3 4 7 3 2" xfId="13594" xr:uid="{00000000-0005-0000-0000-00003A4A0000}"/>
    <cellStyle name="Nota 2 3 4 7 3 2 2" xfId="22846" xr:uid="{00000000-0005-0000-0000-00003B4A0000}"/>
    <cellStyle name="Nota 2 3 4 7 3 2 3" xfId="32098" xr:uid="{00000000-0005-0000-0000-00003C4A0000}"/>
    <cellStyle name="Nota 2 3 4 7 4" xfId="10859" xr:uid="{00000000-0005-0000-0000-00003D4A0000}"/>
    <cellStyle name="Nota 2 3 4 7 4 2" xfId="20111" xr:uid="{00000000-0005-0000-0000-00003E4A0000}"/>
    <cellStyle name="Nota 2 3 4 7 4 3" xfId="29363" xr:uid="{00000000-0005-0000-0000-00003F4A0000}"/>
    <cellStyle name="Nota 2 3 4 8" xfId="2311" xr:uid="{00000000-0005-0000-0000-0000404A0000}"/>
    <cellStyle name="Nota 2 3 4 8 2" xfId="5759" xr:uid="{00000000-0005-0000-0000-0000414A0000}"/>
    <cellStyle name="Nota 2 3 4 8 2 2" xfId="15011" xr:uid="{00000000-0005-0000-0000-0000424A0000}"/>
    <cellStyle name="Nota 2 3 4 8 2 2 2" xfId="24263" xr:uid="{00000000-0005-0000-0000-0000434A0000}"/>
    <cellStyle name="Nota 2 3 4 8 2 2 3" xfId="33515" xr:uid="{00000000-0005-0000-0000-0000444A0000}"/>
    <cellStyle name="Nota 2 3 4 8 3" xfId="8441" xr:uid="{00000000-0005-0000-0000-0000454A0000}"/>
    <cellStyle name="Nota 2 3 4 8 3 2" xfId="17693" xr:uid="{00000000-0005-0000-0000-0000464A0000}"/>
    <cellStyle name="Nota 2 3 4 8 3 2 2" xfId="26945" xr:uid="{00000000-0005-0000-0000-0000474A0000}"/>
    <cellStyle name="Nota 2 3 4 8 3 2 3" xfId="36197" xr:uid="{00000000-0005-0000-0000-0000484A0000}"/>
    <cellStyle name="Nota 2 3 4 8 4" xfId="11563" xr:uid="{00000000-0005-0000-0000-0000494A0000}"/>
    <cellStyle name="Nota 2 3 4 8 4 2" xfId="20815" xr:uid="{00000000-0005-0000-0000-00004A4A0000}"/>
    <cellStyle name="Nota 2 3 4 8 4 3" xfId="30067" xr:uid="{00000000-0005-0000-0000-00004B4A0000}"/>
    <cellStyle name="Nota 2 3 4 9" xfId="978" xr:uid="{00000000-0005-0000-0000-00004C4A0000}"/>
    <cellStyle name="Nota 2 3 4 9 2" xfId="4706" xr:uid="{00000000-0005-0000-0000-00004D4A0000}"/>
    <cellStyle name="Nota 2 3 4 9 2 2" xfId="13958" xr:uid="{00000000-0005-0000-0000-00004E4A0000}"/>
    <cellStyle name="Nota 2 3 4 9 2 2 2" xfId="23210" xr:uid="{00000000-0005-0000-0000-00004F4A0000}"/>
    <cellStyle name="Nota 2 3 4 9 2 2 3" xfId="32462" xr:uid="{00000000-0005-0000-0000-0000504A0000}"/>
    <cellStyle name="Nota 2 3 4 9 3" xfId="4361" xr:uid="{00000000-0005-0000-0000-0000514A0000}"/>
    <cellStyle name="Nota 2 3 4 9 3 2" xfId="13613" xr:uid="{00000000-0005-0000-0000-0000524A0000}"/>
    <cellStyle name="Nota 2 3 4 9 3 2 2" xfId="22865" xr:uid="{00000000-0005-0000-0000-0000534A0000}"/>
    <cellStyle name="Nota 2 3 4 9 3 2 3" xfId="32117" xr:uid="{00000000-0005-0000-0000-0000544A0000}"/>
    <cellStyle name="Nota 2 3 4 9 4" xfId="10732" xr:uid="{00000000-0005-0000-0000-0000554A0000}"/>
    <cellStyle name="Nota 2 3 4 9 4 2" xfId="19984" xr:uid="{00000000-0005-0000-0000-0000564A0000}"/>
    <cellStyle name="Nota 2 3 4 9 4 3" xfId="29236" xr:uid="{00000000-0005-0000-0000-0000574A0000}"/>
    <cellStyle name="Nota 2 3 5" xfId="1757" xr:uid="{00000000-0005-0000-0000-0000584A0000}"/>
    <cellStyle name="Nota 2 3 5 2" xfId="2510" xr:uid="{00000000-0005-0000-0000-0000594A0000}"/>
    <cellStyle name="Nota 2 3 5 2 2" xfId="5958" xr:uid="{00000000-0005-0000-0000-00005A4A0000}"/>
    <cellStyle name="Nota 2 3 5 2 2 2" xfId="15210" xr:uid="{00000000-0005-0000-0000-00005B4A0000}"/>
    <cellStyle name="Nota 2 3 5 2 2 2 2" xfId="24462" xr:uid="{00000000-0005-0000-0000-00005C4A0000}"/>
    <cellStyle name="Nota 2 3 5 2 2 2 3" xfId="33714" xr:uid="{00000000-0005-0000-0000-00005D4A0000}"/>
    <cellStyle name="Nota 2 3 5 2 3" xfId="8640" xr:uid="{00000000-0005-0000-0000-00005E4A0000}"/>
    <cellStyle name="Nota 2 3 5 2 3 2" xfId="17892" xr:uid="{00000000-0005-0000-0000-00005F4A0000}"/>
    <cellStyle name="Nota 2 3 5 2 3 2 2" xfId="27144" xr:uid="{00000000-0005-0000-0000-0000604A0000}"/>
    <cellStyle name="Nota 2 3 5 2 3 2 3" xfId="36396" xr:uid="{00000000-0005-0000-0000-0000614A0000}"/>
    <cellStyle name="Nota 2 3 5 2 4" xfId="11762" xr:uid="{00000000-0005-0000-0000-0000624A0000}"/>
    <cellStyle name="Nota 2 3 5 2 4 2" xfId="21014" xr:uid="{00000000-0005-0000-0000-0000634A0000}"/>
    <cellStyle name="Nota 2 3 5 2 4 3" xfId="30266" xr:uid="{00000000-0005-0000-0000-0000644A0000}"/>
    <cellStyle name="Nota 2 3 5 3" xfId="3166" xr:uid="{00000000-0005-0000-0000-0000654A0000}"/>
    <cellStyle name="Nota 2 3 5 3 2" xfId="6614" xr:uid="{00000000-0005-0000-0000-0000664A0000}"/>
    <cellStyle name="Nota 2 3 5 3 2 2" xfId="15866" xr:uid="{00000000-0005-0000-0000-0000674A0000}"/>
    <cellStyle name="Nota 2 3 5 3 2 2 2" xfId="25118" xr:uid="{00000000-0005-0000-0000-0000684A0000}"/>
    <cellStyle name="Nota 2 3 5 3 2 2 3" xfId="34370" xr:uid="{00000000-0005-0000-0000-0000694A0000}"/>
    <cellStyle name="Nota 2 3 5 3 3" xfId="9296" xr:uid="{00000000-0005-0000-0000-00006A4A0000}"/>
    <cellStyle name="Nota 2 3 5 3 3 2" xfId="18548" xr:uid="{00000000-0005-0000-0000-00006B4A0000}"/>
    <cellStyle name="Nota 2 3 5 3 3 2 2" xfId="27800" xr:uid="{00000000-0005-0000-0000-00006C4A0000}"/>
    <cellStyle name="Nota 2 3 5 3 3 2 3" xfId="37052" xr:uid="{00000000-0005-0000-0000-00006D4A0000}"/>
    <cellStyle name="Nota 2 3 5 3 4" xfId="12418" xr:uid="{00000000-0005-0000-0000-00006E4A0000}"/>
    <cellStyle name="Nota 2 3 5 3 4 2" xfId="21670" xr:uid="{00000000-0005-0000-0000-00006F4A0000}"/>
    <cellStyle name="Nota 2 3 5 3 4 3" xfId="30922" xr:uid="{00000000-0005-0000-0000-0000704A0000}"/>
    <cellStyle name="Nota 2 3 5 4" xfId="3801" xr:uid="{00000000-0005-0000-0000-0000714A0000}"/>
    <cellStyle name="Nota 2 3 5 4 2" xfId="7249" xr:uid="{00000000-0005-0000-0000-0000724A0000}"/>
    <cellStyle name="Nota 2 3 5 4 2 2" xfId="16501" xr:uid="{00000000-0005-0000-0000-0000734A0000}"/>
    <cellStyle name="Nota 2 3 5 4 2 2 2" xfId="25753" xr:uid="{00000000-0005-0000-0000-0000744A0000}"/>
    <cellStyle name="Nota 2 3 5 4 2 2 3" xfId="35005" xr:uid="{00000000-0005-0000-0000-0000754A0000}"/>
    <cellStyle name="Nota 2 3 5 4 3" xfId="9931" xr:uid="{00000000-0005-0000-0000-0000764A0000}"/>
    <cellStyle name="Nota 2 3 5 4 3 2" xfId="19183" xr:uid="{00000000-0005-0000-0000-0000774A0000}"/>
    <cellStyle name="Nota 2 3 5 4 3 2 2" xfId="28435" xr:uid="{00000000-0005-0000-0000-0000784A0000}"/>
    <cellStyle name="Nota 2 3 5 4 3 2 3" xfId="37687" xr:uid="{00000000-0005-0000-0000-0000794A0000}"/>
    <cellStyle name="Nota 2 3 5 4 4" xfId="13053" xr:uid="{00000000-0005-0000-0000-00007A4A0000}"/>
    <cellStyle name="Nota 2 3 5 4 4 2" xfId="22305" xr:uid="{00000000-0005-0000-0000-00007B4A0000}"/>
    <cellStyle name="Nota 2 3 5 4 4 3" xfId="31557" xr:uid="{00000000-0005-0000-0000-00007C4A0000}"/>
    <cellStyle name="Nota 2 3 5 5" xfId="5207" xr:uid="{00000000-0005-0000-0000-00007D4A0000}"/>
    <cellStyle name="Nota 2 3 5 5 2" xfId="14459" xr:uid="{00000000-0005-0000-0000-00007E4A0000}"/>
    <cellStyle name="Nota 2 3 5 5 2 2" xfId="23711" xr:uid="{00000000-0005-0000-0000-00007F4A0000}"/>
    <cellStyle name="Nota 2 3 5 5 2 3" xfId="32963" xr:uid="{00000000-0005-0000-0000-0000804A0000}"/>
    <cellStyle name="Nota 2 3 5 6" xfId="7890" xr:uid="{00000000-0005-0000-0000-0000814A0000}"/>
    <cellStyle name="Nota 2 3 5 6 2" xfId="17142" xr:uid="{00000000-0005-0000-0000-0000824A0000}"/>
    <cellStyle name="Nota 2 3 5 6 2 2" xfId="26394" xr:uid="{00000000-0005-0000-0000-0000834A0000}"/>
    <cellStyle name="Nota 2 3 5 6 2 3" xfId="35646" xr:uid="{00000000-0005-0000-0000-0000844A0000}"/>
    <cellStyle name="Nota 2 3 5 7" xfId="11012" xr:uid="{00000000-0005-0000-0000-0000854A0000}"/>
    <cellStyle name="Nota 2 3 5 7 2" xfId="20264" xr:uid="{00000000-0005-0000-0000-0000864A0000}"/>
    <cellStyle name="Nota 2 3 5 7 3" xfId="29516" xr:uid="{00000000-0005-0000-0000-0000874A0000}"/>
    <cellStyle name="Nota 2 3 6" xfId="1820" xr:uid="{00000000-0005-0000-0000-0000884A0000}"/>
    <cellStyle name="Nota 2 3 6 2" xfId="2573" xr:uid="{00000000-0005-0000-0000-0000894A0000}"/>
    <cellStyle name="Nota 2 3 6 2 2" xfId="6021" xr:uid="{00000000-0005-0000-0000-00008A4A0000}"/>
    <cellStyle name="Nota 2 3 6 2 2 2" xfId="15273" xr:uid="{00000000-0005-0000-0000-00008B4A0000}"/>
    <cellStyle name="Nota 2 3 6 2 2 2 2" xfId="24525" xr:uid="{00000000-0005-0000-0000-00008C4A0000}"/>
    <cellStyle name="Nota 2 3 6 2 2 2 3" xfId="33777" xr:uid="{00000000-0005-0000-0000-00008D4A0000}"/>
    <cellStyle name="Nota 2 3 6 2 3" xfId="8703" xr:uid="{00000000-0005-0000-0000-00008E4A0000}"/>
    <cellStyle name="Nota 2 3 6 2 3 2" xfId="17955" xr:uid="{00000000-0005-0000-0000-00008F4A0000}"/>
    <cellStyle name="Nota 2 3 6 2 3 2 2" xfId="27207" xr:uid="{00000000-0005-0000-0000-0000904A0000}"/>
    <cellStyle name="Nota 2 3 6 2 3 2 3" xfId="36459" xr:uid="{00000000-0005-0000-0000-0000914A0000}"/>
    <cellStyle name="Nota 2 3 6 2 4" xfId="11825" xr:uid="{00000000-0005-0000-0000-0000924A0000}"/>
    <cellStyle name="Nota 2 3 6 2 4 2" xfId="21077" xr:uid="{00000000-0005-0000-0000-0000934A0000}"/>
    <cellStyle name="Nota 2 3 6 2 4 3" xfId="30329" xr:uid="{00000000-0005-0000-0000-0000944A0000}"/>
    <cellStyle name="Nota 2 3 6 3" xfId="3229" xr:uid="{00000000-0005-0000-0000-0000954A0000}"/>
    <cellStyle name="Nota 2 3 6 3 2" xfId="6677" xr:uid="{00000000-0005-0000-0000-0000964A0000}"/>
    <cellStyle name="Nota 2 3 6 3 2 2" xfId="15929" xr:uid="{00000000-0005-0000-0000-0000974A0000}"/>
    <cellStyle name="Nota 2 3 6 3 2 2 2" xfId="25181" xr:uid="{00000000-0005-0000-0000-0000984A0000}"/>
    <cellStyle name="Nota 2 3 6 3 2 2 3" xfId="34433" xr:uid="{00000000-0005-0000-0000-0000994A0000}"/>
    <cellStyle name="Nota 2 3 6 3 3" xfId="9359" xr:uid="{00000000-0005-0000-0000-00009A4A0000}"/>
    <cellStyle name="Nota 2 3 6 3 3 2" xfId="18611" xr:uid="{00000000-0005-0000-0000-00009B4A0000}"/>
    <cellStyle name="Nota 2 3 6 3 3 2 2" xfId="27863" xr:uid="{00000000-0005-0000-0000-00009C4A0000}"/>
    <cellStyle name="Nota 2 3 6 3 3 2 3" xfId="37115" xr:uid="{00000000-0005-0000-0000-00009D4A0000}"/>
    <cellStyle name="Nota 2 3 6 3 4" xfId="12481" xr:uid="{00000000-0005-0000-0000-00009E4A0000}"/>
    <cellStyle name="Nota 2 3 6 3 4 2" xfId="21733" xr:uid="{00000000-0005-0000-0000-00009F4A0000}"/>
    <cellStyle name="Nota 2 3 6 3 4 3" xfId="30985" xr:uid="{00000000-0005-0000-0000-0000A04A0000}"/>
    <cellStyle name="Nota 2 3 6 4" xfId="3864" xr:uid="{00000000-0005-0000-0000-0000A14A0000}"/>
    <cellStyle name="Nota 2 3 6 4 2" xfId="7312" xr:uid="{00000000-0005-0000-0000-0000A24A0000}"/>
    <cellStyle name="Nota 2 3 6 4 2 2" xfId="16564" xr:uid="{00000000-0005-0000-0000-0000A34A0000}"/>
    <cellStyle name="Nota 2 3 6 4 2 2 2" xfId="25816" xr:uid="{00000000-0005-0000-0000-0000A44A0000}"/>
    <cellStyle name="Nota 2 3 6 4 2 2 3" xfId="35068" xr:uid="{00000000-0005-0000-0000-0000A54A0000}"/>
    <cellStyle name="Nota 2 3 6 4 3" xfId="9994" xr:uid="{00000000-0005-0000-0000-0000A64A0000}"/>
    <cellStyle name="Nota 2 3 6 4 3 2" xfId="19246" xr:uid="{00000000-0005-0000-0000-0000A74A0000}"/>
    <cellStyle name="Nota 2 3 6 4 3 2 2" xfId="28498" xr:uid="{00000000-0005-0000-0000-0000A84A0000}"/>
    <cellStyle name="Nota 2 3 6 4 3 2 3" xfId="37750" xr:uid="{00000000-0005-0000-0000-0000A94A0000}"/>
    <cellStyle name="Nota 2 3 6 4 4" xfId="13116" xr:uid="{00000000-0005-0000-0000-0000AA4A0000}"/>
    <cellStyle name="Nota 2 3 6 4 4 2" xfId="22368" xr:uid="{00000000-0005-0000-0000-0000AB4A0000}"/>
    <cellStyle name="Nota 2 3 6 4 4 3" xfId="31620" xr:uid="{00000000-0005-0000-0000-0000AC4A0000}"/>
    <cellStyle name="Nota 2 3 6 5" xfId="5270" xr:uid="{00000000-0005-0000-0000-0000AD4A0000}"/>
    <cellStyle name="Nota 2 3 6 5 2" xfId="14522" xr:uid="{00000000-0005-0000-0000-0000AE4A0000}"/>
    <cellStyle name="Nota 2 3 6 5 2 2" xfId="23774" xr:uid="{00000000-0005-0000-0000-0000AF4A0000}"/>
    <cellStyle name="Nota 2 3 6 5 2 3" xfId="33026" xr:uid="{00000000-0005-0000-0000-0000B04A0000}"/>
    <cellStyle name="Nota 2 3 6 6" xfId="7953" xr:uid="{00000000-0005-0000-0000-0000B14A0000}"/>
    <cellStyle name="Nota 2 3 6 6 2" xfId="17205" xr:uid="{00000000-0005-0000-0000-0000B24A0000}"/>
    <cellStyle name="Nota 2 3 6 6 2 2" xfId="26457" xr:uid="{00000000-0005-0000-0000-0000B34A0000}"/>
    <cellStyle name="Nota 2 3 6 6 2 3" xfId="35709" xr:uid="{00000000-0005-0000-0000-0000B44A0000}"/>
    <cellStyle name="Nota 2 3 6 7" xfId="11075" xr:uid="{00000000-0005-0000-0000-0000B54A0000}"/>
    <cellStyle name="Nota 2 3 6 7 2" xfId="20327" xr:uid="{00000000-0005-0000-0000-0000B64A0000}"/>
    <cellStyle name="Nota 2 3 6 7 3" xfId="29579" xr:uid="{00000000-0005-0000-0000-0000B74A0000}"/>
    <cellStyle name="Nota 2 3 7" xfId="1684" xr:uid="{00000000-0005-0000-0000-0000B84A0000}"/>
    <cellStyle name="Nota 2 3 7 2" xfId="2437" xr:uid="{00000000-0005-0000-0000-0000B94A0000}"/>
    <cellStyle name="Nota 2 3 7 2 2" xfId="5885" xr:uid="{00000000-0005-0000-0000-0000BA4A0000}"/>
    <cellStyle name="Nota 2 3 7 2 2 2" xfId="15137" xr:uid="{00000000-0005-0000-0000-0000BB4A0000}"/>
    <cellStyle name="Nota 2 3 7 2 2 2 2" xfId="24389" xr:uid="{00000000-0005-0000-0000-0000BC4A0000}"/>
    <cellStyle name="Nota 2 3 7 2 2 2 3" xfId="33641" xr:uid="{00000000-0005-0000-0000-0000BD4A0000}"/>
    <cellStyle name="Nota 2 3 7 2 3" xfId="8567" xr:uid="{00000000-0005-0000-0000-0000BE4A0000}"/>
    <cellStyle name="Nota 2 3 7 2 3 2" xfId="17819" xr:uid="{00000000-0005-0000-0000-0000BF4A0000}"/>
    <cellStyle name="Nota 2 3 7 2 3 2 2" xfId="27071" xr:uid="{00000000-0005-0000-0000-0000C04A0000}"/>
    <cellStyle name="Nota 2 3 7 2 3 2 3" xfId="36323" xr:uid="{00000000-0005-0000-0000-0000C14A0000}"/>
    <cellStyle name="Nota 2 3 7 2 4" xfId="11689" xr:uid="{00000000-0005-0000-0000-0000C24A0000}"/>
    <cellStyle name="Nota 2 3 7 2 4 2" xfId="20941" xr:uid="{00000000-0005-0000-0000-0000C34A0000}"/>
    <cellStyle name="Nota 2 3 7 2 4 3" xfId="30193" xr:uid="{00000000-0005-0000-0000-0000C44A0000}"/>
    <cellStyle name="Nota 2 3 7 3" xfId="3093" xr:uid="{00000000-0005-0000-0000-0000C54A0000}"/>
    <cellStyle name="Nota 2 3 7 3 2" xfId="6541" xr:uid="{00000000-0005-0000-0000-0000C64A0000}"/>
    <cellStyle name="Nota 2 3 7 3 2 2" xfId="15793" xr:uid="{00000000-0005-0000-0000-0000C74A0000}"/>
    <cellStyle name="Nota 2 3 7 3 2 2 2" xfId="25045" xr:uid="{00000000-0005-0000-0000-0000C84A0000}"/>
    <cellStyle name="Nota 2 3 7 3 2 2 3" xfId="34297" xr:uid="{00000000-0005-0000-0000-0000C94A0000}"/>
    <cellStyle name="Nota 2 3 7 3 3" xfId="9223" xr:uid="{00000000-0005-0000-0000-0000CA4A0000}"/>
    <cellStyle name="Nota 2 3 7 3 3 2" xfId="18475" xr:uid="{00000000-0005-0000-0000-0000CB4A0000}"/>
    <cellStyle name="Nota 2 3 7 3 3 2 2" xfId="27727" xr:uid="{00000000-0005-0000-0000-0000CC4A0000}"/>
    <cellStyle name="Nota 2 3 7 3 3 2 3" xfId="36979" xr:uid="{00000000-0005-0000-0000-0000CD4A0000}"/>
    <cellStyle name="Nota 2 3 7 3 4" xfId="12345" xr:uid="{00000000-0005-0000-0000-0000CE4A0000}"/>
    <cellStyle name="Nota 2 3 7 3 4 2" xfId="21597" xr:uid="{00000000-0005-0000-0000-0000CF4A0000}"/>
    <cellStyle name="Nota 2 3 7 3 4 3" xfId="30849" xr:uid="{00000000-0005-0000-0000-0000D04A0000}"/>
    <cellStyle name="Nota 2 3 7 4" xfId="3728" xr:uid="{00000000-0005-0000-0000-0000D14A0000}"/>
    <cellStyle name="Nota 2 3 7 4 2" xfId="7176" xr:uid="{00000000-0005-0000-0000-0000D24A0000}"/>
    <cellStyle name="Nota 2 3 7 4 2 2" xfId="16428" xr:uid="{00000000-0005-0000-0000-0000D34A0000}"/>
    <cellStyle name="Nota 2 3 7 4 2 2 2" xfId="25680" xr:uid="{00000000-0005-0000-0000-0000D44A0000}"/>
    <cellStyle name="Nota 2 3 7 4 2 2 3" xfId="34932" xr:uid="{00000000-0005-0000-0000-0000D54A0000}"/>
    <cellStyle name="Nota 2 3 7 4 3" xfId="9858" xr:uid="{00000000-0005-0000-0000-0000D64A0000}"/>
    <cellStyle name="Nota 2 3 7 4 3 2" xfId="19110" xr:uid="{00000000-0005-0000-0000-0000D74A0000}"/>
    <cellStyle name="Nota 2 3 7 4 3 2 2" xfId="28362" xr:uid="{00000000-0005-0000-0000-0000D84A0000}"/>
    <cellStyle name="Nota 2 3 7 4 3 2 3" xfId="37614" xr:uid="{00000000-0005-0000-0000-0000D94A0000}"/>
    <cellStyle name="Nota 2 3 7 4 4" xfId="12980" xr:uid="{00000000-0005-0000-0000-0000DA4A0000}"/>
    <cellStyle name="Nota 2 3 7 4 4 2" xfId="22232" xr:uid="{00000000-0005-0000-0000-0000DB4A0000}"/>
    <cellStyle name="Nota 2 3 7 4 4 3" xfId="31484" xr:uid="{00000000-0005-0000-0000-0000DC4A0000}"/>
    <cellStyle name="Nota 2 3 7 5" xfId="5134" xr:uid="{00000000-0005-0000-0000-0000DD4A0000}"/>
    <cellStyle name="Nota 2 3 7 5 2" xfId="14386" xr:uid="{00000000-0005-0000-0000-0000DE4A0000}"/>
    <cellStyle name="Nota 2 3 7 5 2 2" xfId="23638" xr:uid="{00000000-0005-0000-0000-0000DF4A0000}"/>
    <cellStyle name="Nota 2 3 7 5 2 3" xfId="32890" xr:uid="{00000000-0005-0000-0000-0000E04A0000}"/>
    <cellStyle name="Nota 2 3 7 6" xfId="7817" xr:uid="{00000000-0005-0000-0000-0000E14A0000}"/>
    <cellStyle name="Nota 2 3 7 6 2" xfId="17069" xr:uid="{00000000-0005-0000-0000-0000E24A0000}"/>
    <cellStyle name="Nota 2 3 7 6 2 2" xfId="26321" xr:uid="{00000000-0005-0000-0000-0000E34A0000}"/>
    <cellStyle name="Nota 2 3 7 6 2 3" xfId="35573" xr:uid="{00000000-0005-0000-0000-0000E44A0000}"/>
    <cellStyle name="Nota 2 3 7 7" xfId="10939" xr:uid="{00000000-0005-0000-0000-0000E54A0000}"/>
    <cellStyle name="Nota 2 3 7 7 2" xfId="20191" xr:uid="{00000000-0005-0000-0000-0000E64A0000}"/>
    <cellStyle name="Nota 2 3 7 7 3" xfId="29443" xr:uid="{00000000-0005-0000-0000-0000E74A0000}"/>
    <cellStyle name="Nota 2 3 8" xfId="2127" xr:uid="{00000000-0005-0000-0000-0000E84A0000}"/>
    <cellStyle name="Nota 2 3 8 2" xfId="2876" xr:uid="{00000000-0005-0000-0000-0000E94A0000}"/>
    <cellStyle name="Nota 2 3 8 2 2" xfId="6324" xr:uid="{00000000-0005-0000-0000-0000EA4A0000}"/>
    <cellStyle name="Nota 2 3 8 2 2 2" xfId="15576" xr:uid="{00000000-0005-0000-0000-0000EB4A0000}"/>
    <cellStyle name="Nota 2 3 8 2 2 2 2" xfId="24828" xr:uid="{00000000-0005-0000-0000-0000EC4A0000}"/>
    <cellStyle name="Nota 2 3 8 2 2 2 3" xfId="34080" xr:uid="{00000000-0005-0000-0000-0000ED4A0000}"/>
    <cellStyle name="Nota 2 3 8 2 3" xfId="9006" xr:uid="{00000000-0005-0000-0000-0000EE4A0000}"/>
    <cellStyle name="Nota 2 3 8 2 3 2" xfId="18258" xr:uid="{00000000-0005-0000-0000-0000EF4A0000}"/>
    <cellStyle name="Nota 2 3 8 2 3 2 2" xfId="27510" xr:uid="{00000000-0005-0000-0000-0000F04A0000}"/>
    <cellStyle name="Nota 2 3 8 2 3 2 3" xfId="36762" xr:uid="{00000000-0005-0000-0000-0000F14A0000}"/>
    <cellStyle name="Nota 2 3 8 2 4" xfId="12128" xr:uid="{00000000-0005-0000-0000-0000F24A0000}"/>
    <cellStyle name="Nota 2 3 8 2 4 2" xfId="21380" xr:uid="{00000000-0005-0000-0000-0000F34A0000}"/>
    <cellStyle name="Nota 2 3 8 2 4 3" xfId="30632" xr:uid="{00000000-0005-0000-0000-0000F44A0000}"/>
    <cellStyle name="Nota 2 3 8 3" xfId="3532" xr:uid="{00000000-0005-0000-0000-0000F54A0000}"/>
    <cellStyle name="Nota 2 3 8 3 2" xfId="6980" xr:uid="{00000000-0005-0000-0000-0000F64A0000}"/>
    <cellStyle name="Nota 2 3 8 3 2 2" xfId="16232" xr:uid="{00000000-0005-0000-0000-0000F74A0000}"/>
    <cellStyle name="Nota 2 3 8 3 2 2 2" xfId="25484" xr:uid="{00000000-0005-0000-0000-0000F84A0000}"/>
    <cellStyle name="Nota 2 3 8 3 2 2 3" xfId="34736" xr:uid="{00000000-0005-0000-0000-0000F94A0000}"/>
    <cellStyle name="Nota 2 3 8 3 3" xfId="9662" xr:uid="{00000000-0005-0000-0000-0000FA4A0000}"/>
    <cellStyle name="Nota 2 3 8 3 3 2" xfId="18914" xr:uid="{00000000-0005-0000-0000-0000FB4A0000}"/>
    <cellStyle name="Nota 2 3 8 3 3 2 2" xfId="28166" xr:uid="{00000000-0005-0000-0000-0000FC4A0000}"/>
    <cellStyle name="Nota 2 3 8 3 3 2 3" xfId="37418" xr:uid="{00000000-0005-0000-0000-0000FD4A0000}"/>
    <cellStyle name="Nota 2 3 8 3 4" xfId="12784" xr:uid="{00000000-0005-0000-0000-0000FE4A0000}"/>
    <cellStyle name="Nota 2 3 8 3 4 2" xfId="22036" xr:uid="{00000000-0005-0000-0000-0000FF4A0000}"/>
    <cellStyle name="Nota 2 3 8 3 4 3" xfId="31288" xr:uid="{00000000-0005-0000-0000-0000004B0000}"/>
    <cellStyle name="Nota 2 3 8 4" xfId="4167" xr:uid="{00000000-0005-0000-0000-0000014B0000}"/>
    <cellStyle name="Nota 2 3 8 4 2" xfId="7615" xr:uid="{00000000-0005-0000-0000-0000024B0000}"/>
    <cellStyle name="Nota 2 3 8 4 2 2" xfId="16867" xr:uid="{00000000-0005-0000-0000-0000034B0000}"/>
    <cellStyle name="Nota 2 3 8 4 2 2 2" xfId="26119" xr:uid="{00000000-0005-0000-0000-0000044B0000}"/>
    <cellStyle name="Nota 2 3 8 4 2 2 3" xfId="35371" xr:uid="{00000000-0005-0000-0000-0000054B0000}"/>
    <cellStyle name="Nota 2 3 8 4 3" xfId="10297" xr:uid="{00000000-0005-0000-0000-0000064B0000}"/>
    <cellStyle name="Nota 2 3 8 4 3 2" xfId="19549" xr:uid="{00000000-0005-0000-0000-0000074B0000}"/>
    <cellStyle name="Nota 2 3 8 4 3 2 2" xfId="28801" xr:uid="{00000000-0005-0000-0000-0000084B0000}"/>
    <cellStyle name="Nota 2 3 8 4 3 2 3" xfId="38053" xr:uid="{00000000-0005-0000-0000-0000094B0000}"/>
    <cellStyle name="Nota 2 3 8 4 4" xfId="13419" xr:uid="{00000000-0005-0000-0000-00000A4B0000}"/>
    <cellStyle name="Nota 2 3 8 4 4 2" xfId="22671" xr:uid="{00000000-0005-0000-0000-00000B4B0000}"/>
    <cellStyle name="Nota 2 3 8 4 4 3" xfId="31923" xr:uid="{00000000-0005-0000-0000-00000C4B0000}"/>
    <cellStyle name="Nota 2 3 8 5" xfId="5575" xr:uid="{00000000-0005-0000-0000-00000D4B0000}"/>
    <cellStyle name="Nota 2 3 8 5 2" xfId="14827" xr:uid="{00000000-0005-0000-0000-00000E4B0000}"/>
    <cellStyle name="Nota 2 3 8 5 2 2" xfId="24079" xr:uid="{00000000-0005-0000-0000-00000F4B0000}"/>
    <cellStyle name="Nota 2 3 8 5 2 3" xfId="33331" xr:uid="{00000000-0005-0000-0000-0000104B0000}"/>
    <cellStyle name="Nota 2 3 8 6" xfId="8257" xr:uid="{00000000-0005-0000-0000-0000114B0000}"/>
    <cellStyle name="Nota 2 3 8 6 2" xfId="17509" xr:uid="{00000000-0005-0000-0000-0000124B0000}"/>
    <cellStyle name="Nota 2 3 8 6 2 2" xfId="26761" xr:uid="{00000000-0005-0000-0000-0000134B0000}"/>
    <cellStyle name="Nota 2 3 8 6 2 3" xfId="36013" xr:uid="{00000000-0005-0000-0000-0000144B0000}"/>
    <cellStyle name="Nota 2 3 8 7" xfId="11379" xr:uid="{00000000-0005-0000-0000-0000154B0000}"/>
    <cellStyle name="Nota 2 3 8 7 2" xfId="20631" xr:uid="{00000000-0005-0000-0000-0000164B0000}"/>
    <cellStyle name="Nota 2 3 8 7 3" xfId="29883" xr:uid="{00000000-0005-0000-0000-0000174B0000}"/>
    <cellStyle name="Nota 2 3 9" xfId="1790" xr:uid="{00000000-0005-0000-0000-0000184B0000}"/>
    <cellStyle name="Nota 2 3 9 2" xfId="2543" xr:uid="{00000000-0005-0000-0000-0000194B0000}"/>
    <cellStyle name="Nota 2 3 9 2 2" xfId="5991" xr:uid="{00000000-0005-0000-0000-00001A4B0000}"/>
    <cellStyle name="Nota 2 3 9 2 2 2" xfId="15243" xr:uid="{00000000-0005-0000-0000-00001B4B0000}"/>
    <cellStyle name="Nota 2 3 9 2 2 2 2" xfId="24495" xr:uid="{00000000-0005-0000-0000-00001C4B0000}"/>
    <cellStyle name="Nota 2 3 9 2 2 2 3" xfId="33747" xr:uid="{00000000-0005-0000-0000-00001D4B0000}"/>
    <cellStyle name="Nota 2 3 9 2 3" xfId="8673" xr:uid="{00000000-0005-0000-0000-00001E4B0000}"/>
    <cellStyle name="Nota 2 3 9 2 3 2" xfId="17925" xr:uid="{00000000-0005-0000-0000-00001F4B0000}"/>
    <cellStyle name="Nota 2 3 9 2 3 2 2" xfId="27177" xr:uid="{00000000-0005-0000-0000-0000204B0000}"/>
    <cellStyle name="Nota 2 3 9 2 3 2 3" xfId="36429" xr:uid="{00000000-0005-0000-0000-0000214B0000}"/>
    <cellStyle name="Nota 2 3 9 2 4" xfId="11795" xr:uid="{00000000-0005-0000-0000-0000224B0000}"/>
    <cellStyle name="Nota 2 3 9 2 4 2" xfId="21047" xr:uid="{00000000-0005-0000-0000-0000234B0000}"/>
    <cellStyle name="Nota 2 3 9 2 4 3" xfId="30299" xr:uid="{00000000-0005-0000-0000-0000244B0000}"/>
    <cellStyle name="Nota 2 3 9 3" xfId="3199" xr:uid="{00000000-0005-0000-0000-0000254B0000}"/>
    <cellStyle name="Nota 2 3 9 3 2" xfId="6647" xr:uid="{00000000-0005-0000-0000-0000264B0000}"/>
    <cellStyle name="Nota 2 3 9 3 2 2" xfId="15899" xr:uid="{00000000-0005-0000-0000-0000274B0000}"/>
    <cellStyle name="Nota 2 3 9 3 2 2 2" xfId="25151" xr:uid="{00000000-0005-0000-0000-0000284B0000}"/>
    <cellStyle name="Nota 2 3 9 3 2 2 3" xfId="34403" xr:uid="{00000000-0005-0000-0000-0000294B0000}"/>
    <cellStyle name="Nota 2 3 9 3 3" xfId="9329" xr:uid="{00000000-0005-0000-0000-00002A4B0000}"/>
    <cellStyle name="Nota 2 3 9 3 3 2" xfId="18581" xr:uid="{00000000-0005-0000-0000-00002B4B0000}"/>
    <cellStyle name="Nota 2 3 9 3 3 2 2" xfId="27833" xr:uid="{00000000-0005-0000-0000-00002C4B0000}"/>
    <cellStyle name="Nota 2 3 9 3 3 2 3" xfId="37085" xr:uid="{00000000-0005-0000-0000-00002D4B0000}"/>
    <cellStyle name="Nota 2 3 9 3 4" xfId="12451" xr:uid="{00000000-0005-0000-0000-00002E4B0000}"/>
    <cellStyle name="Nota 2 3 9 3 4 2" xfId="21703" xr:uid="{00000000-0005-0000-0000-00002F4B0000}"/>
    <cellStyle name="Nota 2 3 9 3 4 3" xfId="30955" xr:uid="{00000000-0005-0000-0000-0000304B0000}"/>
    <cellStyle name="Nota 2 3 9 4" xfId="3834" xr:uid="{00000000-0005-0000-0000-0000314B0000}"/>
    <cellStyle name="Nota 2 3 9 4 2" xfId="7282" xr:uid="{00000000-0005-0000-0000-0000324B0000}"/>
    <cellStyle name="Nota 2 3 9 4 2 2" xfId="16534" xr:uid="{00000000-0005-0000-0000-0000334B0000}"/>
    <cellStyle name="Nota 2 3 9 4 2 2 2" xfId="25786" xr:uid="{00000000-0005-0000-0000-0000344B0000}"/>
    <cellStyle name="Nota 2 3 9 4 2 2 3" xfId="35038" xr:uid="{00000000-0005-0000-0000-0000354B0000}"/>
    <cellStyle name="Nota 2 3 9 4 3" xfId="9964" xr:uid="{00000000-0005-0000-0000-0000364B0000}"/>
    <cellStyle name="Nota 2 3 9 4 3 2" xfId="19216" xr:uid="{00000000-0005-0000-0000-0000374B0000}"/>
    <cellStyle name="Nota 2 3 9 4 3 2 2" xfId="28468" xr:uid="{00000000-0005-0000-0000-0000384B0000}"/>
    <cellStyle name="Nota 2 3 9 4 3 2 3" xfId="37720" xr:uid="{00000000-0005-0000-0000-0000394B0000}"/>
    <cellStyle name="Nota 2 3 9 4 4" xfId="13086" xr:uid="{00000000-0005-0000-0000-00003A4B0000}"/>
    <cellStyle name="Nota 2 3 9 4 4 2" xfId="22338" xr:uid="{00000000-0005-0000-0000-00003B4B0000}"/>
    <cellStyle name="Nota 2 3 9 4 4 3" xfId="31590" xr:uid="{00000000-0005-0000-0000-00003C4B0000}"/>
    <cellStyle name="Nota 2 3 9 5" xfId="5240" xr:uid="{00000000-0005-0000-0000-00003D4B0000}"/>
    <cellStyle name="Nota 2 3 9 5 2" xfId="14492" xr:uid="{00000000-0005-0000-0000-00003E4B0000}"/>
    <cellStyle name="Nota 2 3 9 5 2 2" xfId="23744" xr:uid="{00000000-0005-0000-0000-00003F4B0000}"/>
    <cellStyle name="Nota 2 3 9 5 2 3" xfId="32996" xr:uid="{00000000-0005-0000-0000-0000404B0000}"/>
    <cellStyle name="Nota 2 3 9 6" xfId="7923" xr:uid="{00000000-0005-0000-0000-0000414B0000}"/>
    <cellStyle name="Nota 2 3 9 6 2" xfId="17175" xr:uid="{00000000-0005-0000-0000-0000424B0000}"/>
    <cellStyle name="Nota 2 3 9 6 2 2" xfId="26427" xr:uid="{00000000-0005-0000-0000-0000434B0000}"/>
    <cellStyle name="Nota 2 3 9 6 2 3" xfId="35679" xr:uid="{00000000-0005-0000-0000-0000444B0000}"/>
    <cellStyle name="Nota 2 3 9 7" xfId="11045" xr:uid="{00000000-0005-0000-0000-0000454B0000}"/>
    <cellStyle name="Nota 2 3 9 7 2" xfId="20297" xr:uid="{00000000-0005-0000-0000-0000464B0000}"/>
    <cellStyle name="Nota 2 3 9 7 3" xfId="29549" xr:uid="{00000000-0005-0000-0000-0000474B0000}"/>
    <cellStyle name="Nota 2 4" xfId="436" xr:uid="{00000000-0005-0000-0000-0000484B0000}"/>
    <cellStyle name="Nota 2 4 10" xfId="938" xr:uid="{00000000-0005-0000-0000-0000494B0000}"/>
    <cellStyle name="Nota 2 4 10 2" xfId="4666" xr:uid="{00000000-0005-0000-0000-00004A4B0000}"/>
    <cellStyle name="Nota 2 4 10 2 2" xfId="13918" xr:uid="{00000000-0005-0000-0000-00004B4B0000}"/>
    <cellStyle name="Nota 2 4 10 2 2 2" xfId="23170" xr:uid="{00000000-0005-0000-0000-00004C4B0000}"/>
    <cellStyle name="Nota 2 4 10 2 2 3" xfId="32422" xr:uid="{00000000-0005-0000-0000-00004D4B0000}"/>
    <cellStyle name="Nota 2 4 10 3" xfId="5028" xr:uid="{00000000-0005-0000-0000-00004E4B0000}"/>
    <cellStyle name="Nota 2 4 10 3 2" xfId="14280" xr:uid="{00000000-0005-0000-0000-00004F4B0000}"/>
    <cellStyle name="Nota 2 4 10 3 2 2" xfId="23532" xr:uid="{00000000-0005-0000-0000-0000504B0000}"/>
    <cellStyle name="Nota 2 4 10 3 2 3" xfId="32784" xr:uid="{00000000-0005-0000-0000-0000514B0000}"/>
    <cellStyle name="Nota 2 4 10 4" xfId="10692" xr:uid="{00000000-0005-0000-0000-0000524B0000}"/>
    <cellStyle name="Nota 2 4 10 4 2" xfId="19944" xr:uid="{00000000-0005-0000-0000-0000534B0000}"/>
    <cellStyle name="Nota 2 4 10 4 3" xfId="29196" xr:uid="{00000000-0005-0000-0000-0000544B0000}"/>
    <cellStyle name="Nota 2 4 11" xfId="1087" xr:uid="{00000000-0005-0000-0000-0000554B0000}"/>
    <cellStyle name="Nota 2 4 11 2" xfId="4815" xr:uid="{00000000-0005-0000-0000-0000564B0000}"/>
    <cellStyle name="Nota 2 4 11 2 2" xfId="14067" xr:uid="{00000000-0005-0000-0000-0000574B0000}"/>
    <cellStyle name="Nota 2 4 11 2 2 2" xfId="23319" xr:uid="{00000000-0005-0000-0000-0000584B0000}"/>
    <cellStyle name="Nota 2 4 11 2 2 3" xfId="32571" xr:uid="{00000000-0005-0000-0000-0000594B0000}"/>
    <cellStyle name="Nota 2 4 11 3" xfId="4585" xr:uid="{00000000-0005-0000-0000-00005A4B0000}"/>
    <cellStyle name="Nota 2 4 11 3 2" xfId="13837" xr:uid="{00000000-0005-0000-0000-00005B4B0000}"/>
    <cellStyle name="Nota 2 4 11 3 2 2" xfId="23089" xr:uid="{00000000-0005-0000-0000-00005C4B0000}"/>
    <cellStyle name="Nota 2 4 11 3 2 3" xfId="32341" xr:uid="{00000000-0005-0000-0000-00005D4B0000}"/>
    <cellStyle name="Nota 2 4 11 4" xfId="10841" xr:uid="{00000000-0005-0000-0000-00005E4B0000}"/>
    <cellStyle name="Nota 2 4 11 4 2" xfId="20093" xr:uid="{00000000-0005-0000-0000-00005F4B0000}"/>
    <cellStyle name="Nota 2 4 11 4 3" xfId="29345" xr:uid="{00000000-0005-0000-0000-0000604B0000}"/>
    <cellStyle name="Nota 2 4 12" xfId="871" xr:uid="{00000000-0005-0000-0000-0000614B0000}"/>
    <cellStyle name="Nota 2 4 12 2" xfId="4599" xr:uid="{00000000-0005-0000-0000-0000624B0000}"/>
    <cellStyle name="Nota 2 4 12 2 2" xfId="13851" xr:uid="{00000000-0005-0000-0000-0000634B0000}"/>
    <cellStyle name="Nota 2 4 12 2 2 2" xfId="23103" xr:uid="{00000000-0005-0000-0000-0000644B0000}"/>
    <cellStyle name="Nota 2 4 12 2 2 3" xfId="32355" xr:uid="{00000000-0005-0000-0000-0000654B0000}"/>
    <cellStyle name="Nota 2 4 12 3" xfId="347" xr:uid="{00000000-0005-0000-0000-0000664B0000}"/>
    <cellStyle name="Nota 2 4 12 3 2" xfId="10473" xr:uid="{00000000-0005-0000-0000-0000674B0000}"/>
    <cellStyle name="Nota 2 4 12 3 2 2" xfId="19725" xr:uid="{00000000-0005-0000-0000-0000684B0000}"/>
    <cellStyle name="Nota 2 4 12 3 2 3" xfId="28977" xr:uid="{00000000-0005-0000-0000-0000694B0000}"/>
    <cellStyle name="Nota 2 4 12 4" xfId="10625" xr:uid="{00000000-0005-0000-0000-00006A4B0000}"/>
    <cellStyle name="Nota 2 4 12 4 2" xfId="19877" xr:uid="{00000000-0005-0000-0000-00006B4B0000}"/>
    <cellStyle name="Nota 2 4 12 4 3" xfId="29129" xr:uid="{00000000-0005-0000-0000-00006C4B0000}"/>
    <cellStyle name="Nota 2 4 13" xfId="4397" xr:uid="{00000000-0005-0000-0000-00006D4B0000}"/>
    <cellStyle name="Nota 2 4 13 2" xfId="13649" xr:uid="{00000000-0005-0000-0000-00006E4B0000}"/>
    <cellStyle name="Nota 2 4 13 2 2" xfId="22901" xr:uid="{00000000-0005-0000-0000-00006F4B0000}"/>
    <cellStyle name="Nota 2 4 13 2 3" xfId="32153" xr:uid="{00000000-0005-0000-0000-0000704B0000}"/>
    <cellStyle name="Nota 2 4 14" xfId="5026" xr:uid="{00000000-0005-0000-0000-0000714B0000}"/>
    <cellStyle name="Nota 2 4 14 2" xfId="14278" xr:uid="{00000000-0005-0000-0000-0000724B0000}"/>
    <cellStyle name="Nota 2 4 14 2 2" xfId="23530" xr:uid="{00000000-0005-0000-0000-0000734B0000}"/>
    <cellStyle name="Nota 2 4 14 2 3" xfId="32782" xr:uid="{00000000-0005-0000-0000-0000744B0000}"/>
    <cellStyle name="Nota 2 4 15" xfId="10482" xr:uid="{00000000-0005-0000-0000-0000754B0000}"/>
    <cellStyle name="Nota 2 4 15 2" xfId="19734" xr:uid="{00000000-0005-0000-0000-0000764B0000}"/>
    <cellStyle name="Nota 2 4 15 3" xfId="28986" xr:uid="{00000000-0005-0000-0000-0000774B0000}"/>
    <cellStyle name="Nota 2 4 2" xfId="588" xr:uid="{00000000-0005-0000-0000-0000784B0000}"/>
    <cellStyle name="Nota 2 4 2 10" xfId="4457" xr:uid="{00000000-0005-0000-0000-0000794B0000}"/>
    <cellStyle name="Nota 2 4 2 10 2" xfId="13709" xr:uid="{00000000-0005-0000-0000-00007A4B0000}"/>
    <cellStyle name="Nota 2 4 2 10 2 2" xfId="22961" xr:uid="{00000000-0005-0000-0000-00007B4B0000}"/>
    <cellStyle name="Nota 2 4 2 10 2 3" xfId="32213" xr:uid="{00000000-0005-0000-0000-00007C4B0000}"/>
    <cellStyle name="Nota 2 4 2 11" xfId="5011" xr:uid="{00000000-0005-0000-0000-00007D4B0000}"/>
    <cellStyle name="Nota 2 4 2 11 2" xfId="14263" xr:uid="{00000000-0005-0000-0000-00007E4B0000}"/>
    <cellStyle name="Nota 2 4 2 11 2 2" xfId="23515" xr:uid="{00000000-0005-0000-0000-00007F4B0000}"/>
    <cellStyle name="Nota 2 4 2 11 2 3" xfId="32767" xr:uid="{00000000-0005-0000-0000-0000804B0000}"/>
    <cellStyle name="Nota 2 4 2 12" xfId="10518" xr:uid="{00000000-0005-0000-0000-0000814B0000}"/>
    <cellStyle name="Nota 2 4 2 12 2" xfId="19770" xr:uid="{00000000-0005-0000-0000-0000824B0000}"/>
    <cellStyle name="Nota 2 4 2 12 3" xfId="29022" xr:uid="{00000000-0005-0000-0000-0000834B0000}"/>
    <cellStyle name="Nota 2 4 2 2" xfId="1852" xr:uid="{00000000-0005-0000-0000-0000844B0000}"/>
    <cellStyle name="Nota 2 4 2 2 2" xfId="2605" xr:uid="{00000000-0005-0000-0000-0000854B0000}"/>
    <cellStyle name="Nota 2 4 2 2 2 2" xfId="6053" xr:uid="{00000000-0005-0000-0000-0000864B0000}"/>
    <cellStyle name="Nota 2 4 2 2 2 2 2" xfId="15305" xr:uid="{00000000-0005-0000-0000-0000874B0000}"/>
    <cellStyle name="Nota 2 4 2 2 2 2 2 2" xfId="24557" xr:uid="{00000000-0005-0000-0000-0000884B0000}"/>
    <cellStyle name="Nota 2 4 2 2 2 2 2 3" xfId="33809" xr:uid="{00000000-0005-0000-0000-0000894B0000}"/>
    <cellStyle name="Nota 2 4 2 2 2 3" xfId="8735" xr:uid="{00000000-0005-0000-0000-00008A4B0000}"/>
    <cellStyle name="Nota 2 4 2 2 2 3 2" xfId="17987" xr:uid="{00000000-0005-0000-0000-00008B4B0000}"/>
    <cellStyle name="Nota 2 4 2 2 2 3 2 2" xfId="27239" xr:uid="{00000000-0005-0000-0000-00008C4B0000}"/>
    <cellStyle name="Nota 2 4 2 2 2 3 2 3" xfId="36491" xr:uid="{00000000-0005-0000-0000-00008D4B0000}"/>
    <cellStyle name="Nota 2 4 2 2 2 4" xfId="11857" xr:uid="{00000000-0005-0000-0000-00008E4B0000}"/>
    <cellStyle name="Nota 2 4 2 2 2 4 2" xfId="21109" xr:uid="{00000000-0005-0000-0000-00008F4B0000}"/>
    <cellStyle name="Nota 2 4 2 2 2 4 3" xfId="30361" xr:uid="{00000000-0005-0000-0000-0000904B0000}"/>
    <cellStyle name="Nota 2 4 2 2 3" xfId="3261" xr:uid="{00000000-0005-0000-0000-0000914B0000}"/>
    <cellStyle name="Nota 2 4 2 2 3 2" xfId="6709" xr:uid="{00000000-0005-0000-0000-0000924B0000}"/>
    <cellStyle name="Nota 2 4 2 2 3 2 2" xfId="15961" xr:uid="{00000000-0005-0000-0000-0000934B0000}"/>
    <cellStyle name="Nota 2 4 2 2 3 2 2 2" xfId="25213" xr:uid="{00000000-0005-0000-0000-0000944B0000}"/>
    <cellStyle name="Nota 2 4 2 2 3 2 2 3" xfId="34465" xr:uid="{00000000-0005-0000-0000-0000954B0000}"/>
    <cellStyle name="Nota 2 4 2 2 3 3" xfId="9391" xr:uid="{00000000-0005-0000-0000-0000964B0000}"/>
    <cellStyle name="Nota 2 4 2 2 3 3 2" xfId="18643" xr:uid="{00000000-0005-0000-0000-0000974B0000}"/>
    <cellStyle name="Nota 2 4 2 2 3 3 2 2" xfId="27895" xr:uid="{00000000-0005-0000-0000-0000984B0000}"/>
    <cellStyle name="Nota 2 4 2 2 3 3 2 3" xfId="37147" xr:uid="{00000000-0005-0000-0000-0000994B0000}"/>
    <cellStyle name="Nota 2 4 2 2 3 4" xfId="12513" xr:uid="{00000000-0005-0000-0000-00009A4B0000}"/>
    <cellStyle name="Nota 2 4 2 2 3 4 2" xfId="21765" xr:uid="{00000000-0005-0000-0000-00009B4B0000}"/>
    <cellStyle name="Nota 2 4 2 2 3 4 3" xfId="31017" xr:uid="{00000000-0005-0000-0000-00009C4B0000}"/>
    <cellStyle name="Nota 2 4 2 2 4" xfId="3896" xr:uid="{00000000-0005-0000-0000-00009D4B0000}"/>
    <cellStyle name="Nota 2 4 2 2 4 2" xfId="7344" xr:uid="{00000000-0005-0000-0000-00009E4B0000}"/>
    <cellStyle name="Nota 2 4 2 2 4 2 2" xfId="16596" xr:uid="{00000000-0005-0000-0000-00009F4B0000}"/>
    <cellStyle name="Nota 2 4 2 2 4 2 2 2" xfId="25848" xr:uid="{00000000-0005-0000-0000-0000A04B0000}"/>
    <cellStyle name="Nota 2 4 2 2 4 2 2 3" xfId="35100" xr:uid="{00000000-0005-0000-0000-0000A14B0000}"/>
    <cellStyle name="Nota 2 4 2 2 4 3" xfId="10026" xr:uid="{00000000-0005-0000-0000-0000A24B0000}"/>
    <cellStyle name="Nota 2 4 2 2 4 3 2" xfId="19278" xr:uid="{00000000-0005-0000-0000-0000A34B0000}"/>
    <cellStyle name="Nota 2 4 2 2 4 3 2 2" xfId="28530" xr:uid="{00000000-0005-0000-0000-0000A44B0000}"/>
    <cellStyle name="Nota 2 4 2 2 4 3 2 3" xfId="37782" xr:uid="{00000000-0005-0000-0000-0000A54B0000}"/>
    <cellStyle name="Nota 2 4 2 2 4 4" xfId="13148" xr:uid="{00000000-0005-0000-0000-0000A64B0000}"/>
    <cellStyle name="Nota 2 4 2 2 4 4 2" xfId="22400" xr:uid="{00000000-0005-0000-0000-0000A74B0000}"/>
    <cellStyle name="Nota 2 4 2 2 4 4 3" xfId="31652" xr:uid="{00000000-0005-0000-0000-0000A84B0000}"/>
    <cellStyle name="Nota 2 4 2 2 5" xfId="5302" xr:uid="{00000000-0005-0000-0000-0000A94B0000}"/>
    <cellStyle name="Nota 2 4 2 2 5 2" xfId="14554" xr:uid="{00000000-0005-0000-0000-0000AA4B0000}"/>
    <cellStyle name="Nota 2 4 2 2 5 2 2" xfId="23806" xr:uid="{00000000-0005-0000-0000-0000AB4B0000}"/>
    <cellStyle name="Nota 2 4 2 2 5 2 3" xfId="33058" xr:uid="{00000000-0005-0000-0000-0000AC4B0000}"/>
    <cellStyle name="Nota 2 4 2 2 6" xfId="7985" xr:uid="{00000000-0005-0000-0000-0000AD4B0000}"/>
    <cellStyle name="Nota 2 4 2 2 6 2" xfId="17237" xr:uid="{00000000-0005-0000-0000-0000AE4B0000}"/>
    <cellStyle name="Nota 2 4 2 2 6 2 2" xfId="26489" xr:uid="{00000000-0005-0000-0000-0000AF4B0000}"/>
    <cellStyle name="Nota 2 4 2 2 6 2 3" xfId="35741" xr:uid="{00000000-0005-0000-0000-0000B04B0000}"/>
    <cellStyle name="Nota 2 4 2 2 7" xfId="11107" xr:uid="{00000000-0005-0000-0000-0000B14B0000}"/>
    <cellStyle name="Nota 2 4 2 2 7 2" xfId="20359" xr:uid="{00000000-0005-0000-0000-0000B24B0000}"/>
    <cellStyle name="Nota 2 4 2 2 7 3" xfId="29611" xr:uid="{00000000-0005-0000-0000-0000B34B0000}"/>
    <cellStyle name="Nota 2 4 2 3" xfId="1710" xr:uid="{00000000-0005-0000-0000-0000B44B0000}"/>
    <cellStyle name="Nota 2 4 2 3 2" xfId="2463" xr:uid="{00000000-0005-0000-0000-0000B54B0000}"/>
    <cellStyle name="Nota 2 4 2 3 2 2" xfId="5911" xr:uid="{00000000-0005-0000-0000-0000B64B0000}"/>
    <cellStyle name="Nota 2 4 2 3 2 2 2" xfId="15163" xr:uid="{00000000-0005-0000-0000-0000B74B0000}"/>
    <cellStyle name="Nota 2 4 2 3 2 2 2 2" xfId="24415" xr:uid="{00000000-0005-0000-0000-0000B84B0000}"/>
    <cellStyle name="Nota 2 4 2 3 2 2 2 3" xfId="33667" xr:uid="{00000000-0005-0000-0000-0000B94B0000}"/>
    <cellStyle name="Nota 2 4 2 3 2 3" xfId="8593" xr:uid="{00000000-0005-0000-0000-0000BA4B0000}"/>
    <cellStyle name="Nota 2 4 2 3 2 3 2" xfId="17845" xr:uid="{00000000-0005-0000-0000-0000BB4B0000}"/>
    <cellStyle name="Nota 2 4 2 3 2 3 2 2" xfId="27097" xr:uid="{00000000-0005-0000-0000-0000BC4B0000}"/>
    <cellStyle name="Nota 2 4 2 3 2 3 2 3" xfId="36349" xr:uid="{00000000-0005-0000-0000-0000BD4B0000}"/>
    <cellStyle name="Nota 2 4 2 3 2 4" xfId="11715" xr:uid="{00000000-0005-0000-0000-0000BE4B0000}"/>
    <cellStyle name="Nota 2 4 2 3 2 4 2" xfId="20967" xr:uid="{00000000-0005-0000-0000-0000BF4B0000}"/>
    <cellStyle name="Nota 2 4 2 3 2 4 3" xfId="30219" xr:uid="{00000000-0005-0000-0000-0000C04B0000}"/>
    <cellStyle name="Nota 2 4 2 3 3" xfId="3119" xr:uid="{00000000-0005-0000-0000-0000C14B0000}"/>
    <cellStyle name="Nota 2 4 2 3 3 2" xfId="6567" xr:uid="{00000000-0005-0000-0000-0000C24B0000}"/>
    <cellStyle name="Nota 2 4 2 3 3 2 2" xfId="15819" xr:uid="{00000000-0005-0000-0000-0000C34B0000}"/>
    <cellStyle name="Nota 2 4 2 3 3 2 2 2" xfId="25071" xr:uid="{00000000-0005-0000-0000-0000C44B0000}"/>
    <cellStyle name="Nota 2 4 2 3 3 2 2 3" xfId="34323" xr:uid="{00000000-0005-0000-0000-0000C54B0000}"/>
    <cellStyle name="Nota 2 4 2 3 3 3" xfId="9249" xr:uid="{00000000-0005-0000-0000-0000C64B0000}"/>
    <cellStyle name="Nota 2 4 2 3 3 3 2" xfId="18501" xr:uid="{00000000-0005-0000-0000-0000C74B0000}"/>
    <cellStyle name="Nota 2 4 2 3 3 3 2 2" xfId="27753" xr:uid="{00000000-0005-0000-0000-0000C84B0000}"/>
    <cellStyle name="Nota 2 4 2 3 3 3 2 3" xfId="37005" xr:uid="{00000000-0005-0000-0000-0000C94B0000}"/>
    <cellStyle name="Nota 2 4 2 3 3 4" xfId="12371" xr:uid="{00000000-0005-0000-0000-0000CA4B0000}"/>
    <cellStyle name="Nota 2 4 2 3 3 4 2" xfId="21623" xr:uid="{00000000-0005-0000-0000-0000CB4B0000}"/>
    <cellStyle name="Nota 2 4 2 3 3 4 3" xfId="30875" xr:uid="{00000000-0005-0000-0000-0000CC4B0000}"/>
    <cellStyle name="Nota 2 4 2 3 4" xfId="3754" xr:uid="{00000000-0005-0000-0000-0000CD4B0000}"/>
    <cellStyle name="Nota 2 4 2 3 4 2" xfId="7202" xr:uid="{00000000-0005-0000-0000-0000CE4B0000}"/>
    <cellStyle name="Nota 2 4 2 3 4 2 2" xfId="16454" xr:uid="{00000000-0005-0000-0000-0000CF4B0000}"/>
    <cellStyle name="Nota 2 4 2 3 4 2 2 2" xfId="25706" xr:uid="{00000000-0005-0000-0000-0000D04B0000}"/>
    <cellStyle name="Nota 2 4 2 3 4 2 2 3" xfId="34958" xr:uid="{00000000-0005-0000-0000-0000D14B0000}"/>
    <cellStyle name="Nota 2 4 2 3 4 3" xfId="9884" xr:uid="{00000000-0005-0000-0000-0000D24B0000}"/>
    <cellStyle name="Nota 2 4 2 3 4 3 2" xfId="19136" xr:uid="{00000000-0005-0000-0000-0000D34B0000}"/>
    <cellStyle name="Nota 2 4 2 3 4 3 2 2" xfId="28388" xr:uid="{00000000-0005-0000-0000-0000D44B0000}"/>
    <cellStyle name="Nota 2 4 2 3 4 3 2 3" xfId="37640" xr:uid="{00000000-0005-0000-0000-0000D54B0000}"/>
    <cellStyle name="Nota 2 4 2 3 4 4" xfId="13006" xr:uid="{00000000-0005-0000-0000-0000D64B0000}"/>
    <cellStyle name="Nota 2 4 2 3 4 4 2" xfId="22258" xr:uid="{00000000-0005-0000-0000-0000D74B0000}"/>
    <cellStyle name="Nota 2 4 2 3 4 4 3" xfId="31510" xr:uid="{00000000-0005-0000-0000-0000D84B0000}"/>
    <cellStyle name="Nota 2 4 2 3 5" xfId="5160" xr:uid="{00000000-0005-0000-0000-0000D94B0000}"/>
    <cellStyle name="Nota 2 4 2 3 5 2" xfId="14412" xr:uid="{00000000-0005-0000-0000-0000DA4B0000}"/>
    <cellStyle name="Nota 2 4 2 3 5 2 2" xfId="23664" xr:uid="{00000000-0005-0000-0000-0000DB4B0000}"/>
    <cellStyle name="Nota 2 4 2 3 5 2 3" xfId="32916" xr:uid="{00000000-0005-0000-0000-0000DC4B0000}"/>
    <cellStyle name="Nota 2 4 2 3 6" xfId="7843" xr:uid="{00000000-0005-0000-0000-0000DD4B0000}"/>
    <cellStyle name="Nota 2 4 2 3 6 2" xfId="17095" xr:uid="{00000000-0005-0000-0000-0000DE4B0000}"/>
    <cellStyle name="Nota 2 4 2 3 6 2 2" xfId="26347" xr:uid="{00000000-0005-0000-0000-0000DF4B0000}"/>
    <cellStyle name="Nota 2 4 2 3 6 2 3" xfId="35599" xr:uid="{00000000-0005-0000-0000-0000E04B0000}"/>
    <cellStyle name="Nota 2 4 2 3 7" xfId="10965" xr:uid="{00000000-0005-0000-0000-0000E14B0000}"/>
    <cellStyle name="Nota 2 4 2 3 7 2" xfId="20217" xr:uid="{00000000-0005-0000-0000-0000E24B0000}"/>
    <cellStyle name="Nota 2 4 2 3 7 3" xfId="29469" xr:uid="{00000000-0005-0000-0000-0000E34B0000}"/>
    <cellStyle name="Nota 2 4 2 4" xfId="2092" xr:uid="{00000000-0005-0000-0000-0000E44B0000}"/>
    <cellStyle name="Nota 2 4 2 4 2" xfId="2841" xr:uid="{00000000-0005-0000-0000-0000E54B0000}"/>
    <cellStyle name="Nota 2 4 2 4 2 2" xfId="6289" xr:uid="{00000000-0005-0000-0000-0000E64B0000}"/>
    <cellStyle name="Nota 2 4 2 4 2 2 2" xfId="15541" xr:uid="{00000000-0005-0000-0000-0000E74B0000}"/>
    <cellStyle name="Nota 2 4 2 4 2 2 2 2" xfId="24793" xr:uid="{00000000-0005-0000-0000-0000E84B0000}"/>
    <cellStyle name="Nota 2 4 2 4 2 2 2 3" xfId="34045" xr:uid="{00000000-0005-0000-0000-0000E94B0000}"/>
    <cellStyle name="Nota 2 4 2 4 2 3" xfId="8971" xr:uid="{00000000-0005-0000-0000-0000EA4B0000}"/>
    <cellStyle name="Nota 2 4 2 4 2 3 2" xfId="18223" xr:uid="{00000000-0005-0000-0000-0000EB4B0000}"/>
    <cellStyle name="Nota 2 4 2 4 2 3 2 2" xfId="27475" xr:uid="{00000000-0005-0000-0000-0000EC4B0000}"/>
    <cellStyle name="Nota 2 4 2 4 2 3 2 3" xfId="36727" xr:uid="{00000000-0005-0000-0000-0000ED4B0000}"/>
    <cellStyle name="Nota 2 4 2 4 2 4" xfId="12093" xr:uid="{00000000-0005-0000-0000-0000EE4B0000}"/>
    <cellStyle name="Nota 2 4 2 4 2 4 2" xfId="21345" xr:uid="{00000000-0005-0000-0000-0000EF4B0000}"/>
    <cellStyle name="Nota 2 4 2 4 2 4 3" xfId="30597" xr:uid="{00000000-0005-0000-0000-0000F04B0000}"/>
    <cellStyle name="Nota 2 4 2 4 3" xfId="3497" xr:uid="{00000000-0005-0000-0000-0000F14B0000}"/>
    <cellStyle name="Nota 2 4 2 4 3 2" xfId="6945" xr:uid="{00000000-0005-0000-0000-0000F24B0000}"/>
    <cellStyle name="Nota 2 4 2 4 3 2 2" xfId="16197" xr:uid="{00000000-0005-0000-0000-0000F34B0000}"/>
    <cellStyle name="Nota 2 4 2 4 3 2 2 2" xfId="25449" xr:uid="{00000000-0005-0000-0000-0000F44B0000}"/>
    <cellStyle name="Nota 2 4 2 4 3 2 2 3" xfId="34701" xr:uid="{00000000-0005-0000-0000-0000F54B0000}"/>
    <cellStyle name="Nota 2 4 2 4 3 3" xfId="9627" xr:uid="{00000000-0005-0000-0000-0000F64B0000}"/>
    <cellStyle name="Nota 2 4 2 4 3 3 2" xfId="18879" xr:uid="{00000000-0005-0000-0000-0000F74B0000}"/>
    <cellStyle name="Nota 2 4 2 4 3 3 2 2" xfId="28131" xr:uid="{00000000-0005-0000-0000-0000F84B0000}"/>
    <cellStyle name="Nota 2 4 2 4 3 3 2 3" xfId="37383" xr:uid="{00000000-0005-0000-0000-0000F94B0000}"/>
    <cellStyle name="Nota 2 4 2 4 3 4" xfId="12749" xr:uid="{00000000-0005-0000-0000-0000FA4B0000}"/>
    <cellStyle name="Nota 2 4 2 4 3 4 2" xfId="22001" xr:uid="{00000000-0005-0000-0000-0000FB4B0000}"/>
    <cellStyle name="Nota 2 4 2 4 3 4 3" xfId="31253" xr:uid="{00000000-0005-0000-0000-0000FC4B0000}"/>
    <cellStyle name="Nota 2 4 2 4 4" xfId="4132" xr:uid="{00000000-0005-0000-0000-0000FD4B0000}"/>
    <cellStyle name="Nota 2 4 2 4 4 2" xfId="7580" xr:uid="{00000000-0005-0000-0000-0000FE4B0000}"/>
    <cellStyle name="Nota 2 4 2 4 4 2 2" xfId="16832" xr:uid="{00000000-0005-0000-0000-0000FF4B0000}"/>
    <cellStyle name="Nota 2 4 2 4 4 2 2 2" xfId="26084" xr:uid="{00000000-0005-0000-0000-0000004C0000}"/>
    <cellStyle name="Nota 2 4 2 4 4 2 2 3" xfId="35336" xr:uid="{00000000-0005-0000-0000-0000014C0000}"/>
    <cellStyle name="Nota 2 4 2 4 4 3" xfId="10262" xr:uid="{00000000-0005-0000-0000-0000024C0000}"/>
    <cellStyle name="Nota 2 4 2 4 4 3 2" xfId="19514" xr:uid="{00000000-0005-0000-0000-0000034C0000}"/>
    <cellStyle name="Nota 2 4 2 4 4 3 2 2" xfId="28766" xr:uid="{00000000-0005-0000-0000-0000044C0000}"/>
    <cellStyle name="Nota 2 4 2 4 4 3 2 3" xfId="38018" xr:uid="{00000000-0005-0000-0000-0000054C0000}"/>
    <cellStyle name="Nota 2 4 2 4 4 4" xfId="13384" xr:uid="{00000000-0005-0000-0000-0000064C0000}"/>
    <cellStyle name="Nota 2 4 2 4 4 4 2" xfId="22636" xr:uid="{00000000-0005-0000-0000-0000074C0000}"/>
    <cellStyle name="Nota 2 4 2 4 4 4 3" xfId="31888" xr:uid="{00000000-0005-0000-0000-0000084C0000}"/>
    <cellStyle name="Nota 2 4 2 4 5" xfId="5540" xr:uid="{00000000-0005-0000-0000-0000094C0000}"/>
    <cellStyle name="Nota 2 4 2 4 5 2" xfId="14792" xr:uid="{00000000-0005-0000-0000-00000A4C0000}"/>
    <cellStyle name="Nota 2 4 2 4 5 2 2" xfId="24044" xr:uid="{00000000-0005-0000-0000-00000B4C0000}"/>
    <cellStyle name="Nota 2 4 2 4 5 2 3" xfId="33296" xr:uid="{00000000-0005-0000-0000-00000C4C0000}"/>
    <cellStyle name="Nota 2 4 2 4 6" xfId="8222" xr:uid="{00000000-0005-0000-0000-00000D4C0000}"/>
    <cellStyle name="Nota 2 4 2 4 6 2" xfId="17474" xr:uid="{00000000-0005-0000-0000-00000E4C0000}"/>
    <cellStyle name="Nota 2 4 2 4 6 2 2" xfId="26726" xr:uid="{00000000-0005-0000-0000-00000F4C0000}"/>
    <cellStyle name="Nota 2 4 2 4 6 2 3" xfId="35978" xr:uid="{00000000-0005-0000-0000-0000104C0000}"/>
    <cellStyle name="Nota 2 4 2 4 7" xfId="11344" xr:uid="{00000000-0005-0000-0000-0000114C0000}"/>
    <cellStyle name="Nota 2 4 2 4 7 2" xfId="20596" xr:uid="{00000000-0005-0000-0000-0000124C0000}"/>
    <cellStyle name="Nota 2 4 2 4 7 3" xfId="29848" xr:uid="{00000000-0005-0000-0000-0000134C0000}"/>
    <cellStyle name="Nota 2 4 2 5" xfId="1975" xr:uid="{00000000-0005-0000-0000-0000144C0000}"/>
    <cellStyle name="Nota 2 4 2 5 2" xfId="2728" xr:uid="{00000000-0005-0000-0000-0000154C0000}"/>
    <cellStyle name="Nota 2 4 2 5 2 2" xfId="6176" xr:uid="{00000000-0005-0000-0000-0000164C0000}"/>
    <cellStyle name="Nota 2 4 2 5 2 2 2" xfId="15428" xr:uid="{00000000-0005-0000-0000-0000174C0000}"/>
    <cellStyle name="Nota 2 4 2 5 2 2 2 2" xfId="24680" xr:uid="{00000000-0005-0000-0000-0000184C0000}"/>
    <cellStyle name="Nota 2 4 2 5 2 2 2 3" xfId="33932" xr:uid="{00000000-0005-0000-0000-0000194C0000}"/>
    <cellStyle name="Nota 2 4 2 5 2 3" xfId="8858" xr:uid="{00000000-0005-0000-0000-00001A4C0000}"/>
    <cellStyle name="Nota 2 4 2 5 2 3 2" xfId="18110" xr:uid="{00000000-0005-0000-0000-00001B4C0000}"/>
    <cellStyle name="Nota 2 4 2 5 2 3 2 2" xfId="27362" xr:uid="{00000000-0005-0000-0000-00001C4C0000}"/>
    <cellStyle name="Nota 2 4 2 5 2 3 2 3" xfId="36614" xr:uid="{00000000-0005-0000-0000-00001D4C0000}"/>
    <cellStyle name="Nota 2 4 2 5 2 4" xfId="11980" xr:uid="{00000000-0005-0000-0000-00001E4C0000}"/>
    <cellStyle name="Nota 2 4 2 5 2 4 2" xfId="21232" xr:uid="{00000000-0005-0000-0000-00001F4C0000}"/>
    <cellStyle name="Nota 2 4 2 5 2 4 3" xfId="30484" xr:uid="{00000000-0005-0000-0000-0000204C0000}"/>
    <cellStyle name="Nota 2 4 2 5 3" xfId="3384" xr:uid="{00000000-0005-0000-0000-0000214C0000}"/>
    <cellStyle name="Nota 2 4 2 5 3 2" xfId="6832" xr:uid="{00000000-0005-0000-0000-0000224C0000}"/>
    <cellStyle name="Nota 2 4 2 5 3 2 2" xfId="16084" xr:uid="{00000000-0005-0000-0000-0000234C0000}"/>
    <cellStyle name="Nota 2 4 2 5 3 2 2 2" xfId="25336" xr:uid="{00000000-0005-0000-0000-0000244C0000}"/>
    <cellStyle name="Nota 2 4 2 5 3 2 2 3" xfId="34588" xr:uid="{00000000-0005-0000-0000-0000254C0000}"/>
    <cellStyle name="Nota 2 4 2 5 3 3" xfId="9514" xr:uid="{00000000-0005-0000-0000-0000264C0000}"/>
    <cellStyle name="Nota 2 4 2 5 3 3 2" xfId="18766" xr:uid="{00000000-0005-0000-0000-0000274C0000}"/>
    <cellStyle name="Nota 2 4 2 5 3 3 2 2" xfId="28018" xr:uid="{00000000-0005-0000-0000-0000284C0000}"/>
    <cellStyle name="Nota 2 4 2 5 3 3 2 3" xfId="37270" xr:uid="{00000000-0005-0000-0000-0000294C0000}"/>
    <cellStyle name="Nota 2 4 2 5 3 4" xfId="12636" xr:uid="{00000000-0005-0000-0000-00002A4C0000}"/>
    <cellStyle name="Nota 2 4 2 5 3 4 2" xfId="21888" xr:uid="{00000000-0005-0000-0000-00002B4C0000}"/>
    <cellStyle name="Nota 2 4 2 5 3 4 3" xfId="31140" xr:uid="{00000000-0005-0000-0000-00002C4C0000}"/>
    <cellStyle name="Nota 2 4 2 5 4" xfId="4019" xr:uid="{00000000-0005-0000-0000-00002D4C0000}"/>
    <cellStyle name="Nota 2 4 2 5 4 2" xfId="7467" xr:uid="{00000000-0005-0000-0000-00002E4C0000}"/>
    <cellStyle name="Nota 2 4 2 5 4 2 2" xfId="16719" xr:uid="{00000000-0005-0000-0000-00002F4C0000}"/>
    <cellStyle name="Nota 2 4 2 5 4 2 2 2" xfId="25971" xr:uid="{00000000-0005-0000-0000-0000304C0000}"/>
    <cellStyle name="Nota 2 4 2 5 4 2 2 3" xfId="35223" xr:uid="{00000000-0005-0000-0000-0000314C0000}"/>
    <cellStyle name="Nota 2 4 2 5 4 3" xfId="10149" xr:uid="{00000000-0005-0000-0000-0000324C0000}"/>
    <cellStyle name="Nota 2 4 2 5 4 3 2" xfId="19401" xr:uid="{00000000-0005-0000-0000-0000334C0000}"/>
    <cellStyle name="Nota 2 4 2 5 4 3 2 2" xfId="28653" xr:uid="{00000000-0005-0000-0000-0000344C0000}"/>
    <cellStyle name="Nota 2 4 2 5 4 3 2 3" xfId="37905" xr:uid="{00000000-0005-0000-0000-0000354C0000}"/>
    <cellStyle name="Nota 2 4 2 5 4 4" xfId="13271" xr:uid="{00000000-0005-0000-0000-0000364C0000}"/>
    <cellStyle name="Nota 2 4 2 5 4 4 2" xfId="22523" xr:uid="{00000000-0005-0000-0000-0000374C0000}"/>
    <cellStyle name="Nota 2 4 2 5 4 4 3" xfId="31775" xr:uid="{00000000-0005-0000-0000-0000384C0000}"/>
    <cellStyle name="Nota 2 4 2 5 5" xfId="5425" xr:uid="{00000000-0005-0000-0000-0000394C0000}"/>
    <cellStyle name="Nota 2 4 2 5 5 2" xfId="14677" xr:uid="{00000000-0005-0000-0000-00003A4C0000}"/>
    <cellStyle name="Nota 2 4 2 5 5 2 2" xfId="23929" xr:uid="{00000000-0005-0000-0000-00003B4C0000}"/>
    <cellStyle name="Nota 2 4 2 5 5 2 3" xfId="33181" xr:uid="{00000000-0005-0000-0000-00003C4C0000}"/>
    <cellStyle name="Nota 2 4 2 5 6" xfId="8108" xr:uid="{00000000-0005-0000-0000-00003D4C0000}"/>
    <cellStyle name="Nota 2 4 2 5 6 2" xfId="17360" xr:uid="{00000000-0005-0000-0000-00003E4C0000}"/>
    <cellStyle name="Nota 2 4 2 5 6 2 2" xfId="26612" xr:uid="{00000000-0005-0000-0000-00003F4C0000}"/>
    <cellStyle name="Nota 2 4 2 5 6 2 3" xfId="35864" xr:uid="{00000000-0005-0000-0000-0000404C0000}"/>
    <cellStyle name="Nota 2 4 2 5 7" xfId="11230" xr:uid="{00000000-0005-0000-0000-0000414C0000}"/>
    <cellStyle name="Nota 2 4 2 5 7 2" xfId="20482" xr:uid="{00000000-0005-0000-0000-0000424C0000}"/>
    <cellStyle name="Nota 2 4 2 5 7 3" xfId="29734" xr:uid="{00000000-0005-0000-0000-0000434C0000}"/>
    <cellStyle name="Nota 2 4 2 6" xfId="2228" xr:uid="{00000000-0005-0000-0000-0000444C0000}"/>
    <cellStyle name="Nota 2 4 2 6 2" xfId="2977" xr:uid="{00000000-0005-0000-0000-0000454C0000}"/>
    <cellStyle name="Nota 2 4 2 6 2 2" xfId="6425" xr:uid="{00000000-0005-0000-0000-0000464C0000}"/>
    <cellStyle name="Nota 2 4 2 6 2 2 2" xfId="15677" xr:uid="{00000000-0005-0000-0000-0000474C0000}"/>
    <cellStyle name="Nota 2 4 2 6 2 2 2 2" xfId="24929" xr:uid="{00000000-0005-0000-0000-0000484C0000}"/>
    <cellStyle name="Nota 2 4 2 6 2 2 2 3" xfId="34181" xr:uid="{00000000-0005-0000-0000-0000494C0000}"/>
    <cellStyle name="Nota 2 4 2 6 2 3" xfId="9107" xr:uid="{00000000-0005-0000-0000-00004A4C0000}"/>
    <cellStyle name="Nota 2 4 2 6 2 3 2" xfId="18359" xr:uid="{00000000-0005-0000-0000-00004B4C0000}"/>
    <cellStyle name="Nota 2 4 2 6 2 3 2 2" xfId="27611" xr:uid="{00000000-0005-0000-0000-00004C4C0000}"/>
    <cellStyle name="Nota 2 4 2 6 2 3 2 3" xfId="36863" xr:uid="{00000000-0005-0000-0000-00004D4C0000}"/>
    <cellStyle name="Nota 2 4 2 6 2 4" xfId="12229" xr:uid="{00000000-0005-0000-0000-00004E4C0000}"/>
    <cellStyle name="Nota 2 4 2 6 2 4 2" xfId="21481" xr:uid="{00000000-0005-0000-0000-00004F4C0000}"/>
    <cellStyle name="Nota 2 4 2 6 2 4 3" xfId="30733" xr:uid="{00000000-0005-0000-0000-0000504C0000}"/>
    <cellStyle name="Nota 2 4 2 6 3" xfId="3633" xr:uid="{00000000-0005-0000-0000-0000514C0000}"/>
    <cellStyle name="Nota 2 4 2 6 3 2" xfId="7081" xr:uid="{00000000-0005-0000-0000-0000524C0000}"/>
    <cellStyle name="Nota 2 4 2 6 3 2 2" xfId="16333" xr:uid="{00000000-0005-0000-0000-0000534C0000}"/>
    <cellStyle name="Nota 2 4 2 6 3 2 2 2" xfId="25585" xr:uid="{00000000-0005-0000-0000-0000544C0000}"/>
    <cellStyle name="Nota 2 4 2 6 3 2 2 3" xfId="34837" xr:uid="{00000000-0005-0000-0000-0000554C0000}"/>
    <cellStyle name="Nota 2 4 2 6 3 3" xfId="9763" xr:uid="{00000000-0005-0000-0000-0000564C0000}"/>
    <cellStyle name="Nota 2 4 2 6 3 3 2" xfId="19015" xr:uid="{00000000-0005-0000-0000-0000574C0000}"/>
    <cellStyle name="Nota 2 4 2 6 3 3 2 2" xfId="28267" xr:uid="{00000000-0005-0000-0000-0000584C0000}"/>
    <cellStyle name="Nota 2 4 2 6 3 3 2 3" xfId="37519" xr:uid="{00000000-0005-0000-0000-0000594C0000}"/>
    <cellStyle name="Nota 2 4 2 6 3 4" xfId="12885" xr:uid="{00000000-0005-0000-0000-00005A4C0000}"/>
    <cellStyle name="Nota 2 4 2 6 3 4 2" xfId="22137" xr:uid="{00000000-0005-0000-0000-00005B4C0000}"/>
    <cellStyle name="Nota 2 4 2 6 3 4 3" xfId="31389" xr:uid="{00000000-0005-0000-0000-00005C4C0000}"/>
    <cellStyle name="Nota 2 4 2 6 4" xfId="4268" xr:uid="{00000000-0005-0000-0000-00005D4C0000}"/>
    <cellStyle name="Nota 2 4 2 6 4 2" xfId="7716" xr:uid="{00000000-0005-0000-0000-00005E4C0000}"/>
    <cellStyle name="Nota 2 4 2 6 4 2 2" xfId="16968" xr:uid="{00000000-0005-0000-0000-00005F4C0000}"/>
    <cellStyle name="Nota 2 4 2 6 4 2 2 2" xfId="26220" xr:uid="{00000000-0005-0000-0000-0000604C0000}"/>
    <cellStyle name="Nota 2 4 2 6 4 2 2 3" xfId="35472" xr:uid="{00000000-0005-0000-0000-0000614C0000}"/>
    <cellStyle name="Nota 2 4 2 6 4 3" xfId="10398" xr:uid="{00000000-0005-0000-0000-0000624C0000}"/>
    <cellStyle name="Nota 2 4 2 6 4 3 2" xfId="19650" xr:uid="{00000000-0005-0000-0000-0000634C0000}"/>
    <cellStyle name="Nota 2 4 2 6 4 3 2 2" xfId="28902" xr:uid="{00000000-0005-0000-0000-0000644C0000}"/>
    <cellStyle name="Nota 2 4 2 6 4 3 2 3" xfId="38154" xr:uid="{00000000-0005-0000-0000-0000654C0000}"/>
    <cellStyle name="Nota 2 4 2 6 4 4" xfId="13520" xr:uid="{00000000-0005-0000-0000-0000664C0000}"/>
    <cellStyle name="Nota 2 4 2 6 4 4 2" xfId="22772" xr:uid="{00000000-0005-0000-0000-0000674C0000}"/>
    <cellStyle name="Nota 2 4 2 6 4 4 3" xfId="32024" xr:uid="{00000000-0005-0000-0000-0000684C0000}"/>
    <cellStyle name="Nota 2 4 2 6 5" xfId="5676" xr:uid="{00000000-0005-0000-0000-0000694C0000}"/>
    <cellStyle name="Nota 2 4 2 6 5 2" xfId="14928" xr:uid="{00000000-0005-0000-0000-00006A4C0000}"/>
    <cellStyle name="Nota 2 4 2 6 5 2 2" xfId="24180" xr:uid="{00000000-0005-0000-0000-00006B4C0000}"/>
    <cellStyle name="Nota 2 4 2 6 5 2 3" xfId="33432" xr:uid="{00000000-0005-0000-0000-00006C4C0000}"/>
    <cellStyle name="Nota 2 4 2 6 6" xfId="8358" xr:uid="{00000000-0005-0000-0000-00006D4C0000}"/>
    <cellStyle name="Nota 2 4 2 6 6 2" xfId="17610" xr:uid="{00000000-0005-0000-0000-00006E4C0000}"/>
    <cellStyle name="Nota 2 4 2 6 6 2 2" xfId="26862" xr:uid="{00000000-0005-0000-0000-00006F4C0000}"/>
    <cellStyle name="Nota 2 4 2 6 6 2 3" xfId="36114" xr:uid="{00000000-0005-0000-0000-0000704C0000}"/>
    <cellStyle name="Nota 2 4 2 6 7" xfId="11480" xr:uid="{00000000-0005-0000-0000-0000714C0000}"/>
    <cellStyle name="Nota 2 4 2 6 7 2" xfId="20732" xr:uid="{00000000-0005-0000-0000-0000724C0000}"/>
    <cellStyle name="Nota 2 4 2 6 7 3" xfId="29984" xr:uid="{00000000-0005-0000-0000-0000734C0000}"/>
    <cellStyle name="Nota 2 4 2 7" xfId="1003" xr:uid="{00000000-0005-0000-0000-0000744C0000}"/>
    <cellStyle name="Nota 2 4 2 7 2" xfId="4731" xr:uid="{00000000-0005-0000-0000-0000754C0000}"/>
    <cellStyle name="Nota 2 4 2 7 2 2" xfId="13983" xr:uid="{00000000-0005-0000-0000-0000764C0000}"/>
    <cellStyle name="Nota 2 4 2 7 2 2 2" xfId="23235" xr:uid="{00000000-0005-0000-0000-0000774C0000}"/>
    <cellStyle name="Nota 2 4 2 7 2 2 3" xfId="32487" xr:uid="{00000000-0005-0000-0000-0000784C0000}"/>
    <cellStyle name="Nota 2 4 2 7 3" xfId="4506" xr:uid="{00000000-0005-0000-0000-0000794C0000}"/>
    <cellStyle name="Nota 2 4 2 7 3 2" xfId="13758" xr:uid="{00000000-0005-0000-0000-00007A4C0000}"/>
    <cellStyle name="Nota 2 4 2 7 3 2 2" xfId="23010" xr:uid="{00000000-0005-0000-0000-00007B4C0000}"/>
    <cellStyle name="Nota 2 4 2 7 3 2 3" xfId="32262" xr:uid="{00000000-0005-0000-0000-00007C4C0000}"/>
    <cellStyle name="Nota 2 4 2 7 4" xfId="10757" xr:uid="{00000000-0005-0000-0000-00007D4C0000}"/>
    <cellStyle name="Nota 2 4 2 7 4 2" xfId="20009" xr:uid="{00000000-0005-0000-0000-00007E4C0000}"/>
    <cellStyle name="Nota 2 4 2 7 4 3" xfId="29261" xr:uid="{00000000-0005-0000-0000-00007F4C0000}"/>
    <cellStyle name="Nota 2 4 2 8" xfId="878" xr:uid="{00000000-0005-0000-0000-0000804C0000}"/>
    <cellStyle name="Nota 2 4 2 8 2" xfId="4606" xr:uid="{00000000-0005-0000-0000-0000814C0000}"/>
    <cellStyle name="Nota 2 4 2 8 2 2" xfId="13858" xr:uid="{00000000-0005-0000-0000-0000824C0000}"/>
    <cellStyle name="Nota 2 4 2 8 2 2 2" xfId="23110" xr:uid="{00000000-0005-0000-0000-0000834C0000}"/>
    <cellStyle name="Nota 2 4 2 8 2 2 3" xfId="32362" xr:uid="{00000000-0005-0000-0000-0000844C0000}"/>
    <cellStyle name="Nota 2 4 2 8 3" xfId="4969" xr:uid="{00000000-0005-0000-0000-0000854C0000}"/>
    <cellStyle name="Nota 2 4 2 8 3 2" xfId="14221" xr:uid="{00000000-0005-0000-0000-0000864C0000}"/>
    <cellStyle name="Nota 2 4 2 8 3 2 2" xfId="23473" xr:uid="{00000000-0005-0000-0000-0000874C0000}"/>
    <cellStyle name="Nota 2 4 2 8 3 2 3" xfId="32725" xr:uid="{00000000-0005-0000-0000-0000884C0000}"/>
    <cellStyle name="Nota 2 4 2 8 4" xfId="10632" xr:uid="{00000000-0005-0000-0000-0000894C0000}"/>
    <cellStyle name="Nota 2 4 2 8 4 2" xfId="19884" xr:uid="{00000000-0005-0000-0000-00008A4C0000}"/>
    <cellStyle name="Nota 2 4 2 8 4 3" xfId="29136" xr:uid="{00000000-0005-0000-0000-00008B4C0000}"/>
    <cellStyle name="Nota 2 4 2 9" xfId="980" xr:uid="{00000000-0005-0000-0000-00008C4C0000}"/>
    <cellStyle name="Nota 2 4 2 9 2" xfId="4708" xr:uid="{00000000-0005-0000-0000-00008D4C0000}"/>
    <cellStyle name="Nota 2 4 2 9 2 2" xfId="13960" xr:uid="{00000000-0005-0000-0000-00008E4C0000}"/>
    <cellStyle name="Nota 2 4 2 9 2 2 2" xfId="23212" xr:uid="{00000000-0005-0000-0000-00008F4C0000}"/>
    <cellStyle name="Nota 2 4 2 9 2 2 3" xfId="32464" xr:uid="{00000000-0005-0000-0000-0000904C0000}"/>
    <cellStyle name="Nota 2 4 2 9 3" xfId="5083" xr:uid="{00000000-0005-0000-0000-0000914C0000}"/>
    <cellStyle name="Nota 2 4 2 9 3 2" xfId="14335" xr:uid="{00000000-0005-0000-0000-0000924C0000}"/>
    <cellStyle name="Nota 2 4 2 9 3 2 2" xfId="23587" xr:uid="{00000000-0005-0000-0000-0000934C0000}"/>
    <cellStyle name="Nota 2 4 2 9 3 2 3" xfId="32839" xr:uid="{00000000-0005-0000-0000-0000944C0000}"/>
    <cellStyle name="Nota 2 4 2 9 4" xfId="10734" xr:uid="{00000000-0005-0000-0000-0000954C0000}"/>
    <cellStyle name="Nota 2 4 2 9 4 2" xfId="19986" xr:uid="{00000000-0005-0000-0000-0000964C0000}"/>
    <cellStyle name="Nota 2 4 2 9 4 3" xfId="29238" xr:uid="{00000000-0005-0000-0000-0000974C0000}"/>
    <cellStyle name="Nota 2 4 3" xfId="738" xr:uid="{00000000-0005-0000-0000-0000984C0000}"/>
    <cellStyle name="Nota 2 4 3 10" xfId="4516" xr:uid="{00000000-0005-0000-0000-0000994C0000}"/>
    <cellStyle name="Nota 2 4 3 10 2" xfId="13768" xr:uid="{00000000-0005-0000-0000-00009A4C0000}"/>
    <cellStyle name="Nota 2 4 3 10 2 2" xfId="23020" xr:uid="{00000000-0005-0000-0000-00009B4C0000}"/>
    <cellStyle name="Nota 2 4 3 10 2 3" xfId="32272" xr:uid="{00000000-0005-0000-0000-00009C4C0000}"/>
    <cellStyle name="Nota 2 4 3 11" xfId="4505" xr:uid="{00000000-0005-0000-0000-00009D4C0000}"/>
    <cellStyle name="Nota 2 4 3 11 2" xfId="13757" xr:uid="{00000000-0005-0000-0000-00009E4C0000}"/>
    <cellStyle name="Nota 2 4 3 11 2 2" xfId="23009" xr:uid="{00000000-0005-0000-0000-00009F4C0000}"/>
    <cellStyle name="Nota 2 4 3 11 2 3" xfId="32261" xr:uid="{00000000-0005-0000-0000-0000A04C0000}"/>
    <cellStyle name="Nota 2 4 3 12" xfId="10553" xr:uid="{00000000-0005-0000-0000-0000A14C0000}"/>
    <cellStyle name="Nota 2 4 3 12 2" xfId="19805" xr:uid="{00000000-0005-0000-0000-0000A24C0000}"/>
    <cellStyle name="Nota 2 4 3 12 3" xfId="29057" xr:uid="{00000000-0005-0000-0000-0000A34C0000}"/>
    <cellStyle name="Nota 2 4 3 2" xfId="1937" xr:uid="{00000000-0005-0000-0000-0000A44C0000}"/>
    <cellStyle name="Nota 2 4 3 2 2" xfId="2690" xr:uid="{00000000-0005-0000-0000-0000A54C0000}"/>
    <cellStyle name="Nota 2 4 3 2 2 2" xfId="6138" xr:uid="{00000000-0005-0000-0000-0000A64C0000}"/>
    <cellStyle name="Nota 2 4 3 2 2 2 2" xfId="15390" xr:uid="{00000000-0005-0000-0000-0000A74C0000}"/>
    <cellStyle name="Nota 2 4 3 2 2 2 2 2" xfId="24642" xr:uid="{00000000-0005-0000-0000-0000A84C0000}"/>
    <cellStyle name="Nota 2 4 3 2 2 2 2 3" xfId="33894" xr:uid="{00000000-0005-0000-0000-0000A94C0000}"/>
    <cellStyle name="Nota 2 4 3 2 2 3" xfId="8820" xr:uid="{00000000-0005-0000-0000-0000AA4C0000}"/>
    <cellStyle name="Nota 2 4 3 2 2 3 2" xfId="18072" xr:uid="{00000000-0005-0000-0000-0000AB4C0000}"/>
    <cellStyle name="Nota 2 4 3 2 2 3 2 2" xfId="27324" xr:uid="{00000000-0005-0000-0000-0000AC4C0000}"/>
    <cellStyle name="Nota 2 4 3 2 2 3 2 3" xfId="36576" xr:uid="{00000000-0005-0000-0000-0000AD4C0000}"/>
    <cellStyle name="Nota 2 4 3 2 2 4" xfId="11942" xr:uid="{00000000-0005-0000-0000-0000AE4C0000}"/>
    <cellStyle name="Nota 2 4 3 2 2 4 2" xfId="21194" xr:uid="{00000000-0005-0000-0000-0000AF4C0000}"/>
    <cellStyle name="Nota 2 4 3 2 2 4 3" xfId="30446" xr:uid="{00000000-0005-0000-0000-0000B04C0000}"/>
    <cellStyle name="Nota 2 4 3 2 3" xfId="3346" xr:uid="{00000000-0005-0000-0000-0000B14C0000}"/>
    <cellStyle name="Nota 2 4 3 2 3 2" xfId="6794" xr:uid="{00000000-0005-0000-0000-0000B24C0000}"/>
    <cellStyle name="Nota 2 4 3 2 3 2 2" xfId="16046" xr:uid="{00000000-0005-0000-0000-0000B34C0000}"/>
    <cellStyle name="Nota 2 4 3 2 3 2 2 2" xfId="25298" xr:uid="{00000000-0005-0000-0000-0000B44C0000}"/>
    <cellStyle name="Nota 2 4 3 2 3 2 2 3" xfId="34550" xr:uid="{00000000-0005-0000-0000-0000B54C0000}"/>
    <cellStyle name="Nota 2 4 3 2 3 3" xfId="9476" xr:uid="{00000000-0005-0000-0000-0000B64C0000}"/>
    <cellStyle name="Nota 2 4 3 2 3 3 2" xfId="18728" xr:uid="{00000000-0005-0000-0000-0000B74C0000}"/>
    <cellStyle name="Nota 2 4 3 2 3 3 2 2" xfId="27980" xr:uid="{00000000-0005-0000-0000-0000B84C0000}"/>
    <cellStyle name="Nota 2 4 3 2 3 3 2 3" xfId="37232" xr:uid="{00000000-0005-0000-0000-0000B94C0000}"/>
    <cellStyle name="Nota 2 4 3 2 3 4" xfId="12598" xr:uid="{00000000-0005-0000-0000-0000BA4C0000}"/>
    <cellStyle name="Nota 2 4 3 2 3 4 2" xfId="21850" xr:uid="{00000000-0005-0000-0000-0000BB4C0000}"/>
    <cellStyle name="Nota 2 4 3 2 3 4 3" xfId="31102" xr:uid="{00000000-0005-0000-0000-0000BC4C0000}"/>
    <cellStyle name="Nota 2 4 3 2 4" xfId="3981" xr:uid="{00000000-0005-0000-0000-0000BD4C0000}"/>
    <cellStyle name="Nota 2 4 3 2 4 2" xfId="7429" xr:uid="{00000000-0005-0000-0000-0000BE4C0000}"/>
    <cellStyle name="Nota 2 4 3 2 4 2 2" xfId="16681" xr:uid="{00000000-0005-0000-0000-0000BF4C0000}"/>
    <cellStyle name="Nota 2 4 3 2 4 2 2 2" xfId="25933" xr:uid="{00000000-0005-0000-0000-0000C04C0000}"/>
    <cellStyle name="Nota 2 4 3 2 4 2 2 3" xfId="35185" xr:uid="{00000000-0005-0000-0000-0000C14C0000}"/>
    <cellStyle name="Nota 2 4 3 2 4 3" xfId="10111" xr:uid="{00000000-0005-0000-0000-0000C24C0000}"/>
    <cellStyle name="Nota 2 4 3 2 4 3 2" xfId="19363" xr:uid="{00000000-0005-0000-0000-0000C34C0000}"/>
    <cellStyle name="Nota 2 4 3 2 4 3 2 2" xfId="28615" xr:uid="{00000000-0005-0000-0000-0000C44C0000}"/>
    <cellStyle name="Nota 2 4 3 2 4 3 2 3" xfId="37867" xr:uid="{00000000-0005-0000-0000-0000C54C0000}"/>
    <cellStyle name="Nota 2 4 3 2 4 4" xfId="13233" xr:uid="{00000000-0005-0000-0000-0000C64C0000}"/>
    <cellStyle name="Nota 2 4 3 2 4 4 2" xfId="22485" xr:uid="{00000000-0005-0000-0000-0000C74C0000}"/>
    <cellStyle name="Nota 2 4 3 2 4 4 3" xfId="31737" xr:uid="{00000000-0005-0000-0000-0000C84C0000}"/>
    <cellStyle name="Nota 2 4 3 2 5" xfId="5387" xr:uid="{00000000-0005-0000-0000-0000C94C0000}"/>
    <cellStyle name="Nota 2 4 3 2 5 2" xfId="14639" xr:uid="{00000000-0005-0000-0000-0000CA4C0000}"/>
    <cellStyle name="Nota 2 4 3 2 5 2 2" xfId="23891" xr:uid="{00000000-0005-0000-0000-0000CB4C0000}"/>
    <cellStyle name="Nota 2 4 3 2 5 2 3" xfId="33143" xr:uid="{00000000-0005-0000-0000-0000CC4C0000}"/>
    <cellStyle name="Nota 2 4 3 2 6" xfId="8070" xr:uid="{00000000-0005-0000-0000-0000CD4C0000}"/>
    <cellStyle name="Nota 2 4 3 2 6 2" xfId="17322" xr:uid="{00000000-0005-0000-0000-0000CE4C0000}"/>
    <cellStyle name="Nota 2 4 3 2 6 2 2" xfId="26574" xr:uid="{00000000-0005-0000-0000-0000CF4C0000}"/>
    <cellStyle name="Nota 2 4 3 2 6 2 3" xfId="35826" xr:uid="{00000000-0005-0000-0000-0000D04C0000}"/>
    <cellStyle name="Nota 2 4 3 2 7" xfId="11192" xr:uid="{00000000-0005-0000-0000-0000D14C0000}"/>
    <cellStyle name="Nota 2 4 3 2 7 2" xfId="20444" xr:uid="{00000000-0005-0000-0000-0000D24C0000}"/>
    <cellStyle name="Nota 2 4 3 2 7 3" xfId="29696" xr:uid="{00000000-0005-0000-0000-0000D34C0000}"/>
    <cellStyle name="Nota 2 4 3 3" xfId="2030" xr:uid="{00000000-0005-0000-0000-0000D44C0000}"/>
    <cellStyle name="Nota 2 4 3 3 2" xfId="2779" xr:uid="{00000000-0005-0000-0000-0000D54C0000}"/>
    <cellStyle name="Nota 2 4 3 3 2 2" xfId="6227" xr:uid="{00000000-0005-0000-0000-0000D64C0000}"/>
    <cellStyle name="Nota 2 4 3 3 2 2 2" xfId="15479" xr:uid="{00000000-0005-0000-0000-0000D74C0000}"/>
    <cellStyle name="Nota 2 4 3 3 2 2 2 2" xfId="24731" xr:uid="{00000000-0005-0000-0000-0000D84C0000}"/>
    <cellStyle name="Nota 2 4 3 3 2 2 2 3" xfId="33983" xr:uid="{00000000-0005-0000-0000-0000D94C0000}"/>
    <cellStyle name="Nota 2 4 3 3 2 3" xfId="8909" xr:uid="{00000000-0005-0000-0000-0000DA4C0000}"/>
    <cellStyle name="Nota 2 4 3 3 2 3 2" xfId="18161" xr:uid="{00000000-0005-0000-0000-0000DB4C0000}"/>
    <cellStyle name="Nota 2 4 3 3 2 3 2 2" xfId="27413" xr:uid="{00000000-0005-0000-0000-0000DC4C0000}"/>
    <cellStyle name="Nota 2 4 3 3 2 3 2 3" xfId="36665" xr:uid="{00000000-0005-0000-0000-0000DD4C0000}"/>
    <cellStyle name="Nota 2 4 3 3 2 4" xfId="12031" xr:uid="{00000000-0005-0000-0000-0000DE4C0000}"/>
    <cellStyle name="Nota 2 4 3 3 2 4 2" xfId="21283" xr:uid="{00000000-0005-0000-0000-0000DF4C0000}"/>
    <cellStyle name="Nota 2 4 3 3 2 4 3" xfId="30535" xr:uid="{00000000-0005-0000-0000-0000E04C0000}"/>
    <cellStyle name="Nota 2 4 3 3 3" xfId="3435" xr:uid="{00000000-0005-0000-0000-0000E14C0000}"/>
    <cellStyle name="Nota 2 4 3 3 3 2" xfId="6883" xr:uid="{00000000-0005-0000-0000-0000E24C0000}"/>
    <cellStyle name="Nota 2 4 3 3 3 2 2" xfId="16135" xr:uid="{00000000-0005-0000-0000-0000E34C0000}"/>
    <cellStyle name="Nota 2 4 3 3 3 2 2 2" xfId="25387" xr:uid="{00000000-0005-0000-0000-0000E44C0000}"/>
    <cellStyle name="Nota 2 4 3 3 3 2 2 3" xfId="34639" xr:uid="{00000000-0005-0000-0000-0000E54C0000}"/>
    <cellStyle name="Nota 2 4 3 3 3 3" xfId="9565" xr:uid="{00000000-0005-0000-0000-0000E64C0000}"/>
    <cellStyle name="Nota 2 4 3 3 3 3 2" xfId="18817" xr:uid="{00000000-0005-0000-0000-0000E74C0000}"/>
    <cellStyle name="Nota 2 4 3 3 3 3 2 2" xfId="28069" xr:uid="{00000000-0005-0000-0000-0000E84C0000}"/>
    <cellStyle name="Nota 2 4 3 3 3 3 2 3" xfId="37321" xr:uid="{00000000-0005-0000-0000-0000E94C0000}"/>
    <cellStyle name="Nota 2 4 3 3 3 4" xfId="12687" xr:uid="{00000000-0005-0000-0000-0000EA4C0000}"/>
    <cellStyle name="Nota 2 4 3 3 3 4 2" xfId="21939" xr:uid="{00000000-0005-0000-0000-0000EB4C0000}"/>
    <cellStyle name="Nota 2 4 3 3 3 4 3" xfId="31191" xr:uid="{00000000-0005-0000-0000-0000EC4C0000}"/>
    <cellStyle name="Nota 2 4 3 3 4" xfId="4070" xr:uid="{00000000-0005-0000-0000-0000ED4C0000}"/>
    <cellStyle name="Nota 2 4 3 3 4 2" xfId="7518" xr:uid="{00000000-0005-0000-0000-0000EE4C0000}"/>
    <cellStyle name="Nota 2 4 3 3 4 2 2" xfId="16770" xr:uid="{00000000-0005-0000-0000-0000EF4C0000}"/>
    <cellStyle name="Nota 2 4 3 3 4 2 2 2" xfId="26022" xr:uid="{00000000-0005-0000-0000-0000F04C0000}"/>
    <cellStyle name="Nota 2 4 3 3 4 2 2 3" xfId="35274" xr:uid="{00000000-0005-0000-0000-0000F14C0000}"/>
    <cellStyle name="Nota 2 4 3 3 4 3" xfId="10200" xr:uid="{00000000-0005-0000-0000-0000F24C0000}"/>
    <cellStyle name="Nota 2 4 3 3 4 3 2" xfId="19452" xr:uid="{00000000-0005-0000-0000-0000F34C0000}"/>
    <cellStyle name="Nota 2 4 3 3 4 3 2 2" xfId="28704" xr:uid="{00000000-0005-0000-0000-0000F44C0000}"/>
    <cellStyle name="Nota 2 4 3 3 4 3 2 3" xfId="37956" xr:uid="{00000000-0005-0000-0000-0000F54C0000}"/>
    <cellStyle name="Nota 2 4 3 3 4 4" xfId="13322" xr:uid="{00000000-0005-0000-0000-0000F64C0000}"/>
    <cellStyle name="Nota 2 4 3 3 4 4 2" xfId="22574" xr:uid="{00000000-0005-0000-0000-0000F74C0000}"/>
    <cellStyle name="Nota 2 4 3 3 4 4 3" xfId="31826" xr:uid="{00000000-0005-0000-0000-0000F84C0000}"/>
    <cellStyle name="Nota 2 4 3 3 5" xfId="5478" xr:uid="{00000000-0005-0000-0000-0000F94C0000}"/>
    <cellStyle name="Nota 2 4 3 3 5 2" xfId="14730" xr:uid="{00000000-0005-0000-0000-0000FA4C0000}"/>
    <cellStyle name="Nota 2 4 3 3 5 2 2" xfId="23982" xr:uid="{00000000-0005-0000-0000-0000FB4C0000}"/>
    <cellStyle name="Nota 2 4 3 3 5 2 3" xfId="33234" xr:uid="{00000000-0005-0000-0000-0000FC4C0000}"/>
    <cellStyle name="Nota 2 4 3 3 6" xfId="8160" xr:uid="{00000000-0005-0000-0000-0000FD4C0000}"/>
    <cellStyle name="Nota 2 4 3 3 6 2" xfId="17412" xr:uid="{00000000-0005-0000-0000-0000FE4C0000}"/>
    <cellStyle name="Nota 2 4 3 3 6 2 2" xfId="26664" xr:uid="{00000000-0005-0000-0000-0000FF4C0000}"/>
    <cellStyle name="Nota 2 4 3 3 6 2 3" xfId="35916" xr:uid="{00000000-0005-0000-0000-0000004D0000}"/>
    <cellStyle name="Nota 2 4 3 3 7" xfId="11282" xr:uid="{00000000-0005-0000-0000-0000014D0000}"/>
    <cellStyle name="Nota 2 4 3 3 7 2" xfId="20534" xr:uid="{00000000-0005-0000-0000-0000024D0000}"/>
    <cellStyle name="Nota 2 4 3 3 7 3" xfId="29786" xr:uid="{00000000-0005-0000-0000-0000034D0000}"/>
    <cellStyle name="Nota 2 4 3 4" xfId="2106" xr:uid="{00000000-0005-0000-0000-0000044D0000}"/>
    <cellStyle name="Nota 2 4 3 4 2" xfId="2855" xr:uid="{00000000-0005-0000-0000-0000054D0000}"/>
    <cellStyle name="Nota 2 4 3 4 2 2" xfId="6303" xr:uid="{00000000-0005-0000-0000-0000064D0000}"/>
    <cellStyle name="Nota 2 4 3 4 2 2 2" xfId="15555" xr:uid="{00000000-0005-0000-0000-0000074D0000}"/>
    <cellStyle name="Nota 2 4 3 4 2 2 2 2" xfId="24807" xr:uid="{00000000-0005-0000-0000-0000084D0000}"/>
    <cellStyle name="Nota 2 4 3 4 2 2 2 3" xfId="34059" xr:uid="{00000000-0005-0000-0000-0000094D0000}"/>
    <cellStyle name="Nota 2 4 3 4 2 3" xfId="8985" xr:uid="{00000000-0005-0000-0000-00000A4D0000}"/>
    <cellStyle name="Nota 2 4 3 4 2 3 2" xfId="18237" xr:uid="{00000000-0005-0000-0000-00000B4D0000}"/>
    <cellStyle name="Nota 2 4 3 4 2 3 2 2" xfId="27489" xr:uid="{00000000-0005-0000-0000-00000C4D0000}"/>
    <cellStyle name="Nota 2 4 3 4 2 3 2 3" xfId="36741" xr:uid="{00000000-0005-0000-0000-00000D4D0000}"/>
    <cellStyle name="Nota 2 4 3 4 2 4" xfId="12107" xr:uid="{00000000-0005-0000-0000-00000E4D0000}"/>
    <cellStyle name="Nota 2 4 3 4 2 4 2" xfId="21359" xr:uid="{00000000-0005-0000-0000-00000F4D0000}"/>
    <cellStyle name="Nota 2 4 3 4 2 4 3" xfId="30611" xr:uid="{00000000-0005-0000-0000-0000104D0000}"/>
    <cellStyle name="Nota 2 4 3 4 3" xfId="3511" xr:uid="{00000000-0005-0000-0000-0000114D0000}"/>
    <cellStyle name="Nota 2 4 3 4 3 2" xfId="6959" xr:uid="{00000000-0005-0000-0000-0000124D0000}"/>
    <cellStyle name="Nota 2 4 3 4 3 2 2" xfId="16211" xr:uid="{00000000-0005-0000-0000-0000134D0000}"/>
    <cellStyle name="Nota 2 4 3 4 3 2 2 2" xfId="25463" xr:uid="{00000000-0005-0000-0000-0000144D0000}"/>
    <cellStyle name="Nota 2 4 3 4 3 2 2 3" xfId="34715" xr:uid="{00000000-0005-0000-0000-0000154D0000}"/>
    <cellStyle name="Nota 2 4 3 4 3 3" xfId="9641" xr:uid="{00000000-0005-0000-0000-0000164D0000}"/>
    <cellStyle name="Nota 2 4 3 4 3 3 2" xfId="18893" xr:uid="{00000000-0005-0000-0000-0000174D0000}"/>
    <cellStyle name="Nota 2 4 3 4 3 3 2 2" xfId="28145" xr:uid="{00000000-0005-0000-0000-0000184D0000}"/>
    <cellStyle name="Nota 2 4 3 4 3 3 2 3" xfId="37397" xr:uid="{00000000-0005-0000-0000-0000194D0000}"/>
    <cellStyle name="Nota 2 4 3 4 3 4" xfId="12763" xr:uid="{00000000-0005-0000-0000-00001A4D0000}"/>
    <cellStyle name="Nota 2 4 3 4 3 4 2" xfId="22015" xr:uid="{00000000-0005-0000-0000-00001B4D0000}"/>
    <cellStyle name="Nota 2 4 3 4 3 4 3" xfId="31267" xr:uid="{00000000-0005-0000-0000-00001C4D0000}"/>
    <cellStyle name="Nota 2 4 3 4 4" xfId="4146" xr:uid="{00000000-0005-0000-0000-00001D4D0000}"/>
    <cellStyle name="Nota 2 4 3 4 4 2" xfId="7594" xr:uid="{00000000-0005-0000-0000-00001E4D0000}"/>
    <cellStyle name="Nota 2 4 3 4 4 2 2" xfId="16846" xr:uid="{00000000-0005-0000-0000-00001F4D0000}"/>
    <cellStyle name="Nota 2 4 3 4 4 2 2 2" xfId="26098" xr:uid="{00000000-0005-0000-0000-0000204D0000}"/>
    <cellStyle name="Nota 2 4 3 4 4 2 2 3" xfId="35350" xr:uid="{00000000-0005-0000-0000-0000214D0000}"/>
    <cellStyle name="Nota 2 4 3 4 4 3" xfId="10276" xr:uid="{00000000-0005-0000-0000-0000224D0000}"/>
    <cellStyle name="Nota 2 4 3 4 4 3 2" xfId="19528" xr:uid="{00000000-0005-0000-0000-0000234D0000}"/>
    <cellStyle name="Nota 2 4 3 4 4 3 2 2" xfId="28780" xr:uid="{00000000-0005-0000-0000-0000244D0000}"/>
    <cellStyle name="Nota 2 4 3 4 4 3 2 3" xfId="38032" xr:uid="{00000000-0005-0000-0000-0000254D0000}"/>
    <cellStyle name="Nota 2 4 3 4 4 4" xfId="13398" xr:uid="{00000000-0005-0000-0000-0000264D0000}"/>
    <cellStyle name="Nota 2 4 3 4 4 4 2" xfId="22650" xr:uid="{00000000-0005-0000-0000-0000274D0000}"/>
    <cellStyle name="Nota 2 4 3 4 4 4 3" xfId="31902" xr:uid="{00000000-0005-0000-0000-0000284D0000}"/>
    <cellStyle name="Nota 2 4 3 4 5" xfId="5554" xr:uid="{00000000-0005-0000-0000-0000294D0000}"/>
    <cellStyle name="Nota 2 4 3 4 5 2" xfId="14806" xr:uid="{00000000-0005-0000-0000-00002A4D0000}"/>
    <cellStyle name="Nota 2 4 3 4 5 2 2" xfId="24058" xr:uid="{00000000-0005-0000-0000-00002B4D0000}"/>
    <cellStyle name="Nota 2 4 3 4 5 2 3" xfId="33310" xr:uid="{00000000-0005-0000-0000-00002C4D0000}"/>
    <cellStyle name="Nota 2 4 3 4 6" xfId="8236" xr:uid="{00000000-0005-0000-0000-00002D4D0000}"/>
    <cellStyle name="Nota 2 4 3 4 6 2" xfId="17488" xr:uid="{00000000-0005-0000-0000-00002E4D0000}"/>
    <cellStyle name="Nota 2 4 3 4 6 2 2" xfId="26740" xr:uid="{00000000-0005-0000-0000-00002F4D0000}"/>
    <cellStyle name="Nota 2 4 3 4 6 2 3" xfId="35992" xr:uid="{00000000-0005-0000-0000-0000304D0000}"/>
    <cellStyle name="Nota 2 4 3 4 7" xfId="11358" xr:uid="{00000000-0005-0000-0000-0000314D0000}"/>
    <cellStyle name="Nota 2 4 3 4 7 2" xfId="20610" xr:uid="{00000000-0005-0000-0000-0000324D0000}"/>
    <cellStyle name="Nota 2 4 3 4 7 3" xfId="29862" xr:uid="{00000000-0005-0000-0000-0000334D0000}"/>
    <cellStyle name="Nota 2 4 3 5" xfId="2175" xr:uid="{00000000-0005-0000-0000-0000344D0000}"/>
    <cellStyle name="Nota 2 4 3 5 2" xfId="2924" xr:uid="{00000000-0005-0000-0000-0000354D0000}"/>
    <cellStyle name="Nota 2 4 3 5 2 2" xfId="6372" xr:uid="{00000000-0005-0000-0000-0000364D0000}"/>
    <cellStyle name="Nota 2 4 3 5 2 2 2" xfId="15624" xr:uid="{00000000-0005-0000-0000-0000374D0000}"/>
    <cellStyle name="Nota 2 4 3 5 2 2 2 2" xfId="24876" xr:uid="{00000000-0005-0000-0000-0000384D0000}"/>
    <cellStyle name="Nota 2 4 3 5 2 2 2 3" xfId="34128" xr:uid="{00000000-0005-0000-0000-0000394D0000}"/>
    <cellStyle name="Nota 2 4 3 5 2 3" xfId="9054" xr:uid="{00000000-0005-0000-0000-00003A4D0000}"/>
    <cellStyle name="Nota 2 4 3 5 2 3 2" xfId="18306" xr:uid="{00000000-0005-0000-0000-00003B4D0000}"/>
    <cellStyle name="Nota 2 4 3 5 2 3 2 2" xfId="27558" xr:uid="{00000000-0005-0000-0000-00003C4D0000}"/>
    <cellStyle name="Nota 2 4 3 5 2 3 2 3" xfId="36810" xr:uid="{00000000-0005-0000-0000-00003D4D0000}"/>
    <cellStyle name="Nota 2 4 3 5 2 4" xfId="12176" xr:uid="{00000000-0005-0000-0000-00003E4D0000}"/>
    <cellStyle name="Nota 2 4 3 5 2 4 2" xfId="21428" xr:uid="{00000000-0005-0000-0000-00003F4D0000}"/>
    <cellStyle name="Nota 2 4 3 5 2 4 3" xfId="30680" xr:uid="{00000000-0005-0000-0000-0000404D0000}"/>
    <cellStyle name="Nota 2 4 3 5 3" xfId="3580" xr:uid="{00000000-0005-0000-0000-0000414D0000}"/>
    <cellStyle name="Nota 2 4 3 5 3 2" xfId="7028" xr:uid="{00000000-0005-0000-0000-0000424D0000}"/>
    <cellStyle name="Nota 2 4 3 5 3 2 2" xfId="16280" xr:uid="{00000000-0005-0000-0000-0000434D0000}"/>
    <cellStyle name="Nota 2 4 3 5 3 2 2 2" xfId="25532" xr:uid="{00000000-0005-0000-0000-0000444D0000}"/>
    <cellStyle name="Nota 2 4 3 5 3 2 2 3" xfId="34784" xr:uid="{00000000-0005-0000-0000-0000454D0000}"/>
    <cellStyle name="Nota 2 4 3 5 3 3" xfId="9710" xr:uid="{00000000-0005-0000-0000-0000464D0000}"/>
    <cellStyle name="Nota 2 4 3 5 3 3 2" xfId="18962" xr:uid="{00000000-0005-0000-0000-0000474D0000}"/>
    <cellStyle name="Nota 2 4 3 5 3 3 2 2" xfId="28214" xr:uid="{00000000-0005-0000-0000-0000484D0000}"/>
    <cellStyle name="Nota 2 4 3 5 3 3 2 3" xfId="37466" xr:uid="{00000000-0005-0000-0000-0000494D0000}"/>
    <cellStyle name="Nota 2 4 3 5 3 4" xfId="12832" xr:uid="{00000000-0005-0000-0000-00004A4D0000}"/>
    <cellStyle name="Nota 2 4 3 5 3 4 2" xfId="22084" xr:uid="{00000000-0005-0000-0000-00004B4D0000}"/>
    <cellStyle name="Nota 2 4 3 5 3 4 3" xfId="31336" xr:uid="{00000000-0005-0000-0000-00004C4D0000}"/>
    <cellStyle name="Nota 2 4 3 5 4" xfId="4215" xr:uid="{00000000-0005-0000-0000-00004D4D0000}"/>
    <cellStyle name="Nota 2 4 3 5 4 2" xfId="7663" xr:uid="{00000000-0005-0000-0000-00004E4D0000}"/>
    <cellStyle name="Nota 2 4 3 5 4 2 2" xfId="16915" xr:uid="{00000000-0005-0000-0000-00004F4D0000}"/>
    <cellStyle name="Nota 2 4 3 5 4 2 2 2" xfId="26167" xr:uid="{00000000-0005-0000-0000-0000504D0000}"/>
    <cellStyle name="Nota 2 4 3 5 4 2 2 3" xfId="35419" xr:uid="{00000000-0005-0000-0000-0000514D0000}"/>
    <cellStyle name="Nota 2 4 3 5 4 3" xfId="10345" xr:uid="{00000000-0005-0000-0000-0000524D0000}"/>
    <cellStyle name="Nota 2 4 3 5 4 3 2" xfId="19597" xr:uid="{00000000-0005-0000-0000-0000534D0000}"/>
    <cellStyle name="Nota 2 4 3 5 4 3 2 2" xfId="28849" xr:uid="{00000000-0005-0000-0000-0000544D0000}"/>
    <cellStyle name="Nota 2 4 3 5 4 3 2 3" xfId="38101" xr:uid="{00000000-0005-0000-0000-0000554D0000}"/>
    <cellStyle name="Nota 2 4 3 5 4 4" xfId="13467" xr:uid="{00000000-0005-0000-0000-0000564D0000}"/>
    <cellStyle name="Nota 2 4 3 5 4 4 2" xfId="22719" xr:uid="{00000000-0005-0000-0000-0000574D0000}"/>
    <cellStyle name="Nota 2 4 3 5 4 4 3" xfId="31971" xr:uid="{00000000-0005-0000-0000-0000584D0000}"/>
    <cellStyle name="Nota 2 4 3 5 5" xfId="5623" xr:uid="{00000000-0005-0000-0000-0000594D0000}"/>
    <cellStyle name="Nota 2 4 3 5 5 2" xfId="14875" xr:uid="{00000000-0005-0000-0000-00005A4D0000}"/>
    <cellStyle name="Nota 2 4 3 5 5 2 2" xfId="24127" xr:uid="{00000000-0005-0000-0000-00005B4D0000}"/>
    <cellStyle name="Nota 2 4 3 5 5 2 3" xfId="33379" xr:uid="{00000000-0005-0000-0000-00005C4D0000}"/>
    <cellStyle name="Nota 2 4 3 5 6" xfId="8305" xr:uid="{00000000-0005-0000-0000-00005D4D0000}"/>
    <cellStyle name="Nota 2 4 3 5 6 2" xfId="17557" xr:uid="{00000000-0005-0000-0000-00005E4D0000}"/>
    <cellStyle name="Nota 2 4 3 5 6 2 2" xfId="26809" xr:uid="{00000000-0005-0000-0000-00005F4D0000}"/>
    <cellStyle name="Nota 2 4 3 5 6 2 3" xfId="36061" xr:uid="{00000000-0005-0000-0000-0000604D0000}"/>
    <cellStyle name="Nota 2 4 3 5 7" xfId="11427" xr:uid="{00000000-0005-0000-0000-0000614D0000}"/>
    <cellStyle name="Nota 2 4 3 5 7 2" xfId="20679" xr:uid="{00000000-0005-0000-0000-0000624D0000}"/>
    <cellStyle name="Nota 2 4 3 5 7 3" xfId="29931" xr:uid="{00000000-0005-0000-0000-0000634D0000}"/>
    <cellStyle name="Nota 2 4 3 6" xfId="2236" xr:uid="{00000000-0005-0000-0000-0000644D0000}"/>
    <cellStyle name="Nota 2 4 3 6 2" xfId="2985" xr:uid="{00000000-0005-0000-0000-0000654D0000}"/>
    <cellStyle name="Nota 2 4 3 6 2 2" xfId="6433" xr:uid="{00000000-0005-0000-0000-0000664D0000}"/>
    <cellStyle name="Nota 2 4 3 6 2 2 2" xfId="15685" xr:uid="{00000000-0005-0000-0000-0000674D0000}"/>
    <cellStyle name="Nota 2 4 3 6 2 2 2 2" xfId="24937" xr:uid="{00000000-0005-0000-0000-0000684D0000}"/>
    <cellStyle name="Nota 2 4 3 6 2 2 2 3" xfId="34189" xr:uid="{00000000-0005-0000-0000-0000694D0000}"/>
    <cellStyle name="Nota 2 4 3 6 2 3" xfId="9115" xr:uid="{00000000-0005-0000-0000-00006A4D0000}"/>
    <cellStyle name="Nota 2 4 3 6 2 3 2" xfId="18367" xr:uid="{00000000-0005-0000-0000-00006B4D0000}"/>
    <cellStyle name="Nota 2 4 3 6 2 3 2 2" xfId="27619" xr:uid="{00000000-0005-0000-0000-00006C4D0000}"/>
    <cellStyle name="Nota 2 4 3 6 2 3 2 3" xfId="36871" xr:uid="{00000000-0005-0000-0000-00006D4D0000}"/>
    <cellStyle name="Nota 2 4 3 6 2 4" xfId="12237" xr:uid="{00000000-0005-0000-0000-00006E4D0000}"/>
    <cellStyle name="Nota 2 4 3 6 2 4 2" xfId="21489" xr:uid="{00000000-0005-0000-0000-00006F4D0000}"/>
    <cellStyle name="Nota 2 4 3 6 2 4 3" xfId="30741" xr:uid="{00000000-0005-0000-0000-0000704D0000}"/>
    <cellStyle name="Nota 2 4 3 6 3" xfId="3641" xr:uid="{00000000-0005-0000-0000-0000714D0000}"/>
    <cellStyle name="Nota 2 4 3 6 3 2" xfId="7089" xr:uid="{00000000-0005-0000-0000-0000724D0000}"/>
    <cellStyle name="Nota 2 4 3 6 3 2 2" xfId="16341" xr:uid="{00000000-0005-0000-0000-0000734D0000}"/>
    <cellStyle name="Nota 2 4 3 6 3 2 2 2" xfId="25593" xr:uid="{00000000-0005-0000-0000-0000744D0000}"/>
    <cellStyle name="Nota 2 4 3 6 3 2 2 3" xfId="34845" xr:uid="{00000000-0005-0000-0000-0000754D0000}"/>
    <cellStyle name="Nota 2 4 3 6 3 3" xfId="9771" xr:uid="{00000000-0005-0000-0000-0000764D0000}"/>
    <cellStyle name="Nota 2 4 3 6 3 3 2" xfId="19023" xr:uid="{00000000-0005-0000-0000-0000774D0000}"/>
    <cellStyle name="Nota 2 4 3 6 3 3 2 2" xfId="28275" xr:uid="{00000000-0005-0000-0000-0000784D0000}"/>
    <cellStyle name="Nota 2 4 3 6 3 3 2 3" xfId="37527" xr:uid="{00000000-0005-0000-0000-0000794D0000}"/>
    <cellStyle name="Nota 2 4 3 6 3 4" xfId="12893" xr:uid="{00000000-0005-0000-0000-00007A4D0000}"/>
    <cellStyle name="Nota 2 4 3 6 3 4 2" xfId="22145" xr:uid="{00000000-0005-0000-0000-00007B4D0000}"/>
    <cellStyle name="Nota 2 4 3 6 3 4 3" xfId="31397" xr:uid="{00000000-0005-0000-0000-00007C4D0000}"/>
    <cellStyle name="Nota 2 4 3 6 4" xfId="4276" xr:uid="{00000000-0005-0000-0000-00007D4D0000}"/>
    <cellStyle name="Nota 2 4 3 6 4 2" xfId="7724" xr:uid="{00000000-0005-0000-0000-00007E4D0000}"/>
    <cellStyle name="Nota 2 4 3 6 4 2 2" xfId="16976" xr:uid="{00000000-0005-0000-0000-00007F4D0000}"/>
    <cellStyle name="Nota 2 4 3 6 4 2 2 2" xfId="26228" xr:uid="{00000000-0005-0000-0000-0000804D0000}"/>
    <cellStyle name="Nota 2 4 3 6 4 2 2 3" xfId="35480" xr:uid="{00000000-0005-0000-0000-0000814D0000}"/>
    <cellStyle name="Nota 2 4 3 6 4 3" xfId="10406" xr:uid="{00000000-0005-0000-0000-0000824D0000}"/>
    <cellStyle name="Nota 2 4 3 6 4 3 2" xfId="19658" xr:uid="{00000000-0005-0000-0000-0000834D0000}"/>
    <cellStyle name="Nota 2 4 3 6 4 3 2 2" xfId="28910" xr:uid="{00000000-0005-0000-0000-0000844D0000}"/>
    <cellStyle name="Nota 2 4 3 6 4 3 2 3" xfId="38162" xr:uid="{00000000-0005-0000-0000-0000854D0000}"/>
    <cellStyle name="Nota 2 4 3 6 4 4" xfId="13528" xr:uid="{00000000-0005-0000-0000-0000864D0000}"/>
    <cellStyle name="Nota 2 4 3 6 4 4 2" xfId="22780" xr:uid="{00000000-0005-0000-0000-0000874D0000}"/>
    <cellStyle name="Nota 2 4 3 6 4 4 3" xfId="32032" xr:uid="{00000000-0005-0000-0000-0000884D0000}"/>
    <cellStyle name="Nota 2 4 3 6 5" xfId="5684" xr:uid="{00000000-0005-0000-0000-0000894D0000}"/>
    <cellStyle name="Nota 2 4 3 6 5 2" xfId="14936" xr:uid="{00000000-0005-0000-0000-00008A4D0000}"/>
    <cellStyle name="Nota 2 4 3 6 5 2 2" xfId="24188" xr:uid="{00000000-0005-0000-0000-00008B4D0000}"/>
    <cellStyle name="Nota 2 4 3 6 5 2 3" xfId="33440" xr:uid="{00000000-0005-0000-0000-00008C4D0000}"/>
    <cellStyle name="Nota 2 4 3 6 6" xfId="8366" xr:uid="{00000000-0005-0000-0000-00008D4D0000}"/>
    <cellStyle name="Nota 2 4 3 6 6 2" xfId="17618" xr:uid="{00000000-0005-0000-0000-00008E4D0000}"/>
    <cellStyle name="Nota 2 4 3 6 6 2 2" xfId="26870" xr:uid="{00000000-0005-0000-0000-00008F4D0000}"/>
    <cellStyle name="Nota 2 4 3 6 6 2 3" xfId="36122" xr:uid="{00000000-0005-0000-0000-0000904D0000}"/>
    <cellStyle name="Nota 2 4 3 6 7" xfId="11488" xr:uid="{00000000-0005-0000-0000-0000914D0000}"/>
    <cellStyle name="Nota 2 4 3 6 7 2" xfId="20740" xr:uid="{00000000-0005-0000-0000-0000924D0000}"/>
    <cellStyle name="Nota 2 4 3 6 7 3" xfId="29992" xr:uid="{00000000-0005-0000-0000-0000934D0000}"/>
    <cellStyle name="Nota 2 4 3 7" xfId="1067" xr:uid="{00000000-0005-0000-0000-0000944D0000}"/>
    <cellStyle name="Nota 2 4 3 7 2" xfId="4795" xr:uid="{00000000-0005-0000-0000-0000954D0000}"/>
    <cellStyle name="Nota 2 4 3 7 2 2" xfId="14047" xr:uid="{00000000-0005-0000-0000-0000964D0000}"/>
    <cellStyle name="Nota 2 4 3 7 2 2 2" xfId="23299" xr:uid="{00000000-0005-0000-0000-0000974D0000}"/>
    <cellStyle name="Nota 2 4 3 7 2 2 3" xfId="32551" xr:uid="{00000000-0005-0000-0000-0000984D0000}"/>
    <cellStyle name="Nota 2 4 3 7 3" xfId="5032" xr:uid="{00000000-0005-0000-0000-0000994D0000}"/>
    <cellStyle name="Nota 2 4 3 7 3 2" xfId="14284" xr:uid="{00000000-0005-0000-0000-00009A4D0000}"/>
    <cellStyle name="Nota 2 4 3 7 3 2 2" xfId="23536" xr:uid="{00000000-0005-0000-0000-00009B4D0000}"/>
    <cellStyle name="Nota 2 4 3 7 3 2 3" xfId="32788" xr:uid="{00000000-0005-0000-0000-00009C4D0000}"/>
    <cellStyle name="Nota 2 4 3 7 4" xfId="10821" xr:uid="{00000000-0005-0000-0000-00009D4D0000}"/>
    <cellStyle name="Nota 2 4 3 7 4 2" xfId="20073" xr:uid="{00000000-0005-0000-0000-00009E4D0000}"/>
    <cellStyle name="Nota 2 4 3 7 4 3" xfId="29325" xr:uid="{00000000-0005-0000-0000-00009F4D0000}"/>
    <cellStyle name="Nota 2 4 3 8" xfId="890" xr:uid="{00000000-0005-0000-0000-0000A04D0000}"/>
    <cellStyle name="Nota 2 4 3 8 2" xfId="4618" xr:uid="{00000000-0005-0000-0000-0000A14D0000}"/>
    <cellStyle name="Nota 2 4 3 8 2 2" xfId="13870" xr:uid="{00000000-0005-0000-0000-0000A24D0000}"/>
    <cellStyle name="Nota 2 4 3 8 2 2 2" xfId="23122" xr:uid="{00000000-0005-0000-0000-0000A34D0000}"/>
    <cellStyle name="Nota 2 4 3 8 2 2 3" xfId="32374" xr:uid="{00000000-0005-0000-0000-0000A44D0000}"/>
    <cellStyle name="Nota 2 4 3 8 3" xfId="4367" xr:uid="{00000000-0005-0000-0000-0000A54D0000}"/>
    <cellStyle name="Nota 2 4 3 8 3 2" xfId="13619" xr:uid="{00000000-0005-0000-0000-0000A64D0000}"/>
    <cellStyle name="Nota 2 4 3 8 3 2 2" xfId="22871" xr:uid="{00000000-0005-0000-0000-0000A74D0000}"/>
    <cellStyle name="Nota 2 4 3 8 3 2 3" xfId="32123" xr:uid="{00000000-0005-0000-0000-0000A84D0000}"/>
    <cellStyle name="Nota 2 4 3 8 4" xfId="10644" xr:uid="{00000000-0005-0000-0000-0000A94D0000}"/>
    <cellStyle name="Nota 2 4 3 8 4 2" xfId="19896" xr:uid="{00000000-0005-0000-0000-0000AA4D0000}"/>
    <cellStyle name="Nota 2 4 3 8 4 3" xfId="29148" xr:uid="{00000000-0005-0000-0000-0000AB4D0000}"/>
    <cellStyle name="Nota 2 4 3 9" xfId="1097" xr:uid="{00000000-0005-0000-0000-0000AC4D0000}"/>
    <cellStyle name="Nota 2 4 3 9 2" xfId="4825" xr:uid="{00000000-0005-0000-0000-0000AD4D0000}"/>
    <cellStyle name="Nota 2 4 3 9 2 2" xfId="14077" xr:uid="{00000000-0005-0000-0000-0000AE4D0000}"/>
    <cellStyle name="Nota 2 4 3 9 2 2 2" xfId="23329" xr:uid="{00000000-0005-0000-0000-0000AF4D0000}"/>
    <cellStyle name="Nota 2 4 3 9 2 2 3" xfId="32581" xr:uid="{00000000-0005-0000-0000-0000B04D0000}"/>
    <cellStyle name="Nota 2 4 3 9 3" xfId="4346" xr:uid="{00000000-0005-0000-0000-0000B14D0000}"/>
    <cellStyle name="Nota 2 4 3 9 3 2" xfId="13598" xr:uid="{00000000-0005-0000-0000-0000B24D0000}"/>
    <cellStyle name="Nota 2 4 3 9 3 2 2" xfId="22850" xr:uid="{00000000-0005-0000-0000-0000B34D0000}"/>
    <cellStyle name="Nota 2 4 3 9 3 2 3" xfId="32102" xr:uid="{00000000-0005-0000-0000-0000B44D0000}"/>
    <cellStyle name="Nota 2 4 3 9 4" xfId="10851" xr:uid="{00000000-0005-0000-0000-0000B54D0000}"/>
    <cellStyle name="Nota 2 4 3 9 4 2" xfId="20103" xr:uid="{00000000-0005-0000-0000-0000B64D0000}"/>
    <cellStyle name="Nota 2 4 3 9 4 3" xfId="29355" xr:uid="{00000000-0005-0000-0000-0000B74D0000}"/>
    <cellStyle name="Nota 2 4 4" xfId="809" xr:uid="{00000000-0005-0000-0000-0000B84D0000}"/>
    <cellStyle name="Nota 2 4 4 10" xfId="4552" xr:uid="{00000000-0005-0000-0000-0000B94D0000}"/>
    <cellStyle name="Nota 2 4 4 10 2" xfId="13804" xr:uid="{00000000-0005-0000-0000-0000BA4D0000}"/>
    <cellStyle name="Nota 2 4 4 10 2 2" xfId="23056" xr:uid="{00000000-0005-0000-0000-0000BB4D0000}"/>
    <cellStyle name="Nota 2 4 4 10 2 3" xfId="32308" xr:uid="{00000000-0005-0000-0000-0000BC4D0000}"/>
    <cellStyle name="Nota 2 4 4 11" xfId="4992" xr:uid="{00000000-0005-0000-0000-0000BD4D0000}"/>
    <cellStyle name="Nota 2 4 4 11 2" xfId="14244" xr:uid="{00000000-0005-0000-0000-0000BE4D0000}"/>
    <cellStyle name="Nota 2 4 4 11 2 2" xfId="23496" xr:uid="{00000000-0005-0000-0000-0000BF4D0000}"/>
    <cellStyle name="Nota 2 4 4 11 2 3" xfId="32748" xr:uid="{00000000-0005-0000-0000-0000C04D0000}"/>
    <cellStyle name="Nota 2 4 4 12" xfId="10581" xr:uid="{00000000-0005-0000-0000-0000C14D0000}"/>
    <cellStyle name="Nota 2 4 4 12 2" xfId="19833" xr:uid="{00000000-0005-0000-0000-0000C24D0000}"/>
    <cellStyle name="Nota 2 4 4 12 3" xfId="29085" xr:uid="{00000000-0005-0000-0000-0000C34D0000}"/>
    <cellStyle name="Nota 2 4 4 2" xfId="1988" xr:uid="{00000000-0005-0000-0000-0000C44D0000}"/>
    <cellStyle name="Nota 2 4 4 2 2" xfId="2741" xr:uid="{00000000-0005-0000-0000-0000C54D0000}"/>
    <cellStyle name="Nota 2 4 4 2 2 2" xfId="6189" xr:uid="{00000000-0005-0000-0000-0000C64D0000}"/>
    <cellStyle name="Nota 2 4 4 2 2 2 2" xfId="15441" xr:uid="{00000000-0005-0000-0000-0000C74D0000}"/>
    <cellStyle name="Nota 2 4 4 2 2 2 2 2" xfId="24693" xr:uid="{00000000-0005-0000-0000-0000C84D0000}"/>
    <cellStyle name="Nota 2 4 4 2 2 2 2 3" xfId="33945" xr:uid="{00000000-0005-0000-0000-0000C94D0000}"/>
    <cellStyle name="Nota 2 4 4 2 2 3" xfId="8871" xr:uid="{00000000-0005-0000-0000-0000CA4D0000}"/>
    <cellStyle name="Nota 2 4 4 2 2 3 2" xfId="18123" xr:uid="{00000000-0005-0000-0000-0000CB4D0000}"/>
    <cellStyle name="Nota 2 4 4 2 2 3 2 2" xfId="27375" xr:uid="{00000000-0005-0000-0000-0000CC4D0000}"/>
    <cellStyle name="Nota 2 4 4 2 2 3 2 3" xfId="36627" xr:uid="{00000000-0005-0000-0000-0000CD4D0000}"/>
    <cellStyle name="Nota 2 4 4 2 2 4" xfId="11993" xr:uid="{00000000-0005-0000-0000-0000CE4D0000}"/>
    <cellStyle name="Nota 2 4 4 2 2 4 2" xfId="21245" xr:uid="{00000000-0005-0000-0000-0000CF4D0000}"/>
    <cellStyle name="Nota 2 4 4 2 2 4 3" xfId="30497" xr:uid="{00000000-0005-0000-0000-0000D04D0000}"/>
    <cellStyle name="Nota 2 4 4 2 3" xfId="3397" xr:uid="{00000000-0005-0000-0000-0000D14D0000}"/>
    <cellStyle name="Nota 2 4 4 2 3 2" xfId="6845" xr:uid="{00000000-0005-0000-0000-0000D24D0000}"/>
    <cellStyle name="Nota 2 4 4 2 3 2 2" xfId="16097" xr:uid="{00000000-0005-0000-0000-0000D34D0000}"/>
    <cellStyle name="Nota 2 4 4 2 3 2 2 2" xfId="25349" xr:uid="{00000000-0005-0000-0000-0000D44D0000}"/>
    <cellStyle name="Nota 2 4 4 2 3 2 2 3" xfId="34601" xr:uid="{00000000-0005-0000-0000-0000D54D0000}"/>
    <cellStyle name="Nota 2 4 4 2 3 3" xfId="9527" xr:uid="{00000000-0005-0000-0000-0000D64D0000}"/>
    <cellStyle name="Nota 2 4 4 2 3 3 2" xfId="18779" xr:uid="{00000000-0005-0000-0000-0000D74D0000}"/>
    <cellStyle name="Nota 2 4 4 2 3 3 2 2" xfId="28031" xr:uid="{00000000-0005-0000-0000-0000D84D0000}"/>
    <cellStyle name="Nota 2 4 4 2 3 3 2 3" xfId="37283" xr:uid="{00000000-0005-0000-0000-0000D94D0000}"/>
    <cellStyle name="Nota 2 4 4 2 3 4" xfId="12649" xr:uid="{00000000-0005-0000-0000-0000DA4D0000}"/>
    <cellStyle name="Nota 2 4 4 2 3 4 2" xfId="21901" xr:uid="{00000000-0005-0000-0000-0000DB4D0000}"/>
    <cellStyle name="Nota 2 4 4 2 3 4 3" xfId="31153" xr:uid="{00000000-0005-0000-0000-0000DC4D0000}"/>
    <cellStyle name="Nota 2 4 4 2 4" xfId="4032" xr:uid="{00000000-0005-0000-0000-0000DD4D0000}"/>
    <cellStyle name="Nota 2 4 4 2 4 2" xfId="7480" xr:uid="{00000000-0005-0000-0000-0000DE4D0000}"/>
    <cellStyle name="Nota 2 4 4 2 4 2 2" xfId="16732" xr:uid="{00000000-0005-0000-0000-0000DF4D0000}"/>
    <cellStyle name="Nota 2 4 4 2 4 2 2 2" xfId="25984" xr:uid="{00000000-0005-0000-0000-0000E04D0000}"/>
    <cellStyle name="Nota 2 4 4 2 4 2 2 3" xfId="35236" xr:uid="{00000000-0005-0000-0000-0000E14D0000}"/>
    <cellStyle name="Nota 2 4 4 2 4 3" xfId="10162" xr:uid="{00000000-0005-0000-0000-0000E24D0000}"/>
    <cellStyle name="Nota 2 4 4 2 4 3 2" xfId="19414" xr:uid="{00000000-0005-0000-0000-0000E34D0000}"/>
    <cellStyle name="Nota 2 4 4 2 4 3 2 2" xfId="28666" xr:uid="{00000000-0005-0000-0000-0000E44D0000}"/>
    <cellStyle name="Nota 2 4 4 2 4 3 2 3" xfId="37918" xr:uid="{00000000-0005-0000-0000-0000E54D0000}"/>
    <cellStyle name="Nota 2 4 4 2 4 4" xfId="13284" xr:uid="{00000000-0005-0000-0000-0000E64D0000}"/>
    <cellStyle name="Nota 2 4 4 2 4 4 2" xfId="22536" xr:uid="{00000000-0005-0000-0000-0000E74D0000}"/>
    <cellStyle name="Nota 2 4 4 2 4 4 3" xfId="31788" xr:uid="{00000000-0005-0000-0000-0000E84D0000}"/>
    <cellStyle name="Nota 2 4 4 2 5" xfId="5438" xr:uid="{00000000-0005-0000-0000-0000E94D0000}"/>
    <cellStyle name="Nota 2 4 4 2 5 2" xfId="14690" xr:uid="{00000000-0005-0000-0000-0000EA4D0000}"/>
    <cellStyle name="Nota 2 4 4 2 5 2 2" xfId="23942" xr:uid="{00000000-0005-0000-0000-0000EB4D0000}"/>
    <cellStyle name="Nota 2 4 4 2 5 2 3" xfId="33194" xr:uid="{00000000-0005-0000-0000-0000EC4D0000}"/>
    <cellStyle name="Nota 2 4 4 2 6" xfId="8121" xr:uid="{00000000-0005-0000-0000-0000ED4D0000}"/>
    <cellStyle name="Nota 2 4 4 2 6 2" xfId="17373" xr:uid="{00000000-0005-0000-0000-0000EE4D0000}"/>
    <cellStyle name="Nota 2 4 4 2 6 2 2" xfId="26625" xr:uid="{00000000-0005-0000-0000-0000EF4D0000}"/>
    <cellStyle name="Nota 2 4 4 2 6 2 3" xfId="35877" xr:uid="{00000000-0005-0000-0000-0000F04D0000}"/>
    <cellStyle name="Nota 2 4 4 2 7" xfId="11243" xr:uid="{00000000-0005-0000-0000-0000F14D0000}"/>
    <cellStyle name="Nota 2 4 4 2 7 2" xfId="20495" xr:uid="{00000000-0005-0000-0000-0000F24D0000}"/>
    <cellStyle name="Nota 2 4 4 2 7 3" xfId="29747" xr:uid="{00000000-0005-0000-0000-0000F34D0000}"/>
    <cellStyle name="Nota 2 4 4 3" xfId="2070" xr:uid="{00000000-0005-0000-0000-0000F44D0000}"/>
    <cellStyle name="Nota 2 4 4 3 2" xfId="2819" xr:uid="{00000000-0005-0000-0000-0000F54D0000}"/>
    <cellStyle name="Nota 2 4 4 3 2 2" xfId="6267" xr:uid="{00000000-0005-0000-0000-0000F64D0000}"/>
    <cellStyle name="Nota 2 4 4 3 2 2 2" xfId="15519" xr:uid="{00000000-0005-0000-0000-0000F74D0000}"/>
    <cellStyle name="Nota 2 4 4 3 2 2 2 2" xfId="24771" xr:uid="{00000000-0005-0000-0000-0000F84D0000}"/>
    <cellStyle name="Nota 2 4 4 3 2 2 2 3" xfId="34023" xr:uid="{00000000-0005-0000-0000-0000F94D0000}"/>
    <cellStyle name="Nota 2 4 4 3 2 3" xfId="8949" xr:uid="{00000000-0005-0000-0000-0000FA4D0000}"/>
    <cellStyle name="Nota 2 4 4 3 2 3 2" xfId="18201" xr:uid="{00000000-0005-0000-0000-0000FB4D0000}"/>
    <cellStyle name="Nota 2 4 4 3 2 3 2 2" xfId="27453" xr:uid="{00000000-0005-0000-0000-0000FC4D0000}"/>
    <cellStyle name="Nota 2 4 4 3 2 3 2 3" xfId="36705" xr:uid="{00000000-0005-0000-0000-0000FD4D0000}"/>
    <cellStyle name="Nota 2 4 4 3 2 4" xfId="12071" xr:uid="{00000000-0005-0000-0000-0000FE4D0000}"/>
    <cellStyle name="Nota 2 4 4 3 2 4 2" xfId="21323" xr:uid="{00000000-0005-0000-0000-0000FF4D0000}"/>
    <cellStyle name="Nota 2 4 4 3 2 4 3" xfId="30575" xr:uid="{00000000-0005-0000-0000-0000004E0000}"/>
    <cellStyle name="Nota 2 4 4 3 3" xfId="3475" xr:uid="{00000000-0005-0000-0000-0000014E0000}"/>
    <cellStyle name="Nota 2 4 4 3 3 2" xfId="6923" xr:uid="{00000000-0005-0000-0000-0000024E0000}"/>
    <cellStyle name="Nota 2 4 4 3 3 2 2" xfId="16175" xr:uid="{00000000-0005-0000-0000-0000034E0000}"/>
    <cellStyle name="Nota 2 4 4 3 3 2 2 2" xfId="25427" xr:uid="{00000000-0005-0000-0000-0000044E0000}"/>
    <cellStyle name="Nota 2 4 4 3 3 2 2 3" xfId="34679" xr:uid="{00000000-0005-0000-0000-0000054E0000}"/>
    <cellStyle name="Nota 2 4 4 3 3 3" xfId="9605" xr:uid="{00000000-0005-0000-0000-0000064E0000}"/>
    <cellStyle name="Nota 2 4 4 3 3 3 2" xfId="18857" xr:uid="{00000000-0005-0000-0000-0000074E0000}"/>
    <cellStyle name="Nota 2 4 4 3 3 3 2 2" xfId="28109" xr:uid="{00000000-0005-0000-0000-0000084E0000}"/>
    <cellStyle name="Nota 2 4 4 3 3 3 2 3" xfId="37361" xr:uid="{00000000-0005-0000-0000-0000094E0000}"/>
    <cellStyle name="Nota 2 4 4 3 3 4" xfId="12727" xr:uid="{00000000-0005-0000-0000-00000A4E0000}"/>
    <cellStyle name="Nota 2 4 4 3 3 4 2" xfId="21979" xr:uid="{00000000-0005-0000-0000-00000B4E0000}"/>
    <cellStyle name="Nota 2 4 4 3 3 4 3" xfId="31231" xr:uid="{00000000-0005-0000-0000-00000C4E0000}"/>
    <cellStyle name="Nota 2 4 4 3 4" xfId="4110" xr:uid="{00000000-0005-0000-0000-00000D4E0000}"/>
    <cellStyle name="Nota 2 4 4 3 4 2" xfId="7558" xr:uid="{00000000-0005-0000-0000-00000E4E0000}"/>
    <cellStyle name="Nota 2 4 4 3 4 2 2" xfId="16810" xr:uid="{00000000-0005-0000-0000-00000F4E0000}"/>
    <cellStyle name="Nota 2 4 4 3 4 2 2 2" xfId="26062" xr:uid="{00000000-0005-0000-0000-0000104E0000}"/>
    <cellStyle name="Nota 2 4 4 3 4 2 2 3" xfId="35314" xr:uid="{00000000-0005-0000-0000-0000114E0000}"/>
    <cellStyle name="Nota 2 4 4 3 4 3" xfId="10240" xr:uid="{00000000-0005-0000-0000-0000124E0000}"/>
    <cellStyle name="Nota 2 4 4 3 4 3 2" xfId="19492" xr:uid="{00000000-0005-0000-0000-0000134E0000}"/>
    <cellStyle name="Nota 2 4 4 3 4 3 2 2" xfId="28744" xr:uid="{00000000-0005-0000-0000-0000144E0000}"/>
    <cellStyle name="Nota 2 4 4 3 4 3 2 3" xfId="37996" xr:uid="{00000000-0005-0000-0000-0000154E0000}"/>
    <cellStyle name="Nota 2 4 4 3 4 4" xfId="13362" xr:uid="{00000000-0005-0000-0000-0000164E0000}"/>
    <cellStyle name="Nota 2 4 4 3 4 4 2" xfId="22614" xr:uid="{00000000-0005-0000-0000-0000174E0000}"/>
    <cellStyle name="Nota 2 4 4 3 4 4 3" xfId="31866" xr:uid="{00000000-0005-0000-0000-0000184E0000}"/>
    <cellStyle name="Nota 2 4 4 3 5" xfId="5518" xr:uid="{00000000-0005-0000-0000-0000194E0000}"/>
    <cellStyle name="Nota 2 4 4 3 5 2" xfId="14770" xr:uid="{00000000-0005-0000-0000-00001A4E0000}"/>
    <cellStyle name="Nota 2 4 4 3 5 2 2" xfId="24022" xr:uid="{00000000-0005-0000-0000-00001B4E0000}"/>
    <cellStyle name="Nota 2 4 4 3 5 2 3" xfId="33274" xr:uid="{00000000-0005-0000-0000-00001C4E0000}"/>
    <cellStyle name="Nota 2 4 4 3 6" xfId="8200" xr:uid="{00000000-0005-0000-0000-00001D4E0000}"/>
    <cellStyle name="Nota 2 4 4 3 6 2" xfId="17452" xr:uid="{00000000-0005-0000-0000-00001E4E0000}"/>
    <cellStyle name="Nota 2 4 4 3 6 2 2" xfId="26704" xr:uid="{00000000-0005-0000-0000-00001F4E0000}"/>
    <cellStyle name="Nota 2 4 4 3 6 2 3" xfId="35956" xr:uid="{00000000-0005-0000-0000-0000204E0000}"/>
    <cellStyle name="Nota 2 4 4 3 7" xfId="11322" xr:uid="{00000000-0005-0000-0000-0000214E0000}"/>
    <cellStyle name="Nota 2 4 4 3 7 2" xfId="20574" xr:uid="{00000000-0005-0000-0000-0000224E0000}"/>
    <cellStyle name="Nota 2 4 4 3 7 3" xfId="29826" xr:uid="{00000000-0005-0000-0000-0000234E0000}"/>
    <cellStyle name="Nota 2 4 4 4" xfId="2143" xr:uid="{00000000-0005-0000-0000-0000244E0000}"/>
    <cellStyle name="Nota 2 4 4 4 2" xfId="2892" xr:uid="{00000000-0005-0000-0000-0000254E0000}"/>
    <cellStyle name="Nota 2 4 4 4 2 2" xfId="6340" xr:uid="{00000000-0005-0000-0000-0000264E0000}"/>
    <cellStyle name="Nota 2 4 4 4 2 2 2" xfId="15592" xr:uid="{00000000-0005-0000-0000-0000274E0000}"/>
    <cellStyle name="Nota 2 4 4 4 2 2 2 2" xfId="24844" xr:uid="{00000000-0005-0000-0000-0000284E0000}"/>
    <cellStyle name="Nota 2 4 4 4 2 2 2 3" xfId="34096" xr:uid="{00000000-0005-0000-0000-0000294E0000}"/>
    <cellStyle name="Nota 2 4 4 4 2 3" xfId="9022" xr:uid="{00000000-0005-0000-0000-00002A4E0000}"/>
    <cellStyle name="Nota 2 4 4 4 2 3 2" xfId="18274" xr:uid="{00000000-0005-0000-0000-00002B4E0000}"/>
    <cellStyle name="Nota 2 4 4 4 2 3 2 2" xfId="27526" xr:uid="{00000000-0005-0000-0000-00002C4E0000}"/>
    <cellStyle name="Nota 2 4 4 4 2 3 2 3" xfId="36778" xr:uid="{00000000-0005-0000-0000-00002D4E0000}"/>
    <cellStyle name="Nota 2 4 4 4 2 4" xfId="12144" xr:uid="{00000000-0005-0000-0000-00002E4E0000}"/>
    <cellStyle name="Nota 2 4 4 4 2 4 2" xfId="21396" xr:uid="{00000000-0005-0000-0000-00002F4E0000}"/>
    <cellStyle name="Nota 2 4 4 4 2 4 3" xfId="30648" xr:uid="{00000000-0005-0000-0000-0000304E0000}"/>
    <cellStyle name="Nota 2 4 4 4 3" xfId="3548" xr:uid="{00000000-0005-0000-0000-0000314E0000}"/>
    <cellStyle name="Nota 2 4 4 4 3 2" xfId="6996" xr:uid="{00000000-0005-0000-0000-0000324E0000}"/>
    <cellStyle name="Nota 2 4 4 4 3 2 2" xfId="16248" xr:uid="{00000000-0005-0000-0000-0000334E0000}"/>
    <cellStyle name="Nota 2 4 4 4 3 2 2 2" xfId="25500" xr:uid="{00000000-0005-0000-0000-0000344E0000}"/>
    <cellStyle name="Nota 2 4 4 4 3 2 2 3" xfId="34752" xr:uid="{00000000-0005-0000-0000-0000354E0000}"/>
    <cellStyle name="Nota 2 4 4 4 3 3" xfId="9678" xr:uid="{00000000-0005-0000-0000-0000364E0000}"/>
    <cellStyle name="Nota 2 4 4 4 3 3 2" xfId="18930" xr:uid="{00000000-0005-0000-0000-0000374E0000}"/>
    <cellStyle name="Nota 2 4 4 4 3 3 2 2" xfId="28182" xr:uid="{00000000-0005-0000-0000-0000384E0000}"/>
    <cellStyle name="Nota 2 4 4 4 3 3 2 3" xfId="37434" xr:uid="{00000000-0005-0000-0000-0000394E0000}"/>
    <cellStyle name="Nota 2 4 4 4 3 4" xfId="12800" xr:uid="{00000000-0005-0000-0000-00003A4E0000}"/>
    <cellStyle name="Nota 2 4 4 4 3 4 2" xfId="22052" xr:uid="{00000000-0005-0000-0000-00003B4E0000}"/>
    <cellStyle name="Nota 2 4 4 4 3 4 3" xfId="31304" xr:uid="{00000000-0005-0000-0000-00003C4E0000}"/>
    <cellStyle name="Nota 2 4 4 4 4" xfId="4183" xr:uid="{00000000-0005-0000-0000-00003D4E0000}"/>
    <cellStyle name="Nota 2 4 4 4 4 2" xfId="7631" xr:uid="{00000000-0005-0000-0000-00003E4E0000}"/>
    <cellStyle name="Nota 2 4 4 4 4 2 2" xfId="16883" xr:uid="{00000000-0005-0000-0000-00003F4E0000}"/>
    <cellStyle name="Nota 2 4 4 4 4 2 2 2" xfId="26135" xr:uid="{00000000-0005-0000-0000-0000404E0000}"/>
    <cellStyle name="Nota 2 4 4 4 4 2 2 3" xfId="35387" xr:uid="{00000000-0005-0000-0000-0000414E0000}"/>
    <cellStyle name="Nota 2 4 4 4 4 3" xfId="10313" xr:uid="{00000000-0005-0000-0000-0000424E0000}"/>
    <cellStyle name="Nota 2 4 4 4 4 3 2" xfId="19565" xr:uid="{00000000-0005-0000-0000-0000434E0000}"/>
    <cellStyle name="Nota 2 4 4 4 4 3 2 2" xfId="28817" xr:uid="{00000000-0005-0000-0000-0000444E0000}"/>
    <cellStyle name="Nota 2 4 4 4 4 3 2 3" xfId="38069" xr:uid="{00000000-0005-0000-0000-0000454E0000}"/>
    <cellStyle name="Nota 2 4 4 4 4 4" xfId="13435" xr:uid="{00000000-0005-0000-0000-0000464E0000}"/>
    <cellStyle name="Nota 2 4 4 4 4 4 2" xfId="22687" xr:uid="{00000000-0005-0000-0000-0000474E0000}"/>
    <cellStyle name="Nota 2 4 4 4 4 4 3" xfId="31939" xr:uid="{00000000-0005-0000-0000-0000484E0000}"/>
    <cellStyle name="Nota 2 4 4 4 5" xfId="5591" xr:uid="{00000000-0005-0000-0000-0000494E0000}"/>
    <cellStyle name="Nota 2 4 4 4 5 2" xfId="14843" xr:uid="{00000000-0005-0000-0000-00004A4E0000}"/>
    <cellStyle name="Nota 2 4 4 4 5 2 2" xfId="24095" xr:uid="{00000000-0005-0000-0000-00004B4E0000}"/>
    <cellStyle name="Nota 2 4 4 4 5 2 3" xfId="33347" xr:uid="{00000000-0005-0000-0000-00004C4E0000}"/>
    <cellStyle name="Nota 2 4 4 4 6" xfId="8273" xr:uid="{00000000-0005-0000-0000-00004D4E0000}"/>
    <cellStyle name="Nota 2 4 4 4 6 2" xfId="17525" xr:uid="{00000000-0005-0000-0000-00004E4E0000}"/>
    <cellStyle name="Nota 2 4 4 4 6 2 2" xfId="26777" xr:uid="{00000000-0005-0000-0000-00004F4E0000}"/>
    <cellStyle name="Nota 2 4 4 4 6 2 3" xfId="36029" xr:uid="{00000000-0005-0000-0000-0000504E0000}"/>
    <cellStyle name="Nota 2 4 4 4 7" xfId="11395" xr:uid="{00000000-0005-0000-0000-0000514E0000}"/>
    <cellStyle name="Nota 2 4 4 4 7 2" xfId="20647" xr:uid="{00000000-0005-0000-0000-0000524E0000}"/>
    <cellStyle name="Nota 2 4 4 4 7 3" xfId="29899" xr:uid="{00000000-0005-0000-0000-0000534E0000}"/>
    <cellStyle name="Nota 2 4 4 5" xfId="2206" xr:uid="{00000000-0005-0000-0000-0000544E0000}"/>
    <cellStyle name="Nota 2 4 4 5 2" xfId="2955" xr:uid="{00000000-0005-0000-0000-0000554E0000}"/>
    <cellStyle name="Nota 2 4 4 5 2 2" xfId="6403" xr:uid="{00000000-0005-0000-0000-0000564E0000}"/>
    <cellStyle name="Nota 2 4 4 5 2 2 2" xfId="15655" xr:uid="{00000000-0005-0000-0000-0000574E0000}"/>
    <cellStyle name="Nota 2 4 4 5 2 2 2 2" xfId="24907" xr:uid="{00000000-0005-0000-0000-0000584E0000}"/>
    <cellStyle name="Nota 2 4 4 5 2 2 2 3" xfId="34159" xr:uid="{00000000-0005-0000-0000-0000594E0000}"/>
    <cellStyle name="Nota 2 4 4 5 2 3" xfId="9085" xr:uid="{00000000-0005-0000-0000-00005A4E0000}"/>
    <cellStyle name="Nota 2 4 4 5 2 3 2" xfId="18337" xr:uid="{00000000-0005-0000-0000-00005B4E0000}"/>
    <cellStyle name="Nota 2 4 4 5 2 3 2 2" xfId="27589" xr:uid="{00000000-0005-0000-0000-00005C4E0000}"/>
    <cellStyle name="Nota 2 4 4 5 2 3 2 3" xfId="36841" xr:uid="{00000000-0005-0000-0000-00005D4E0000}"/>
    <cellStyle name="Nota 2 4 4 5 2 4" xfId="12207" xr:uid="{00000000-0005-0000-0000-00005E4E0000}"/>
    <cellStyle name="Nota 2 4 4 5 2 4 2" xfId="21459" xr:uid="{00000000-0005-0000-0000-00005F4E0000}"/>
    <cellStyle name="Nota 2 4 4 5 2 4 3" xfId="30711" xr:uid="{00000000-0005-0000-0000-0000604E0000}"/>
    <cellStyle name="Nota 2 4 4 5 3" xfId="3611" xr:uid="{00000000-0005-0000-0000-0000614E0000}"/>
    <cellStyle name="Nota 2 4 4 5 3 2" xfId="7059" xr:uid="{00000000-0005-0000-0000-0000624E0000}"/>
    <cellStyle name="Nota 2 4 4 5 3 2 2" xfId="16311" xr:uid="{00000000-0005-0000-0000-0000634E0000}"/>
    <cellStyle name="Nota 2 4 4 5 3 2 2 2" xfId="25563" xr:uid="{00000000-0005-0000-0000-0000644E0000}"/>
    <cellStyle name="Nota 2 4 4 5 3 2 2 3" xfId="34815" xr:uid="{00000000-0005-0000-0000-0000654E0000}"/>
    <cellStyle name="Nota 2 4 4 5 3 3" xfId="9741" xr:uid="{00000000-0005-0000-0000-0000664E0000}"/>
    <cellStyle name="Nota 2 4 4 5 3 3 2" xfId="18993" xr:uid="{00000000-0005-0000-0000-0000674E0000}"/>
    <cellStyle name="Nota 2 4 4 5 3 3 2 2" xfId="28245" xr:uid="{00000000-0005-0000-0000-0000684E0000}"/>
    <cellStyle name="Nota 2 4 4 5 3 3 2 3" xfId="37497" xr:uid="{00000000-0005-0000-0000-0000694E0000}"/>
    <cellStyle name="Nota 2 4 4 5 3 4" xfId="12863" xr:uid="{00000000-0005-0000-0000-00006A4E0000}"/>
    <cellStyle name="Nota 2 4 4 5 3 4 2" xfId="22115" xr:uid="{00000000-0005-0000-0000-00006B4E0000}"/>
    <cellStyle name="Nota 2 4 4 5 3 4 3" xfId="31367" xr:uid="{00000000-0005-0000-0000-00006C4E0000}"/>
    <cellStyle name="Nota 2 4 4 5 4" xfId="4246" xr:uid="{00000000-0005-0000-0000-00006D4E0000}"/>
    <cellStyle name="Nota 2 4 4 5 4 2" xfId="7694" xr:uid="{00000000-0005-0000-0000-00006E4E0000}"/>
    <cellStyle name="Nota 2 4 4 5 4 2 2" xfId="16946" xr:uid="{00000000-0005-0000-0000-00006F4E0000}"/>
    <cellStyle name="Nota 2 4 4 5 4 2 2 2" xfId="26198" xr:uid="{00000000-0005-0000-0000-0000704E0000}"/>
    <cellStyle name="Nota 2 4 4 5 4 2 2 3" xfId="35450" xr:uid="{00000000-0005-0000-0000-0000714E0000}"/>
    <cellStyle name="Nota 2 4 4 5 4 3" xfId="10376" xr:uid="{00000000-0005-0000-0000-0000724E0000}"/>
    <cellStyle name="Nota 2 4 4 5 4 3 2" xfId="19628" xr:uid="{00000000-0005-0000-0000-0000734E0000}"/>
    <cellStyle name="Nota 2 4 4 5 4 3 2 2" xfId="28880" xr:uid="{00000000-0005-0000-0000-0000744E0000}"/>
    <cellStyle name="Nota 2 4 4 5 4 3 2 3" xfId="38132" xr:uid="{00000000-0005-0000-0000-0000754E0000}"/>
    <cellStyle name="Nota 2 4 4 5 4 4" xfId="13498" xr:uid="{00000000-0005-0000-0000-0000764E0000}"/>
    <cellStyle name="Nota 2 4 4 5 4 4 2" xfId="22750" xr:uid="{00000000-0005-0000-0000-0000774E0000}"/>
    <cellStyle name="Nota 2 4 4 5 4 4 3" xfId="32002" xr:uid="{00000000-0005-0000-0000-0000784E0000}"/>
    <cellStyle name="Nota 2 4 4 5 5" xfId="5654" xr:uid="{00000000-0005-0000-0000-0000794E0000}"/>
    <cellStyle name="Nota 2 4 4 5 5 2" xfId="14906" xr:uid="{00000000-0005-0000-0000-00007A4E0000}"/>
    <cellStyle name="Nota 2 4 4 5 5 2 2" xfId="24158" xr:uid="{00000000-0005-0000-0000-00007B4E0000}"/>
    <cellStyle name="Nota 2 4 4 5 5 2 3" xfId="33410" xr:uid="{00000000-0005-0000-0000-00007C4E0000}"/>
    <cellStyle name="Nota 2 4 4 5 6" xfId="8336" xr:uid="{00000000-0005-0000-0000-00007D4E0000}"/>
    <cellStyle name="Nota 2 4 4 5 6 2" xfId="17588" xr:uid="{00000000-0005-0000-0000-00007E4E0000}"/>
    <cellStyle name="Nota 2 4 4 5 6 2 2" xfId="26840" xr:uid="{00000000-0005-0000-0000-00007F4E0000}"/>
    <cellStyle name="Nota 2 4 4 5 6 2 3" xfId="36092" xr:uid="{00000000-0005-0000-0000-0000804E0000}"/>
    <cellStyle name="Nota 2 4 4 5 7" xfId="11458" xr:uid="{00000000-0005-0000-0000-0000814E0000}"/>
    <cellStyle name="Nota 2 4 4 5 7 2" xfId="20710" xr:uid="{00000000-0005-0000-0000-0000824E0000}"/>
    <cellStyle name="Nota 2 4 4 5 7 3" xfId="29962" xr:uid="{00000000-0005-0000-0000-0000834E0000}"/>
    <cellStyle name="Nota 2 4 4 6" xfId="2264" xr:uid="{00000000-0005-0000-0000-0000844E0000}"/>
    <cellStyle name="Nota 2 4 4 6 2" xfId="3013" xr:uid="{00000000-0005-0000-0000-0000854E0000}"/>
    <cellStyle name="Nota 2 4 4 6 2 2" xfId="6461" xr:uid="{00000000-0005-0000-0000-0000864E0000}"/>
    <cellStyle name="Nota 2 4 4 6 2 2 2" xfId="15713" xr:uid="{00000000-0005-0000-0000-0000874E0000}"/>
    <cellStyle name="Nota 2 4 4 6 2 2 2 2" xfId="24965" xr:uid="{00000000-0005-0000-0000-0000884E0000}"/>
    <cellStyle name="Nota 2 4 4 6 2 2 2 3" xfId="34217" xr:uid="{00000000-0005-0000-0000-0000894E0000}"/>
    <cellStyle name="Nota 2 4 4 6 2 3" xfId="9143" xr:uid="{00000000-0005-0000-0000-00008A4E0000}"/>
    <cellStyle name="Nota 2 4 4 6 2 3 2" xfId="18395" xr:uid="{00000000-0005-0000-0000-00008B4E0000}"/>
    <cellStyle name="Nota 2 4 4 6 2 3 2 2" xfId="27647" xr:uid="{00000000-0005-0000-0000-00008C4E0000}"/>
    <cellStyle name="Nota 2 4 4 6 2 3 2 3" xfId="36899" xr:uid="{00000000-0005-0000-0000-00008D4E0000}"/>
    <cellStyle name="Nota 2 4 4 6 2 4" xfId="12265" xr:uid="{00000000-0005-0000-0000-00008E4E0000}"/>
    <cellStyle name="Nota 2 4 4 6 2 4 2" xfId="21517" xr:uid="{00000000-0005-0000-0000-00008F4E0000}"/>
    <cellStyle name="Nota 2 4 4 6 2 4 3" xfId="30769" xr:uid="{00000000-0005-0000-0000-0000904E0000}"/>
    <cellStyle name="Nota 2 4 4 6 3" xfId="3669" xr:uid="{00000000-0005-0000-0000-0000914E0000}"/>
    <cellStyle name="Nota 2 4 4 6 3 2" xfId="7117" xr:uid="{00000000-0005-0000-0000-0000924E0000}"/>
    <cellStyle name="Nota 2 4 4 6 3 2 2" xfId="16369" xr:uid="{00000000-0005-0000-0000-0000934E0000}"/>
    <cellStyle name="Nota 2 4 4 6 3 2 2 2" xfId="25621" xr:uid="{00000000-0005-0000-0000-0000944E0000}"/>
    <cellStyle name="Nota 2 4 4 6 3 2 2 3" xfId="34873" xr:uid="{00000000-0005-0000-0000-0000954E0000}"/>
    <cellStyle name="Nota 2 4 4 6 3 3" xfId="9799" xr:uid="{00000000-0005-0000-0000-0000964E0000}"/>
    <cellStyle name="Nota 2 4 4 6 3 3 2" xfId="19051" xr:uid="{00000000-0005-0000-0000-0000974E0000}"/>
    <cellStyle name="Nota 2 4 4 6 3 3 2 2" xfId="28303" xr:uid="{00000000-0005-0000-0000-0000984E0000}"/>
    <cellStyle name="Nota 2 4 4 6 3 3 2 3" xfId="37555" xr:uid="{00000000-0005-0000-0000-0000994E0000}"/>
    <cellStyle name="Nota 2 4 4 6 3 4" xfId="12921" xr:uid="{00000000-0005-0000-0000-00009A4E0000}"/>
    <cellStyle name="Nota 2 4 4 6 3 4 2" xfId="22173" xr:uid="{00000000-0005-0000-0000-00009B4E0000}"/>
    <cellStyle name="Nota 2 4 4 6 3 4 3" xfId="31425" xr:uid="{00000000-0005-0000-0000-00009C4E0000}"/>
    <cellStyle name="Nota 2 4 4 6 4" xfId="4304" xr:uid="{00000000-0005-0000-0000-00009D4E0000}"/>
    <cellStyle name="Nota 2 4 4 6 4 2" xfId="7752" xr:uid="{00000000-0005-0000-0000-00009E4E0000}"/>
    <cellStyle name="Nota 2 4 4 6 4 2 2" xfId="17004" xr:uid="{00000000-0005-0000-0000-00009F4E0000}"/>
    <cellStyle name="Nota 2 4 4 6 4 2 2 2" xfId="26256" xr:uid="{00000000-0005-0000-0000-0000A04E0000}"/>
    <cellStyle name="Nota 2 4 4 6 4 2 2 3" xfId="35508" xr:uid="{00000000-0005-0000-0000-0000A14E0000}"/>
    <cellStyle name="Nota 2 4 4 6 4 3" xfId="10434" xr:uid="{00000000-0005-0000-0000-0000A24E0000}"/>
    <cellStyle name="Nota 2 4 4 6 4 3 2" xfId="19686" xr:uid="{00000000-0005-0000-0000-0000A34E0000}"/>
    <cellStyle name="Nota 2 4 4 6 4 3 2 2" xfId="28938" xr:uid="{00000000-0005-0000-0000-0000A44E0000}"/>
    <cellStyle name="Nota 2 4 4 6 4 3 2 3" xfId="38190" xr:uid="{00000000-0005-0000-0000-0000A54E0000}"/>
    <cellStyle name="Nota 2 4 4 6 4 4" xfId="13556" xr:uid="{00000000-0005-0000-0000-0000A64E0000}"/>
    <cellStyle name="Nota 2 4 4 6 4 4 2" xfId="22808" xr:uid="{00000000-0005-0000-0000-0000A74E0000}"/>
    <cellStyle name="Nota 2 4 4 6 4 4 3" xfId="32060" xr:uid="{00000000-0005-0000-0000-0000A84E0000}"/>
    <cellStyle name="Nota 2 4 4 6 5" xfId="5712" xr:uid="{00000000-0005-0000-0000-0000A94E0000}"/>
    <cellStyle name="Nota 2 4 4 6 5 2" xfId="14964" xr:uid="{00000000-0005-0000-0000-0000AA4E0000}"/>
    <cellStyle name="Nota 2 4 4 6 5 2 2" xfId="24216" xr:uid="{00000000-0005-0000-0000-0000AB4E0000}"/>
    <cellStyle name="Nota 2 4 4 6 5 2 3" xfId="33468" xr:uid="{00000000-0005-0000-0000-0000AC4E0000}"/>
    <cellStyle name="Nota 2 4 4 6 6" xfId="8394" xr:uid="{00000000-0005-0000-0000-0000AD4E0000}"/>
    <cellStyle name="Nota 2 4 4 6 6 2" xfId="17646" xr:uid="{00000000-0005-0000-0000-0000AE4E0000}"/>
    <cellStyle name="Nota 2 4 4 6 6 2 2" xfId="26898" xr:uid="{00000000-0005-0000-0000-0000AF4E0000}"/>
    <cellStyle name="Nota 2 4 4 6 6 2 3" xfId="36150" xr:uid="{00000000-0005-0000-0000-0000B04E0000}"/>
    <cellStyle name="Nota 2 4 4 6 7" xfId="11516" xr:uid="{00000000-0005-0000-0000-0000B14E0000}"/>
    <cellStyle name="Nota 2 4 4 6 7 2" xfId="20768" xr:uid="{00000000-0005-0000-0000-0000B24E0000}"/>
    <cellStyle name="Nota 2 4 4 6 7 3" xfId="30020" xr:uid="{00000000-0005-0000-0000-0000B34E0000}"/>
    <cellStyle name="Nota 2 4 4 7" xfId="1107" xr:uid="{00000000-0005-0000-0000-0000B44E0000}"/>
    <cellStyle name="Nota 2 4 4 7 2" xfId="4835" xr:uid="{00000000-0005-0000-0000-0000B54E0000}"/>
    <cellStyle name="Nota 2 4 4 7 2 2" xfId="14087" xr:uid="{00000000-0005-0000-0000-0000B64E0000}"/>
    <cellStyle name="Nota 2 4 4 7 2 2 2" xfId="23339" xr:uid="{00000000-0005-0000-0000-0000B74E0000}"/>
    <cellStyle name="Nota 2 4 4 7 2 2 3" xfId="32591" xr:uid="{00000000-0005-0000-0000-0000B84E0000}"/>
    <cellStyle name="Nota 2 4 4 7 3" xfId="4340" xr:uid="{00000000-0005-0000-0000-0000B94E0000}"/>
    <cellStyle name="Nota 2 4 4 7 3 2" xfId="13592" xr:uid="{00000000-0005-0000-0000-0000BA4E0000}"/>
    <cellStyle name="Nota 2 4 4 7 3 2 2" xfId="22844" xr:uid="{00000000-0005-0000-0000-0000BB4E0000}"/>
    <cellStyle name="Nota 2 4 4 7 3 2 3" xfId="32096" xr:uid="{00000000-0005-0000-0000-0000BC4E0000}"/>
    <cellStyle name="Nota 2 4 4 7 4" xfId="10861" xr:uid="{00000000-0005-0000-0000-0000BD4E0000}"/>
    <cellStyle name="Nota 2 4 4 7 4 2" xfId="20113" xr:uid="{00000000-0005-0000-0000-0000BE4E0000}"/>
    <cellStyle name="Nota 2 4 4 7 4 3" xfId="29365" xr:uid="{00000000-0005-0000-0000-0000BF4E0000}"/>
    <cellStyle name="Nota 2 4 4 8" xfId="2313" xr:uid="{00000000-0005-0000-0000-0000C04E0000}"/>
    <cellStyle name="Nota 2 4 4 8 2" xfId="5761" xr:uid="{00000000-0005-0000-0000-0000C14E0000}"/>
    <cellStyle name="Nota 2 4 4 8 2 2" xfId="15013" xr:uid="{00000000-0005-0000-0000-0000C24E0000}"/>
    <cellStyle name="Nota 2 4 4 8 2 2 2" xfId="24265" xr:uid="{00000000-0005-0000-0000-0000C34E0000}"/>
    <cellStyle name="Nota 2 4 4 8 2 2 3" xfId="33517" xr:uid="{00000000-0005-0000-0000-0000C44E0000}"/>
    <cellStyle name="Nota 2 4 4 8 3" xfId="8443" xr:uid="{00000000-0005-0000-0000-0000C54E0000}"/>
    <cellStyle name="Nota 2 4 4 8 3 2" xfId="17695" xr:uid="{00000000-0005-0000-0000-0000C64E0000}"/>
    <cellStyle name="Nota 2 4 4 8 3 2 2" xfId="26947" xr:uid="{00000000-0005-0000-0000-0000C74E0000}"/>
    <cellStyle name="Nota 2 4 4 8 3 2 3" xfId="36199" xr:uid="{00000000-0005-0000-0000-0000C84E0000}"/>
    <cellStyle name="Nota 2 4 4 8 4" xfId="11565" xr:uid="{00000000-0005-0000-0000-0000C94E0000}"/>
    <cellStyle name="Nota 2 4 4 8 4 2" xfId="20817" xr:uid="{00000000-0005-0000-0000-0000CA4E0000}"/>
    <cellStyle name="Nota 2 4 4 8 4 3" xfId="30069" xr:uid="{00000000-0005-0000-0000-0000CB4E0000}"/>
    <cellStyle name="Nota 2 4 4 9" xfId="1033" xr:uid="{00000000-0005-0000-0000-0000CC4E0000}"/>
    <cellStyle name="Nota 2 4 4 9 2" xfId="4761" xr:uid="{00000000-0005-0000-0000-0000CD4E0000}"/>
    <cellStyle name="Nota 2 4 4 9 2 2" xfId="14013" xr:uid="{00000000-0005-0000-0000-0000CE4E0000}"/>
    <cellStyle name="Nota 2 4 4 9 2 2 2" xfId="23265" xr:uid="{00000000-0005-0000-0000-0000CF4E0000}"/>
    <cellStyle name="Nota 2 4 4 9 2 2 3" xfId="32517" xr:uid="{00000000-0005-0000-0000-0000D04E0000}"/>
    <cellStyle name="Nota 2 4 4 9 3" xfId="5081" xr:uid="{00000000-0005-0000-0000-0000D14E0000}"/>
    <cellStyle name="Nota 2 4 4 9 3 2" xfId="14333" xr:uid="{00000000-0005-0000-0000-0000D24E0000}"/>
    <cellStyle name="Nota 2 4 4 9 3 2 2" xfId="23585" xr:uid="{00000000-0005-0000-0000-0000D34E0000}"/>
    <cellStyle name="Nota 2 4 4 9 3 2 3" xfId="32837" xr:uid="{00000000-0005-0000-0000-0000D44E0000}"/>
    <cellStyle name="Nota 2 4 4 9 4" xfId="10787" xr:uid="{00000000-0005-0000-0000-0000D54E0000}"/>
    <cellStyle name="Nota 2 4 4 9 4 2" xfId="20039" xr:uid="{00000000-0005-0000-0000-0000D64E0000}"/>
    <cellStyle name="Nota 2 4 4 9 4 3" xfId="29291" xr:uid="{00000000-0005-0000-0000-0000D74E0000}"/>
    <cellStyle name="Nota 2 4 5" xfId="1759" xr:uid="{00000000-0005-0000-0000-0000D84E0000}"/>
    <cellStyle name="Nota 2 4 5 2" xfId="2512" xr:uid="{00000000-0005-0000-0000-0000D94E0000}"/>
    <cellStyle name="Nota 2 4 5 2 2" xfId="5960" xr:uid="{00000000-0005-0000-0000-0000DA4E0000}"/>
    <cellStyle name="Nota 2 4 5 2 2 2" xfId="15212" xr:uid="{00000000-0005-0000-0000-0000DB4E0000}"/>
    <cellStyle name="Nota 2 4 5 2 2 2 2" xfId="24464" xr:uid="{00000000-0005-0000-0000-0000DC4E0000}"/>
    <cellStyle name="Nota 2 4 5 2 2 2 3" xfId="33716" xr:uid="{00000000-0005-0000-0000-0000DD4E0000}"/>
    <cellStyle name="Nota 2 4 5 2 3" xfId="8642" xr:uid="{00000000-0005-0000-0000-0000DE4E0000}"/>
    <cellStyle name="Nota 2 4 5 2 3 2" xfId="17894" xr:uid="{00000000-0005-0000-0000-0000DF4E0000}"/>
    <cellStyle name="Nota 2 4 5 2 3 2 2" xfId="27146" xr:uid="{00000000-0005-0000-0000-0000E04E0000}"/>
    <cellStyle name="Nota 2 4 5 2 3 2 3" xfId="36398" xr:uid="{00000000-0005-0000-0000-0000E14E0000}"/>
    <cellStyle name="Nota 2 4 5 2 4" xfId="11764" xr:uid="{00000000-0005-0000-0000-0000E24E0000}"/>
    <cellStyle name="Nota 2 4 5 2 4 2" xfId="21016" xr:uid="{00000000-0005-0000-0000-0000E34E0000}"/>
    <cellStyle name="Nota 2 4 5 2 4 3" xfId="30268" xr:uid="{00000000-0005-0000-0000-0000E44E0000}"/>
    <cellStyle name="Nota 2 4 5 3" xfId="3168" xr:uid="{00000000-0005-0000-0000-0000E54E0000}"/>
    <cellStyle name="Nota 2 4 5 3 2" xfId="6616" xr:uid="{00000000-0005-0000-0000-0000E64E0000}"/>
    <cellStyle name="Nota 2 4 5 3 2 2" xfId="15868" xr:uid="{00000000-0005-0000-0000-0000E74E0000}"/>
    <cellStyle name="Nota 2 4 5 3 2 2 2" xfId="25120" xr:uid="{00000000-0005-0000-0000-0000E84E0000}"/>
    <cellStyle name="Nota 2 4 5 3 2 2 3" xfId="34372" xr:uid="{00000000-0005-0000-0000-0000E94E0000}"/>
    <cellStyle name="Nota 2 4 5 3 3" xfId="9298" xr:uid="{00000000-0005-0000-0000-0000EA4E0000}"/>
    <cellStyle name="Nota 2 4 5 3 3 2" xfId="18550" xr:uid="{00000000-0005-0000-0000-0000EB4E0000}"/>
    <cellStyle name="Nota 2 4 5 3 3 2 2" xfId="27802" xr:uid="{00000000-0005-0000-0000-0000EC4E0000}"/>
    <cellStyle name="Nota 2 4 5 3 3 2 3" xfId="37054" xr:uid="{00000000-0005-0000-0000-0000ED4E0000}"/>
    <cellStyle name="Nota 2 4 5 3 4" xfId="12420" xr:uid="{00000000-0005-0000-0000-0000EE4E0000}"/>
    <cellStyle name="Nota 2 4 5 3 4 2" xfId="21672" xr:uid="{00000000-0005-0000-0000-0000EF4E0000}"/>
    <cellStyle name="Nota 2 4 5 3 4 3" xfId="30924" xr:uid="{00000000-0005-0000-0000-0000F04E0000}"/>
    <cellStyle name="Nota 2 4 5 4" xfId="3803" xr:uid="{00000000-0005-0000-0000-0000F14E0000}"/>
    <cellStyle name="Nota 2 4 5 4 2" xfId="7251" xr:uid="{00000000-0005-0000-0000-0000F24E0000}"/>
    <cellStyle name="Nota 2 4 5 4 2 2" xfId="16503" xr:uid="{00000000-0005-0000-0000-0000F34E0000}"/>
    <cellStyle name="Nota 2 4 5 4 2 2 2" xfId="25755" xr:uid="{00000000-0005-0000-0000-0000F44E0000}"/>
    <cellStyle name="Nota 2 4 5 4 2 2 3" xfId="35007" xr:uid="{00000000-0005-0000-0000-0000F54E0000}"/>
    <cellStyle name="Nota 2 4 5 4 3" xfId="9933" xr:uid="{00000000-0005-0000-0000-0000F64E0000}"/>
    <cellStyle name="Nota 2 4 5 4 3 2" xfId="19185" xr:uid="{00000000-0005-0000-0000-0000F74E0000}"/>
    <cellStyle name="Nota 2 4 5 4 3 2 2" xfId="28437" xr:uid="{00000000-0005-0000-0000-0000F84E0000}"/>
    <cellStyle name="Nota 2 4 5 4 3 2 3" xfId="37689" xr:uid="{00000000-0005-0000-0000-0000F94E0000}"/>
    <cellStyle name="Nota 2 4 5 4 4" xfId="13055" xr:uid="{00000000-0005-0000-0000-0000FA4E0000}"/>
    <cellStyle name="Nota 2 4 5 4 4 2" xfId="22307" xr:uid="{00000000-0005-0000-0000-0000FB4E0000}"/>
    <cellStyle name="Nota 2 4 5 4 4 3" xfId="31559" xr:uid="{00000000-0005-0000-0000-0000FC4E0000}"/>
    <cellStyle name="Nota 2 4 5 5" xfId="5209" xr:uid="{00000000-0005-0000-0000-0000FD4E0000}"/>
    <cellStyle name="Nota 2 4 5 5 2" xfId="14461" xr:uid="{00000000-0005-0000-0000-0000FE4E0000}"/>
    <cellStyle name="Nota 2 4 5 5 2 2" xfId="23713" xr:uid="{00000000-0005-0000-0000-0000FF4E0000}"/>
    <cellStyle name="Nota 2 4 5 5 2 3" xfId="32965" xr:uid="{00000000-0005-0000-0000-0000004F0000}"/>
    <cellStyle name="Nota 2 4 5 6" xfId="7892" xr:uid="{00000000-0005-0000-0000-0000014F0000}"/>
    <cellStyle name="Nota 2 4 5 6 2" xfId="17144" xr:uid="{00000000-0005-0000-0000-0000024F0000}"/>
    <cellStyle name="Nota 2 4 5 6 2 2" xfId="26396" xr:uid="{00000000-0005-0000-0000-0000034F0000}"/>
    <cellStyle name="Nota 2 4 5 6 2 3" xfId="35648" xr:uid="{00000000-0005-0000-0000-0000044F0000}"/>
    <cellStyle name="Nota 2 4 5 7" xfId="11014" xr:uid="{00000000-0005-0000-0000-0000054F0000}"/>
    <cellStyle name="Nota 2 4 5 7 2" xfId="20266" xr:uid="{00000000-0005-0000-0000-0000064F0000}"/>
    <cellStyle name="Nota 2 4 5 7 3" xfId="29518" xr:uid="{00000000-0005-0000-0000-0000074F0000}"/>
    <cellStyle name="Nota 2 4 6" xfId="1877" xr:uid="{00000000-0005-0000-0000-0000084F0000}"/>
    <cellStyle name="Nota 2 4 6 2" xfId="2630" xr:uid="{00000000-0005-0000-0000-0000094F0000}"/>
    <cellStyle name="Nota 2 4 6 2 2" xfId="6078" xr:uid="{00000000-0005-0000-0000-00000A4F0000}"/>
    <cellStyle name="Nota 2 4 6 2 2 2" xfId="15330" xr:uid="{00000000-0005-0000-0000-00000B4F0000}"/>
    <cellStyle name="Nota 2 4 6 2 2 2 2" xfId="24582" xr:uid="{00000000-0005-0000-0000-00000C4F0000}"/>
    <cellStyle name="Nota 2 4 6 2 2 2 3" xfId="33834" xr:uid="{00000000-0005-0000-0000-00000D4F0000}"/>
    <cellStyle name="Nota 2 4 6 2 3" xfId="8760" xr:uid="{00000000-0005-0000-0000-00000E4F0000}"/>
    <cellStyle name="Nota 2 4 6 2 3 2" xfId="18012" xr:uid="{00000000-0005-0000-0000-00000F4F0000}"/>
    <cellStyle name="Nota 2 4 6 2 3 2 2" xfId="27264" xr:uid="{00000000-0005-0000-0000-0000104F0000}"/>
    <cellStyle name="Nota 2 4 6 2 3 2 3" xfId="36516" xr:uid="{00000000-0005-0000-0000-0000114F0000}"/>
    <cellStyle name="Nota 2 4 6 2 4" xfId="11882" xr:uid="{00000000-0005-0000-0000-0000124F0000}"/>
    <cellStyle name="Nota 2 4 6 2 4 2" xfId="21134" xr:uid="{00000000-0005-0000-0000-0000134F0000}"/>
    <cellStyle name="Nota 2 4 6 2 4 3" xfId="30386" xr:uid="{00000000-0005-0000-0000-0000144F0000}"/>
    <cellStyle name="Nota 2 4 6 3" xfId="3286" xr:uid="{00000000-0005-0000-0000-0000154F0000}"/>
    <cellStyle name="Nota 2 4 6 3 2" xfId="6734" xr:uid="{00000000-0005-0000-0000-0000164F0000}"/>
    <cellStyle name="Nota 2 4 6 3 2 2" xfId="15986" xr:uid="{00000000-0005-0000-0000-0000174F0000}"/>
    <cellStyle name="Nota 2 4 6 3 2 2 2" xfId="25238" xr:uid="{00000000-0005-0000-0000-0000184F0000}"/>
    <cellStyle name="Nota 2 4 6 3 2 2 3" xfId="34490" xr:uid="{00000000-0005-0000-0000-0000194F0000}"/>
    <cellStyle name="Nota 2 4 6 3 3" xfId="9416" xr:uid="{00000000-0005-0000-0000-00001A4F0000}"/>
    <cellStyle name="Nota 2 4 6 3 3 2" xfId="18668" xr:uid="{00000000-0005-0000-0000-00001B4F0000}"/>
    <cellStyle name="Nota 2 4 6 3 3 2 2" xfId="27920" xr:uid="{00000000-0005-0000-0000-00001C4F0000}"/>
    <cellStyle name="Nota 2 4 6 3 3 2 3" xfId="37172" xr:uid="{00000000-0005-0000-0000-00001D4F0000}"/>
    <cellStyle name="Nota 2 4 6 3 4" xfId="12538" xr:uid="{00000000-0005-0000-0000-00001E4F0000}"/>
    <cellStyle name="Nota 2 4 6 3 4 2" xfId="21790" xr:uid="{00000000-0005-0000-0000-00001F4F0000}"/>
    <cellStyle name="Nota 2 4 6 3 4 3" xfId="31042" xr:uid="{00000000-0005-0000-0000-0000204F0000}"/>
    <cellStyle name="Nota 2 4 6 4" xfId="3921" xr:uid="{00000000-0005-0000-0000-0000214F0000}"/>
    <cellStyle name="Nota 2 4 6 4 2" xfId="7369" xr:uid="{00000000-0005-0000-0000-0000224F0000}"/>
    <cellStyle name="Nota 2 4 6 4 2 2" xfId="16621" xr:uid="{00000000-0005-0000-0000-0000234F0000}"/>
    <cellStyle name="Nota 2 4 6 4 2 2 2" xfId="25873" xr:uid="{00000000-0005-0000-0000-0000244F0000}"/>
    <cellStyle name="Nota 2 4 6 4 2 2 3" xfId="35125" xr:uid="{00000000-0005-0000-0000-0000254F0000}"/>
    <cellStyle name="Nota 2 4 6 4 3" xfId="10051" xr:uid="{00000000-0005-0000-0000-0000264F0000}"/>
    <cellStyle name="Nota 2 4 6 4 3 2" xfId="19303" xr:uid="{00000000-0005-0000-0000-0000274F0000}"/>
    <cellStyle name="Nota 2 4 6 4 3 2 2" xfId="28555" xr:uid="{00000000-0005-0000-0000-0000284F0000}"/>
    <cellStyle name="Nota 2 4 6 4 3 2 3" xfId="37807" xr:uid="{00000000-0005-0000-0000-0000294F0000}"/>
    <cellStyle name="Nota 2 4 6 4 4" xfId="13173" xr:uid="{00000000-0005-0000-0000-00002A4F0000}"/>
    <cellStyle name="Nota 2 4 6 4 4 2" xfId="22425" xr:uid="{00000000-0005-0000-0000-00002B4F0000}"/>
    <cellStyle name="Nota 2 4 6 4 4 3" xfId="31677" xr:uid="{00000000-0005-0000-0000-00002C4F0000}"/>
    <cellStyle name="Nota 2 4 6 5" xfId="5327" xr:uid="{00000000-0005-0000-0000-00002D4F0000}"/>
    <cellStyle name="Nota 2 4 6 5 2" xfId="14579" xr:uid="{00000000-0005-0000-0000-00002E4F0000}"/>
    <cellStyle name="Nota 2 4 6 5 2 2" xfId="23831" xr:uid="{00000000-0005-0000-0000-00002F4F0000}"/>
    <cellStyle name="Nota 2 4 6 5 2 3" xfId="33083" xr:uid="{00000000-0005-0000-0000-0000304F0000}"/>
    <cellStyle name="Nota 2 4 6 6" xfId="8010" xr:uid="{00000000-0005-0000-0000-0000314F0000}"/>
    <cellStyle name="Nota 2 4 6 6 2" xfId="17262" xr:uid="{00000000-0005-0000-0000-0000324F0000}"/>
    <cellStyle name="Nota 2 4 6 6 2 2" xfId="26514" xr:uid="{00000000-0005-0000-0000-0000334F0000}"/>
    <cellStyle name="Nota 2 4 6 6 2 3" xfId="35766" xr:uid="{00000000-0005-0000-0000-0000344F0000}"/>
    <cellStyle name="Nota 2 4 6 7" xfId="11132" xr:uid="{00000000-0005-0000-0000-0000354F0000}"/>
    <cellStyle name="Nota 2 4 6 7 2" xfId="20384" xr:uid="{00000000-0005-0000-0000-0000364F0000}"/>
    <cellStyle name="Nota 2 4 6 7 3" xfId="29636" xr:uid="{00000000-0005-0000-0000-0000374F0000}"/>
    <cellStyle name="Nota 2 4 7" xfId="2053" xr:uid="{00000000-0005-0000-0000-0000384F0000}"/>
    <cellStyle name="Nota 2 4 7 2" xfId="2802" xr:uid="{00000000-0005-0000-0000-0000394F0000}"/>
    <cellStyle name="Nota 2 4 7 2 2" xfId="6250" xr:uid="{00000000-0005-0000-0000-00003A4F0000}"/>
    <cellStyle name="Nota 2 4 7 2 2 2" xfId="15502" xr:uid="{00000000-0005-0000-0000-00003B4F0000}"/>
    <cellStyle name="Nota 2 4 7 2 2 2 2" xfId="24754" xr:uid="{00000000-0005-0000-0000-00003C4F0000}"/>
    <cellStyle name="Nota 2 4 7 2 2 2 3" xfId="34006" xr:uid="{00000000-0005-0000-0000-00003D4F0000}"/>
    <cellStyle name="Nota 2 4 7 2 3" xfId="8932" xr:uid="{00000000-0005-0000-0000-00003E4F0000}"/>
    <cellStyle name="Nota 2 4 7 2 3 2" xfId="18184" xr:uid="{00000000-0005-0000-0000-00003F4F0000}"/>
    <cellStyle name="Nota 2 4 7 2 3 2 2" xfId="27436" xr:uid="{00000000-0005-0000-0000-0000404F0000}"/>
    <cellStyle name="Nota 2 4 7 2 3 2 3" xfId="36688" xr:uid="{00000000-0005-0000-0000-0000414F0000}"/>
    <cellStyle name="Nota 2 4 7 2 4" xfId="12054" xr:uid="{00000000-0005-0000-0000-0000424F0000}"/>
    <cellStyle name="Nota 2 4 7 2 4 2" xfId="21306" xr:uid="{00000000-0005-0000-0000-0000434F0000}"/>
    <cellStyle name="Nota 2 4 7 2 4 3" xfId="30558" xr:uid="{00000000-0005-0000-0000-0000444F0000}"/>
    <cellStyle name="Nota 2 4 7 3" xfId="3458" xr:uid="{00000000-0005-0000-0000-0000454F0000}"/>
    <cellStyle name="Nota 2 4 7 3 2" xfId="6906" xr:uid="{00000000-0005-0000-0000-0000464F0000}"/>
    <cellStyle name="Nota 2 4 7 3 2 2" xfId="16158" xr:uid="{00000000-0005-0000-0000-0000474F0000}"/>
    <cellStyle name="Nota 2 4 7 3 2 2 2" xfId="25410" xr:uid="{00000000-0005-0000-0000-0000484F0000}"/>
    <cellStyle name="Nota 2 4 7 3 2 2 3" xfId="34662" xr:uid="{00000000-0005-0000-0000-0000494F0000}"/>
    <cellStyle name="Nota 2 4 7 3 3" xfId="9588" xr:uid="{00000000-0005-0000-0000-00004A4F0000}"/>
    <cellStyle name="Nota 2 4 7 3 3 2" xfId="18840" xr:uid="{00000000-0005-0000-0000-00004B4F0000}"/>
    <cellStyle name="Nota 2 4 7 3 3 2 2" xfId="28092" xr:uid="{00000000-0005-0000-0000-00004C4F0000}"/>
    <cellStyle name="Nota 2 4 7 3 3 2 3" xfId="37344" xr:uid="{00000000-0005-0000-0000-00004D4F0000}"/>
    <cellStyle name="Nota 2 4 7 3 4" xfId="12710" xr:uid="{00000000-0005-0000-0000-00004E4F0000}"/>
    <cellStyle name="Nota 2 4 7 3 4 2" xfId="21962" xr:uid="{00000000-0005-0000-0000-00004F4F0000}"/>
    <cellStyle name="Nota 2 4 7 3 4 3" xfId="31214" xr:uid="{00000000-0005-0000-0000-0000504F0000}"/>
    <cellStyle name="Nota 2 4 7 4" xfId="4093" xr:uid="{00000000-0005-0000-0000-0000514F0000}"/>
    <cellStyle name="Nota 2 4 7 4 2" xfId="7541" xr:uid="{00000000-0005-0000-0000-0000524F0000}"/>
    <cellStyle name="Nota 2 4 7 4 2 2" xfId="16793" xr:uid="{00000000-0005-0000-0000-0000534F0000}"/>
    <cellStyle name="Nota 2 4 7 4 2 2 2" xfId="26045" xr:uid="{00000000-0005-0000-0000-0000544F0000}"/>
    <cellStyle name="Nota 2 4 7 4 2 2 3" xfId="35297" xr:uid="{00000000-0005-0000-0000-0000554F0000}"/>
    <cellStyle name="Nota 2 4 7 4 3" xfId="10223" xr:uid="{00000000-0005-0000-0000-0000564F0000}"/>
    <cellStyle name="Nota 2 4 7 4 3 2" xfId="19475" xr:uid="{00000000-0005-0000-0000-0000574F0000}"/>
    <cellStyle name="Nota 2 4 7 4 3 2 2" xfId="28727" xr:uid="{00000000-0005-0000-0000-0000584F0000}"/>
    <cellStyle name="Nota 2 4 7 4 3 2 3" xfId="37979" xr:uid="{00000000-0005-0000-0000-0000594F0000}"/>
    <cellStyle name="Nota 2 4 7 4 4" xfId="13345" xr:uid="{00000000-0005-0000-0000-00005A4F0000}"/>
    <cellStyle name="Nota 2 4 7 4 4 2" xfId="22597" xr:uid="{00000000-0005-0000-0000-00005B4F0000}"/>
    <cellStyle name="Nota 2 4 7 4 4 3" xfId="31849" xr:uid="{00000000-0005-0000-0000-00005C4F0000}"/>
    <cellStyle name="Nota 2 4 7 5" xfId="5501" xr:uid="{00000000-0005-0000-0000-00005D4F0000}"/>
    <cellStyle name="Nota 2 4 7 5 2" xfId="14753" xr:uid="{00000000-0005-0000-0000-00005E4F0000}"/>
    <cellStyle name="Nota 2 4 7 5 2 2" xfId="24005" xr:uid="{00000000-0005-0000-0000-00005F4F0000}"/>
    <cellStyle name="Nota 2 4 7 5 2 3" xfId="33257" xr:uid="{00000000-0005-0000-0000-0000604F0000}"/>
    <cellStyle name="Nota 2 4 7 6" xfId="8183" xr:uid="{00000000-0005-0000-0000-0000614F0000}"/>
    <cellStyle name="Nota 2 4 7 6 2" xfId="17435" xr:uid="{00000000-0005-0000-0000-0000624F0000}"/>
    <cellStyle name="Nota 2 4 7 6 2 2" xfId="26687" xr:uid="{00000000-0005-0000-0000-0000634F0000}"/>
    <cellStyle name="Nota 2 4 7 6 2 3" xfId="35939" xr:uid="{00000000-0005-0000-0000-0000644F0000}"/>
    <cellStyle name="Nota 2 4 7 7" xfId="11305" xr:uid="{00000000-0005-0000-0000-0000654F0000}"/>
    <cellStyle name="Nota 2 4 7 7 2" xfId="20557" xr:uid="{00000000-0005-0000-0000-0000664F0000}"/>
    <cellStyle name="Nota 2 4 7 7 3" xfId="29809" xr:uid="{00000000-0005-0000-0000-0000674F0000}"/>
    <cellStyle name="Nota 2 4 8" xfId="2051" xr:uid="{00000000-0005-0000-0000-0000684F0000}"/>
    <cellStyle name="Nota 2 4 8 2" xfId="2800" xr:uid="{00000000-0005-0000-0000-0000694F0000}"/>
    <cellStyle name="Nota 2 4 8 2 2" xfId="6248" xr:uid="{00000000-0005-0000-0000-00006A4F0000}"/>
    <cellStyle name="Nota 2 4 8 2 2 2" xfId="15500" xr:uid="{00000000-0005-0000-0000-00006B4F0000}"/>
    <cellStyle name="Nota 2 4 8 2 2 2 2" xfId="24752" xr:uid="{00000000-0005-0000-0000-00006C4F0000}"/>
    <cellStyle name="Nota 2 4 8 2 2 2 3" xfId="34004" xr:uid="{00000000-0005-0000-0000-00006D4F0000}"/>
    <cellStyle name="Nota 2 4 8 2 3" xfId="8930" xr:uid="{00000000-0005-0000-0000-00006E4F0000}"/>
    <cellStyle name="Nota 2 4 8 2 3 2" xfId="18182" xr:uid="{00000000-0005-0000-0000-00006F4F0000}"/>
    <cellStyle name="Nota 2 4 8 2 3 2 2" xfId="27434" xr:uid="{00000000-0005-0000-0000-0000704F0000}"/>
    <cellStyle name="Nota 2 4 8 2 3 2 3" xfId="36686" xr:uid="{00000000-0005-0000-0000-0000714F0000}"/>
    <cellStyle name="Nota 2 4 8 2 4" xfId="12052" xr:uid="{00000000-0005-0000-0000-0000724F0000}"/>
    <cellStyle name="Nota 2 4 8 2 4 2" xfId="21304" xr:uid="{00000000-0005-0000-0000-0000734F0000}"/>
    <cellStyle name="Nota 2 4 8 2 4 3" xfId="30556" xr:uid="{00000000-0005-0000-0000-0000744F0000}"/>
    <cellStyle name="Nota 2 4 8 3" xfId="3456" xr:uid="{00000000-0005-0000-0000-0000754F0000}"/>
    <cellStyle name="Nota 2 4 8 3 2" xfId="6904" xr:uid="{00000000-0005-0000-0000-0000764F0000}"/>
    <cellStyle name="Nota 2 4 8 3 2 2" xfId="16156" xr:uid="{00000000-0005-0000-0000-0000774F0000}"/>
    <cellStyle name="Nota 2 4 8 3 2 2 2" xfId="25408" xr:uid="{00000000-0005-0000-0000-0000784F0000}"/>
    <cellStyle name="Nota 2 4 8 3 2 2 3" xfId="34660" xr:uid="{00000000-0005-0000-0000-0000794F0000}"/>
    <cellStyle name="Nota 2 4 8 3 3" xfId="9586" xr:uid="{00000000-0005-0000-0000-00007A4F0000}"/>
    <cellStyle name="Nota 2 4 8 3 3 2" xfId="18838" xr:uid="{00000000-0005-0000-0000-00007B4F0000}"/>
    <cellStyle name="Nota 2 4 8 3 3 2 2" xfId="28090" xr:uid="{00000000-0005-0000-0000-00007C4F0000}"/>
    <cellStyle name="Nota 2 4 8 3 3 2 3" xfId="37342" xr:uid="{00000000-0005-0000-0000-00007D4F0000}"/>
    <cellStyle name="Nota 2 4 8 3 4" xfId="12708" xr:uid="{00000000-0005-0000-0000-00007E4F0000}"/>
    <cellStyle name="Nota 2 4 8 3 4 2" xfId="21960" xr:uid="{00000000-0005-0000-0000-00007F4F0000}"/>
    <cellStyle name="Nota 2 4 8 3 4 3" xfId="31212" xr:uid="{00000000-0005-0000-0000-0000804F0000}"/>
    <cellStyle name="Nota 2 4 8 4" xfId="4091" xr:uid="{00000000-0005-0000-0000-0000814F0000}"/>
    <cellStyle name="Nota 2 4 8 4 2" xfId="7539" xr:uid="{00000000-0005-0000-0000-0000824F0000}"/>
    <cellStyle name="Nota 2 4 8 4 2 2" xfId="16791" xr:uid="{00000000-0005-0000-0000-0000834F0000}"/>
    <cellStyle name="Nota 2 4 8 4 2 2 2" xfId="26043" xr:uid="{00000000-0005-0000-0000-0000844F0000}"/>
    <cellStyle name="Nota 2 4 8 4 2 2 3" xfId="35295" xr:uid="{00000000-0005-0000-0000-0000854F0000}"/>
    <cellStyle name="Nota 2 4 8 4 3" xfId="10221" xr:uid="{00000000-0005-0000-0000-0000864F0000}"/>
    <cellStyle name="Nota 2 4 8 4 3 2" xfId="19473" xr:uid="{00000000-0005-0000-0000-0000874F0000}"/>
    <cellStyle name="Nota 2 4 8 4 3 2 2" xfId="28725" xr:uid="{00000000-0005-0000-0000-0000884F0000}"/>
    <cellStyle name="Nota 2 4 8 4 3 2 3" xfId="37977" xr:uid="{00000000-0005-0000-0000-0000894F0000}"/>
    <cellStyle name="Nota 2 4 8 4 4" xfId="13343" xr:uid="{00000000-0005-0000-0000-00008A4F0000}"/>
    <cellStyle name="Nota 2 4 8 4 4 2" xfId="22595" xr:uid="{00000000-0005-0000-0000-00008B4F0000}"/>
    <cellStyle name="Nota 2 4 8 4 4 3" xfId="31847" xr:uid="{00000000-0005-0000-0000-00008C4F0000}"/>
    <cellStyle name="Nota 2 4 8 5" xfId="5499" xr:uid="{00000000-0005-0000-0000-00008D4F0000}"/>
    <cellStyle name="Nota 2 4 8 5 2" xfId="14751" xr:uid="{00000000-0005-0000-0000-00008E4F0000}"/>
    <cellStyle name="Nota 2 4 8 5 2 2" xfId="24003" xr:uid="{00000000-0005-0000-0000-00008F4F0000}"/>
    <cellStyle name="Nota 2 4 8 5 2 3" xfId="33255" xr:uid="{00000000-0005-0000-0000-0000904F0000}"/>
    <cellStyle name="Nota 2 4 8 6" xfId="8181" xr:uid="{00000000-0005-0000-0000-0000914F0000}"/>
    <cellStyle name="Nota 2 4 8 6 2" xfId="17433" xr:uid="{00000000-0005-0000-0000-0000924F0000}"/>
    <cellStyle name="Nota 2 4 8 6 2 2" xfId="26685" xr:uid="{00000000-0005-0000-0000-0000934F0000}"/>
    <cellStyle name="Nota 2 4 8 6 2 3" xfId="35937" xr:uid="{00000000-0005-0000-0000-0000944F0000}"/>
    <cellStyle name="Nota 2 4 8 7" xfId="11303" xr:uid="{00000000-0005-0000-0000-0000954F0000}"/>
    <cellStyle name="Nota 2 4 8 7 2" xfId="20555" xr:uid="{00000000-0005-0000-0000-0000964F0000}"/>
    <cellStyle name="Nota 2 4 8 7 3" xfId="29807" xr:uid="{00000000-0005-0000-0000-0000974F0000}"/>
    <cellStyle name="Nota 2 4 9" xfId="2196" xr:uid="{00000000-0005-0000-0000-0000984F0000}"/>
    <cellStyle name="Nota 2 4 9 2" xfId="2945" xr:uid="{00000000-0005-0000-0000-0000994F0000}"/>
    <cellStyle name="Nota 2 4 9 2 2" xfId="6393" xr:uid="{00000000-0005-0000-0000-00009A4F0000}"/>
    <cellStyle name="Nota 2 4 9 2 2 2" xfId="15645" xr:uid="{00000000-0005-0000-0000-00009B4F0000}"/>
    <cellStyle name="Nota 2 4 9 2 2 2 2" xfId="24897" xr:uid="{00000000-0005-0000-0000-00009C4F0000}"/>
    <cellStyle name="Nota 2 4 9 2 2 2 3" xfId="34149" xr:uid="{00000000-0005-0000-0000-00009D4F0000}"/>
    <cellStyle name="Nota 2 4 9 2 3" xfId="9075" xr:uid="{00000000-0005-0000-0000-00009E4F0000}"/>
    <cellStyle name="Nota 2 4 9 2 3 2" xfId="18327" xr:uid="{00000000-0005-0000-0000-00009F4F0000}"/>
    <cellStyle name="Nota 2 4 9 2 3 2 2" xfId="27579" xr:uid="{00000000-0005-0000-0000-0000A04F0000}"/>
    <cellStyle name="Nota 2 4 9 2 3 2 3" xfId="36831" xr:uid="{00000000-0005-0000-0000-0000A14F0000}"/>
    <cellStyle name="Nota 2 4 9 2 4" xfId="12197" xr:uid="{00000000-0005-0000-0000-0000A24F0000}"/>
    <cellStyle name="Nota 2 4 9 2 4 2" xfId="21449" xr:uid="{00000000-0005-0000-0000-0000A34F0000}"/>
    <cellStyle name="Nota 2 4 9 2 4 3" xfId="30701" xr:uid="{00000000-0005-0000-0000-0000A44F0000}"/>
    <cellStyle name="Nota 2 4 9 3" xfId="3601" xr:uid="{00000000-0005-0000-0000-0000A54F0000}"/>
    <cellStyle name="Nota 2 4 9 3 2" xfId="7049" xr:uid="{00000000-0005-0000-0000-0000A64F0000}"/>
    <cellStyle name="Nota 2 4 9 3 2 2" xfId="16301" xr:uid="{00000000-0005-0000-0000-0000A74F0000}"/>
    <cellStyle name="Nota 2 4 9 3 2 2 2" xfId="25553" xr:uid="{00000000-0005-0000-0000-0000A84F0000}"/>
    <cellStyle name="Nota 2 4 9 3 2 2 3" xfId="34805" xr:uid="{00000000-0005-0000-0000-0000A94F0000}"/>
    <cellStyle name="Nota 2 4 9 3 3" xfId="9731" xr:uid="{00000000-0005-0000-0000-0000AA4F0000}"/>
    <cellStyle name="Nota 2 4 9 3 3 2" xfId="18983" xr:uid="{00000000-0005-0000-0000-0000AB4F0000}"/>
    <cellStyle name="Nota 2 4 9 3 3 2 2" xfId="28235" xr:uid="{00000000-0005-0000-0000-0000AC4F0000}"/>
    <cellStyle name="Nota 2 4 9 3 3 2 3" xfId="37487" xr:uid="{00000000-0005-0000-0000-0000AD4F0000}"/>
    <cellStyle name="Nota 2 4 9 3 4" xfId="12853" xr:uid="{00000000-0005-0000-0000-0000AE4F0000}"/>
    <cellStyle name="Nota 2 4 9 3 4 2" xfId="22105" xr:uid="{00000000-0005-0000-0000-0000AF4F0000}"/>
    <cellStyle name="Nota 2 4 9 3 4 3" xfId="31357" xr:uid="{00000000-0005-0000-0000-0000B04F0000}"/>
    <cellStyle name="Nota 2 4 9 4" xfId="4236" xr:uid="{00000000-0005-0000-0000-0000B14F0000}"/>
    <cellStyle name="Nota 2 4 9 4 2" xfId="7684" xr:uid="{00000000-0005-0000-0000-0000B24F0000}"/>
    <cellStyle name="Nota 2 4 9 4 2 2" xfId="16936" xr:uid="{00000000-0005-0000-0000-0000B34F0000}"/>
    <cellStyle name="Nota 2 4 9 4 2 2 2" xfId="26188" xr:uid="{00000000-0005-0000-0000-0000B44F0000}"/>
    <cellStyle name="Nota 2 4 9 4 2 2 3" xfId="35440" xr:uid="{00000000-0005-0000-0000-0000B54F0000}"/>
    <cellStyle name="Nota 2 4 9 4 3" xfId="10366" xr:uid="{00000000-0005-0000-0000-0000B64F0000}"/>
    <cellStyle name="Nota 2 4 9 4 3 2" xfId="19618" xr:uid="{00000000-0005-0000-0000-0000B74F0000}"/>
    <cellStyle name="Nota 2 4 9 4 3 2 2" xfId="28870" xr:uid="{00000000-0005-0000-0000-0000B84F0000}"/>
    <cellStyle name="Nota 2 4 9 4 3 2 3" xfId="38122" xr:uid="{00000000-0005-0000-0000-0000B94F0000}"/>
    <cellStyle name="Nota 2 4 9 4 4" xfId="13488" xr:uid="{00000000-0005-0000-0000-0000BA4F0000}"/>
    <cellStyle name="Nota 2 4 9 4 4 2" xfId="22740" xr:uid="{00000000-0005-0000-0000-0000BB4F0000}"/>
    <cellStyle name="Nota 2 4 9 4 4 3" xfId="31992" xr:uid="{00000000-0005-0000-0000-0000BC4F0000}"/>
    <cellStyle name="Nota 2 4 9 5" xfId="5644" xr:uid="{00000000-0005-0000-0000-0000BD4F0000}"/>
    <cellStyle name="Nota 2 4 9 5 2" xfId="14896" xr:uid="{00000000-0005-0000-0000-0000BE4F0000}"/>
    <cellStyle name="Nota 2 4 9 5 2 2" xfId="24148" xr:uid="{00000000-0005-0000-0000-0000BF4F0000}"/>
    <cellStyle name="Nota 2 4 9 5 2 3" xfId="33400" xr:uid="{00000000-0005-0000-0000-0000C04F0000}"/>
    <cellStyle name="Nota 2 4 9 6" xfId="8326" xr:uid="{00000000-0005-0000-0000-0000C14F0000}"/>
    <cellStyle name="Nota 2 4 9 6 2" xfId="17578" xr:uid="{00000000-0005-0000-0000-0000C24F0000}"/>
    <cellStyle name="Nota 2 4 9 6 2 2" xfId="26830" xr:uid="{00000000-0005-0000-0000-0000C34F0000}"/>
    <cellStyle name="Nota 2 4 9 6 2 3" xfId="36082" xr:uid="{00000000-0005-0000-0000-0000C44F0000}"/>
    <cellStyle name="Nota 2 4 9 7" xfId="11448" xr:uid="{00000000-0005-0000-0000-0000C54F0000}"/>
    <cellStyle name="Nota 2 4 9 7 2" xfId="20700" xr:uid="{00000000-0005-0000-0000-0000C64F0000}"/>
    <cellStyle name="Nota 2 4 9 7 3" xfId="29952" xr:uid="{00000000-0005-0000-0000-0000C74F0000}"/>
    <cellStyle name="Nota 2 5" xfId="522" xr:uid="{00000000-0005-0000-0000-0000C84F0000}"/>
    <cellStyle name="Nota 2 5 10" xfId="4436" xr:uid="{00000000-0005-0000-0000-0000C94F0000}"/>
    <cellStyle name="Nota 2 5 10 2" xfId="13688" xr:uid="{00000000-0005-0000-0000-0000CA4F0000}"/>
    <cellStyle name="Nota 2 5 10 2 2" xfId="22940" xr:uid="{00000000-0005-0000-0000-0000CB4F0000}"/>
    <cellStyle name="Nota 2 5 10 2 3" xfId="32192" xr:uid="{00000000-0005-0000-0000-0000CC4F0000}"/>
    <cellStyle name="Nota 2 5 11" xfId="5014" xr:uid="{00000000-0005-0000-0000-0000CD4F0000}"/>
    <cellStyle name="Nota 2 5 11 2" xfId="14266" xr:uid="{00000000-0005-0000-0000-0000CE4F0000}"/>
    <cellStyle name="Nota 2 5 11 2 2" xfId="23518" xr:uid="{00000000-0005-0000-0000-0000CF4F0000}"/>
    <cellStyle name="Nota 2 5 11 2 3" xfId="32770" xr:uid="{00000000-0005-0000-0000-0000D04F0000}"/>
    <cellStyle name="Nota 2 5 12" xfId="10508" xr:uid="{00000000-0005-0000-0000-0000D14F0000}"/>
    <cellStyle name="Nota 2 5 12 2" xfId="19760" xr:uid="{00000000-0005-0000-0000-0000D24F0000}"/>
    <cellStyle name="Nota 2 5 12 3" xfId="29012" xr:uid="{00000000-0005-0000-0000-0000D34F0000}"/>
    <cellStyle name="Nota 2 5 2" xfId="1812" xr:uid="{00000000-0005-0000-0000-0000D44F0000}"/>
    <cellStyle name="Nota 2 5 2 2" xfId="2565" xr:uid="{00000000-0005-0000-0000-0000D54F0000}"/>
    <cellStyle name="Nota 2 5 2 2 2" xfId="6013" xr:uid="{00000000-0005-0000-0000-0000D64F0000}"/>
    <cellStyle name="Nota 2 5 2 2 2 2" xfId="15265" xr:uid="{00000000-0005-0000-0000-0000D74F0000}"/>
    <cellStyle name="Nota 2 5 2 2 2 2 2" xfId="24517" xr:uid="{00000000-0005-0000-0000-0000D84F0000}"/>
    <cellStyle name="Nota 2 5 2 2 2 2 3" xfId="33769" xr:uid="{00000000-0005-0000-0000-0000D94F0000}"/>
    <cellStyle name="Nota 2 5 2 2 3" xfId="8695" xr:uid="{00000000-0005-0000-0000-0000DA4F0000}"/>
    <cellStyle name="Nota 2 5 2 2 3 2" xfId="17947" xr:uid="{00000000-0005-0000-0000-0000DB4F0000}"/>
    <cellStyle name="Nota 2 5 2 2 3 2 2" xfId="27199" xr:uid="{00000000-0005-0000-0000-0000DC4F0000}"/>
    <cellStyle name="Nota 2 5 2 2 3 2 3" xfId="36451" xr:uid="{00000000-0005-0000-0000-0000DD4F0000}"/>
    <cellStyle name="Nota 2 5 2 2 4" xfId="11817" xr:uid="{00000000-0005-0000-0000-0000DE4F0000}"/>
    <cellStyle name="Nota 2 5 2 2 4 2" xfId="21069" xr:uid="{00000000-0005-0000-0000-0000DF4F0000}"/>
    <cellStyle name="Nota 2 5 2 2 4 3" xfId="30321" xr:uid="{00000000-0005-0000-0000-0000E04F0000}"/>
    <cellStyle name="Nota 2 5 2 3" xfId="3221" xr:uid="{00000000-0005-0000-0000-0000E14F0000}"/>
    <cellStyle name="Nota 2 5 2 3 2" xfId="6669" xr:uid="{00000000-0005-0000-0000-0000E24F0000}"/>
    <cellStyle name="Nota 2 5 2 3 2 2" xfId="15921" xr:uid="{00000000-0005-0000-0000-0000E34F0000}"/>
    <cellStyle name="Nota 2 5 2 3 2 2 2" xfId="25173" xr:uid="{00000000-0005-0000-0000-0000E44F0000}"/>
    <cellStyle name="Nota 2 5 2 3 2 2 3" xfId="34425" xr:uid="{00000000-0005-0000-0000-0000E54F0000}"/>
    <cellStyle name="Nota 2 5 2 3 3" xfId="9351" xr:uid="{00000000-0005-0000-0000-0000E64F0000}"/>
    <cellStyle name="Nota 2 5 2 3 3 2" xfId="18603" xr:uid="{00000000-0005-0000-0000-0000E74F0000}"/>
    <cellStyle name="Nota 2 5 2 3 3 2 2" xfId="27855" xr:uid="{00000000-0005-0000-0000-0000E84F0000}"/>
    <cellStyle name="Nota 2 5 2 3 3 2 3" xfId="37107" xr:uid="{00000000-0005-0000-0000-0000E94F0000}"/>
    <cellStyle name="Nota 2 5 2 3 4" xfId="12473" xr:uid="{00000000-0005-0000-0000-0000EA4F0000}"/>
    <cellStyle name="Nota 2 5 2 3 4 2" xfId="21725" xr:uid="{00000000-0005-0000-0000-0000EB4F0000}"/>
    <cellStyle name="Nota 2 5 2 3 4 3" xfId="30977" xr:uid="{00000000-0005-0000-0000-0000EC4F0000}"/>
    <cellStyle name="Nota 2 5 2 4" xfId="3856" xr:uid="{00000000-0005-0000-0000-0000ED4F0000}"/>
    <cellStyle name="Nota 2 5 2 4 2" xfId="7304" xr:uid="{00000000-0005-0000-0000-0000EE4F0000}"/>
    <cellStyle name="Nota 2 5 2 4 2 2" xfId="16556" xr:uid="{00000000-0005-0000-0000-0000EF4F0000}"/>
    <cellStyle name="Nota 2 5 2 4 2 2 2" xfId="25808" xr:uid="{00000000-0005-0000-0000-0000F04F0000}"/>
    <cellStyle name="Nota 2 5 2 4 2 2 3" xfId="35060" xr:uid="{00000000-0005-0000-0000-0000F14F0000}"/>
    <cellStyle name="Nota 2 5 2 4 3" xfId="9986" xr:uid="{00000000-0005-0000-0000-0000F24F0000}"/>
    <cellStyle name="Nota 2 5 2 4 3 2" xfId="19238" xr:uid="{00000000-0005-0000-0000-0000F34F0000}"/>
    <cellStyle name="Nota 2 5 2 4 3 2 2" xfId="28490" xr:uid="{00000000-0005-0000-0000-0000F44F0000}"/>
    <cellStyle name="Nota 2 5 2 4 3 2 3" xfId="37742" xr:uid="{00000000-0005-0000-0000-0000F54F0000}"/>
    <cellStyle name="Nota 2 5 2 4 4" xfId="13108" xr:uid="{00000000-0005-0000-0000-0000F64F0000}"/>
    <cellStyle name="Nota 2 5 2 4 4 2" xfId="22360" xr:uid="{00000000-0005-0000-0000-0000F74F0000}"/>
    <cellStyle name="Nota 2 5 2 4 4 3" xfId="31612" xr:uid="{00000000-0005-0000-0000-0000F84F0000}"/>
    <cellStyle name="Nota 2 5 2 5" xfId="5262" xr:uid="{00000000-0005-0000-0000-0000F94F0000}"/>
    <cellStyle name="Nota 2 5 2 5 2" xfId="14514" xr:uid="{00000000-0005-0000-0000-0000FA4F0000}"/>
    <cellStyle name="Nota 2 5 2 5 2 2" xfId="23766" xr:uid="{00000000-0005-0000-0000-0000FB4F0000}"/>
    <cellStyle name="Nota 2 5 2 5 2 3" xfId="33018" xr:uid="{00000000-0005-0000-0000-0000FC4F0000}"/>
    <cellStyle name="Nota 2 5 2 6" xfId="7945" xr:uid="{00000000-0005-0000-0000-0000FD4F0000}"/>
    <cellStyle name="Nota 2 5 2 6 2" xfId="17197" xr:uid="{00000000-0005-0000-0000-0000FE4F0000}"/>
    <cellStyle name="Nota 2 5 2 6 2 2" xfId="26449" xr:uid="{00000000-0005-0000-0000-0000FF4F0000}"/>
    <cellStyle name="Nota 2 5 2 6 2 3" xfId="35701" xr:uid="{00000000-0005-0000-0000-000000500000}"/>
    <cellStyle name="Nota 2 5 2 7" xfId="11067" xr:uid="{00000000-0005-0000-0000-000001500000}"/>
    <cellStyle name="Nota 2 5 2 7 2" xfId="20319" xr:uid="{00000000-0005-0000-0000-000002500000}"/>
    <cellStyle name="Nota 2 5 2 7 3" xfId="29571" xr:uid="{00000000-0005-0000-0000-000003500000}"/>
    <cellStyle name="Nota 2 5 3" xfId="1663" xr:uid="{00000000-0005-0000-0000-000004500000}"/>
    <cellStyle name="Nota 2 5 3 2" xfId="2416" xr:uid="{00000000-0005-0000-0000-000005500000}"/>
    <cellStyle name="Nota 2 5 3 2 2" xfId="5864" xr:uid="{00000000-0005-0000-0000-000006500000}"/>
    <cellStyle name="Nota 2 5 3 2 2 2" xfId="15116" xr:uid="{00000000-0005-0000-0000-000007500000}"/>
    <cellStyle name="Nota 2 5 3 2 2 2 2" xfId="24368" xr:uid="{00000000-0005-0000-0000-000008500000}"/>
    <cellStyle name="Nota 2 5 3 2 2 2 3" xfId="33620" xr:uid="{00000000-0005-0000-0000-000009500000}"/>
    <cellStyle name="Nota 2 5 3 2 3" xfId="8546" xr:uid="{00000000-0005-0000-0000-00000A500000}"/>
    <cellStyle name="Nota 2 5 3 2 3 2" xfId="17798" xr:uid="{00000000-0005-0000-0000-00000B500000}"/>
    <cellStyle name="Nota 2 5 3 2 3 2 2" xfId="27050" xr:uid="{00000000-0005-0000-0000-00000C500000}"/>
    <cellStyle name="Nota 2 5 3 2 3 2 3" xfId="36302" xr:uid="{00000000-0005-0000-0000-00000D500000}"/>
    <cellStyle name="Nota 2 5 3 2 4" xfId="11668" xr:uid="{00000000-0005-0000-0000-00000E500000}"/>
    <cellStyle name="Nota 2 5 3 2 4 2" xfId="20920" xr:uid="{00000000-0005-0000-0000-00000F500000}"/>
    <cellStyle name="Nota 2 5 3 2 4 3" xfId="30172" xr:uid="{00000000-0005-0000-0000-000010500000}"/>
    <cellStyle name="Nota 2 5 3 3" xfId="3072" xr:uid="{00000000-0005-0000-0000-000011500000}"/>
    <cellStyle name="Nota 2 5 3 3 2" xfId="6520" xr:uid="{00000000-0005-0000-0000-000012500000}"/>
    <cellStyle name="Nota 2 5 3 3 2 2" xfId="15772" xr:uid="{00000000-0005-0000-0000-000013500000}"/>
    <cellStyle name="Nota 2 5 3 3 2 2 2" xfId="25024" xr:uid="{00000000-0005-0000-0000-000014500000}"/>
    <cellStyle name="Nota 2 5 3 3 2 2 3" xfId="34276" xr:uid="{00000000-0005-0000-0000-000015500000}"/>
    <cellStyle name="Nota 2 5 3 3 3" xfId="9202" xr:uid="{00000000-0005-0000-0000-000016500000}"/>
    <cellStyle name="Nota 2 5 3 3 3 2" xfId="18454" xr:uid="{00000000-0005-0000-0000-000017500000}"/>
    <cellStyle name="Nota 2 5 3 3 3 2 2" xfId="27706" xr:uid="{00000000-0005-0000-0000-000018500000}"/>
    <cellStyle name="Nota 2 5 3 3 3 2 3" xfId="36958" xr:uid="{00000000-0005-0000-0000-000019500000}"/>
    <cellStyle name="Nota 2 5 3 3 4" xfId="12324" xr:uid="{00000000-0005-0000-0000-00001A500000}"/>
    <cellStyle name="Nota 2 5 3 3 4 2" xfId="21576" xr:uid="{00000000-0005-0000-0000-00001B500000}"/>
    <cellStyle name="Nota 2 5 3 3 4 3" xfId="30828" xr:uid="{00000000-0005-0000-0000-00001C500000}"/>
    <cellStyle name="Nota 2 5 3 4" xfId="3707" xr:uid="{00000000-0005-0000-0000-00001D500000}"/>
    <cellStyle name="Nota 2 5 3 4 2" xfId="7155" xr:uid="{00000000-0005-0000-0000-00001E500000}"/>
    <cellStyle name="Nota 2 5 3 4 2 2" xfId="16407" xr:uid="{00000000-0005-0000-0000-00001F500000}"/>
    <cellStyle name="Nota 2 5 3 4 2 2 2" xfId="25659" xr:uid="{00000000-0005-0000-0000-000020500000}"/>
    <cellStyle name="Nota 2 5 3 4 2 2 3" xfId="34911" xr:uid="{00000000-0005-0000-0000-000021500000}"/>
    <cellStyle name="Nota 2 5 3 4 3" xfId="9837" xr:uid="{00000000-0005-0000-0000-000022500000}"/>
    <cellStyle name="Nota 2 5 3 4 3 2" xfId="19089" xr:uid="{00000000-0005-0000-0000-000023500000}"/>
    <cellStyle name="Nota 2 5 3 4 3 2 2" xfId="28341" xr:uid="{00000000-0005-0000-0000-000024500000}"/>
    <cellStyle name="Nota 2 5 3 4 3 2 3" xfId="37593" xr:uid="{00000000-0005-0000-0000-000025500000}"/>
    <cellStyle name="Nota 2 5 3 4 4" xfId="12959" xr:uid="{00000000-0005-0000-0000-000026500000}"/>
    <cellStyle name="Nota 2 5 3 4 4 2" xfId="22211" xr:uid="{00000000-0005-0000-0000-000027500000}"/>
    <cellStyle name="Nota 2 5 3 4 4 3" xfId="31463" xr:uid="{00000000-0005-0000-0000-000028500000}"/>
    <cellStyle name="Nota 2 5 3 5" xfId="5113" xr:uid="{00000000-0005-0000-0000-000029500000}"/>
    <cellStyle name="Nota 2 5 3 5 2" xfId="14365" xr:uid="{00000000-0005-0000-0000-00002A500000}"/>
    <cellStyle name="Nota 2 5 3 5 2 2" xfId="23617" xr:uid="{00000000-0005-0000-0000-00002B500000}"/>
    <cellStyle name="Nota 2 5 3 5 2 3" xfId="32869" xr:uid="{00000000-0005-0000-0000-00002C500000}"/>
    <cellStyle name="Nota 2 5 3 6" xfId="7796" xr:uid="{00000000-0005-0000-0000-00002D500000}"/>
    <cellStyle name="Nota 2 5 3 6 2" xfId="17048" xr:uid="{00000000-0005-0000-0000-00002E500000}"/>
    <cellStyle name="Nota 2 5 3 6 2 2" xfId="26300" xr:uid="{00000000-0005-0000-0000-00002F500000}"/>
    <cellStyle name="Nota 2 5 3 6 2 3" xfId="35552" xr:uid="{00000000-0005-0000-0000-000030500000}"/>
    <cellStyle name="Nota 2 5 3 7" xfId="10918" xr:uid="{00000000-0005-0000-0000-000031500000}"/>
    <cellStyle name="Nota 2 5 3 7 2" xfId="20170" xr:uid="{00000000-0005-0000-0000-000032500000}"/>
    <cellStyle name="Nota 2 5 3 7 3" xfId="29422" xr:uid="{00000000-0005-0000-0000-000033500000}"/>
    <cellStyle name="Nota 2 5 4" xfId="2093" xr:uid="{00000000-0005-0000-0000-000034500000}"/>
    <cellStyle name="Nota 2 5 4 2" xfId="2842" xr:uid="{00000000-0005-0000-0000-000035500000}"/>
    <cellStyle name="Nota 2 5 4 2 2" xfId="6290" xr:uid="{00000000-0005-0000-0000-000036500000}"/>
    <cellStyle name="Nota 2 5 4 2 2 2" xfId="15542" xr:uid="{00000000-0005-0000-0000-000037500000}"/>
    <cellStyle name="Nota 2 5 4 2 2 2 2" xfId="24794" xr:uid="{00000000-0005-0000-0000-000038500000}"/>
    <cellStyle name="Nota 2 5 4 2 2 2 3" xfId="34046" xr:uid="{00000000-0005-0000-0000-000039500000}"/>
    <cellStyle name="Nota 2 5 4 2 3" xfId="8972" xr:uid="{00000000-0005-0000-0000-00003A500000}"/>
    <cellStyle name="Nota 2 5 4 2 3 2" xfId="18224" xr:uid="{00000000-0005-0000-0000-00003B500000}"/>
    <cellStyle name="Nota 2 5 4 2 3 2 2" xfId="27476" xr:uid="{00000000-0005-0000-0000-00003C500000}"/>
    <cellStyle name="Nota 2 5 4 2 3 2 3" xfId="36728" xr:uid="{00000000-0005-0000-0000-00003D500000}"/>
    <cellStyle name="Nota 2 5 4 2 4" xfId="12094" xr:uid="{00000000-0005-0000-0000-00003E500000}"/>
    <cellStyle name="Nota 2 5 4 2 4 2" xfId="21346" xr:uid="{00000000-0005-0000-0000-00003F500000}"/>
    <cellStyle name="Nota 2 5 4 2 4 3" xfId="30598" xr:uid="{00000000-0005-0000-0000-000040500000}"/>
    <cellStyle name="Nota 2 5 4 3" xfId="3498" xr:uid="{00000000-0005-0000-0000-000041500000}"/>
    <cellStyle name="Nota 2 5 4 3 2" xfId="6946" xr:uid="{00000000-0005-0000-0000-000042500000}"/>
    <cellStyle name="Nota 2 5 4 3 2 2" xfId="16198" xr:uid="{00000000-0005-0000-0000-000043500000}"/>
    <cellStyle name="Nota 2 5 4 3 2 2 2" xfId="25450" xr:uid="{00000000-0005-0000-0000-000044500000}"/>
    <cellStyle name="Nota 2 5 4 3 2 2 3" xfId="34702" xr:uid="{00000000-0005-0000-0000-000045500000}"/>
    <cellStyle name="Nota 2 5 4 3 3" xfId="9628" xr:uid="{00000000-0005-0000-0000-000046500000}"/>
    <cellStyle name="Nota 2 5 4 3 3 2" xfId="18880" xr:uid="{00000000-0005-0000-0000-000047500000}"/>
    <cellStyle name="Nota 2 5 4 3 3 2 2" xfId="28132" xr:uid="{00000000-0005-0000-0000-000048500000}"/>
    <cellStyle name="Nota 2 5 4 3 3 2 3" xfId="37384" xr:uid="{00000000-0005-0000-0000-000049500000}"/>
    <cellStyle name="Nota 2 5 4 3 4" xfId="12750" xr:uid="{00000000-0005-0000-0000-00004A500000}"/>
    <cellStyle name="Nota 2 5 4 3 4 2" xfId="22002" xr:uid="{00000000-0005-0000-0000-00004B500000}"/>
    <cellStyle name="Nota 2 5 4 3 4 3" xfId="31254" xr:uid="{00000000-0005-0000-0000-00004C500000}"/>
    <cellStyle name="Nota 2 5 4 4" xfId="4133" xr:uid="{00000000-0005-0000-0000-00004D500000}"/>
    <cellStyle name="Nota 2 5 4 4 2" xfId="7581" xr:uid="{00000000-0005-0000-0000-00004E500000}"/>
    <cellStyle name="Nota 2 5 4 4 2 2" xfId="16833" xr:uid="{00000000-0005-0000-0000-00004F500000}"/>
    <cellStyle name="Nota 2 5 4 4 2 2 2" xfId="26085" xr:uid="{00000000-0005-0000-0000-000050500000}"/>
    <cellStyle name="Nota 2 5 4 4 2 2 3" xfId="35337" xr:uid="{00000000-0005-0000-0000-000051500000}"/>
    <cellStyle name="Nota 2 5 4 4 3" xfId="10263" xr:uid="{00000000-0005-0000-0000-000052500000}"/>
    <cellStyle name="Nota 2 5 4 4 3 2" xfId="19515" xr:uid="{00000000-0005-0000-0000-000053500000}"/>
    <cellStyle name="Nota 2 5 4 4 3 2 2" xfId="28767" xr:uid="{00000000-0005-0000-0000-000054500000}"/>
    <cellStyle name="Nota 2 5 4 4 3 2 3" xfId="38019" xr:uid="{00000000-0005-0000-0000-000055500000}"/>
    <cellStyle name="Nota 2 5 4 4 4" xfId="13385" xr:uid="{00000000-0005-0000-0000-000056500000}"/>
    <cellStyle name="Nota 2 5 4 4 4 2" xfId="22637" xr:uid="{00000000-0005-0000-0000-000057500000}"/>
    <cellStyle name="Nota 2 5 4 4 4 3" xfId="31889" xr:uid="{00000000-0005-0000-0000-000058500000}"/>
    <cellStyle name="Nota 2 5 4 5" xfId="5541" xr:uid="{00000000-0005-0000-0000-000059500000}"/>
    <cellStyle name="Nota 2 5 4 5 2" xfId="14793" xr:uid="{00000000-0005-0000-0000-00005A500000}"/>
    <cellStyle name="Nota 2 5 4 5 2 2" xfId="24045" xr:uid="{00000000-0005-0000-0000-00005B500000}"/>
    <cellStyle name="Nota 2 5 4 5 2 3" xfId="33297" xr:uid="{00000000-0005-0000-0000-00005C500000}"/>
    <cellStyle name="Nota 2 5 4 6" xfId="8223" xr:uid="{00000000-0005-0000-0000-00005D500000}"/>
    <cellStyle name="Nota 2 5 4 6 2" xfId="17475" xr:uid="{00000000-0005-0000-0000-00005E500000}"/>
    <cellStyle name="Nota 2 5 4 6 2 2" xfId="26727" xr:uid="{00000000-0005-0000-0000-00005F500000}"/>
    <cellStyle name="Nota 2 5 4 6 2 3" xfId="35979" xr:uid="{00000000-0005-0000-0000-000060500000}"/>
    <cellStyle name="Nota 2 5 4 7" xfId="11345" xr:uid="{00000000-0005-0000-0000-000061500000}"/>
    <cellStyle name="Nota 2 5 4 7 2" xfId="20597" xr:uid="{00000000-0005-0000-0000-000062500000}"/>
    <cellStyle name="Nota 2 5 4 7 3" xfId="29849" xr:uid="{00000000-0005-0000-0000-000063500000}"/>
    <cellStyle name="Nota 2 5 5" xfId="1654" xr:uid="{00000000-0005-0000-0000-000064500000}"/>
    <cellStyle name="Nota 2 5 5 2" xfId="2407" xr:uid="{00000000-0005-0000-0000-000065500000}"/>
    <cellStyle name="Nota 2 5 5 2 2" xfId="5855" xr:uid="{00000000-0005-0000-0000-000066500000}"/>
    <cellStyle name="Nota 2 5 5 2 2 2" xfId="15107" xr:uid="{00000000-0005-0000-0000-000067500000}"/>
    <cellStyle name="Nota 2 5 5 2 2 2 2" xfId="24359" xr:uid="{00000000-0005-0000-0000-000068500000}"/>
    <cellStyle name="Nota 2 5 5 2 2 2 3" xfId="33611" xr:uid="{00000000-0005-0000-0000-000069500000}"/>
    <cellStyle name="Nota 2 5 5 2 3" xfId="8537" xr:uid="{00000000-0005-0000-0000-00006A500000}"/>
    <cellStyle name="Nota 2 5 5 2 3 2" xfId="17789" xr:uid="{00000000-0005-0000-0000-00006B500000}"/>
    <cellStyle name="Nota 2 5 5 2 3 2 2" xfId="27041" xr:uid="{00000000-0005-0000-0000-00006C500000}"/>
    <cellStyle name="Nota 2 5 5 2 3 2 3" xfId="36293" xr:uid="{00000000-0005-0000-0000-00006D500000}"/>
    <cellStyle name="Nota 2 5 5 2 4" xfId="11659" xr:uid="{00000000-0005-0000-0000-00006E500000}"/>
    <cellStyle name="Nota 2 5 5 2 4 2" xfId="20911" xr:uid="{00000000-0005-0000-0000-00006F500000}"/>
    <cellStyle name="Nota 2 5 5 2 4 3" xfId="30163" xr:uid="{00000000-0005-0000-0000-000070500000}"/>
    <cellStyle name="Nota 2 5 5 3" xfId="3063" xr:uid="{00000000-0005-0000-0000-000071500000}"/>
    <cellStyle name="Nota 2 5 5 3 2" xfId="6511" xr:uid="{00000000-0005-0000-0000-000072500000}"/>
    <cellStyle name="Nota 2 5 5 3 2 2" xfId="15763" xr:uid="{00000000-0005-0000-0000-000073500000}"/>
    <cellStyle name="Nota 2 5 5 3 2 2 2" xfId="25015" xr:uid="{00000000-0005-0000-0000-000074500000}"/>
    <cellStyle name="Nota 2 5 5 3 2 2 3" xfId="34267" xr:uid="{00000000-0005-0000-0000-000075500000}"/>
    <cellStyle name="Nota 2 5 5 3 3" xfId="9193" xr:uid="{00000000-0005-0000-0000-000076500000}"/>
    <cellStyle name="Nota 2 5 5 3 3 2" xfId="18445" xr:uid="{00000000-0005-0000-0000-000077500000}"/>
    <cellStyle name="Nota 2 5 5 3 3 2 2" xfId="27697" xr:uid="{00000000-0005-0000-0000-000078500000}"/>
    <cellStyle name="Nota 2 5 5 3 3 2 3" xfId="36949" xr:uid="{00000000-0005-0000-0000-000079500000}"/>
    <cellStyle name="Nota 2 5 5 3 4" xfId="12315" xr:uid="{00000000-0005-0000-0000-00007A500000}"/>
    <cellStyle name="Nota 2 5 5 3 4 2" xfId="21567" xr:uid="{00000000-0005-0000-0000-00007B500000}"/>
    <cellStyle name="Nota 2 5 5 3 4 3" xfId="30819" xr:uid="{00000000-0005-0000-0000-00007C500000}"/>
    <cellStyle name="Nota 2 5 5 4" xfId="3698" xr:uid="{00000000-0005-0000-0000-00007D500000}"/>
    <cellStyle name="Nota 2 5 5 4 2" xfId="7146" xr:uid="{00000000-0005-0000-0000-00007E500000}"/>
    <cellStyle name="Nota 2 5 5 4 2 2" xfId="16398" xr:uid="{00000000-0005-0000-0000-00007F500000}"/>
    <cellStyle name="Nota 2 5 5 4 2 2 2" xfId="25650" xr:uid="{00000000-0005-0000-0000-000080500000}"/>
    <cellStyle name="Nota 2 5 5 4 2 2 3" xfId="34902" xr:uid="{00000000-0005-0000-0000-000081500000}"/>
    <cellStyle name="Nota 2 5 5 4 3" xfId="9828" xr:uid="{00000000-0005-0000-0000-000082500000}"/>
    <cellStyle name="Nota 2 5 5 4 3 2" xfId="19080" xr:uid="{00000000-0005-0000-0000-000083500000}"/>
    <cellStyle name="Nota 2 5 5 4 3 2 2" xfId="28332" xr:uid="{00000000-0005-0000-0000-000084500000}"/>
    <cellStyle name="Nota 2 5 5 4 3 2 3" xfId="37584" xr:uid="{00000000-0005-0000-0000-000085500000}"/>
    <cellStyle name="Nota 2 5 5 4 4" xfId="12950" xr:uid="{00000000-0005-0000-0000-000086500000}"/>
    <cellStyle name="Nota 2 5 5 4 4 2" xfId="22202" xr:uid="{00000000-0005-0000-0000-000087500000}"/>
    <cellStyle name="Nota 2 5 5 4 4 3" xfId="31454" xr:uid="{00000000-0005-0000-0000-000088500000}"/>
    <cellStyle name="Nota 2 5 5 5" xfId="5104" xr:uid="{00000000-0005-0000-0000-000089500000}"/>
    <cellStyle name="Nota 2 5 5 5 2" xfId="14356" xr:uid="{00000000-0005-0000-0000-00008A500000}"/>
    <cellStyle name="Nota 2 5 5 5 2 2" xfId="23608" xr:uid="{00000000-0005-0000-0000-00008B500000}"/>
    <cellStyle name="Nota 2 5 5 5 2 3" xfId="32860" xr:uid="{00000000-0005-0000-0000-00008C500000}"/>
    <cellStyle name="Nota 2 5 5 6" xfId="7787" xr:uid="{00000000-0005-0000-0000-00008D500000}"/>
    <cellStyle name="Nota 2 5 5 6 2" xfId="17039" xr:uid="{00000000-0005-0000-0000-00008E500000}"/>
    <cellStyle name="Nota 2 5 5 6 2 2" xfId="26291" xr:uid="{00000000-0005-0000-0000-00008F500000}"/>
    <cellStyle name="Nota 2 5 5 6 2 3" xfId="35543" xr:uid="{00000000-0005-0000-0000-000090500000}"/>
    <cellStyle name="Nota 2 5 5 7" xfId="10909" xr:uid="{00000000-0005-0000-0000-000091500000}"/>
    <cellStyle name="Nota 2 5 5 7 2" xfId="20161" xr:uid="{00000000-0005-0000-0000-000092500000}"/>
    <cellStyle name="Nota 2 5 5 7 3" xfId="29413" xr:uid="{00000000-0005-0000-0000-000093500000}"/>
    <cellStyle name="Nota 2 5 6" xfId="2229" xr:uid="{00000000-0005-0000-0000-000094500000}"/>
    <cellStyle name="Nota 2 5 6 2" xfId="2978" xr:uid="{00000000-0005-0000-0000-000095500000}"/>
    <cellStyle name="Nota 2 5 6 2 2" xfId="6426" xr:uid="{00000000-0005-0000-0000-000096500000}"/>
    <cellStyle name="Nota 2 5 6 2 2 2" xfId="15678" xr:uid="{00000000-0005-0000-0000-000097500000}"/>
    <cellStyle name="Nota 2 5 6 2 2 2 2" xfId="24930" xr:uid="{00000000-0005-0000-0000-000098500000}"/>
    <cellStyle name="Nota 2 5 6 2 2 2 3" xfId="34182" xr:uid="{00000000-0005-0000-0000-000099500000}"/>
    <cellStyle name="Nota 2 5 6 2 3" xfId="9108" xr:uid="{00000000-0005-0000-0000-00009A500000}"/>
    <cellStyle name="Nota 2 5 6 2 3 2" xfId="18360" xr:uid="{00000000-0005-0000-0000-00009B500000}"/>
    <cellStyle name="Nota 2 5 6 2 3 2 2" xfId="27612" xr:uid="{00000000-0005-0000-0000-00009C500000}"/>
    <cellStyle name="Nota 2 5 6 2 3 2 3" xfId="36864" xr:uid="{00000000-0005-0000-0000-00009D500000}"/>
    <cellStyle name="Nota 2 5 6 2 4" xfId="12230" xr:uid="{00000000-0005-0000-0000-00009E500000}"/>
    <cellStyle name="Nota 2 5 6 2 4 2" xfId="21482" xr:uid="{00000000-0005-0000-0000-00009F500000}"/>
    <cellStyle name="Nota 2 5 6 2 4 3" xfId="30734" xr:uid="{00000000-0005-0000-0000-0000A0500000}"/>
    <cellStyle name="Nota 2 5 6 3" xfId="3634" xr:uid="{00000000-0005-0000-0000-0000A1500000}"/>
    <cellStyle name="Nota 2 5 6 3 2" xfId="7082" xr:uid="{00000000-0005-0000-0000-0000A2500000}"/>
    <cellStyle name="Nota 2 5 6 3 2 2" xfId="16334" xr:uid="{00000000-0005-0000-0000-0000A3500000}"/>
    <cellStyle name="Nota 2 5 6 3 2 2 2" xfId="25586" xr:uid="{00000000-0005-0000-0000-0000A4500000}"/>
    <cellStyle name="Nota 2 5 6 3 2 2 3" xfId="34838" xr:uid="{00000000-0005-0000-0000-0000A5500000}"/>
    <cellStyle name="Nota 2 5 6 3 3" xfId="9764" xr:uid="{00000000-0005-0000-0000-0000A6500000}"/>
    <cellStyle name="Nota 2 5 6 3 3 2" xfId="19016" xr:uid="{00000000-0005-0000-0000-0000A7500000}"/>
    <cellStyle name="Nota 2 5 6 3 3 2 2" xfId="28268" xr:uid="{00000000-0005-0000-0000-0000A8500000}"/>
    <cellStyle name="Nota 2 5 6 3 3 2 3" xfId="37520" xr:uid="{00000000-0005-0000-0000-0000A9500000}"/>
    <cellStyle name="Nota 2 5 6 3 4" xfId="12886" xr:uid="{00000000-0005-0000-0000-0000AA500000}"/>
    <cellStyle name="Nota 2 5 6 3 4 2" xfId="22138" xr:uid="{00000000-0005-0000-0000-0000AB500000}"/>
    <cellStyle name="Nota 2 5 6 3 4 3" xfId="31390" xr:uid="{00000000-0005-0000-0000-0000AC500000}"/>
    <cellStyle name="Nota 2 5 6 4" xfId="4269" xr:uid="{00000000-0005-0000-0000-0000AD500000}"/>
    <cellStyle name="Nota 2 5 6 4 2" xfId="7717" xr:uid="{00000000-0005-0000-0000-0000AE500000}"/>
    <cellStyle name="Nota 2 5 6 4 2 2" xfId="16969" xr:uid="{00000000-0005-0000-0000-0000AF500000}"/>
    <cellStyle name="Nota 2 5 6 4 2 2 2" xfId="26221" xr:uid="{00000000-0005-0000-0000-0000B0500000}"/>
    <cellStyle name="Nota 2 5 6 4 2 2 3" xfId="35473" xr:uid="{00000000-0005-0000-0000-0000B1500000}"/>
    <cellStyle name="Nota 2 5 6 4 3" xfId="10399" xr:uid="{00000000-0005-0000-0000-0000B2500000}"/>
    <cellStyle name="Nota 2 5 6 4 3 2" xfId="19651" xr:uid="{00000000-0005-0000-0000-0000B3500000}"/>
    <cellStyle name="Nota 2 5 6 4 3 2 2" xfId="28903" xr:uid="{00000000-0005-0000-0000-0000B4500000}"/>
    <cellStyle name="Nota 2 5 6 4 3 2 3" xfId="38155" xr:uid="{00000000-0005-0000-0000-0000B5500000}"/>
    <cellStyle name="Nota 2 5 6 4 4" xfId="13521" xr:uid="{00000000-0005-0000-0000-0000B6500000}"/>
    <cellStyle name="Nota 2 5 6 4 4 2" xfId="22773" xr:uid="{00000000-0005-0000-0000-0000B7500000}"/>
    <cellStyle name="Nota 2 5 6 4 4 3" xfId="32025" xr:uid="{00000000-0005-0000-0000-0000B8500000}"/>
    <cellStyle name="Nota 2 5 6 5" xfId="5677" xr:uid="{00000000-0005-0000-0000-0000B9500000}"/>
    <cellStyle name="Nota 2 5 6 5 2" xfId="14929" xr:uid="{00000000-0005-0000-0000-0000BA500000}"/>
    <cellStyle name="Nota 2 5 6 5 2 2" xfId="24181" xr:uid="{00000000-0005-0000-0000-0000BB500000}"/>
    <cellStyle name="Nota 2 5 6 5 2 3" xfId="33433" xr:uid="{00000000-0005-0000-0000-0000BC500000}"/>
    <cellStyle name="Nota 2 5 6 6" xfId="8359" xr:uid="{00000000-0005-0000-0000-0000BD500000}"/>
    <cellStyle name="Nota 2 5 6 6 2" xfId="17611" xr:uid="{00000000-0005-0000-0000-0000BE500000}"/>
    <cellStyle name="Nota 2 5 6 6 2 2" xfId="26863" xr:uid="{00000000-0005-0000-0000-0000BF500000}"/>
    <cellStyle name="Nota 2 5 6 6 2 3" xfId="36115" xr:uid="{00000000-0005-0000-0000-0000C0500000}"/>
    <cellStyle name="Nota 2 5 6 7" xfId="11481" xr:uid="{00000000-0005-0000-0000-0000C1500000}"/>
    <cellStyle name="Nota 2 5 6 7 2" xfId="20733" xr:uid="{00000000-0005-0000-0000-0000C2500000}"/>
    <cellStyle name="Nota 2 5 6 7 3" xfId="29985" xr:uid="{00000000-0005-0000-0000-0000C3500000}"/>
    <cellStyle name="Nota 2 5 7" xfId="974" xr:uid="{00000000-0005-0000-0000-0000C4500000}"/>
    <cellStyle name="Nota 2 5 7 2" xfId="4702" xr:uid="{00000000-0005-0000-0000-0000C5500000}"/>
    <cellStyle name="Nota 2 5 7 2 2" xfId="13954" xr:uid="{00000000-0005-0000-0000-0000C6500000}"/>
    <cellStyle name="Nota 2 5 7 2 2 2" xfId="23206" xr:uid="{00000000-0005-0000-0000-0000C7500000}"/>
    <cellStyle name="Nota 2 5 7 2 2 3" xfId="32458" xr:uid="{00000000-0005-0000-0000-0000C8500000}"/>
    <cellStyle name="Nota 2 5 7 3" xfId="4915" xr:uid="{00000000-0005-0000-0000-0000C9500000}"/>
    <cellStyle name="Nota 2 5 7 3 2" xfId="14167" xr:uid="{00000000-0005-0000-0000-0000CA500000}"/>
    <cellStyle name="Nota 2 5 7 3 2 2" xfId="23419" xr:uid="{00000000-0005-0000-0000-0000CB500000}"/>
    <cellStyle name="Nota 2 5 7 3 2 3" xfId="32671" xr:uid="{00000000-0005-0000-0000-0000CC500000}"/>
    <cellStyle name="Nota 2 5 7 4" xfId="10728" xr:uid="{00000000-0005-0000-0000-0000CD500000}"/>
    <cellStyle name="Nota 2 5 7 4 2" xfId="19980" xr:uid="{00000000-0005-0000-0000-0000CE500000}"/>
    <cellStyle name="Nota 2 5 7 4 3" xfId="29232" xr:uid="{00000000-0005-0000-0000-0000CF500000}"/>
    <cellStyle name="Nota 2 5 8" xfId="923" xr:uid="{00000000-0005-0000-0000-0000D0500000}"/>
    <cellStyle name="Nota 2 5 8 2" xfId="4651" xr:uid="{00000000-0005-0000-0000-0000D1500000}"/>
    <cellStyle name="Nota 2 5 8 2 2" xfId="13903" xr:uid="{00000000-0005-0000-0000-0000D2500000}"/>
    <cellStyle name="Nota 2 5 8 2 2 2" xfId="23155" xr:uid="{00000000-0005-0000-0000-0000D3500000}"/>
    <cellStyle name="Nota 2 5 8 2 2 3" xfId="32407" xr:uid="{00000000-0005-0000-0000-0000D4500000}"/>
    <cellStyle name="Nota 2 5 8 3" xfId="4581" xr:uid="{00000000-0005-0000-0000-0000D5500000}"/>
    <cellStyle name="Nota 2 5 8 3 2" xfId="13833" xr:uid="{00000000-0005-0000-0000-0000D6500000}"/>
    <cellStyle name="Nota 2 5 8 3 2 2" xfId="23085" xr:uid="{00000000-0005-0000-0000-0000D7500000}"/>
    <cellStyle name="Nota 2 5 8 3 2 3" xfId="32337" xr:uid="{00000000-0005-0000-0000-0000D8500000}"/>
    <cellStyle name="Nota 2 5 8 4" xfId="10677" xr:uid="{00000000-0005-0000-0000-0000D9500000}"/>
    <cellStyle name="Nota 2 5 8 4 2" xfId="19929" xr:uid="{00000000-0005-0000-0000-0000DA500000}"/>
    <cellStyle name="Nota 2 5 8 4 3" xfId="29181" xr:uid="{00000000-0005-0000-0000-0000DB500000}"/>
    <cellStyle name="Nota 2 5 9" xfId="3044" xr:uid="{00000000-0005-0000-0000-0000DC500000}"/>
    <cellStyle name="Nota 2 5 9 2" xfId="6492" xr:uid="{00000000-0005-0000-0000-0000DD500000}"/>
    <cellStyle name="Nota 2 5 9 2 2" xfId="15744" xr:uid="{00000000-0005-0000-0000-0000DE500000}"/>
    <cellStyle name="Nota 2 5 9 2 2 2" xfId="24996" xr:uid="{00000000-0005-0000-0000-0000DF500000}"/>
    <cellStyle name="Nota 2 5 9 2 2 3" xfId="34248" xr:uid="{00000000-0005-0000-0000-0000E0500000}"/>
    <cellStyle name="Nota 2 5 9 3" xfId="9174" xr:uid="{00000000-0005-0000-0000-0000E1500000}"/>
    <cellStyle name="Nota 2 5 9 3 2" xfId="18426" xr:uid="{00000000-0005-0000-0000-0000E2500000}"/>
    <cellStyle name="Nota 2 5 9 3 2 2" xfId="27678" xr:uid="{00000000-0005-0000-0000-0000E3500000}"/>
    <cellStyle name="Nota 2 5 9 3 2 3" xfId="36930" xr:uid="{00000000-0005-0000-0000-0000E4500000}"/>
    <cellStyle name="Nota 2 5 9 4" xfId="12296" xr:uid="{00000000-0005-0000-0000-0000E5500000}"/>
    <cellStyle name="Nota 2 5 9 4 2" xfId="21548" xr:uid="{00000000-0005-0000-0000-0000E6500000}"/>
    <cellStyle name="Nota 2 5 9 4 3" xfId="30800" xr:uid="{00000000-0005-0000-0000-0000E7500000}"/>
    <cellStyle name="Nota 2 6" xfId="671" xr:uid="{00000000-0005-0000-0000-0000E8500000}"/>
    <cellStyle name="Nota 2 6 10" xfId="4492" xr:uid="{00000000-0005-0000-0000-0000E9500000}"/>
    <cellStyle name="Nota 2 6 10 2" xfId="13744" xr:uid="{00000000-0005-0000-0000-0000EA500000}"/>
    <cellStyle name="Nota 2 6 10 2 2" xfId="22996" xr:uid="{00000000-0005-0000-0000-0000EB500000}"/>
    <cellStyle name="Nota 2 6 10 2 3" xfId="32248" xr:uid="{00000000-0005-0000-0000-0000EC500000}"/>
    <cellStyle name="Nota 2 6 11" xfId="5047" xr:uid="{00000000-0005-0000-0000-0000ED500000}"/>
    <cellStyle name="Nota 2 6 11 2" xfId="14299" xr:uid="{00000000-0005-0000-0000-0000EE500000}"/>
    <cellStyle name="Nota 2 6 11 2 2" xfId="23551" xr:uid="{00000000-0005-0000-0000-0000EF500000}"/>
    <cellStyle name="Nota 2 6 11 2 3" xfId="32803" xr:uid="{00000000-0005-0000-0000-0000F0500000}"/>
    <cellStyle name="Nota 2 6 12" xfId="10543" xr:uid="{00000000-0005-0000-0000-0000F1500000}"/>
    <cellStyle name="Nota 2 6 12 2" xfId="19795" xr:uid="{00000000-0005-0000-0000-0000F2500000}"/>
    <cellStyle name="Nota 2 6 12 3" xfId="29047" xr:uid="{00000000-0005-0000-0000-0000F3500000}"/>
    <cellStyle name="Nota 2 6 2" xfId="1901" xr:uid="{00000000-0005-0000-0000-0000F4500000}"/>
    <cellStyle name="Nota 2 6 2 2" xfId="2654" xr:uid="{00000000-0005-0000-0000-0000F5500000}"/>
    <cellStyle name="Nota 2 6 2 2 2" xfId="6102" xr:uid="{00000000-0005-0000-0000-0000F6500000}"/>
    <cellStyle name="Nota 2 6 2 2 2 2" xfId="15354" xr:uid="{00000000-0005-0000-0000-0000F7500000}"/>
    <cellStyle name="Nota 2 6 2 2 2 2 2" xfId="24606" xr:uid="{00000000-0005-0000-0000-0000F8500000}"/>
    <cellStyle name="Nota 2 6 2 2 2 2 3" xfId="33858" xr:uid="{00000000-0005-0000-0000-0000F9500000}"/>
    <cellStyle name="Nota 2 6 2 2 3" xfId="8784" xr:uid="{00000000-0005-0000-0000-0000FA500000}"/>
    <cellStyle name="Nota 2 6 2 2 3 2" xfId="18036" xr:uid="{00000000-0005-0000-0000-0000FB500000}"/>
    <cellStyle name="Nota 2 6 2 2 3 2 2" xfId="27288" xr:uid="{00000000-0005-0000-0000-0000FC500000}"/>
    <cellStyle name="Nota 2 6 2 2 3 2 3" xfId="36540" xr:uid="{00000000-0005-0000-0000-0000FD500000}"/>
    <cellStyle name="Nota 2 6 2 2 4" xfId="11906" xr:uid="{00000000-0005-0000-0000-0000FE500000}"/>
    <cellStyle name="Nota 2 6 2 2 4 2" xfId="21158" xr:uid="{00000000-0005-0000-0000-0000FF500000}"/>
    <cellStyle name="Nota 2 6 2 2 4 3" xfId="30410" xr:uid="{00000000-0005-0000-0000-000000510000}"/>
    <cellStyle name="Nota 2 6 2 3" xfId="3310" xr:uid="{00000000-0005-0000-0000-000001510000}"/>
    <cellStyle name="Nota 2 6 2 3 2" xfId="6758" xr:uid="{00000000-0005-0000-0000-000002510000}"/>
    <cellStyle name="Nota 2 6 2 3 2 2" xfId="16010" xr:uid="{00000000-0005-0000-0000-000003510000}"/>
    <cellStyle name="Nota 2 6 2 3 2 2 2" xfId="25262" xr:uid="{00000000-0005-0000-0000-000004510000}"/>
    <cellStyle name="Nota 2 6 2 3 2 2 3" xfId="34514" xr:uid="{00000000-0005-0000-0000-000005510000}"/>
    <cellStyle name="Nota 2 6 2 3 3" xfId="9440" xr:uid="{00000000-0005-0000-0000-000006510000}"/>
    <cellStyle name="Nota 2 6 2 3 3 2" xfId="18692" xr:uid="{00000000-0005-0000-0000-000007510000}"/>
    <cellStyle name="Nota 2 6 2 3 3 2 2" xfId="27944" xr:uid="{00000000-0005-0000-0000-000008510000}"/>
    <cellStyle name="Nota 2 6 2 3 3 2 3" xfId="37196" xr:uid="{00000000-0005-0000-0000-000009510000}"/>
    <cellStyle name="Nota 2 6 2 3 4" xfId="12562" xr:uid="{00000000-0005-0000-0000-00000A510000}"/>
    <cellStyle name="Nota 2 6 2 3 4 2" xfId="21814" xr:uid="{00000000-0005-0000-0000-00000B510000}"/>
    <cellStyle name="Nota 2 6 2 3 4 3" xfId="31066" xr:uid="{00000000-0005-0000-0000-00000C510000}"/>
    <cellStyle name="Nota 2 6 2 4" xfId="3945" xr:uid="{00000000-0005-0000-0000-00000D510000}"/>
    <cellStyle name="Nota 2 6 2 4 2" xfId="7393" xr:uid="{00000000-0005-0000-0000-00000E510000}"/>
    <cellStyle name="Nota 2 6 2 4 2 2" xfId="16645" xr:uid="{00000000-0005-0000-0000-00000F510000}"/>
    <cellStyle name="Nota 2 6 2 4 2 2 2" xfId="25897" xr:uid="{00000000-0005-0000-0000-000010510000}"/>
    <cellStyle name="Nota 2 6 2 4 2 2 3" xfId="35149" xr:uid="{00000000-0005-0000-0000-000011510000}"/>
    <cellStyle name="Nota 2 6 2 4 3" xfId="10075" xr:uid="{00000000-0005-0000-0000-000012510000}"/>
    <cellStyle name="Nota 2 6 2 4 3 2" xfId="19327" xr:uid="{00000000-0005-0000-0000-000013510000}"/>
    <cellStyle name="Nota 2 6 2 4 3 2 2" xfId="28579" xr:uid="{00000000-0005-0000-0000-000014510000}"/>
    <cellStyle name="Nota 2 6 2 4 3 2 3" xfId="37831" xr:uid="{00000000-0005-0000-0000-000015510000}"/>
    <cellStyle name="Nota 2 6 2 4 4" xfId="13197" xr:uid="{00000000-0005-0000-0000-000016510000}"/>
    <cellStyle name="Nota 2 6 2 4 4 2" xfId="22449" xr:uid="{00000000-0005-0000-0000-000017510000}"/>
    <cellStyle name="Nota 2 6 2 4 4 3" xfId="31701" xr:uid="{00000000-0005-0000-0000-000018510000}"/>
    <cellStyle name="Nota 2 6 2 5" xfId="5351" xr:uid="{00000000-0005-0000-0000-000019510000}"/>
    <cellStyle name="Nota 2 6 2 5 2" xfId="14603" xr:uid="{00000000-0005-0000-0000-00001A510000}"/>
    <cellStyle name="Nota 2 6 2 5 2 2" xfId="23855" xr:uid="{00000000-0005-0000-0000-00001B510000}"/>
    <cellStyle name="Nota 2 6 2 5 2 3" xfId="33107" xr:uid="{00000000-0005-0000-0000-00001C510000}"/>
    <cellStyle name="Nota 2 6 2 6" xfId="8034" xr:uid="{00000000-0005-0000-0000-00001D510000}"/>
    <cellStyle name="Nota 2 6 2 6 2" xfId="17286" xr:uid="{00000000-0005-0000-0000-00001E510000}"/>
    <cellStyle name="Nota 2 6 2 6 2 2" xfId="26538" xr:uid="{00000000-0005-0000-0000-00001F510000}"/>
    <cellStyle name="Nota 2 6 2 6 2 3" xfId="35790" xr:uid="{00000000-0005-0000-0000-000020510000}"/>
    <cellStyle name="Nota 2 6 2 7" xfId="11156" xr:uid="{00000000-0005-0000-0000-000021510000}"/>
    <cellStyle name="Nota 2 6 2 7 2" xfId="20408" xr:uid="{00000000-0005-0000-0000-000022510000}"/>
    <cellStyle name="Nota 2 6 2 7 3" xfId="29660" xr:uid="{00000000-0005-0000-0000-000023510000}"/>
    <cellStyle name="Nota 2 6 3" xfId="1693" xr:uid="{00000000-0005-0000-0000-000024510000}"/>
    <cellStyle name="Nota 2 6 3 2" xfId="2446" xr:uid="{00000000-0005-0000-0000-000025510000}"/>
    <cellStyle name="Nota 2 6 3 2 2" xfId="5894" xr:uid="{00000000-0005-0000-0000-000026510000}"/>
    <cellStyle name="Nota 2 6 3 2 2 2" xfId="15146" xr:uid="{00000000-0005-0000-0000-000027510000}"/>
    <cellStyle name="Nota 2 6 3 2 2 2 2" xfId="24398" xr:uid="{00000000-0005-0000-0000-000028510000}"/>
    <cellStyle name="Nota 2 6 3 2 2 2 3" xfId="33650" xr:uid="{00000000-0005-0000-0000-000029510000}"/>
    <cellStyle name="Nota 2 6 3 2 3" xfId="8576" xr:uid="{00000000-0005-0000-0000-00002A510000}"/>
    <cellStyle name="Nota 2 6 3 2 3 2" xfId="17828" xr:uid="{00000000-0005-0000-0000-00002B510000}"/>
    <cellStyle name="Nota 2 6 3 2 3 2 2" xfId="27080" xr:uid="{00000000-0005-0000-0000-00002C510000}"/>
    <cellStyle name="Nota 2 6 3 2 3 2 3" xfId="36332" xr:uid="{00000000-0005-0000-0000-00002D510000}"/>
    <cellStyle name="Nota 2 6 3 2 4" xfId="11698" xr:uid="{00000000-0005-0000-0000-00002E510000}"/>
    <cellStyle name="Nota 2 6 3 2 4 2" xfId="20950" xr:uid="{00000000-0005-0000-0000-00002F510000}"/>
    <cellStyle name="Nota 2 6 3 2 4 3" xfId="30202" xr:uid="{00000000-0005-0000-0000-000030510000}"/>
    <cellStyle name="Nota 2 6 3 3" xfId="3102" xr:uid="{00000000-0005-0000-0000-000031510000}"/>
    <cellStyle name="Nota 2 6 3 3 2" xfId="6550" xr:uid="{00000000-0005-0000-0000-000032510000}"/>
    <cellStyle name="Nota 2 6 3 3 2 2" xfId="15802" xr:uid="{00000000-0005-0000-0000-000033510000}"/>
    <cellStyle name="Nota 2 6 3 3 2 2 2" xfId="25054" xr:uid="{00000000-0005-0000-0000-000034510000}"/>
    <cellStyle name="Nota 2 6 3 3 2 2 3" xfId="34306" xr:uid="{00000000-0005-0000-0000-000035510000}"/>
    <cellStyle name="Nota 2 6 3 3 3" xfId="9232" xr:uid="{00000000-0005-0000-0000-000036510000}"/>
    <cellStyle name="Nota 2 6 3 3 3 2" xfId="18484" xr:uid="{00000000-0005-0000-0000-000037510000}"/>
    <cellStyle name="Nota 2 6 3 3 3 2 2" xfId="27736" xr:uid="{00000000-0005-0000-0000-000038510000}"/>
    <cellStyle name="Nota 2 6 3 3 3 2 3" xfId="36988" xr:uid="{00000000-0005-0000-0000-000039510000}"/>
    <cellStyle name="Nota 2 6 3 3 4" xfId="12354" xr:uid="{00000000-0005-0000-0000-00003A510000}"/>
    <cellStyle name="Nota 2 6 3 3 4 2" xfId="21606" xr:uid="{00000000-0005-0000-0000-00003B510000}"/>
    <cellStyle name="Nota 2 6 3 3 4 3" xfId="30858" xr:uid="{00000000-0005-0000-0000-00003C510000}"/>
    <cellStyle name="Nota 2 6 3 4" xfId="3737" xr:uid="{00000000-0005-0000-0000-00003D510000}"/>
    <cellStyle name="Nota 2 6 3 4 2" xfId="7185" xr:uid="{00000000-0005-0000-0000-00003E510000}"/>
    <cellStyle name="Nota 2 6 3 4 2 2" xfId="16437" xr:uid="{00000000-0005-0000-0000-00003F510000}"/>
    <cellStyle name="Nota 2 6 3 4 2 2 2" xfId="25689" xr:uid="{00000000-0005-0000-0000-000040510000}"/>
    <cellStyle name="Nota 2 6 3 4 2 2 3" xfId="34941" xr:uid="{00000000-0005-0000-0000-000041510000}"/>
    <cellStyle name="Nota 2 6 3 4 3" xfId="9867" xr:uid="{00000000-0005-0000-0000-000042510000}"/>
    <cellStyle name="Nota 2 6 3 4 3 2" xfId="19119" xr:uid="{00000000-0005-0000-0000-000043510000}"/>
    <cellStyle name="Nota 2 6 3 4 3 2 2" xfId="28371" xr:uid="{00000000-0005-0000-0000-000044510000}"/>
    <cellStyle name="Nota 2 6 3 4 3 2 3" xfId="37623" xr:uid="{00000000-0005-0000-0000-000045510000}"/>
    <cellStyle name="Nota 2 6 3 4 4" xfId="12989" xr:uid="{00000000-0005-0000-0000-000046510000}"/>
    <cellStyle name="Nota 2 6 3 4 4 2" xfId="22241" xr:uid="{00000000-0005-0000-0000-000047510000}"/>
    <cellStyle name="Nota 2 6 3 4 4 3" xfId="31493" xr:uid="{00000000-0005-0000-0000-000048510000}"/>
    <cellStyle name="Nota 2 6 3 5" xfId="5143" xr:uid="{00000000-0005-0000-0000-000049510000}"/>
    <cellStyle name="Nota 2 6 3 5 2" xfId="14395" xr:uid="{00000000-0005-0000-0000-00004A510000}"/>
    <cellStyle name="Nota 2 6 3 5 2 2" xfId="23647" xr:uid="{00000000-0005-0000-0000-00004B510000}"/>
    <cellStyle name="Nota 2 6 3 5 2 3" xfId="32899" xr:uid="{00000000-0005-0000-0000-00004C510000}"/>
    <cellStyle name="Nota 2 6 3 6" xfId="7826" xr:uid="{00000000-0005-0000-0000-00004D510000}"/>
    <cellStyle name="Nota 2 6 3 6 2" xfId="17078" xr:uid="{00000000-0005-0000-0000-00004E510000}"/>
    <cellStyle name="Nota 2 6 3 6 2 2" xfId="26330" xr:uid="{00000000-0005-0000-0000-00004F510000}"/>
    <cellStyle name="Nota 2 6 3 6 2 3" xfId="35582" xr:uid="{00000000-0005-0000-0000-000050510000}"/>
    <cellStyle name="Nota 2 6 3 7" xfId="10948" xr:uid="{00000000-0005-0000-0000-000051510000}"/>
    <cellStyle name="Nota 2 6 3 7 2" xfId="20200" xr:uid="{00000000-0005-0000-0000-000052510000}"/>
    <cellStyle name="Nota 2 6 3 7 3" xfId="29452" xr:uid="{00000000-0005-0000-0000-000053510000}"/>
    <cellStyle name="Nota 2 6 4" xfId="1824" xr:uid="{00000000-0005-0000-0000-000054510000}"/>
    <cellStyle name="Nota 2 6 4 2" xfId="2577" xr:uid="{00000000-0005-0000-0000-000055510000}"/>
    <cellStyle name="Nota 2 6 4 2 2" xfId="6025" xr:uid="{00000000-0005-0000-0000-000056510000}"/>
    <cellStyle name="Nota 2 6 4 2 2 2" xfId="15277" xr:uid="{00000000-0005-0000-0000-000057510000}"/>
    <cellStyle name="Nota 2 6 4 2 2 2 2" xfId="24529" xr:uid="{00000000-0005-0000-0000-000058510000}"/>
    <cellStyle name="Nota 2 6 4 2 2 2 3" xfId="33781" xr:uid="{00000000-0005-0000-0000-000059510000}"/>
    <cellStyle name="Nota 2 6 4 2 3" xfId="8707" xr:uid="{00000000-0005-0000-0000-00005A510000}"/>
    <cellStyle name="Nota 2 6 4 2 3 2" xfId="17959" xr:uid="{00000000-0005-0000-0000-00005B510000}"/>
    <cellStyle name="Nota 2 6 4 2 3 2 2" xfId="27211" xr:uid="{00000000-0005-0000-0000-00005C510000}"/>
    <cellStyle name="Nota 2 6 4 2 3 2 3" xfId="36463" xr:uid="{00000000-0005-0000-0000-00005D510000}"/>
    <cellStyle name="Nota 2 6 4 2 4" xfId="11829" xr:uid="{00000000-0005-0000-0000-00005E510000}"/>
    <cellStyle name="Nota 2 6 4 2 4 2" xfId="21081" xr:uid="{00000000-0005-0000-0000-00005F510000}"/>
    <cellStyle name="Nota 2 6 4 2 4 3" xfId="30333" xr:uid="{00000000-0005-0000-0000-000060510000}"/>
    <cellStyle name="Nota 2 6 4 3" xfId="3233" xr:uid="{00000000-0005-0000-0000-000061510000}"/>
    <cellStyle name="Nota 2 6 4 3 2" xfId="6681" xr:uid="{00000000-0005-0000-0000-000062510000}"/>
    <cellStyle name="Nota 2 6 4 3 2 2" xfId="15933" xr:uid="{00000000-0005-0000-0000-000063510000}"/>
    <cellStyle name="Nota 2 6 4 3 2 2 2" xfId="25185" xr:uid="{00000000-0005-0000-0000-000064510000}"/>
    <cellStyle name="Nota 2 6 4 3 2 2 3" xfId="34437" xr:uid="{00000000-0005-0000-0000-000065510000}"/>
    <cellStyle name="Nota 2 6 4 3 3" xfId="9363" xr:uid="{00000000-0005-0000-0000-000066510000}"/>
    <cellStyle name="Nota 2 6 4 3 3 2" xfId="18615" xr:uid="{00000000-0005-0000-0000-000067510000}"/>
    <cellStyle name="Nota 2 6 4 3 3 2 2" xfId="27867" xr:uid="{00000000-0005-0000-0000-000068510000}"/>
    <cellStyle name="Nota 2 6 4 3 3 2 3" xfId="37119" xr:uid="{00000000-0005-0000-0000-000069510000}"/>
    <cellStyle name="Nota 2 6 4 3 4" xfId="12485" xr:uid="{00000000-0005-0000-0000-00006A510000}"/>
    <cellStyle name="Nota 2 6 4 3 4 2" xfId="21737" xr:uid="{00000000-0005-0000-0000-00006B510000}"/>
    <cellStyle name="Nota 2 6 4 3 4 3" xfId="30989" xr:uid="{00000000-0005-0000-0000-00006C510000}"/>
    <cellStyle name="Nota 2 6 4 4" xfId="3868" xr:uid="{00000000-0005-0000-0000-00006D510000}"/>
    <cellStyle name="Nota 2 6 4 4 2" xfId="7316" xr:uid="{00000000-0005-0000-0000-00006E510000}"/>
    <cellStyle name="Nota 2 6 4 4 2 2" xfId="16568" xr:uid="{00000000-0005-0000-0000-00006F510000}"/>
    <cellStyle name="Nota 2 6 4 4 2 2 2" xfId="25820" xr:uid="{00000000-0005-0000-0000-000070510000}"/>
    <cellStyle name="Nota 2 6 4 4 2 2 3" xfId="35072" xr:uid="{00000000-0005-0000-0000-000071510000}"/>
    <cellStyle name="Nota 2 6 4 4 3" xfId="9998" xr:uid="{00000000-0005-0000-0000-000072510000}"/>
    <cellStyle name="Nota 2 6 4 4 3 2" xfId="19250" xr:uid="{00000000-0005-0000-0000-000073510000}"/>
    <cellStyle name="Nota 2 6 4 4 3 2 2" xfId="28502" xr:uid="{00000000-0005-0000-0000-000074510000}"/>
    <cellStyle name="Nota 2 6 4 4 3 2 3" xfId="37754" xr:uid="{00000000-0005-0000-0000-000075510000}"/>
    <cellStyle name="Nota 2 6 4 4 4" xfId="13120" xr:uid="{00000000-0005-0000-0000-000076510000}"/>
    <cellStyle name="Nota 2 6 4 4 4 2" xfId="22372" xr:uid="{00000000-0005-0000-0000-000077510000}"/>
    <cellStyle name="Nota 2 6 4 4 4 3" xfId="31624" xr:uid="{00000000-0005-0000-0000-000078510000}"/>
    <cellStyle name="Nota 2 6 4 5" xfId="5274" xr:uid="{00000000-0005-0000-0000-000079510000}"/>
    <cellStyle name="Nota 2 6 4 5 2" xfId="14526" xr:uid="{00000000-0005-0000-0000-00007A510000}"/>
    <cellStyle name="Nota 2 6 4 5 2 2" xfId="23778" xr:uid="{00000000-0005-0000-0000-00007B510000}"/>
    <cellStyle name="Nota 2 6 4 5 2 3" xfId="33030" xr:uid="{00000000-0005-0000-0000-00007C510000}"/>
    <cellStyle name="Nota 2 6 4 6" xfId="7957" xr:uid="{00000000-0005-0000-0000-00007D510000}"/>
    <cellStyle name="Nota 2 6 4 6 2" xfId="17209" xr:uid="{00000000-0005-0000-0000-00007E510000}"/>
    <cellStyle name="Nota 2 6 4 6 2 2" xfId="26461" xr:uid="{00000000-0005-0000-0000-00007F510000}"/>
    <cellStyle name="Nota 2 6 4 6 2 3" xfId="35713" xr:uid="{00000000-0005-0000-0000-000080510000}"/>
    <cellStyle name="Nota 2 6 4 7" xfId="11079" xr:uid="{00000000-0005-0000-0000-000081510000}"/>
    <cellStyle name="Nota 2 6 4 7 2" xfId="20331" xr:uid="{00000000-0005-0000-0000-000082510000}"/>
    <cellStyle name="Nota 2 6 4 7 3" xfId="29583" xr:uid="{00000000-0005-0000-0000-000083510000}"/>
    <cellStyle name="Nota 2 6 5" xfId="1729" xr:uid="{00000000-0005-0000-0000-000084510000}"/>
    <cellStyle name="Nota 2 6 5 2" xfId="2482" xr:uid="{00000000-0005-0000-0000-000085510000}"/>
    <cellStyle name="Nota 2 6 5 2 2" xfId="5930" xr:uid="{00000000-0005-0000-0000-000086510000}"/>
    <cellStyle name="Nota 2 6 5 2 2 2" xfId="15182" xr:uid="{00000000-0005-0000-0000-000087510000}"/>
    <cellStyle name="Nota 2 6 5 2 2 2 2" xfId="24434" xr:uid="{00000000-0005-0000-0000-000088510000}"/>
    <cellStyle name="Nota 2 6 5 2 2 2 3" xfId="33686" xr:uid="{00000000-0005-0000-0000-000089510000}"/>
    <cellStyle name="Nota 2 6 5 2 3" xfId="8612" xr:uid="{00000000-0005-0000-0000-00008A510000}"/>
    <cellStyle name="Nota 2 6 5 2 3 2" xfId="17864" xr:uid="{00000000-0005-0000-0000-00008B510000}"/>
    <cellStyle name="Nota 2 6 5 2 3 2 2" xfId="27116" xr:uid="{00000000-0005-0000-0000-00008C510000}"/>
    <cellStyle name="Nota 2 6 5 2 3 2 3" xfId="36368" xr:uid="{00000000-0005-0000-0000-00008D510000}"/>
    <cellStyle name="Nota 2 6 5 2 4" xfId="11734" xr:uid="{00000000-0005-0000-0000-00008E510000}"/>
    <cellStyle name="Nota 2 6 5 2 4 2" xfId="20986" xr:uid="{00000000-0005-0000-0000-00008F510000}"/>
    <cellStyle name="Nota 2 6 5 2 4 3" xfId="30238" xr:uid="{00000000-0005-0000-0000-000090510000}"/>
    <cellStyle name="Nota 2 6 5 3" xfId="3138" xr:uid="{00000000-0005-0000-0000-000091510000}"/>
    <cellStyle name="Nota 2 6 5 3 2" xfId="6586" xr:uid="{00000000-0005-0000-0000-000092510000}"/>
    <cellStyle name="Nota 2 6 5 3 2 2" xfId="15838" xr:uid="{00000000-0005-0000-0000-000093510000}"/>
    <cellStyle name="Nota 2 6 5 3 2 2 2" xfId="25090" xr:uid="{00000000-0005-0000-0000-000094510000}"/>
    <cellStyle name="Nota 2 6 5 3 2 2 3" xfId="34342" xr:uid="{00000000-0005-0000-0000-000095510000}"/>
    <cellStyle name="Nota 2 6 5 3 3" xfId="9268" xr:uid="{00000000-0005-0000-0000-000096510000}"/>
    <cellStyle name="Nota 2 6 5 3 3 2" xfId="18520" xr:uid="{00000000-0005-0000-0000-000097510000}"/>
    <cellStyle name="Nota 2 6 5 3 3 2 2" xfId="27772" xr:uid="{00000000-0005-0000-0000-000098510000}"/>
    <cellStyle name="Nota 2 6 5 3 3 2 3" xfId="37024" xr:uid="{00000000-0005-0000-0000-000099510000}"/>
    <cellStyle name="Nota 2 6 5 3 4" xfId="12390" xr:uid="{00000000-0005-0000-0000-00009A510000}"/>
    <cellStyle name="Nota 2 6 5 3 4 2" xfId="21642" xr:uid="{00000000-0005-0000-0000-00009B510000}"/>
    <cellStyle name="Nota 2 6 5 3 4 3" xfId="30894" xr:uid="{00000000-0005-0000-0000-00009C510000}"/>
    <cellStyle name="Nota 2 6 5 4" xfId="3773" xr:uid="{00000000-0005-0000-0000-00009D510000}"/>
    <cellStyle name="Nota 2 6 5 4 2" xfId="7221" xr:uid="{00000000-0005-0000-0000-00009E510000}"/>
    <cellStyle name="Nota 2 6 5 4 2 2" xfId="16473" xr:uid="{00000000-0005-0000-0000-00009F510000}"/>
    <cellStyle name="Nota 2 6 5 4 2 2 2" xfId="25725" xr:uid="{00000000-0005-0000-0000-0000A0510000}"/>
    <cellStyle name="Nota 2 6 5 4 2 2 3" xfId="34977" xr:uid="{00000000-0005-0000-0000-0000A1510000}"/>
    <cellStyle name="Nota 2 6 5 4 3" xfId="9903" xr:uid="{00000000-0005-0000-0000-0000A2510000}"/>
    <cellStyle name="Nota 2 6 5 4 3 2" xfId="19155" xr:uid="{00000000-0005-0000-0000-0000A3510000}"/>
    <cellStyle name="Nota 2 6 5 4 3 2 2" xfId="28407" xr:uid="{00000000-0005-0000-0000-0000A4510000}"/>
    <cellStyle name="Nota 2 6 5 4 3 2 3" xfId="37659" xr:uid="{00000000-0005-0000-0000-0000A5510000}"/>
    <cellStyle name="Nota 2 6 5 4 4" xfId="13025" xr:uid="{00000000-0005-0000-0000-0000A6510000}"/>
    <cellStyle name="Nota 2 6 5 4 4 2" xfId="22277" xr:uid="{00000000-0005-0000-0000-0000A7510000}"/>
    <cellStyle name="Nota 2 6 5 4 4 3" xfId="31529" xr:uid="{00000000-0005-0000-0000-0000A8510000}"/>
    <cellStyle name="Nota 2 6 5 5" xfId="5179" xr:uid="{00000000-0005-0000-0000-0000A9510000}"/>
    <cellStyle name="Nota 2 6 5 5 2" xfId="14431" xr:uid="{00000000-0005-0000-0000-0000AA510000}"/>
    <cellStyle name="Nota 2 6 5 5 2 2" xfId="23683" xr:uid="{00000000-0005-0000-0000-0000AB510000}"/>
    <cellStyle name="Nota 2 6 5 5 2 3" xfId="32935" xr:uid="{00000000-0005-0000-0000-0000AC510000}"/>
    <cellStyle name="Nota 2 6 5 6" xfId="7862" xr:uid="{00000000-0005-0000-0000-0000AD510000}"/>
    <cellStyle name="Nota 2 6 5 6 2" xfId="17114" xr:uid="{00000000-0005-0000-0000-0000AE510000}"/>
    <cellStyle name="Nota 2 6 5 6 2 2" xfId="26366" xr:uid="{00000000-0005-0000-0000-0000AF510000}"/>
    <cellStyle name="Nota 2 6 5 6 2 3" xfId="35618" xr:uid="{00000000-0005-0000-0000-0000B0510000}"/>
    <cellStyle name="Nota 2 6 5 7" xfId="10984" xr:uid="{00000000-0005-0000-0000-0000B1510000}"/>
    <cellStyle name="Nota 2 6 5 7 2" xfId="20236" xr:uid="{00000000-0005-0000-0000-0000B2510000}"/>
    <cellStyle name="Nota 2 6 5 7 3" xfId="29488" xr:uid="{00000000-0005-0000-0000-0000B3510000}"/>
    <cellStyle name="Nota 2 6 6" xfId="2130" xr:uid="{00000000-0005-0000-0000-0000B4510000}"/>
    <cellStyle name="Nota 2 6 6 2" xfId="2879" xr:uid="{00000000-0005-0000-0000-0000B5510000}"/>
    <cellStyle name="Nota 2 6 6 2 2" xfId="6327" xr:uid="{00000000-0005-0000-0000-0000B6510000}"/>
    <cellStyle name="Nota 2 6 6 2 2 2" xfId="15579" xr:uid="{00000000-0005-0000-0000-0000B7510000}"/>
    <cellStyle name="Nota 2 6 6 2 2 2 2" xfId="24831" xr:uid="{00000000-0005-0000-0000-0000B8510000}"/>
    <cellStyle name="Nota 2 6 6 2 2 2 3" xfId="34083" xr:uid="{00000000-0005-0000-0000-0000B9510000}"/>
    <cellStyle name="Nota 2 6 6 2 3" xfId="9009" xr:uid="{00000000-0005-0000-0000-0000BA510000}"/>
    <cellStyle name="Nota 2 6 6 2 3 2" xfId="18261" xr:uid="{00000000-0005-0000-0000-0000BB510000}"/>
    <cellStyle name="Nota 2 6 6 2 3 2 2" xfId="27513" xr:uid="{00000000-0005-0000-0000-0000BC510000}"/>
    <cellStyle name="Nota 2 6 6 2 3 2 3" xfId="36765" xr:uid="{00000000-0005-0000-0000-0000BD510000}"/>
    <cellStyle name="Nota 2 6 6 2 4" xfId="12131" xr:uid="{00000000-0005-0000-0000-0000BE510000}"/>
    <cellStyle name="Nota 2 6 6 2 4 2" xfId="21383" xr:uid="{00000000-0005-0000-0000-0000BF510000}"/>
    <cellStyle name="Nota 2 6 6 2 4 3" xfId="30635" xr:uid="{00000000-0005-0000-0000-0000C0510000}"/>
    <cellStyle name="Nota 2 6 6 3" xfId="3535" xr:uid="{00000000-0005-0000-0000-0000C1510000}"/>
    <cellStyle name="Nota 2 6 6 3 2" xfId="6983" xr:uid="{00000000-0005-0000-0000-0000C2510000}"/>
    <cellStyle name="Nota 2 6 6 3 2 2" xfId="16235" xr:uid="{00000000-0005-0000-0000-0000C3510000}"/>
    <cellStyle name="Nota 2 6 6 3 2 2 2" xfId="25487" xr:uid="{00000000-0005-0000-0000-0000C4510000}"/>
    <cellStyle name="Nota 2 6 6 3 2 2 3" xfId="34739" xr:uid="{00000000-0005-0000-0000-0000C5510000}"/>
    <cellStyle name="Nota 2 6 6 3 3" xfId="9665" xr:uid="{00000000-0005-0000-0000-0000C6510000}"/>
    <cellStyle name="Nota 2 6 6 3 3 2" xfId="18917" xr:uid="{00000000-0005-0000-0000-0000C7510000}"/>
    <cellStyle name="Nota 2 6 6 3 3 2 2" xfId="28169" xr:uid="{00000000-0005-0000-0000-0000C8510000}"/>
    <cellStyle name="Nota 2 6 6 3 3 2 3" xfId="37421" xr:uid="{00000000-0005-0000-0000-0000C9510000}"/>
    <cellStyle name="Nota 2 6 6 3 4" xfId="12787" xr:uid="{00000000-0005-0000-0000-0000CA510000}"/>
    <cellStyle name="Nota 2 6 6 3 4 2" xfId="22039" xr:uid="{00000000-0005-0000-0000-0000CB510000}"/>
    <cellStyle name="Nota 2 6 6 3 4 3" xfId="31291" xr:uid="{00000000-0005-0000-0000-0000CC510000}"/>
    <cellStyle name="Nota 2 6 6 4" xfId="4170" xr:uid="{00000000-0005-0000-0000-0000CD510000}"/>
    <cellStyle name="Nota 2 6 6 4 2" xfId="7618" xr:uid="{00000000-0005-0000-0000-0000CE510000}"/>
    <cellStyle name="Nota 2 6 6 4 2 2" xfId="16870" xr:uid="{00000000-0005-0000-0000-0000CF510000}"/>
    <cellStyle name="Nota 2 6 6 4 2 2 2" xfId="26122" xr:uid="{00000000-0005-0000-0000-0000D0510000}"/>
    <cellStyle name="Nota 2 6 6 4 2 2 3" xfId="35374" xr:uid="{00000000-0005-0000-0000-0000D1510000}"/>
    <cellStyle name="Nota 2 6 6 4 3" xfId="10300" xr:uid="{00000000-0005-0000-0000-0000D2510000}"/>
    <cellStyle name="Nota 2 6 6 4 3 2" xfId="19552" xr:uid="{00000000-0005-0000-0000-0000D3510000}"/>
    <cellStyle name="Nota 2 6 6 4 3 2 2" xfId="28804" xr:uid="{00000000-0005-0000-0000-0000D4510000}"/>
    <cellStyle name="Nota 2 6 6 4 3 2 3" xfId="38056" xr:uid="{00000000-0005-0000-0000-0000D5510000}"/>
    <cellStyle name="Nota 2 6 6 4 4" xfId="13422" xr:uid="{00000000-0005-0000-0000-0000D6510000}"/>
    <cellStyle name="Nota 2 6 6 4 4 2" xfId="22674" xr:uid="{00000000-0005-0000-0000-0000D7510000}"/>
    <cellStyle name="Nota 2 6 6 4 4 3" xfId="31926" xr:uid="{00000000-0005-0000-0000-0000D8510000}"/>
    <cellStyle name="Nota 2 6 6 5" xfId="5578" xr:uid="{00000000-0005-0000-0000-0000D9510000}"/>
    <cellStyle name="Nota 2 6 6 5 2" xfId="14830" xr:uid="{00000000-0005-0000-0000-0000DA510000}"/>
    <cellStyle name="Nota 2 6 6 5 2 2" xfId="24082" xr:uid="{00000000-0005-0000-0000-0000DB510000}"/>
    <cellStyle name="Nota 2 6 6 5 2 3" xfId="33334" xr:uid="{00000000-0005-0000-0000-0000DC510000}"/>
    <cellStyle name="Nota 2 6 6 6" xfId="8260" xr:uid="{00000000-0005-0000-0000-0000DD510000}"/>
    <cellStyle name="Nota 2 6 6 6 2" xfId="17512" xr:uid="{00000000-0005-0000-0000-0000DE510000}"/>
    <cellStyle name="Nota 2 6 6 6 2 2" xfId="26764" xr:uid="{00000000-0005-0000-0000-0000DF510000}"/>
    <cellStyle name="Nota 2 6 6 6 2 3" xfId="36016" xr:uid="{00000000-0005-0000-0000-0000E0510000}"/>
    <cellStyle name="Nota 2 6 6 7" xfId="11382" xr:uid="{00000000-0005-0000-0000-0000E1510000}"/>
    <cellStyle name="Nota 2 6 6 7 2" xfId="20634" xr:uid="{00000000-0005-0000-0000-0000E2510000}"/>
    <cellStyle name="Nota 2 6 6 7 3" xfId="29886" xr:uid="{00000000-0005-0000-0000-0000E3510000}"/>
    <cellStyle name="Nota 2 6 7" xfId="1042" xr:uid="{00000000-0005-0000-0000-0000E4510000}"/>
    <cellStyle name="Nota 2 6 7 2" xfId="4770" xr:uid="{00000000-0005-0000-0000-0000E5510000}"/>
    <cellStyle name="Nota 2 6 7 2 2" xfId="14022" xr:uid="{00000000-0005-0000-0000-0000E6510000}"/>
    <cellStyle name="Nota 2 6 7 2 2 2" xfId="23274" xr:uid="{00000000-0005-0000-0000-0000E7510000}"/>
    <cellStyle name="Nota 2 6 7 2 2 3" xfId="32526" xr:uid="{00000000-0005-0000-0000-0000E8510000}"/>
    <cellStyle name="Nota 2 6 7 3" xfId="247" xr:uid="{00000000-0005-0000-0000-0000E9510000}"/>
    <cellStyle name="Nota 2 6 7 3 2" xfId="10462" xr:uid="{00000000-0005-0000-0000-0000EA510000}"/>
    <cellStyle name="Nota 2 6 7 3 2 2" xfId="19714" xr:uid="{00000000-0005-0000-0000-0000EB510000}"/>
    <cellStyle name="Nota 2 6 7 3 2 3" xfId="28966" xr:uid="{00000000-0005-0000-0000-0000EC510000}"/>
    <cellStyle name="Nota 2 6 7 4" xfId="10796" xr:uid="{00000000-0005-0000-0000-0000ED510000}"/>
    <cellStyle name="Nota 2 6 7 4 2" xfId="20048" xr:uid="{00000000-0005-0000-0000-0000EE510000}"/>
    <cellStyle name="Nota 2 6 7 4 3" xfId="29300" xr:uid="{00000000-0005-0000-0000-0000EF510000}"/>
    <cellStyle name="Nota 2 6 8" xfId="1140" xr:uid="{00000000-0005-0000-0000-0000F0510000}"/>
    <cellStyle name="Nota 2 6 8 2" xfId="4867" xr:uid="{00000000-0005-0000-0000-0000F1510000}"/>
    <cellStyle name="Nota 2 6 8 2 2" xfId="14119" xr:uid="{00000000-0005-0000-0000-0000F2510000}"/>
    <cellStyle name="Nota 2 6 8 2 2 2" xfId="23371" xr:uid="{00000000-0005-0000-0000-0000F3510000}"/>
    <cellStyle name="Nota 2 6 8 2 2 3" xfId="32623" xr:uid="{00000000-0005-0000-0000-0000F4510000}"/>
    <cellStyle name="Nota 2 6 8 3" xfId="4328" xr:uid="{00000000-0005-0000-0000-0000F5510000}"/>
    <cellStyle name="Nota 2 6 8 3 2" xfId="13580" xr:uid="{00000000-0005-0000-0000-0000F6510000}"/>
    <cellStyle name="Nota 2 6 8 3 2 2" xfId="22832" xr:uid="{00000000-0005-0000-0000-0000F7510000}"/>
    <cellStyle name="Nota 2 6 8 3 2 3" xfId="32084" xr:uid="{00000000-0005-0000-0000-0000F8510000}"/>
    <cellStyle name="Nota 2 6 8 4" xfId="10891" xr:uid="{00000000-0005-0000-0000-0000F9510000}"/>
    <cellStyle name="Nota 2 6 8 4 2" xfId="20143" xr:uid="{00000000-0005-0000-0000-0000FA510000}"/>
    <cellStyle name="Nota 2 6 8 4 3" xfId="29395" xr:uid="{00000000-0005-0000-0000-0000FB510000}"/>
    <cellStyle name="Nota 2 6 9" xfId="2337" xr:uid="{00000000-0005-0000-0000-0000FC510000}"/>
    <cellStyle name="Nota 2 6 9 2" xfId="5785" xr:uid="{00000000-0005-0000-0000-0000FD510000}"/>
    <cellStyle name="Nota 2 6 9 2 2" xfId="15037" xr:uid="{00000000-0005-0000-0000-0000FE510000}"/>
    <cellStyle name="Nota 2 6 9 2 2 2" xfId="24289" xr:uid="{00000000-0005-0000-0000-0000FF510000}"/>
    <cellStyle name="Nota 2 6 9 2 2 3" xfId="33541" xr:uid="{00000000-0005-0000-0000-000000520000}"/>
    <cellStyle name="Nota 2 6 9 3" xfId="8467" xr:uid="{00000000-0005-0000-0000-000001520000}"/>
    <cellStyle name="Nota 2 6 9 3 2" xfId="17719" xr:uid="{00000000-0005-0000-0000-000002520000}"/>
    <cellStyle name="Nota 2 6 9 3 2 2" xfId="26971" xr:uid="{00000000-0005-0000-0000-000003520000}"/>
    <cellStyle name="Nota 2 6 9 3 2 3" xfId="36223" xr:uid="{00000000-0005-0000-0000-000004520000}"/>
    <cellStyle name="Nota 2 6 9 4" xfId="11589" xr:uid="{00000000-0005-0000-0000-000005520000}"/>
    <cellStyle name="Nota 2 6 9 4 2" xfId="20841" xr:uid="{00000000-0005-0000-0000-000006520000}"/>
    <cellStyle name="Nota 2 6 9 4 3" xfId="30093" xr:uid="{00000000-0005-0000-0000-000007520000}"/>
    <cellStyle name="Nota 2 7" xfId="1328" xr:uid="{00000000-0005-0000-0000-000008520000}"/>
    <cellStyle name="Nota 2 8" xfId="1958" xr:uid="{00000000-0005-0000-0000-000009520000}"/>
    <cellStyle name="Nota 2 8 2" xfId="2711" xr:uid="{00000000-0005-0000-0000-00000A520000}"/>
    <cellStyle name="Nota 2 8 2 2" xfId="6159" xr:uid="{00000000-0005-0000-0000-00000B520000}"/>
    <cellStyle name="Nota 2 8 2 2 2" xfId="15411" xr:uid="{00000000-0005-0000-0000-00000C520000}"/>
    <cellStyle name="Nota 2 8 2 2 2 2" xfId="24663" xr:uid="{00000000-0005-0000-0000-00000D520000}"/>
    <cellStyle name="Nota 2 8 2 2 2 3" xfId="33915" xr:uid="{00000000-0005-0000-0000-00000E520000}"/>
    <cellStyle name="Nota 2 8 2 3" xfId="8841" xr:uid="{00000000-0005-0000-0000-00000F520000}"/>
    <cellStyle name="Nota 2 8 2 3 2" xfId="18093" xr:uid="{00000000-0005-0000-0000-000010520000}"/>
    <cellStyle name="Nota 2 8 2 3 2 2" xfId="27345" xr:uid="{00000000-0005-0000-0000-000011520000}"/>
    <cellStyle name="Nota 2 8 2 3 2 3" xfId="36597" xr:uid="{00000000-0005-0000-0000-000012520000}"/>
    <cellStyle name="Nota 2 8 2 4" xfId="11963" xr:uid="{00000000-0005-0000-0000-000013520000}"/>
    <cellStyle name="Nota 2 8 2 4 2" xfId="21215" xr:uid="{00000000-0005-0000-0000-000014520000}"/>
    <cellStyle name="Nota 2 8 2 4 3" xfId="30467" xr:uid="{00000000-0005-0000-0000-000015520000}"/>
    <cellStyle name="Nota 2 8 3" xfId="3367" xr:uid="{00000000-0005-0000-0000-000016520000}"/>
    <cellStyle name="Nota 2 8 3 2" xfId="6815" xr:uid="{00000000-0005-0000-0000-000017520000}"/>
    <cellStyle name="Nota 2 8 3 2 2" xfId="16067" xr:uid="{00000000-0005-0000-0000-000018520000}"/>
    <cellStyle name="Nota 2 8 3 2 2 2" xfId="25319" xr:uid="{00000000-0005-0000-0000-000019520000}"/>
    <cellStyle name="Nota 2 8 3 2 2 3" xfId="34571" xr:uid="{00000000-0005-0000-0000-00001A520000}"/>
    <cellStyle name="Nota 2 8 3 3" xfId="9497" xr:uid="{00000000-0005-0000-0000-00001B520000}"/>
    <cellStyle name="Nota 2 8 3 3 2" xfId="18749" xr:uid="{00000000-0005-0000-0000-00001C520000}"/>
    <cellStyle name="Nota 2 8 3 3 2 2" xfId="28001" xr:uid="{00000000-0005-0000-0000-00001D520000}"/>
    <cellStyle name="Nota 2 8 3 3 2 3" xfId="37253" xr:uid="{00000000-0005-0000-0000-00001E520000}"/>
    <cellStyle name="Nota 2 8 3 4" xfId="12619" xr:uid="{00000000-0005-0000-0000-00001F520000}"/>
    <cellStyle name="Nota 2 8 3 4 2" xfId="21871" xr:uid="{00000000-0005-0000-0000-000020520000}"/>
    <cellStyle name="Nota 2 8 3 4 3" xfId="31123" xr:uid="{00000000-0005-0000-0000-000021520000}"/>
    <cellStyle name="Nota 2 8 4" xfId="4002" xr:uid="{00000000-0005-0000-0000-000022520000}"/>
    <cellStyle name="Nota 2 8 4 2" xfId="7450" xr:uid="{00000000-0005-0000-0000-000023520000}"/>
    <cellStyle name="Nota 2 8 4 2 2" xfId="16702" xr:uid="{00000000-0005-0000-0000-000024520000}"/>
    <cellStyle name="Nota 2 8 4 2 2 2" xfId="25954" xr:uid="{00000000-0005-0000-0000-000025520000}"/>
    <cellStyle name="Nota 2 8 4 2 2 3" xfId="35206" xr:uid="{00000000-0005-0000-0000-000026520000}"/>
    <cellStyle name="Nota 2 8 4 3" xfId="10132" xr:uid="{00000000-0005-0000-0000-000027520000}"/>
    <cellStyle name="Nota 2 8 4 3 2" xfId="19384" xr:uid="{00000000-0005-0000-0000-000028520000}"/>
    <cellStyle name="Nota 2 8 4 3 2 2" xfId="28636" xr:uid="{00000000-0005-0000-0000-000029520000}"/>
    <cellStyle name="Nota 2 8 4 3 2 3" xfId="37888" xr:uid="{00000000-0005-0000-0000-00002A520000}"/>
    <cellStyle name="Nota 2 8 4 4" xfId="13254" xr:uid="{00000000-0005-0000-0000-00002B520000}"/>
    <cellStyle name="Nota 2 8 4 4 2" xfId="22506" xr:uid="{00000000-0005-0000-0000-00002C520000}"/>
    <cellStyle name="Nota 2 8 4 4 3" xfId="31758" xr:uid="{00000000-0005-0000-0000-00002D520000}"/>
    <cellStyle name="Nota 2 8 5" xfId="5408" xr:uid="{00000000-0005-0000-0000-00002E520000}"/>
    <cellStyle name="Nota 2 8 5 2" xfId="14660" xr:uid="{00000000-0005-0000-0000-00002F520000}"/>
    <cellStyle name="Nota 2 8 5 2 2" xfId="23912" xr:uid="{00000000-0005-0000-0000-000030520000}"/>
    <cellStyle name="Nota 2 8 5 2 3" xfId="33164" xr:uid="{00000000-0005-0000-0000-000031520000}"/>
    <cellStyle name="Nota 2 8 6" xfId="8091" xr:uid="{00000000-0005-0000-0000-000032520000}"/>
    <cellStyle name="Nota 2 8 6 2" xfId="17343" xr:uid="{00000000-0005-0000-0000-000033520000}"/>
    <cellStyle name="Nota 2 8 6 2 2" xfId="26595" xr:uid="{00000000-0005-0000-0000-000034520000}"/>
    <cellStyle name="Nota 2 8 6 2 3" xfId="35847" xr:uid="{00000000-0005-0000-0000-000035520000}"/>
    <cellStyle name="Nota 2 8 7" xfId="11213" xr:uid="{00000000-0005-0000-0000-000036520000}"/>
    <cellStyle name="Nota 2 8 7 2" xfId="20465" xr:uid="{00000000-0005-0000-0000-000037520000}"/>
    <cellStyle name="Nota 2 8 7 3" xfId="29717" xr:uid="{00000000-0005-0000-0000-000038520000}"/>
    <cellStyle name="Nota 2 9" xfId="964" xr:uid="{00000000-0005-0000-0000-000039520000}"/>
    <cellStyle name="Nota 2 9 2" xfId="4692" xr:uid="{00000000-0005-0000-0000-00003A520000}"/>
    <cellStyle name="Nota 2 9 2 2" xfId="13944" xr:uid="{00000000-0005-0000-0000-00003B520000}"/>
    <cellStyle name="Nota 2 9 2 2 2" xfId="23196" xr:uid="{00000000-0005-0000-0000-00003C520000}"/>
    <cellStyle name="Nota 2 9 2 2 3" xfId="32448" xr:uid="{00000000-0005-0000-0000-00003D520000}"/>
    <cellStyle name="Nota 2 9 3" xfId="854" xr:uid="{00000000-0005-0000-0000-00003E520000}"/>
    <cellStyle name="Nota 2 9 3 2" xfId="10608" xr:uid="{00000000-0005-0000-0000-00003F520000}"/>
    <cellStyle name="Nota 2 9 3 2 2" xfId="19860" xr:uid="{00000000-0005-0000-0000-000040520000}"/>
    <cellStyle name="Nota 2 9 3 2 3" xfId="29112" xr:uid="{00000000-0005-0000-0000-000041520000}"/>
    <cellStyle name="Nota 2 9 4" xfId="10718" xr:uid="{00000000-0005-0000-0000-000042520000}"/>
    <cellStyle name="Nota 2 9 4 2" xfId="19970" xr:uid="{00000000-0005-0000-0000-000043520000}"/>
    <cellStyle name="Nota 2 9 4 3" xfId="29222" xr:uid="{00000000-0005-0000-0000-000044520000}"/>
    <cellStyle name="Note" xfId="345" xr:uid="{00000000-0005-0000-0000-000045520000}"/>
    <cellStyle name="Note 10" xfId="10471" xr:uid="{00000000-0005-0000-0000-000046520000}"/>
    <cellStyle name="Note 10 2" xfId="19723" xr:uid="{00000000-0005-0000-0000-000047520000}"/>
    <cellStyle name="Note 10 3" xfId="28975" xr:uid="{00000000-0005-0000-0000-000048520000}"/>
    <cellStyle name="Note 2" xfId="450" xr:uid="{00000000-0005-0000-0000-000049520000}"/>
    <cellStyle name="Note 2 10" xfId="951" xr:uid="{00000000-0005-0000-0000-00004A520000}"/>
    <cellStyle name="Note 2 10 2" xfId="4679" xr:uid="{00000000-0005-0000-0000-00004B520000}"/>
    <cellStyle name="Note 2 10 2 2" xfId="13931" xr:uid="{00000000-0005-0000-0000-00004C520000}"/>
    <cellStyle name="Note 2 10 2 2 2" xfId="23183" xr:uid="{00000000-0005-0000-0000-00004D520000}"/>
    <cellStyle name="Note 2 10 2 2 3" xfId="32435" xr:uid="{00000000-0005-0000-0000-00004E520000}"/>
    <cellStyle name="Note 2 10 3" xfId="4363" xr:uid="{00000000-0005-0000-0000-00004F520000}"/>
    <cellStyle name="Note 2 10 3 2" xfId="13615" xr:uid="{00000000-0005-0000-0000-000050520000}"/>
    <cellStyle name="Note 2 10 3 2 2" xfId="22867" xr:uid="{00000000-0005-0000-0000-000051520000}"/>
    <cellStyle name="Note 2 10 3 2 3" xfId="32119" xr:uid="{00000000-0005-0000-0000-000052520000}"/>
    <cellStyle name="Note 2 10 4" xfId="10705" xr:uid="{00000000-0005-0000-0000-000053520000}"/>
    <cellStyle name="Note 2 10 4 2" xfId="19957" xr:uid="{00000000-0005-0000-0000-000054520000}"/>
    <cellStyle name="Note 2 10 4 3" xfId="29209" xr:uid="{00000000-0005-0000-0000-000055520000}"/>
    <cellStyle name="Note 2 11" xfId="1057" xr:uid="{00000000-0005-0000-0000-000056520000}"/>
    <cellStyle name="Note 2 11 2" xfId="4785" xr:uid="{00000000-0005-0000-0000-000057520000}"/>
    <cellStyle name="Note 2 11 2 2" xfId="14037" xr:uid="{00000000-0005-0000-0000-000058520000}"/>
    <cellStyle name="Note 2 11 2 2 2" xfId="23289" xr:uid="{00000000-0005-0000-0000-000059520000}"/>
    <cellStyle name="Note 2 11 2 2 3" xfId="32541" xr:uid="{00000000-0005-0000-0000-00005A520000}"/>
    <cellStyle name="Note 2 11 3" xfId="4352" xr:uid="{00000000-0005-0000-0000-00005B520000}"/>
    <cellStyle name="Note 2 11 3 2" xfId="13604" xr:uid="{00000000-0005-0000-0000-00005C520000}"/>
    <cellStyle name="Note 2 11 3 2 2" xfId="22856" xr:uid="{00000000-0005-0000-0000-00005D520000}"/>
    <cellStyle name="Note 2 11 3 2 3" xfId="32108" xr:uid="{00000000-0005-0000-0000-00005E520000}"/>
    <cellStyle name="Note 2 11 4" xfId="10811" xr:uid="{00000000-0005-0000-0000-00005F520000}"/>
    <cellStyle name="Note 2 11 4 2" xfId="20063" xr:uid="{00000000-0005-0000-0000-000060520000}"/>
    <cellStyle name="Note 2 11 4 3" xfId="29315" xr:uid="{00000000-0005-0000-0000-000061520000}"/>
    <cellStyle name="Note 2 12" xfId="998" xr:uid="{00000000-0005-0000-0000-000062520000}"/>
    <cellStyle name="Note 2 12 2" xfId="4726" xr:uid="{00000000-0005-0000-0000-000063520000}"/>
    <cellStyle name="Note 2 12 2 2" xfId="13978" xr:uid="{00000000-0005-0000-0000-000064520000}"/>
    <cellStyle name="Note 2 12 2 2 2" xfId="23230" xr:uid="{00000000-0005-0000-0000-000065520000}"/>
    <cellStyle name="Note 2 12 2 2 3" xfId="32482" xr:uid="{00000000-0005-0000-0000-000066520000}"/>
    <cellStyle name="Note 2 12 3" xfId="4510" xr:uid="{00000000-0005-0000-0000-000067520000}"/>
    <cellStyle name="Note 2 12 3 2" xfId="13762" xr:uid="{00000000-0005-0000-0000-000068520000}"/>
    <cellStyle name="Note 2 12 3 2 2" xfId="23014" xr:uid="{00000000-0005-0000-0000-000069520000}"/>
    <cellStyle name="Note 2 12 3 2 3" xfId="32266" xr:uid="{00000000-0005-0000-0000-00006A520000}"/>
    <cellStyle name="Note 2 12 4" xfId="10752" xr:uid="{00000000-0005-0000-0000-00006B520000}"/>
    <cellStyle name="Note 2 12 4 2" xfId="20004" xr:uid="{00000000-0005-0000-0000-00006C520000}"/>
    <cellStyle name="Note 2 12 4 3" xfId="29256" xr:uid="{00000000-0005-0000-0000-00006D520000}"/>
    <cellStyle name="Note 2 13" xfId="4411" xr:uid="{00000000-0005-0000-0000-00006E520000}"/>
    <cellStyle name="Note 2 13 2" xfId="13663" xr:uid="{00000000-0005-0000-0000-00006F520000}"/>
    <cellStyle name="Note 2 13 2 2" xfId="22915" xr:uid="{00000000-0005-0000-0000-000070520000}"/>
    <cellStyle name="Note 2 13 2 3" xfId="32167" xr:uid="{00000000-0005-0000-0000-000071520000}"/>
    <cellStyle name="Note 2 14" xfId="4503" xr:uid="{00000000-0005-0000-0000-000072520000}"/>
    <cellStyle name="Note 2 14 2" xfId="13755" xr:uid="{00000000-0005-0000-0000-000073520000}"/>
    <cellStyle name="Note 2 14 2 2" xfId="23007" xr:uid="{00000000-0005-0000-0000-000074520000}"/>
    <cellStyle name="Note 2 14 2 3" xfId="32259" xr:uid="{00000000-0005-0000-0000-000075520000}"/>
    <cellStyle name="Note 2 15" xfId="10495" xr:uid="{00000000-0005-0000-0000-000076520000}"/>
    <cellStyle name="Note 2 15 2" xfId="19747" xr:uid="{00000000-0005-0000-0000-000077520000}"/>
    <cellStyle name="Note 2 15 3" xfId="28999" xr:uid="{00000000-0005-0000-0000-000078520000}"/>
    <cellStyle name="Note 2 2" xfId="602" xr:uid="{00000000-0005-0000-0000-000079520000}"/>
    <cellStyle name="Note 2 2 10" xfId="4471" xr:uid="{00000000-0005-0000-0000-00007A520000}"/>
    <cellStyle name="Note 2 2 10 2" xfId="13723" xr:uid="{00000000-0005-0000-0000-00007B520000}"/>
    <cellStyle name="Note 2 2 10 2 2" xfId="22975" xr:uid="{00000000-0005-0000-0000-00007C520000}"/>
    <cellStyle name="Note 2 2 10 2 3" xfId="32227" xr:uid="{00000000-0005-0000-0000-00007D520000}"/>
    <cellStyle name="Note 2 2 11" xfId="4538" xr:uid="{00000000-0005-0000-0000-00007E520000}"/>
    <cellStyle name="Note 2 2 11 2" xfId="13790" xr:uid="{00000000-0005-0000-0000-00007F520000}"/>
    <cellStyle name="Note 2 2 11 2 2" xfId="23042" xr:uid="{00000000-0005-0000-0000-000080520000}"/>
    <cellStyle name="Note 2 2 11 2 3" xfId="32294" xr:uid="{00000000-0005-0000-0000-000081520000}"/>
    <cellStyle name="Note 2 2 12" xfId="10531" xr:uid="{00000000-0005-0000-0000-000082520000}"/>
    <cellStyle name="Note 2 2 12 2" xfId="19783" xr:uid="{00000000-0005-0000-0000-000083520000}"/>
    <cellStyle name="Note 2 2 12 3" xfId="29035" xr:uid="{00000000-0005-0000-0000-000084520000}"/>
    <cellStyle name="Note 2 2 2" xfId="1866" xr:uid="{00000000-0005-0000-0000-000085520000}"/>
    <cellStyle name="Note 2 2 2 2" xfId="2619" xr:uid="{00000000-0005-0000-0000-000086520000}"/>
    <cellStyle name="Note 2 2 2 2 2" xfId="6067" xr:uid="{00000000-0005-0000-0000-000087520000}"/>
    <cellStyle name="Note 2 2 2 2 2 2" xfId="15319" xr:uid="{00000000-0005-0000-0000-000088520000}"/>
    <cellStyle name="Note 2 2 2 2 2 2 2" xfId="24571" xr:uid="{00000000-0005-0000-0000-000089520000}"/>
    <cellStyle name="Note 2 2 2 2 2 2 3" xfId="33823" xr:uid="{00000000-0005-0000-0000-00008A520000}"/>
    <cellStyle name="Note 2 2 2 2 3" xfId="8749" xr:uid="{00000000-0005-0000-0000-00008B520000}"/>
    <cellStyle name="Note 2 2 2 2 3 2" xfId="18001" xr:uid="{00000000-0005-0000-0000-00008C520000}"/>
    <cellStyle name="Note 2 2 2 2 3 2 2" xfId="27253" xr:uid="{00000000-0005-0000-0000-00008D520000}"/>
    <cellStyle name="Note 2 2 2 2 3 2 3" xfId="36505" xr:uid="{00000000-0005-0000-0000-00008E520000}"/>
    <cellStyle name="Note 2 2 2 2 4" xfId="11871" xr:uid="{00000000-0005-0000-0000-00008F520000}"/>
    <cellStyle name="Note 2 2 2 2 4 2" xfId="21123" xr:uid="{00000000-0005-0000-0000-000090520000}"/>
    <cellStyle name="Note 2 2 2 2 4 3" xfId="30375" xr:uid="{00000000-0005-0000-0000-000091520000}"/>
    <cellStyle name="Note 2 2 2 3" xfId="3275" xr:uid="{00000000-0005-0000-0000-000092520000}"/>
    <cellStyle name="Note 2 2 2 3 2" xfId="6723" xr:uid="{00000000-0005-0000-0000-000093520000}"/>
    <cellStyle name="Note 2 2 2 3 2 2" xfId="15975" xr:uid="{00000000-0005-0000-0000-000094520000}"/>
    <cellStyle name="Note 2 2 2 3 2 2 2" xfId="25227" xr:uid="{00000000-0005-0000-0000-000095520000}"/>
    <cellStyle name="Note 2 2 2 3 2 2 3" xfId="34479" xr:uid="{00000000-0005-0000-0000-000096520000}"/>
    <cellStyle name="Note 2 2 2 3 3" xfId="9405" xr:uid="{00000000-0005-0000-0000-000097520000}"/>
    <cellStyle name="Note 2 2 2 3 3 2" xfId="18657" xr:uid="{00000000-0005-0000-0000-000098520000}"/>
    <cellStyle name="Note 2 2 2 3 3 2 2" xfId="27909" xr:uid="{00000000-0005-0000-0000-000099520000}"/>
    <cellStyle name="Note 2 2 2 3 3 2 3" xfId="37161" xr:uid="{00000000-0005-0000-0000-00009A520000}"/>
    <cellStyle name="Note 2 2 2 3 4" xfId="12527" xr:uid="{00000000-0005-0000-0000-00009B520000}"/>
    <cellStyle name="Note 2 2 2 3 4 2" xfId="21779" xr:uid="{00000000-0005-0000-0000-00009C520000}"/>
    <cellStyle name="Note 2 2 2 3 4 3" xfId="31031" xr:uid="{00000000-0005-0000-0000-00009D520000}"/>
    <cellStyle name="Note 2 2 2 4" xfId="3910" xr:uid="{00000000-0005-0000-0000-00009E520000}"/>
    <cellStyle name="Note 2 2 2 4 2" xfId="7358" xr:uid="{00000000-0005-0000-0000-00009F520000}"/>
    <cellStyle name="Note 2 2 2 4 2 2" xfId="16610" xr:uid="{00000000-0005-0000-0000-0000A0520000}"/>
    <cellStyle name="Note 2 2 2 4 2 2 2" xfId="25862" xr:uid="{00000000-0005-0000-0000-0000A1520000}"/>
    <cellStyle name="Note 2 2 2 4 2 2 3" xfId="35114" xr:uid="{00000000-0005-0000-0000-0000A2520000}"/>
    <cellStyle name="Note 2 2 2 4 3" xfId="10040" xr:uid="{00000000-0005-0000-0000-0000A3520000}"/>
    <cellStyle name="Note 2 2 2 4 3 2" xfId="19292" xr:uid="{00000000-0005-0000-0000-0000A4520000}"/>
    <cellStyle name="Note 2 2 2 4 3 2 2" xfId="28544" xr:uid="{00000000-0005-0000-0000-0000A5520000}"/>
    <cellStyle name="Note 2 2 2 4 3 2 3" xfId="37796" xr:uid="{00000000-0005-0000-0000-0000A6520000}"/>
    <cellStyle name="Note 2 2 2 4 4" xfId="13162" xr:uid="{00000000-0005-0000-0000-0000A7520000}"/>
    <cellStyle name="Note 2 2 2 4 4 2" xfId="22414" xr:uid="{00000000-0005-0000-0000-0000A8520000}"/>
    <cellStyle name="Note 2 2 2 4 4 3" xfId="31666" xr:uid="{00000000-0005-0000-0000-0000A9520000}"/>
    <cellStyle name="Note 2 2 2 5" xfId="5316" xr:uid="{00000000-0005-0000-0000-0000AA520000}"/>
    <cellStyle name="Note 2 2 2 5 2" xfId="14568" xr:uid="{00000000-0005-0000-0000-0000AB520000}"/>
    <cellStyle name="Note 2 2 2 5 2 2" xfId="23820" xr:uid="{00000000-0005-0000-0000-0000AC520000}"/>
    <cellStyle name="Note 2 2 2 5 2 3" xfId="33072" xr:uid="{00000000-0005-0000-0000-0000AD520000}"/>
    <cellStyle name="Note 2 2 2 6" xfId="7999" xr:uid="{00000000-0005-0000-0000-0000AE520000}"/>
    <cellStyle name="Note 2 2 2 6 2" xfId="17251" xr:uid="{00000000-0005-0000-0000-0000AF520000}"/>
    <cellStyle name="Note 2 2 2 6 2 2" xfId="26503" xr:uid="{00000000-0005-0000-0000-0000B0520000}"/>
    <cellStyle name="Note 2 2 2 6 2 3" xfId="35755" xr:uid="{00000000-0005-0000-0000-0000B1520000}"/>
    <cellStyle name="Note 2 2 2 7" xfId="11121" xr:uid="{00000000-0005-0000-0000-0000B2520000}"/>
    <cellStyle name="Note 2 2 2 7 2" xfId="20373" xr:uid="{00000000-0005-0000-0000-0000B3520000}"/>
    <cellStyle name="Note 2 2 2 7 3" xfId="29625" xr:uid="{00000000-0005-0000-0000-0000B4520000}"/>
    <cellStyle name="Note 2 2 3" xfId="1838" xr:uid="{00000000-0005-0000-0000-0000B5520000}"/>
    <cellStyle name="Note 2 2 3 2" xfId="2591" xr:uid="{00000000-0005-0000-0000-0000B6520000}"/>
    <cellStyle name="Note 2 2 3 2 2" xfId="6039" xr:uid="{00000000-0005-0000-0000-0000B7520000}"/>
    <cellStyle name="Note 2 2 3 2 2 2" xfId="15291" xr:uid="{00000000-0005-0000-0000-0000B8520000}"/>
    <cellStyle name="Note 2 2 3 2 2 2 2" xfId="24543" xr:uid="{00000000-0005-0000-0000-0000B9520000}"/>
    <cellStyle name="Note 2 2 3 2 2 2 3" xfId="33795" xr:uid="{00000000-0005-0000-0000-0000BA520000}"/>
    <cellStyle name="Note 2 2 3 2 3" xfId="8721" xr:uid="{00000000-0005-0000-0000-0000BB520000}"/>
    <cellStyle name="Note 2 2 3 2 3 2" xfId="17973" xr:uid="{00000000-0005-0000-0000-0000BC520000}"/>
    <cellStyle name="Note 2 2 3 2 3 2 2" xfId="27225" xr:uid="{00000000-0005-0000-0000-0000BD520000}"/>
    <cellStyle name="Note 2 2 3 2 3 2 3" xfId="36477" xr:uid="{00000000-0005-0000-0000-0000BE520000}"/>
    <cellStyle name="Note 2 2 3 2 4" xfId="11843" xr:uid="{00000000-0005-0000-0000-0000BF520000}"/>
    <cellStyle name="Note 2 2 3 2 4 2" xfId="21095" xr:uid="{00000000-0005-0000-0000-0000C0520000}"/>
    <cellStyle name="Note 2 2 3 2 4 3" xfId="30347" xr:uid="{00000000-0005-0000-0000-0000C1520000}"/>
    <cellStyle name="Note 2 2 3 3" xfId="3247" xr:uid="{00000000-0005-0000-0000-0000C2520000}"/>
    <cellStyle name="Note 2 2 3 3 2" xfId="6695" xr:uid="{00000000-0005-0000-0000-0000C3520000}"/>
    <cellStyle name="Note 2 2 3 3 2 2" xfId="15947" xr:uid="{00000000-0005-0000-0000-0000C4520000}"/>
    <cellStyle name="Note 2 2 3 3 2 2 2" xfId="25199" xr:uid="{00000000-0005-0000-0000-0000C5520000}"/>
    <cellStyle name="Note 2 2 3 3 2 2 3" xfId="34451" xr:uid="{00000000-0005-0000-0000-0000C6520000}"/>
    <cellStyle name="Note 2 2 3 3 3" xfId="9377" xr:uid="{00000000-0005-0000-0000-0000C7520000}"/>
    <cellStyle name="Note 2 2 3 3 3 2" xfId="18629" xr:uid="{00000000-0005-0000-0000-0000C8520000}"/>
    <cellStyle name="Note 2 2 3 3 3 2 2" xfId="27881" xr:uid="{00000000-0005-0000-0000-0000C9520000}"/>
    <cellStyle name="Note 2 2 3 3 3 2 3" xfId="37133" xr:uid="{00000000-0005-0000-0000-0000CA520000}"/>
    <cellStyle name="Note 2 2 3 3 4" xfId="12499" xr:uid="{00000000-0005-0000-0000-0000CB520000}"/>
    <cellStyle name="Note 2 2 3 3 4 2" xfId="21751" xr:uid="{00000000-0005-0000-0000-0000CC520000}"/>
    <cellStyle name="Note 2 2 3 3 4 3" xfId="31003" xr:uid="{00000000-0005-0000-0000-0000CD520000}"/>
    <cellStyle name="Note 2 2 3 4" xfId="3882" xr:uid="{00000000-0005-0000-0000-0000CE520000}"/>
    <cellStyle name="Note 2 2 3 4 2" xfId="7330" xr:uid="{00000000-0005-0000-0000-0000CF520000}"/>
    <cellStyle name="Note 2 2 3 4 2 2" xfId="16582" xr:uid="{00000000-0005-0000-0000-0000D0520000}"/>
    <cellStyle name="Note 2 2 3 4 2 2 2" xfId="25834" xr:uid="{00000000-0005-0000-0000-0000D1520000}"/>
    <cellStyle name="Note 2 2 3 4 2 2 3" xfId="35086" xr:uid="{00000000-0005-0000-0000-0000D2520000}"/>
    <cellStyle name="Note 2 2 3 4 3" xfId="10012" xr:uid="{00000000-0005-0000-0000-0000D3520000}"/>
    <cellStyle name="Note 2 2 3 4 3 2" xfId="19264" xr:uid="{00000000-0005-0000-0000-0000D4520000}"/>
    <cellStyle name="Note 2 2 3 4 3 2 2" xfId="28516" xr:uid="{00000000-0005-0000-0000-0000D5520000}"/>
    <cellStyle name="Note 2 2 3 4 3 2 3" xfId="37768" xr:uid="{00000000-0005-0000-0000-0000D6520000}"/>
    <cellStyle name="Note 2 2 3 4 4" xfId="13134" xr:uid="{00000000-0005-0000-0000-0000D7520000}"/>
    <cellStyle name="Note 2 2 3 4 4 2" xfId="22386" xr:uid="{00000000-0005-0000-0000-0000D8520000}"/>
    <cellStyle name="Note 2 2 3 4 4 3" xfId="31638" xr:uid="{00000000-0005-0000-0000-0000D9520000}"/>
    <cellStyle name="Note 2 2 3 5" xfId="5288" xr:uid="{00000000-0005-0000-0000-0000DA520000}"/>
    <cellStyle name="Note 2 2 3 5 2" xfId="14540" xr:uid="{00000000-0005-0000-0000-0000DB520000}"/>
    <cellStyle name="Note 2 2 3 5 2 2" xfId="23792" xr:uid="{00000000-0005-0000-0000-0000DC520000}"/>
    <cellStyle name="Note 2 2 3 5 2 3" xfId="33044" xr:uid="{00000000-0005-0000-0000-0000DD520000}"/>
    <cellStyle name="Note 2 2 3 6" xfId="7971" xr:uid="{00000000-0005-0000-0000-0000DE520000}"/>
    <cellStyle name="Note 2 2 3 6 2" xfId="17223" xr:uid="{00000000-0005-0000-0000-0000DF520000}"/>
    <cellStyle name="Note 2 2 3 6 2 2" xfId="26475" xr:uid="{00000000-0005-0000-0000-0000E0520000}"/>
    <cellStyle name="Note 2 2 3 6 2 3" xfId="35727" xr:uid="{00000000-0005-0000-0000-0000E1520000}"/>
    <cellStyle name="Note 2 2 3 7" xfId="11093" xr:uid="{00000000-0005-0000-0000-0000E2520000}"/>
    <cellStyle name="Note 2 2 3 7 2" xfId="20345" xr:uid="{00000000-0005-0000-0000-0000E3520000}"/>
    <cellStyle name="Note 2 2 3 7 3" xfId="29597" xr:uid="{00000000-0005-0000-0000-0000E4520000}"/>
    <cellStyle name="Note 2 2 4" xfId="2022" xr:uid="{00000000-0005-0000-0000-0000E5520000}"/>
    <cellStyle name="Note 2 2 4 2" xfId="2771" xr:uid="{00000000-0005-0000-0000-0000E6520000}"/>
    <cellStyle name="Note 2 2 4 2 2" xfId="6219" xr:uid="{00000000-0005-0000-0000-0000E7520000}"/>
    <cellStyle name="Note 2 2 4 2 2 2" xfId="15471" xr:uid="{00000000-0005-0000-0000-0000E8520000}"/>
    <cellStyle name="Note 2 2 4 2 2 2 2" xfId="24723" xr:uid="{00000000-0005-0000-0000-0000E9520000}"/>
    <cellStyle name="Note 2 2 4 2 2 2 3" xfId="33975" xr:uid="{00000000-0005-0000-0000-0000EA520000}"/>
    <cellStyle name="Note 2 2 4 2 3" xfId="8901" xr:uid="{00000000-0005-0000-0000-0000EB520000}"/>
    <cellStyle name="Note 2 2 4 2 3 2" xfId="18153" xr:uid="{00000000-0005-0000-0000-0000EC520000}"/>
    <cellStyle name="Note 2 2 4 2 3 2 2" xfId="27405" xr:uid="{00000000-0005-0000-0000-0000ED520000}"/>
    <cellStyle name="Note 2 2 4 2 3 2 3" xfId="36657" xr:uid="{00000000-0005-0000-0000-0000EE520000}"/>
    <cellStyle name="Note 2 2 4 2 4" xfId="12023" xr:uid="{00000000-0005-0000-0000-0000EF520000}"/>
    <cellStyle name="Note 2 2 4 2 4 2" xfId="21275" xr:uid="{00000000-0005-0000-0000-0000F0520000}"/>
    <cellStyle name="Note 2 2 4 2 4 3" xfId="30527" xr:uid="{00000000-0005-0000-0000-0000F1520000}"/>
    <cellStyle name="Note 2 2 4 3" xfId="3427" xr:uid="{00000000-0005-0000-0000-0000F2520000}"/>
    <cellStyle name="Note 2 2 4 3 2" xfId="6875" xr:uid="{00000000-0005-0000-0000-0000F3520000}"/>
    <cellStyle name="Note 2 2 4 3 2 2" xfId="16127" xr:uid="{00000000-0005-0000-0000-0000F4520000}"/>
    <cellStyle name="Note 2 2 4 3 2 2 2" xfId="25379" xr:uid="{00000000-0005-0000-0000-0000F5520000}"/>
    <cellStyle name="Note 2 2 4 3 2 2 3" xfId="34631" xr:uid="{00000000-0005-0000-0000-0000F6520000}"/>
    <cellStyle name="Note 2 2 4 3 3" xfId="9557" xr:uid="{00000000-0005-0000-0000-0000F7520000}"/>
    <cellStyle name="Note 2 2 4 3 3 2" xfId="18809" xr:uid="{00000000-0005-0000-0000-0000F8520000}"/>
    <cellStyle name="Note 2 2 4 3 3 2 2" xfId="28061" xr:uid="{00000000-0005-0000-0000-0000F9520000}"/>
    <cellStyle name="Note 2 2 4 3 3 2 3" xfId="37313" xr:uid="{00000000-0005-0000-0000-0000FA520000}"/>
    <cellStyle name="Note 2 2 4 3 4" xfId="12679" xr:uid="{00000000-0005-0000-0000-0000FB520000}"/>
    <cellStyle name="Note 2 2 4 3 4 2" xfId="21931" xr:uid="{00000000-0005-0000-0000-0000FC520000}"/>
    <cellStyle name="Note 2 2 4 3 4 3" xfId="31183" xr:uid="{00000000-0005-0000-0000-0000FD520000}"/>
    <cellStyle name="Note 2 2 4 4" xfId="4062" xr:uid="{00000000-0005-0000-0000-0000FE520000}"/>
    <cellStyle name="Note 2 2 4 4 2" xfId="7510" xr:uid="{00000000-0005-0000-0000-0000FF520000}"/>
    <cellStyle name="Note 2 2 4 4 2 2" xfId="16762" xr:uid="{00000000-0005-0000-0000-000000530000}"/>
    <cellStyle name="Note 2 2 4 4 2 2 2" xfId="26014" xr:uid="{00000000-0005-0000-0000-000001530000}"/>
    <cellStyle name="Note 2 2 4 4 2 2 3" xfId="35266" xr:uid="{00000000-0005-0000-0000-000002530000}"/>
    <cellStyle name="Note 2 2 4 4 3" xfId="10192" xr:uid="{00000000-0005-0000-0000-000003530000}"/>
    <cellStyle name="Note 2 2 4 4 3 2" xfId="19444" xr:uid="{00000000-0005-0000-0000-000004530000}"/>
    <cellStyle name="Note 2 2 4 4 3 2 2" xfId="28696" xr:uid="{00000000-0005-0000-0000-000005530000}"/>
    <cellStyle name="Note 2 2 4 4 3 2 3" xfId="37948" xr:uid="{00000000-0005-0000-0000-000006530000}"/>
    <cellStyle name="Note 2 2 4 4 4" xfId="13314" xr:uid="{00000000-0005-0000-0000-000007530000}"/>
    <cellStyle name="Note 2 2 4 4 4 2" xfId="22566" xr:uid="{00000000-0005-0000-0000-000008530000}"/>
    <cellStyle name="Note 2 2 4 4 4 3" xfId="31818" xr:uid="{00000000-0005-0000-0000-000009530000}"/>
    <cellStyle name="Note 2 2 4 5" xfId="5470" xr:uid="{00000000-0005-0000-0000-00000A530000}"/>
    <cellStyle name="Note 2 2 4 5 2" xfId="14722" xr:uid="{00000000-0005-0000-0000-00000B530000}"/>
    <cellStyle name="Note 2 2 4 5 2 2" xfId="23974" xr:uid="{00000000-0005-0000-0000-00000C530000}"/>
    <cellStyle name="Note 2 2 4 5 2 3" xfId="33226" xr:uid="{00000000-0005-0000-0000-00000D530000}"/>
    <cellStyle name="Note 2 2 4 6" xfId="8152" xr:uid="{00000000-0005-0000-0000-00000E530000}"/>
    <cellStyle name="Note 2 2 4 6 2" xfId="17404" xr:uid="{00000000-0005-0000-0000-00000F530000}"/>
    <cellStyle name="Note 2 2 4 6 2 2" xfId="26656" xr:uid="{00000000-0005-0000-0000-000010530000}"/>
    <cellStyle name="Note 2 2 4 6 2 3" xfId="35908" xr:uid="{00000000-0005-0000-0000-000011530000}"/>
    <cellStyle name="Note 2 2 4 7" xfId="11274" xr:uid="{00000000-0005-0000-0000-000012530000}"/>
    <cellStyle name="Note 2 2 4 7 2" xfId="20526" xr:uid="{00000000-0005-0000-0000-000013530000}"/>
    <cellStyle name="Note 2 2 4 7 3" xfId="29778" xr:uid="{00000000-0005-0000-0000-000014530000}"/>
    <cellStyle name="Note 2 2 5" xfId="1971" xr:uid="{00000000-0005-0000-0000-000015530000}"/>
    <cellStyle name="Note 2 2 5 2" xfId="2724" xr:uid="{00000000-0005-0000-0000-000016530000}"/>
    <cellStyle name="Note 2 2 5 2 2" xfId="6172" xr:uid="{00000000-0005-0000-0000-000017530000}"/>
    <cellStyle name="Note 2 2 5 2 2 2" xfId="15424" xr:uid="{00000000-0005-0000-0000-000018530000}"/>
    <cellStyle name="Note 2 2 5 2 2 2 2" xfId="24676" xr:uid="{00000000-0005-0000-0000-000019530000}"/>
    <cellStyle name="Note 2 2 5 2 2 2 3" xfId="33928" xr:uid="{00000000-0005-0000-0000-00001A530000}"/>
    <cellStyle name="Note 2 2 5 2 3" xfId="8854" xr:uid="{00000000-0005-0000-0000-00001B530000}"/>
    <cellStyle name="Note 2 2 5 2 3 2" xfId="18106" xr:uid="{00000000-0005-0000-0000-00001C530000}"/>
    <cellStyle name="Note 2 2 5 2 3 2 2" xfId="27358" xr:uid="{00000000-0005-0000-0000-00001D530000}"/>
    <cellStyle name="Note 2 2 5 2 3 2 3" xfId="36610" xr:uid="{00000000-0005-0000-0000-00001E530000}"/>
    <cellStyle name="Note 2 2 5 2 4" xfId="11976" xr:uid="{00000000-0005-0000-0000-00001F530000}"/>
    <cellStyle name="Note 2 2 5 2 4 2" xfId="21228" xr:uid="{00000000-0005-0000-0000-000020530000}"/>
    <cellStyle name="Note 2 2 5 2 4 3" xfId="30480" xr:uid="{00000000-0005-0000-0000-000021530000}"/>
    <cellStyle name="Note 2 2 5 3" xfId="3380" xr:uid="{00000000-0005-0000-0000-000022530000}"/>
    <cellStyle name="Note 2 2 5 3 2" xfId="6828" xr:uid="{00000000-0005-0000-0000-000023530000}"/>
    <cellStyle name="Note 2 2 5 3 2 2" xfId="16080" xr:uid="{00000000-0005-0000-0000-000024530000}"/>
    <cellStyle name="Note 2 2 5 3 2 2 2" xfId="25332" xr:uid="{00000000-0005-0000-0000-000025530000}"/>
    <cellStyle name="Note 2 2 5 3 2 2 3" xfId="34584" xr:uid="{00000000-0005-0000-0000-000026530000}"/>
    <cellStyle name="Note 2 2 5 3 3" xfId="9510" xr:uid="{00000000-0005-0000-0000-000027530000}"/>
    <cellStyle name="Note 2 2 5 3 3 2" xfId="18762" xr:uid="{00000000-0005-0000-0000-000028530000}"/>
    <cellStyle name="Note 2 2 5 3 3 2 2" xfId="28014" xr:uid="{00000000-0005-0000-0000-000029530000}"/>
    <cellStyle name="Note 2 2 5 3 3 2 3" xfId="37266" xr:uid="{00000000-0005-0000-0000-00002A530000}"/>
    <cellStyle name="Note 2 2 5 3 4" xfId="12632" xr:uid="{00000000-0005-0000-0000-00002B530000}"/>
    <cellStyle name="Note 2 2 5 3 4 2" xfId="21884" xr:uid="{00000000-0005-0000-0000-00002C530000}"/>
    <cellStyle name="Note 2 2 5 3 4 3" xfId="31136" xr:uid="{00000000-0005-0000-0000-00002D530000}"/>
    <cellStyle name="Note 2 2 5 4" xfId="4015" xr:uid="{00000000-0005-0000-0000-00002E530000}"/>
    <cellStyle name="Note 2 2 5 4 2" xfId="7463" xr:uid="{00000000-0005-0000-0000-00002F530000}"/>
    <cellStyle name="Note 2 2 5 4 2 2" xfId="16715" xr:uid="{00000000-0005-0000-0000-000030530000}"/>
    <cellStyle name="Note 2 2 5 4 2 2 2" xfId="25967" xr:uid="{00000000-0005-0000-0000-000031530000}"/>
    <cellStyle name="Note 2 2 5 4 2 2 3" xfId="35219" xr:uid="{00000000-0005-0000-0000-000032530000}"/>
    <cellStyle name="Note 2 2 5 4 3" xfId="10145" xr:uid="{00000000-0005-0000-0000-000033530000}"/>
    <cellStyle name="Note 2 2 5 4 3 2" xfId="19397" xr:uid="{00000000-0005-0000-0000-000034530000}"/>
    <cellStyle name="Note 2 2 5 4 3 2 2" xfId="28649" xr:uid="{00000000-0005-0000-0000-000035530000}"/>
    <cellStyle name="Note 2 2 5 4 3 2 3" xfId="37901" xr:uid="{00000000-0005-0000-0000-000036530000}"/>
    <cellStyle name="Note 2 2 5 4 4" xfId="13267" xr:uid="{00000000-0005-0000-0000-000037530000}"/>
    <cellStyle name="Note 2 2 5 4 4 2" xfId="22519" xr:uid="{00000000-0005-0000-0000-000038530000}"/>
    <cellStyle name="Note 2 2 5 4 4 3" xfId="31771" xr:uid="{00000000-0005-0000-0000-000039530000}"/>
    <cellStyle name="Note 2 2 5 5" xfId="5421" xr:uid="{00000000-0005-0000-0000-00003A530000}"/>
    <cellStyle name="Note 2 2 5 5 2" xfId="14673" xr:uid="{00000000-0005-0000-0000-00003B530000}"/>
    <cellStyle name="Note 2 2 5 5 2 2" xfId="23925" xr:uid="{00000000-0005-0000-0000-00003C530000}"/>
    <cellStyle name="Note 2 2 5 5 2 3" xfId="33177" xr:uid="{00000000-0005-0000-0000-00003D530000}"/>
    <cellStyle name="Note 2 2 5 6" xfId="8104" xr:uid="{00000000-0005-0000-0000-00003E530000}"/>
    <cellStyle name="Note 2 2 5 6 2" xfId="17356" xr:uid="{00000000-0005-0000-0000-00003F530000}"/>
    <cellStyle name="Note 2 2 5 6 2 2" xfId="26608" xr:uid="{00000000-0005-0000-0000-000040530000}"/>
    <cellStyle name="Note 2 2 5 6 2 3" xfId="35860" xr:uid="{00000000-0005-0000-0000-000041530000}"/>
    <cellStyle name="Note 2 2 5 7" xfId="11226" xr:uid="{00000000-0005-0000-0000-000042530000}"/>
    <cellStyle name="Note 2 2 5 7 2" xfId="20478" xr:uid="{00000000-0005-0000-0000-000043530000}"/>
    <cellStyle name="Note 2 2 5 7 3" xfId="29730" xr:uid="{00000000-0005-0000-0000-000044530000}"/>
    <cellStyle name="Note 2 2 6" xfId="2170" xr:uid="{00000000-0005-0000-0000-000045530000}"/>
    <cellStyle name="Note 2 2 6 2" xfId="2919" xr:uid="{00000000-0005-0000-0000-000046530000}"/>
    <cellStyle name="Note 2 2 6 2 2" xfId="6367" xr:uid="{00000000-0005-0000-0000-000047530000}"/>
    <cellStyle name="Note 2 2 6 2 2 2" xfId="15619" xr:uid="{00000000-0005-0000-0000-000048530000}"/>
    <cellStyle name="Note 2 2 6 2 2 2 2" xfId="24871" xr:uid="{00000000-0005-0000-0000-000049530000}"/>
    <cellStyle name="Note 2 2 6 2 2 2 3" xfId="34123" xr:uid="{00000000-0005-0000-0000-00004A530000}"/>
    <cellStyle name="Note 2 2 6 2 3" xfId="9049" xr:uid="{00000000-0005-0000-0000-00004B530000}"/>
    <cellStyle name="Note 2 2 6 2 3 2" xfId="18301" xr:uid="{00000000-0005-0000-0000-00004C530000}"/>
    <cellStyle name="Note 2 2 6 2 3 2 2" xfId="27553" xr:uid="{00000000-0005-0000-0000-00004D530000}"/>
    <cellStyle name="Note 2 2 6 2 3 2 3" xfId="36805" xr:uid="{00000000-0005-0000-0000-00004E530000}"/>
    <cellStyle name="Note 2 2 6 2 4" xfId="12171" xr:uid="{00000000-0005-0000-0000-00004F530000}"/>
    <cellStyle name="Note 2 2 6 2 4 2" xfId="21423" xr:uid="{00000000-0005-0000-0000-000050530000}"/>
    <cellStyle name="Note 2 2 6 2 4 3" xfId="30675" xr:uid="{00000000-0005-0000-0000-000051530000}"/>
    <cellStyle name="Note 2 2 6 3" xfId="3575" xr:uid="{00000000-0005-0000-0000-000052530000}"/>
    <cellStyle name="Note 2 2 6 3 2" xfId="7023" xr:uid="{00000000-0005-0000-0000-000053530000}"/>
    <cellStyle name="Note 2 2 6 3 2 2" xfId="16275" xr:uid="{00000000-0005-0000-0000-000054530000}"/>
    <cellStyle name="Note 2 2 6 3 2 2 2" xfId="25527" xr:uid="{00000000-0005-0000-0000-000055530000}"/>
    <cellStyle name="Note 2 2 6 3 2 2 3" xfId="34779" xr:uid="{00000000-0005-0000-0000-000056530000}"/>
    <cellStyle name="Note 2 2 6 3 3" xfId="9705" xr:uid="{00000000-0005-0000-0000-000057530000}"/>
    <cellStyle name="Note 2 2 6 3 3 2" xfId="18957" xr:uid="{00000000-0005-0000-0000-000058530000}"/>
    <cellStyle name="Note 2 2 6 3 3 2 2" xfId="28209" xr:uid="{00000000-0005-0000-0000-000059530000}"/>
    <cellStyle name="Note 2 2 6 3 3 2 3" xfId="37461" xr:uid="{00000000-0005-0000-0000-00005A530000}"/>
    <cellStyle name="Note 2 2 6 3 4" xfId="12827" xr:uid="{00000000-0005-0000-0000-00005B530000}"/>
    <cellStyle name="Note 2 2 6 3 4 2" xfId="22079" xr:uid="{00000000-0005-0000-0000-00005C530000}"/>
    <cellStyle name="Note 2 2 6 3 4 3" xfId="31331" xr:uid="{00000000-0005-0000-0000-00005D530000}"/>
    <cellStyle name="Note 2 2 6 4" xfId="4210" xr:uid="{00000000-0005-0000-0000-00005E530000}"/>
    <cellStyle name="Note 2 2 6 4 2" xfId="7658" xr:uid="{00000000-0005-0000-0000-00005F530000}"/>
    <cellStyle name="Note 2 2 6 4 2 2" xfId="16910" xr:uid="{00000000-0005-0000-0000-000060530000}"/>
    <cellStyle name="Note 2 2 6 4 2 2 2" xfId="26162" xr:uid="{00000000-0005-0000-0000-000061530000}"/>
    <cellStyle name="Note 2 2 6 4 2 2 3" xfId="35414" xr:uid="{00000000-0005-0000-0000-000062530000}"/>
    <cellStyle name="Note 2 2 6 4 3" xfId="10340" xr:uid="{00000000-0005-0000-0000-000063530000}"/>
    <cellStyle name="Note 2 2 6 4 3 2" xfId="19592" xr:uid="{00000000-0005-0000-0000-000064530000}"/>
    <cellStyle name="Note 2 2 6 4 3 2 2" xfId="28844" xr:uid="{00000000-0005-0000-0000-000065530000}"/>
    <cellStyle name="Note 2 2 6 4 3 2 3" xfId="38096" xr:uid="{00000000-0005-0000-0000-000066530000}"/>
    <cellStyle name="Note 2 2 6 4 4" xfId="13462" xr:uid="{00000000-0005-0000-0000-000067530000}"/>
    <cellStyle name="Note 2 2 6 4 4 2" xfId="22714" xr:uid="{00000000-0005-0000-0000-000068530000}"/>
    <cellStyle name="Note 2 2 6 4 4 3" xfId="31966" xr:uid="{00000000-0005-0000-0000-000069530000}"/>
    <cellStyle name="Note 2 2 6 5" xfId="5618" xr:uid="{00000000-0005-0000-0000-00006A530000}"/>
    <cellStyle name="Note 2 2 6 5 2" xfId="14870" xr:uid="{00000000-0005-0000-0000-00006B530000}"/>
    <cellStyle name="Note 2 2 6 5 2 2" xfId="24122" xr:uid="{00000000-0005-0000-0000-00006C530000}"/>
    <cellStyle name="Note 2 2 6 5 2 3" xfId="33374" xr:uid="{00000000-0005-0000-0000-00006D530000}"/>
    <cellStyle name="Note 2 2 6 6" xfId="8300" xr:uid="{00000000-0005-0000-0000-00006E530000}"/>
    <cellStyle name="Note 2 2 6 6 2" xfId="17552" xr:uid="{00000000-0005-0000-0000-00006F530000}"/>
    <cellStyle name="Note 2 2 6 6 2 2" xfId="26804" xr:uid="{00000000-0005-0000-0000-000070530000}"/>
    <cellStyle name="Note 2 2 6 6 2 3" xfId="36056" xr:uid="{00000000-0005-0000-0000-000071530000}"/>
    <cellStyle name="Note 2 2 6 7" xfId="11422" xr:uid="{00000000-0005-0000-0000-000072530000}"/>
    <cellStyle name="Note 2 2 6 7 2" xfId="20674" xr:uid="{00000000-0005-0000-0000-000073530000}"/>
    <cellStyle name="Note 2 2 6 7 3" xfId="29926" xr:uid="{00000000-0005-0000-0000-000074530000}"/>
    <cellStyle name="Note 2 2 7" xfId="1016" xr:uid="{00000000-0005-0000-0000-000075530000}"/>
    <cellStyle name="Note 2 2 7 2" xfId="4744" xr:uid="{00000000-0005-0000-0000-000076530000}"/>
    <cellStyle name="Note 2 2 7 2 2" xfId="13996" xr:uid="{00000000-0005-0000-0000-000077530000}"/>
    <cellStyle name="Note 2 2 7 2 2 2" xfId="23248" xr:uid="{00000000-0005-0000-0000-000078530000}"/>
    <cellStyle name="Note 2 2 7 2 2 3" xfId="32500" xr:uid="{00000000-0005-0000-0000-000079530000}"/>
    <cellStyle name="Note 2 2 7 3" xfId="5080" xr:uid="{00000000-0005-0000-0000-00007A530000}"/>
    <cellStyle name="Note 2 2 7 3 2" xfId="14332" xr:uid="{00000000-0005-0000-0000-00007B530000}"/>
    <cellStyle name="Note 2 2 7 3 2 2" xfId="23584" xr:uid="{00000000-0005-0000-0000-00007C530000}"/>
    <cellStyle name="Note 2 2 7 3 2 3" xfId="32836" xr:uid="{00000000-0005-0000-0000-00007D530000}"/>
    <cellStyle name="Note 2 2 7 4" xfId="10770" xr:uid="{00000000-0005-0000-0000-00007E530000}"/>
    <cellStyle name="Note 2 2 7 4 2" xfId="20022" xr:uid="{00000000-0005-0000-0000-00007F530000}"/>
    <cellStyle name="Note 2 2 7 4 3" xfId="29274" xr:uid="{00000000-0005-0000-0000-000080530000}"/>
    <cellStyle name="Note 2 2 8" xfId="906" xr:uid="{00000000-0005-0000-0000-000081530000}"/>
    <cellStyle name="Note 2 2 8 2" xfId="4634" xr:uid="{00000000-0005-0000-0000-000082530000}"/>
    <cellStyle name="Note 2 2 8 2 2" xfId="13886" xr:uid="{00000000-0005-0000-0000-000083530000}"/>
    <cellStyle name="Note 2 2 8 2 2 2" xfId="23138" xr:uid="{00000000-0005-0000-0000-000084530000}"/>
    <cellStyle name="Note 2 2 8 2 2 3" xfId="32390" xr:uid="{00000000-0005-0000-0000-000085530000}"/>
    <cellStyle name="Note 2 2 8 3" xfId="4952" xr:uid="{00000000-0005-0000-0000-000086530000}"/>
    <cellStyle name="Note 2 2 8 3 2" xfId="14204" xr:uid="{00000000-0005-0000-0000-000087530000}"/>
    <cellStyle name="Note 2 2 8 3 2 2" xfId="23456" xr:uid="{00000000-0005-0000-0000-000088530000}"/>
    <cellStyle name="Note 2 2 8 3 2 3" xfId="32708" xr:uid="{00000000-0005-0000-0000-000089530000}"/>
    <cellStyle name="Note 2 2 8 4" xfId="10660" xr:uid="{00000000-0005-0000-0000-00008A530000}"/>
    <cellStyle name="Note 2 2 8 4 2" xfId="19912" xr:uid="{00000000-0005-0000-0000-00008B530000}"/>
    <cellStyle name="Note 2 2 8 4 3" xfId="29164" xr:uid="{00000000-0005-0000-0000-00008C530000}"/>
    <cellStyle name="Note 2 2 9" xfId="989" xr:uid="{00000000-0005-0000-0000-00008D530000}"/>
    <cellStyle name="Note 2 2 9 2" xfId="4717" xr:uid="{00000000-0005-0000-0000-00008E530000}"/>
    <cellStyle name="Note 2 2 9 2 2" xfId="13969" xr:uid="{00000000-0005-0000-0000-00008F530000}"/>
    <cellStyle name="Note 2 2 9 2 2 2" xfId="23221" xr:uid="{00000000-0005-0000-0000-000090530000}"/>
    <cellStyle name="Note 2 2 9 2 2 3" xfId="32473" xr:uid="{00000000-0005-0000-0000-000091530000}"/>
    <cellStyle name="Note 2 2 9 3" xfId="4912" xr:uid="{00000000-0005-0000-0000-000092530000}"/>
    <cellStyle name="Note 2 2 9 3 2" xfId="14164" xr:uid="{00000000-0005-0000-0000-000093530000}"/>
    <cellStyle name="Note 2 2 9 3 2 2" xfId="23416" xr:uid="{00000000-0005-0000-0000-000094530000}"/>
    <cellStyle name="Note 2 2 9 3 2 3" xfId="32668" xr:uid="{00000000-0005-0000-0000-000095530000}"/>
    <cellStyle name="Note 2 2 9 4" xfId="10743" xr:uid="{00000000-0005-0000-0000-000096530000}"/>
    <cellStyle name="Note 2 2 9 4 2" xfId="19995" xr:uid="{00000000-0005-0000-0000-000097530000}"/>
    <cellStyle name="Note 2 2 9 4 3" xfId="29247" xr:uid="{00000000-0005-0000-0000-000098530000}"/>
    <cellStyle name="Note 2 3" xfId="752" xr:uid="{00000000-0005-0000-0000-000099530000}"/>
    <cellStyle name="Note 2 3 10" xfId="4530" xr:uid="{00000000-0005-0000-0000-00009A530000}"/>
    <cellStyle name="Note 2 3 10 2" xfId="13782" xr:uid="{00000000-0005-0000-0000-00009B530000}"/>
    <cellStyle name="Note 2 3 10 2 2" xfId="23034" xr:uid="{00000000-0005-0000-0000-00009C530000}"/>
    <cellStyle name="Note 2 3 10 2 3" xfId="32286" xr:uid="{00000000-0005-0000-0000-00009D530000}"/>
    <cellStyle name="Note 2 3 11" xfId="4997" xr:uid="{00000000-0005-0000-0000-00009E530000}"/>
    <cellStyle name="Note 2 3 11 2" xfId="14249" xr:uid="{00000000-0005-0000-0000-00009F530000}"/>
    <cellStyle name="Note 2 3 11 2 2" xfId="23501" xr:uid="{00000000-0005-0000-0000-0000A0530000}"/>
    <cellStyle name="Note 2 3 11 2 3" xfId="32753" xr:uid="{00000000-0005-0000-0000-0000A1530000}"/>
    <cellStyle name="Note 2 3 12" xfId="10566" xr:uid="{00000000-0005-0000-0000-0000A2530000}"/>
    <cellStyle name="Note 2 3 12 2" xfId="19818" xr:uid="{00000000-0005-0000-0000-0000A3530000}"/>
    <cellStyle name="Note 2 3 12 3" xfId="29070" xr:uid="{00000000-0005-0000-0000-0000A4530000}"/>
    <cellStyle name="Note 2 3 2" xfId="1951" xr:uid="{00000000-0005-0000-0000-0000A5530000}"/>
    <cellStyle name="Note 2 3 2 2" xfId="2704" xr:uid="{00000000-0005-0000-0000-0000A6530000}"/>
    <cellStyle name="Note 2 3 2 2 2" xfId="6152" xr:uid="{00000000-0005-0000-0000-0000A7530000}"/>
    <cellStyle name="Note 2 3 2 2 2 2" xfId="15404" xr:uid="{00000000-0005-0000-0000-0000A8530000}"/>
    <cellStyle name="Note 2 3 2 2 2 2 2" xfId="24656" xr:uid="{00000000-0005-0000-0000-0000A9530000}"/>
    <cellStyle name="Note 2 3 2 2 2 2 3" xfId="33908" xr:uid="{00000000-0005-0000-0000-0000AA530000}"/>
    <cellStyle name="Note 2 3 2 2 3" xfId="8834" xr:uid="{00000000-0005-0000-0000-0000AB530000}"/>
    <cellStyle name="Note 2 3 2 2 3 2" xfId="18086" xr:uid="{00000000-0005-0000-0000-0000AC530000}"/>
    <cellStyle name="Note 2 3 2 2 3 2 2" xfId="27338" xr:uid="{00000000-0005-0000-0000-0000AD530000}"/>
    <cellStyle name="Note 2 3 2 2 3 2 3" xfId="36590" xr:uid="{00000000-0005-0000-0000-0000AE530000}"/>
    <cellStyle name="Note 2 3 2 2 4" xfId="11956" xr:uid="{00000000-0005-0000-0000-0000AF530000}"/>
    <cellStyle name="Note 2 3 2 2 4 2" xfId="21208" xr:uid="{00000000-0005-0000-0000-0000B0530000}"/>
    <cellStyle name="Note 2 3 2 2 4 3" xfId="30460" xr:uid="{00000000-0005-0000-0000-0000B1530000}"/>
    <cellStyle name="Note 2 3 2 3" xfId="3360" xr:uid="{00000000-0005-0000-0000-0000B2530000}"/>
    <cellStyle name="Note 2 3 2 3 2" xfId="6808" xr:uid="{00000000-0005-0000-0000-0000B3530000}"/>
    <cellStyle name="Note 2 3 2 3 2 2" xfId="16060" xr:uid="{00000000-0005-0000-0000-0000B4530000}"/>
    <cellStyle name="Note 2 3 2 3 2 2 2" xfId="25312" xr:uid="{00000000-0005-0000-0000-0000B5530000}"/>
    <cellStyle name="Note 2 3 2 3 2 2 3" xfId="34564" xr:uid="{00000000-0005-0000-0000-0000B6530000}"/>
    <cellStyle name="Note 2 3 2 3 3" xfId="9490" xr:uid="{00000000-0005-0000-0000-0000B7530000}"/>
    <cellStyle name="Note 2 3 2 3 3 2" xfId="18742" xr:uid="{00000000-0005-0000-0000-0000B8530000}"/>
    <cellStyle name="Note 2 3 2 3 3 2 2" xfId="27994" xr:uid="{00000000-0005-0000-0000-0000B9530000}"/>
    <cellStyle name="Note 2 3 2 3 3 2 3" xfId="37246" xr:uid="{00000000-0005-0000-0000-0000BA530000}"/>
    <cellStyle name="Note 2 3 2 3 4" xfId="12612" xr:uid="{00000000-0005-0000-0000-0000BB530000}"/>
    <cellStyle name="Note 2 3 2 3 4 2" xfId="21864" xr:uid="{00000000-0005-0000-0000-0000BC530000}"/>
    <cellStyle name="Note 2 3 2 3 4 3" xfId="31116" xr:uid="{00000000-0005-0000-0000-0000BD530000}"/>
    <cellStyle name="Note 2 3 2 4" xfId="3995" xr:uid="{00000000-0005-0000-0000-0000BE530000}"/>
    <cellStyle name="Note 2 3 2 4 2" xfId="7443" xr:uid="{00000000-0005-0000-0000-0000BF530000}"/>
    <cellStyle name="Note 2 3 2 4 2 2" xfId="16695" xr:uid="{00000000-0005-0000-0000-0000C0530000}"/>
    <cellStyle name="Note 2 3 2 4 2 2 2" xfId="25947" xr:uid="{00000000-0005-0000-0000-0000C1530000}"/>
    <cellStyle name="Note 2 3 2 4 2 2 3" xfId="35199" xr:uid="{00000000-0005-0000-0000-0000C2530000}"/>
    <cellStyle name="Note 2 3 2 4 3" xfId="10125" xr:uid="{00000000-0005-0000-0000-0000C3530000}"/>
    <cellStyle name="Note 2 3 2 4 3 2" xfId="19377" xr:uid="{00000000-0005-0000-0000-0000C4530000}"/>
    <cellStyle name="Note 2 3 2 4 3 2 2" xfId="28629" xr:uid="{00000000-0005-0000-0000-0000C5530000}"/>
    <cellStyle name="Note 2 3 2 4 3 2 3" xfId="37881" xr:uid="{00000000-0005-0000-0000-0000C6530000}"/>
    <cellStyle name="Note 2 3 2 4 4" xfId="13247" xr:uid="{00000000-0005-0000-0000-0000C7530000}"/>
    <cellStyle name="Note 2 3 2 4 4 2" xfId="22499" xr:uid="{00000000-0005-0000-0000-0000C8530000}"/>
    <cellStyle name="Note 2 3 2 4 4 3" xfId="31751" xr:uid="{00000000-0005-0000-0000-0000C9530000}"/>
    <cellStyle name="Note 2 3 2 5" xfId="5401" xr:uid="{00000000-0005-0000-0000-0000CA530000}"/>
    <cellStyle name="Note 2 3 2 5 2" xfId="14653" xr:uid="{00000000-0005-0000-0000-0000CB530000}"/>
    <cellStyle name="Note 2 3 2 5 2 2" xfId="23905" xr:uid="{00000000-0005-0000-0000-0000CC530000}"/>
    <cellStyle name="Note 2 3 2 5 2 3" xfId="33157" xr:uid="{00000000-0005-0000-0000-0000CD530000}"/>
    <cellStyle name="Note 2 3 2 6" xfId="8084" xr:uid="{00000000-0005-0000-0000-0000CE530000}"/>
    <cellStyle name="Note 2 3 2 6 2" xfId="17336" xr:uid="{00000000-0005-0000-0000-0000CF530000}"/>
    <cellStyle name="Note 2 3 2 6 2 2" xfId="26588" xr:uid="{00000000-0005-0000-0000-0000D0530000}"/>
    <cellStyle name="Note 2 3 2 6 2 3" xfId="35840" xr:uid="{00000000-0005-0000-0000-0000D1530000}"/>
    <cellStyle name="Note 2 3 2 7" xfId="11206" xr:uid="{00000000-0005-0000-0000-0000D2530000}"/>
    <cellStyle name="Note 2 3 2 7 2" xfId="20458" xr:uid="{00000000-0005-0000-0000-0000D3530000}"/>
    <cellStyle name="Note 2 3 2 7 3" xfId="29710" xr:uid="{00000000-0005-0000-0000-0000D4530000}"/>
    <cellStyle name="Note 2 3 3" xfId="2044" xr:uid="{00000000-0005-0000-0000-0000D5530000}"/>
    <cellStyle name="Note 2 3 3 2" xfId="2793" xr:uid="{00000000-0005-0000-0000-0000D6530000}"/>
    <cellStyle name="Note 2 3 3 2 2" xfId="6241" xr:uid="{00000000-0005-0000-0000-0000D7530000}"/>
    <cellStyle name="Note 2 3 3 2 2 2" xfId="15493" xr:uid="{00000000-0005-0000-0000-0000D8530000}"/>
    <cellStyle name="Note 2 3 3 2 2 2 2" xfId="24745" xr:uid="{00000000-0005-0000-0000-0000D9530000}"/>
    <cellStyle name="Note 2 3 3 2 2 2 3" xfId="33997" xr:uid="{00000000-0005-0000-0000-0000DA530000}"/>
    <cellStyle name="Note 2 3 3 2 3" xfId="8923" xr:uid="{00000000-0005-0000-0000-0000DB530000}"/>
    <cellStyle name="Note 2 3 3 2 3 2" xfId="18175" xr:uid="{00000000-0005-0000-0000-0000DC530000}"/>
    <cellStyle name="Note 2 3 3 2 3 2 2" xfId="27427" xr:uid="{00000000-0005-0000-0000-0000DD530000}"/>
    <cellStyle name="Note 2 3 3 2 3 2 3" xfId="36679" xr:uid="{00000000-0005-0000-0000-0000DE530000}"/>
    <cellStyle name="Note 2 3 3 2 4" xfId="12045" xr:uid="{00000000-0005-0000-0000-0000DF530000}"/>
    <cellStyle name="Note 2 3 3 2 4 2" xfId="21297" xr:uid="{00000000-0005-0000-0000-0000E0530000}"/>
    <cellStyle name="Note 2 3 3 2 4 3" xfId="30549" xr:uid="{00000000-0005-0000-0000-0000E1530000}"/>
    <cellStyle name="Note 2 3 3 3" xfId="3449" xr:uid="{00000000-0005-0000-0000-0000E2530000}"/>
    <cellStyle name="Note 2 3 3 3 2" xfId="6897" xr:uid="{00000000-0005-0000-0000-0000E3530000}"/>
    <cellStyle name="Note 2 3 3 3 2 2" xfId="16149" xr:uid="{00000000-0005-0000-0000-0000E4530000}"/>
    <cellStyle name="Note 2 3 3 3 2 2 2" xfId="25401" xr:uid="{00000000-0005-0000-0000-0000E5530000}"/>
    <cellStyle name="Note 2 3 3 3 2 2 3" xfId="34653" xr:uid="{00000000-0005-0000-0000-0000E6530000}"/>
    <cellStyle name="Note 2 3 3 3 3" xfId="9579" xr:uid="{00000000-0005-0000-0000-0000E7530000}"/>
    <cellStyle name="Note 2 3 3 3 3 2" xfId="18831" xr:uid="{00000000-0005-0000-0000-0000E8530000}"/>
    <cellStyle name="Note 2 3 3 3 3 2 2" xfId="28083" xr:uid="{00000000-0005-0000-0000-0000E9530000}"/>
    <cellStyle name="Note 2 3 3 3 3 2 3" xfId="37335" xr:uid="{00000000-0005-0000-0000-0000EA530000}"/>
    <cellStyle name="Note 2 3 3 3 4" xfId="12701" xr:uid="{00000000-0005-0000-0000-0000EB530000}"/>
    <cellStyle name="Note 2 3 3 3 4 2" xfId="21953" xr:uid="{00000000-0005-0000-0000-0000EC530000}"/>
    <cellStyle name="Note 2 3 3 3 4 3" xfId="31205" xr:uid="{00000000-0005-0000-0000-0000ED530000}"/>
    <cellStyle name="Note 2 3 3 4" xfId="4084" xr:uid="{00000000-0005-0000-0000-0000EE530000}"/>
    <cellStyle name="Note 2 3 3 4 2" xfId="7532" xr:uid="{00000000-0005-0000-0000-0000EF530000}"/>
    <cellStyle name="Note 2 3 3 4 2 2" xfId="16784" xr:uid="{00000000-0005-0000-0000-0000F0530000}"/>
    <cellStyle name="Note 2 3 3 4 2 2 2" xfId="26036" xr:uid="{00000000-0005-0000-0000-0000F1530000}"/>
    <cellStyle name="Note 2 3 3 4 2 2 3" xfId="35288" xr:uid="{00000000-0005-0000-0000-0000F2530000}"/>
    <cellStyle name="Note 2 3 3 4 3" xfId="10214" xr:uid="{00000000-0005-0000-0000-0000F3530000}"/>
    <cellStyle name="Note 2 3 3 4 3 2" xfId="19466" xr:uid="{00000000-0005-0000-0000-0000F4530000}"/>
    <cellStyle name="Note 2 3 3 4 3 2 2" xfId="28718" xr:uid="{00000000-0005-0000-0000-0000F5530000}"/>
    <cellStyle name="Note 2 3 3 4 3 2 3" xfId="37970" xr:uid="{00000000-0005-0000-0000-0000F6530000}"/>
    <cellStyle name="Note 2 3 3 4 4" xfId="13336" xr:uid="{00000000-0005-0000-0000-0000F7530000}"/>
    <cellStyle name="Note 2 3 3 4 4 2" xfId="22588" xr:uid="{00000000-0005-0000-0000-0000F8530000}"/>
    <cellStyle name="Note 2 3 3 4 4 3" xfId="31840" xr:uid="{00000000-0005-0000-0000-0000F9530000}"/>
    <cellStyle name="Note 2 3 3 5" xfId="5492" xr:uid="{00000000-0005-0000-0000-0000FA530000}"/>
    <cellStyle name="Note 2 3 3 5 2" xfId="14744" xr:uid="{00000000-0005-0000-0000-0000FB530000}"/>
    <cellStyle name="Note 2 3 3 5 2 2" xfId="23996" xr:uid="{00000000-0005-0000-0000-0000FC530000}"/>
    <cellStyle name="Note 2 3 3 5 2 3" xfId="33248" xr:uid="{00000000-0005-0000-0000-0000FD530000}"/>
    <cellStyle name="Note 2 3 3 6" xfId="8174" xr:uid="{00000000-0005-0000-0000-0000FE530000}"/>
    <cellStyle name="Note 2 3 3 6 2" xfId="17426" xr:uid="{00000000-0005-0000-0000-0000FF530000}"/>
    <cellStyle name="Note 2 3 3 6 2 2" xfId="26678" xr:uid="{00000000-0005-0000-0000-000000540000}"/>
    <cellStyle name="Note 2 3 3 6 2 3" xfId="35930" xr:uid="{00000000-0005-0000-0000-000001540000}"/>
    <cellStyle name="Note 2 3 3 7" xfId="11296" xr:uid="{00000000-0005-0000-0000-000002540000}"/>
    <cellStyle name="Note 2 3 3 7 2" xfId="20548" xr:uid="{00000000-0005-0000-0000-000003540000}"/>
    <cellStyle name="Note 2 3 3 7 3" xfId="29800" xr:uid="{00000000-0005-0000-0000-000004540000}"/>
    <cellStyle name="Note 2 3 4" xfId="2119" xr:uid="{00000000-0005-0000-0000-000005540000}"/>
    <cellStyle name="Note 2 3 4 2" xfId="2868" xr:uid="{00000000-0005-0000-0000-000006540000}"/>
    <cellStyle name="Note 2 3 4 2 2" xfId="6316" xr:uid="{00000000-0005-0000-0000-000007540000}"/>
    <cellStyle name="Note 2 3 4 2 2 2" xfId="15568" xr:uid="{00000000-0005-0000-0000-000008540000}"/>
    <cellStyle name="Note 2 3 4 2 2 2 2" xfId="24820" xr:uid="{00000000-0005-0000-0000-000009540000}"/>
    <cellStyle name="Note 2 3 4 2 2 2 3" xfId="34072" xr:uid="{00000000-0005-0000-0000-00000A540000}"/>
    <cellStyle name="Note 2 3 4 2 3" xfId="8998" xr:uid="{00000000-0005-0000-0000-00000B540000}"/>
    <cellStyle name="Note 2 3 4 2 3 2" xfId="18250" xr:uid="{00000000-0005-0000-0000-00000C540000}"/>
    <cellStyle name="Note 2 3 4 2 3 2 2" xfId="27502" xr:uid="{00000000-0005-0000-0000-00000D540000}"/>
    <cellStyle name="Note 2 3 4 2 3 2 3" xfId="36754" xr:uid="{00000000-0005-0000-0000-00000E540000}"/>
    <cellStyle name="Note 2 3 4 2 4" xfId="12120" xr:uid="{00000000-0005-0000-0000-00000F540000}"/>
    <cellStyle name="Note 2 3 4 2 4 2" xfId="21372" xr:uid="{00000000-0005-0000-0000-000010540000}"/>
    <cellStyle name="Note 2 3 4 2 4 3" xfId="30624" xr:uid="{00000000-0005-0000-0000-000011540000}"/>
    <cellStyle name="Note 2 3 4 3" xfId="3524" xr:uid="{00000000-0005-0000-0000-000012540000}"/>
    <cellStyle name="Note 2 3 4 3 2" xfId="6972" xr:uid="{00000000-0005-0000-0000-000013540000}"/>
    <cellStyle name="Note 2 3 4 3 2 2" xfId="16224" xr:uid="{00000000-0005-0000-0000-000014540000}"/>
    <cellStyle name="Note 2 3 4 3 2 2 2" xfId="25476" xr:uid="{00000000-0005-0000-0000-000015540000}"/>
    <cellStyle name="Note 2 3 4 3 2 2 3" xfId="34728" xr:uid="{00000000-0005-0000-0000-000016540000}"/>
    <cellStyle name="Note 2 3 4 3 3" xfId="9654" xr:uid="{00000000-0005-0000-0000-000017540000}"/>
    <cellStyle name="Note 2 3 4 3 3 2" xfId="18906" xr:uid="{00000000-0005-0000-0000-000018540000}"/>
    <cellStyle name="Note 2 3 4 3 3 2 2" xfId="28158" xr:uid="{00000000-0005-0000-0000-000019540000}"/>
    <cellStyle name="Note 2 3 4 3 3 2 3" xfId="37410" xr:uid="{00000000-0005-0000-0000-00001A540000}"/>
    <cellStyle name="Note 2 3 4 3 4" xfId="12776" xr:uid="{00000000-0005-0000-0000-00001B540000}"/>
    <cellStyle name="Note 2 3 4 3 4 2" xfId="22028" xr:uid="{00000000-0005-0000-0000-00001C540000}"/>
    <cellStyle name="Note 2 3 4 3 4 3" xfId="31280" xr:uid="{00000000-0005-0000-0000-00001D540000}"/>
    <cellStyle name="Note 2 3 4 4" xfId="4159" xr:uid="{00000000-0005-0000-0000-00001E540000}"/>
    <cellStyle name="Note 2 3 4 4 2" xfId="7607" xr:uid="{00000000-0005-0000-0000-00001F540000}"/>
    <cellStyle name="Note 2 3 4 4 2 2" xfId="16859" xr:uid="{00000000-0005-0000-0000-000020540000}"/>
    <cellStyle name="Note 2 3 4 4 2 2 2" xfId="26111" xr:uid="{00000000-0005-0000-0000-000021540000}"/>
    <cellStyle name="Note 2 3 4 4 2 2 3" xfId="35363" xr:uid="{00000000-0005-0000-0000-000022540000}"/>
    <cellStyle name="Note 2 3 4 4 3" xfId="10289" xr:uid="{00000000-0005-0000-0000-000023540000}"/>
    <cellStyle name="Note 2 3 4 4 3 2" xfId="19541" xr:uid="{00000000-0005-0000-0000-000024540000}"/>
    <cellStyle name="Note 2 3 4 4 3 2 2" xfId="28793" xr:uid="{00000000-0005-0000-0000-000025540000}"/>
    <cellStyle name="Note 2 3 4 4 3 2 3" xfId="38045" xr:uid="{00000000-0005-0000-0000-000026540000}"/>
    <cellStyle name="Note 2 3 4 4 4" xfId="13411" xr:uid="{00000000-0005-0000-0000-000027540000}"/>
    <cellStyle name="Note 2 3 4 4 4 2" xfId="22663" xr:uid="{00000000-0005-0000-0000-000028540000}"/>
    <cellStyle name="Note 2 3 4 4 4 3" xfId="31915" xr:uid="{00000000-0005-0000-0000-000029540000}"/>
    <cellStyle name="Note 2 3 4 5" xfId="5567" xr:uid="{00000000-0005-0000-0000-00002A540000}"/>
    <cellStyle name="Note 2 3 4 5 2" xfId="14819" xr:uid="{00000000-0005-0000-0000-00002B540000}"/>
    <cellStyle name="Note 2 3 4 5 2 2" xfId="24071" xr:uid="{00000000-0005-0000-0000-00002C540000}"/>
    <cellStyle name="Note 2 3 4 5 2 3" xfId="33323" xr:uid="{00000000-0005-0000-0000-00002D540000}"/>
    <cellStyle name="Note 2 3 4 6" xfId="8249" xr:uid="{00000000-0005-0000-0000-00002E540000}"/>
    <cellStyle name="Note 2 3 4 6 2" xfId="17501" xr:uid="{00000000-0005-0000-0000-00002F540000}"/>
    <cellStyle name="Note 2 3 4 6 2 2" xfId="26753" xr:uid="{00000000-0005-0000-0000-000030540000}"/>
    <cellStyle name="Note 2 3 4 6 2 3" xfId="36005" xr:uid="{00000000-0005-0000-0000-000031540000}"/>
    <cellStyle name="Note 2 3 4 7" xfId="11371" xr:uid="{00000000-0005-0000-0000-000032540000}"/>
    <cellStyle name="Note 2 3 4 7 2" xfId="20623" xr:uid="{00000000-0005-0000-0000-000033540000}"/>
    <cellStyle name="Note 2 3 4 7 3" xfId="29875" xr:uid="{00000000-0005-0000-0000-000034540000}"/>
    <cellStyle name="Note 2 3 5" xfId="2188" xr:uid="{00000000-0005-0000-0000-000035540000}"/>
    <cellStyle name="Note 2 3 5 2" xfId="2937" xr:uid="{00000000-0005-0000-0000-000036540000}"/>
    <cellStyle name="Note 2 3 5 2 2" xfId="6385" xr:uid="{00000000-0005-0000-0000-000037540000}"/>
    <cellStyle name="Note 2 3 5 2 2 2" xfId="15637" xr:uid="{00000000-0005-0000-0000-000038540000}"/>
    <cellStyle name="Note 2 3 5 2 2 2 2" xfId="24889" xr:uid="{00000000-0005-0000-0000-000039540000}"/>
    <cellStyle name="Note 2 3 5 2 2 2 3" xfId="34141" xr:uid="{00000000-0005-0000-0000-00003A540000}"/>
    <cellStyle name="Note 2 3 5 2 3" xfId="9067" xr:uid="{00000000-0005-0000-0000-00003B540000}"/>
    <cellStyle name="Note 2 3 5 2 3 2" xfId="18319" xr:uid="{00000000-0005-0000-0000-00003C540000}"/>
    <cellStyle name="Note 2 3 5 2 3 2 2" xfId="27571" xr:uid="{00000000-0005-0000-0000-00003D540000}"/>
    <cellStyle name="Note 2 3 5 2 3 2 3" xfId="36823" xr:uid="{00000000-0005-0000-0000-00003E540000}"/>
    <cellStyle name="Note 2 3 5 2 4" xfId="12189" xr:uid="{00000000-0005-0000-0000-00003F540000}"/>
    <cellStyle name="Note 2 3 5 2 4 2" xfId="21441" xr:uid="{00000000-0005-0000-0000-000040540000}"/>
    <cellStyle name="Note 2 3 5 2 4 3" xfId="30693" xr:uid="{00000000-0005-0000-0000-000041540000}"/>
    <cellStyle name="Note 2 3 5 3" xfId="3593" xr:uid="{00000000-0005-0000-0000-000042540000}"/>
    <cellStyle name="Note 2 3 5 3 2" xfId="7041" xr:uid="{00000000-0005-0000-0000-000043540000}"/>
    <cellStyle name="Note 2 3 5 3 2 2" xfId="16293" xr:uid="{00000000-0005-0000-0000-000044540000}"/>
    <cellStyle name="Note 2 3 5 3 2 2 2" xfId="25545" xr:uid="{00000000-0005-0000-0000-000045540000}"/>
    <cellStyle name="Note 2 3 5 3 2 2 3" xfId="34797" xr:uid="{00000000-0005-0000-0000-000046540000}"/>
    <cellStyle name="Note 2 3 5 3 3" xfId="9723" xr:uid="{00000000-0005-0000-0000-000047540000}"/>
    <cellStyle name="Note 2 3 5 3 3 2" xfId="18975" xr:uid="{00000000-0005-0000-0000-000048540000}"/>
    <cellStyle name="Note 2 3 5 3 3 2 2" xfId="28227" xr:uid="{00000000-0005-0000-0000-000049540000}"/>
    <cellStyle name="Note 2 3 5 3 3 2 3" xfId="37479" xr:uid="{00000000-0005-0000-0000-00004A540000}"/>
    <cellStyle name="Note 2 3 5 3 4" xfId="12845" xr:uid="{00000000-0005-0000-0000-00004B540000}"/>
    <cellStyle name="Note 2 3 5 3 4 2" xfId="22097" xr:uid="{00000000-0005-0000-0000-00004C540000}"/>
    <cellStyle name="Note 2 3 5 3 4 3" xfId="31349" xr:uid="{00000000-0005-0000-0000-00004D540000}"/>
    <cellStyle name="Note 2 3 5 4" xfId="4228" xr:uid="{00000000-0005-0000-0000-00004E540000}"/>
    <cellStyle name="Note 2 3 5 4 2" xfId="7676" xr:uid="{00000000-0005-0000-0000-00004F540000}"/>
    <cellStyle name="Note 2 3 5 4 2 2" xfId="16928" xr:uid="{00000000-0005-0000-0000-000050540000}"/>
    <cellStyle name="Note 2 3 5 4 2 2 2" xfId="26180" xr:uid="{00000000-0005-0000-0000-000051540000}"/>
    <cellStyle name="Note 2 3 5 4 2 2 3" xfId="35432" xr:uid="{00000000-0005-0000-0000-000052540000}"/>
    <cellStyle name="Note 2 3 5 4 3" xfId="10358" xr:uid="{00000000-0005-0000-0000-000053540000}"/>
    <cellStyle name="Note 2 3 5 4 3 2" xfId="19610" xr:uid="{00000000-0005-0000-0000-000054540000}"/>
    <cellStyle name="Note 2 3 5 4 3 2 2" xfId="28862" xr:uid="{00000000-0005-0000-0000-000055540000}"/>
    <cellStyle name="Note 2 3 5 4 3 2 3" xfId="38114" xr:uid="{00000000-0005-0000-0000-000056540000}"/>
    <cellStyle name="Note 2 3 5 4 4" xfId="13480" xr:uid="{00000000-0005-0000-0000-000057540000}"/>
    <cellStyle name="Note 2 3 5 4 4 2" xfId="22732" xr:uid="{00000000-0005-0000-0000-000058540000}"/>
    <cellStyle name="Note 2 3 5 4 4 3" xfId="31984" xr:uid="{00000000-0005-0000-0000-000059540000}"/>
    <cellStyle name="Note 2 3 5 5" xfId="5636" xr:uid="{00000000-0005-0000-0000-00005A540000}"/>
    <cellStyle name="Note 2 3 5 5 2" xfId="14888" xr:uid="{00000000-0005-0000-0000-00005B540000}"/>
    <cellStyle name="Note 2 3 5 5 2 2" xfId="24140" xr:uid="{00000000-0005-0000-0000-00005C540000}"/>
    <cellStyle name="Note 2 3 5 5 2 3" xfId="33392" xr:uid="{00000000-0005-0000-0000-00005D540000}"/>
    <cellStyle name="Note 2 3 5 6" xfId="8318" xr:uid="{00000000-0005-0000-0000-00005E540000}"/>
    <cellStyle name="Note 2 3 5 6 2" xfId="17570" xr:uid="{00000000-0005-0000-0000-00005F540000}"/>
    <cellStyle name="Note 2 3 5 6 2 2" xfId="26822" xr:uid="{00000000-0005-0000-0000-000060540000}"/>
    <cellStyle name="Note 2 3 5 6 2 3" xfId="36074" xr:uid="{00000000-0005-0000-0000-000061540000}"/>
    <cellStyle name="Note 2 3 5 7" xfId="11440" xr:uid="{00000000-0005-0000-0000-000062540000}"/>
    <cellStyle name="Note 2 3 5 7 2" xfId="20692" xr:uid="{00000000-0005-0000-0000-000063540000}"/>
    <cellStyle name="Note 2 3 5 7 3" xfId="29944" xr:uid="{00000000-0005-0000-0000-000064540000}"/>
    <cellStyle name="Note 2 3 6" xfId="2249" xr:uid="{00000000-0005-0000-0000-000065540000}"/>
    <cellStyle name="Note 2 3 6 2" xfId="2998" xr:uid="{00000000-0005-0000-0000-000066540000}"/>
    <cellStyle name="Note 2 3 6 2 2" xfId="6446" xr:uid="{00000000-0005-0000-0000-000067540000}"/>
    <cellStyle name="Note 2 3 6 2 2 2" xfId="15698" xr:uid="{00000000-0005-0000-0000-000068540000}"/>
    <cellStyle name="Note 2 3 6 2 2 2 2" xfId="24950" xr:uid="{00000000-0005-0000-0000-000069540000}"/>
    <cellStyle name="Note 2 3 6 2 2 2 3" xfId="34202" xr:uid="{00000000-0005-0000-0000-00006A540000}"/>
    <cellStyle name="Note 2 3 6 2 3" xfId="9128" xr:uid="{00000000-0005-0000-0000-00006B540000}"/>
    <cellStyle name="Note 2 3 6 2 3 2" xfId="18380" xr:uid="{00000000-0005-0000-0000-00006C540000}"/>
    <cellStyle name="Note 2 3 6 2 3 2 2" xfId="27632" xr:uid="{00000000-0005-0000-0000-00006D540000}"/>
    <cellStyle name="Note 2 3 6 2 3 2 3" xfId="36884" xr:uid="{00000000-0005-0000-0000-00006E540000}"/>
    <cellStyle name="Note 2 3 6 2 4" xfId="12250" xr:uid="{00000000-0005-0000-0000-00006F540000}"/>
    <cellStyle name="Note 2 3 6 2 4 2" xfId="21502" xr:uid="{00000000-0005-0000-0000-000070540000}"/>
    <cellStyle name="Note 2 3 6 2 4 3" xfId="30754" xr:uid="{00000000-0005-0000-0000-000071540000}"/>
    <cellStyle name="Note 2 3 6 3" xfId="3654" xr:uid="{00000000-0005-0000-0000-000072540000}"/>
    <cellStyle name="Note 2 3 6 3 2" xfId="7102" xr:uid="{00000000-0005-0000-0000-000073540000}"/>
    <cellStyle name="Note 2 3 6 3 2 2" xfId="16354" xr:uid="{00000000-0005-0000-0000-000074540000}"/>
    <cellStyle name="Note 2 3 6 3 2 2 2" xfId="25606" xr:uid="{00000000-0005-0000-0000-000075540000}"/>
    <cellStyle name="Note 2 3 6 3 2 2 3" xfId="34858" xr:uid="{00000000-0005-0000-0000-000076540000}"/>
    <cellStyle name="Note 2 3 6 3 3" xfId="9784" xr:uid="{00000000-0005-0000-0000-000077540000}"/>
    <cellStyle name="Note 2 3 6 3 3 2" xfId="19036" xr:uid="{00000000-0005-0000-0000-000078540000}"/>
    <cellStyle name="Note 2 3 6 3 3 2 2" xfId="28288" xr:uid="{00000000-0005-0000-0000-000079540000}"/>
    <cellStyle name="Note 2 3 6 3 3 2 3" xfId="37540" xr:uid="{00000000-0005-0000-0000-00007A540000}"/>
    <cellStyle name="Note 2 3 6 3 4" xfId="12906" xr:uid="{00000000-0005-0000-0000-00007B540000}"/>
    <cellStyle name="Note 2 3 6 3 4 2" xfId="22158" xr:uid="{00000000-0005-0000-0000-00007C540000}"/>
    <cellStyle name="Note 2 3 6 3 4 3" xfId="31410" xr:uid="{00000000-0005-0000-0000-00007D540000}"/>
    <cellStyle name="Note 2 3 6 4" xfId="4289" xr:uid="{00000000-0005-0000-0000-00007E540000}"/>
    <cellStyle name="Note 2 3 6 4 2" xfId="7737" xr:uid="{00000000-0005-0000-0000-00007F540000}"/>
    <cellStyle name="Note 2 3 6 4 2 2" xfId="16989" xr:uid="{00000000-0005-0000-0000-000080540000}"/>
    <cellStyle name="Note 2 3 6 4 2 2 2" xfId="26241" xr:uid="{00000000-0005-0000-0000-000081540000}"/>
    <cellStyle name="Note 2 3 6 4 2 2 3" xfId="35493" xr:uid="{00000000-0005-0000-0000-000082540000}"/>
    <cellStyle name="Note 2 3 6 4 3" xfId="10419" xr:uid="{00000000-0005-0000-0000-000083540000}"/>
    <cellStyle name="Note 2 3 6 4 3 2" xfId="19671" xr:uid="{00000000-0005-0000-0000-000084540000}"/>
    <cellStyle name="Note 2 3 6 4 3 2 2" xfId="28923" xr:uid="{00000000-0005-0000-0000-000085540000}"/>
    <cellStyle name="Note 2 3 6 4 3 2 3" xfId="38175" xr:uid="{00000000-0005-0000-0000-000086540000}"/>
    <cellStyle name="Note 2 3 6 4 4" xfId="13541" xr:uid="{00000000-0005-0000-0000-000087540000}"/>
    <cellStyle name="Note 2 3 6 4 4 2" xfId="22793" xr:uid="{00000000-0005-0000-0000-000088540000}"/>
    <cellStyle name="Note 2 3 6 4 4 3" xfId="32045" xr:uid="{00000000-0005-0000-0000-000089540000}"/>
    <cellStyle name="Note 2 3 6 5" xfId="5697" xr:uid="{00000000-0005-0000-0000-00008A540000}"/>
    <cellStyle name="Note 2 3 6 5 2" xfId="14949" xr:uid="{00000000-0005-0000-0000-00008B540000}"/>
    <cellStyle name="Note 2 3 6 5 2 2" xfId="24201" xr:uid="{00000000-0005-0000-0000-00008C540000}"/>
    <cellStyle name="Note 2 3 6 5 2 3" xfId="33453" xr:uid="{00000000-0005-0000-0000-00008D540000}"/>
    <cellStyle name="Note 2 3 6 6" xfId="8379" xr:uid="{00000000-0005-0000-0000-00008E540000}"/>
    <cellStyle name="Note 2 3 6 6 2" xfId="17631" xr:uid="{00000000-0005-0000-0000-00008F540000}"/>
    <cellStyle name="Note 2 3 6 6 2 2" xfId="26883" xr:uid="{00000000-0005-0000-0000-000090540000}"/>
    <cellStyle name="Note 2 3 6 6 2 3" xfId="36135" xr:uid="{00000000-0005-0000-0000-000091540000}"/>
    <cellStyle name="Note 2 3 6 7" xfId="11501" xr:uid="{00000000-0005-0000-0000-000092540000}"/>
    <cellStyle name="Note 2 3 6 7 2" xfId="20753" xr:uid="{00000000-0005-0000-0000-000093540000}"/>
    <cellStyle name="Note 2 3 6 7 3" xfId="30005" xr:uid="{00000000-0005-0000-0000-000094540000}"/>
    <cellStyle name="Note 2 3 7" xfId="1080" xr:uid="{00000000-0005-0000-0000-000095540000}"/>
    <cellStyle name="Note 2 3 7 2" xfId="4808" xr:uid="{00000000-0005-0000-0000-000096540000}"/>
    <cellStyle name="Note 2 3 7 2 2" xfId="14060" xr:uid="{00000000-0005-0000-0000-000097540000}"/>
    <cellStyle name="Note 2 3 7 2 2 2" xfId="23312" xr:uid="{00000000-0005-0000-0000-000098540000}"/>
    <cellStyle name="Note 2 3 7 2 2 3" xfId="32564" xr:uid="{00000000-0005-0000-0000-000099540000}"/>
    <cellStyle name="Note 2 3 7 3" xfId="4889" xr:uid="{00000000-0005-0000-0000-00009A540000}"/>
    <cellStyle name="Note 2 3 7 3 2" xfId="14141" xr:uid="{00000000-0005-0000-0000-00009B540000}"/>
    <cellStyle name="Note 2 3 7 3 2 2" xfId="23393" xr:uid="{00000000-0005-0000-0000-00009C540000}"/>
    <cellStyle name="Note 2 3 7 3 2 3" xfId="32645" xr:uid="{00000000-0005-0000-0000-00009D540000}"/>
    <cellStyle name="Note 2 3 7 4" xfId="10834" xr:uid="{00000000-0005-0000-0000-00009E540000}"/>
    <cellStyle name="Note 2 3 7 4 2" xfId="20086" xr:uid="{00000000-0005-0000-0000-00009F540000}"/>
    <cellStyle name="Note 2 3 7 4 3" xfId="29338" xr:uid="{00000000-0005-0000-0000-0000A0540000}"/>
    <cellStyle name="Note 2 3 8" xfId="2293" xr:uid="{00000000-0005-0000-0000-0000A1540000}"/>
    <cellStyle name="Note 2 3 8 2" xfId="5741" xr:uid="{00000000-0005-0000-0000-0000A2540000}"/>
    <cellStyle name="Note 2 3 8 2 2" xfId="14993" xr:uid="{00000000-0005-0000-0000-0000A3540000}"/>
    <cellStyle name="Note 2 3 8 2 2 2" xfId="24245" xr:uid="{00000000-0005-0000-0000-0000A4540000}"/>
    <cellStyle name="Note 2 3 8 2 2 3" xfId="33497" xr:uid="{00000000-0005-0000-0000-0000A5540000}"/>
    <cellStyle name="Note 2 3 8 3" xfId="8423" xr:uid="{00000000-0005-0000-0000-0000A6540000}"/>
    <cellStyle name="Note 2 3 8 3 2" xfId="17675" xr:uid="{00000000-0005-0000-0000-0000A7540000}"/>
    <cellStyle name="Note 2 3 8 3 2 2" xfId="26927" xr:uid="{00000000-0005-0000-0000-0000A8540000}"/>
    <cellStyle name="Note 2 3 8 3 2 3" xfId="36179" xr:uid="{00000000-0005-0000-0000-0000A9540000}"/>
    <cellStyle name="Note 2 3 8 4" xfId="11545" xr:uid="{00000000-0005-0000-0000-0000AA540000}"/>
    <cellStyle name="Note 2 3 8 4 2" xfId="20797" xr:uid="{00000000-0005-0000-0000-0000AB540000}"/>
    <cellStyle name="Note 2 3 8 4 3" xfId="30049" xr:uid="{00000000-0005-0000-0000-0000AC540000}"/>
    <cellStyle name="Note 2 3 9" xfId="2299" xr:uid="{00000000-0005-0000-0000-0000AD540000}"/>
    <cellStyle name="Note 2 3 9 2" xfId="5747" xr:uid="{00000000-0005-0000-0000-0000AE540000}"/>
    <cellStyle name="Note 2 3 9 2 2" xfId="14999" xr:uid="{00000000-0005-0000-0000-0000AF540000}"/>
    <cellStyle name="Note 2 3 9 2 2 2" xfId="24251" xr:uid="{00000000-0005-0000-0000-0000B0540000}"/>
    <cellStyle name="Note 2 3 9 2 2 3" xfId="33503" xr:uid="{00000000-0005-0000-0000-0000B1540000}"/>
    <cellStyle name="Note 2 3 9 3" xfId="8429" xr:uid="{00000000-0005-0000-0000-0000B2540000}"/>
    <cellStyle name="Note 2 3 9 3 2" xfId="17681" xr:uid="{00000000-0005-0000-0000-0000B3540000}"/>
    <cellStyle name="Note 2 3 9 3 2 2" xfId="26933" xr:uid="{00000000-0005-0000-0000-0000B4540000}"/>
    <cellStyle name="Note 2 3 9 3 2 3" xfId="36185" xr:uid="{00000000-0005-0000-0000-0000B5540000}"/>
    <cellStyle name="Note 2 3 9 4" xfId="11551" xr:uid="{00000000-0005-0000-0000-0000B6540000}"/>
    <cellStyle name="Note 2 3 9 4 2" xfId="20803" xr:uid="{00000000-0005-0000-0000-0000B7540000}"/>
    <cellStyle name="Note 2 3 9 4 3" xfId="30055" xr:uid="{00000000-0005-0000-0000-0000B8540000}"/>
    <cellStyle name="Note 2 4" xfId="822" xr:uid="{00000000-0005-0000-0000-0000B9540000}"/>
    <cellStyle name="Note 2 4 10" xfId="4565" xr:uid="{00000000-0005-0000-0000-0000BA540000}"/>
    <cellStyle name="Note 2 4 10 2" xfId="13817" xr:uid="{00000000-0005-0000-0000-0000BB540000}"/>
    <cellStyle name="Note 2 4 10 2 2" xfId="23069" xr:uid="{00000000-0005-0000-0000-0000BC540000}"/>
    <cellStyle name="Note 2 4 10 2 3" xfId="32321" xr:uid="{00000000-0005-0000-0000-0000BD540000}"/>
    <cellStyle name="Note 2 4 11" xfId="4984" xr:uid="{00000000-0005-0000-0000-0000BE540000}"/>
    <cellStyle name="Note 2 4 11 2" xfId="14236" xr:uid="{00000000-0005-0000-0000-0000BF540000}"/>
    <cellStyle name="Note 2 4 11 2 2" xfId="23488" xr:uid="{00000000-0005-0000-0000-0000C0540000}"/>
    <cellStyle name="Note 2 4 11 2 3" xfId="32740" xr:uid="{00000000-0005-0000-0000-0000C1540000}"/>
    <cellStyle name="Note 2 4 12" xfId="10594" xr:uid="{00000000-0005-0000-0000-0000C2540000}"/>
    <cellStyle name="Note 2 4 12 2" xfId="19846" xr:uid="{00000000-0005-0000-0000-0000C3540000}"/>
    <cellStyle name="Note 2 4 12 3" xfId="29098" xr:uid="{00000000-0005-0000-0000-0000C4540000}"/>
    <cellStyle name="Note 2 4 2" xfId="2001" xr:uid="{00000000-0005-0000-0000-0000C5540000}"/>
    <cellStyle name="Note 2 4 2 2" xfId="2754" xr:uid="{00000000-0005-0000-0000-0000C6540000}"/>
    <cellStyle name="Note 2 4 2 2 2" xfId="6202" xr:uid="{00000000-0005-0000-0000-0000C7540000}"/>
    <cellStyle name="Note 2 4 2 2 2 2" xfId="15454" xr:uid="{00000000-0005-0000-0000-0000C8540000}"/>
    <cellStyle name="Note 2 4 2 2 2 2 2" xfId="24706" xr:uid="{00000000-0005-0000-0000-0000C9540000}"/>
    <cellStyle name="Note 2 4 2 2 2 2 3" xfId="33958" xr:uid="{00000000-0005-0000-0000-0000CA540000}"/>
    <cellStyle name="Note 2 4 2 2 3" xfId="8884" xr:uid="{00000000-0005-0000-0000-0000CB540000}"/>
    <cellStyle name="Note 2 4 2 2 3 2" xfId="18136" xr:uid="{00000000-0005-0000-0000-0000CC540000}"/>
    <cellStyle name="Note 2 4 2 2 3 2 2" xfId="27388" xr:uid="{00000000-0005-0000-0000-0000CD540000}"/>
    <cellStyle name="Note 2 4 2 2 3 2 3" xfId="36640" xr:uid="{00000000-0005-0000-0000-0000CE540000}"/>
    <cellStyle name="Note 2 4 2 2 4" xfId="12006" xr:uid="{00000000-0005-0000-0000-0000CF540000}"/>
    <cellStyle name="Note 2 4 2 2 4 2" xfId="21258" xr:uid="{00000000-0005-0000-0000-0000D0540000}"/>
    <cellStyle name="Note 2 4 2 2 4 3" xfId="30510" xr:uid="{00000000-0005-0000-0000-0000D1540000}"/>
    <cellStyle name="Note 2 4 2 3" xfId="3410" xr:uid="{00000000-0005-0000-0000-0000D2540000}"/>
    <cellStyle name="Note 2 4 2 3 2" xfId="6858" xr:uid="{00000000-0005-0000-0000-0000D3540000}"/>
    <cellStyle name="Note 2 4 2 3 2 2" xfId="16110" xr:uid="{00000000-0005-0000-0000-0000D4540000}"/>
    <cellStyle name="Note 2 4 2 3 2 2 2" xfId="25362" xr:uid="{00000000-0005-0000-0000-0000D5540000}"/>
    <cellStyle name="Note 2 4 2 3 2 2 3" xfId="34614" xr:uid="{00000000-0005-0000-0000-0000D6540000}"/>
    <cellStyle name="Note 2 4 2 3 3" xfId="9540" xr:uid="{00000000-0005-0000-0000-0000D7540000}"/>
    <cellStyle name="Note 2 4 2 3 3 2" xfId="18792" xr:uid="{00000000-0005-0000-0000-0000D8540000}"/>
    <cellStyle name="Note 2 4 2 3 3 2 2" xfId="28044" xr:uid="{00000000-0005-0000-0000-0000D9540000}"/>
    <cellStyle name="Note 2 4 2 3 3 2 3" xfId="37296" xr:uid="{00000000-0005-0000-0000-0000DA540000}"/>
    <cellStyle name="Note 2 4 2 3 4" xfId="12662" xr:uid="{00000000-0005-0000-0000-0000DB540000}"/>
    <cellStyle name="Note 2 4 2 3 4 2" xfId="21914" xr:uid="{00000000-0005-0000-0000-0000DC540000}"/>
    <cellStyle name="Note 2 4 2 3 4 3" xfId="31166" xr:uid="{00000000-0005-0000-0000-0000DD540000}"/>
    <cellStyle name="Note 2 4 2 4" xfId="4045" xr:uid="{00000000-0005-0000-0000-0000DE540000}"/>
    <cellStyle name="Note 2 4 2 4 2" xfId="7493" xr:uid="{00000000-0005-0000-0000-0000DF540000}"/>
    <cellStyle name="Note 2 4 2 4 2 2" xfId="16745" xr:uid="{00000000-0005-0000-0000-0000E0540000}"/>
    <cellStyle name="Note 2 4 2 4 2 2 2" xfId="25997" xr:uid="{00000000-0005-0000-0000-0000E1540000}"/>
    <cellStyle name="Note 2 4 2 4 2 2 3" xfId="35249" xr:uid="{00000000-0005-0000-0000-0000E2540000}"/>
    <cellStyle name="Note 2 4 2 4 3" xfId="10175" xr:uid="{00000000-0005-0000-0000-0000E3540000}"/>
    <cellStyle name="Note 2 4 2 4 3 2" xfId="19427" xr:uid="{00000000-0005-0000-0000-0000E4540000}"/>
    <cellStyle name="Note 2 4 2 4 3 2 2" xfId="28679" xr:uid="{00000000-0005-0000-0000-0000E5540000}"/>
    <cellStyle name="Note 2 4 2 4 3 2 3" xfId="37931" xr:uid="{00000000-0005-0000-0000-0000E6540000}"/>
    <cellStyle name="Note 2 4 2 4 4" xfId="13297" xr:uid="{00000000-0005-0000-0000-0000E7540000}"/>
    <cellStyle name="Note 2 4 2 4 4 2" xfId="22549" xr:uid="{00000000-0005-0000-0000-0000E8540000}"/>
    <cellStyle name="Note 2 4 2 4 4 3" xfId="31801" xr:uid="{00000000-0005-0000-0000-0000E9540000}"/>
    <cellStyle name="Note 2 4 2 5" xfId="5451" xr:uid="{00000000-0005-0000-0000-0000EA540000}"/>
    <cellStyle name="Note 2 4 2 5 2" xfId="14703" xr:uid="{00000000-0005-0000-0000-0000EB540000}"/>
    <cellStyle name="Note 2 4 2 5 2 2" xfId="23955" xr:uid="{00000000-0005-0000-0000-0000EC540000}"/>
    <cellStyle name="Note 2 4 2 5 2 3" xfId="33207" xr:uid="{00000000-0005-0000-0000-0000ED540000}"/>
    <cellStyle name="Note 2 4 2 6" xfId="8134" xr:uid="{00000000-0005-0000-0000-0000EE540000}"/>
    <cellStyle name="Note 2 4 2 6 2" xfId="17386" xr:uid="{00000000-0005-0000-0000-0000EF540000}"/>
    <cellStyle name="Note 2 4 2 6 2 2" xfId="26638" xr:uid="{00000000-0005-0000-0000-0000F0540000}"/>
    <cellStyle name="Note 2 4 2 6 2 3" xfId="35890" xr:uid="{00000000-0005-0000-0000-0000F1540000}"/>
    <cellStyle name="Note 2 4 2 7" xfId="11256" xr:uid="{00000000-0005-0000-0000-0000F2540000}"/>
    <cellStyle name="Note 2 4 2 7 2" xfId="20508" xr:uid="{00000000-0005-0000-0000-0000F3540000}"/>
    <cellStyle name="Note 2 4 2 7 3" xfId="29760" xr:uid="{00000000-0005-0000-0000-0000F4540000}"/>
    <cellStyle name="Note 2 4 3" xfId="2083" xr:uid="{00000000-0005-0000-0000-0000F5540000}"/>
    <cellStyle name="Note 2 4 3 2" xfId="2832" xr:uid="{00000000-0005-0000-0000-0000F6540000}"/>
    <cellStyle name="Note 2 4 3 2 2" xfId="6280" xr:uid="{00000000-0005-0000-0000-0000F7540000}"/>
    <cellStyle name="Note 2 4 3 2 2 2" xfId="15532" xr:uid="{00000000-0005-0000-0000-0000F8540000}"/>
    <cellStyle name="Note 2 4 3 2 2 2 2" xfId="24784" xr:uid="{00000000-0005-0000-0000-0000F9540000}"/>
    <cellStyle name="Note 2 4 3 2 2 2 3" xfId="34036" xr:uid="{00000000-0005-0000-0000-0000FA540000}"/>
    <cellStyle name="Note 2 4 3 2 3" xfId="8962" xr:uid="{00000000-0005-0000-0000-0000FB540000}"/>
    <cellStyle name="Note 2 4 3 2 3 2" xfId="18214" xr:uid="{00000000-0005-0000-0000-0000FC540000}"/>
    <cellStyle name="Note 2 4 3 2 3 2 2" xfId="27466" xr:uid="{00000000-0005-0000-0000-0000FD540000}"/>
    <cellStyle name="Note 2 4 3 2 3 2 3" xfId="36718" xr:uid="{00000000-0005-0000-0000-0000FE540000}"/>
    <cellStyle name="Note 2 4 3 2 4" xfId="12084" xr:uid="{00000000-0005-0000-0000-0000FF540000}"/>
    <cellStyle name="Note 2 4 3 2 4 2" xfId="21336" xr:uid="{00000000-0005-0000-0000-000000550000}"/>
    <cellStyle name="Note 2 4 3 2 4 3" xfId="30588" xr:uid="{00000000-0005-0000-0000-000001550000}"/>
    <cellStyle name="Note 2 4 3 3" xfId="3488" xr:uid="{00000000-0005-0000-0000-000002550000}"/>
    <cellStyle name="Note 2 4 3 3 2" xfId="6936" xr:uid="{00000000-0005-0000-0000-000003550000}"/>
    <cellStyle name="Note 2 4 3 3 2 2" xfId="16188" xr:uid="{00000000-0005-0000-0000-000004550000}"/>
    <cellStyle name="Note 2 4 3 3 2 2 2" xfId="25440" xr:uid="{00000000-0005-0000-0000-000005550000}"/>
    <cellStyle name="Note 2 4 3 3 2 2 3" xfId="34692" xr:uid="{00000000-0005-0000-0000-000006550000}"/>
    <cellStyle name="Note 2 4 3 3 3" xfId="9618" xr:uid="{00000000-0005-0000-0000-000007550000}"/>
    <cellStyle name="Note 2 4 3 3 3 2" xfId="18870" xr:uid="{00000000-0005-0000-0000-000008550000}"/>
    <cellStyle name="Note 2 4 3 3 3 2 2" xfId="28122" xr:uid="{00000000-0005-0000-0000-000009550000}"/>
    <cellStyle name="Note 2 4 3 3 3 2 3" xfId="37374" xr:uid="{00000000-0005-0000-0000-00000A550000}"/>
    <cellStyle name="Note 2 4 3 3 4" xfId="12740" xr:uid="{00000000-0005-0000-0000-00000B550000}"/>
    <cellStyle name="Note 2 4 3 3 4 2" xfId="21992" xr:uid="{00000000-0005-0000-0000-00000C550000}"/>
    <cellStyle name="Note 2 4 3 3 4 3" xfId="31244" xr:uid="{00000000-0005-0000-0000-00000D550000}"/>
    <cellStyle name="Note 2 4 3 4" xfId="4123" xr:uid="{00000000-0005-0000-0000-00000E550000}"/>
    <cellStyle name="Note 2 4 3 4 2" xfId="7571" xr:uid="{00000000-0005-0000-0000-00000F550000}"/>
    <cellStyle name="Note 2 4 3 4 2 2" xfId="16823" xr:uid="{00000000-0005-0000-0000-000010550000}"/>
    <cellStyle name="Note 2 4 3 4 2 2 2" xfId="26075" xr:uid="{00000000-0005-0000-0000-000011550000}"/>
    <cellStyle name="Note 2 4 3 4 2 2 3" xfId="35327" xr:uid="{00000000-0005-0000-0000-000012550000}"/>
    <cellStyle name="Note 2 4 3 4 3" xfId="10253" xr:uid="{00000000-0005-0000-0000-000013550000}"/>
    <cellStyle name="Note 2 4 3 4 3 2" xfId="19505" xr:uid="{00000000-0005-0000-0000-000014550000}"/>
    <cellStyle name="Note 2 4 3 4 3 2 2" xfId="28757" xr:uid="{00000000-0005-0000-0000-000015550000}"/>
    <cellStyle name="Note 2 4 3 4 3 2 3" xfId="38009" xr:uid="{00000000-0005-0000-0000-000016550000}"/>
    <cellStyle name="Note 2 4 3 4 4" xfId="13375" xr:uid="{00000000-0005-0000-0000-000017550000}"/>
    <cellStyle name="Note 2 4 3 4 4 2" xfId="22627" xr:uid="{00000000-0005-0000-0000-000018550000}"/>
    <cellStyle name="Note 2 4 3 4 4 3" xfId="31879" xr:uid="{00000000-0005-0000-0000-000019550000}"/>
    <cellStyle name="Note 2 4 3 5" xfId="5531" xr:uid="{00000000-0005-0000-0000-00001A550000}"/>
    <cellStyle name="Note 2 4 3 5 2" xfId="14783" xr:uid="{00000000-0005-0000-0000-00001B550000}"/>
    <cellStyle name="Note 2 4 3 5 2 2" xfId="24035" xr:uid="{00000000-0005-0000-0000-00001C550000}"/>
    <cellStyle name="Note 2 4 3 5 2 3" xfId="33287" xr:uid="{00000000-0005-0000-0000-00001D550000}"/>
    <cellStyle name="Note 2 4 3 6" xfId="8213" xr:uid="{00000000-0005-0000-0000-00001E550000}"/>
    <cellStyle name="Note 2 4 3 6 2" xfId="17465" xr:uid="{00000000-0005-0000-0000-00001F550000}"/>
    <cellStyle name="Note 2 4 3 6 2 2" xfId="26717" xr:uid="{00000000-0005-0000-0000-000020550000}"/>
    <cellStyle name="Note 2 4 3 6 2 3" xfId="35969" xr:uid="{00000000-0005-0000-0000-000021550000}"/>
    <cellStyle name="Note 2 4 3 7" xfId="11335" xr:uid="{00000000-0005-0000-0000-000022550000}"/>
    <cellStyle name="Note 2 4 3 7 2" xfId="20587" xr:uid="{00000000-0005-0000-0000-000023550000}"/>
    <cellStyle name="Note 2 4 3 7 3" xfId="29839" xr:uid="{00000000-0005-0000-0000-000024550000}"/>
    <cellStyle name="Note 2 4 4" xfId="2156" xr:uid="{00000000-0005-0000-0000-000025550000}"/>
    <cellStyle name="Note 2 4 4 2" xfId="2905" xr:uid="{00000000-0005-0000-0000-000026550000}"/>
    <cellStyle name="Note 2 4 4 2 2" xfId="6353" xr:uid="{00000000-0005-0000-0000-000027550000}"/>
    <cellStyle name="Note 2 4 4 2 2 2" xfId="15605" xr:uid="{00000000-0005-0000-0000-000028550000}"/>
    <cellStyle name="Note 2 4 4 2 2 2 2" xfId="24857" xr:uid="{00000000-0005-0000-0000-000029550000}"/>
    <cellStyle name="Note 2 4 4 2 2 2 3" xfId="34109" xr:uid="{00000000-0005-0000-0000-00002A550000}"/>
    <cellStyle name="Note 2 4 4 2 3" xfId="9035" xr:uid="{00000000-0005-0000-0000-00002B550000}"/>
    <cellStyle name="Note 2 4 4 2 3 2" xfId="18287" xr:uid="{00000000-0005-0000-0000-00002C550000}"/>
    <cellStyle name="Note 2 4 4 2 3 2 2" xfId="27539" xr:uid="{00000000-0005-0000-0000-00002D550000}"/>
    <cellStyle name="Note 2 4 4 2 3 2 3" xfId="36791" xr:uid="{00000000-0005-0000-0000-00002E550000}"/>
    <cellStyle name="Note 2 4 4 2 4" xfId="12157" xr:uid="{00000000-0005-0000-0000-00002F550000}"/>
    <cellStyle name="Note 2 4 4 2 4 2" xfId="21409" xr:uid="{00000000-0005-0000-0000-000030550000}"/>
    <cellStyle name="Note 2 4 4 2 4 3" xfId="30661" xr:uid="{00000000-0005-0000-0000-000031550000}"/>
    <cellStyle name="Note 2 4 4 3" xfId="3561" xr:uid="{00000000-0005-0000-0000-000032550000}"/>
    <cellStyle name="Note 2 4 4 3 2" xfId="7009" xr:uid="{00000000-0005-0000-0000-000033550000}"/>
    <cellStyle name="Note 2 4 4 3 2 2" xfId="16261" xr:uid="{00000000-0005-0000-0000-000034550000}"/>
    <cellStyle name="Note 2 4 4 3 2 2 2" xfId="25513" xr:uid="{00000000-0005-0000-0000-000035550000}"/>
    <cellStyle name="Note 2 4 4 3 2 2 3" xfId="34765" xr:uid="{00000000-0005-0000-0000-000036550000}"/>
    <cellStyle name="Note 2 4 4 3 3" xfId="9691" xr:uid="{00000000-0005-0000-0000-000037550000}"/>
    <cellStyle name="Note 2 4 4 3 3 2" xfId="18943" xr:uid="{00000000-0005-0000-0000-000038550000}"/>
    <cellStyle name="Note 2 4 4 3 3 2 2" xfId="28195" xr:uid="{00000000-0005-0000-0000-000039550000}"/>
    <cellStyle name="Note 2 4 4 3 3 2 3" xfId="37447" xr:uid="{00000000-0005-0000-0000-00003A550000}"/>
    <cellStyle name="Note 2 4 4 3 4" xfId="12813" xr:uid="{00000000-0005-0000-0000-00003B550000}"/>
    <cellStyle name="Note 2 4 4 3 4 2" xfId="22065" xr:uid="{00000000-0005-0000-0000-00003C550000}"/>
    <cellStyle name="Note 2 4 4 3 4 3" xfId="31317" xr:uid="{00000000-0005-0000-0000-00003D550000}"/>
    <cellStyle name="Note 2 4 4 4" xfId="4196" xr:uid="{00000000-0005-0000-0000-00003E550000}"/>
    <cellStyle name="Note 2 4 4 4 2" xfId="7644" xr:uid="{00000000-0005-0000-0000-00003F550000}"/>
    <cellStyle name="Note 2 4 4 4 2 2" xfId="16896" xr:uid="{00000000-0005-0000-0000-000040550000}"/>
    <cellStyle name="Note 2 4 4 4 2 2 2" xfId="26148" xr:uid="{00000000-0005-0000-0000-000041550000}"/>
    <cellStyle name="Note 2 4 4 4 2 2 3" xfId="35400" xr:uid="{00000000-0005-0000-0000-000042550000}"/>
    <cellStyle name="Note 2 4 4 4 3" xfId="10326" xr:uid="{00000000-0005-0000-0000-000043550000}"/>
    <cellStyle name="Note 2 4 4 4 3 2" xfId="19578" xr:uid="{00000000-0005-0000-0000-000044550000}"/>
    <cellStyle name="Note 2 4 4 4 3 2 2" xfId="28830" xr:uid="{00000000-0005-0000-0000-000045550000}"/>
    <cellStyle name="Note 2 4 4 4 3 2 3" xfId="38082" xr:uid="{00000000-0005-0000-0000-000046550000}"/>
    <cellStyle name="Note 2 4 4 4 4" xfId="13448" xr:uid="{00000000-0005-0000-0000-000047550000}"/>
    <cellStyle name="Note 2 4 4 4 4 2" xfId="22700" xr:uid="{00000000-0005-0000-0000-000048550000}"/>
    <cellStyle name="Note 2 4 4 4 4 3" xfId="31952" xr:uid="{00000000-0005-0000-0000-000049550000}"/>
    <cellStyle name="Note 2 4 4 5" xfId="5604" xr:uid="{00000000-0005-0000-0000-00004A550000}"/>
    <cellStyle name="Note 2 4 4 5 2" xfId="14856" xr:uid="{00000000-0005-0000-0000-00004B550000}"/>
    <cellStyle name="Note 2 4 4 5 2 2" xfId="24108" xr:uid="{00000000-0005-0000-0000-00004C550000}"/>
    <cellStyle name="Note 2 4 4 5 2 3" xfId="33360" xr:uid="{00000000-0005-0000-0000-00004D550000}"/>
    <cellStyle name="Note 2 4 4 6" xfId="8286" xr:uid="{00000000-0005-0000-0000-00004E550000}"/>
    <cellStyle name="Note 2 4 4 6 2" xfId="17538" xr:uid="{00000000-0005-0000-0000-00004F550000}"/>
    <cellStyle name="Note 2 4 4 6 2 2" xfId="26790" xr:uid="{00000000-0005-0000-0000-000050550000}"/>
    <cellStyle name="Note 2 4 4 6 2 3" xfId="36042" xr:uid="{00000000-0005-0000-0000-000051550000}"/>
    <cellStyle name="Note 2 4 4 7" xfId="11408" xr:uid="{00000000-0005-0000-0000-000052550000}"/>
    <cellStyle name="Note 2 4 4 7 2" xfId="20660" xr:uid="{00000000-0005-0000-0000-000053550000}"/>
    <cellStyle name="Note 2 4 4 7 3" xfId="29912" xr:uid="{00000000-0005-0000-0000-000054550000}"/>
    <cellStyle name="Note 2 4 5" xfId="2219" xr:uid="{00000000-0005-0000-0000-000055550000}"/>
    <cellStyle name="Note 2 4 5 2" xfId="2968" xr:uid="{00000000-0005-0000-0000-000056550000}"/>
    <cellStyle name="Note 2 4 5 2 2" xfId="6416" xr:uid="{00000000-0005-0000-0000-000057550000}"/>
    <cellStyle name="Note 2 4 5 2 2 2" xfId="15668" xr:uid="{00000000-0005-0000-0000-000058550000}"/>
    <cellStyle name="Note 2 4 5 2 2 2 2" xfId="24920" xr:uid="{00000000-0005-0000-0000-000059550000}"/>
    <cellStyle name="Note 2 4 5 2 2 2 3" xfId="34172" xr:uid="{00000000-0005-0000-0000-00005A550000}"/>
    <cellStyle name="Note 2 4 5 2 3" xfId="9098" xr:uid="{00000000-0005-0000-0000-00005B550000}"/>
    <cellStyle name="Note 2 4 5 2 3 2" xfId="18350" xr:uid="{00000000-0005-0000-0000-00005C550000}"/>
    <cellStyle name="Note 2 4 5 2 3 2 2" xfId="27602" xr:uid="{00000000-0005-0000-0000-00005D550000}"/>
    <cellStyle name="Note 2 4 5 2 3 2 3" xfId="36854" xr:uid="{00000000-0005-0000-0000-00005E550000}"/>
    <cellStyle name="Note 2 4 5 2 4" xfId="12220" xr:uid="{00000000-0005-0000-0000-00005F550000}"/>
    <cellStyle name="Note 2 4 5 2 4 2" xfId="21472" xr:uid="{00000000-0005-0000-0000-000060550000}"/>
    <cellStyle name="Note 2 4 5 2 4 3" xfId="30724" xr:uid="{00000000-0005-0000-0000-000061550000}"/>
    <cellStyle name="Note 2 4 5 3" xfId="3624" xr:uid="{00000000-0005-0000-0000-000062550000}"/>
    <cellStyle name="Note 2 4 5 3 2" xfId="7072" xr:uid="{00000000-0005-0000-0000-000063550000}"/>
    <cellStyle name="Note 2 4 5 3 2 2" xfId="16324" xr:uid="{00000000-0005-0000-0000-000064550000}"/>
    <cellStyle name="Note 2 4 5 3 2 2 2" xfId="25576" xr:uid="{00000000-0005-0000-0000-000065550000}"/>
    <cellStyle name="Note 2 4 5 3 2 2 3" xfId="34828" xr:uid="{00000000-0005-0000-0000-000066550000}"/>
    <cellStyle name="Note 2 4 5 3 3" xfId="9754" xr:uid="{00000000-0005-0000-0000-000067550000}"/>
    <cellStyle name="Note 2 4 5 3 3 2" xfId="19006" xr:uid="{00000000-0005-0000-0000-000068550000}"/>
    <cellStyle name="Note 2 4 5 3 3 2 2" xfId="28258" xr:uid="{00000000-0005-0000-0000-000069550000}"/>
    <cellStyle name="Note 2 4 5 3 3 2 3" xfId="37510" xr:uid="{00000000-0005-0000-0000-00006A550000}"/>
    <cellStyle name="Note 2 4 5 3 4" xfId="12876" xr:uid="{00000000-0005-0000-0000-00006B550000}"/>
    <cellStyle name="Note 2 4 5 3 4 2" xfId="22128" xr:uid="{00000000-0005-0000-0000-00006C550000}"/>
    <cellStyle name="Note 2 4 5 3 4 3" xfId="31380" xr:uid="{00000000-0005-0000-0000-00006D550000}"/>
    <cellStyle name="Note 2 4 5 4" xfId="4259" xr:uid="{00000000-0005-0000-0000-00006E550000}"/>
    <cellStyle name="Note 2 4 5 4 2" xfId="7707" xr:uid="{00000000-0005-0000-0000-00006F550000}"/>
    <cellStyle name="Note 2 4 5 4 2 2" xfId="16959" xr:uid="{00000000-0005-0000-0000-000070550000}"/>
    <cellStyle name="Note 2 4 5 4 2 2 2" xfId="26211" xr:uid="{00000000-0005-0000-0000-000071550000}"/>
    <cellStyle name="Note 2 4 5 4 2 2 3" xfId="35463" xr:uid="{00000000-0005-0000-0000-000072550000}"/>
    <cellStyle name="Note 2 4 5 4 3" xfId="10389" xr:uid="{00000000-0005-0000-0000-000073550000}"/>
    <cellStyle name="Note 2 4 5 4 3 2" xfId="19641" xr:uid="{00000000-0005-0000-0000-000074550000}"/>
    <cellStyle name="Note 2 4 5 4 3 2 2" xfId="28893" xr:uid="{00000000-0005-0000-0000-000075550000}"/>
    <cellStyle name="Note 2 4 5 4 3 2 3" xfId="38145" xr:uid="{00000000-0005-0000-0000-000076550000}"/>
    <cellStyle name="Note 2 4 5 4 4" xfId="13511" xr:uid="{00000000-0005-0000-0000-000077550000}"/>
    <cellStyle name="Note 2 4 5 4 4 2" xfId="22763" xr:uid="{00000000-0005-0000-0000-000078550000}"/>
    <cellStyle name="Note 2 4 5 4 4 3" xfId="32015" xr:uid="{00000000-0005-0000-0000-000079550000}"/>
    <cellStyle name="Note 2 4 5 5" xfId="5667" xr:uid="{00000000-0005-0000-0000-00007A550000}"/>
    <cellStyle name="Note 2 4 5 5 2" xfId="14919" xr:uid="{00000000-0005-0000-0000-00007B550000}"/>
    <cellStyle name="Note 2 4 5 5 2 2" xfId="24171" xr:uid="{00000000-0005-0000-0000-00007C550000}"/>
    <cellStyle name="Note 2 4 5 5 2 3" xfId="33423" xr:uid="{00000000-0005-0000-0000-00007D550000}"/>
    <cellStyle name="Note 2 4 5 6" xfId="8349" xr:uid="{00000000-0005-0000-0000-00007E550000}"/>
    <cellStyle name="Note 2 4 5 6 2" xfId="17601" xr:uid="{00000000-0005-0000-0000-00007F550000}"/>
    <cellStyle name="Note 2 4 5 6 2 2" xfId="26853" xr:uid="{00000000-0005-0000-0000-000080550000}"/>
    <cellStyle name="Note 2 4 5 6 2 3" xfId="36105" xr:uid="{00000000-0005-0000-0000-000081550000}"/>
    <cellStyle name="Note 2 4 5 7" xfId="11471" xr:uid="{00000000-0005-0000-0000-000082550000}"/>
    <cellStyle name="Note 2 4 5 7 2" xfId="20723" xr:uid="{00000000-0005-0000-0000-000083550000}"/>
    <cellStyle name="Note 2 4 5 7 3" xfId="29975" xr:uid="{00000000-0005-0000-0000-000084550000}"/>
    <cellStyle name="Note 2 4 6" xfId="2277" xr:uid="{00000000-0005-0000-0000-000085550000}"/>
    <cellStyle name="Note 2 4 6 2" xfId="3026" xr:uid="{00000000-0005-0000-0000-000086550000}"/>
    <cellStyle name="Note 2 4 6 2 2" xfId="6474" xr:uid="{00000000-0005-0000-0000-000087550000}"/>
    <cellStyle name="Note 2 4 6 2 2 2" xfId="15726" xr:uid="{00000000-0005-0000-0000-000088550000}"/>
    <cellStyle name="Note 2 4 6 2 2 2 2" xfId="24978" xr:uid="{00000000-0005-0000-0000-000089550000}"/>
    <cellStyle name="Note 2 4 6 2 2 2 3" xfId="34230" xr:uid="{00000000-0005-0000-0000-00008A550000}"/>
    <cellStyle name="Note 2 4 6 2 3" xfId="9156" xr:uid="{00000000-0005-0000-0000-00008B550000}"/>
    <cellStyle name="Note 2 4 6 2 3 2" xfId="18408" xr:uid="{00000000-0005-0000-0000-00008C550000}"/>
    <cellStyle name="Note 2 4 6 2 3 2 2" xfId="27660" xr:uid="{00000000-0005-0000-0000-00008D550000}"/>
    <cellStyle name="Note 2 4 6 2 3 2 3" xfId="36912" xr:uid="{00000000-0005-0000-0000-00008E550000}"/>
    <cellStyle name="Note 2 4 6 2 4" xfId="12278" xr:uid="{00000000-0005-0000-0000-00008F550000}"/>
    <cellStyle name="Note 2 4 6 2 4 2" xfId="21530" xr:uid="{00000000-0005-0000-0000-000090550000}"/>
    <cellStyle name="Note 2 4 6 2 4 3" xfId="30782" xr:uid="{00000000-0005-0000-0000-000091550000}"/>
    <cellStyle name="Note 2 4 6 3" xfId="3682" xr:uid="{00000000-0005-0000-0000-000092550000}"/>
    <cellStyle name="Note 2 4 6 3 2" xfId="7130" xr:uid="{00000000-0005-0000-0000-000093550000}"/>
    <cellStyle name="Note 2 4 6 3 2 2" xfId="16382" xr:uid="{00000000-0005-0000-0000-000094550000}"/>
    <cellStyle name="Note 2 4 6 3 2 2 2" xfId="25634" xr:uid="{00000000-0005-0000-0000-000095550000}"/>
    <cellStyle name="Note 2 4 6 3 2 2 3" xfId="34886" xr:uid="{00000000-0005-0000-0000-000096550000}"/>
    <cellStyle name="Note 2 4 6 3 3" xfId="9812" xr:uid="{00000000-0005-0000-0000-000097550000}"/>
    <cellStyle name="Note 2 4 6 3 3 2" xfId="19064" xr:uid="{00000000-0005-0000-0000-000098550000}"/>
    <cellStyle name="Note 2 4 6 3 3 2 2" xfId="28316" xr:uid="{00000000-0005-0000-0000-000099550000}"/>
    <cellStyle name="Note 2 4 6 3 3 2 3" xfId="37568" xr:uid="{00000000-0005-0000-0000-00009A550000}"/>
    <cellStyle name="Note 2 4 6 3 4" xfId="12934" xr:uid="{00000000-0005-0000-0000-00009B550000}"/>
    <cellStyle name="Note 2 4 6 3 4 2" xfId="22186" xr:uid="{00000000-0005-0000-0000-00009C550000}"/>
    <cellStyle name="Note 2 4 6 3 4 3" xfId="31438" xr:uid="{00000000-0005-0000-0000-00009D550000}"/>
    <cellStyle name="Note 2 4 6 4" xfId="4317" xr:uid="{00000000-0005-0000-0000-00009E550000}"/>
    <cellStyle name="Note 2 4 6 4 2" xfId="7765" xr:uid="{00000000-0005-0000-0000-00009F550000}"/>
    <cellStyle name="Note 2 4 6 4 2 2" xfId="17017" xr:uid="{00000000-0005-0000-0000-0000A0550000}"/>
    <cellStyle name="Note 2 4 6 4 2 2 2" xfId="26269" xr:uid="{00000000-0005-0000-0000-0000A1550000}"/>
    <cellStyle name="Note 2 4 6 4 2 2 3" xfId="35521" xr:uid="{00000000-0005-0000-0000-0000A2550000}"/>
    <cellStyle name="Note 2 4 6 4 3" xfId="10447" xr:uid="{00000000-0005-0000-0000-0000A3550000}"/>
    <cellStyle name="Note 2 4 6 4 3 2" xfId="19699" xr:uid="{00000000-0005-0000-0000-0000A4550000}"/>
    <cellStyle name="Note 2 4 6 4 3 2 2" xfId="28951" xr:uid="{00000000-0005-0000-0000-0000A5550000}"/>
    <cellStyle name="Note 2 4 6 4 3 2 3" xfId="38203" xr:uid="{00000000-0005-0000-0000-0000A6550000}"/>
    <cellStyle name="Note 2 4 6 4 4" xfId="13569" xr:uid="{00000000-0005-0000-0000-0000A7550000}"/>
    <cellStyle name="Note 2 4 6 4 4 2" xfId="22821" xr:uid="{00000000-0005-0000-0000-0000A8550000}"/>
    <cellStyle name="Note 2 4 6 4 4 3" xfId="32073" xr:uid="{00000000-0005-0000-0000-0000A9550000}"/>
    <cellStyle name="Note 2 4 6 5" xfId="5725" xr:uid="{00000000-0005-0000-0000-0000AA550000}"/>
    <cellStyle name="Note 2 4 6 5 2" xfId="14977" xr:uid="{00000000-0005-0000-0000-0000AB550000}"/>
    <cellStyle name="Note 2 4 6 5 2 2" xfId="24229" xr:uid="{00000000-0005-0000-0000-0000AC550000}"/>
    <cellStyle name="Note 2 4 6 5 2 3" xfId="33481" xr:uid="{00000000-0005-0000-0000-0000AD550000}"/>
    <cellStyle name="Note 2 4 6 6" xfId="8407" xr:uid="{00000000-0005-0000-0000-0000AE550000}"/>
    <cellStyle name="Note 2 4 6 6 2" xfId="17659" xr:uid="{00000000-0005-0000-0000-0000AF550000}"/>
    <cellStyle name="Note 2 4 6 6 2 2" xfId="26911" xr:uid="{00000000-0005-0000-0000-0000B0550000}"/>
    <cellStyle name="Note 2 4 6 6 2 3" xfId="36163" xr:uid="{00000000-0005-0000-0000-0000B1550000}"/>
    <cellStyle name="Note 2 4 6 7" xfId="11529" xr:uid="{00000000-0005-0000-0000-0000B2550000}"/>
    <cellStyle name="Note 2 4 6 7 2" xfId="20781" xr:uid="{00000000-0005-0000-0000-0000B3550000}"/>
    <cellStyle name="Note 2 4 6 7 3" xfId="30033" xr:uid="{00000000-0005-0000-0000-0000B4550000}"/>
    <cellStyle name="Note 2 4 7" xfId="1120" xr:uid="{00000000-0005-0000-0000-0000B5550000}"/>
    <cellStyle name="Note 2 4 7 2" xfId="4848" xr:uid="{00000000-0005-0000-0000-0000B6550000}"/>
    <cellStyle name="Note 2 4 7 2 2" xfId="14100" xr:uid="{00000000-0005-0000-0000-0000B7550000}"/>
    <cellStyle name="Note 2 4 7 2 2 2" xfId="23352" xr:uid="{00000000-0005-0000-0000-0000B8550000}"/>
    <cellStyle name="Note 2 4 7 2 2 3" xfId="32604" xr:uid="{00000000-0005-0000-0000-0000B9550000}"/>
    <cellStyle name="Note 2 4 7 3" xfId="4872" xr:uid="{00000000-0005-0000-0000-0000BA550000}"/>
    <cellStyle name="Note 2 4 7 3 2" xfId="14124" xr:uid="{00000000-0005-0000-0000-0000BB550000}"/>
    <cellStyle name="Note 2 4 7 3 2 2" xfId="23376" xr:uid="{00000000-0005-0000-0000-0000BC550000}"/>
    <cellStyle name="Note 2 4 7 3 2 3" xfId="32628" xr:uid="{00000000-0005-0000-0000-0000BD550000}"/>
    <cellStyle name="Note 2 4 7 4" xfId="10874" xr:uid="{00000000-0005-0000-0000-0000BE550000}"/>
    <cellStyle name="Note 2 4 7 4 2" xfId="20126" xr:uid="{00000000-0005-0000-0000-0000BF550000}"/>
    <cellStyle name="Note 2 4 7 4 3" xfId="29378" xr:uid="{00000000-0005-0000-0000-0000C0550000}"/>
    <cellStyle name="Note 2 4 8" xfId="2326" xr:uid="{00000000-0005-0000-0000-0000C1550000}"/>
    <cellStyle name="Note 2 4 8 2" xfId="5774" xr:uid="{00000000-0005-0000-0000-0000C2550000}"/>
    <cellStyle name="Note 2 4 8 2 2" xfId="15026" xr:uid="{00000000-0005-0000-0000-0000C3550000}"/>
    <cellStyle name="Note 2 4 8 2 2 2" xfId="24278" xr:uid="{00000000-0005-0000-0000-0000C4550000}"/>
    <cellStyle name="Note 2 4 8 2 2 3" xfId="33530" xr:uid="{00000000-0005-0000-0000-0000C5550000}"/>
    <cellStyle name="Note 2 4 8 3" xfId="8456" xr:uid="{00000000-0005-0000-0000-0000C6550000}"/>
    <cellStyle name="Note 2 4 8 3 2" xfId="17708" xr:uid="{00000000-0005-0000-0000-0000C7550000}"/>
    <cellStyle name="Note 2 4 8 3 2 2" xfId="26960" xr:uid="{00000000-0005-0000-0000-0000C8550000}"/>
    <cellStyle name="Note 2 4 8 3 2 3" xfId="36212" xr:uid="{00000000-0005-0000-0000-0000C9550000}"/>
    <cellStyle name="Note 2 4 8 4" xfId="11578" xr:uid="{00000000-0005-0000-0000-0000CA550000}"/>
    <cellStyle name="Note 2 4 8 4 2" xfId="20830" xr:uid="{00000000-0005-0000-0000-0000CB550000}"/>
    <cellStyle name="Note 2 4 8 4 3" xfId="30082" xr:uid="{00000000-0005-0000-0000-0000CC550000}"/>
    <cellStyle name="Note 2 4 9" xfId="3051" xr:uid="{00000000-0005-0000-0000-0000CD550000}"/>
    <cellStyle name="Note 2 4 9 2" xfId="6499" xr:uid="{00000000-0005-0000-0000-0000CE550000}"/>
    <cellStyle name="Note 2 4 9 2 2" xfId="15751" xr:uid="{00000000-0005-0000-0000-0000CF550000}"/>
    <cellStyle name="Note 2 4 9 2 2 2" xfId="25003" xr:uid="{00000000-0005-0000-0000-0000D0550000}"/>
    <cellStyle name="Note 2 4 9 2 2 3" xfId="34255" xr:uid="{00000000-0005-0000-0000-0000D1550000}"/>
    <cellStyle name="Note 2 4 9 3" xfId="9181" xr:uid="{00000000-0005-0000-0000-0000D2550000}"/>
    <cellStyle name="Note 2 4 9 3 2" xfId="18433" xr:uid="{00000000-0005-0000-0000-0000D3550000}"/>
    <cellStyle name="Note 2 4 9 3 2 2" xfId="27685" xr:uid="{00000000-0005-0000-0000-0000D4550000}"/>
    <cellStyle name="Note 2 4 9 3 2 3" xfId="36937" xr:uid="{00000000-0005-0000-0000-0000D5550000}"/>
    <cellStyle name="Note 2 4 9 4" xfId="12303" xr:uid="{00000000-0005-0000-0000-0000D6550000}"/>
    <cellStyle name="Note 2 4 9 4 2" xfId="21555" xr:uid="{00000000-0005-0000-0000-0000D7550000}"/>
    <cellStyle name="Note 2 4 9 4 3" xfId="30807" xr:uid="{00000000-0005-0000-0000-0000D8550000}"/>
    <cellStyle name="Note 2 5" xfId="1772" xr:uid="{00000000-0005-0000-0000-0000D9550000}"/>
    <cellStyle name="Note 2 5 2" xfId="2525" xr:uid="{00000000-0005-0000-0000-0000DA550000}"/>
    <cellStyle name="Note 2 5 2 2" xfId="5973" xr:uid="{00000000-0005-0000-0000-0000DB550000}"/>
    <cellStyle name="Note 2 5 2 2 2" xfId="15225" xr:uid="{00000000-0005-0000-0000-0000DC550000}"/>
    <cellStyle name="Note 2 5 2 2 2 2" xfId="24477" xr:uid="{00000000-0005-0000-0000-0000DD550000}"/>
    <cellStyle name="Note 2 5 2 2 2 3" xfId="33729" xr:uid="{00000000-0005-0000-0000-0000DE550000}"/>
    <cellStyle name="Note 2 5 2 3" xfId="8655" xr:uid="{00000000-0005-0000-0000-0000DF550000}"/>
    <cellStyle name="Note 2 5 2 3 2" xfId="17907" xr:uid="{00000000-0005-0000-0000-0000E0550000}"/>
    <cellStyle name="Note 2 5 2 3 2 2" xfId="27159" xr:uid="{00000000-0005-0000-0000-0000E1550000}"/>
    <cellStyle name="Note 2 5 2 3 2 3" xfId="36411" xr:uid="{00000000-0005-0000-0000-0000E2550000}"/>
    <cellStyle name="Note 2 5 2 4" xfId="11777" xr:uid="{00000000-0005-0000-0000-0000E3550000}"/>
    <cellStyle name="Note 2 5 2 4 2" xfId="21029" xr:uid="{00000000-0005-0000-0000-0000E4550000}"/>
    <cellStyle name="Note 2 5 2 4 3" xfId="30281" xr:uid="{00000000-0005-0000-0000-0000E5550000}"/>
    <cellStyle name="Note 2 5 3" xfId="3181" xr:uid="{00000000-0005-0000-0000-0000E6550000}"/>
    <cellStyle name="Note 2 5 3 2" xfId="6629" xr:uid="{00000000-0005-0000-0000-0000E7550000}"/>
    <cellStyle name="Note 2 5 3 2 2" xfId="15881" xr:uid="{00000000-0005-0000-0000-0000E8550000}"/>
    <cellStyle name="Note 2 5 3 2 2 2" xfId="25133" xr:uid="{00000000-0005-0000-0000-0000E9550000}"/>
    <cellStyle name="Note 2 5 3 2 2 3" xfId="34385" xr:uid="{00000000-0005-0000-0000-0000EA550000}"/>
    <cellStyle name="Note 2 5 3 3" xfId="9311" xr:uid="{00000000-0005-0000-0000-0000EB550000}"/>
    <cellStyle name="Note 2 5 3 3 2" xfId="18563" xr:uid="{00000000-0005-0000-0000-0000EC550000}"/>
    <cellStyle name="Note 2 5 3 3 2 2" xfId="27815" xr:uid="{00000000-0005-0000-0000-0000ED550000}"/>
    <cellStyle name="Note 2 5 3 3 2 3" xfId="37067" xr:uid="{00000000-0005-0000-0000-0000EE550000}"/>
    <cellStyle name="Note 2 5 3 4" xfId="12433" xr:uid="{00000000-0005-0000-0000-0000EF550000}"/>
    <cellStyle name="Note 2 5 3 4 2" xfId="21685" xr:uid="{00000000-0005-0000-0000-0000F0550000}"/>
    <cellStyle name="Note 2 5 3 4 3" xfId="30937" xr:uid="{00000000-0005-0000-0000-0000F1550000}"/>
    <cellStyle name="Note 2 5 4" xfId="3816" xr:uid="{00000000-0005-0000-0000-0000F2550000}"/>
    <cellStyle name="Note 2 5 4 2" xfId="7264" xr:uid="{00000000-0005-0000-0000-0000F3550000}"/>
    <cellStyle name="Note 2 5 4 2 2" xfId="16516" xr:uid="{00000000-0005-0000-0000-0000F4550000}"/>
    <cellStyle name="Note 2 5 4 2 2 2" xfId="25768" xr:uid="{00000000-0005-0000-0000-0000F5550000}"/>
    <cellStyle name="Note 2 5 4 2 2 3" xfId="35020" xr:uid="{00000000-0005-0000-0000-0000F6550000}"/>
    <cellStyle name="Note 2 5 4 3" xfId="9946" xr:uid="{00000000-0005-0000-0000-0000F7550000}"/>
    <cellStyle name="Note 2 5 4 3 2" xfId="19198" xr:uid="{00000000-0005-0000-0000-0000F8550000}"/>
    <cellStyle name="Note 2 5 4 3 2 2" xfId="28450" xr:uid="{00000000-0005-0000-0000-0000F9550000}"/>
    <cellStyle name="Note 2 5 4 3 2 3" xfId="37702" xr:uid="{00000000-0005-0000-0000-0000FA550000}"/>
    <cellStyle name="Note 2 5 4 4" xfId="13068" xr:uid="{00000000-0005-0000-0000-0000FB550000}"/>
    <cellStyle name="Note 2 5 4 4 2" xfId="22320" xr:uid="{00000000-0005-0000-0000-0000FC550000}"/>
    <cellStyle name="Note 2 5 4 4 3" xfId="31572" xr:uid="{00000000-0005-0000-0000-0000FD550000}"/>
    <cellStyle name="Note 2 5 5" xfId="5222" xr:uid="{00000000-0005-0000-0000-0000FE550000}"/>
    <cellStyle name="Note 2 5 5 2" xfId="14474" xr:uid="{00000000-0005-0000-0000-0000FF550000}"/>
    <cellStyle name="Note 2 5 5 2 2" xfId="23726" xr:uid="{00000000-0005-0000-0000-000000560000}"/>
    <cellStyle name="Note 2 5 5 2 3" xfId="32978" xr:uid="{00000000-0005-0000-0000-000001560000}"/>
    <cellStyle name="Note 2 5 6" xfId="7905" xr:uid="{00000000-0005-0000-0000-000002560000}"/>
    <cellStyle name="Note 2 5 6 2" xfId="17157" xr:uid="{00000000-0005-0000-0000-000003560000}"/>
    <cellStyle name="Note 2 5 6 2 2" xfId="26409" xr:uid="{00000000-0005-0000-0000-000004560000}"/>
    <cellStyle name="Note 2 5 6 2 3" xfId="35661" xr:uid="{00000000-0005-0000-0000-000005560000}"/>
    <cellStyle name="Note 2 5 7" xfId="11027" xr:uid="{00000000-0005-0000-0000-000006560000}"/>
    <cellStyle name="Note 2 5 7 2" xfId="20279" xr:uid="{00000000-0005-0000-0000-000007560000}"/>
    <cellStyle name="Note 2 5 7 3" xfId="29531" xr:uid="{00000000-0005-0000-0000-000008560000}"/>
    <cellStyle name="Note 2 6" xfId="1726" xr:uid="{00000000-0005-0000-0000-000009560000}"/>
    <cellStyle name="Note 2 6 2" xfId="2479" xr:uid="{00000000-0005-0000-0000-00000A560000}"/>
    <cellStyle name="Note 2 6 2 2" xfId="5927" xr:uid="{00000000-0005-0000-0000-00000B560000}"/>
    <cellStyle name="Note 2 6 2 2 2" xfId="15179" xr:uid="{00000000-0005-0000-0000-00000C560000}"/>
    <cellStyle name="Note 2 6 2 2 2 2" xfId="24431" xr:uid="{00000000-0005-0000-0000-00000D560000}"/>
    <cellStyle name="Note 2 6 2 2 2 3" xfId="33683" xr:uid="{00000000-0005-0000-0000-00000E560000}"/>
    <cellStyle name="Note 2 6 2 3" xfId="8609" xr:uid="{00000000-0005-0000-0000-00000F560000}"/>
    <cellStyle name="Note 2 6 2 3 2" xfId="17861" xr:uid="{00000000-0005-0000-0000-000010560000}"/>
    <cellStyle name="Note 2 6 2 3 2 2" xfId="27113" xr:uid="{00000000-0005-0000-0000-000011560000}"/>
    <cellStyle name="Note 2 6 2 3 2 3" xfId="36365" xr:uid="{00000000-0005-0000-0000-000012560000}"/>
    <cellStyle name="Note 2 6 2 4" xfId="11731" xr:uid="{00000000-0005-0000-0000-000013560000}"/>
    <cellStyle name="Note 2 6 2 4 2" xfId="20983" xr:uid="{00000000-0005-0000-0000-000014560000}"/>
    <cellStyle name="Note 2 6 2 4 3" xfId="30235" xr:uid="{00000000-0005-0000-0000-000015560000}"/>
    <cellStyle name="Note 2 6 3" xfId="3135" xr:uid="{00000000-0005-0000-0000-000016560000}"/>
    <cellStyle name="Note 2 6 3 2" xfId="6583" xr:uid="{00000000-0005-0000-0000-000017560000}"/>
    <cellStyle name="Note 2 6 3 2 2" xfId="15835" xr:uid="{00000000-0005-0000-0000-000018560000}"/>
    <cellStyle name="Note 2 6 3 2 2 2" xfId="25087" xr:uid="{00000000-0005-0000-0000-000019560000}"/>
    <cellStyle name="Note 2 6 3 2 2 3" xfId="34339" xr:uid="{00000000-0005-0000-0000-00001A560000}"/>
    <cellStyle name="Note 2 6 3 3" xfId="9265" xr:uid="{00000000-0005-0000-0000-00001B560000}"/>
    <cellStyle name="Note 2 6 3 3 2" xfId="18517" xr:uid="{00000000-0005-0000-0000-00001C560000}"/>
    <cellStyle name="Note 2 6 3 3 2 2" xfId="27769" xr:uid="{00000000-0005-0000-0000-00001D560000}"/>
    <cellStyle name="Note 2 6 3 3 2 3" xfId="37021" xr:uid="{00000000-0005-0000-0000-00001E560000}"/>
    <cellStyle name="Note 2 6 3 4" xfId="12387" xr:uid="{00000000-0005-0000-0000-00001F560000}"/>
    <cellStyle name="Note 2 6 3 4 2" xfId="21639" xr:uid="{00000000-0005-0000-0000-000020560000}"/>
    <cellStyle name="Note 2 6 3 4 3" xfId="30891" xr:uid="{00000000-0005-0000-0000-000021560000}"/>
    <cellStyle name="Note 2 6 4" xfId="3770" xr:uid="{00000000-0005-0000-0000-000022560000}"/>
    <cellStyle name="Note 2 6 4 2" xfId="7218" xr:uid="{00000000-0005-0000-0000-000023560000}"/>
    <cellStyle name="Note 2 6 4 2 2" xfId="16470" xr:uid="{00000000-0005-0000-0000-000024560000}"/>
    <cellStyle name="Note 2 6 4 2 2 2" xfId="25722" xr:uid="{00000000-0005-0000-0000-000025560000}"/>
    <cellStyle name="Note 2 6 4 2 2 3" xfId="34974" xr:uid="{00000000-0005-0000-0000-000026560000}"/>
    <cellStyle name="Note 2 6 4 3" xfId="9900" xr:uid="{00000000-0005-0000-0000-000027560000}"/>
    <cellStyle name="Note 2 6 4 3 2" xfId="19152" xr:uid="{00000000-0005-0000-0000-000028560000}"/>
    <cellStyle name="Note 2 6 4 3 2 2" xfId="28404" xr:uid="{00000000-0005-0000-0000-000029560000}"/>
    <cellStyle name="Note 2 6 4 3 2 3" xfId="37656" xr:uid="{00000000-0005-0000-0000-00002A560000}"/>
    <cellStyle name="Note 2 6 4 4" xfId="13022" xr:uid="{00000000-0005-0000-0000-00002B560000}"/>
    <cellStyle name="Note 2 6 4 4 2" xfId="22274" xr:uid="{00000000-0005-0000-0000-00002C560000}"/>
    <cellStyle name="Note 2 6 4 4 3" xfId="31526" xr:uid="{00000000-0005-0000-0000-00002D560000}"/>
    <cellStyle name="Note 2 6 5" xfId="5176" xr:uid="{00000000-0005-0000-0000-00002E560000}"/>
    <cellStyle name="Note 2 6 5 2" xfId="14428" xr:uid="{00000000-0005-0000-0000-00002F560000}"/>
    <cellStyle name="Note 2 6 5 2 2" xfId="23680" xr:uid="{00000000-0005-0000-0000-000030560000}"/>
    <cellStyle name="Note 2 6 5 2 3" xfId="32932" xr:uid="{00000000-0005-0000-0000-000031560000}"/>
    <cellStyle name="Note 2 6 6" xfId="7859" xr:uid="{00000000-0005-0000-0000-000032560000}"/>
    <cellStyle name="Note 2 6 6 2" xfId="17111" xr:uid="{00000000-0005-0000-0000-000033560000}"/>
    <cellStyle name="Note 2 6 6 2 2" xfId="26363" xr:uid="{00000000-0005-0000-0000-000034560000}"/>
    <cellStyle name="Note 2 6 6 2 3" xfId="35615" xr:uid="{00000000-0005-0000-0000-000035560000}"/>
    <cellStyle name="Note 2 6 7" xfId="10981" xr:uid="{00000000-0005-0000-0000-000036560000}"/>
    <cellStyle name="Note 2 6 7 2" xfId="20233" xr:uid="{00000000-0005-0000-0000-000037560000}"/>
    <cellStyle name="Note 2 6 7 3" xfId="29485" xr:uid="{00000000-0005-0000-0000-000038560000}"/>
    <cellStyle name="Note 2 7" xfId="1738" xr:uid="{00000000-0005-0000-0000-000039560000}"/>
    <cellStyle name="Note 2 7 2" xfId="2491" xr:uid="{00000000-0005-0000-0000-00003A560000}"/>
    <cellStyle name="Note 2 7 2 2" xfId="5939" xr:uid="{00000000-0005-0000-0000-00003B560000}"/>
    <cellStyle name="Note 2 7 2 2 2" xfId="15191" xr:uid="{00000000-0005-0000-0000-00003C560000}"/>
    <cellStyle name="Note 2 7 2 2 2 2" xfId="24443" xr:uid="{00000000-0005-0000-0000-00003D560000}"/>
    <cellStyle name="Note 2 7 2 2 2 3" xfId="33695" xr:uid="{00000000-0005-0000-0000-00003E560000}"/>
    <cellStyle name="Note 2 7 2 3" xfId="8621" xr:uid="{00000000-0005-0000-0000-00003F560000}"/>
    <cellStyle name="Note 2 7 2 3 2" xfId="17873" xr:uid="{00000000-0005-0000-0000-000040560000}"/>
    <cellStyle name="Note 2 7 2 3 2 2" xfId="27125" xr:uid="{00000000-0005-0000-0000-000041560000}"/>
    <cellStyle name="Note 2 7 2 3 2 3" xfId="36377" xr:uid="{00000000-0005-0000-0000-000042560000}"/>
    <cellStyle name="Note 2 7 2 4" xfId="11743" xr:uid="{00000000-0005-0000-0000-000043560000}"/>
    <cellStyle name="Note 2 7 2 4 2" xfId="20995" xr:uid="{00000000-0005-0000-0000-000044560000}"/>
    <cellStyle name="Note 2 7 2 4 3" xfId="30247" xr:uid="{00000000-0005-0000-0000-000045560000}"/>
    <cellStyle name="Note 2 7 3" xfId="3147" xr:uid="{00000000-0005-0000-0000-000046560000}"/>
    <cellStyle name="Note 2 7 3 2" xfId="6595" xr:uid="{00000000-0005-0000-0000-000047560000}"/>
    <cellStyle name="Note 2 7 3 2 2" xfId="15847" xr:uid="{00000000-0005-0000-0000-000048560000}"/>
    <cellStyle name="Note 2 7 3 2 2 2" xfId="25099" xr:uid="{00000000-0005-0000-0000-000049560000}"/>
    <cellStyle name="Note 2 7 3 2 2 3" xfId="34351" xr:uid="{00000000-0005-0000-0000-00004A560000}"/>
    <cellStyle name="Note 2 7 3 3" xfId="9277" xr:uid="{00000000-0005-0000-0000-00004B560000}"/>
    <cellStyle name="Note 2 7 3 3 2" xfId="18529" xr:uid="{00000000-0005-0000-0000-00004C560000}"/>
    <cellStyle name="Note 2 7 3 3 2 2" xfId="27781" xr:uid="{00000000-0005-0000-0000-00004D560000}"/>
    <cellStyle name="Note 2 7 3 3 2 3" xfId="37033" xr:uid="{00000000-0005-0000-0000-00004E560000}"/>
    <cellStyle name="Note 2 7 3 4" xfId="12399" xr:uid="{00000000-0005-0000-0000-00004F560000}"/>
    <cellStyle name="Note 2 7 3 4 2" xfId="21651" xr:uid="{00000000-0005-0000-0000-000050560000}"/>
    <cellStyle name="Note 2 7 3 4 3" xfId="30903" xr:uid="{00000000-0005-0000-0000-000051560000}"/>
    <cellStyle name="Note 2 7 4" xfId="3782" xr:uid="{00000000-0005-0000-0000-000052560000}"/>
    <cellStyle name="Note 2 7 4 2" xfId="7230" xr:uid="{00000000-0005-0000-0000-000053560000}"/>
    <cellStyle name="Note 2 7 4 2 2" xfId="16482" xr:uid="{00000000-0005-0000-0000-000054560000}"/>
    <cellStyle name="Note 2 7 4 2 2 2" xfId="25734" xr:uid="{00000000-0005-0000-0000-000055560000}"/>
    <cellStyle name="Note 2 7 4 2 2 3" xfId="34986" xr:uid="{00000000-0005-0000-0000-000056560000}"/>
    <cellStyle name="Note 2 7 4 3" xfId="9912" xr:uid="{00000000-0005-0000-0000-000057560000}"/>
    <cellStyle name="Note 2 7 4 3 2" xfId="19164" xr:uid="{00000000-0005-0000-0000-000058560000}"/>
    <cellStyle name="Note 2 7 4 3 2 2" xfId="28416" xr:uid="{00000000-0005-0000-0000-000059560000}"/>
    <cellStyle name="Note 2 7 4 3 2 3" xfId="37668" xr:uid="{00000000-0005-0000-0000-00005A560000}"/>
    <cellStyle name="Note 2 7 4 4" xfId="13034" xr:uid="{00000000-0005-0000-0000-00005B560000}"/>
    <cellStyle name="Note 2 7 4 4 2" xfId="22286" xr:uid="{00000000-0005-0000-0000-00005C560000}"/>
    <cellStyle name="Note 2 7 4 4 3" xfId="31538" xr:uid="{00000000-0005-0000-0000-00005D560000}"/>
    <cellStyle name="Note 2 7 5" xfId="5188" xr:uid="{00000000-0005-0000-0000-00005E560000}"/>
    <cellStyle name="Note 2 7 5 2" xfId="14440" xr:uid="{00000000-0005-0000-0000-00005F560000}"/>
    <cellStyle name="Note 2 7 5 2 2" xfId="23692" xr:uid="{00000000-0005-0000-0000-000060560000}"/>
    <cellStyle name="Note 2 7 5 2 3" xfId="32944" xr:uid="{00000000-0005-0000-0000-000061560000}"/>
    <cellStyle name="Note 2 7 6" xfId="7871" xr:uid="{00000000-0005-0000-0000-000062560000}"/>
    <cellStyle name="Note 2 7 6 2" xfId="17123" xr:uid="{00000000-0005-0000-0000-000063560000}"/>
    <cellStyle name="Note 2 7 6 2 2" xfId="26375" xr:uid="{00000000-0005-0000-0000-000064560000}"/>
    <cellStyle name="Note 2 7 6 2 3" xfId="35627" xr:uid="{00000000-0005-0000-0000-000065560000}"/>
    <cellStyle name="Note 2 7 7" xfId="10993" xr:uid="{00000000-0005-0000-0000-000066560000}"/>
    <cellStyle name="Note 2 7 7 2" xfId="20245" xr:uid="{00000000-0005-0000-0000-000067560000}"/>
    <cellStyle name="Note 2 7 7 3" xfId="29497" xr:uid="{00000000-0005-0000-0000-000068560000}"/>
    <cellStyle name="Note 2 8" xfId="1787" xr:uid="{00000000-0005-0000-0000-000069560000}"/>
    <cellStyle name="Note 2 8 2" xfId="2540" xr:uid="{00000000-0005-0000-0000-00006A560000}"/>
    <cellStyle name="Note 2 8 2 2" xfId="5988" xr:uid="{00000000-0005-0000-0000-00006B560000}"/>
    <cellStyle name="Note 2 8 2 2 2" xfId="15240" xr:uid="{00000000-0005-0000-0000-00006C560000}"/>
    <cellStyle name="Note 2 8 2 2 2 2" xfId="24492" xr:uid="{00000000-0005-0000-0000-00006D560000}"/>
    <cellStyle name="Note 2 8 2 2 2 3" xfId="33744" xr:uid="{00000000-0005-0000-0000-00006E560000}"/>
    <cellStyle name="Note 2 8 2 3" xfId="8670" xr:uid="{00000000-0005-0000-0000-00006F560000}"/>
    <cellStyle name="Note 2 8 2 3 2" xfId="17922" xr:uid="{00000000-0005-0000-0000-000070560000}"/>
    <cellStyle name="Note 2 8 2 3 2 2" xfId="27174" xr:uid="{00000000-0005-0000-0000-000071560000}"/>
    <cellStyle name="Note 2 8 2 3 2 3" xfId="36426" xr:uid="{00000000-0005-0000-0000-000072560000}"/>
    <cellStyle name="Note 2 8 2 4" xfId="11792" xr:uid="{00000000-0005-0000-0000-000073560000}"/>
    <cellStyle name="Note 2 8 2 4 2" xfId="21044" xr:uid="{00000000-0005-0000-0000-000074560000}"/>
    <cellStyle name="Note 2 8 2 4 3" xfId="30296" xr:uid="{00000000-0005-0000-0000-000075560000}"/>
    <cellStyle name="Note 2 8 3" xfId="3196" xr:uid="{00000000-0005-0000-0000-000076560000}"/>
    <cellStyle name="Note 2 8 3 2" xfId="6644" xr:uid="{00000000-0005-0000-0000-000077560000}"/>
    <cellStyle name="Note 2 8 3 2 2" xfId="15896" xr:uid="{00000000-0005-0000-0000-000078560000}"/>
    <cellStyle name="Note 2 8 3 2 2 2" xfId="25148" xr:uid="{00000000-0005-0000-0000-000079560000}"/>
    <cellStyle name="Note 2 8 3 2 2 3" xfId="34400" xr:uid="{00000000-0005-0000-0000-00007A560000}"/>
    <cellStyle name="Note 2 8 3 3" xfId="9326" xr:uid="{00000000-0005-0000-0000-00007B560000}"/>
    <cellStyle name="Note 2 8 3 3 2" xfId="18578" xr:uid="{00000000-0005-0000-0000-00007C560000}"/>
    <cellStyle name="Note 2 8 3 3 2 2" xfId="27830" xr:uid="{00000000-0005-0000-0000-00007D560000}"/>
    <cellStyle name="Note 2 8 3 3 2 3" xfId="37082" xr:uid="{00000000-0005-0000-0000-00007E560000}"/>
    <cellStyle name="Note 2 8 3 4" xfId="12448" xr:uid="{00000000-0005-0000-0000-00007F560000}"/>
    <cellStyle name="Note 2 8 3 4 2" xfId="21700" xr:uid="{00000000-0005-0000-0000-000080560000}"/>
    <cellStyle name="Note 2 8 3 4 3" xfId="30952" xr:uid="{00000000-0005-0000-0000-000081560000}"/>
    <cellStyle name="Note 2 8 4" xfId="3831" xr:uid="{00000000-0005-0000-0000-000082560000}"/>
    <cellStyle name="Note 2 8 4 2" xfId="7279" xr:uid="{00000000-0005-0000-0000-000083560000}"/>
    <cellStyle name="Note 2 8 4 2 2" xfId="16531" xr:uid="{00000000-0005-0000-0000-000084560000}"/>
    <cellStyle name="Note 2 8 4 2 2 2" xfId="25783" xr:uid="{00000000-0005-0000-0000-000085560000}"/>
    <cellStyle name="Note 2 8 4 2 2 3" xfId="35035" xr:uid="{00000000-0005-0000-0000-000086560000}"/>
    <cellStyle name="Note 2 8 4 3" xfId="9961" xr:uid="{00000000-0005-0000-0000-000087560000}"/>
    <cellStyle name="Note 2 8 4 3 2" xfId="19213" xr:uid="{00000000-0005-0000-0000-000088560000}"/>
    <cellStyle name="Note 2 8 4 3 2 2" xfId="28465" xr:uid="{00000000-0005-0000-0000-000089560000}"/>
    <cellStyle name="Note 2 8 4 3 2 3" xfId="37717" xr:uid="{00000000-0005-0000-0000-00008A560000}"/>
    <cellStyle name="Note 2 8 4 4" xfId="13083" xr:uid="{00000000-0005-0000-0000-00008B560000}"/>
    <cellStyle name="Note 2 8 4 4 2" xfId="22335" xr:uid="{00000000-0005-0000-0000-00008C560000}"/>
    <cellStyle name="Note 2 8 4 4 3" xfId="31587" xr:uid="{00000000-0005-0000-0000-00008D560000}"/>
    <cellStyle name="Note 2 8 5" xfId="5237" xr:uid="{00000000-0005-0000-0000-00008E560000}"/>
    <cellStyle name="Note 2 8 5 2" xfId="14489" xr:uid="{00000000-0005-0000-0000-00008F560000}"/>
    <cellStyle name="Note 2 8 5 2 2" xfId="23741" xr:uid="{00000000-0005-0000-0000-000090560000}"/>
    <cellStyle name="Note 2 8 5 2 3" xfId="32993" xr:uid="{00000000-0005-0000-0000-000091560000}"/>
    <cellStyle name="Note 2 8 6" xfId="7920" xr:uid="{00000000-0005-0000-0000-000092560000}"/>
    <cellStyle name="Note 2 8 6 2" xfId="17172" xr:uid="{00000000-0005-0000-0000-000093560000}"/>
    <cellStyle name="Note 2 8 6 2 2" xfId="26424" xr:uid="{00000000-0005-0000-0000-000094560000}"/>
    <cellStyle name="Note 2 8 6 2 3" xfId="35676" xr:uid="{00000000-0005-0000-0000-000095560000}"/>
    <cellStyle name="Note 2 8 7" xfId="11042" xr:uid="{00000000-0005-0000-0000-000096560000}"/>
    <cellStyle name="Note 2 8 7 2" xfId="20294" xr:uid="{00000000-0005-0000-0000-000097560000}"/>
    <cellStyle name="Note 2 8 7 3" xfId="29546" xr:uid="{00000000-0005-0000-0000-000098560000}"/>
    <cellStyle name="Note 2 9" xfId="1753" xr:uid="{00000000-0005-0000-0000-000099560000}"/>
    <cellStyle name="Note 2 9 2" xfId="2506" xr:uid="{00000000-0005-0000-0000-00009A560000}"/>
    <cellStyle name="Note 2 9 2 2" xfId="5954" xr:uid="{00000000-0005-0000-0000-00009B560000}"/>
    <cellStyle name="Note 2 9 2 2 2" xfId="15206" xr:uid="{00000000-0005-0000-0000-00009C560000}"/>
    <cellStyle name="Note 2 9 2 2 2 2" xfId="24458" xr:uid="{00000000-0005-0000-0000-00009D560000}"/>
    <cellStyle name="Note 2 9 2 2 2 3" xfId="33710" xr:uid="{00000000-0005-0000-0000-00009E560000}"/>
    <cellStyle name="Note 2 9 2 3" xfId="8636" xr:uid="{00000000-0005-0000-0000-00009F560000}"/>
    <cellStyle name="Note 2 9 2 3 2" xfId="17888" xr:uid="{00000000-0005-0000-0000-0000A0560000}"/>
    <cellStyle name="Note 2 9 2 3 2 2" xfId="27140" xr:uid="{00000000-0005-0000-0000-0000A1560000}"/>
    <cellStyle name="Note 2 9 2 3 2 3" xfId="36392" xr:uid="{00000000-0005-0000-0000-0000A2560000}"/>
    <cellStyle name="Note 2 9 2 4" xfId="11758" xr:uid="{00000000-0005-0000-0000-0000A3560000}"/>
    <cellStyle name="Note 2 9 2 4 2" xfId="21010" xr:uid="{00000000-0005-0000-0000-0000A4560000}"/>
    <cellStyle name="Note 2 9 2 4 3" xfId="30262" xr:uid="{00000000-0005-0000-0000-0000A5560000}"/>
    <cellStyle name="Note 2 9 3" xfId="3162" xr:uid="{00000000-0005-0000-0000-0000A6560000}"/>
    <cellStyle name="Note 2 9 3 2" xfId="6610" xr:uid="{00000000-0005-0000-0000-0000A7560000}"/>
    <cellStyle name="Note 2 9 3 2 2" xfId="15862" xr:uid="{00000000-0005-0000-0000-0000A8560000}"/>
    <cellStyle name="Note 2 9 3 2 2 2" xfId="25114" xr:uid="{00000000-0005-0000-0000-0000A9560000}"/>
    <cellStyle name="Note 2 9 3 2 2 3" xfId="34366" xr:uid="{00000000-0005-0000-0000-0000AA560000}"/>
    <cellStyle name="Note 2 9 3 3" xfId="9292" xr:uid="{00000000-0005-0000-0000-0000AB560000}"/>
    <cellStyle name="Note 2 9 3 3 2" xfId="18544" xr:uid="{00000000-0005-0000-0000-0000AC560000}"/>
    <cellStyle name="Note 2 9 3 3 2 2" xfId="27796" xr:uid="{00000000-0005-0000-0000-0000AD560000}"/>
    <cellStyle name="Note 2 9 3 3 2 3" xfId="37048" xr:uid="{00000000-0005-0000-0000-0000AE560000}"/>
    <cellStyle name="Note 2 9 3 4" xfId="12414" xr:uid="{00000000-0005-0000-0000-0000AF560000}"/>
    <cellStyle name="Note 2 9 3 4 2" xfId="21666" xr:uid="{00000000-0005-0000-0000-0000B0560000}"/>
    <cellStyle name="Note 2 9 3 4 3" xfId="30918" xr:uid="{00000000-0005-0000-0000-0000B1560000}"/>
    <cellStyle name="Note 2 9 4" xfId="3797" xr:uid="{00000000-0005-0000-0000-0000B2560000}"/>
    <cellStyle name="Note 2 9 4 2" xfId="7245" xr:uid="{00000000-0005-0000-0000-0000B3560000}"/>
    <cellStyle name="Note 2 9 4 2 2" xfId="16497" xr:uid="{00000000-0005-0000-0000-0000B4560000}"/>
    <cellStyle name="Note 2 9 4 2 2 2" xfId="25749" xr:uid="{00000000-0005-0000-0000-0000B5560000}"/>
    <cellStyle name="Note 2 9 4 2 2 3" xfId="35001" xr:uid="{00000000-0005-0000-0000-0000B6560000}"/>
    <cellStyle name="Note 2 9 4 3" xfId="9927" xr:uid="{00000000-0005-0000-0000-0000B7560000}"/>
    <cellStyle name="Note 2 9 4 3 2" xfId="19179" xr:uid="{00000000-0005-0000-0000-0000B8560000}"/>
    <cellStyle name="Note 2 9 4 3 2 2" xfId="28431" xr:uid="{00000000-0005-0000-0000-0000B9560000}"/>
    <cellStyle name="Note 2 9 4 3 2 3" xfId="37683" xr:uid="{00000000-0005-0000-0000-0000BA560000}"/>
    <cellStyle name="Note 2 9 4 4" xfId="13049" xr:uid="{00000000-0005-0000-0000-0000BB560000}"/>
    <cellStyle name="Note 2 9 4 4 2" xfId="22301" xr:uid="{00000000-0005-0000-0000-0000BC560000}"/>
    <cellStyle name="Note 2 9 4 4 3" xfId="31553" xr:uid="{00000000-0005-0000-0000-0000BD560000}"/>
    <cellStyle name="Note 2 9 5" xfId="5203" xr:uid="{00000000-0005-0000-0000-0000BE560000}"/>
    <cellStyle name="Note 2 9 5 2" xfId="14455" xr:uid="{00000000-0005-0000-0000-0000BF560000}"/>
    <cellStyle name="Note 2 9 5 2 2" xfId="23707" xr:uid="{00000000-0005-0000-0000-0000C0560000}"/>
    <cellStyle name="Note 2 9 5 2 3" xfId="32959" xr:uid="{00000000-0005-0000-0000-0000C1560000}"/>
    <cellStyle name="Note 2 9 6" xfId="7886" xr:uid="{00000000-0005-0000-0000-0000C2560000}"/>
    <cellStyle name="Note 2 9 6 2" xfId="17138" xr:uid="{00000000-0005-0000-0000-0000C3560000}"/>
    <cellStyle name="Note 2 9 6 2 2" xfId="26390" xr:uid="{00000000-0005-0000-0000-0000C4560000}"/>
    <cellStyle name="Note 2 9 6 2 3" xfId="35642" xr:uid="{00000000-0005-0000-0000-0000C5560000}"/>
    <cellStyle name="Note 2 9 7" xfId="11008" xr:uid="{00000000-0005-0000-0000-0000C6560000}"/>
    <cellStyle name="Note 2 9 7 2" xfId="20260" xr:uid="{00000000-0005-0000-0000-0000C7560000}"/>
    <cellStyle name="Note 2 9 7 3" xfId="29512" xr:uid="{00000000-0005-0000-0000-0000C8560000}"/>
    <cellStyle name="Note 3" xfId="433" xr:uid="{00000000-0005-0000-0000-0000C9560000}"/>
    <cellStyle name="Note 3 10" xfId="935" xr:uid="{00000000-0005-0000-0000-0000CA560000}"/>
    <cellStyle name="Note 3 10 2" xfId="4663" xr:uid="{00000000-0005-0000-0000-0000CB560000}"/>
    <cellStyle name="Note 3 10 2 2" xfId="13915" xr:uid="{00000000-0005-0000-0000-0000CC560000}"/>
    <cellStyle name="Note 3 10 2 2 2" xfId="23167" xr:uid="{00000000-0005-0000-0000-0000CD560000}"/>
    <cellStyle name="Note 3 10 2 2 3" xfId="32419" xr:uid="{00000000-0005-0000-0000-0000CE560000}"/>
    <cellStyle name="Note 3 10 3" xfId="5077" xr:uid="{00000000-0005-0000-0000-0000CF560000}"/>
    <cellStyle name="Note 3 10 3 2" xfId="14329" xr:uid="{00000000-0005-0000-0000-0000D0560000}"/>
    <cellStyle name="Note 3 10 3 2 2" xfId="23581" xr:uid="{00000000-0005-0000-0000-0000D1560000}"/>
    <cellStyle name="Note 3 10 3 2 3" xfId="32833" xr:uid="{00000000-0005-0000-0000-0000D2560000}"/>
    <cellStyle name="Note 3 10 4" xfId="10689" xr:uid="{00000000-0005-0000-0000-0000D3560000}"/>
    <cellStyle name="Note 3 10 4 2" xfId="19941" xr:uid="{00000000-0005-0000-0000-0000D4560000}"/>
    <cellStyle name="Note 3 10 4 3" xfId="29193" xr:uid="{00000000-0005-0000-0000-0000D5560000}"/>
    <cellStyle name="Note 3 11" xfId="920" xr:uid="{00000000-0005-0000-0000-0000D6560000}"/>
    <cellStyle name="Note 3 11 2" xfId="4648" xr:uid="{00000000-0005-0000-0000-0000D7560000}"/>
    <cellStyle name="Note 3 11 2 2" xfId="13900" xr:uid="{00000000-0005-0000-0000-0000D8560000}"/>
    <cellStyle name="Note 3 11 2 2 2" xfId="23152" xr:uid="{00000000-0005-0000-0000-0000D9560000}"/>
    <cellStyle name="Note 3 11 2 2 3" xfId="32404" xr:uid="{00000000-0005-0000-0000-0000DA560000}"/>
    <cellStyle name="Note 3 11 3" xfId="4947" xr:uid="{00000000-0005-0000-0000-0000DB560000}"/>
    <cellStyle name="Note 3 11 3 2" xfId="14199" xr:uid="{00000000-0005-0000-0000-0000DC560000}"/>
    <cellStyle name="Note 3 11 3 2 2" xfId="23451" xr:uid="{00000000-0005-0000-0000-0000DD560000}"/>
    <cellStyle name="Note 3 11 3 2 3" xfId="32703" xr:uid="{00000000-0005-0000-0000-0000DE560000}"/>
    <cellStyle name="Note 3 11 4" xfId="10674" xr:uid="{00000000-0005-0000-0000-0000DF560000}"/>
    <cellStyle name="Note 3 11 4 2" xfId="19926" xr:uid="{00000000-0005-0000-0000-0000E0560000}"/>
    <cellStyle name="Note 3 11 4 3" xfId="29178" xr:uid="{00000000-0005-0000-0000-0000E1560000}"/>
    <cellStyle name="Note 3 12" xfId="2365" xr:uid="{00000000-0005-0000-0000-0000E2560000}"/>
    <cellStyle name="Note 3 12 2" xfId="5813" xr:uid="{00000000-0005-0000-0000-0000E3560000}"/>
    <cellStyle name="Note 3 12 2 2" xfId="15065" xr:uid="{00000000-0005-0000-0000-0000E4560000}"/>
    <cellStyle name="Note 3 12 2 2 2" xfId="24317" xr:uid="{00000000-0005-0000-0000-0000E5560000}"/>
    <cellStyle name="Note 3 12 2 2 3" xfId="33569" xr:uid="{00000000-0005-0000-0000-0000E6560000}"/>
    <cellStyle name="Note 3 12 3" xfId="8495" xr:uid="{00000000-0005-0000-0000-0000E7560000}"/>
    <cellStyle name="Note 3 12 3 2" xfId="17747" xr:uid="{00000000-0005-0000-0000-0000E8560000}"/>
    <cellStyle name="Note 3 12 3 2 2" xfId="26999" xr:uid="{00000000-0005-0000-0000-0000E9560000}"/>
    <cellStyle name="Note 3 12 3 2 3" xfId="36251" xr:uid="{00000000-0005-0000-0000-0000EA560000}"/>
    <cellStyle name="Note 3 12 4" xfId="11617" xr:uid="{00000000-0005-0000-0000-0000EB560000}"/>
    <cellStyle name="Note 3 12 4 2" xfId="20869" xr:uid="{00000000-0005-0000-0000-0000EC560000}"/>
    <cellStyle name="Note 3 12 4 3" xfId="30121" xr:uid="{00000000-0005-0000-0000-0000ED560000}"/>
    <cellStyle name="Note 3 13" xfId="4394" xr:uid="{00000000-0005-0000-0000-0000EE560000}"/>
    <cellStyle name="Note 3 13 2" xfId="13646" xr:uid="{00000000-0005-0000-0000-0000EF560000}"/>
    <cellStyle name="Note 3 13 2 2" xfId="22898" xr:uid="{00000000-0005-0000-0000-0000F0560000}"/>
    <cellStyle name="Note 3 13 2 3" xfId="32150" xr:uid="{00000000-0005-0000-0000-0000F1560000}"/>
    <cellStyle name="Note 3 14" xfId="4589" xr:uid="{00000000-0005-0000-0000-0000F2560000}"/>
    <cellStyle name="Note 3 14 2" xfId="13841" xr:uid="{00000000-0005-0000-0000-0000F3560000}"/>
    <cellStyle name="Note 3 14 2 2" xfId="23093" xr:uid="{00000000-0005-0000-0000-0000F4560000}"/>
    <cellStyle name="Note 3 14 2 3" xfId="32345" xr:uid="{00000000-0005-0000-0000-0000F5560000}"/>
    <cellStyle name="Note 3 15" xfId="10479" xr:uid="{00000000-0005-0000-0000-0000F6560000}"/>
    <cellStyle name="Note 3 15 2" xfId="19731" xr:uid="{00000000-0005-0000-0000-0000F7560000}"/>
    <cellStyle name="Note 3 15 3" xfId="28983" xr:uid="{00000000-0005-0000-0000-0000F8560000}"/>
    <cellStyle name="Note 3 2" xfId="585" xr:uid="{00000000-0005-0000-0000-0000F9560000}"/>
    <cellStyle name="Note 3 2 10" xfId="4454" xr:uid="{00000000-0005-0000-0000-0000FA560000}"/>
    <cellStyle name="Note 3 2 10 2" xfId="13706" xr:uid="{00000000-0005-0000-0000-0000FB560000}"/>
    <cellStyle name="Note 3 2 10 2 2" xfId="22958" xr:uid="{00000000-0005-0000-0000-0000FC560000}"/>
    <cellStyle name="Note 3 2 10 2 3" xfId="32210" xr:uid="{00000000-0005-0000-0000-0000FD560000}"/>
    <cellStyle name="Note 3 2 11" xfId="5052" xr:uid="{00000000-0005-0000-0000-0000FE560000}"/>
    <cellStyle name="Note 3 2 11 2" xfId="14304" xr:uid="{00000000-0005-0000-0000-0000FF560000}"/>
    <cellStyle name="Note 3 2 11 2 2" xfId="23556" xr:uid="{00000000-0005-0000-0000-000000570000}"/>
    <cellStyle name="Note 3 2 11 2 3" xfId="32808" xr:uid="{00000000-0005-0000-0000-000001570000}"/>
    <cellStyle name="Note 3 2 12" xfId="10515" xr:uid="{00000000-0005-0000-0000-000002570000}"/>
    <cellStyle name="Note 3 2 12 2" xfId="19767" xr:uid="{00000000-0005-0000-0000-000003570000}"/>
    <cellStyle name="Note 3 2 12 3" xfId="29019" xr:uid="{00000000-0005-0000-0000-000004570000}"/>
    <cellStyle name="Note 3 2 2" xfId="1849" xr:uid="{00000000-0005-0000-0000-000005570000}"/>
    <cellStyle name="Note 3 2 2 2" xfId="2602" xr:uid="{00000000-0005-0000-0000-000006570000}"/>
    <cellStyle name="Note 3 2 2 2 2" xfId="6050" xr:uid="{00000000-0005-0000-0000-000007570000}"/>
    <cellStyle name="Note 3 2 2 2 2 2" xfId="15302" xr:uid="{00000000-0005-0000-0000-000008570000}"/>
    <cellStyle name="Note 3 2 2 2 2 2 2" xfId="24554" xr:uid="{00000000-0005-0000-0000-000009570000}"/>
    <cellStyle name="Note 3 2 2 2 2 2 3" xfId="33806" xr:uid="{00000000-0005-0000-0000-00000A570000}"/>
    <cellStyle name="Note 3 2 2 2 3" xfId="8732" xr:uid="{00000000-0005-0000-0000-00000B570000}"/>
    <cellStyle name="Note 3 2 2 2 3 2" xfId="17984" xr:uid="{00000000-0005-0000-0000-00000C570000}"/>
    <cellStyle name="Note 3 2 2 2 3 2 2" xfId="27236" xr:uid="{00000000-0005-0000-0000-00000D570000}"/>
    <cellStyle name="Note 3 2 2 2 3 2 3" xfId="36488" xr:uid="{00000000-0005-0000-0000-00000E570000}"/>
    <cellStyle name="Note 3 2 2 2 4" xfId="11854" xr:uid="{00000000-0005-0000-0000-00000F570000}"/>
    <cellStyle name="Note 3 2 2 2 4 2" xfId="21106" xr:uid="{00000000-0005-0000-0000-000010570000}"/>
    <cellStyle name="Note 3 2 2 2 4 3" xfId="30358" xr:uid="{00000000-0005-0000-0000-000011570000}"/>
    <cellStyle name="Note 3 2 2 3" xfId="3258" xr:uid="{00000000-0005-0000-0000-000012570000}"/>
    <cellStyle name="Note 3 2 2 3 2" xfId="6706" xr:uid="{00000000-0005-0000-0000-000013570000}"/>
    <cellStyle name="Note 3 2 2 3 2 2" xfId="15958" xr:uid="{00000000-0005-0000-0000-000014570000}"/>
    <cellStyle name="Note 3 2 2 3 2 2 2" xfId="25210" xr:uid="{00000000-0005-0000-0000-000015570000}"/>
    <cellStyle name="Note 3 2 2 3 2 2 3" xfId="34462" xr:uid="{00000000-0005-0000-0000-000016570000}"/>
    <cellStyle name="Note 3 2 2 3 3" xfId="9388" xr:uid="{00000000-0005-0000-0000-000017570000}"/>
    <cellStyle name="Note 3 2 2 3 3 2" xfId="18640" xr:uid="{00000000-0005-0000-0000-000018570000}"/>
    <cellStyle name="Note 3 2 2 3 3 2 2" xfId="27892" xr:uid="{00000000-0005-0000-0000-000019570000}"/>
    <cellStyle name="Note 3 2 2 3 3 2 3" xfId="37144" xr:uid="{00000000-0005-0000-0000-00001A570000}"/>
    <cellStyle name="Note 3 2 2 3 4" xfId="12510" xr:uid="{00000000-0005-0000-0000-00001B570000}"/>
    <cellStyle name="Note 3 2 2 3 4 2" xfId="21762" xr:uid="{00000000-0005-0000-0000-00001C570000}"/>
    <cellStyle name="Note 3 2 2 3 4 3" xfId="31014" xr:uid="{00000000-0005-0000-0000-00001D570000}"/>
    <cellStyle name="Note 3 2 2 4" xfId="3893" xr:uid="{00000000-0005-0000-0000-00001E570000}"/>
    <cellStyle name="Note 3 2 2 4 2" xfId="7341" xr:uid="{00000000-0005-0000-0000-00001F570000}"/>
    <cellStyle name="Note 3 2 2 4 2 2" xfId="16593" xr:uid="{00000000-0005-0000-0000-000020570000}"/>
    <cellStyle name="Note 3 2 2 4 2 2 2" xfId="25845" xr:uid="{00000000-0005-0000-0000-000021570000}"/>
    <cellStyle name="Note 3 2 2 4 2 2 3" xfId="35097" xr:uid="{00000000-0005-0000-0000-000022570000}"/>
    <cellStyle name="Note 3 2 2 4 3" xfId="10023" xr:uid="{00000000-0005-0000-0000-000023570000}"/>
    <cellStyle name="Note 3 2 2 4 3 2" xfId="19275" xr:uid="{00000000-0005-0000-0000-000024570000}"/>
    <cellStyle name="Note 3 2 2 4 3 2 2" xfId="28527" xr:uid="{00000000-0005-0000-0000-000025570000}"/>
    <cellStyle name="Note 3 2 2 4 3 2 3" xfId="37779" xr:uid="{00000000-0005-0000-0000-000026570000}"/>
    <cellStyle name="Note 3 2 2 4 4" xfId="13145" xr:uid="{00000000-0005-0000-0000-000027570000}"/>
    <cellStyle name="Note 3 2 2 4 4 2" xfId="22397" xr:uid="{00000000-0005-0000-0000-000028570000}"/>
    <cellStyle name="Note 3 2 2 4 4 3" xfId="31649" xr:uid="{00000000-0005-0000-0000-000029570000}"/>
    <cellStyle name="Note 3 2 2 5" xfId="5299" xr:uid="{00000000-0005-0000-0000-00002A570000}"/>
    <cellStyle name="Note 3 2 2 5 2" xfId="14551" xr:uid="{00000000-0005-0000-0000-00002B570000}"/>
    <cellStyle name="Note 3 2 2 5 2 2" xfId="23803" xr:uid="{00000000-0005-0000-0000-00002C570000}"/>
    <cellStyle name="Note 3 2 2 5 2 3" xfId="33055" xr:uid="{00000000-0005-0000-0000-00002D570000}"/>
    <cellStyle name="Note 3 2 2 6" xfId="7982" xr:uid="{00000000-0005-0000-0000-00002E570000}"/>
    <cellStyle name="Note 3 2 2 6 2" xfId="17234" xr:uid="{00000000-0005-0000-0000-00002F570000}"/>
    <cellStyle name="Note 3 2 2 6 2 2" xfId="26486" xr:uid="{00000000-0005-0000-0000-000030570000}"/>
    <cellStyle name="Note 3 2 2 6 2 3" xfId="35738" xr:uid="{00000000-0005-0000-0000-000031570000}"/>
    <cellStyle name="Note 3 2 2 7" xfId="11104" xr:uid="{00000000-0005-0000-0000-000032570000}"/>
    <cellStyle name="Note 3 2 2 7 2" xfId="20356" xr:uid="{00000000-0005-0000-0000-000033570000}"/>
    <cellStyle name="Note 3 2 2 7 3" xfId="29608" xr:uid="{00000000-0005-0000-0000-000034570000}"/>
    <cellStyle name="Note 3 2 3" xfId="1711" xr:uid="{00000000-0005-0000-0000-000035570000}"/>
    <cellStyle name="Note 3 2 3 2" xfId="2464" xr:uid="{00000000-0005-0000-0000-000036570000}"/>
    <cellStyle name="Note 3 2 3 2 2" xfId="5912" xr:uid="{00000000-0005-0000-0000-000037570000}"/>
    <cellStyle name="Note 3 2 3 2 2 2" xfId="15164" xr:uid="{00000000-0005-0000-0000-000038570000}"/>
    <cellStyle name="Note 3 2 3 2 2 2 2" xfId="24416" xr:uid="{00000000-0005-0000-0000-000039570000}"/>
    <cellStyle name="Note 3 2 3 2 2 2 3" xfId="33668" xr:uid="{00000000-0005-0000-0000-00003A570000}"/>
    <cellStyle name="Note 3 2 3 2 3" xfId="8594" xr:uid="{00000000-0005-0000-0000-00003B570000}"/>
    <cellStyle name="Note 3 2 3 2 3 2" xfId="17846" xr:uid="{00000000-0005-0000-0000-00003C570000}"/>
    <cellStyle name="Note 3 2 3 2 3 2 2" xfId="27098" xr:uid="{00000000-0005-0000-0000-00003D570000}"/>
    <cellStyle name="Note 3 2 3 2 3 2 3" xfId="36350" xr:uid="{00000000-0005-0000-0000-00003E570000}"/>
    <cellStyle name="Note 3 2 3 2 4" xfId="11716" xr:uid="{00000000-0005-0000-0000-00003F570000}"/>
    <cellStyle name="Note 3 2 3 2 4 2" xfId="20968" xr:uid="{00000000-0005-0000-0000-000040570000}"/>
    <cellStyle name="Note 3 2 3 2 4 3" xfId="30220" xr:uid="{00000000-0005-0000-0000-000041570000}"/>
    <cellStyle name="Note 3 2 3 3" xfId="3120" xr:uid="{00000000-0005-0000-0000-000042570000}"/>
    <cellStyle name="Note 3 2 3 3 2" xfId="6568" xr:uid="{00000000-0005-0000-0000-000043570000}"/>
    <cellStyle name="Note 3 2 3 3 2 2" xfId="15820" xr:uid="{00000000-0005-0000-0000-000044570000}"/>
    <cellStyle name="Note 3 2 3 3 2 2 2" xfId="25072" xr:uid="{00000000-0005-0000-0000-000045570000}"/>
    <cellStyle name="Note 3 2 3 3 2 2 3" xfId="34324" xr:uid="{00000000-0005-0000-0000-000046570000}"/>
    <cellStyle name="Note 3 2 3 3 3" xfId="9250" xr:uid="{00000000-0005-0000-0000-000047570000}"/>
    <cellStyle name="Note 3 2 3 3 3 2" xfId="18502" xr:uid="{00000000-0005-0000-0000-000048570000}"/>
    <cellStyle name="Note 3 2 3 3 3 2 2" xfId="27754" xr:uid="{00000000-0005-0000-0000-000049570000}"/>
    <cellStyle name="Note 3 2 3 3 3 2 3" xfId="37006" xr:uid="{00000000-0005-0000-0000-00004A570000}"/>
    <cellStyle name="Note 3 2 3 3 4" xfId="12372" xr:uid="{00000000-0005-0000-0000-00004B570000}"/>
    <cellStyle name="Note 3 2 3 3 4 2" xfId="21624" xr:uid="{00000000-0005-0000-0000-00004C570000}"/>
    <cellStyle name="Note 3 2 3 3 4 3" xfId="30876" xr:uid="{00000000-0005-0000-0000-00004D570000}"/>
    <cellStyle name="Note 3 2 3 4" xfId="3755" xr:uid="{00000000-0005-0000-0000-00004E570000}"/>
    <cellStyle name="Note 3 2 3 4 2" xfId="7203" xr:uid="{00000000-0005-0000-0000-00004F570000}"/>
    <cellStyle name="Note 3 2 3 4 2 2" xfId="16455" xr:uid="{00000000-0005-0000-0000-000050570000}"/>
    <cellStyle name="Note 3 2 3 4 2 2 2" xfId="25707" xr:uid="{00000000-0005-0000-0000-000051570000}"/>
    <cellStyle name="Note 3 2 3 4 2 2 3" xfId="34959" xr:uid="{00000000-0005-0000-0000-000052570000}"/>
    <cellStyle name="Note 3 2 3 4 3" xfId="9885" xr:uid="{00000000-0005-0000-0000-000053570000}"/>
    <cellStyle name="Note 3 2 3 4 3 2" xfId="19137" xr:uid="{00000000-0005-0000-0000-000054570000}"/>
    <cellStyle name="Note 3 2 3 4 3 2 2" xfId="28389" xr:uid="{00000000-0005-0000-0000-000055570000}"/>
    <cellStyle name="Note 3 2 3 4 3 2 3" xfId="37641" xr:uid="{00000000-0005-0000-0000-000056570000}"/>
    <cellStyle name="Note 3 2 3 4 4" xfId="13007" xr:uid="{00000000-0005-0000-0000-000057570000}"/>
    <cellStyle name="Note 3 2 3 4 4 2" xfId="22259" xr:uid="{00000000-0005-0000-0000-000058570000}"/>
    <cellStyle name="Note 3 2 3 4 4 3" xfId="31511" xr:uid="{00000000-0005-0000-0000-000059570000}"/>
    <cellStyle name="Note 3 2 3 5" xfId="5161" xr:uid="{00000000-0005-0000-0000-00005A570000}"/>
    <cellStyle name="Note 3 2 3 5 2" xfId="14413" xr:uid="{00000000-0005-0000-0000-00005B570000}"/>
    <cellStyle name="Note 3 2 3 5 2 2" xfId="23665" xr:uid="{00000000-0005-0000-0000-00005C570000}"/>
    <cellStyle name="Note 3 2 3 5 2 3" xfId="32917" xr:uid="{00000000-0005-0000-0000-00005D570000}"/>
    <cellStyle name="Note 3 2 3 6" xfId="7844" xr:uid="{00000000-0005-0000-0000-00005E570000}"/>
    <cellStyle name="Note 3 2 3 6 2" xfId="17096" xr:uid="{00000000-0005-0000-0000-00005F570000}"/>
    <cellStyle name="Note 3 2 3 6 2 2" xfId="26348" xr:uid="{00000000-0005-0000-0000-000060570000}"/>
    <cellStyle name="Note 3 2 3 6 2 3" xfId="35600" xr:uid="{00000000-0005-0000-0000-000061570000}"/>
    <cellStyle name="Note 3 2 3 7" xfId="10966" xr:uid="{00000000-0005-0000-0000-000062570000}"/>
    <cellStyle name="Note 3 2 3 7 2" xfId="20218" xr:uid="{00000000-0005-0000-0000-000063570000}"/>
    <cellStyle name="Note 3 2 3 7 3" xfId="29470" xr:uid="{00000000-0005-0000-0000-000064570000}"/>
    <cellStyle name="Note 3 2 4" xfId="1846" xr:uid="{00000000-0005-0000-0000-000065570000}"/>
    <cellStyle name="Note 3 2 4 2" xfId="2599" xr:uid="{00000000-0005-0000-0000-000066570000}"/>
    <cellStyle name="Note 3 2 4 2 2" xfId="6047" xr:uid="{00000000-0005-0000-0000-000067570000}"/>
    <cellStyle name="Note 3 2 4 2 2 2" xfId="15299" xr:uid="{00000000-0005-0000-0000-000068570000}"/>
    <cellStyle name="Note 3 2 4 2 2 2 2" xfId="24551" xr:uid="{00000000-0005-0000-0000-000069570000}"/>
    <cellStyle name="Note 3 2 4 2 2 2 3" xfId="33803" xr:uid="{00000000-0005-0000-0000-00006A570000}"/>
    <cellStyle name="Note 3 2 4 2 3" xfId="8729" xr:uid="{00000000-0005-0000-0000-00006B570000}"/>
    <cellStyle name="Note 3 2 4 2 3 2" xfId="17981" xr:uid="{00000000-0005-0000-0000-00006C570000}"/>
    <cellStyle name="Note 3 2 4 2 3 2 2" xfId="27233" xr:uid="{00000000-0005-0000-0000-00006D570000}"/>
    <cellStyle name="Note 3 2 4 2 3 2 3" xfId="36485" xr:uid="{00000000-0005-0000-0000-00006E570000}"/>
    <cellStyle name="Note 3 2 4 2 4" xfId="11851" xr:uid="{00000000-0005-0000-0000-00006F570000}"/>
    <cellStyle name="Note 3 2 4 2 4 2" xfId="21103" xr:uid="{00000000-0005-0000-0000-000070570000}"/>
    <cellStyle name="Note 3 2 4 2 4 3" xfId="30355" xr:uid="{00000000-0005-0000-0000-000071570000}"/>
    <cellStyle name="Note 3 2 4 3" xfId="3255" xr:uid="{00000000-0005-0000-0000-000072570000}"/>
    <cellStyle name="Note 3 2 4 3 2" xfId="6703" xr:uid="{00000000-0005-0000-0000-000073570000}"/>
    <cellStyle name="Note 3 2 4 3 2 2" xfId="15955" xr:uid="{00000000-0005-0000-0000-000074570000}"/>
    <cellStyle name="Note 3 2 4 3 2 2 2" xfId="25207" xr:uid="{00000000-0005-0000-0000-000075570000}"/>
    <cellStyle name="Note 3 2 4 3 2 2 3" xfId="34459" xr:uid="{00000000-0005-0000-0000-000076570000}"/>
    <cellStyle name="Note 3 2 4 3 3" xfId="9385" xr:uid="{00000000-0005-0000-0000-000077570000}"/>
    <cellStyle name="Note 3 2 4 3 3 2" xfId="18637" xr:uid="{00000000-0005-0000-0000-000078570000}"/>
    <cellStyle name="Note 3 2 4 3 3 2 2" xfId="27889" xr:uid="{00000000-0005-0000-0000-000079570000}"/>
    <cellStyle name="Note 3 2 4 3 3 2 3" xfId="37141" xr:uid="{00000000-0005-0000-0000-00007A570000}"/>
    <cellStyle name="Note 3 2 4 3 4" xfId="12507" xr:uid="{00000000-0005-0000-0000-00007B570000}"/>
    <cellStyle name="Note 3 2 4 3 4 2" xfId="21759" xr:uid="{00000000-0005-0000-0000-00007C570000}"/>
    <cellStyle name="Note 3 2 4 3 4 3" xfId="31011" xr:uid="{00000000-0005-0000-0000-00007D570000}"/>
    <cellStyle name="Note 3 2 4 4" xfId="3890" xr:uid="{00000000-0005-0000-0000-00007E570000}"/>
    <cellStyle name="Note 3 2 4 4 2" xfId="7338" xr:uid="{00000000-0005-0000-0000-00007F570000}"/>
    <cellStyle name="Note 3 2 4 4 2 2" xfId="16590" xr:uid="{00000000-0005-0000-0000-000080570000}"/>
    <cellStyle name="Note 3 2 4 4 2 2 2" xfId="25842" xr:uid="{00000000-0005-0000-0000-000081570000}"/>
    <cellStyle name="Note 3 2 4 4 2 2 3" xfId="35094" xr:uid="{00000000-0005-0000-0000-000082570000}"/>
    <cellStyle name="Note 3 2 4 4 3" xfId="10020" xr:uid="{00000000-0005-0000-0000-000083570000}"/>
    <cellStyle name="Note 3 2 4 4 3 2" xfId="19272" xr:uid="{00000000-0005-0000-0000-000084570000}"/>
    <cellStyle name="Note 3 2 4 4 3 2 2" xfId="28524" xr:uid="{00000000-0005-0000-0000-000085570000}"/>
    <cellStyle name="Note 3 2 4 4 3 2 3" xfId="37776" xr:uid="{00000000-0005-0000-0000-000086570000}"/>
    <cellStyle name="Note 3 2 4 4 4" xfId="13142" xr:uid="{00000000-0005-0000-0000-000087570000}"/>
    <cellStyle name="Note 3 2 4 4 4 2" xfId="22394" xr:uid="{00000000-0005-0000-0000-000088570000}"/>
    <cellStyle name="Note 3 2 4 4 4 3" xfId="31646" xr:uid="{00000000-0005-0000-0000-000089570000}"/>
    <cellStyle name="Note 3 2 4 5" xfId="5296" xr:uid="{00000000-0005-0000-0000-00008A570000}"/>
    <cellStyle name="Note 3 2 4 5 2" xfId="14548" xr:uid="{00000000-0005-0000-0000-00008B570000}"/>
    <cellStyle name="Note 3 2 4 5 2 2" xfId="23800" xr:uid="{00000000-0005-0000-0000-00008C570000}"/>
    <cellStyle name="Note 3 2 4 5 2 3" xfId="33052" xr:uid="{00000000-0005-0000-0000-00008D570000}"/>
    <cellStyle name="Note 3 2 4 6" xfId="7979" xr:uid="{00000000-0005-0000-0000-00008E570000}"/>
    <cellStyle name="Note 3 2 4 6 2" xfId="17231" xr:uid="{00000000-0005-0000-0000-00008F570000}"/>
    <cellStyle name="Note 3 2 4 6 2 2" xfId="26483" xr:uid="{00000000-0005-0000-0000-000090570000}"/>
    <cellStyle name="Note 3 2 4 6 2 3" xfId="35735" xr:uid="{00000000-0005-0000-0000-000091570000}"/>
    <cellStyle name="Note 3 2 4 7" xfId="11101" xr:uid="{00000000-0005-0000-0000-000092570000}"/>
    <cellStyle name="Note 3 2 4 7 2" xfId="20353" xr:uid="{00000000-0005-0000-0000-000093570000}"/>
    <cellStyle name="Note 3 2 4 7 3" xfId="29605" xr:uid="{00000000-0005-0000-0000-000094570000}"/>
    <cellStyle name="Note 3 2 5" xfId="1698" xr:uid="{00000000-0005-0000-0000-000095570000}"/>
    <cellStyle name="Note 3 2 5 2" xfId="2451" xr:uid="{00000000-0005-0000-0000-000096570000}"/>
    <cellStyle name="Note 3 2 5 2 2" xfId="5899" xr:uid="{00000000-0005-0000-0000-000097570000}"/>
    <cellStyle name="Note 3 2 5 2 2 2" xfId="15151" xr:uid="{00000000-0005-0000-0000-000098570000}"/>
    <cellStyle name="Note 3 2 5 2 2 2 2" xfId="24403" xr:uid="{00000000-0005-0000-0000-000099570000}"/>
    <cellStyle name="Note 3 2 5 2 2 2 3" xfId="33655" xr:uid="{00000000-0005-0000-0000-00009A570000}"/>
    <cellStyle name="Note 3 2 5 2 3" xfId="8581" xr:uid="{00000000-0005-0000-0000-00009B570000}"/>
    <cellStyle name="Note 3 2 5 2 3 2" xfId="17833" xr:uid="{00000000-0005-0000-0000-00009C570000}"/>
    <cellStyle name="Note 3 2 5 2 3 2 2" xfId="27085" xr:uid="{00000000-0005-0000-0000-00009D570000}"/>
    <cellStyle name="Note 3 2 5 2 3 2 3" xfId="36337" xr:uid="{00000000-0005-0000-0000-00009E570000}"/>
    <cellStyle name="Note 3 2 5 2 4" xfId="11703" xr:uid="{00000000-0005-0000-0000-00009F570000}"/>
    <cellStyle name="Note 3 2 5 2 4 2" xfId="20955" xr:uid="{00000000-0005-0000-0000-0000A0570000}"/>
    <cellStyle name="Note 3 2 5 2 4 3" xfId="30207" xr:uid="{00000000-0005-0000-0000-0000A1570000}"/>
    <cellStyle name="Note 3 2 5 3" xfId="3107" xr:uid="{00000000-0005-0000-0000-0000A2570000}"/>
    <cellStyle name="Note 3 2 5 3 2" xfId="6555" xr:uid="{00000000-0005-0000-0000-0000A3570000}"/>
    <cellStyle name="Note 3 2 5 3 2 2" xfId="15807" xr:uid="{00000000-0005-0000-0000-0000A4570000}"/>
    <cellStyle name="Note 3 2 5 3 2 2 2" xfId="25059" xr:uid="{00000000-0005-0000-0000-0000A5570000}"/>
    <cellStyle name="Note 3 2 5 3 2 2 3" xfId="34311" xr:uid="{00000000-0005-0000-0000-0000A6570000}"/>
    <cellStyle name="Note 3 2 5 3 3" xfId="9237" xr:uid="{00000000-0005-0000-0000-0000A7570000}"/>
    <cellStyle name="Note 3 2 5 3 3 2" xfId="18489" xr:uid="{00000000-0005-0000-0000-0000A8570000}"/>
    <cellStyle name="Note 3 2 5 3 3 2 2" xfId="27741" xr:uid="{00000000-0005-0000-0000-0000A9570000}"/>
    <cellStyle name="Note 3 2 5 3 3 2 3" xfId="36993" xr:uid="{00000000-0005-0000-0000-0000AA570000}"/>
    <cellStyle name="Note 3 2 5 3 4" xfId="12359" xr:uid="{00000000-0005-0000-0000-0000AB570000}"/>
    <cellStyle name="Note 3 2 5 3 4 2" xfId="21611" xr:uid="{00000000-0005-0000-0000-0000AC570000}"/>
    <cellStyle name="Note 3 2 5 3 4 3" xfId="30863" xr:uid="{00000000-0005-0000-0000-0000AD570000}"/>
    <cellStyle name="Note 3 2 5 4" xfId="3742" xr:uid="{00000000-0005-0000-0000-0000AE570000}"/>
    <cellStyle name="Note 3 2 5 4 2" xfId="7190" xr:uid="{00000000-0005-0000-0000-0000AF570000}"/>
    <cellStyle name="Note 3 2 5 4 2 2" xfId="16442" xr:uid="{00000000-0005-0000-0000-0000B0570000}"/>
    <cellStyle name="Note 3 2 5 4 2 2 2" xfId="25694" xr:uid="{00000000-0005-0000-0000-0000B1570000}"/>
    <cellStyle name="Note 3 2 5 4 2 2 3" xfId="34946" xr:uid="{00000000-0005-0000-0000-0000B2570000}"/>
    <cellStyle name="Note 3 2 5 4 3" xfId="9872" xr:uid="{00000000-0005-0000-0000-0000B3570000}"/>
    <cellStyle name="Note 3 2 5 4 3 2" xfId="19124" xr:uid="{00000000-0005-0000-0000-0000B4570000}"/>
    <cellStyle name="Note 3 2 5 4 3 2 2" xfId="28376" xr:uid="{00000000-0005-0000-0000-0000B5570000}"/>
    <cellStyle name="Note 3 2 5 4 3 2 3" xfId="37628" xr:uid="{00000000-0005-0000-0000-0000B6570000}"/>
    <cellStyle name="Note 3 2 5 4 4" xfId="12994" xr:uid="{00000000-0005-0000-0000-0000B7570000}"/>
    <cellStyle name="Note 3 2 5 4 4 2" xfId="22246" xr:uid="{00000000-0005-0000-0000-0000B8570000}"/>
    <cellStyle name="Note 3 2 5 4 4 3" xfId="31498" xr:uid="{00000000-0005-0000-0000-0000B9570000}"/>
    <cellStyle name="Note 3 2 5 5" xfId="5148" xr:uid="{00000000-0005-0000-0000-0000BA570000}"/>
    <cellStyle name="Note 3 2 5 5 2" xfId="14400" xr:uid="{00000000-0005-0000-0000-0000BB570000}"/>
    <cellStyle name="Note 3 2 5 5 2 2" xfId="23652" xr:uid="{00000000-0005-0000-0000-0000BC570000}"/>
    <cellStyle name="Note 3 2 5 5 2 3" xfId="32904" xr:uid="{00000000-0005-0000-0000-0000BD570000}"/>
    <cellStyle name="Note 3 2 5 6" xfId="7831" xr:uid="{00000000-0005-0000-0000-0000BE570000}"/>
    <cellStyle name="Note 3 2 5 6 2" xfId="17083" xr:uid="{00000000-0005-0000-0000-0000BF570000}"/>
    <cellStyle name="Note 3 2 5 6 2 2" xfId="26335" xr:uid="{00000000-0005-0000-0000-0000C0570000}"/>
    <cellStyle name="Note 3 2 5 6 2 3" xfId="35587" xr:uid="{00000000-0005-0000-0000-0000C1570000}"/>
    <cellStyle name="Note 3 2 5 7" xfId="10953" xr:uid="{00000000-0005-0000-0000-0000C2570000}"/>
    <cellStyle name="Note 3 2 5 7 2" xfId="20205" xr:uid="{00000000-0005-0000-0000-0000C3570000}"/>
    <cellStyle name="Note 3 2 5 7 3" xfId="29457" xr:uid="{00000000-0005-0000-0000-0000C4570000}"/>
    <cellStyle name="Note 3 2 6" xfId="1822" xr:uid="{00000000-0005-0000-0000-0000C5570000}"/>
    <cellStyle name="Note 3 2 6 2" xfId="2575" xr:uid="{00000000-0005-0000-0000-0000C6570000}"/>
    <cellStyle name="Note 3 2 6 2 2" xfId="6023" xr:uid="{00000000-0005-0000-0000-0000C7570000}"/>
    <cellStyle name="Note 3 2 6 2 2 2" xfId="15275" xr:uid="{00000000-0005-0000-0000-0000C8570000}"/>
    <cellStyle name="Note 3 2 6 2 2 2 2" xfId="24527" xr:uid="{00000000-0005-0000-0000-0000C9570000}"/>
    <cellStyle name="Note 3 2 6 2 2 2 3" xfId="33779" xr:uid="{00000000-0005-0000-0000-0000CA570000}"/>
    <cellStyle name="Note 3 2 6 2 3" xfId="8705" xr:uid="{00000000-0005-0000-0000-0000CB570000}"/>
    <cellStyle name="Note 3 2 6 2 3 2" xfId="17957" xr:uid="{00000000-0005-0000-0000-0000CC570000}"/>
    <cellStyle name="Note 3 2 6 2 3 2 2" xfId="27209" xr:uid="{00000000-0005-0000-0000-0000CD570000}"/>
    <cellStyle name="Note 3 2 6 2 3 2 3" xfId="36461" xr:uid="{00000000-0005-0000-0000-0000CE570000}"/>
    <cellStyle name="Note 3 2 6 2 4" xfId="11827" xr:uid="{00000000-0005-0000-0000-0000CF570000}"/>
    <cellStyle name="Note 3 2 6 2 4 2" xfId="21079" xr:uid="{00000000-0005-0000-0000-0000D0570000}"/>
    <cellStyle name="Note 3 2 6 2 4 3" xfId="30331" xr:uid="{00000000-0005-0000-0000-0000D1570000}"/>
    <cellStyle name="Note 3 2 6 3" xfId="3231" xr:uid="{00000000-0005-0000-0000-0000D2570000}"/>
    <cellStyle name="Note 3 2 6 3 2" xfId="6679" xr:uid="{00000000-0005-0000-0000-0000D3570000}"/>
    <cellStyle name="Note 3 2 6 3 2 2" xfId="15931" xr:uid="{00000000-0005-0000-0000-0000D4570000}"/>
    <cellStyle name="Note 3 2 6 3 2 2 2" xfId="25183" xr:uid="{00000000-0005-0000-0000-0000D5570000}"/>
    <cellStyle name="Note 3 2 6 3 2 2 3" xfId="34435" xr:uid="{00000000-0005-0000-0000-0000D6570000}"/>
    <cellStyle name="Note 3 2 6 3 3" xfId="9361" xr:uid="{00000000-0005-0000-0000-0000D7570000}"/>
    <cellStyle name="Note 3 2 6 3 3 2" xfId="18613" xr:uid="{00000000-0005-0000-0000-0000D8570000}"/>
    <cellStyle name="Note 3 2 6 3 3 2 2" xfId="27865" xr:uid="{00000000-0005-0000-0000-0000D9570000}"/>
    <cellStyle name="Note 3 2 6 3 3 2 3" xfId="37117" xr:uid="{00000000-0005-0000-0000-0000DA570000}"/>
    <cellStyle name="Note 3 2 6 3 4" xfId="12483" xr:uid="{00000000-0005-0000-0000-0000DB570000}"/>
    <cellStyle name="Note 3 2 6 3 4 2" xfId="21735" xr:uid="{00000000-0005-0000-0000-0000DC570000}"/>
    <cellStyle name="Note 3 2 6 3 4 3" xfId="30987" xr:uid="{00000000-0005-0000-0000-0000DD570000}"/>
    <cellStyle name="Note 3 2 6 4" xfId="3866" xr:uid="{00000000-0005-0000-0000-0000DE570000}"/>
    <cellStyle name="Note 3 2 6 4 2" xfId="7314" xr:uid="{00000000-0005-0000-0000-0000DF570000}"/>
    <cellStyle name="Note 3 2 6 4 2 2" xfId="16566" xr:uid="{00000000-0005-0000-0000-0000E0570000}"/>
    <cellStyle name="Note 3 2 6 4 2 2 2" xfId="25818" xr:uid="{00000000-0005-0000-0000-0000E1570000}"/>
    <cellStyle name="Note 3 2 6 4 2 2 3" xfId="35070" xr:uid="{00000000-0005-0000-0000-0000E2570000}"/>
    <cellStyle name="Note 3 2 6 4 3" xfId="9996" xr:uid="{00000000-0005-0000-0000-0000E3570000}"/>
    <cellStyle name="Note 3 2 6 4 3 2" xfId="19248" xr:uid="{00000000-0005-0000-0000-0000E4570000}"/>
    <cellStyle name="Note 3 2 6 4 3 2 2" xfId="28500" xr:uid="{00000000-0005-0000-0000-0000E5570000}"/>
    <cellStyle name="Note 3 2 6 4 3 2 3" xfId="37752" xr:uid="{00000000-0005-0000-0000-0000E6570000}"/>
    <cellStyle name="Note 3 2 6 4 4" xfId="13118" xr:uid="{00000000-0005-0000-0000-0000E7570000}"/>
    <cellStyle name="Note 3 2 6 4 4 2" xfId="22370" xr:uid="{00000000-0005-0000-0000-0000E8570000}"/>
    <cellStyle name="Note 3 2 6 4 4 3" xfId="31622" xr:uid="{00000000-0005-0000-0000-0000E9570000}"/>
    <cellStyle name="Note 3 2 6 5" xfId="5272" xr:uid="{00000000-0005-0000-0000-0000EA570000}"/>
    <cellStyle name="Note 3 2 6 5 2" xfId="14524" xr:uid="{00000000-0005-0000-0000-0000EB570000}"/>
    <cellStyle name="Note 3 2 6 5 2 2" xfId="23776" xr:uid="{00000000-0005-0000-0000-0000EC570000}"/>
    <cellStyle name="Note 3 2 6 5 2 3" xfId="33028" xr:uid="{00000000-0005-0000-0000-0000ED570000}"/>
    <cellStyle name="Note 3 2 6 6" xfId="7955" xr:uid="{00000000-0005-0000-0000-0000EE570000}"/>
    <cellStyle name="Note 3 2 6 6 2" xfId="17207" xr:uid="{00000000-0005-0000-0000-0000EF570000}"/>
    <cellStyle name="Note 3 2 6 6 2 2" xfId="26459" xr:uid="{00000000-0005-0000-0000-0000F0570000}"/>
    <cellStyle name="Note 3 2 6 6 2 3" xfId="35711" xr:uid="{00000000-0005-0000-0000-0000F1570000}"/>
    <cellStyle name="Note 3 2 6 7" xfId="11077" xr:uid="{00000000-0005-0000-0000-0000F2570000}"/>
    <cellStyle name="Note 3 2 6 7 2" xfId="20329" xr:uid="{00000000-0005-0000-0000-0000F3570000}"/>
    <cellStyle name="Note 3 2 6 7 3" xfId="29581" xr:uid="{00000000-0005-0000-0000-0000F4570000}"/>
    <cellStyle name="Note 3 2 7" xfId="1000" xr:uid="{00000000-0005-0000-0000-0000F5570000}"/>
    <cellStyle name="Note 3 2 7 2" xfId="4728" xr:uid="{00000000-0005-0000-0000-0000F6570000}"/>
    <cellStyle name="Note 3 2 7 2 2" xfId="13980" xr:uid="{00000000-0005-0000-0000-0000F7570000}"/>
    <cellStyle name="Note 3 2 7 2 2 2" xfId="23232" xr:uid="{00000000-0005-0000-0000-0000F8570000}"/>
    <cellStyle name="Note 3 2 7 2 2 3" xfId="32484" xr:uid="{00000000-0005-0000-0000-0000F9570000}"/>
    <cellStyle name="Note 3 2 7 3" xfId="4451" xr:uid="{00000000-0005-0000-0000-0000FA570000}"/>
    <cellStyle name="Note 3 2 7 3 2" xfId="13703" xr:uid="{00000000-0005-0000-0000-0000FB570000}"/>
    <cellStyle name="Note 3 2 7 3 2 2" xfId="22955" xr:uid="{00000000-0005-0000-0000-0000FC570000}"/>
    <cellStyle name="Note 3 2 7 3 2 3" xfId="32207" xr:uid="{00000000-0005-0000-0000-0000FD570000}"/>
    <cellStyle name="Note 3 2 7 4" xfId="10754" xr:uid="{00000000-0005-0000-0000-0000FE570000}"/>
    <cellStyle name="Note 3 2 7 4 2" xfId="20006" xr:uid="{00000000-0005-0000-0000-0000FF570000}"/>
    <cellStyle name="Note 3 2 7 4 3" xfId="29258" xr:uid="{00000000-0005-0000-0000-000000580000}"/>
    <cellStyle name="Note 3 2 8" xfId="910" xr:uid="{00000000-0005-0000-0000-000001580000}"/>
    <cellStyle name="Note 3 2 8 2" xfId="4638" xr:uid="{00000000-0005-0000-0000-000002580000}"/>
    <cellStyle name="Note 3 2 8 2 2" xfId="13890" xr:uid="{00000000-0005-0000-0000-000003580000}"/>
    <cellStyle name="Note 3 2 8 2 2 2" xfId="23142" xr:uid="{00000000-0005-0000-0000-000004580000}"/>
    <cellStyle name="Note 3 2 8 2 2 3" xfId="32394" xr:uid="{00000000-0005-0000-0000-000005580000}"/>
    <cellStyle name="Note 3 2 8 3" xfId="5091" xr:uid="{00000000-0005-0000-0000-000006580000}"/>
    <cellStyle name="Note 3 2 8 3 2" xfId="14343" xr:uid="{00000000-0005-0000-0000-000007580000}"/>
    <cellStyle name="Note 3 2 8 3 2 2" xfId="23595" xr:uid="{00000000-0005-0000-0000-000008580000}"/>
    <cellStyle name="Note 3 2 8 3 2 3" xfId="32847" xr:uid="{00000000-0005-0000-0000-000009580000}"/>
    <cellStyle name="Note 3 2 8 4" xfId="10664" xr:uid="{00000000-0005-0000-0000-00000A580000}"/>
    <cellStyle name="Note 3 2 8 4 2" xfId="19916" xr:uid="{00000000-0005-0000-0000-00000B580000}"/>
    <cellStyle name="Note 3 2 8 4 3" xfId="29168" xr:uid="{00000000-0005-0000-0000-00000C580000}"/>
    <cellStyle name="Note 3 2 9" xfId="2381" xr:uid="{00000000-0005-0000-0000-00000D580000}"/>
    <cellStyle name="Note 3 2 9 2" xfId="5829" xr:uid="{00000000-0005-0000-0000-00000E580000}"/>
    <cellStyle name="Note 3 2 9 2 2" xfId="15081" xr:uid="{00000000-0005-0000-0000-00000F580000}"/>
    <cellStyle name="Note 3 2 9 2 2 2" xfId="24333" xr:uid="{00000000-0005-0000-0000-000010580000}"/>
    <cellStyle name="Note 3 2 9 2 2 3" xfId="33585" xr:uid="{00000000-0005-0000-0000-000011580000}"/>
    <cellStyle name="Note 3 2 9 3" xfId="8511" xr:uid="{00000000-0005-0000-0000-000012580000}"/>
    <cellStyle name="Note 3 2 9 3 2" xfId="17763" xr:uid="{00000000-0005-0000-0000-000013580000}"/>
    <cellStyle name="Note 3 2 9 3 2 2" xfId="27015" xr:uid="{00000000-0005-0000-0000-000014580000}"/>
    <cellStyle name="Note 3 2 9 3 2 3" xfId="36267" xr:uid="{00000000-0005-0000-0000-000015580000}"/>
    <cellStyle name="Note 3 2 9 4" xfId="11633" xr:uid="{00000000-0005-0000-0000-000016580000}"/>
    <cellStyle name="Note 3 2 9 4 2" xfId="20885" xr:uid="{00000000-0005-0000-0000-000017580000}"/>
    <cellStyle name="Note 3 2 9 4 3" xfId="30137" xr:uid="{00000000-0005-0000-0000-000018580000}"/>
    <cellStyle name="Note 3 3" xfId="735" xr:uid="{00000000-0005-0000-0000-000019580000}"/>
    <cellStyle name="Note 3 3 10" xfId="4513" xr:uid="{00000000-0005-0000-0000-00001A580000}"/>
    <cellStyle name="Note 3 3 10 2" xfId="13765" xr:uid="{00000000-0005-0000-0000-00001B580000}"/>
    <cellStyle name="Note 3 3 10 2 2" xfId="23017" xr:uid="{00000000-0005-0000-0000-00001C580000}"/>
    <cellStyle name="Note 3 3 10 2 3" xfId="32269" xr:uid="{00000000-0005-0000-0000-00001D580000}"/>
    <cellStyle name="Note 3 3 11" xfId="4477" xr:uid="{00000000-0005-0000-0000-00001E580000}"/>
    <cellStyle name="Note 3 3 11 2" xfId="13729" xr:uid="{00000000-0005-0000-0000-00001F580000}"/>
    <cellStyle name="Note 3 3 11 2 2" xfId="22981" xr:uid="{00000000-0005-0000-0000-000020580000}"/>
    <cellStyle name="Note 3 3 11 2 3" xfId="32233" xr:uid="{00000000-0005-0000-0000-000021580000}"/>
    <cellStyle name="Note 3 3 12" xfId="10550" xr:uid="{00000000-0005-0000-0000-000022580000}"/>
    <cellStyle name="Note 3 3 12 2" xfId="19802" xr:uid="{00000000-0005-0000-0000-000023580000}"/>
    <cellStyle name="Note 3 3 12 3" xfId="29054" xr:uid="{00000000-0005-0000-0000-000024580000}"/>
    <cellStyle name="Note 3 3 2" xfId="1934" xr:uid="{00000000-0005-0000-0000-000025580000}"/>
    <cellStyle name="Note 3 3 2 2" xfId="2687" xr:uid="{00000000-0005-0000-0000-000026580000}"/>
    <cellStyle name="Note 3 3 2 2 2" xfId="6135" xr:uid="{00000000-0005-0000-0000-000027580000}"/>
    <cellStyle name="Note 3 3 2 2 2 2" xfId="15387" xr:uid="{00000000-0005-0000-0000-000028580000}"/>
    <cellStyle name="Note 3 3 2 2 2 2 2" xfId="24639" xr:uid="{00000000-0005-0000-0000-000029580000}"/>
    <cellStyle name="Note 3 3 2 2 2 2 3" xfId="33891" xr:uid="{00000000-0005-0000-0000-00002A580000}"/>
    <cellStyle name="Note 3 3 2 2 3" xfId="8817" xr:uid="{00000000-0005-0000-0000-00002B580000}"/>
    <cellStyle name="Note 3 3 2 2 3 2" xfId="18069" xr:uid="{00000000-0005-0000-0000-00002C580000}"/>
    <cellStyle name="Note 3 3 2 2 3 2 2" xfId="27321" xr:uid="{00000000-0005-0000-0000-00002D580000}"/>
    <cellStyle name="Note 3 3 2 2 3 2 3" xfId="36573" xr:uid="{00000000-0005-0000-0000-00002E580000}"/>
    <cellStyle name="Note 3 3 2 2 4" xfId="11939" xr:uid="{00000000-0005-0000-0000-00002F580000}"/>
    <cellStyle name="Note 3 3 2 2 4 2" xfId="21191" xr:uid="{00000000-0005-0000-0000-000030580000}"/>
    <cellStyle name="Note 3 3 2 2 4 3" xfId="30443" xr:uid="{00000000-0005-0000-0000-000031580000}"/>
    <cellStyle name="Note 3 3 2 3" xfId="3343" xr:uid="{00000000-0005-0000-0000-000032580000}"/>
    <cellStyle name="Note 3 3 2 3 2" xfId="6791" xr:uid="{00000000-0005-0000-0000-000033580000}"/>
    <cellStyle name="Note 3 3 2 3 2 2" xfId="16043" xr:uid="{00000000-0005-0000-0000-000034580000}"/>
    <cellStyle name="Note 3 3 2 3 2 2 2" xfId="25295" xr:uid="{00000000-0005-0000-0000-000035580000}"/>
    <cellStyle name="Note 3 3 2 3 2 2 3" xfId="34547" xr:uid="{00000000-0005-0000-0000-000036580000}"/>
    <cellStyle name="Note 3 3 2 3 3" xfId="9473" xr:uid="{00000000-0005-0000-0000-000037580000}"/>
    <cellStyle name="Note 3 3 2 3 3 2" xfId="18725" xr:uid="{00000000-0005-0000-0000-000038580000}"/>
    <cellStyle name="Note 3 3 2 3 3 2 2" xfId="27977" xr:uid="{00000000-0005-0000-0000-000039580000}"/>
    <cellStyle name="Note 3 3 2 3 3 2 3" xfId="37229" xr:uid="{00000000-0005-0000-0000-00003A580000}"/>
    <cellStyle name="Note 3 3 2 3 4" xfId="12595" xr:uid="{00000000-0005-0000-0000-00003B580000}"/>
    <cellStyle name="Note 3 3 2 3 4 2" xfId="21847" xr:uid="{00000000-0005-0000-0000-00003C580000}"/>
    <cellStyle name="Note 3 3 2 3 4 3" xfId="31099" xr:uid="{00000000-0005-0000-0000-00003D580000}"/>
    <cellStyle name="Note 3 3 2 4" xfId="3978" xr:uid="{00000000-0005-0000-0000-00003E580000}"/>
    <cellStyle name="Note 3 3 2 4 2" xfId="7426" xr:uid="{00000000-0005-0000-0000-00003F580000}"/>
    <cellStyle name="Note 3 3 2 4 2 2" xfId="16678" xr:uid="{00000000-0005-0000-0000-000040580000}"/>
    <cellStyle name="Note 3 3 2 4 2 2 2" xfId="25930" xr:uid="{00000000-0005-0000-0000-000041580000}"/>
    <cellStyle name="Note 3 3 2 4 2 2 3" xfId="35182" xr:uid="{00000000-0005-0000-0000-000042580000}"/>
    <cellStyle name="Note 3 3 2 4 3" xfId="10108" xr:uid="{00000000-0005-0000-0000-000043580000}"/>
    <cellStyle name="Note 3 3 2 4 3 2" xfId="19360" xr:uid="{00000000-0005-0000-0000-000044580000}"/>
    <cellStyle name="Note 3 3 2 4 3 2 2" xfId="28612" xr:uid="{00000000-0005-0000-0000-000045580000}"/>
    <cellStyle name="Note 3 3 2 4 3 2 3" xfId="37864" xr:uid="{00000000-0005-0000-0000-000046580000}"/>
    <cellStyle name="Note 3 3 2 4 4" xfId="13230" xr:uid="{00000000-0005-0000-0000-000047580000}"/>
    <cellStyle name="Note 3 3 2 4 4 2" xfId="22482" xr:uid="{00000000-0005-0000-0000-000048580000}"/>
    <cellStyle name="Note 3 3 2 4 4 3" xfId="31734" xr:uid="{00000000-0005-0000-0000-000049580000}"/>
    <cellStyle name="Note 3 3 2 5" xfId="5384" xr:uid="{00000000-0005-0000-0000-00004A580000}"/>
    <cellStyle name="Note 3 3 2 5 2" xfId="14636" xr:uid="{00000000-0005-0000-0000-00004B580000}"/>
    <cellStyle name="Note 3 3 2 5 2 2" xfId="23888" xr:uid="{00000000-0005-0000-0000-00004C580000}"/>
    <cellStyle name="Note 3 3 2 5 2 3" xfId="33140" xr:uid="{00000000-0005-0000-0000-00004D580000}"/>
    <cellStyle name="Note 3 3 2 6" xfId="8067" xr:uid="{00000000-0005-0000-0000-00004E580000}"/>
    <cellStyle name="Note 3 3 2 6 2" xfId="17319" xr:uid="{00000000-0005-0000-0000-00004F580000}"/>
    <cellStyle name="Note 3 3 2 6 2 2" xfId="26571" xr:uid="{00000000-0005-0000-0000-000050580000}"/>
    <cellStyle name="Note 3 3 2 6 2 3" xfId="35823" xr:uid="{00000000-0005-0000-0000-000051580000}"/>
    <cellStyle name="Note 3 3 2 7" xfId="11189" xr:uid="{00000000-0005-0000-0000-000052580000}"/>
    <cellStyle name="Note 3 3 2 7 2" xfId="20441" xr:uid="{00000000-0005-0000-0000-000053580000}"/>
    <cellStyle name="Note 3 3 2 7 3" xfId="29693" xr:uid="{00000000-0005-0000-0000-000054580000}"/>
    <cellStyle name="Note 3 3 3" xfId="2027" xr:uid="{00000000-0005-0000-0000-000055580000}"/>
    <cellStyle name="Note 3 3 3 2" xfId="2776" xr:uid="{00000000-0005-0000-0000-000056580000}"/>
    <cellStyle name="Note 3 3 3 2 2" xfId="6224" xr:uid="{00000000-0005-0000-0000-000057580000}"/>
    <cellStyle name="Note 3 3 3 2 2 2" xfId="15476" xr:uid="{00000000-0005-0000-0000-000058580000}"/>
    <cellStyle name="Note 3 3 3 2 2 2 2" xfId="24728" xr:uid="{00000000-0005-0000-0000-000059580000}"/>
    <cellStyle name="Note 3 3 3 2 2 2 3" xfId="33980" xr:uid="{00000000-0005-0000-0000-00005A580000}"/>
    <cellStyle name="Note 3 3 3 2 3" xfId="8906" xr:uid="{00000000-0005-0000-0000-00005B580000}"/>
    <cellStyle name="Note 3 3 3 2 3 2" xfId="18158" xr:uid="{00000000-0005-0000-0000-00005C580000}"/>
    <cellStyle name="Note 3 3 3 2 3 2 2" xfId="27410" xr:uid="{00000000-0005-0000-0000-00005D580000}"/>
    <cellStyle name="Note 3 3 3 2 3 2 3" xfId="36662" xr:uid="{00000000-0005-0000-0000-00005E580000}"/>
    <cellStyle name="Note 3 3 3 2 4" xfId="12028" xr:uid="{00000000-0005-0000-0000-00005F580000}"/>
    <cellStyle name="Note 3 3 3 2 4 2" xfId="21280" xr:uid="{00000000-0005-0000-0000-000060580000}"/>
    <cellStyle name="Note 3 3 3 2 4 3" xfId="30532" xr:uid="{00000000-0005-0000-0000-000061580000}"/>
    <cellStyle name="Note 3 3 3 3" xfId="3432" xr:uid="{00000000-0005-0000-0000-000062580000}"/>
    <cellStyle name="Note 3 3 3 3 2" xfId="6880" xr:uid="{00000000-0005-0000-0000-000063580000}"/>
    <cellStyle name="Note 3 3 3 3 2 2" xfId="16132" xr:uid="{00000000-0005-0000-0000-000064580000}"/>
    <cellStyle name="Note 3 3 3 3 2 2 2" xfId="25384" xr:uid="{00000000-0005-0000-0000-000065580000}"/>
    <cellStyle name="Note 3 3 3 3 2 2 3" xfId="34636" xr:uid="{00000000-0005-0000-0000-000066580000}"/>
    <cellStyle name="Note 3 3 3 3 3" xfId="9562" xr:uid="{00000000-0005-0000-0000-000067580000}"/>
    <cellStyle name="Note 3 3 3 3 3 2" xfId="18814" xr:uid="{00000000-0005-0000-0000-000068580000}"/>
    <cellStyle name="Note 3 3 3 3 3 2 2" xfId="28066" xr:uid="{00000000-0005-0000-0000-000069580000}"/>
    <cellStyle name="Note 3 3 3 3 3 2 3" xfId="37318" xr:uid="{00000000-0005-0000-0000-00006A580000}"/>
    <cellStyle name="Note 3 3 3 3 4" xfId="12684" xr:uid="{00000000-0005-0000-0000-00006B580000}"/>
    <cellStyle name="Note 3 3 3 3 4 2" xfId="21936" xr:uid="{00000000-0005-0000-0000-00006C580000}"/>
    <cellStyle name="Note 3 3 3 3 4 3" xfId="31188" xr:uid="{00000000-0005-0000-0000-00006D580000}"/>
    <cellStyle name="Note 3 3 3 4" xfId="4067" xr:uid="{00000000-0005-0000-0000-00006E580000}"/>
    <cellStyle name="Note 3 3 3 4 2" xfId="7515" xr:uid="{00000000-0005-0000-0000-00006F580000}"/>
    <cellStyle name="Note 3 3 3 4 2 2" xfId="16767" xr:uid="{00000000-0005-0000-0000-000070580000}"/>
    <cellStyle name="Note 3 3 3 4 2 2 2" xfId="26019" xr:uid="{00000000-0005-0000-0000-000071580000}"/>
    <cellStyle name="Note 3 3 3 4 2 2 3" xfId="35271" xr:uid="{00000000-0005-0000-0000-000072580000}"/>
    <cellStyle name="Note 3 3 3 4 3" xfId="10197" xr:uid="{00000000-0005-0000-0000-000073580000}"/>
    <cellStyle name="Note 3 3 3 4 3 2" xfId="19449" xr:uid="{00000000-0005-0000-0000-000074580000}"/>
    <cellStyle name="Note 3 3 3 4 3 2 2" xfId="28701" xr:uid="{00000000-0005-0000-0000-000075580000}"/>
    <cellStyle name="Note 3 3 3 4 3 2 3" xfId="37953" xr:uid="{00000000-0005-0000-0000-000076580000}"/>
    <cellStyle name="Note 3 3 3 4 4" xfId="13319" xr:uid="{00000000-0005-0000-0000-000077580000}"/>
    <cellStyle name="Note 3 3 3 4 4 2" xfId="22571" xr:uid="{00000000-0005-0000-0000-000078580000}"/>
    <cellStyle name="Note 3 3 3 4 4 3" xfId="31823" xr:uid="{00000000-0005-0000-0000-000079580000}"/>
    <cellStyle name="Note 3 3 3 5" xfId="5475" xr:uid="{00000000-0005-0000-0000-00007A580000}"/>
    <cellStyle name="Note 3 3 3 5 2" xfId="14727" xr:uid="{00000000-0005-0000-0000-00007B580000}"/>
    <cellStyle name="Note 3 3 3 5 2 2" xfId="23979" xr:uid="{00000000-0005-0000-0000-00007C580000}"/>
    <cellStyle name="Note 3 3 3 5 2 3" xfId="33231" xr:uid="{00000000-0005-0000-0000-00007D580000}"/>
    <cellStyle name="Note 3 3 3 6" xfId="8157" xr:uid="{00000000-0005-0000-0000-00007E580000}"/>
    <cellStyle name="Note 3 3 3 6 2" xfId="17409" xr:uid="{00000000-0005-0000-0000-00007F580000}"/>
    <cellStyle name="Note 3 3 3 6 2 2" xfId="26661" xr:uid="{00000000-0005-0000-0000-000080580000}"/>
    <cellStyle name="Note 3 3 3 6 2 3" xfId="35913" xr:uid="{00000000-0005-0000-0000-000081580000}"/>
    <cellStyle name="Note 3 3 3 7" xfId="11279" xr:uid="{00000000-0005-0000-0000-000082580000}"/>
    <cellStyle name="Note 3 3 3 7 2" xfId="20531" xr:uid="{00000000-0005-0000-0000-000083580000}"/>
    <cellStyle name="Note 3 3 3 7 3" xfId="29783" xr:uid="{00000000-0005-0000-0000-000084580000}"/>
    <cellStyle name="Note 3 3 4" xfId="2103" xr:uid="{00000000-0005-0000-0000-000085580000}"/>
    <cellStyle name="Note 3 3 4 2" xfId="2852" xr:uid="{00000000-0005-0000-0000-000086580000}"/>
    <cellStyle name="Note 3 3 4 2 2" xfId="6300" xr:uid="{00000000-0005-0000-0000-000087580000}"/>
    <cellStyle name="Note 3 3 4 2 2 2" xfId="15552" xr:uid="{00000000-0005-0000-0000-000088580000}"/>
    <cellStyle name="Note 3 3 4 2 2 2 2" xfId="24804" xr:uid="{00000000-0005-0000-0000-000089580000}"/>
    <cellStyle name="Note 3 3 4 2 2 2 3" xfId="34056" xr:uid="{00000000-0005-0000-0000-00008A580000}"/>
    <cellStyle name="Note 3 3 4 2 3" xfId="8982" xr:uid="{00000000-0005-0000-0000-00008B580000}"/>
    <cellStyle name="Note 3 3 4 2 3 2" xfId="18234" xr:uid="{00000000-0005-0000-0000-00008C580000}"/>
    <cellStyle name="Note 3 3 4 2 3 2 2" xfId="27486" xr:uid="{00000000-0005-0000-0000-00008D580000}"/>
    <cellStyle name="Note 3 3 4 2 3 2 3" xfId="36738" xr:uid="{00000000-0005-0000-0000-00008E580000}"/>
    <cellStyle name="Note 3 3 4 2 4" xfId="12104" xr:uid="{00000000-0005-0000-0000-00008F580000}"/>
    <cellStyle name="Note 3 3 4 2 4 2" xfId="21356" xr:uid="{00000000-0005-0000-0000-000090580000}"/>
    <cellStyle name="Note 3 3 4 2 4 3" xfId="30608" xr:uid="{00000000-0005-0000-0000-000091580000}"/>
    <cellStyle name="Note 3 3 4 3" xfId="3508" xr:uid="{00000000-0005-0000-0000-000092580000}"/>
    <cellStyle name="Note 3 3 4 3 2" xfId="6956" xr:uid="{00000000-0005-0000-0000-000093580000}"/>
    <cellStyle name="Note 3 3 4 3 2 2" xfId="16208" xr:uid="{00000000-0005-0000-0000-000094580000}"/>
    <cellStyle name="Note 3 3 4 3 2 2 2" xfId="25460" xr:uid="{00000000-0005-0000-0000-000095580000}"/>
    <cellStyle name="Note 3 3 4 3 2 2 3" xfId="34712" xr:uid="{00000000-0005-0000-0000-000096580000}"/>
    <cellStyle name="Note 3 3 4 3 3" xfId="9638" xr:uid="{00000000-0005-0000-0000-000097580000}"/>
    <cellStyle name="Note 3 3 4 3 3 2" xfId="18890" xr:uid="{00000000-0005-0000-0000-000098580000}"/>
    <cellStyle name="Note 3 3 4 3 3 2 2" xfId="28142" xr:uid="{00000000-0005-0000-0000-000099580000}"/>
    <cellStyle name="Note 3 3 4 3 3 2 3" xfId="37394" xr:uid="{00000000-0005-0000-0000-00009A580000}"/>
    <cellStyle name="Note 3 3 4 3 4" xfId="12760" xr:uid="{00000000-0005-0000-0000-00009B580000}"/>
    <cellStyle name="Note 3 3 4 3 4 2" xfId="22012" xr:uid="{00000000-0005-0000-0000-00009C580000}"/>
    <cellStyle name="Note 3 3 4 3 4 3" xfId="31264" xr:uid="{00000000-0005-0000-0000-00009D580000}"/>
    <cellStyle name="Note 3 3 4 4" xfId="4143" xr:uid="{00000000-0005-0000-0000-00009E580000}"/>
    <cellStyle name="Note 3 3 4 4 2" xfId="7591" xr:uid="{00000000-0005-0000-0000-00009F580000}"/>
    <cellStyle name="Note 3 3 4 4 2 2" xfId="16843" xr:uid="{00000000-0005-0000-0000-0000A0580000}"/>
    <cellStyle name="Note 3 3 4 4 2 2 2" xfId="26095" xr:uid="{00000000-0005-0000-0000-0000A1580000}"/>
    <cellStyle name="Note 3 3 4 4 2 2 3" xfId="35347" xr:uid="{00000000-0005-0000-0000-0000A2580000}"/>
    <cellStyle name="Note 3 3 4 4 3" xfId="10273" xr:uid="{00000000-0005-0000-0000-0000A3580000}"/>
    <cellStyle name="Note 3 3 4 4 3 2" xfId="19525" xr:uid="{00000000-0005-0000-0000-0000A4580000}"/>
    <cellStyle name="Note 3 3 4 4 3 2 2" xfId="28777" xr:uid="{00000000-0005-0000-0000-0000A5580000}"/>
    <cellStyle name="Note 3 3 4 4 3 2 3" xfId="38029" xr:uid="{00000000-0005-0000-0000-0000A6580000}"/>
    <cellStyle name="Note 3 3 4 4 4" xfId="13395" xr:uid="{00000000-0005-0000-0000-0000A7580000}"/>
    <cellStyle name="Note 3 3 4 4 4 2" xfId="22647" xr:uid="{00000000-0005-0000-0000-0000A8580000}"/>
    <cellStyle name="Note 3 3 4 4 4 3" xfId="31899" xr:uid="{00000000-0005-0000-0000-0000A9580000}"/>
    <cellStyle name="Note 3 3 4 5" xfId="5551" xr:uid="{00000000-0005-0000-0000-0000AA580000}"/>
    <cellStyle name="Note 3 3 4 5 2" xfId="14803" xr:uid="{00000000-0005-0000-0000-0000AB580000}"/>
    <cellStyle name="Note 3 3 4 5 2 2" xfId="24055" xr:uid="{00000000-0005-0000-0000-0000AC580000}"/>
    <cellStyle name="Note 3 3 4 5 2 3" xfId="33307" xr:uid="{00000000-0005-0000-0000-0000AD580000}"/>
    <cellStyle name="Note 3 3 4 6" xfId="8233" xr:uid="{00000000-0005-0000-0000-0000AE580000}"/>
    <cellStyle name="Note 3 3 4 6 2" xfId="17485" xr:uid="{00000000-0005-0000-0000-0000AF580000}"/>
    <cellStyle name="Note 3 3 4 6 2 2" xfId="26737" xr:uid="{00000000-0005-0000-0000-0000B0580000}"/>
    <cellStyle name="Note 3 3 4 6 2 3" xfId="35989" xr:uid="{00000000-0005-0000-0000-0000B1580000}"/>
    <cellStyle name="Note 3 3 4 7" xfId="11355" xr:uid="{00000000-0005-0000-0000-0000B2580000}"/>
    <cellStyle name="Note 3 3 4 7 2" xfId="20607" xr:uid="{00000000-0005-0000-0000-0000B3580000}"/>
    <cellStyle name="Note 3 3 4 7 3" xfId="29859" xr:uid="{00000000-0005-0000-0000-0000B4580000}"/>
    <cellStyle name="Note 3 3 5" xfId="2172" xr:uid="{00000000-0005-0000-0000-0000B5580000}"/>
    <cellStyle name="Note 3 3 5 2" xfId="2921" xr:uid="{00000000-0005-0000-0000-0000B6580000}"/>
    <cellStyle name="Note 3 3 5 2 2" xfId="6369" xr:uid="{00000000-0005-0000-0000-0000B7580000}"/>
    <cellStyle name="Note 3 3 5 2 2 2" xfId="15621" xr:uid="{00000000-0005-0000-0000-0000B8580000}"/>
    <cellStyle name="Note 3 3 5 2 2 2 2" xfId="24873" xr:uid="{00000000-0005-0000-0000-0000B9580000}"/>
    <cellStyle name="Note 3 3 5 2 2 2 3" xfId="34125" xr:uid="{00000000-0005-0000-0000-0000BA580000}"/>
    <cellStyle name="Note 3 3 5 2 3" xfId="9051" xr:uid="{00000000-0005-0000-0000-0000BB580000}"/>
    <cellStyle name="Note 3 3 5 2 3 2" xfId="18303" xr:uid="{00000000-0005-0000-0000-0000BC580000}"/>
    <cellStyle name="Note 3 3 5 2 3 2 2" xfId="27555" xr:uid="{00000000-0005-0000-0000-0000BD580000}"/>
    <cellStyle name="Note 3 3 5 2 3 2 3" xfId="36807" xr:uid="{00000000-0005-0000-0000-0000BE580000}"/>
    <cellStyle name="Note 3 3 5 2 4" xfId="12173" xr:uid="{00000000-0005-0000-0000-0000BF580000}"/>
    <cellStyle name="Note 3 3 5 2 4 2" xfId="21425" xr:uid="{00000000-0005-0000-0000-0000C0580000}"/>
    <cellStyle name="Note 3 3 5 2 4 3" xfId="30677" xr:uid="{00000000-0005-0000-0000-0000C1580000}"/>
    <cellStyle name="Note 3 3 5 3" xfId="3577" xr:uid="{00000000-0005-0000-0000-0000C2580000}"/>
    <cellStyle name="Note 3 3 5 3 2" xfId="7025" xr:uid="{00000000-0005-0000-0000-0000C3580000}"/>
    <cellStyle name="Note 3 3 5 3 2 2" xfId="16277" xr:uid="{00000000-0005-0000-0000-0000C4580000}"/>
    <cellStyle name="Note 3 3 5 3 2 2 2" xfId="25529" xr:uid="{00000000-0005-0000-0000-0000C5580000}"/>
    <cellStyle name="Note 3 3 5 3 2 2 3" xfId="34781" xr:uid="{00000000-0005-0000-0000-0000C6580000}"/>
    <cellStyle name="Note 3 3 5 3 3" xfId="9707" xr:uid="{00000000-0005-0000-0000-0000C7580000}"/>
    <cellStyle name="Note 3 3 5 3 3 2" xfId="18959" xr:uid="{00000000-0005-0000-0000-0000C8580000}"/>
    <cellStyle name="Note 3 3 5 3 3 2 2" xfId="28211" xr:uid="{00000000-0005-0000-0000-0000C9580000}"/>
    <cellStyle name="Note 3 3 5 3 3 2 3" xfId="37463" xr:uid="{00000000-0005-0000-0000-0000CA580000}"/>
    <cellStyle name="Note 3 3 5 3 4" xfId="12829" xr:uid="{00000000-0005-0000-0000-0000CB580000}"/>
    <cellStyle name="Note 3 3 5 3 4 2" xfId="22081" xr:uid="{00000000-0005-0000-0000-0000CC580000}"/>
    <cellStyle name="Note 3 3 5 3 4 3" xfId="31333" xr:uid="{00000000-0005-0000-0000-0000CD580000}"/>
    <cellStyle name="Note 3 3 5 4" xfId="4212" xr:uid="{00000000-0005-0000-0000-0000CE580000}"/>
    <cellStyle name="Note 3 3 5 4 2" xfId="7660" xr:uid="{00000000-0005-0000-0000-0000CF580000}"/>
    <cellStyle name="Note 3 3 5 4 2 2" xfId="16912" xr:uid="{00000000-0005-0000-0000-0000D0580000}"/>
    <cellStyle name="Note 3 3 5 4 2 2 2" xfId="26164" xr:uid="{00000000-0005-0000-0000-0000D1580000}"/>
    <cellStyle name="Note 3 3 5 4 2 2 3" xfId="35416" xr:uid="{00000000-0005-0000-0000-0000D2580000}"/>
    <cellStyle name="Note 3 3 5 4 3" xfId="10342" xr:uid="{00000000-0005-0000-0000-0000D3580000}"/>
    <cellStyle name="Note 3 3 5 4 3 2" xfId="19594" xr:uid="{00000000-0005-0000-0000-0000D4580000}"/>
    <cellStyle name="Note 3 3 5 4 3 2 2" xfId="28846" xr:uid="{00000000-0005-0000-0000-0000D5580000}"/>
    <cellStyle name="Note 3 3 5 4 3 2 3" xfId="38098" xr:uid="{00000000-0005-0000-0000-0000D6580000}"/>
    <cellStyle name="Note 3 3 5 4 4" xfId="13464" xr:uid="{00000000-0005-0000-0000-0000D7580000}"/>
    <cellStyle name="Note 3 3 5 4 4 2" xfId="22716" xr:uid="{00000000-0005-0000-0000-0000D8580000}"/>
    <cellStyle name="Note 3 3 5 4 4 3" xfId="31968" xr:uid="{00000000-0005-0000-0000-0000D9580000}"/>
    <cellStyle name="Note 3 3 5 5" xfId="5620" xr:uid="{00000000-0005-0000-0000-0000DA580000}"/>
    <cellStyle name="Note 3 3 5 5 2" xfId="14872" xr:uid="{00000000-0005-0000-0000-0000DB580000}"/>
    <cellStyle name="Note 3 3 5 5 2 2" xfId="24124" xr:uid="{00000000-0005-0000-0000-0000DC580000}"/>
    <cellStyle name="Note 3 3 5 5 2 3" xfId="33376" xr:uid="{00000000-0005-0000-0000-0000DD580000}"/>
    <cellStyle name="Note 3 3 5 6" xfId="8302" xr:uid="{00000000-0005-0000-0000-0000DE580000}"/>
    <cellStyle name="Note 3 3 5 6 2" xfId="17554" xr:uid="{00000000-0005-0000-0000-0000DF580000}"/>
    <cellStyle name="Note 3 3 5 6 2 2" xfId="26806" xr:uid="{00000000-0005-0000-0000-0000E0580000}"/>
    <cellStyle name="Note 3 3 5 6 2 3" xfId="36058" xr:uid="{00000000-0005-0000-0000-0000E1580000}"/>
    <cellStyle name="Note 3 3 5 7" xfId="11424" xr:uid="{00000000-0005-0000-0000-0000E2580000}"/>
    <cellStyle name="Note 3 3 5 7 2" xfId="20676" xr:uid="{00000000-0005-0000-0000-0000E3580000}"/>
    <cellStyle name="Note 3 3 5 7 3" xfId="29928" xr:uid="{00000000-0005-0000-0000-0000E4580000}"/>
    <cellStyle name="Note 3 3 6" xfId="2233" xr:uid="{00000000-0005-0000-0000-0000E5580000}"/>
    <cellStyle name="Note 3 3 6 2" xfId="2982" xr:uid="{00000000-0005-0000-0000-0000E6580000}"/>
    <cellStyle name="Note 3 3 6 2 2" xfId="6430" xr:uid="{00000000-0005-0000-0000-0000E7580000}"/>
    <cellStyle name="Note 3 3 6 2 2 2" xfId="15682" xr:uid="{00000000-0005-0000-0000-0000E8580000}"/>
    <cellStyle name="Note 3 3 6 2 2 2 2" xfId="24934" xr:uid="{00000000-0005-0000-0000-0000E9580000}"/>
    <cellStyle name="Note 3 3 6 2 2 2 3" xfId="34186" xr:uid="{00000000-0005-0000-0000-0000EA580000}"/>
    <cellStyle name="Note 3 3 6 2 3" xfId="9112" xr:uid="{00000000-0005-0000-0000-0000EB580000}"/>
    <cellStyle name="Note 3 3 6 2 3 2" xfId="18364" xr:uid="{00000000-0005-0000-0000-0000EC580000}"/>
    <cellStyle name="Note 3 3 6 2 3 2 2" xfId="27616" xr:uid="{00000000-0005-0000-0000-0000ED580000}"/>
    <cellStyle name="Note 3 3 6 2 3 2 3" xfId="36868" xr:uid="{00000000-0005-0000-0000-0000EE580000}"/>
    <cellStyle name="Note 3 3 6 2 4" xfId="12234" xr:uid="{00000000-0005-0000-0000-0000EF580000}"/>
    <cellStyle name="Note 3 3 6 2 4 2" xfId="21486" xr:uid="{00000000-0005-0000-0000-0000F0580000}"/>
    <cellStyle name="Note 3 3 6 2 4 3" xfId="30738" xr:uid="{00000000-0005-0000-0000-0000F1580000}"/>
    <cellStyle name="Note 3 3 6 3" xfId="3638" xr:uid="{00000000-0005-0000-0000-0000F2580000}"/>
    <cellStyle name="Note 3 3 6 3 2" xfId="7086" xr:uid="{00000000-0005-0000-0000-0000F3580000}"/>
    <cellStyle name="Note 3 3 6 3 2 2" xfId="16338" xr:uid="{00000000-0005-0000-0000-0000F4580000}"/>
    <cellStyle name="Note 3 3 6 3 2 2 2" xfId="25590" xr:uid="{00000000-0005-0000-0000-0000F5580000}"/>
    <cellStyle name="Note 3 3 6 3 2 2 3" xfId="34842" xr:uid="{00000000-0005-0000-0000-0000F6580000}"/>
    <cellStyle name="Note 3 3 6 3 3" xfId="9768" xr:uid="{00000000-0005-0000-0000-0000F7580000}"/>
    <cellStyle name="Note 3 3 6 3 3 2" xfId="19020" xr:uid="{00000000-0005-0000-0000-0000F8580000}"/>
    <cellStyle name="Note 3 3 6 3 3 2 2" xfId="28272" xr:uid="{00000000-0005-0000-0000-0000F9580000}"/>
    <cellStyle name="Note 3 3 6 3 3 2 3" xfId="37524" xr:uid="{00000000-0005-0000-0000-0000FA580000}"/>
    <cellStyle name="Note 3 3 6 3 4" xfId="12890" xr:uid="{00000000-0005-0000-0000-0000FB580000}"/>
    <cellStyle name="Note 3 3 6 3 4 2" xfId="22142" xr:uid="{00000000-0005-0000-0000-0000FC580000}"/>
    <cellStyle name="Note 3 3 6 3 4 3" xfId="31394" xr:uid="{00000000-0005-0000-0000-0000FD580000}"/>
    <cellStyle name="Note 3 3 6 4" xfId="4273" xr:uid="{00000000-0005-0000-0000-0000FE580000}"/>
    <cellStyle name="Note 3 3 6 4 2" xfId="7721" xr:uid="{00000000-0005-0000-0000-0000FF580000}"/>
    <cellStyle name="Note 3 3 6 4 2 2" xfId="16973" xr:uid="{00000000-0005-0000-0000-000000590000}"/>
    <cellStyle name="Note 3 3 6 4 2 2 2" xfId="26225" xr:uid="{00000000-0005-0000-0000-000001590000}"/>
    <cellStyle name="Note 3 3 6 4 2 2 3" xfId="35477" xr:uid="{00000000-0005-0000-0000-000002590000}"/>
    <cellStyle name="Note 3 3 6 4 3" xfId="10403" xr:uid="{00000000-0005-0000-0000-000003590000}"/>
    <cellStyle name="Note 3 3 6 4 3 2" xfId="19655" xr:uid="{00000000-0005-0000-0000-000004590000}"/>
    <cellStyle name="Note 3 3 6 4 3 2 2" xfId="28907" xr:uid="{00000000-0005-0000-0000-000005590000}"/>
    <cellStyle name="Note 3 3 6 4 3 2 3" xfId="38159" xr:uid="{00000000-0005-0000-0000-000006590000}"/>
    <cellStyle name="Note 3 3 6 4 4" xfId="13525" xr:uid="{00000000-0005-0000-0000-000007590000}"/>
    <cellStyle name="Note 3 3 6 4 4 2" xfId="22777" xr:uid="{00000000-0005-0000-0000-000008590000}"/>
    <cellStyle name="Note 3 3 6 4 4 3" xfId="32029" xr:uid="{00000000-0005-0000-0000-000009590000}"/>
    <cellStyle name="Note 3 3 6 5" xfId="5681" xr:uid="{00000000-0005-0000-0000-00000A590000}"/>
    <cellStyle name="Note 3 3 6 5 2" xfId="14933" xr:uid="{00000000-0005-0000-0000-00000B590000}"/>
    <cellStyle name="Note 3 3 6 5 2 2" xfId="24185" xr:uid="{00000000-0005-0000-0000-00000C590000}"/>
    <cellStyle name="Note 3 3 6 5 2 3" xfId="33437" xr:uid="{00000000-0005-0000-0000-00000D590000}"/>
    <cellStyle name="Note 3 3 6 6" xfId="8363" xr:uid="{00000000-0005-0000-0000-00000E590000}"/>
    <cellStyle name="Note 3 3 6 6 2" xfId="17615" xr:uid="{00000000-0005-0000-0000-00000F590000}"/>
    <cellStyle name="Note 3 3 6 6 2 2" xfId="26867" xr:uid="{00000000-0005-0000-0000-000010590000}"/>
    <cellStyle name="Note 3 3 6 6 2 3" xfId="36119" xr:uid="{00000000-0005-0000-0000-000011590000}"/>
    <cellStyle name="Note 3 3 6 7" xfId="11485" xr:uid="{00000000-0005-0000-0000-000012590000}"/>
    <cellStyle name="Note 3 3 6 7 2" xfId="20737" xr:uid="{00000000-0005-0000-0000-000013590000}"/>
    <cellStyle name="Note 3 3 6 7 3" xfId="29989" xr:uid="{00000000-0005-0000-0000-000014590000}"/>
    <cellStyle name="Note 3 3 7" xfId="1064" xr:uid="{00000000-0005-0000-0000-000015590000}"/>
    <cellStyle name="Note 3 3 7 2" xfId="4792" xr:uid="{00000000-0005-0000-0000-000016590000}"/>
    <cellStyle name="Note 3 3 7 2 2" xfId="14044" xr:uid="{00000000-0005-0000-0000-000017590000}"/>
    <cellStyle name="Note 3 3 7 2 2 2" xfId="23296" xr:uid="{00000000-0005-0000-0000-000018590000}"/>
    <cellStyle name="Note 3 3 7 2 2 3" xfId="32548" xr:uid="{00000000-0005-0000-0000-000019590000}"/>
    <cellStyle name="Note 3 3 7 3" xfId="4895" xr:uid="{00000000-0005-0000-0000-00001A590000}"/>
    <cellStyle name="Note 3 3 7 3 2" xfId="14147" xr:uid="{00000000-0005-0000-0000-00001B590000}"/>
    <cellStyle name="Note 3 3 7 3 2 2" xfId="23399" xr:uid="{00000000-0005-0000-0000-00001C590000}"/>
    <cellStyle name="Note 3 3 7 3 2 3" xfId="32651" xr:uid="{00000000-0005-0000-0000-00001D590000}"/>
    <cellStyle name="Note 3 3 7 4" xfId="10818" xr:uid="{00000000-0005-0000-0000-00001E590000}"/>
    <cellStyle name="Note 3 3 7 4 2" xfId="20070" xr:uid="{00000000-0005-0000-0000-00001F590000}"/>
    <cellStyle name="Note 3 3 7 4 3" xfId="29322" xr:uid="{00000000-0005-0000-0000-000020590000}"/>
    <cellStyle name="Note 3 3 8" xfId="893" xr:uid="{00000000-0005-0000-0000-000021590000}"/>
    <cellStyle name="Note 3 3 8 2" xfId="4621" xr:uid="{00000000-0005-0000-0000-000022590000}"/>
    <cellStyle name="Note 3 3 8 2 2" xfId="13873" xr:uid="{00000000-0005-0000-0000-000023590000}"/>
    <cellStyle name="Note 3 3 8 2 2 2" xfId="23125" xr:uid="{00000000-0005-0000-0000-000024590000}"/>
    <cellStyle name="Note 3 3 8 2 2 3" xfId="32377" xr:uid="{00000000-0005-0000-0000-000025590000}"/>
    <cellStyle name="Note 3 3 8 3" xfId="859" xr:uid="{00000000-0005-0000-0000-000026590000}"/>
    <cellStyle name="Note 3 3 8 3 2" xfId="10613" xr:uid="{00000000-0005-0000-0000-000027590000}"/>
    <cellStyle name="Note 3 3 8 3 2 2" xfId="19865" xr:uid="{00000000-0005-0000-0000-000028590000}"/>
    <cellStyle name="Note 3 3 8 3 2 3" xfId="29117" xr:uid="{00000000-0005-0000-0000-000029590000}"/>
    <cellStyle name="Note 3 3 8 4" xfId="10647" xr:uid="{00000000-0005-0000-0000-00002A590000}"/>
    <cellStyle name="Note 3 3 8 4 2" xfId="19899" xr:uid="{00000000-0005-0000-0000-00002B590000}"/>
    <cellStyle name="Note 3 3 8 4 3" xfId="29151" xr:uid="{00000000-0005-0000-0000-00002C590000}"/>
    <cellStyle name="Note 3 3 9" xfId="932" xr:uid="{00000000-0005-0000-0000-00002D590000}"/>
    <cellStyle name="Note 3 3 9 2" xfId="4660" xr:uid="{00000000-0005-0000-0000-00002E590000}"/>
    <cellStyle name="Note 3 3 9 2 2" xfId="13912" xr:uid="{00000000-0005-0000-0000-00002F590000}"/>
    <cellStyle name="Note 3 3 9 2 2 2" xfId="23164" xr:uid="{00000000-0005-0000-0000-000030590000}"/>
    <cellStyle name="Note 3 3 9 2 2 3" xfId="32416" xr:uid="{00000000-0005-0000-0000-000031590000}"/>
    <cellStyle name="Note 3 3 9 3" xfId="4940" xr:uid="{00000000-0005-0000-0000-000032590000}"/>
    <cellStyle name="Note 3 3 9 3 2" xfId="14192" xr:uid="{00000000-0005-0000-0000-000033590000}"/>
    <cellStyle name="Note 3 3 9 3 2 2" xfId="23444" xr:uid="{00000000-0005-0000-0000-000034590000}"/>
    <cellStyle name="Note 3 3 9 3 2 3" xfId="32696" xr:uid="{00000000-0005-0000-0000-000035590000}"/>
    <cellStyle name="Note 3 3 9 4" xfId="10686" xr:uid="{00000000-0005-0000-0000-000036590000}"/>
    <cellStyle name="Note 3 3 9 4 2" xfId="19938" xr:uid="{00000000-0005-0000-0000-000037590000}"/>
    <cellStyle name="Note 3 3 9 4 3" xfId="29190" xr:uid="{00000000-0005-0000-0000-000038590000}"/>
    <cellStyle name="Note 3 4" xfId="806" xr:uid="{00000000-0005-0000-0000-000039590000}"/>
    <cellStyle name="Note 3 4 10" xfId="4549" xr:uid="{00000000-0005-0000-0000-00003A590000}"/>
    <cellStyle name="Note 3 4 10 2" xfId="13801" xr:uid="{00000000-0005-0000-0000-00003B590000}"/>
    <cellStyle name="Note 3 4 10 2 2" xfId="23053" xr:uid="{00000000-0005-0000-0000-00003C590000}"/>
    <cellStyle name="Note 3 4 10 2 3" xfId="32305" xr:uid="{00000000-0005-0000-0000-00003D590000}"/>
    <cellStyle name="Note 3 4 11" xfId="4994" xr:uid="{00000000-0005-0000-0000-00003E590000}"/>
    <cellStyle name="Note 3 4 11 2" xfId="14246" xr:uid="{00000000-0005-0000-0000-00003F590000}"/>
    <cellStyle name="Note 3 4 11 2 2" xfId="23498" xr:uid="{00000000-0005-0000-0000-000040590000}"/>
    <cellStyle name="Note 3 4 11 2 3" xfId="32750" xr:uid="{00000000-0005-0000-0000-000041590000}"/>
    <cellStyle name="Note 3 4 12" xfId="10578" xr:uid="{00000000-0005-0000-0000-000042590000}"/>
    <cellStyle name="Note 3 4 12 2" xfId="19830" xr:uid="{00000000-0005-0000-0000-000043590000}"/>
    <cellStyle name="Note 3 4 12 3" xfId="29082" xr:uid="{00000000-0005-0000-0000-000044590000}"/>
    <cellStyle name="Note 3 4 2" xfId="1985" xr:uid="{00000000-0005-0000-0000-000045590000}"/>
    <cellStyle name="Note 3 4 2 2" xfId="2738" xr:uid="{00000000-0005-0000-0000-000046590000}"/>
    <cellStyle name="Note 3 4 2 2 2" xfId="6186" xr:uid="{00000000-0005-0000-0000-000047590000}"/>
    <cellStyle name="Note 3 4 2 2 2 2" xfId="15438" xr:uid="{00000000-0005-0000-0000-000048590000}"/>
    <cellStyle name="Note 3 4 2 2 2 2 2" xfId="24690" xr:uid="{00000000-0005-0000-0000-000049590000}"/>
    <cellStyle name="Note 3 4 2 2 2 2 3" xfId="33942" xr:uid="{00000000-0005-0000-0000-00004A590000}"/>
    <cellStyle name="Note 3 4 2 2 3" xfId="8868" xr:uid="{00000000-0005-0000-0000-00004B590000}"/>
    <cellStyle name="Note 3 4 2 2 3 2" xfId="18120" xr:uid="{00000000-0005-0000-0000-00004C590000}"/>
    <cellStyle name="Note 3 4 2 2 3 2 2" xfId="27372" xr:uid="{00000000-0005-0000-0000-00004D590000}"/>
    <cellStyle name="Note 3 4 2 2 3 2 3" xfId="36624" xr:uid="{00000000-0005-0000-0000-00004E590000}"/>
    <cellStyle name="Note 3 4 2 2 4" xfId="11990" xr:uid="{00000000-0005-0000-0000-00004F590000}"/>
    <cellStyle name="Note 3 4 2 2 4 2" xfId="21242" xr:uid="{00000000-0005-0000-0000-000050590000}"/>
    <cellStyle name="Note 3 4 2 2 4 3" xfId="30494" xr:uid="{00000000-0005-0000-0000-000051590000}"/>
    <cellStyle name="Note 3 4 2 3" xfId="3394" xr:uid="{00000000-0005-0000-0000-000052590000}"/>
    <cellStyle name="Note 3 4 2 3 2" xfId="6842" xr:uid="{00000000-0005-0000-0000-000053590000}"/>
    <cellStyle name="Note 3 4 2 3 2 2" xfId="16094" xr:uid="{00000000-0005-0000-0000-000054590000}"/>
    <cellStyle name="Note 3 4 2 3 2 2 2" xfId="25346" xr:uid="{00000000-0005-0000-0000-000055590000}"/>
    <cellStyle name="Note 3 4 2 3 2 2 3" xfId="34598" xr:uid="{00000000-0005-0000-0000-000056590000}"/>
    <cellStyle name="Note 3 4 2 3 3" xfId="9524" xr:uid="{00000000-0005-0000-0000-000057590000}"/>
    <cellStyle name="Note 3 4 2 3 3 2" xfId="18776" xr:uid="{00000000-0005-0000-0000-000058590000}"/>
    <cellStyle name="Note 3 4 2 3 3 2 2" xfId="28028" xr:uid="{00000000-0005-0000-0000-000059590000}"/>
    <cellStyle name="Note 3 4 2 3 3 2 3" xfId="37280" xr:uid="{00000000-0005-0000-0000-00005A590000}"/>
    <cellStyle name="Note 3 4 2 3 4" xfId="12646" xr:uid="{00000000-0005-0000-0000-00005B590000}"/>
    <cellStyle name="Note 3 4 2 3 4 2" xfId="21898" xr:uid="{00000000-0005-0000-0000-00005C590000}"/>
    <cellStyle name="Note 3 4 2 3 4 3" xfId="31150" xr:uid="{00000000-0005-0000-0000-00005D590000}"/>
    <cellStyle name="Note 3 4 2 4" xfId="4029" xr:uid="{00000000-0005-0000-0000-00005E590000}"/>
    <cellStyle name="Note 3 4 2 4 2" xfId="7477" xr:uid="{00000000-0005-0000-0000-00005F590000}"/>
    <cellStyle name="Note 3 4 2 4 2 2" xfId="16729" xr:uid="{00000000-0005-0000-0000-000060590000}"/>
    <cellStyle name="Note 3 4 2 4 2 2 2" xfId="25981" xr:uid="{00000000-0005-0000-0000-000061590000}"/>
    <cellStyle name="Note 3 4 2 4 2 2 3" xfId="35233" xr:uid="{00000000-0005-0000-0000-000062590000}"/>
    <cellStyle name="Note 3 4 2 4 3" xfId="10159" xr:uid="{00000000-0005-0000-0000-000063590000}"/>
    <cellStyle name="Note 3 4 2 4 3 2" xfId="19411" xr:uid="{00000000-0005-0000-0000-000064590000}"/>
    <cellStyle name="Note 3 4 2 4 3 2 2" xfId="28663" xr:uid="{00000000-0005-0000-0000-000065590000}"/>
    <cellStyle name="Note 3 4 2 4 3 2 3" xfId="37915" xr:uid="{00000000-0005-0000-0000-000066590000}"/>
    <cellStyle name="Note 3 4 2 4 4" xfId="13281" xr:uid="{00000000-0005-0000-0000-000067590000}"/>
    <cellStyle name="Note 3 4 2 4 4 2" xfId="22533" xr:uid="{00000000-0005-0000-0000-000068590000}"/>
    <cellStyle name="Note 3 4 2 4 4 3" xfId="31785" xr:uid="{00000000-0005-0000-0000-000069590000}"/>
    <cellStyle name="Note 3 4 2 5" xfId="5435" xr:uid="{00000000-0005-0000-0000-00006A590000}"/>
    <cellStyle name="Note 3 4 2 5 2" xfId="14687" xr:uid="{00000000-0005-0000-0000-00006B590000}"/>
    <cellStyle name="Note 3 4 2 5 2 2" xfId="23939" xr:uid="{00000000-0005-0000-0000-00006C590000}"/>
    <cellStyle name="Note 3 4 2 5 2 3" xfId="33191" xr:uid="{00000000-0005-0000-0000-00006D590000}"/>
    <cellStyle name="Note 3 4 2 6" xfId="8118" xr:uid="{00000000-0005-0000-0000-00006E590000}"/>
    <cellStyle name="Note 3 4 2 6 2" xfId="17370" xr:uid="{00000000-0005-0000-0000-00006F590000}"/>
    <cellStyle name="Note 3 4 2 6 2 2" xfId="26622" xr:uid="{00000000-0005-0000-0000-000070590000}"/>
    <cellStyle name="Note 3 4 2 6 2 3" xfId="35874" xr:uid="{00000000-0005-0000-0000-000071590000}"/>
    <cellStyle name="Note 3 4 2 7" xfId="11240" xr:uid="{00000000-0005-0000-0000-000072590000}"/>
    <cellStyle name="Note 3 4 2 7 2" xfId="20492" xr:uid="{00000000-0005-0000-0000-000073590000}"/>
    <cellStyle name="Note 3 4 2 7 3" xfId="29744" xr:uid="{00000000-0005-0000-0000-000074590000}"/>
    <cellStyle name="Note 3 4 3" xfId="2067" xr:uid="{00000000-0005-0000-0000-000075590000}"/>
    <cellStyle name="Note 3 4 3 2" xfId="2816" xr:uid="{00000000-0005-0000-0000-000076590000}"/>
    <cellStyle name="Note 3 4 3 2 2" xfId="6264" xr:uid="{00000000-0005-0000-0000-000077590000}"/>
    <cellStyle name="Note 3 4 3 2 2 2" xfId="15516" xr:uid="{00000000-0005-0000-0000-000078590000}"/>
    <cellStyle name="Note 3 4 3 2 2 2 2" xfId="24768" xr:uid="{00000000-0005-0000-0000-000079590000}"/>
    <cellStyle name="Note 3 4 3 2 2 2 3" xfId="34020" xr:uid="{00000000-0005-0000-0000-00007A590000}"/>
    <cellStyle name="Note 3 4 3 2 3" xfId="8946" xr:uid="{00000000-0005-0000-0000-00007B590000}"/>
    <cellStyle name="Note 3 4 3 2 3 2" xfId="18198" xr:uid="{00000000-0005-0000-0000-00007C590000}"/>
    <cellStyle name="Note 3 4 3 2 3 2 2" xfId="27450" xr:uid="{00000000-0005-0000-0000-00007D590000}"/>
    <cellStyle name="Note 3 4 3 2 3 2 3" xfId="36702" xr:uid="{00000000-0005-0000-0000-00007E590000}"/>
    <cellStyle name="Note 3 4 3 2 4" xfId="12068" xr:uid="{00000000-0005-0000-0000-00007F590000}"/>
    <cellStyle name="Note 3 4 3 2 4 2" xfId="21320" xr:uid="{00000000-0005-0000-0000-000080590000}"/>
    <cellStyle name="Note 3 4 3 2 4 3" xfId="30572" xr:uid="{00000000-0005-0000-0000-000081590000}"/>
    <cellStyle name="Note 3 4 3 3" xfId="3472" xr:uid="{00000000-0005-0000-0000-000082590000}"/>
    <cellStyle name="Note 3 4 3 3 2" xfId="6920" xr:uid="{00000000-0005-0000-0000-000083590000}"/>
    <cellStyle name="Note 3 4 3 3 2 2" xfId="16172" xr:uid="{00000000-0005-0000-0000-000084590000}"/>
    <cellStyle name="Note 3 4 3 3 2 2 2" xfId="25424" xr:uid="{00000000-0005-0000-0000-000085590000}"/>
    <cellStyle name="Note 3 4 3 3 2 2 3" xfId="34676" xr:uid="{00000000-0005-0000-0000-000086590000}"/>
    <cellStyle name="Note 3 4 3 3 3" xfId="9602" xr:uid="{00000000-0005-0000-0000-000087590000}"/>
    <cellStyle name="Note 3 4 3 3 3 2" xfId="18854" xr:uid="{00000000-0005-0000-0000-000088590000}"/>
    <cellStyle name="Note 3 4 3 3 3 2 2" xfId="28106" xr:uid="{00000000-0005-0000-0000-000089590000}"/>
    <cellStyle name="Note 3 4 3 3 3 2 3" xfId="37358" xr:uid="{00000000-0005-0000-0000-00008A590000}"/>
    <cellStyle name="Note 3 4 3 3 4" xfId="12724" xr:uid="{00000000-0005-0000-0000-00008B590000}"/>
    <cellStyle name="Note 3 4 3 3 4 2" xfId="21976" xr:uid="{00000000-0005-0000-0000-00008C590000}"/>
    <cellStyle name="Note 3 4 3 3 4 3" xfId="31228" xr:uid="{00000000-0005-0000-0000-00008D590000}"/>
    <cellStyle name="Note 3 4 3 4" xfId="4107" xr:uid="{00000000-0005-0000-0000-00008E590000}"/>
    <cellStyle name="Note 3 4 3 4 2" xfId="7555" xr:uid="{00000000-0005-0000-0000-00008F590000}"/>
    <cellStyle name="Note 3 4 3 4 2 2" xfId="16807" xr:uid="{00000000-0005-0000-0000-000090590000}"/>
    <cellStyle name="Note 3 4 3 4 2 2 2" xfId="26059" xr:uid="{00000000-0005-0000-0000-000091590000}"/>
    <cellStyle name="Note 3 4 3 4 2 2 3" xfId="35311" xr:uid="{00000000-0005-0000-0000-000092590000}"/>
    <cellStyle name="Note 3 4 3 4 3" xfId="10237" xr:uid="{00000000-0005-0000-0000-000093590000}"/>
    <cellStyle name="Note 3 4 3 4 3 2" xfId="19489" xr:uid="{00000000-0005-0000-0000-000094590000}"/>
    <cellStyle name="Note 3 4 3 4 3 2 2" xfId="28741" xr:uid="{00000000-0005-0000-0000-000095590000}"/>
    <cellStyle name="Note 3 4 3 4 3 2 3" xfId="37993" xr:uid="{00000000-0005-0000-0000-000096590000}"/>
    <cellStyle name="Note 3 4 3 4 4" xfId="13359" xr:uid="{00000000-0005-0000-0000-000097590000}"/>
    <cellStyle name="Note 3 4 3 4 4 2" xfId="22611" xr:uid="{00000000-0005-0000-0000-000098590000}"/>
    <cellStyle name="Note 3 4 3 4 4 3" xfId="31863" xr:uid="{00000000-0005-0000-0000-000099590000}"/>
    <cellStyle name="Note 3 4 3 5" xfId="5515" xr:uid="{00000000-0005-0000-0000-00009A590000}"/>
    <cellStyle name="Note 3 4 3 5 2" xfId="14767" xr:uid="{00000000-0005-0000-0000-00009B590000}"/>
    <cellStyle name="Note 3 4 3 5 2 2" xfId="24019" xr:uid="{00000000-0005-0000-0000-00009C590000}"/>
    <cellStyle name="Note 3 4 3 5 2 3" xfId="33271" xr:uid="{00000000-0005-0000-0000-00009D590000}"/>
    <cellStyle name="Note 3 4 3 6" xfId="8197" xr:uid="{00000000-0005-0000-0000-00009E590000}"/>
    <cellStyle name="Note 3 4 3 6 2" xfId="17449" xr:uid="{00000000-0005-0000-0000-00009F590000}"/>
    <cellStyle name="Note 3 4 3 6 2 2" xfId="26701" xr:uid="{00000000-0005-0000-0000-0000A0590000}"/>
    <cellStyle name="Note 3 4 3 6 2 3" xfId="35953" xr:uid="{00000000-0005-0000-0000-0000A1590000}"/>
    <cellStyle name="Note 3 4 3 7" xfId="11319" xr:uid="{00000000-0005-0000-0000-0000A2590000}"/>
    <cellStyle name="Note 3 4 3 7 2" xfId="20571" xr:uid="{00000000-0005-0000-0000-0000A3590000}"/>
    <cellStyle name="Note 3 4 3 7 3" xfId="29823" xr:uid="{00000000-0005-0000-0000-0000A4590000}"/>
    <cellStyle name="Note 3 4 4" xfId="2140" xr:uid="{00000000-0005-0000-0000-0000A5590000}"/>
    <cellStyle name="Note 3 4 4 2" xfId="2889" xr:uid="{00000000-0005-0000-0000-0000A6590000}"/>
    <cellStyle name="Note 3 4 4 2 2" xfId="6337" xr:uid="{00000000-0005-0000-0000-0000A7590000}"/>
    <cellStyle name="Note 3 4 4 2 2 2" xfId="15589" xr:uid="{00000000-0005-0000-0000-0000A8590000}"/>
    <cellStyle name="Note 3 4 4 2 2 2 2" xfId="24841" xr:uid="{00000000-0005-0000-0000-0000A9590000}"/>
    <cellStyle name="Note 3 4 4 2 2 2 3" xfId="34093" xr:uid="{00000000-0005-0000-0000-0000AA590000}"/>
    <cellStyle name="Note 3 4 4 2 3" xfId="9019" xr:uid="{00000000-0005-0000-0000-0000AB590000}"/>
    <cellStyle name="Note 3 4 4 2 3 2" xfId="18271" xr:uid="{00000000-0005-0000-0000-0000AC590000}"/>
    <cellStyle name="Note 3 4 4 2 3 2 2" xfId="27523" xr:uid="{00000000-0005-0000-0000-0000AD590000}"/>
    <cellStyle name="Note 3 4 4 2 3 2 3" xfId="36775" xr:uid="{00000000-0005-0000-0000-0000AE590000}"/>
    <cellStyle name="Note 3 4 4 2 4" xfId="12141" xr:uid="{00000000-0005-0000-0000-0000AF590000}"/>
    <cellStyle name="Note 3 4 4 2 4 2" xfId="21393" xr:uid="{00000000-0005-0000-0000-0000B0590000}"/>
    <cellStyle name="Note 3 4 4 2 4 3" xfId="30645" xr:uid="{00000000-0005-0000-0000-0000B1590000}"/>
    <cellStyle name="Note 3 4 4 3" xfId="3545" xr:uid="{00000000-0005-0000-0000-0000B2590000}"/>
    <cellStyle name="Note 3 4 4 3 2" xfId="6993" xr:uid="{00000000-0005-0000-0000-0000B3590000}"/>
    <cellStyle name="Note 3 4 4 3 2 2" xfId="16245" xr:uid="{00000000-0005-0000-0000-0000B4590000}"/>
    <cellStyle name="Note 3 4 4 3 2 2 2" xfId="25497" xr:uid="{00000000-0005-0000-0000-0000B5590000}"/>
    <cellStyle name="Note 3 4 4 3 2 2 3" xfId="34749" xr:uid="{00000000-0005-0000-0000-0000B6590000}"/>
    <cellStyle name="Note 3 4 4 3 3" xfId="9675" xr:uid="{00000000-0005-0000-0000-0000B7590000}"/>
    <cellStyle name="Note 3 4 4 3 3 2" xfId="18927" xr:uid="{00000000-0005-0000-0000-0000B8590000}"/>
    <cellStyle name="Note 3 4 4 3 3 2 2" xfId="28179" xr:uid="{00000000-0005-0000-0000-0000B9590000}"/>
    <cellStyle name="Note 3 4 4 3 3 2 3" xfId="37431" xr:uid="{00000000-0005-0000-0000-0000BA590000}"/>
    <cellStyle name="Note 3 4 4 3 4" xfId="12797" xr:uid="{00000000-0005-0000-0000-0000BB590000}"/>
    <cellStyle name="Note 3 4 4 3 4 2" xfId="22049" xr:uid="{00000000-0005-0000-0000-0000BC590000}"/>
    <cellStyle name="Note 3 4 4 3 4 3" xfId="31301" xr:uid="{00000000-0005-0000-0000-0000BD590000}"/>
    <cellStyle name="Note 3 4 4 4" xfId="4180" xr:uid="{00000000-0005-0000-0000-0000BE590000}"/>
    <cellStyle name="Note 3 4 4 4 2" xfId="7628" xr:uid="{00000000-0005-0000-0000-0000BF590000}"/>
    <cellStyle name="Note 3 4 4 4 2 2" xfId="16880" xr:uid="{00000000-0005-0000-0000-0000C0590000}"/>
    <cellStyle name="Note 3 4 4 4 2 2 2" xfId="26132" xr:uid="{00000000-0005-0000-0000-0000C1590000}"/>
    <cellStyle name="Note 3 4 4 4 2 2 3" xfId="35384" xr:uid="{00000000-0005-0000-0000-0000C2590000}"/>
    <cellStyle name="Note 3 4 4 4 3" xfId="10310" xr:uid="{00000000-0005-0000-0000-0000C3590000}"/>
    <cellStyle name="Note 3 4 4 4 3 2" xfId="19562" xr:uid="{00000000-0005-0000-0000-0000C4590000}"/>
    <cellStyle name="Note 3 4 4 4 3 2 2" xfId="28814" xr:uid="{00000000-0005-0000-0000-0000C5590000}"/>
    <cellStyle name="Note 3 4 4 4 3 2 3" xfId="38066" xr:uid="{00000000-0005-0000-0000-0000C6590000}"/>
    <cellStyle name="Note 3 4 4 4 4" xfId="13432" xr:uid="{00000000-0005-0000-0000-0000C7590000}"/>
    <cellStyle name="Note 3 4 4 4 4 2" xfId="22684" xr:uid="{00000000-0005-0000-0000-0000C8590000}"/>
    <cellStyle name="Note 3 4 4 4 4 3" xfId="31936" xr:uid="{00000000-0005-0000-0000-0000C9590000}"/>
    <cellStyle name="Note 3 4 4 5" xfId="5588" xr:uid="{00000000-0005-0000-0000-0000CA590000}"/>
    <cellStyle name="Note 3 4 4 5 2" xfId="14840" xr:uid="{00000000-0005-0000-0000-0000CB590000}"/>
    <cellStyle name="Note 3 4 4 5 2 2" xfId="24092" xr:uid="{00000000-0005-0000-0000-0000CC590000}"/>
    <cellStyle name="Note 3 4 4 5 2 3" xfId="33344" xr:uid="{00000000-0005-0000-0000-0000CD590000}"/>
    <cellStyle name="Note 3 4 4 6" xfId="8270" xr:uid="{00000000-0005-0000-0000-0000CE590000}"/>
    <cellStyle name="Note 3 4 4 6 2" xfId="17522" xr:uid="{00000000-0005-0000-0000-0000CF590000}"/>
    <cellStyle name="Note 3 4 4 6 2 2" xfId="26774" xr:uid="{00000000-0005-0000-0000-0000D0590000}"/>
    <cellStyle name="Note 3 4 4 6 2 3" xfId="36026" xr:uid="{00000000-0005-0000-0000-0000D1590000}"/>
    <cellStyle name="Note 3 4 4 7" xfId="11392" xr:uid="{00000000-0005-0000-0000-0000D2590000}"/>
    <cellStyle name="Note 3 4 4 7 2" xfId="20644" xr:uid="{00000000-0005-0000-0000-0000D3590000}"/>
    <cellStyle name="Note 3 4 4 7 3" xfId="29896" xr:uid="{00000000-0005-0000-0000-0000D4590000}"/>
    <cellStyle name="Note 3 4 5" xfId="2203" xr:uid="{00000000-0005-0000-0000-0000D5590000}"/>
    <cellStyle name="Note 3 4 5 2" xfId="2952" xr:uid="{00000000-0005-0000-0000-0000D6590000}"/>
    <cellStyle name="Note 3 4 5 2 2" xfId="6400" xr:uid="{00000000-0005-0000-0000-0000D7590000}"/>
    <cellStyle name="Note 3 4 5 2 2 2" xfId="15652" xr:uid="{00000000-0005-0000-0000-0000D8590000}"/>
    <cellStyle name="Note 3 4 5 2 2 2 2" xfId="24904" xr:uid="{00000000-0005-0000-0000-0000D9590000}"/>
    <cellStyle name="Note 3 4 5 2 2 2 3" xfId="34156" xr:uid="{00000000-0005-0000-0000-0000DA590000}"/>
    <cellStyle name="Note 3 4 5 2 3" xfId="9082" xr:uid="{00000000-0005-0000-0000-0000DB590000}"/>
    <cellStyle name="Note 3 4 5 2 3 2" xfId="18334" xr:uid="{00000000-0005-0000-0000-0000DC590000}"/>
    <cellStyle name="Note 3 4 5 2 3 2 2" xfId="27586" xr:uid="{00000000-0005-0000-0000-0000DD590000}"/>
    <cellStyle name="Note 3 4 5 2 3 2 3" xfId="36838" xr:uid="{00000000-0005-0000-0000-0000DE590000}"/>
    <cellStyle name="Note 3 4 5 2 4" xfId="12204" xr:uid="{00000000-0005-0000-0000-0000DF590000}"/>
    <cellStyle name="Note 3 4 5 2 4 2" xfId="21456" xr:uid="{00000000-0005-0000-0000-0000E0590000}"/>
    <cellStyle name="Note 3 4 5 2 4 3" xfId="30708" xr:uid="{00000000-0005-0000-0000-0000E1590000}"/>
    <cellStyle name="Note 3 4 5 3" xfId="3608" xr:uid="{00000000-0005-0000-0000-0000E2590000}"/>
    <cellStyle name="Note 3 4 5 3 2" xfId="7056" xr:uid="{00000000-0005-0000-0000-0000E3590000}"/>
    <cellStyle name="Note 3 4 5 3 2 2" xfId="16308" xr:uid="{00000000-0005-0000-0000-0000E4590000}"/>
    <cellStyle name="Note 3 4 5 3 2 2 2" xfId="25560" xr:uid="{00000000-0005-0000-0000-0000E5590000}"/>
    <cellStyle name="Note 3 4 5 3 2 2 3" xfId="34812" xr:uid="{00000000-0005-0000-0000-0000E6590000}"/>
    <cellStyle name="Note 3 4 5 3 3" xfId="9738" xr:uid="{00000000-0005-0000-0000-0000E7590000}"/>
    <cellStyle name="Note 3 4 5 3 3 2" xfId="18990" xr:uid="{00000000-0005-0000-0000-0000E8590000}"/>
    <cellStyle name="Note 3 4 5 3 3 2 2" xfId="28242" xr:uid="{00000000-0005-0000-0000-0000E9590000}"/>
    <cellStyle name="Note 3 4 5 3 3 2 3" xfId="37494" xr:uid="{00000000-0005-0000-0000-0000EA590000}"/>
    <cellStyle name="Note 3 4 5 3 4" xfId="12860" xr:uid="{00000000-0005-0000-0000-0000EB590000}"/>
    <cellStyle name="Note 3 4 5 3 4 2" xfId="22112" xr:uid="{00000000-0005-0000-0000-0000EC590000}"/>
    <cellStyle name="Note 3 4 5 3 4 3" xfId="31364" xr:uid="{00000000-0005-0000-0000-0000ED590000}"/>
    <cellStyle name="Note 3 4 5 4" xfId="4243" xr:uid="{00000000-0005-0000-0000-0000EE590000}"/>
    <cellStyle name="Note 3 4 5 4 2" xfId="7691" xr:uid="{00000000-0005-0000-0000-0000EF590000}"/>
    <cellStyle name="Note 3 4 5 4 2 2" xfId="16943" xr:uid="{00000000-0005-0000-0000-0000F0590000}"/>
    <cellStyle name="Note 3 4 5 4 2 2 2" xfId="26195" xr:uid="{00000000-0005-0000-0000-0000F1590000}"/>
    <cellStyle name="Note 3 4 5 4 2 2 3" xfId="35447" xr:uid="{00000000-0005-0000-0000-0000F2590000}"/>
    <cellStyle name="Note 3 4 5 4 3" xfId="10373" xr:uid="{00000000-0005-0000-0000-0000F3590000}"/>
    <cellStyle name="Note 3 4 5 4 3 2" xfId="19625" xr:uid="{00000000-0005-0000-0000-0000F4590000}"/>
    <cellStyle name="Note 3 4 5 4 3 2 2" xfId="28877" xr:uid="{00000000-0005-0000-0000-0000F5590000}"/>
    <cellStyle name="Note 3 4 5 4 3 2 3" xfId="38129" xr:uid="{00000000-0005-0000-0000-0000F6590000}"/>
    <cellStyle name="Note 3 4 5 4 4" xfId="13495" xr:uid="{00000000-0005-0000-0000-0000F7590000}"/>
    <cellStyle name="Note 3 4 5 4 4 2" xfId="22747" xr:uid="{00000000-0005-0000-0000-0000F8590000}"/>
    <cellStyle name="Note 3 4 5 4 4 3" xfId="31999" xr:uid="{00000000-0005-0000-0000-0000F9590000}"/>
    <cellStyle name="Note 3 4 5 5" xfId="5651" xr:uid="{00000000-0005-0000-0000-0000FA590000}"/>
    <cellStyle name="Note 3 4 5 5 2" xfId="14903" xr:uid="{00000000-0005-0000-0000-0000FB590000}"/>
    <cellStyle name="Note 3 4 5 5 2 2" xfId="24155" xr:uid="{00000000-0005-0000-0000-0000FC590000}"/>
    <cellStyle name="Note 3 4 5 5 2 3" xfId="33407" xr:uid="{00000000-0005-0000-0000-0000FD590000}"/>
    <cellStyle name="Note 3 4 5 6" xfId="8333" xr:uid="{00000000-0005-0000-0000-0000FE590000}"/>
    <cellStyle name="Note 3 4 5 6 2" xfId="17585" xr:uid="{00000000-0005-0000-0000-0000FF590000}"/>
    <cellStyle name="Note 3 4 5 6 2 2" xfId="26837" xr:uid="{00000000-0005-0000-0000-0000005A0000}"/>
    <cellStyle name="Note 3 4 5 6 2 3" xfId="36089" xr:uid="{00000000-0005-0000-0000-0000015A0000}"/>
    <cellStyle name="Note 3 4 5 7" xfId="11455" xr:uid="{00000000-0005-0000-0000-0000025A0000}"/>
    <cellStyle name="Note 3 4 5 7 2" xfId="20707" xr:uid="{00000000-0005-0000-0000-0000035A0000}"/>
    <cellStyle name="Note 3 4 5 7 3" xfId="29959" xr:uid="{00000000-0005-0000-0000-0000045A0000}"/>
    <cellStyle name="Note 3 4 6" xfId="2261" xr:uid="{00000000-0005-0000-0000-0000055A0000}"/>
    <cellStyle name="Note 3 4 6 2" xfId="3010" xr:uid="{00000000-0005-0000-0000-0000065A0000}"/>
    <cellStyle name="Note 3 4 6 2 2" xfId="6458" xr:uid="{00000000-0005-0000-0000-0000075A0000}"/>
    <cellStyle name="Note 3 4 6 2 2 2" xfId="15710" xr:uid="{00000000-0005-0000-0000-0000085A0000}"/>
    <cellStyle name="Note 3 4 6 2 2 2 2" xfId="24962" xr:uid="{00000000-0005-0000-0000-0000095A0000}"/>
    <cellStyle name="Note 3 4 6 2 2 2 3" xfId="34214" xr:uid="{00000000-0005-0000-0000-00000A5A0000}"/>
    <cellStyle name="Note 3 4 6 2 3" xfId="9140" xr:uid="{00000000-0005-0000-0000-00000B5A0000}"/>
    <cellStyle name="Note 3 4 6 2 3 2" xfId="18392" xr:uid="{00000000-0005-0000-0000-00000C5A0000}"/>
    <cellStyle name="Note 3 4 6 2 3 2 2" xfId="27644" xr:uid="{00000000-0005-0000-0000-00000D5A0000}"/>
    <cellStyle name="Note 3 4 6 2 3 2 3" xfId="36896" xr:uid="{00000000-0005-0000-0000-00000E5A0000}"/>
    <cellStyle name="Note 3 4 6 2 4" xfId="12262" xr:uid="{00000000-0005-0000-0000-00000F5A0000}"/>
    <cellStyle name="Note 3 4 6 2 4 2" xfId="21514" xr:uid="{00000000-0005-0000-0000-0000105A0000}"/>
    <cellStyle name="Note 3 4 6 2 4 3" xfId="30766" xr:uid="{00000000-0005-0000-0000-0000115A0000}"/>
    <cellStyle name="Note 3 4 6 3" xfId="3666" xr:uid="{00000000-0005-0000-0000-0000125A0000}"/>
    <cellStyle name="Note 3 4 6 3 2" xfId="7114" xr:uid="{00000000-0005-0000-0000-0000135A0000}"/>
    <cellStyle name="Note 3 4 6 3 2 2" xfId="16366" xr:uid="{00000000-0005-0000-0000-0000145A0000}"/>
    <cellStyle name="Note 3 4 6 3 2 2 2" xfId="25618" xr:uid="{00000000-0005-0000-0000-0000155A0000}"/>
    <cellStyle name="Note 3 4 6 3 2 2 3" xfId="34870" xr:uid="{00000000-0005-0000-0000-0000165A0000}"/>
    <cellStyle name="Note 3 4 6 3 3" xfId="9796" xr:uid="{00000000-0005-0000-0000-0000175A0000}"/>
    <cellStyle name="Note 3 4 6 3 3 2" xfId="19048" xr:uid="{00000000-0005-0000-0000-0000185A0000}"/>
    <cellStyle name="Note 3 4 6 3 3 2 2" xfId="28300" xr:uid="{00000000-0005-0000-0000-0000195A0000}"/>
    <cellStyle name="Note 3 4 6 3 3 2 3" xfId="37552" xr:uid="{00000000-0005-0000-0000-00001A5A0000}"/>
    <cellStyle name="Note 3 4 6 3 4" xfId="12918" xr:uid="{00000000-0005-0000-0000-00001B5A0000}"/>
    <cellStyle name="Note 3 4 6 3 4 2" xfId="22170" xr:uid="{00000000-0005-0000-0000-00001C5A0000}"/>
    <cellStyle name="Note 3 4 6 3 4 3" xfId="31422" xr:uid="{00000000-0005-0000-0000-00001D5A0000}"/>
    <cellStyle name="Note 3 4 6 4" xfId="4301" xr:uid="{00000000-0005-0000-0000-00001E5A0000}"/>
    <cellStyle name="Note 3 4 6 4 2" xfId="7749" xr:uid="{00000000-0005-0000-0000-00001F5A0000}"/>
    <cellStyle name="Note 3 4 6 4 2 2" xfId="17001" xr:uid="{00000000-0005-0000-0000-0000205A0000}"/>
    <cellStyle name="Note 3 4 6 4 2 2 2" xfId="26253" xr:uid="{00000000-0005-0000-0000-0000215A0000}"/>
    <cellStyle name="Note 3 4 6 4 2 2 3" xfId="35505" xr:uid="{00000000-0005-0000-0000-0000225A0000}"/>
    <cellStyle name="Note 3 4 6 4 3" xfId="10431" xr:uid="{00000000-0005-0000-0000-0000235A0000}"/>
    <cellStyle name="Note 3 4 6 4 3 2" xfId="19683" xr:uid="{00000000-0005-0000-0000-0000245A0000}"/>
    <cellStyle name="Note 3 4 6 4 3 2 2" xfId="28935" xr:uid="{00000000-0005-0000-0000-0000255A0000}"/>
    <cellStyle name="Note 3 4 6 4 3 2 3" xfId="38187" xr:uid="{00000000-0005-0000-0000-0000265A0000}"/>
    <cellStyle name="Note 3 4 6 4 4" xfId="13553" xr:uid="{00000000-0005-0000-0000-0000275A0000}"/>
    <cellStyle name="Note 3 4 6 4 4 2" xfId="22805" xr:uid="{00000000-0005-0000-0000-0000285A0000}"/>
    <cellStyle name="Note 3 4 6 4 4 3" xfId="32057" xr:uid="{00000000-0005-0000-0000-0000295A0000}"/>
    <cellStyle name="Note 3 4 6 5" xfId="5709" xr:uid="{00000000-0005-0000-0000-00002A5A0000}"/>
    <cellStyle name="Note 3 4 6 5 2" xfId="14961" xr:uid="{00000000-0005-0000-0000-00002B5A0000}"/>
    <cellStyle name="Note 3 4 6 5 2 2" xfId="24213" xr:uid="{00000000-0005-0000-0000-00002C5A0000}"/>
    <cellStyle name="Note 3 4 6 5 2 3" xfId="33465" xr:uid="{00000000-0005-0000-0000-00002D5A0000}"/>
    <cellStyle name="Note 3 4 6 6" xfId="8391" xr:uid="{00000000-0005-0000-0000-00002E5A0000}"/>
    <cellStyle name="Note 3 4 6 6 2" xfId="17643" xr:uid="{00000000-0005-0000-0000-00002F5A0000}"/>
    <cellStyle name="Note 3 4 6 6 2 2" xfId="26895" xr:uid="{00000000-0005-0000-0000-0000305A0000}"/>
    <cellStyle name="Note 3 4 6 6 2 3" xfId="36147" xr:uid="{00000000-0005-0000-0000-0000315A0000}"/>
    <cellStyle name="Note 3 4 6 7" xfId="11513" xr:uid="{00000000-0005-0000-0000-0000325A0000}"/>
    <cellStyle name="Note 3 4 6 7 2" xfId="20765" xr:uid="{00000000-0005-0000-0000-0000335A0000}"/>
    <cellStyle name="Note 3 4 6 7 3" xfId="30017" xr:uid="{00000000-0005-0000-0000-0000345A0000}"/>
    <cellStyle name="Note 3 4 7" xfId="1104" xr:uid="{00000000-0005-0000-0000-0000355A0000}"/>
    <cellStyle name="Note 3 4 7 2" xfId="4832" xr:uid="{00000000-0005-0000-0000-0000365A0000}"/>
    <cellStyle name="Note 3 4 7 2 2" xfId="14084" xr:uid="{00000000-0005-0000-0000-0000375A0000}"/>
    <cellStyle name="Note 3 4 7 2 2 2" xfId="23336" xr:uid="{00000000-0005-0000-0000-0000385A0000}"/>
    <cellStyle name="Note 3 4 7 2 2 3" xfId="32588" xr:uid="{00000000-0005-0000-0000-0000395A0000}"/>
    <cellStyle name="Note 3 4 7 3" xfId="4343" xr:uid="{00000000-0005-0000-0000-00003A5A0000}"/>
    <cellStyle name="Note 3 4 7 3 2" xfId="13595" xr:uid="{00000000-0005-0000-0000-00003B5A0000}"/>
    <cellStyle name="Note 3 4 7 3 2 2" xfId="22847" xr:uid="{00000000-0005-0000-0000-00003C5A0000}"/>
    <cellStyle name="Note 3 4 7 3 2 3" xfId="32099" xr:uid="{00000000-0005-0000-0000-00003D5A0000}"/>
    <cellStyle name="Note 3 4 7 4" xfId="10858" xr:uid="{00000000-0005-0000-0000-00003E5A0000}"/>
    <cellStyle name="Note 3 4 7 4 2" xfId="20110" xr:uid="{00000000-0005-0000-0000-00003F5A0000}"/>
    <cellStyle name="Note 3 4 7 4 3" xfId="29362" xr:uid="{00000000-0005-0000-0000-0000405A0000}"/>
    <cellStyle name="Note 3 4 8" xfId="2310" xr:uid="{00000000-0005-0000-0000-0000415A0000}"/>
    <cellStyle name="Note 3 4 8 2" xfId="5758" xr:uid="{00000000-0005-0000-0000-0000425A0000}"/>
    <cellStyle name="Note 3 4 8 2 2" xfId="15010" xr:uid="{00000000-0005-0000-0000-0000435A0000}"/>
    <cellStyle name="Note 3 4 8 2 2 2" xfId="24262" xr:uid="{00000000-0005-0000-0000-0000445A0000}"/>
    <cellStyle name="Note 3 4 8 2 2 3" xfId="33514" xr:uid="{00000000-0005-0000-0000-0000455A0000}"/>
    <cellStyle name="Note 3 4 8 3" xfId="8440" xr:uid="{00000000-0005-0000-0000-0000465A0000}"/>
    <cellStyle name="Note 3 4 8 3 2" xfId="17692" xr:uid="{00000000-0005-0000-0000-0000475A0000}"/>
    <cellStyle name="Note 3 4 8 3 2 2" xfId="26944" xr:uid="{00000000-0005-0000-0000-0000485A0000}"/>
    <cellStyle name="Note 3 4 8 3 2 3" xfId="36196" xr:uid="{00000000-0005-0000-0000-0000495A0000}"/>
    <cellStyle name="Note 3 4 8 4" xfId="11562" xr:uid="{00000000-0005-0000-0000-00004A5A0000}"/>
    <cellStyle name="Note 3 4 8 4 2" xfId="20814" xr:uid="{00000000-0005-0000-0000-00004B5A0000}"/>
    <cellStyle name="Note 3 4 8 4 3" xfId="30066" xr:uid="{00000000-0005-0000-0000-00004C5A0000}"/>
    <cellStyle name="Note 3 4 9" xfId="2354" xr:uid="{00000000-0005-0000-0000-00004D5A0000}"/>
    <cellStyle name="Note 3 4 9 2" xfId="5802" xr:uid="{00000000-0005-0000-0000-00004E5A0000}"/>
    <cellStyle name="Note 3 4 9 2 2" xfId="15054" xr:uid="{00000000-0005-0000-0000-00004F5A0000}"/>
    <cellStyle name="Note 3 4 9 2 2 2" xfId="24306" xr:uid="{00000000-0005-0000-0000-0000505A0000}"/>
    <cellStyle name="Note 3 4 9 2 2 3" xfId="33558" xr:uid="{00000000-0005-0000-0000-0000515A0000}"/>
    <cellStyle name="Note 3 4 9 3" xfId="8484" xr:uid="{00000000-0005-0000-0000-0000525A0000}"/>
    <cellStyle name="Note 3 4 9 3 2" xfId="17736" xr:uid="{00000000-0005-0000-0000-0000535A0000}"/>
    <cellStyle name="Note 3 4 9 3 2 2" xfId="26988" xr:uid="{00000000-0005-0000-0000-0000545A0000}"/>
    <cellStyle name="Note 3 4 9 3 2 3" xfId="36240" xr:uid="{00000000-0005-0000-0000-0000555A0000}"/>
    <cellStyle name="Note 3 4 9 4" xfId="11606" xr:uid="{00000000-0005-0000-0000-0000565A0000}"/>
    <cellStyle name="Note 3 4 9 4 2" xfId="20858" xr:uid="{00000000-0005-0000-0000-0000575A0000}"/>
    <cellStyle name="Note 3 4 9 4 3" xfId="30110" xr:uid="{00000000-0005-0000-0000-0000585A0000}"/>
    <cellStyle name="Note 3 5" xfId="1756" xr:uid="{00000000-0005-0000-0000-0000595A0000}"/>
    <cellStyle name="Note 3 5 2" xfId="2509" xr:uid="{00000000-0005-0000-0000-00005A5A0000}"/>
    <cellStyle name="Note 3 5 2 2" xfId="5957" xr:uid="{00000000-0005-0000-0000-00005B5A0000}"/>
    <cellStyle name="Note 3 5 2 2 2" xfId="15209" xr:uid="{00000000-0005-0000-0000-00005C5A0000}"/>
    <cellStyle name="Note 3 5 2 2 2 2" xfId="24461" xr:uid="{00000000-0005-0000-0000-00005D5A0000}"/>
    <cellStyle name="Note 3 5 2 2 2 3" xfId="33713" xr:uid="{00000000-0005-0000-0000-00005E5A0000}"/>
    <cellStyle name="Note 3 5 2 3" xfId="8639" xr:uid="{00000000-0005-0000-0000-00005F5A0000}"/>
    <cellStyle name="Note 3 5 2 3 2" xfId="17891" xr:uid="{00000000-0005-0000-0000-0000605A0000}"/>
    <cellStyle name="Note 3 5 2 3 2 2" xfId="27143" xr:uid="{00000000-0005-0000-0000-0000615A0000}"/>
    <cellStyle name="Note 3 5 2 3 2 3" xfId="36395" xr:uid="{00000000-0005-0000-0000-0000625A0000}"/>
    <cellStyle name="Note 3 5 2 4" xfId="11761" xr:uid="{00000000-0005-0000-0000-0000635A0000}"/>
    <cellStyle name="Note 3 5 2 4 2" xfId="21013" xr:uid="{00000000-0005-0000-0000-0000645A0000}"/>
    <cellStyle name="Note 3 5 2 4 3" xfId="30265" xr:uid="{00000000-0005-0000-0000-0000655A0000}"/>
    <cellStyle name="Note 3 5 3" xfId="3165" xr:uid="{00000000-0005-0000-0000-0000665A0000}"/>
    <cellStyle name="Note 3 5 3 2" xfId="6613" xr:uid="{00000000-0005-0000-0000-0000675A0000}"/>
    <cellStyle name="Note 3 5 3 2 2" xfId="15865" xr:uid="{00000000-0005-0000-0000-0000685A0000}"/>
    <cellStyle name="Note 3 5 3 2 2 2" xfId="25117" xr:uid="{00000000-0005-0000-0000-0000695A0000}"/>
    <cellStyle name="Note 3 5 3 2 2 3" xfId="34369" xr:uid="{00000000-0005-0000-0000-00006A5A0000}"/>
    <cellStyle name="Note 3 5 3 3" xfId="9295" xr:uid="{00000000-0005-0000-0000-00006B5A0000}"/>
    <cellStyle name="Note 3 5 3 3 2" xfId="18547" xr:uid="{00000000-0005-0000-0000-00006C5A0000}"/>
    <cellStyle name="Note 3 5 3 3 2 2" xfId="27799" xr:uid="{00000000-0005-0000-0000-00006D5A0000}"/>
    <cellStyle name="Note 3 5 3 3 2 3" xfId="37051" xr:uid="{00000000-0005-0000-0000-00006E5A0000}"/>
    <cellStyle name="Note 3 5 3 4" xfId="12417" xr:uid="{00000000-0005-0000-0000-00006F5A0000}"/>
    <cellStyle name="Note 3 5 3 4 2" xfId="21669" xr:uid="{00000000-0005-0000-0000-0000705A0000}"/>
    <cellStyle name="Note 3 5 3 4 3" xfId="30921" xr:uid="{00000000-0005-0000-0000-0000715A0000}"/>
    <cellStyle name="Note 3 5 4" xfId="3800" xr:uid="{00000000-0005-0000-0000-0000725A0000}"/>
    <cellStyle name="Note 3 5 4 2" xfId="7248" xr:uid="{00000000-0005-0000-0000-0000735A0000}"/>
    <cellStyle name="Note 3 5 4 2 2" xfId="16500" xr:uid="{00000000-0005-0000-0000-0000745A0000}"/>
    <cellStyle name="Note 3 5 4 2 2 2" xfId="25752" xr:uid="{00000000-0005-0000-0000-0000755A0000}"/>
    <cellStyle name="Note 3 5 4 2 2 3" xfId="35004" xr:uid="{00000000-0005-0000-0000-0000765A0000}"/>
    <cellStyle name="Note 3 5 4 3" xfId="9930" xr:uid="{00000000-0005-0000-0000-0000775A0000}"/>
    <cellStyle name="Note 3 5 4 3 2" xfId="19182" xr:uid="{00000000-0005-0000-0000-0000785A0000}"/>
    <cellStyle name="Note 3 5 4 3 2 2" xfId="28434" xr:uid="{00000000-0005-0000-0000-0000795A0000}"/>
    <cellStyle name="Note 3 5 4 3 2 3" xfId="37686" xr:uid="{00000000-0005-0000-0000-00007A5A0000}"/>
    <cellStyle name="Note 3 5 4 4" xfId="13052" xr:uid="{00000000-0005-0000-0000-00007B5A0000}"/>
    <cellStyle name="Note 3 5 4 4 2" xfId="22304" xr:uid="{00000000-0005-0000-0000-00007C5A0000}"/>
    <cellStyle name="Note 3 5 4 4 3" xfId="31556" xr:uid="{00000000-0005-0000-0000-00007D5A0000}"/>
    <cellStyle name="Note 3 5 5" xfId="5206" xr:uid="{00000000-0005-0000-0000-00007E5A0000}"/>
    <cellStyle name="Note 3 5 5 2" xfId="14458" xr:uid="{00000000-0005-0000-0000-00007F5A0000}"/>
    <cellStyle name="Note 3 5 5 2 2" xfId="23710" xr:uid="{00000000-0005-0000-0000-0000805A0000}"/>
    <cellStyle name="Note 3 5 5 2 3" xfId="32962" xr:uid="{00000000-0005-0000-0000-0000815A0000}"/>
    <cellStyle name="Note 3 5 6" xfId="7889" xr:uid="{00000000-0005-0000-0000-0000825A0000}"/>
    <cellStyle name="Note 3 5 6 2" xfId="17141" xr:uid="{00000000-0005-0000-0000-0000835A0000}"/>
    <cellStyle name="Note 3 5 6 2 2" xfId="26393" xr:uid="{00000000-0005-0000-0000-0000845A0000}"/>
    <cellStyle name="Note 3 5 6 2 3" xfId="35645" xr:uid="{00000000-0005-0000-0000-0000855A0000}"/>
    <cellStyle name="Note 3 5 7" xfId="11011" xr:uid="{00000000-0005-0000-0000-0000865A0000}"/>
    <cellStyle name="Note 3 5 7 2" xfId="20263" xr:uid="{00000000-0005-0000-0000-0000875A0000}"/>
    <cellStyle name="Note 3 5 7 3" xfId="29515" xr:uid="{00000000-0005-0000-0000-0000885A0000}"/>
    <cellStyle name="Note 3 6" xfId="1910" xr:uid="{00000000-0005-0000-0000-0000895A0000}"/>
    <cellStyle name="Note 3 6 2" xfId="2663" xr:uid="{00000000-0005-0000-0000-00008A5A0000}"/>
    <cellStyle name="Note 3 6 2 2" xfId="6111" xr:uid="{00000000-0005-0000-0000-00008B5A0000}"/>
    <cellStyle name="Note 3 6 2 2 2" xfId="15363" xr:uid="{00000000-0005-0000-0000-00008C5A0000}"/>
    <cellStyle name="Note 3 6 2 2 2 2" xfId="24615" xr:uid="{00000000-0005-0000-0000-00008D5A0000}"/>
    <cellStyle name="Note 3 6 2 2 2 3" xfId="33867" xr:uid="{00000000-0005-0000-0000-00008E5A0000}"/>
    <cellStyle name="Note 3 6 2 3" xfId="8793" xr:uid="{00000000-0005-0000-0000-00008F5A0000}"/>
    <cellStyle name="Note 3 6 2 3 2" xfId="18045" xr:uid="{00000000-0005-0000-0000-0000905A0000}"/>
    <cellStyle name="Note 3 6 2 3 2 2" xfId="27297" xr:uid="{00000000-0005-0000-0000-0000915A0000}"/>
    <cellStyle name="Note 3 6 2 3 2 3" xfId="36549" xr:uid="{00000000-0005-0000-0000-0000925A0000}"/>
    <cellStyle name="Note 3 6 2 4" xfId="11915" xr:uid="{00000000-0005-0000-0000-0000935A0000}"/>
    <cellStyle name="Note 3 6 2 4 2" xfId="21167" xr:uid="{00000000-0005-0000-0000-0000945A0000}"/>
    <cellStyle name="Note 3 6 2 4 3" xfId="30419" xr:uid="{00000000-0005-0000-0000-0000955A0000}"/>
    <cellStyle name="Note 3 6 3" xfId="3319" xr:uid="{00000000-0005-0000-0000-0000965A0000}"/>
    <cellStyle name="Note 3 6 3 2" xfId="6767" xr:uid="{00000000-0005-0000-0000-0000975A0000}"/>
    <cellStyle name="Note 3 6 3 2 2" xfId="16019" xr:uid="{00000000-0005-0000-0000-0000985A0000}"/>
    <cellStyle name="Note 3 6 3 2 2 2" xfId="25271" xr:uid="{00000000-0005-0000-0000-0000995A0000}"/>
    <cellStyle name="Note 3 6 3 2 2 3" xfId="34523" xr:uid="{00000000-0005-0000-0000-00009A5A0000}"/>
    <cellStyle name="Note 3 6 3 3" xfId="9449" xr:uid="{00000000-0005-0000-0000-00009B5A0000}"/>
    <cellStyle name="Note 3 6 3 3 2" xfId="18701" xr:uid="{00000000-0005-0000-0000-00009C5A0000}"/>
    <cellStyle name="Note 3 6 3 3 2 2" xfId="27953" xr:uid="{00000000-0005-0000-0000-00009D5A0000}"/>
    <cellStyle name="Note 3 6 3 3 2 3" xfId="37205" xr:uid="{00000000-0005-0000-0000-00009E5A0000}"/>
    <cellStyle name="Note 3 6 3 4" xfId="12571" xr:uid="{00000000-0005-0000-0000-00009F5A0000}"/>
    <cellStyle name="Note 3 6 3 4 2" xfId="21823" xr:uid="{00000000-0005-0000-0000-0000A05A0000}"/>
    <cellStyle name="Note 3 6 3 4 3" xfId="31075" xr:uid="{00000000-0005-0000-0000-0000A15A0000}"/>
    <cellStyle name="Note 3 6 4" xfId="3954" xr:uid="{00000000-0005-0000-0000-0000A25A0000}"/>
    <cellStyle name="Note 3 6 4 2" xfId="7402" xr:uid="{00000000-0005-0000-0000-0000A35A0000}"/>
    <cellStyle name="Note 3 6 4 2 2" xfId="16654" xr:uid="{00000000-0005-0000-0000-0000A45A0000}"/>
    <cellStyle name="Note 3 6 4 2 2 2" xfId="25906" xr:uid="{00000000-0005-0000-0000-0000A55A0000}"/>
    <cellStyle name="Note 3 6 4 2 2 3" xfId="35158" xr:uid="{00000000-0005-0000-0000-0000A65A0000}"/>
    <cellStyle name="Note 3 6 4 3" xfId="10084" xr:uid="{00000000-0005-0000-0000-0000A75A0000}"/>
    <cellStyle name="Note 3 6 4 3 2" xfId="19336" xr:uid="{00000000-0005-0000-0000-0000A85A0000}"/>
    <cellStyle name="Note 3 6 4 3 2 2" xfId="28588" xr:uid="{00000000-0005-0000-0000-0000A95A0000}"/>
    <cellStyle name="Note 3 6 4 3 2 3" xfId="37840" xr:uid="{00000000-0005-0000-0000-0000AA5A0000}"/>
    <cellStyle name="Note 3 6 4 4" xfId="13206" xr:uid="{00000000-0005-0000-0000-0000AB5A0000}"/>
    <cellStyle name="Note 3 6 4 4 2" xfId="22458" xr:uid="{00000000-0005-0000-0000-0000AC5A0000}"/>
    <cellStyle name="Note 3 6 4 4 3" xfId="31710" xr:uid="{00000000-0005-0000-0000-0000AD5A0000}"/>
    <cellStyle name="Note 3 6 5" xfId="5360" xr:uid="{00000000-0005-0000-0000-0000AE5A0000}"/>
    <cellStyle name="Note 3 6 5 2" xfId="14612" xr:uid="{00000000-0005-0000-0000-0000AF5A0000}"/>
    <cellStyle name="Note 3 6 5 2 2" xfId="23864" xr:uid="{00000000-0005-0000-0000-0000B05A0000}"/>
    <cellStyle name="Note 3 6 5 2 3" xfId="33116" xr:uid="{00000000-0005-0000-0000-0000B15A0000}"/>
    <cellStyle name="Note 3 6 6" xfId="8043" xr:uid="{00000000-0005-0000-0000-0000B25A0000}"/>
    <cellStyle name="Note 3 6 6 2" xfId="17295" xr:uid="{00000000-0005-0000-0000-0000B35A0000}"/>
    <cellStyle name="Note 3 6 6 2 2" xfId="26547" xr:uid="{00000000-0005-0000-0000-0000B45A0000}"/>
    <cellStyle name="Note 3 6 6 2 3" xfId="35799" xr:uid="{00000000-0005-0000-0000-0000B55A0000}"/>
    <cellStyle name="Note 3 6 7" xfId="11165" xr:uid="{00000000-0005-0000-0000-0000B65A0000}"/>
    <cellStyle name="Note 3 6 7 2" xfId="20417" xr:uid="{00000000-0005-0000-0000-0000B75A0000}"/>
    <cellStyle name="Note 3 6 7 3" xfId="29669" xr:uid="{00000000-0005-0000-0000-0000B85A0000}"/>
    <cellStyle name="Note 3 7" xfId="1781" xr:uid="{00000000-0005-0000-0000-0000B95A0000}"/>
    <cellStyle name="Note 3 7 2" xfId="2534" xr:uid="{00000000-0005-0000-0000-0000BA5A0000}"/>
    <cellStyle name="Note 3 7 2 2" xfId="5982" xr:uid="{00000000-0005-0000-0000-0000BB5A0000}"/>
    <cellStyle name="Note 3 7 2 2 2" xfId="15234" xr:uid="{00000000-0005-0000-0000-0000BC5A0000}"/>
    <cellStyle name="Note 3 7 2 2 2 2" xfId="24486" xr:uid="{00000000-0005-0000-0000-0000BD5A0000}"/>
    <cellStyle name="Note 3 7 2 2 2 3" xfId="33738" xr:uid="{00000000-0005-0000-0000-0000BE5A0000}"/>
    <cellStyle name="Note 3 7 2 3" xfId="8664" xr:uid="{00000000-0005-0000-0000-0000BF5A0000}"/>
    <cellStyle name="Note 3 7 2 3 2" xfId="17916" xr:uid="{00000000-0005-0000-0000-0000C05A0000}"/>
    <cellStyle name="Note 3 7 2 3 2 2" xfId="27168" xr:uid="{00000000-0005-0000-0000-0000C15A0000}"/>
    <cellStyle name="Note 3 7 2 3 2 3" xfId="36420" xr:uid="{00000000-0005-0000-0000-0000C25A0000}"/>
    <cellStyle name="Note 3 7 2 4" xfId="11786" xr:uid="{00000000-0005-0000-0000-0000C35A0000}"/>
    <cellStyle name="Note 3 7 2 4 2" xfId="21038" xr:uid="{00000000-0005-0000-0000-0000C45A0000}"/>
    <cellStyle name="Note 3 7 2 4 3" xfId="30290" xr:uid="{00000000-0005-0000-0000-0000C55A0000}"/>
    <cellStyle name="Note 3 7 3" xfId="3190" xr:uid="{00000000-0005-0000-0000-0000C65A0000}"/>
    <cellStyle name="Note 3 7 3 2" xfId="6638" xr:uid="{00000000-0005-0000-0000-0000C75A0000}"/>
    <cellStyle name="Note 3 7 3 2 2" xfId="15890" xr:uid="{00000000-0005-0000-0000-0000C85A0000}"/>
    <cellStyle name="Note 3 7 3 2 2 2" xfId="25142" xr:uid="{00000000-0005-0000-0000-0000C95A0000}"/>
    <cellStyle name="Note 3 7 3 2 2 3" xfId="34394" xr:uid="{00000000-0005-0000-0000-0000CA5A0000}"/>
    <cellStyle name="Note 3 7 3 3" xfId="9320" xr:uid="{00000000-0005-0000-0000-0000CB5A0000}"/>
    <cellStyle name="Note 3 7 3 3 2" xfId="18572" xr:uid="{00000000-0005-0000-0000-0000CC5A0000}"/>
    <cellStyle name="Note 3 7 3 3 2 2" xfId="27824" xr:uid="{00000000-0005-0000-0000-0000CD5A0000}"/>
    <cellStyle name="Note 3 7 3 3 2 3" xfId="37076" xr:uid="{00000000-0005-0000-0000-0000CE5A0000}"/>
    <cellStyle name="Note 3 7 3 4" xfId="12442" xr:uid="{00000000-0005-0000-0000-0000CF5A0000}"/>
    <cellStyle name="Note 3 7 3 4 2" xfId="21694" xr:uid="{00000000-0005-0000-0000-0000D05A0000}"/>
    <cellStyle name="Note 3 7 3 4 3" xfId="30946" xr:uid="{00000000-0005-0000-0000-0000D15A0000}"/>
    <cellStyle name="Note 3 7 4" xfId="3825" xr:uid="{00000000-0005-0000-0000-0000D25A0000}"/>
    <cellStyle name="Note 3 7 4 2" xfId="7273" xr:uid="{00000000-0005-0000-0000-0000D35A0000}"/>
    <cellStyle name="Note 3 7 4 2 2" xfId="16525" xr:uid="{00000000-0005-0000-0000-0000D45A0000}"/>
    <cellStyle name="Note 3 7 4 2 2 2" xfId="25777" xr:uid="{00000000-0005-0000-0000-0000D55A0000}"/>
    <cellStyle name="Note 3 7 4 2 2 3" xfId="35029" xr:uid="{00000000-0005-0000-0000-0000D65A0000}"/>
    <cellStyle name="Note 3 7 4 3" xfId="9955" xr:uid="{00000000-0005-0000-0000-0000D75A0000}"/>
    <cellStyle name="Note 3 7 4 3 2" xfId="19207" xr:uid="{00000000-0005-0000-0000-0000D85A0000}"/>
    <cellStyle name="Note 3 7 4 3 2 2" xfId="28459" xr:uid="{00000000-0005-0000-0000-0000D95A0000}"/>
    <cellStyle name="Note 3 7 4 3 2 3" xfId="37711" xr:uid="{00000000-0005-0000-0000-0000DA5A0000}"/>
    <cellStyle name="Note 3 7 4 4" xfId="13077" xr:uid="{00000000-0005-0000-0000-0000DB5A0000}"/>
    <cellStyle name="Note 3 7 4 4 2" xfId="22329" xr:uid="{00000000-0005-0000-0000-0000DC5A0000}"/>
    <cellStyle name="Note 3 7 4 4 3" xfId="31581" xr:uid="{00000000-0005-0000-0000-0000DD5A0000}"/>
    <cellStyle name="Note 3 7 5" xfId="5231" xr:uid="{00000000-0005-0000-0000-0000DE5A0000}"/>
    <cellStyle name="Note 3 7 5 2" xfId="14483" xr:uid="{00000000-0005-0000-0000-0000DF5A0000}"/>
    <cellStyle name="Note 3 7 5 2 2" xfId="23735" xr:uid="{00000000-0005-0000-0000-0000E05A0000}"/>
    <cellStyle name="Note 3 7 5 2 3" xfId="32987" xr:uid="{00000000-0005-0000-0000-0000E15A0000}"/>
    <cellStyle name="Note 3 7 6" xfId="7914" xr:uid="{00000000-0005-0000-0000-0000E25A0000}"/>
    <cellStyle name="Note 3 7 6 2" xfId="17166" xr:uid="{00000000-0005-0000-0000-0000E35A0000}"/>
    <cellStyle name="Note 3 7 6 2 2" xfId="26418" xr:uid="{00000000-0005-0000-0000-0000E45A0000}"/>
    <cellStyle name="Note 3 7 6 2 3" xfId="35670" xr:uid="{00000000-0005-0000-0000-0000E55A0000}"/>
    <cellStyle name="Note 3 7 7" xfId="11036" xr:uid="{00000000-0005-0000-0000-0000E65A0000}"/>
    <cellStyle name="Note 3 7 7 2" xfId="20288" xr:uid="{00000000-0005-0000-0000-0000E75A0000}"/>
    <cellStyle name="Note 3 7 7 3" xfId="29540" xr:uid="{00000000-0005-0000-0000-0000E85A0000}"/>
    <cellStyle name="Note 3 8" xfId="1894" xr:uid="{00000000-0005-0000-0000-0000E95A0000}"/>
    <cellStyle name="Note 3 8 2" xfId="2647" xr:uid="{00000000-0005-0000-0000-0000EA5A0000}"/>
    <cellStyle name="Note 3 8 2 2" xfId="6095" xr:uid="{00000000-0005-0000-0000-0000EB5A0000}"/>
    <cellStyle name="Note 3 8 2 2 2" xfId="15347" xr:uid="{00000000-0005-0000-0000-0000EC5A0000}"/>
    <cellStyle name="Note 3 8 2 2 2 2" xfId="24599" xr:uid="{00000000-0005-0000-0000-0000ED5A0000}"/>
    <cellStyle name="Note 3 8 2 2 2 3" xfId="33851" xr:uid="{00000000-0005-0000-0000-0000EE5A0000}"/>
    <cellStyle name="Note 3 8 2 3" xfId="8777" xr:uid="{00000000-0005-0000-0000-0000EF5A0000}"/>
    <cellStyle name="Note 3 8 2 3 2" xfId="18029" xr:uid="{00000000-0005-0000-0000-0000F05A0000}"/>
    <cellStyle name="Note 3 8 2 3 2 2" xfId="27281" xr:uid="{00000000-0005-0000-0000-0000F15A0000}"/>
    <cellStyle name="Note 3 8 2 3 2 3" xfId="36533" xr:uid="{00000000-0005-0000-0000-0000F25A0000}"/>
    <cellStyle name="Note 3 8 2 4" xfId="11899" xr:uid="{00000000-0005-0000-0000-0000F35A0000}"/>
    <cellStyle name="Note 3 8 2 4 2" xfId="21151" xr:uid="{00000000-0005-0000-0000-0000F45A0000}"/>
    <cellStyle name="Note 3 8 2 4 3" xfId="30403" xr:uid="{00000000-0005-0000-0000-0000F55A0000}"/>
    <cellStyle name="Note 3 8 3" xfId="3303" xr:uid="{00000000-0005-0000-0000-0000F65A0000}"/>
    <cellStyle name="Note 3 8 3 2" xfId="6751" xr:uid="{00000000-0005-0000-0000-0000F75A0000}"/>
    <cellStyle name="Note 3 8 3 2 2" xfId="16003" xr:uid="{00000000-0005-0000-0000-0000F85A0000}"/>
    <cellStyle name="Note 3 8 3 2 2 2" xfId="25255" xr:uid="{00000000-0005-0000-0000-0000F95A0000}"/>
    <cellStyle name="Note 3 8 3 2 2 3" xfId="34507" xr:uid="{00000000-0005-0000-0000-0000FA5A0000}"/>
    <cellStyle name="Note 3 8 3 3" xfId="9433" xr:uid="{00000000-0005-0000-0000-0000FB5A0000}"/>
    <cellStyle name="Note 3 8 3 3 2" xfId="18685" xr:uid="{00000000-0005-0000-0000-0000FC5A0000}"/>
    <cellStyle name="Note 3 8 3 3 2 2" xfId="27937" xr:uid="{00000000-0005-0000-0000-0000FD5A0000}"/>
    <cellStyle name="Note 3 8 3 3 2 3" xfId="37189" xr:uid="{00000000-0005-0000-0000-0000FE5A0000}"/>
    <cellStyle name="Note 3 8 3 4" xfId="12555" xr:uid="{00000000-0005-0000-0000-0000FF5A0000}"/>
    <cellStyle name="Note 3 8 3 4 2" xfId="21807" xr:uid="{00000000-0005-0000-0000-0000005B0000}"/>
    <cellStyle name="Note 3 8 3 4 3" xfId="31059" xr:uid="{00000000-0005-0000-0000-0000015B0000}"/>
    <cellStyle name="Note 3 8 4" xfId="3938" xr:uid="{00000000-0005-0000-0000-0000025B0000}"/>
    <cellStyle name="Note 3 8 4 2" xfId="7386" xr:uid="{00000000-0005-0000-0000-0000035B0000}"/>
    <cellStyle name="Note 3 8 4 2 2" xfId="16638" xr:uid="{00000000-0005-0000-0000-0000045B0000}"/>
    <cellStyle name="Note 3 8 4 2 2 2" xfId="25890" xr:uid="{00000000-0005-0000-0000-0000055B0000}"/>
    <cellStyle name="Note 3 8 4 2 2 3" xfId="35142" xr:uid="{00000000-0005-0000-0000-0000065B0000}"/>
    <cellStyle name="Note 3 8 4 3" xfId="10068" xr:uid="{00000000-0005-0000-0000-0000075B0000}"/>
    <cellStyle name="Note 3 8 4 3 2" xfId="19320" xr:uid="{00000000-0005-0000-0000-0000085B0000}"/>
    <cellStyle name="Note 3 8 4 3 2 2" xfId="28572" xr:uid="{00000000-0005-0000-0000-0000095B0000}"/>
    <cellStyle name="Note 3 8 4 3 2 3" xfId="37824" xr:uid="{00000000-0005-0000-0000-00000A5B0000}"/>
    <cellStyle name="Note 3 8 4 4" xfId="13190" xr:uid="{00000000-0005-0000-0000-00000B5B0000}"/>
    <cellStyle name="Note 3 8 4 4 2" xfId="22442" xr:uid="{00000000-0005-0000-0000-00000C5B0000}"/>
    <cellStyle name="Note 3 8 4 4 3" xfId="31694" xr:uid="{00000000-0005-0000-0000-00000D5B0000}"/>
    <cellStyle name="Note 3 8 5" xfId="5344" xr:uid="{00000000-0005-0000-0000-00000E5B0000}"/>
    <cellStyle name="Note 3 8 5 2" xfId="14596" xr:uid="{00000000-0005-0000-0000-00000F5B0000}"/>
    <cellStyle name="Note 3 8 5 2 2" xfId="23848" xr:uid="{00000000-0005-0000-0000-0000105B0000}"/>
    <cellStyle name="Note 3 8 5 2 3" xfId="33100" xr:uid="{00000000-0005-0000-0000-0000115B0000}"/>
    <cellStyle name="Note 3 8 6" xfId="8027" xr:uid="{00000000-0005-0000-0000-0000125B0000}"/>
    <cellStyle name="Note 3 8 6 2" xfId="17279" xr:uid="{00000000-0005-0000-0000-0000135B0000}"/>
    <cellStyle name="Note 3 8 6 2 2" xfId="26531" xr:uid="{00000000-0005-0000-0000-0000145B0000}"/>
    <cellStyle name="Note 3 8 6 2 3" xfId="35783" xr:uid="{00000000-0005-0000-0000-0000155B0000}"/>
    <cellStyle name="Note 3 8 7" xfId="11149" xr:uid="{00000000-0005-0000-0000-0000165B0000}"/>
    <cellStyle name="Note 3 8 7 2" xfId="20401" xr:uid="{00000000-0005-0000-0000-0000175B0000}"/>
    <cellStyle name="Note 3 8 7 3" xfId="29653" xr:uid="{00000000-0005-0000-0000-0000185B0000}"/>
    <cellStyle name="Note 3 9" xfId="1739" xr:uid="{00000000-0005-0000-0000-0000195B0000}"/>
    <cellStyle name="Note 3 9 2" xfId="2492" xr:uid="{00000000-0005-0000-0000-00001A5B0000}"/>
    <cellStyle name="Note 3 9 2 2" xfId="5940" xr:uid="{00000000-0005-0000-0000-00001B5B0000}"/>
    <cellStyle name="Note 3 9 2 2 2" xfId="15192" xr:uid="{00000000-0005-0000-0000-00001C5B0000}"/>
    <cellStyle name="Note 3 9 2 2 2 2" xfId="24444" xr:uid="{00000000-0005-0000-0000-00001D5B0000}"/>
    <cellStyle name="Note 3 9 2 2 2 3" xfId="33696" xr:uid="{00000000-0005-0000-0000-00001E5B0000}"/>
    <cellStyle name="Note 3 9 2 3" xfId="8622" xr:uid="{00000000-0005-0000-0000-00001F5B0000}"/>
    <cellStyle name="Note 3 9 2 3 2" xfId="17874" xr:uid="{00000000-0005-0000-0000-0000205B0000}"/>
    <cellStyle name="Note 3 9 2 3 2 2" xfId="27126" xr:uid="{00000000-0005-0000-0000-0000215B0000}"/>
    <cellStyle name="Note 3 9 2 3 2 3" xfId="36378" xr:uid="{00000000-0005-0000-0000-0000225B0000}"/>
    <cellStyle name="Note 3 9 2 4" xfId="11744" xr:uid="{00000000-0005-0000-0000-0000235B0000}"/>
    <cellStyle name="Note 3 9 2 4 2" xfId="20996" xr:uid="{00000000-0005-0000-0000-0000245B0000}"/>
    <cellStyle name="Note 3 9 2 4 3" xfId="30248" xr:uid="{00000000-0005-0000-0000-0000255B0000}"/>
    <cellStyle name="Note 3 9 3" xfId="3148" xr:uid="{00000000-0005-0000-0000-0000265B0000}"/>
    <cellStyle name="Note 3 9 3 2" xfId="6596" xr:uid="{00000000-0005-0000-0000-0000275B0000}"/>
    <cellStyle name="Note 3 9 3 2 2" xfId="15848" xr:uid="{00000000-0005-0000-0000-0000285B0000}"/>
    <cellStyle name="Note 3 9 3 2 2 2" xfId="25100" xr:uid="{00000000-0005-0000-0000-0000295B0000}"/>
    <cellStyle name="Note 3 9 3 2 2 3" xfId="34352" xr:uid="{00000000-0005-0000-0000-00002A5B0000}"/>
    <cellStyle name="Note 3 9 3 3" xfId="9278" xr:uid="{00000000-0005-0000-0000-00002B5B0000}"/>
    <cellStyle name="Note 3 9 3 3 2" xfId="18530" xr:uid="{00000000-0005-0000-0000-00002C5B0000}"/>
    <cellStyle name="Note 3 9 3 3 2 2" xfId="27782" xr:uid="{00000000-0005-0000-0000-00002D5B0000}"/>
    <cellStyle name="Note 3 9 3 3 2 3" xfId="37034" xr:uid="{00000000-0005-0000-0000-00002E5B0000}"/>
    <cellStyle name="Note 3 9 3 4" xfId="12400" xr:uid="{00000000-0005-0000-0000-00002F5B0000}"/>
    <cellStyle name="Note 3 9 3 4 2" xfId="21652" xr:uid="{00000000-0005-0000-0000-0000305B0000}"/>
    <cellStyle name="Note 3 9 3 4 3" xfId="30904" xr:uid="{00000000-0005-0000-0000-0000315B0000}"/>
    <cellStyle name="Note 3 9 4" xfId="3783" xr:uid="{00000000-0005-0000-0000-0000325B0000}"/>
    <cellStyle name="Note 3 9 4 2" xfId="7231" xr:uid="{00000000-0005-0000-0000-0000335B0000}"/>
    <cellStyle name="Note 3 9 4 2 2" xfId="16483" xr:uid="{00000000-0005-0000-0000-0000345B0000}"/>
    <cellStyle name="Note 3 9 4 2 2 2" xfId="25735" xr:uid="{00000000-0005-0000-0000-0000355B0000}"/>
    <cellStyle name="Note 3 9 4 2 2 3" xfId="34987" xr:uid="{00000000-0005-0000-0000-0000365B0000}"/>
    <cellStyle name="Note 3 9 4 3" xfId="9913" xr:uid="{00000000-0005-0000-0000-0000375B0000}"/>
    <cellStyle name="Note 3 9 4 3 2" xfId="19165" xr:uid="{00000000-0005-0000-0000-0000385B0000}"/>
    <cellStyle name="Note 3 9 4 3 2 2" xfId="28417" xr:uid="{00000000-0005-0000-0000-0000395B0000}"/>
    <cellStyle name="Note 3 9 4 3 2 3" xfId="37669" xr:uid="{00000000-0005-0000-0000-00003A5B0000}"/>
    <cellStyle name="Note 3 9 4 4" xfId="13035" xr:uid="{00000000-0005-0000-0000-00003B5B0000}"/>
    <cellStyle name="Note 3 9 4 4 2" xfId="22287" xr:uid="{00000000-0005-0000-0000-00003C5B0000}"/>
    <cellStyle name="Note 3 9 4 4 3" xfId="31539" xr:uid="{00000000-0005-0000-0000-00003D5B0000}"/>
    <cellStyle name="Note 3 9 5" xfId="5189" xr:uid="{00000000-0005-0000-0000-00003E5B0000}"/>
    <cellStyle name="Note 3 9 5 2" xfId="14441" xr:uid="{00000000-0005-0000-0000-00003F5B0000}"/>
    <cellStyle name="Note 3 9 5 2 2" xfId="23693" xr:uid="{00000000-0005-0000-0000-0000405B0000}"/>
    <cellStyle name="Note 3 9 5 2 3" xfId="32945" xr:uid="{00000000-0005-0000-0000-0000415B0000}"/>
    <cellStyle name="Note 3 9 6" xfId="7872" xr:uid="{00000000-0005-0000-0000-0000425B0000}"/>
    <cellStyle name="Note 3 9 6 2" xfId="17124" xr:uid="{00000000-0005-0000-0000-0000435B0000}"/>
    <cellStyle name="Note 3 9 6 2 2" xfId="26376" xr:uid="{00000000-0005-0000-0000-0000445B0000}"/>
    <cellStyle name="Note 3 9 6 2 3" xfId="35628" xr:uid="{00000000-0005-0000-0000-0000455B0000}"/>
    <cellStyle name="Note 3 9 7" xfId="10994" xr:uid="{00000000-0005-0000-0000-0000465B0000}"/>
    <cellStyle name="Note 3 9 7 2" xfId="20246" xr:uid="{00000000-0005-0000-0000-0000475B0000}"/>
    <cellStyle name="Note 3 9 7 3" xfId="29498" xr:uid="{00000000-0005-0000-0000-0000485B0000}"/>
    <cellStyle name="Note 4" xfId="437" xr:uid="{00000000-0005-0000-0000-0000495B0000}"/>
    <cellStyle name="Note 4 10" xfId="939" xr:uid="{00000000-0005-0000-0000-00004A5B0000}"/>
    <cellStyle name="Note 4 10 2" xfId="4667" xr:uid="{00000000-0005-0000-0000-00004B5B0000}"/>
    <cellStyle name="Note 4 10 2 2" xfId="13919" xr:uid="{00000000-0005-0000-0000-00004C5B0000}"/>
    <cellStyle name="Note 4 10 2 2 2" xfId="23171" xr:uid="{00000000-0005-0000-0000-00004D5B0000}"/>
    <cellStyle name="Note 4 10 2 2 3" xfId="32423" xr:uid="{00000000-0005-0000-0000-00004E5B0000}"/>
    <cellStyle name="Note 4 10 3" xfId="4938" xr:uid="{00000000-0005-0000-0000-00004F5B0000}"/>
    <cellStyle name="Note 4 10 3 2" xfId="14190" xr:uid="{00000000-0005-0000-0000-0000505B0000}"/>
    <cellStyle name="Note 4 10 3 2 2" xfId="23442" xr:uid="{00000000-0005-0000-0000-0000515B0000}"/>
    <cellStyle name="Note 4 10 3 2 3" xfId="32694" xr:uid="{00000000-0005-0000-0000-0000525B0000}"/>
    <cellStyle name="Note 4 10 4" xfId="10693" xr:uid="{00000000-0005-0000-0000-0000535B0000}"/>
    <cellStyle name="Note 4 10 4 2" xfId="19945" xr:uid="{00000000-0005-0000-0000-0000545B0000}"/>
    <cellStyle name="Note 4 10 4 3" xfId="29197" xr:uid="{00000000-0005-0000-0000-0000555B0000}"/>
    <cellStyle name="Note 4 11" xfId="1022" xr:uid="{00000000-0005-0000-0000-0000565B0000}"/>
    <cellStyle name="Note 4 11 2" xfId="4750" xr:uid="{00000000-0005-0000-0000-0000575B0000}"/>
    <cellStyle name="Note 4 11 2 2" xfId="14002" xr:uid="{00000000-0005-0000-0000-0000585B0000}"/>
    <cellStyle name="Note 4 11 2 2 2" xfId="23254" xr:uid="{00000000-0005-0000-0000-0000595B0000}"/>
    <cellStyle name="Note 4 11 2 2 3" xfId="32506" xr:uid="{00000000-0005-0000-0000-00005A5B0000}"/>
    <cellStyle name="Note 4 11 3" xfId="5082" xr:uid="{00000000-0005-0000-0000-00005B5B0000}"/>
    <cellStyle name="Note 4 11 3 2" xfId="14334" xr:uid="{00000000-0005-0000-0000-00005C5B0000}"/>
    <cellStyle name="Note 4 11 3 2 2" xfId="23586" xr:uid="{00000000-0005-0000-0000-00005D5B0000}"/>
    <cellStyle name="Note 4 11 3 2 3" xfId="32838" xr:uid="{00000000-0005-0000-0000-00005E5B0000}"/>
    <cellStyle name="Note 4 11 4" xfId="10776" xr:uid="{00000000-0005-0000-0000-00005F5B0000}"/>
    <cellStyle name="Note 4 11 4 2" xfId="20028" xr:uid="{00000000-0005-0000-0000-0000605B0000}"/>
    <cellStyle name="Note 4 11 4 3" xfId="29280" xr:uid="{00000000-0005-0000-0000-0000615B0000}"/>
    <cellStyle name="Note 4 12" xfId="2367" xr:uid="{00000000-0005-0000-0000-0000625B0000}"/>
    <cellStyle name="Note 4 12 2" xfId="5815" xr:uid="{00000000-0005-0000-0000-0000635B0000}"/>
    <cellStyle name="Note 4 12 2 2" xfId="15067" xr:uid="{00000000-0005-0000-0000-0000645B0000}"/>
    <cellStyle name="Note 4 12 2 2 2" xfId="24319" xr:uid="{00000000-0005-0000-0000-0000655B0000}"/>
    <cellStyle name="Note 4 12 2 2 3" xfId="33571" xr:uid="{00000000-0005-0000-0000-0000665B0000}"/>
    <cellStyle name="Note 4 12 3" xfId="8497" xr:uid="{00000000-0005-0000-0000-0000675B0000}"/>
    <cellStyle name="Note 4 12 3 2" xfId="17749" xr:uid="{00000000-0005-0000-0000-0000685B0000}"/>
    <cellStyle name="Note 4 12 3 2 2" xfId="27001" xr:uid="{00000000-0005-0000-0000-0000695B0000}"/>
    <cellStyle name="Note 4 12 3 2 3" xfId="36253" xr:uid="{00000000-0005-0000-0000-00006A5B0000}"/>
    <cellStyle name="Note 4 12 4" xfId="11619" xr:uid="{00000000-0005-0000-0000-00006B5B0000}"/>
    <cellStyle name="Note 4 12 4 2" xfId="20871" xr:uid="{00000000-0005-0000-0000-00006C5B0000}"/>
    <cellStyle name="Note 4 12 4 3" xfId="30123" xr:uid="{00000000-0005-0000-0000-00006D5B0000}"/>
    <cellStyle name="Note 4 13" xfId="4398" xr:uid="{00000000-0005-0000-0000-00006E5B0000}"/>
    <cellStyle name="Note 4 13 2" xfId="13650" xr:uid="{00000000-0005-0000-0000-00006F5B0000}"/>
    <cellStyle name="Note 4 13 2 2" xfId="22902" xr:uid="{00000000-0005-0000-0000-0000705B0000}"/>
    <cellStyle name="Note 4 13 2 3" xfId="32154" xr:uid="{00000000-0005-0000-0000-0000715B0000}"/>
    <cellStyle name="Note 4 14" xfId="5025" xr:uid="{00000000-0005-0000-0000-0000725B0000}"/>
    <cellStyle name="Note 4 14 2" xfId="14277" xr:uid="{00000000-0005-0000-0000-0000735B0000}"/>
    <cellStyle name="Note 4 14 2 2" xfId="23529" xr:uid="{00000000-0005-0000-0000-0000745B0000}"/>
    <cellStyle name="Note 4 14 2 3" xfId="32781" xr:uid="{00000000-0005-0000-0000-0000755B0000}"/>
    <cellStyle name="Note 4 15" xfId="10483" xr:uid="{00000000-0005-0000-0000-0000765B0000}"/>
    <cellStyle name="Note 4 15 2" xfId="19735" xr:uid="{00000000-0005-0000-0000-0000775B0000}"/>
    <cellStyle name="Note 4 15 3" xfId="28987" xr:uid="{00000000-0005-0000-0000-0000785B0000}"/>
    <cellStyle name="Note 4 2" xfId="589" xr:uid="{00000000-0005-0000-0000-0000795B0000}"/>
    <cellStyle name="Note 4 2 10" xfId="4458" xr:uid="{00000000-0005-0000-0000-00007A5B0000}"/>
    <cellStyle name="Note 4 2 10 2" xfId="13710" xr:uid="{00000000-0005-0000-0000-00007B5B0000}"/>
    <cellStyle name="Note 4 2 10 2 2" xfId="22962" xr:uid="{00000000-0005-0000-0000-00007C5B0000}"/>
    <cellStyle name="Note 4 2 10 2 3" xfId="32214" xr:uid="{00000000-0005-0000-0000-00007D5B0000}"/>
    <cellStyle name="Note 4 2 11" xfId="5010" xr:uid="{00000000-0005-0000-0000-00007E5B0000}"/>
    <cellStyle name="Note 4 2 11 2" xfId="14262" xr:uid="{00000000-0005-0000-0000-00007F5B0000}"/>
    <cellStyle name="Note 4 2 11 2 2" xfId="23514" xr:uid="{00000000-0005-0000-0000-0000805B0000}"/>
    <cellStyle name="Note 4 2 11 2 3" xfId="32766" xr:uid="{00000000-0005-0000-0000-0000815B0000}"/>
    <cellStyle name="Note 4 2 12" xfId="10519" xr:uid="{00000000-0005-0000-0000-0000825B0000}"/>
    <cellStyle name="Note 4 2 12 2" xfId="19771" xr:uid="{00000000-0005-0000-0000-0000835B0000}"/>
    <cellStyle name="Note 4 2 12 3" xfId="29023" xr:uid="{00000000-0005-0000-0000-0000845B0000}"/>
    <cellStyle name="Note 4 2 2" xfId="1853" xr:uid="{00000000-0005-0000-0000-0000855B0000}"/>
    <cellStyle name="Note 4 2 2 2" xfId="2606" xr:uid="{00000000-0005-0000-0000-0000865B0000}"/>
    <cellStyle name="Note 4 2 2 2 2" xfId="6054" xr:uid="{00000000-0005-0000-0000-0000875B0000}"/>
    <cellStyle name="Note 4 2 2 2 2 2" xfId="15306" xr:uid="{00000000-0005-0000-0000-0000885B0000}"/>
    <cellStyle name="Note 4 2 2 2 2 2 2" xfId="24558" xr:uid="{00000000-0005-0000-0000-0000895B0000}"/>
    <cellStyle name="Note 4 2 2 2 2 2 3" xfId="33810" xr:uid="{00000000-0005-0000-0000-00008A5B0000}"/>
    <cellStyle name="Note 4 2 2 2 3" xfId="8736" xr:uid="{00000000-0005-0000-0000-00008B5B0000}"/>
    <cellStyle name="Note 4 2 2 2 3 2" xfId="17988" xr:uid="{00000000-0005-0000-0000-00008C5B0000}"/>
    <cellStyle name="Note 4 2 2 2 3 2 2" xfId="27240" xr:uid="{00000000-0005-0000-0000-00008D5B0000}"/>
    <cellStyle name="Note 4 2 2 2 3 2 3" xfId="36492" xr:uid="{00000000-0005-0000-0000-00008E5B0000}"/>
    <cellStyle name="Note 4 2 2 2 4" xfId="11858" xr:uid="{00000000-0005-0000-0000-00008F5B0000}"/>
    <cellStyle name="Note 4 2 2 2 4 2" xfId="21110" xr:uid="{00000000-0005-0000-0000-0000905B0000}"/>
    <cellStyle name="Note 4 2 2 2 4 3" xfId="30362" xr:uid="{00000000-0005-0000-0000-0000915B0000}"/>
    <cellStyle name="Note 4 2 2 3" xfId="3262" xr:uid="{00000000-0005-0000-0000-0000925B0000}"/>
    <cellStyle name="Note 4 2 2 3 2" xfId="6710" xr:uid="{00000000-0005-0000-0000-0000935B0000}"/>
    <cellStyle name="Note 4 2 2 3 2 2" xfId="15962" xr:uid="{00000000-0005-0000-0000-0000945B0000}"/>
    <cellStyle name="Note 4 2 2 3 2 2 2" xfId="25214" xr:uid="{00000000-0005-0000-0000-0000955B0000}"/>
    <cellStyle name="Note 4 2 2 3 2 2 3" xfId="34466" xr:uid="{00000000-0005-0000-0000-0000965B0000}"/>
    <cellStyle name="Note 4 2 2 3 3" xfId="9392" xr:uid="{00000000-0005-0000-0000-0000975B0000}"/>
    <cellStyle name="Note 4 2 2 3 3 2" xfId="18644" xr:uid="{00000000-0005-0000-0000-0000985B0000}"/>
    <cellStyle name="Note 4 2 2 3 3 2 2" xfId="27896" xr:uid="{00000000-0005-0000-0000-0000995B0000}"/>
    <cellStyle name="Note 4 2 2 3 3 2 3" xfId="37148" xr:uid="{00000000-0005-0000-0000-00009A5B0000}"/>
    <cellStyle name="Note 4 2 2 3 4" xfId="12514" xr:uid="{00000000-0005-0000-0000-00009B5B0000}"/>
    <cellStyle name="Note 4 2 2 3 4 2" xfId="21766" xr:uid="{00000000-0005-0000-0000-00009C5B0000}"/>
    <cellStyle name="Note 4 2 2 3 4 3" xfId="31018" xr:uid="{00000000-0005-0000-0000-00009D5B0000}"/>
    <cellStyle name="Note 4 2 2 4" xfId="3897" xr:uid="{00000000-0005-0000-0000-00009E5B0000}"/>
    <cellStyle name="Note 4 2 2 4 2" xfId="7345" xr:uid="{00000000-0005-0000-0000-00009F5B0000}"/>
    <cellStyle name="Note 4 2 2 4 2 2" xfId="16597" xr:uid="{00000000-0005-0000-0000-0000A05B0000}"/>
    <cellStyle name="Note 4 2 2 4 2 2 2" xfId="25849" xr:uid="{00000000-0005-0000-0000-0000A15B0000}"/>
    <cellStyle name="Note 4 2 2 4 2 2 3" xfId="35101" xr:uid="{00000000-0005-0000-0000-0000A25B0000}"/>
    <cellStyle name="Note 4 2 2 4 3" xfId="10027" xr:uid="{00000000-0005-0000-0000-0000A35B0000}"/>
    <cellStyle name="Note 4 2 2 4 3 2" xfId="19279" xr:uid="{00000000-0005-0000-0000-0000A45B0000}"/>
    <cellStyle name="Note 4 2 2 4 3 2 2" xfId="28531" xr:uid="{00000000-0005-0000-0000-0000A55B0000}"/>
    <cellStyle name="Note 4 2 2 4 3 2 3" xfId="37783" xr:uid="{00000000-0005-0000-0000-0000A65B0000}"/>
    <cellStyle name="Note 4 2 2 4 4" xfId="13149" xr:uid="{00000000-0005-0000-0000-0000A75B0000}"/>
    <cellStyle name="Note 4 2 2 4 4 2" xfId="22401" xr:uid="{00000000-0005-0000-0000-0000A85B0000}"/>
    <cellStyle name="Note 4 2 2 4 4 3" xfId="31653" xr:uid="{00000000-0005-0000-0000-0000A95B0000}"/>
    <cellStyle name="Note 4 2 2 5" xfId="5303" xr:uid="{00000000-0005-0000-0000-0000AA5B0000}"/>
    <cellStyle name="Note 4 2 2 5 2" xfId="14555" xr:uid="{00000000-0005-0000-0000-0000AB5B0000}"/>
    <cellStyle name="Note 4 2 2 5 2 2" xfId="23807" xr:uid="{00000000-0005-0000-0000-0000AC5B0000}"/>
    <cellStyle name="Note 4 2 2 5 2 3" xfId="33059" xr:uid="{00000000-0005-0000-0000-0000AD5B0000}"/>
    <cellStyle name="Note 4 2 2 6" xfId="7986" xr:uid="{00000000-0005-0000-0000-0000AE5B0000}"/>
    <cellStyle name="Note 4 2 2 6 2" xfId="17238" xr:uid="{00000000-0005-0000-0000-0000AF5B0000}"/>
    <cellStyle name="Note 4 2 2 6 2 2" xfId="26490" xr:uid="{00000000-0005-0000-0000-0000B05B0000}"/>
    <cellStyle name="Note 4 2 2 6 2 3" xfId="35742" xr:uid="{00000000-0005-0000-0000-0000B15B0000}"/>
    <cellStyle name="Note 4 2 2 7" xfId="11108" xr:uid="{00000000-0005-0000-0000-0000B25B0000}"/>
    <cellStyle name="Note 4 2 2 7 2" xfId="20360" xr:uid="{00000000-0005-0000-0000-0000B35B0000}"/>
    <cellStyle name="Note 4 2 2 7 3" xfId="29612" xr:uid="{00000000-0005-0000-0000-0000B45B0000}"/>
    <cellStyle name="Note 4 2 3" xfId="1651" xr:uid="{00000000-0005-0000-0000-0000B55B0000}"/>
    <cellStyle name="Note 4 2 3 2" xfId="2404" xr:uid="{00000000-0005-0000-0000-0000B65B0000}"/>
    <cellStyle name="Note 4 2 3 2 2" xfId="5852" xr:uid="{00000000-0005-0000-0000-0000B75B0000}"/>
    <cellStyle name="Note 4 2 3 2 2 2" xfId="15104" xr:uid="{00000000-0005-0000-0000-0000B85B0000}"/>
    <cellStyle name="Note 4 2 3 2 2 2 2" xfId="24356" xr:uid="{00000000-0005-0000-0000-0000B95B0000}"/>
    <cellStyle name="Note 4 2 3 2 2 2 3" xfId="33608" xr:uid="{00000000-0005-0000-0000-0000BA5B0000}"/>
    <cellStyle name="Note 4 2 3 2 3" xfId="8534" xr:uid="{00000000-0005-0000-0000-0000BB5B0000}"/>
    <cellStyle name="Note 4 2 3 2 3 2" xfId="17786" xr:uid="{00000000-0005-0000-0000-0000BC5B0000}"/>
    <cellStyle name="Note 4 2 3 2 3 2 2" xfId="27038" xr:uid="{00000000-0005-0000-0000-0000BD5B0000}"/>
    <cellStyle name="Note 4 2 3 2 3 2 3" xfId="36290" xr:uid="{00000000-0005-0000-0000-0000BE5B0000}"/>
    <cellStyle name="Note 4 2 3 2 4" xfId="11656" xr:uid="{00000000-0005-0000-0000-0000BF5B0000}"/>
    <cellStyle name="Note 4 2 3 2 4 2" xfId="20908" xr:uid="{00000000-0005-0000-0000-0000C05B0000}"/>
    <cellStyle name="Note 4 2 3 2 4 3" xfId="30160" xr:uid="{00000000-0005-0000-0000-0000C15B0000}"/>
    <cellStyle name="Note 4 2 3 3" xfId="3060" xr:uid="{00000000-0005-0000-0000-0000C25B0000}"/>
    <cellStyle name="Note 4 2 3 3 2" xfId="6508" xr:uid="{00000000-0005-0000-0000-0000C35B0000}"/>
    <cellStyle name="Note 4 2 3 3 2 2" xfId="15760" xr:uid="{00000000-0005-0000-0000-0000C45B0000}"/>
    <cellStyle name="Note 4 2 3 3 2 2 2" xfId="25012" xr:uid="{00000000-0005-0000-0000-0000C55B0000}"/>
    <cellStyle name="Note 4 2 3 3 2 2 3" xfId="34264" xr:uid="{00000000-0005-0000-0000-0000C65B0000}"/>
    <cellStyle name="Note 4 2 3 3 3" xfId="9190" xr:uid="{00000000-0005-0000-0000-0000C75B0000}"/>
    <cellStyle name="Note 4 2 3 3 3 2" xfId="18442" xr:uid="{00000000-0005-0000-0000-0000C85B0000}"/>
    <cellStyle name="Note 4 2 3 3 3 2 2" xfId="27694" xr:uid="{00000000-0005-0000-0000-0000C95B0000}"/>
    <cellStyle name="Note 4 2 3 3 3 2 3" xfId="36946" xr:uid="{00000000-0005-0000-0000-0000CA5B0000}"/>
    <cellStyle name="Note 4 2 3 3 4" xfId="12312" xr:uid="{00000000-0005-0000-0000-0000CB5B0000}"/>
    <cellStyle name="Note 4 2 3 3 4 2" xfId="21564" xr:uid="{00000000-0005-0000-0000-0000CC5B0000}"/>
    <cellStyle name="Note 4 2 3 3 4 3" xfId="30816" xr:uid="{00000000-0005-0000-0000-0000CD5B0000}"/>
    <cellStyle name="Note 4 2 3 4" xfId="3695" xr:uid="{00000000-0005-0000-0000-0000CE5B0000}"/>
    <cellStyle name="Note 4 2 3 4 2" xfId="7143" xr:uid="{00000000-0005-0000-0000-0000CF5B0000}"/>
    <cellStyle name="Note 4 2 3 4 2 2" xfId="16395" xr:uid="{00000000-0005-0000-0000-0000D05B0000}"/>
    <cellStyle name="Note 4 2 3 4 2 2 2" xfId="25647" xr:uid="{00000000-0005-0000-0000-0000D15B0000}"/>
    <cellStyle name="Note 4 2 3 4 2 2 3" xfId="34899" xr:uid="{00000000-0005-0000-0000-0000D25B0000}"/>
    <cellStyle name="Note 4 2 3 4 3" xfId="9825" xr:uid="{00000000-0005-0000-0000-0000D35B0000}"/>
    <cellStyle name="Note 4 2 3 4 3 2" xfId="19077" xr:uid="{00000000-0005-0000-0000-0000D45B0000}"/>
    <cellStyle name="Note 4 2 3 4 3 2 2" xfId="28329" xr:uid="{00000000-0005-0000-0000-0000D55B0000}"/>
    <cellStyle name="Note 4 2 3 4 3 2 3" xfId="37581" xr:uid="{00000000-0005-0000-0000-0000D65B0000}"/>
    <cellStyle name="Note 4 2 3 4 4" xfId="12947" xr:uid="{00000000-0005-0000-0000-0000D75B0000}"/>
    <cellStyle name="Note 4 2 3 4 4 2" xfId="22199" xr:uid="{00000000-0005-0000-0000-0000D85B0000}"/>
    <cellStyle name="Note 4 2 3 4 4 3" xfId="31451" xr:uid="{00000000-0005-0000-0000-0000D95B0000}"/>
    <cellStyle name="Note 4 2 3 5" xfId="5101" xr:uid="{00000000-0005-0000-0000-0000DA5B0000}"/>
    <cellStyle name="Note 4 2 3 5 2" xfId="14353" xr:uid="{00000000-0005-0000-0000-0000DB5B0000}"/>
    <cellStyle name="Note 4 2 3 5 2 2" xfId="23605" xr:uid="{00000000-0005-0000-0000-0000DC5B0000}"/>
    <cellStyle name="Note 4 2 3 5 2 3" xfId="32857" xr:uid="{00000000-0005-0000-0000-0000DD5B0000}"/>
    <cellStyle name="Note 4 2 3 6" xfId="7784" xr:uid="{00000000-0005-0000-0000-0000DE5B0000}"/>
    <cellStyle name="Note 4 2 3 6 2" xfId="17036" xr:uid="{00000000-0005-0000-0000-0000DF5B0000}"/>
    <cellStyle name="Note 4 2 3 6 2 2" xfId="26288" xr:uid="{00000000-0005-0000-0000-0000E05B0000}"/>
    <cellStyle name="Note 4 2 3 6 2 3" xfId="35540" xr:uid="{00000000-0005-0000-0000-0000E15B0000}"/>
    <cellStyle name="Note 4 2 3 7" xfId="10906" xr:uid="{00000000-0005-0000-0000-0000E25B0000}"/>
    <cellStyle name="Note 4 2 3 7 2" xfId="20158" xr:uid="{00000000-0005-0000-0000-0000E35B0000}"/>
    <cellStyle name="Note 4 2 3 7 3" xfId="29410" xr:uid="{00000000-0005-0000-0000-0000E45B0000}"/>
    <cellStyle name="Note 4 2 4" xfId="1825" xr:uid="{00000000-0005-0000-0000-0000E55B0000}"/>
    <cellStyle name="Note 4 2 4 2" xfId="2578" xr:uid="{00000000-0005-0000-0000-0000E65B0000}"/>
    <cellStyle name="Note 4 2 4 2 2" xfId="6026" xr:uid="{00000000-0005-0000-0000-0000E75B0000}"/>
    <cellStyle name="Note 4 2 4 2 2 2" xfId="15278" xr:uid="{00000000-0005-0000-0000-0000E85B0000}"/>
    <cellStyle name="Note 4 2 4 2 2 2 2" xfId="24530" xr:uid="{00000000-0005-0000-0000-0000E95B0000}"/>
    <cellStyle name="Note 4 2 4 2 2 2 3" xfId="33782" xr:uid="{00000000-0005-0000-0000-0000EA5B0000}"/>
    <cellStyle name="Note 4 2 4 2 3" xfId="8708" xr:uid="{00000000-0005-0000-0000-0000EB5B0000}"/>
    <cellStyle name="Note 4 2 4 2 3 2" xfId="17960" xr:uid="{00000000-0005-0000-0000-0000EC5B0000}"/>
    <cellStyle name="Note 4 2 4 2 3 2 2" xfId="27212" xr:uid="{00000000-0005-0000-0000-0000ED5B0000}"/>
    <cellStyle name="Note 4 2 4 2 3 2 3" xfId="36464" xr:uid="{00000000-0005-0000-0000-0000EE5B0000}"/>
    <cellStyle name="Note 4 2 4 2 4" xfId="11830" xr:uid="{00000000-0005-0000-0000-0000EF5B0000}"/>
    <cellStyle name="Note 4 2 4 2 4 2" xfId="21082" xr:uid="{00000000-0005-0000-0000-0000F05B0000}"/>
    <cellStyle name="Note 4 2 4 2 4 3" xfId="30334" xr:uid="{00000000-0005-0000-0000-0000F15B0000}"/>
    <cellStyle name="Note 4 2 4 3" xfId="3234" xr:uid="{00000000-0005-0000-0000-0000F25B0000}"/>
    <cellStyle name="Note 4 2 4 3 2" xfId="6682" xr:uid="{00000000-0005-0000-0000-0000F35B0000}"/>
    <cellStyle name="Note 4 2 4 3 2 2" xfId="15934" xr:uid="{00000000-0005-0000-0000-0000F45B0000}"/>
    <cellStyle name="Note 4 2 4 3 2 2 2" xfId="25186" xr:uid="{00000000-0005-0000-0000-0000F55B0000}"/>
    <cellStyle name="Note 4 2 4 3 2 2 3" xfId="34438" xr:uid="{00000000-0005-0000-0000-0000F65B0000}"/>
    <cellStyle name="Note 4 2 4 3 3" xfId="9364" xr:uid="{00000000-0005-0000-0000-0000F75B0000}"/>
    <cellStyle name="Note 4 2 4 3 3 2" xfId="18616" xr:uid="{00000000-0005-0000-0000-0000F85B0000}"/>
    <cellStyle name="Note 4 2 4 3 3 2 2" xfId="27868" xr:uid="{00000000-0005-0000-0000-0000F95B0000}"/>
    <cellStyle name="Note 4 2 4 3 3 2 3" xfId="37120" xr:uid="{00000000-0005-0000-0000-0000FA5B0000}"/>
    <cellStyle name="Note 4 2 4 3 4" xfId="12486" xr:uid="{00000000-0005-0000-0000-0000FB5B0000}"/>
    <cellStyle name="Note 4 2 4 3 4 2" xfId="21738" xr:uid="{00000000-0005-0000-0000-0000FC5B0000}"/>
    <cellStyle name="Note 4 2 4 3 4 3" xfId="30990" xr:uid="{00000000-0005-0000-0000-0000FD5B0000}"/>
    <cellStyle name="Note 4 2 4 4" xfId="3869" xr:uid="{00000000-0005-0000-0000-0000FE5B0000}"/>
    <cellStyle name="Note 4 2 4 4 2" xfId="7317" xr:uid="{00000000-0005-0000-0000-0000FF5B0000}"/>
    <cellStyle name="Note 4 2 4 4 2 2" xfId="16569" xr:uid="{00000000-0005-0000-0000-0000005C0000}"/>
    <cellStyle name="Note 4 2 4 4 2 2 2" xfId="25821" xr:uid="{00000000-0005-0000-0000-0000015C0000}"/>
    <cellStyle name="Note 4 2 4 4 2 2 3" xfId="35073" xr:uid="{00000000-0005-0000-0000-0000025C0000}"/>
    <cellStyle name="Note 4 2 4 4 3" xfId="9999" xr:uid="{00000000-0005-0000-0000-0000035C0000}"/>
    <cellStyle name="Note 4 2 4 4 3 2" xfId="19251" xr:uid="{00000000-0005-0000-0000-0000045C0000}"/>
    <cellStyle name="Note 4 2 4 4 3 2 2" xfId="28503" xr:uid="{00000000-0005-0000-0000-0000055C0000}"/>
    <cellStyle name="Note 4 2 4 4 3 2 3" xfId="37755" xr:uid="{00000000-0005-0000-0000-0000065C0000}"/>
    <cellStyle name="Note 4 2 4 4 4" xfId="13121" xr:uid="{00000000-0005-0000-0000-0000075C0000}"/>
    <cellStyle name="Note 4 2 4 4 4 2" xfId="22373" xr:uid="{00000000-0005-0000-0000-0000085C0000}"/>
    <cellStyle name="Note 4 2 4 4 4 3" xfId="31625" xr:uid="{00000000-0005-0000-0000-0000095C0000}"/>
    <cellStyle name="Note 4 2 4 5" xfId="5275" xr:uid="{00000000-0005-0000-0000-00000A5C0000}"/>
    <cellStyle name="Note 4 2 4 5 2" xfId="14527" xr:uid="{00000000-0005-0000-0000-00000B5C0000}"/>
    <cellStyle name="Note 4 2 4 5 2 2" xfId="23779" xr:uid="{00000000-0005-0000-0000-00000C5C0000}"/>
    <cellStyle name="Note 4 2 4 5 2 3" xfId="33031" xr:uid="{00000000-0005-0000-0000-00000D5C0000}"/>
    <cellStyle name="Note 4 2 4 6" xfId="7958" xr:uid="{00000000-0005-0000-0000-00000E5C0000}"/>
    <cellStyle name="Note 4 2 4 6 2" xfId="17210" xr:uid="{00000000-0005-0000-0000-00000F5C0000}"/>
    <cellStyle name="Note 4 2 4 6 2 2" xfId="26462" xr:uid="{00000000-0005-0000-0000-0000105C0000}"/>
    <cellStyle name="Note 4 2 4 6 2 3" xfId="35714" xr:uid="{00000000-0005-0000-0000-0000115C0000}"/>
    <cellStyle name="Note 4 2 4 7" xfId="11080" xr:uid="{00000000-0005-0000-0000-0000125C0000}"/>
    <cellStyle name="Note 4 2 4 7 2" xfId="20332" xr:uid="{00000000-0005-0000-0000-0000135C0000}"/>
    <cellStyle name="Note 4 2 4 7 3" xfId="29584" xr:uid="{00000000-0005-0000-0000-0000145C0000}"/>
    <cellStyle name="Note 4 2 5" xfId="1879" xr:uid="{00000000-0005-0000-0000-0000155C0000}"/>
    <cellStyle name="Note 4 2 5 2" xfId="2632" xr:uid="{00000000-0005-0000-0000-0000165C0000}"/>
    <cellStyle name="Note 4 2 5 2 2" xfId="6080" xr:uid="{00000000-0005-0000-0000-0000175C0000}"/>
    <cellStyle name="Note 4 2 5 2 2 2" xfId="15332" xr:uid="{00000000-0005-0000-0000-0000185C0000}"/>
    <cellStyle name="Note 4 2 5 2 2 2 2" xfId="24584" xr:uid="{00000000-0005-0000-0000-0000195C0000}"/>
    <cellStyle name="Note 4 2 5 2 2 2 3" xfId="33836" xr:uid="{00000000-0005-0000-0000-00001A5C0000}"/>
    <cellStyle name="Note 4 2 5 2 3" xfId="8762" xr:uid="{00000000-0005-0000-0000-00001B5C0000}"/>
    <cellStyle name="Note 4 2 5 2 3 2" xfId="18014" xr:uid="{00000000-0005-0000-0000-00001C5C0000}"/>
    <cellStyle name="Note 4 2 5 2 3 2 2" xfId="27266" xr:uid="{00000000-0005-0000-0000-00001D5C0000}"/>
    <cellStyle name="Note 4 2 5 2 3 2 3" xfId="36518" xr:uid="{00000000-0005-0000-0000-00001E5C0000}"/>
    <cellStyle name="Note 4 2 5 2 4" xfId="11884" xr:uid="{00000000-0005-0000-0000-00001F5C0000}"/>
    <cellStyle name="Note 4 2 5 2 4 2" xfId="21136" xr:uid="{00000000-0005-0000-0000-0000205C0000}"/>
    <cellStyle name="Note 4 2 5 2 4 3" xfId="30388" xr:uid="{00000000-0005-0000-0000-0000215C0000}"/>
    <cellStyle name="Note 4 2 5 3" xfId="3288" xr:uid="{00000000-0005-0000-0000-0000225C0000}"/>
    <cellStyle name="Note 4 2 5 3 2" xfId="6736" xr:uid="{00000000-0005-0000-0000-0000235C0000}"/>
    <cellStyle name="Note 4 2 5 3 2 2" xfId="15988" xr:uid="{00000000-0005-0000-0000-0000245C0000}"/>
    <cellStyle name="Note 4 2 5 3 2 2 2" xfId="25240" xr:uid="{00000000-0005-0000-0000-0000255C0000}"/>
    <cellStyle name="Note 4 2 5 3 2 2 3" xfId="34492" xr:uid="{00000000-0005-0000-0000-0000265C0000}"/>
    <cellStyle name="Note 4 2 5 3 3" xfId="9418" xr:uid="{00000000-0005-0000-0000-0000275C0000}"/>
    <cellStyle name="Note 4 2 5 3 3 2" xfId="18670" xr:uid="{00000000-0005-0000-0000-0000285C0000}"/>
    <cellStyle name="Note 4 2 5 3 3 2 2" xfId="27922" xr:uid="{00000000-0005-0000-0000-0000295C0000}"/>
    <cellStyle name="Note 4 2 5 3 3 2 3" xfId="37174" xr:uid="{00000000-0005-0000-0000-00002A5C0000}"/>
    <cellStyle name="Note 4 2 5 3 4" xfId="12540" xr:uid="{00000000-0005-0000-0000-00002B5C0000}"/>
    <cellStyle name="Note 4 2 5 3 4 2" xfId="21792" xr:uid="{00000000-0005-0000-0000-00002C5C0000}"/>
    <cellStyle name="Note 4 2 5 3 4 3" xfId="31044" xr:uid="{00000000-0005-0000-0000-00002D5C0000}"/>
    <cellStyle name="Note 4 2 5 4" xfId="3923" xr:uid="{00000000-0005-0000-0000-00002E5C0000}"/>
    <cellStyle name="Note 4 2 5 4 2" xfId="7371" xr:uid="{00000000-0005-0000-0000-00002F5C0000}"/>
    <cellStyle name="Note 4 2 5 4 2 2" xfId="16623" xr:uid="{00000000-0005-0000-0000-0000305C0000}"/>
    <cellStyle name="Note 4 2 5 4 2 2 2" xfId="25875" xr:uid="{00000000-0005-0000-0000-0000315C0000}"/>
    <cellStyle name="Note 4 2 5 4 2 2 3" xfId="35127" xr:uid="{00000000-0005-0000-0000-0000325C0000}"/>
    <cellStyle name="Note 4 2 5 4 3" xfId="10053" xr:uid="{00000000-0005-0000-0000-0000335C0000}"/>
    <cellStyle name="Note 4 2 5 4 3 2" xfId="19305" xr:uid="{00000000-0005-0000-0000-0000345C0000}"/>
    <cellStyle name="Note 4 2 5 4 3 2 2" xfId="28557" xr:uid="{00000000-0005-0000-0000-0000355C0000}"/>
    <cellStyle name="Note 4 2 5 4 3 2 3" xfId="37809" xr:uid="{00000000-0005-0000-0000-0000365C0000}"/>
    <cellStyle name="Note 4 2 5 4 4" xfId="13175" xr:uid="{00000000-0005-0000-0000-0000375C0000}"/>
    <cellStyle name="Note 4 2 5 4 4 2" xfId="22427" xr:uid="{00000000-0005-0000-0000-0000385C0000}"/>
    <cellStyle name="Note 4 2 5 4 4 3" xfId="31679" xr:uid="{00000000-0005-0000-0000-0000395C0000}"/>
    <cellStyle name="Note 4 2 5 5" xfId="5329" xr:uid="{00000000-0005-0000-0000-00003A5C0000}"/>
    <cellStyle name="Note 4 2 5 5 2" xfId="14581" xr:uid="{00000000-0005-0000-0000-00003B5C0000}"/>
    <cellStyle name="Note 4 2 5 5 2 2" xfId="23833" xr:uid="{00000000-0005-0000-0000-00003C5C0000}"/>
    <cellStyle name="Note 4 2 5 5 2 3" xfId="33085" xr:uid="{00000000-0005-0000-0000-00003D5C0000}"/>
    <cellStyle name="Note 4 2 5 6" xfId="8012" xr:uid="{00000000-0005-0000-0000-00003E5C0000}"/>
    <cellStyle name="Note 4 2 5 6 2" xfId="17264" xr:uid="{00000000-0005-0000-0000-00003F5C0000}"/>
    <cellStyle name="Note 4 2 5 6 2 2" xfId="26516" xr:uid="{00000000-0005-0000-0000-0000405C0000}"/>
    <cellStyle name="Note 4 2 5 6 2 3" xfId="35768" xr:uid="{00000000-0005-0000-0000-0000415C0000}"/>
    <cellStyle name="Note 4 2 5 7" xfId="11134" xr:uid="{00000000-0005-0000-0000-0000425C0000}"/>
    <cellStyle name="Note 4 2 5 7 2" xfId="20386" xr:uid="{00000000-0005-0000-0000-0000435C0000}"/>
    <cellStyle name="Note 4 2 5 7 3" xfId="29638" xr:uid="{00000000-0005-0000-0000-0000445C0000}"/>
    <cellStyle name="Note 4 2 6" xfId="2131" xr:uid="{00000000-0005-0000-0000-0000455C0000}"/>
    <cellStyle name="Note 4 2 6 2" xfId="2880" xr:uid="{00000000-0005-0000-0000-0000465C0000}"/>
    <cellStyle name="Note 4 2 6 2 2" xfId="6328" xr:uid="{00000000-0005-0000-0000-0000475C0000}"/>
    <cellStyle name="Note 4 2 6 2 2 2" xfId="15580" xr:uid="{00000000-0005-0000-0000-0000485C0000}"/>
    <cellStyle name="Note 4 2 6 2 2 2 2" xfId="24832" xr:uid="{00000000-0005-0000-0000-0000495C0000}"/>
    <cellStyle name="Note 4 2 6 2 2 2 3" xfId="34084" xr:uid="{00000000-0005-0000-0000-00004A5C0000}"/>
    <cellStyle name="Note 4 2 6 2 3" xfId="9010" xr:uid="{00000000-0005-0000-0000-00004B5C0000}"/>
    <cellStyle name="Note 4 2 6 2 3 2" xfId="18262" xr:uid="{00000000-0005-0000-0000-00004C5C0000}"/>
    <cellStyle name="Note 4 2 6 2 3 2 2" xfId="27514" xr:uid="{00000000-0005-0000-0000-00004D5C0000}"/>
    <cellStyle name="Note 4 2 6 2 3 2 3" xfId="36766" xr:uid="{00000000-0005-0000-0000-00004E5C0000}"/>
    <cellStyle name="Note 4 2 6 2 4" xfId="12132" xr:uid="{00000000-0005-0000-0000-00004F5C0000}"/>
    <cellStyle name="Note 4 2 6 2 4 2" xfId="21384" xr:uid="{00000000-0005-0000-0000-0000505C0000}"/>
    <cellStyle name="Note 4 2 6 2 4 3" xfId="30636" xr:uid="{00000000-0005-0000-0000-0000515C0000}"/>
    <cellStyle name="Note 4 2 6 3" xfId="3536" xr:uid="{00000000-0005-0000-0000-0000525C0000}"/>
    <cellStyle name="Note 4 2 6 3 2" xfId="6984" xr:uid="{00000000-0005-0000-0000-0000535C0000}"/>
    <cellStyle name="Note 4 2 6 3 2 2" xfId="16236" xr:uid="{00000000-0005-0000-0000-0000545C0000}"/>
    <cellStyle name="Note 4 2 6 3 2 2 2" xfId="25488" xr:uid="{00000000-0005-0000-0000-0000555C0000}"/>
    <cellStyle name="Note 4 2 6 3 2 2 3" xfId="34740" xr:uid="{00000000-0005-0000-0000-0000565C0000}"/>
    <cellStyle name="Note 4 2 6 3 3" xfId="9666" xr:uid="{00000000-0005-0000-0000-0000575C0000}"/>
    <cellStyle name="Note 4 2 6 3 3 2" xfId="18918" xr:uid="{00000000-0005-0000-0000-0000585C0000}"/>
    <cellStyle name="Note 4 2 6 3 3 2 2" xfId="28170" xr:uid="{00000000-0005-0000-0000-0000595C0000}"/>
    <cellStyle name="Note 4 2 6 3 3 2 3" xfId="37422" xr:uid="{00000000-0005-0000-0000-00005A5C0000}"/>
    <cellStyle name="Note 4 2 6 3 4" xfId="12788" xr:uid="{00000000-0005-0000-0000-00005B5C0000}"/>
    <cellStyle name="Note 4 2 6 3 4 2" xfId="22040" xr:uid="{00000000-0005-0000-0000-00005C5C0000}"/>
    <cellStyle name="Note 4 2 6 3 4 3" xfId="31292" xr:uid="{00000000-0005-0000-0000-00005D5C0000}"/>
    <cellStyle name="Note 4 2 6 4" xfId="4171" xr:uid="{00000000-0005-0000-0000-00005E5C0000}"/>
    <cellStyle name="Note 4 2 6 4 2" xfId="7619" xr:uid="{00000000-0005-0000-0000-00005F5C0000}"/>
    <cellStyle name="Note 4 2 6 4 2 2" xfId="16871" xr:uid="{00000000-0005-0000-0000-0000605C0000}"/>
    <cellStyle name="Note 4 2 6 4 2 2 2" xfId="26123" xr:uid="{00000000-0005-0000-0000-0000615C0000}"/>
    <cellStyle name="Note 4 2 6 4 2 2 3" xfId="35375" xr:uid="{00000000-0005-0000-0000-0000625C0000}"/>
    <cellStyle name="Note 4 2 6 4 3" xfId="10301" xr:uid="{00000000-0005-0000-0000-0000635C0000}"/>
    <cellStyle name="Note 4 2 6 4 3 2" xfId="19553" xr:uid="{00000000-0005-0000-0000-0000645C0000}"/>
    <cellStyle name="Note 4 2 6 4 3 2 2" xfId="28805" xr:uid="{00000000-0005-0000-0000-0000655C0000}"/>
    <cellStyle name="Note 4 2 6 4 3 2 3" xfId="38057" xr:uid="{00000000-0005-0000-0000-0000665C0000}"/>
    <cellStyle name="Note 4 2 6 4 4" xfId="13423" xr:uid="{00000000-0005-0000-0000-0000675C0000}"/>
    <cellStyle name="Note 4 2 6 4 4 2" xfId="22675" xr:uid="{00000000-0005-0000-0000-0000685C0000}"/>
    <cellStyle name="Note 4 2 6 4 4 3" xfId="31927" xr:uid="{00000000-0005-0000-0000-0000695C0000}"/>
    <cellStyle name="Note 4 2 6 5" xfId="5579" xr:uid="{00000000-0005-0000-0000-00006A5C0000}"/>
    <cellStyle name="Note 4 2 6 5 2" xfId="14831" xr:uid="{00000000-0005-0000-0000-00006B5C0000}"/>
    <cellStyle name="Note 4 2 6 5 2 2" xfId="24083" xr:uid="{00000000-0005-0000-0000-00006C5C0000}"/>
    <cellStyle name="Note 4 2 6 5 2 3" xfId="33335" xr:uid="{00000000-0005-0000-0000-00006D5C0000}"/>
    <cellStyle name="Note 4 2 6 6" xfId="8261" xr:uid="{00000000-0005-0000-0000-00006E5C0000}"/>
    <cellStyle name="Note 4 2 6 6 2" xfId="17513" xr:uid="{00000000-0005-0000-0000-00006F5C0000}"/>
    <cellStyle name="Note 4 2 6 6 2 2" xfId="26765" xr:uid="{00000000-0005-0000-0000-0000705C0000}"/>
    <cellStyle name="Note 4 2 6 6 2 3" xfId="36017" xr:uid="{00000000-0005-0000-0000-0000715C0000}"/>
    <cellStyle name="Note 4 2 6 7" xfId="11383" xr:uid="{00000000-0005-0000-0000-0000725C0000}"/>
    <cellStyle name="Note 4 2 6 7 2" xfId="20635" xr:uid="{00000000-0005-0000-0000-0000735C0000}"/>
    <cellStyle name="Note 4 2 6 7 3" xfId="29887" xr:uid="{00000000-0005-0000-0000-0000745C0000}"/>
    <cellStyle name="Note 4 2 7" xfId="1004" xr:uid="{00000000-0005-0000-0000-0000755C0000}"/>
    <cellStyle name="Note 4 2 7 2" xfId="4732" xr:uid="{00000000-0005-0000-0000-0000765C0000}"/>
    <cellStyle name="Note 4 2 7 2 2" xfId="13984" xr:uid="{00000000-0005-0000-0000-0000775C0000}"/>
    <cellStyle name="Note 4 2 7 2 2 2" xfId="23236" xr:uid="{00000000-0005-0000-0000-0000785C0000}"/>
    <cellStyle name="Note 4 2 7 2 2 3" xfId="32488" xr:uid="{00000000-0005-0000-0000-0000795C0000}"/>
    <cellStyle name="Note 4 2 7 3" xfId="4447" xr:uid="{00000000-0005-0000-0000-00007A5C0000}"/>
    <cellStyle name="Note 4 2 7 3 2" xfId="13699" xr:uid="{00000000-0005-0000-0000-00007B5C0000}"/>
    <cellStyle name="Note 4 2 7 3 2 2" xfId="22951" xr:uid="{00000000-0005-0000-0000-00007C5C0000}"/>
    <cellStyle name="Note 4 2 7 3 2 3" xfId="32203" xr:uid="{00000000-0005-0000-0000-00007D5C0000}"/>
    <cellStyle name="Note 4 2 7 4" xfId="10758" xr:uid="{00000000-0005-0000-0000-00007E5C0000}"/>
    <cellStyle name="Note 4 2 7 4 2" xfId="20010" xr:uid="{00000000-0005-0000-0000-00007F5C0000}"/>
    <cellStyle name="Note 4 2 7 4 3" xfId="29262" xr:uid="{00000000-0005-0000-0000-0000805C0000}"/>
    <cellStyle name="Note 4 2 8" xfId="877" xr:uid="{00000000-0005-0000-0000-0000815C0000}"/>
    <cellStyle name="Note 4 2 8 2" xfId="4605" xr:uid="{00000000-0005-0000-0000-0000825C0000}"/>
    <cellStyle name="Note 4 2 8 2 2" xfId="13857" xr:uid="{00000000-0005-0000-0000-0000835C0000}"/>
    <cellStyle name="Note 4 2 8 2 2 2" xfId="23109" xr:uid="{00000000-0005-0000-0000-0000845C0000}"/>
    <cellStyle name="Note 4 2 8 2 2 3" xfId="32361" xr:uid="{00000000-0005-0000-0000-0000855C0000}"/>
    <cellStyle name="Note 4 2 8 3" xfId="4970" xr:uid="{00000000-0005-0000-0000-0000865C0000}"/>
    <cellStyle name="Note 4 2 8 3 2" xfId="14222" xr:uid="{00000000-0005-0000-0000-0000875C0000}"/>
    <cellStyle name="Note 4 2 8 3 2 2" xfId="23474" xr:uid="{00000000-0005-0000-0000-0000885C0000}"/>
    <cellStyle name="Note 4 2 8 3 2 3" xfId="32726" xr:uid="{00000000-0005-0000-0000-0000895C0000}"/>
    <cellStyle name="Note 4 2 8 4" xfId="10631" xr:uid="{00000000-0005-0000-0000-00008A5C0000}"/>
    <cellStyle name="Note 4 2 8 4 2" xfId="19883" xr:uid="{00000000-0005-0000-0000-00008B5C0000}"/>
    <cellStyle name="Note 4 2 8 4 3" xfId="29135" xr:uid="{00000000-0005-0000-0000-00008C5C0000}"/>
    <cellStyle name="Note 4 2 9" xfId="1047" xr:uid="{00000000-0005-0000-0000-00008D5C0000}"/>
    <cellStyle name="Note 4 2 9 2" xfId="4775" xr:uid="{00000000-0005-0000-0000-00008E5C0000}"/>
    <cellStyle name="Note 4 2 9 2 2" xfId="14027" xr:uid="{00000000-0005-0000-0000-00008F5C0000}"/>
    <cellStyle name="Note 4 2 9 2 2 2" xfId="23279" xr:uid="{00000000-0005-0000-0000-0000905C0000}"/>
    <cellStyle name="Note 4 2 9 2 2 3" xfId="32531" xr:uid="{00000000-0005-0000-0000-0000915C0000}"/>
    <cellStyle name="Note 4 2 9 3" xfId="4487" xr:uid="{00000000-0005-0000-0000-0000925C0000}"/>
    <cellStyle name="Note 4 2 9 3 2" xfId="13739" xr:uid="{00000000-0005-0000-0000-0000935C0000}"/>
    <cellStyle name="Note 4 2 9 3 2 2" xfId="22991" xr:uid="{00000000-0005-0000-0000-0000945C0000}"/>
    <cellStyle name="Note 4 2 9 3 2 3" xfId="32243" xr:uid="{00000000-0005-0000-0000-0000955C0000}"/>
    <cellStyle name="Note 4 2 9 4" xfId="10801" xr:uid="{00000000-0005-0000-0000-0000965C0000}"/>
    <cellStyle name="Note 4 2 9 4 2" xfId="20053" xr:uid="{00000000-0005-0000-0000-0000975C0000}"/>
    <cellStyle name="Note 4 2 9 4 3" xfId="29305" xr:uid="{00000000-0005-0000-0000-0000985C0000}"/>
    <cellStyle name="Note 4 3" xfId="739" xr:uid="{00000000-0005-0000-0000-0000995C0000}"/>
    <cellStyle name="Note 4 3 10" xfId="4517" xr:uid="{00000000-0005-0000-0000-00009A5C0000}"/>
    <cellStyle name="Note 4 3 10 2" xfId="13769" xr:uid="{00000000-0005-0000-0000-00009B5C0000}"/>
    <cellStyle name="Note 4 3 10 2 2" xfId="23021" xr:uid="{00000000-0005-0000-0000-00009C5C0000}"/>
    <cellStyle name="Note 4 3 10 2 3" xfId="32273" xr:uid="{00000000-0005-0000-0000-00009D5C0000}"/>
    <cellStyle name="Note 4 3 11" xfId="4446" xr:uid="{00000000-0005-0000-0000-00009E5C0000}"/>
    <cellStyle name="Note 4 3 11 2" xfId="13698" xr:uid="{00000000-0005-0000-0000-00009F5C0000}"/>
    <cellStyle name="Note 4 3 11 2 2" xfId="22950" xr:uid="{00000000-0005-0000-0000-0000A05C0000}"/>
    <cellStyle name="Note 4 3 11 2 3" xfId="32202" xr:uid="{00000000-0005-0000-0000-0000A15C0000}"/>
    <cellStyle name="Note 4 3 12" xfId="10554" xr:uid="{00000000-0005-0000-0000-0000A25C0000}"/>
    <cellStyle name="Note 4 3 12 2" xfId="19806" xr:uid="{00000000-0005-0000-0000-0000A35C0000}"/>
    <cellStyle name="Note 4 3 12 3" xfId="29058" xr:uid="{00000000-0005-0000-0000-0000A45C0000}"/>
    <cellStyle name="Note 4 3 2" xfId="1938" xr:uid="{00000000-0005-0000-0000-0000A55C0000}"/>
    <cellStyle name="Note 4 3 2 2" xfId="2691" xr:uid="{00000000-0005-0000-0000-0000A65C0000}"/>
    <cellStyle name="Note 4 3 2 2 2" xfId="6139" xr:uid="{00000000-0005-0000-0000-0000A75C0000}"/>
    <cellStyle name="Note 4 3 2 2 2 2" xfId="15391" xr:uid="{00000000-0005-0000-0000-0000A85C0000}"/>
    <cellStyle name="Note 4 3 2 2 2 2 2" xfId="24643" xr:uid="{00000000-0005-0000-0000-0000A95C0000}"/>
    <cellStyle name="Note 4 3 2 2 2 2 3" xfId="33895" xr:uid="{00000000-0005-0000-0000-0000AA5C0000}"/>
    <cellStyle name="Note 4 3 2 2 3" xfId="8821" xr:uid="{00000000-0005-0000-0000-0000AB5C0000}"/>
    <cellStyle name="Note 4 3 2 2 3 2" xfId="18073" xr:uid="{00000000-0005-0000-0000-0000AC5C0000}"/>
    <cellStyle name="Note 4 3 2 2 3 2 2" xfId="27325" xr:uid="{00000000-0005-0000-0000-0000AD5C0000}"/>
    <cellStyle name="Note 4 3 2 2 3 2 3" xfId="36577" xr:uid="{00000000-0005-0000-0000-0000AE5C0000}"/>
    <cellStyle name="Note 4 3 2 2 4" xfId="11943" xr:uid="{00000000-0005-0000-0000-0000AF5C0000}"/>
    <cellStyle name="Note 4 3 2 2 4 2" xfId="21195" xr:uid="{00000000-0005-0000-0000-0000B05C0000}"/>
    <cellStyle name="Note 4 3 2 2 4 3" xfId="30447" xr:uid="{00000000-0005-0000-0000-0000B15C0000}"/>
    <cellStyle name="Note 4 3 2 3" xfId="3347" xr:uid="{00000000-0005-0000-0000-0000B25C0000}"/>
    <cellStyle name="Note 4 3 2 3 2" xfId="6795" xr:uid="{00000000-0005-0000-0000-0000B35C0000}"/>
    <cellStyle name="Note 4 3 2 3 2 2" xfId="16047" xr:uid="{00000000-0005-0000-0000-0000B45C0000}"/>
    <cellStyle name="Note 4 3 2 3 2 2 2" xfId="25299" xr:uid="{00000000-0005-0000-0000-0000B55C0000}"/>
    <cellStyle name="Note 4 3 2 3 2 2 3" xfId="34551" xr:uid="{00000000-0005-0000-0000-0000B65C0000}"/>
    <cellStyle name="Note 4 3 2 3 3" xfId="9477" xr:uid="{00000000-0005-0000-0000-0000B75C0000}"/>
    <cellStyle name="Note 4 3 2 3 3 2" xfId="18729" xr:uid="{00000000-0005-0000-0000-0000B85C0000}"/>
    <cellStyle name="Note 4 3 2 3 3 2 2" xfId="27981" xr:uid="{00000000-0005-0000-0000-0000B95C0000}"/>
    <cellStyle name="Note 4 3 2 3 3 2 3" xfId="37233" xr:uid="{00000000-0005-0000-0000-0000BA5C0000}"/>
    <cellStyle name="Note 4 3 2 3 4" xfId="12599" xr:uid="{00000000-0005-0000-0000-0000BB5C0000}"/>
    <cellStyle name="Note 4 3 2 3 4 2" xfId="21851" xr:uid="{00000000-0005-0000-0000-0000BC5C0000}"/>
    <cellStyle name="Note 4 3 2 3 4 3" xfId="31103" xr:uid="{00000000-0005-0000-0000-0000BD5C0000}"/>
    <cellStyle name="Note 4 3 2 4" xfId="3982" xr:uid="{00000000-0005-0000-0000-0000BE5C0000}"/>
    <cellStyle name="Note 4 3 2 4 2" xfId="7430" xr:uid="{00000000-0005-0000-0000-0000BF5C0000}"/>
    <cellStyle name="Note 4 3 2 4 2 2" xfId="16682" xr:uid="{00000000-0005-0000-0000-0000C05C0000}"/>
    <cellStyle name="Note 4 3 2 4 2 2 2" xfId="25934" xr:uid="{00000000-0005-0000-0000-0000C15C0000}"/>
    <cellStyle name="Note 4 3 2 4 2 2 3" xfId="35186" xr:uid="{00000000-0005-0000-0000-0000C25C0000}"/>
    <cellStyle name="Note 4 3 2 4 3" xfId="10112" xr:uid="{00000000-0005-0000-0000-0000C35C0000}"/>
    <cellStyle name="Note 4 3 2 4 3 2" xfId="19364" xr:uid="{00000000-0005-0000-0000-0000C45C0000}"/>
    <cellStyle name="Note 4 3 2 4 3 2 2" xfId="28616" xr:uid="{00000000-0005-0000-0000-0000C55C0000}"/>
    <cellStyle name="Note 4 3 2 4 3 2 3" xfId="37868" xr:uid="{00000000-0005-0000-0000-0000C65C0000}"/>
    <cellStyle name="Note 4 3 2 4 4" xfId="13234" xr:uid="{00000000-0005-0000-0000-0000C75C0000}"/>
    <cellStyle name="Note 4 3 2 4 4 2" xfId="22486" xr:uid="{00000000-0005-0000-0000-0000C85C0000}"/>
    <cellStyle name="Note 4 3 2 4 4 3" xfId="31738" xr:uid="{00000000-0005-0000-0000-0000C95C0000}"/>
    <cellStyle name="Note 4 3 2 5" xfId="5388" xr:uid="{00000000-0005-0000-0000-0000CA5C0000}"/>
    <cellStyle name="Note 4 3 2 5 2" xfId="14640" xr:uid="{00000000-0005-0000-0000-0000CB5C0000}"/>
    <cellStyle name="Note 4 3 2 5 2 2" xfId="23892" xr:uid="{00000000-0005-0000-0000-0000CC5C0000}"/>
    <cellStyle name="Note 4 3 2 5 2 3" xfId="33144" xr:uid="{00000000-0005-0000-0000-0000CD5C0000}"/>
    <cellStyle name="Note 4 3 2 6" xfId="8071" xr:uid="{00000000-0005-0000-0000-0000CE5C0000}"/>
    <cellStyle name="Note 4 3 2 6 2" xfId="17323" xr:uid="{00000000-0005-0000-0000-0000CF5C0000}"/>
    <cellStyle name="Note 4 3 2 6 2 2" xfId="26575" xr:uid="{00000000-0005-0000-0000-0000D05C0000}"/>
    <cellStyle name="Note 4 3 2 6 2 3" xfId="35827" xr:uid="{00000000-0005-0000-0000-0000D15C0000}"/>
    <cellStyle name="Note 4 3 2 7" xfId="11193" xr:uid="{00000000-0005-0000-0000-0000D25C0000}"/>
    <cellStyle name="Note 4 3 2 7 2" xfId="20445" xr:uid="{00000000-0005-0000-0000-0000D35C0000}"/>
    <cellStyle name="Note 4 3 2 7 3" xfId="29697" xr:uid="{00000000-0005-0000-0000-0000D45C0000}"/>
    <cellStyle name="Note 4 3 3" xfId="2031" xr:uid="{00000000-0005-0000-0000-0000D55C0000}"/>
    <cellStyle name="Note 4 3 3 2" xfId="2780" xr:uid="{00000000-0005-0000-0000-0000D65C0000}"/>
    <cellStyle name="Note 4 3 3 2 2" xfId="6228" xr:uid="{00000000-0005-0000-0000-0000D75C0000}"/>
    <cellStyle name="Note 4 3 3 2 2 2" xfId="15480" xr:uid="{00000000-0005-0000-0000-0000D85C0000}"/>
    <cellStyle name="Note 4 3 3 2 2 2 2" xfId="24732" xr:uid="{00000000-0005-0000-0000-0000D95C0000}"/>
    <cellStyle name="Note 4 3 3 2 2 2 3" xfId="33984" xr:uid="{00000000-0005-0000-0000-0000DA5C0000}"/>
    <cellStyle name="Note 4 3 3 2 3" xfId="8910" xr:uid="{00000000-0005-0000-0000-0000DB5C0000}"/>
    <cellStyle name="Note 4 3 3 2 3 2" xfId="18162" xr:uid="{00000000-0005-0000-0000-0000DC5C0000}"/>
    <cellStyle name="Note 4 3 3 2 3 2 2" xfId="27414" xr:uid="{00000000-0005-0000-0000-0000DD5C0000}"/>
    <cellStyle name="Note 4 3 3 2 3 2 3" xfId="36666" xr:uid="{00000000-0005-0000-0000-0000DE5C0000}"/>
    <cellStyle name="Note 4 3 3 2 4" xfId="12032" xr:uid="{00000000-0005-0000-0000-0000DF5C0000}"/>
    <cellStyle name="Note 4 3 3 2 4 2" xfId="21284" xr:uid="{00000000-0005-0000-0000-0000E05C0000}"/>
    <cellStyle name="Note 4 3 3 2 4 3" xfId="30536" xr:uid="{00000000-0005-0000-0000-0000E15C0000}"/>
    <cellStyle name="Note 4 3 3 3" xfId="3436" xr:uid="{00000000-0005-0000-0000-0000E25C0000}"/>
    <cellStyle name="Note 4 3 3 3 2" xfId="6884" xr:uid="{00000000-0005-0000-0000-0000E35C0000}"/>
    <cellStyle name="Note 4 3 3 3 2 2" xfId="16136" xr:uid="{00000000-0005-0000-0000-0000E45C0000}"/>
    <cellStyle name="Note 4 3 3 3 2 2 2" xfId="25388" xr:uid="{00000000-0005-0000-0000-0000E55C0000}"/>
    <cellStyle name="Note 4 3 3 3 2 2 3" xfId="34640" xr:uid="{00000000-0005-0000-0000-0000E65C0000}"/>
    <cellStyle name="Note 4 3 3 3 3" xfId="9566" xr:uid="{00000000-0005-0000-0000-0000E75C0000}"/>
    <cellStyle name="Note 4 3 3 3 3 2" xfId="18818" xr:uid="{00000000-0005-0000-0000-0000E85C0000}"/>
    <cellStyle name="Note 4 3 3 3 3 2 2" xfId="28070" xr:uid="{00000000-0005-0000-0000-0000E95C0000}"/>
    <cellStyle name="Note 4 3 3 3 3 2 3" xfId="37322" xr:uid="{00000000-0005-0000-0000-0000EA5C0000}"/>
    <cellStyle name="Note 4 3 3 3 4" xfId="12688" xr:uid="{00000000-0005-0000-0000-0000EB5C0000}"/>
    <cellStyle name="Note 4 3 3 3 4 2" xfId="21940" xr:uid="{00000000-0005-0000-0000-0000EC5C0000}"/>
    <cellStyle name="Note 4 3 3 3 4 3" xfId="31192" xr:uid="{00000000-0005-0000-0000-0000ED5C0000}"/>
    <cellStyle name="Note 4 3 3 4" xfId="4071" xr:uid="{00000000-0005-0000-0000-0000EE5C0000}"/>
    <cellStyle name="Note 4 3 3 4 2" xfId="7519" xr:uid="{00000000-0005-0000-0000-0000EF5C0000}"/>
    <cellStyle name="Note 4 3 3 4 2 2" xfId="16771" xr:uid="{00000000-0005-0000-0000-0000F05C0000}"/>
    <cellStyle name="Note 4 3 3 4 2 2 2" xfId="26023" xr:uid="{00000000-0005-0000-0000-0000F15C0000}"/>
    <cellStyle name="Note 4 3 3 4 2 2 3" xfId="35275" xr:uid="{00000000-0005-0000-0000-0000F25C0000}"/>
    <cellStyle name="Note 4 3 3 4 3" xfId="10201" xr:uid="{00000000-0005-0000-0000-0000F35C0000}"/>
    <cellStyle name="Note 4 3 3 4 3 2" xfId="19453" xr:uid="{00000000-0005-0000-0000-0000F45C0000}"/>
    <cellStyle name="Note 4 3 3 4 3 2 2" xfId="28705" xr:uid="{00000000-0005-0000-0000-0000F55C0000}"/>
    <cellStyle name="Note 4 3 3 4 3 2 3" xfId="37957" xr:uid="{00000000-0005-0000-0000-0000F65C0000}"/>
    <cellStyle name="Note 4 3 3 4 4" xfId="13323" xr:uid="{00000000-0005-0000-0000-0000F75C0000}"/>
    <cellStyle name="Note 4 3 3 4 4 2" xfId="22575" xr:uid="{00000000-0005-0000-0000-0000F85C0000}"/>
    <cellStyle name="Note 4 3 3 4 4 3" xfId="31827" xr:uid="{00000000-0005-0000-0000-0000F95C0000}"/>
    <cellStyle name="Note 4 3 3 5" xfId="5479" xr:uid="{00000000-0005-0000-0000-0000FA5C0000}"/>
    <cellStyle name="Note 4 3 3 5 2" xfId="14731" xr:uid="{00000000-0005-0000-0000-0000FB5C0000}"/>
    <cellStyle name="Note 4 3 3 5 2 2" xfId="23983" xr:uid="{00000000-0005-0000-0000-0000FC5C0000}"/>
    <cellStyle name="Note 4 3 3 5 2 3" xfId="33235" xr:uid="{00000000-0005-0000-0000-0000FD5C0000}"/>
    <cellStyle name="Note 4 3 3 6" xfId="8161" xr:uid="{00000000-0005-0000-0000-0000FE5C0000}"/>
    <cellStyle name="Note 4 3 3 6 2" xfId="17413" xr:uid="{00000000-0005-0000-0000-0000FF5C0000}"/>
    <cellStyle name="Note 4 3 3 6 2 2" xfId="26665" xr:uid="{00000000-0005-0000-0000-0000005D0000}"/>
    <cellStyle name="Note 4 3 3 6 2 3" xfId="35917" xr:uid="{00000000-0005-0000-0000-0000015D0000}"/>
    <cellStyle name="Note 4 3 3 7" xfId="11283" xr:uid="{00000000-0005-0000-0000-0000025D0000}"/>
    <cellStyle name="Note 4 3 3 7 2" xfId="20535" xr:uid="{00000000-0005-0000-0000-0000035D0000}"/>
    <cellStyle name="Note 4 3 3 7 3" xfId="29787" xr:uid="{00000000-0005-0000-0000-0000045D0000}"/>
    <cellStyle name="Note 4 3 4" xfId="2107" xr:uid="{00000000-0005-0000-0000-0000055D0000}"/>
    <cellStyle name="Note 4 3 4 2" xfId="2856" xr:uid="{00000000-0005-0000-0000-0000065D0000}"/>
    <cellStyle name="Note 4 3 4 2 2" xfId="6304" xr:uid="{00000000-0005-0000-0000-0000075D0000}"/>
    <cellStyle name="Note 4 3 4 2 2 2" xfId="15556" xr:uid="{00000000-0005-0000-0000-0000085D0000}"/>
    <cellStyle name="Note 4 3 4 2 2 2 2" xfId="24808" xr:uid="{00000000-0005-0000-0000-0000095D0000}"/>
    <cellStyle name="Note 4 3 4 2 2 2 3" xfId="34060" xr:uid="{00000000-0005-0000-0000-00000A5D0000}"/>
    <cellStyle name="Note 4 3 4 2 3" xfId="8986" xr:uid="{00000000-0005-0000-0000-00000B5D0000}"/>
    <cellStyle name="Note 4 3 4 2 3 2" xfId="18238" xr:uid="{00000000-0005-0000-0000-00000C5D0000}"/>
    <cellStyle name="Note 4 3 4 2 3 2 2" xfId="27490" xr:uid="{00000000-0005-0000-0000-00000D5D0000}"/>
    <cellStyle name="Note 4 3 4 2 3 2 3" xfId="36742" xr:uid="{00000000-0005-0000-0000-00000E5D0000}"/>
    <cellStyle name="Note 4 3 4 2 4" xfId="12108" xr:uid="{00000000-0005-0000-0000-00000F5D0000}"/>
    <cellStyle name="Note 4 3 4 2 4 2" xfId="21360" xr:uid="{00000000-0005-0000-0000-0000105D0000}"/>
    <cellStyle name="Note 4 3 4 2 4 3" xfId="30612" xr:uid="{00000000-0005-0000-0000-0000115D0000}"/>
    <cellStyle name="Note 4 3 4 3" xfId="3512" xr:uid="{00000000-0005-0000-0000-0000125D0000}"/>
    <cellStyle name="Note 4 3 4 3 2" xfId="6960" xr:uid="{00000000-0005-0000-0000-0000135D0000}"/>
    <cellStyle name="Note 4 3 4 3 2 2" xfId="16212" xr:uid="{00000000-0005-0000-0000-0000145D0000}"/>
    <cellStyle name="Note 4 3 4 3 2 2 2" xfId="25464" xr:uid="{00000000-0005-0000-0000-0000155D0000}"/>
    <cellStyle name="Note 4 3 4 3 2 2 3" xfId="34716" xr:uid="{00000000-0005-0000-0000-0000165D0000}"/>
    <cellStyle name="Note 4 3 4 3 3" xfId="9642" xr:uid="{00000000-0005-0000-0000-0000175D0000}"/>
    <cellStyle name="Note 4 3 4 3 3 2" xfId="18894" xr:uid="{00000000-0005-0000-0000-0000185D0000}"/>
    <cellStyle name="Note 4 3 4 3 3 2 2" xfId="28146" xr:uid="{00000000-0005-0000-0000-0000195D0000}"/>
    <cellStyle name="Note 4 3 4 3 3 2 3" xfId="37398" xr:uid="{00000000-0005-0000-0000-00001A5D0000}"/>
    <cellStyle name="Note 4 3 4 3 4" xfId="12764" xr:uid="{00000000-0005-0000-0000-00001B5D0000}"/>
    <cellStyle name="Note 4 3 4 3 4 2" xfId="22016" xr:uid="{00000000-0005-0000-0000-00001C5D0000}"/>
    <cellStyle name="Note 4 3 4 3 4 3" xfId="31268" xr:uid="{00000000-0005-0000-0000-00001D5D0000}"/>
    <cellStyle name="Note 4 3 4 4" xfId="4147" xr:uid="{00000000-0005-0000-0000-00001E5D0000}"/>
    <cellStyle name="Note 4 3 4 4 2" xfId="7595" xr:uid="{00000000-0005-0000-0000-00001F5D0000}"/>
    <cellStyle name="Note 4 3 4 4 2 2" xfId="16847" xr:uid="{00000000-0005-0000-0000-0000205D0000}"/>
    <cellStyle name="Note 4 3 4 4 2 2 2" xfId="26099" xr:uid="{00000000-0005-0000-0000-0000215D0000}"/>
    <cellStyle name="Note 4 3 4 4 2 2 3" xfId="35351" xr:uid="{00000000-0005-0000-0000-0000225D0000}"/>
    <cellStyle name="Note 4 3 4 4 3" xfId="10277" xr:uid="{00000000-0005-0000-0000-0000235D0000}"/>
    <cellStyle name="Note 4 3 4 4 3 2" xfId="19529" xr:uid="{00000000-0005-0000-0000-0000245D0000}"/>
    <cellStyle name="Note 4 3 4 4 3 2 2" xfId="28781" xr:uid="{00000000-0005-0000-0000-0000255D0000}"/>
    <cellStyle name="Note 4 3 4 4 3 2 3" xfId="38033" xr:uid="{00000000-0005-0000-0000-0000265D0000}"/>
    <cellStyle name="Note 4 3 4 4 4" xfId="13399" xr:uid="{00000000-0005-0000-0000-0000275D0000}"/>
    <cellStyle name="Note 4 3 4 4 4 2" xfId="22651" xr:uid="{00000000-0005-0000-0000-0000285D0000}"/>
    <cellStyle name="Note 4 3 4 4 4 3" xfId="31903" xr:uid="{00000000-0005-0000-0000-0000295D0000}"/>
    <cellStyle name="Note 4 3 4 5" xfId="5555" xr:uid="{00000000-0005-0000-0000-00002A5D0000}"/>
    <cellStyle name="Note 4 3 4 5 2" xfId="14807" xr:uid="{00000000-0005-0000-0000-00002B5D0000}"/>
    <cellStyle name="Note 4 3 4 5 2 2" xfId="24059" xr:uid="{00000000-0005-0000-0000-00002C5D0000}"/>
    <cellStyle name="Note 4 3 4 5 2 3" xfId="33311" xr:uid="{00000000-0005-0000-0000-00002D5D0000}"/>
    <cellStyle name="Note 4 3 4 6" xfId="8237" xr:uid="{00000000-0005-0000-0000-00002E5D0000}"/>
    <cellStyle name="Note 4 3 4 6 2" xfId="17489" xr:uid="{00000000-0005-0000-0000-00002F5D0000}"/>
    <cellStyle name="Note 4 3 4 6 2 2" xfId="26741" xr:uid="{00000000-0005-0000-0000-0000305D0000}"/>
    <cellStyle name="Note 4 3 4 6 2 3" xfId="35993" xr:uid="{00000000-0005-0000-0000-0000315D0000}"/>
    <cellStyle name="Note 4 3 4 7" xfId="11359" xr:uid="{00000000-0005-0000-0000-0000325D0000}"/>
    <cellStyle name="Note 4 3 4 7 2" xfId="20611" xr:uid="{00000000-0005-0000-0000-0000335D0000}"/>
    <cellStyle name="Note 4 3 4 7 3" xfId="29863" xr:uid="{00000000-0005-0000-0000-0000345D0000}"/>
    <cellStyle name="Note 4 3 5" xfId="2176" xr:uid="{00000000-0005-0000-0000-0000355D0000}"/>
    <cellStyle name="Note 4 3 5 2" xfId="2925" xr:uid="{00000000-0005-0000-0000-0000365D0000}"/>
    <cellStyle name="Note 4 3 5 2 2" xfId="6373" xr:uid="{00000000-0005-0000-0000-0000375D0000}"/>
    <cellStyle name="Note 4 3 5 2 2 2" xfId="15625" xr:uid="{00000000-0005-0000-0000-0000385D0000}"/>
    <cellStyle name="Note 4 3 5 2 2 2 2" xfId="24877" xr:uid="{00000000-0005-0000-0000-0000395D0000}"/>
    <cellStyle name="Note 4 3 5 2 2 2 3" xfId="34129" xr:uid="{00000000-0005-0000-0000-00003A5D0000}"/>
    <cellStyle name="Note 4 3 5 2 3" xfId="9055" xr:uid="{00000000-0005-0000-0000-00003B5D0000}"/>
    <cellStyle name="Note 4 3 5 2 3 2" xfId="18307" xr:uid="{00000000-0005-0000-0000-00003C5D0000}"/>
    <cellStyle name="Note 4 3 5 2 3 2 2" xfId="27559" xr:uid="{00000000-0005-0000-0000-00003D5D0000}"/>
    <cellStyle name="Note 4 3 5 2 3 2 3" xfId="36811" xr:uid="{00000000-0005-0000-0000-00003E5D0000}"/>
    <cellStyle name="Note 4 3 5 2 4" xfId="12177" xr:uid="{00000000-0005-0000-0000-00003F5D0000}"/>
    <cellStyle name="Note 4 3 5 2 4 2" xfId="21429" xr:uid="{00000000-0005-0000-0000-0000405D0000}"/>
    <cellStyle name="Note 4 3 5 2 4 3" xfId="30681" xr:uid="{00000000-0005-0000-0000-0000415D0000}"/>
    <cellStyle name="Note 4 3 5 3" xfId="3581" xr:uid="{00000000-0005-0000-0000-0000425D0000}"/>
    <cellStyle name="Note 4 3 5 3 2" xfId="7029" xr:uid="{00000000-0005-0000-0000-0000435D0000}"/>
    <cellStyle name="Note 4 3 5 3 2 2" xfId="16281" xr:uid="{00000000-0005-0000-0000-0000445D0000}"/>
    <cellStyle name="Note 4 3 5 3 2 2 2" xfId="25533" xr:uid="{00000000-0005-0000-0000-0000455D0000}"/>
    <cellStyle name="Note 4 3 5 3 2 2 3" xfId="34785" xr:uid="{00000000-0005-0000-0000-0000465D0000}"/>
    <cellStyle name="Note 4 3 5 3 3" xfId="9711" xr:uid="{00000000-0005-0000-0000-0000475D0000}"/>
    <cellStyle name="Note 4 3 5 3 3 2" xfId="18963" xr:uid="{00000000-0005-0000-0000-0000485D0000}"/>
    <cellStyle name="Note 4 3 5 3 3 2 2" xfId="28215" xr:uid="{00000000-0005-0000-0000-0000495D0000}"/>
    <cellStyle name="Note 4 3 5 3 3 2 3" xfId="37467" xr:uid="{00000000-0005-0000-0000-00004A5D0000}"/>
    <cellStyle name="Note 4 3 5 3 4" xfId="12833" xr:uid="{00000000-0005-0000-0000-00004B5D0000}"/>
    <cellStyle name="Note 4 3 5 3 4 2" xfId="22085" xr:uid="{00000000-0005-0000-0000-00004C5D0000}"/>
    <cellStyle name="Note 4 3 5 3 4 3" xfId="31337" xr:uid="{00000000-0005-0000-0000-00004D5D0000}"/>
    <cellStyle name="Note 4 3 5 4" xfId="4216" xr:uid="{00000000-0005-0000-0000-00004E5D0000}"/>
    <cellStyle name="Note 4 3 5 4 2" xfId="7664" xr:uid="{00000000-0005-0000-0000-00004F5D0000}"/>
    <cellStyle name="Note 4 3 5 4 2 2" xfId="16916" xr:uid="{00000000-0005-0000-0000-0000505D0000}"/>
    <cellStyle name="Note 4 3 5 4 2 2 2" xfId="26168" xr:uid="{00000000-0005-0000-0000-0000515D0000}"/>
    <cellStyle name="Note 4 3 5 4 2 2 3" xfId="35420" xr:uid="{00000000-0005-0000-0000-0000525D0000}"/>
    <cellStyle name="Note 4 3 5 4 3" xfId="10346" xr:uid="{00000000-0005-0000-0000-0000535D0000}"/>
    <cellStyle name="Note 4 3 5 4 3 2" xfId="19598" xr:uid="{00000000-0005-0000-0000-0000545D0000}"/>
    <cellStyle name="Note 4 3 5 4 3 2 2" xfId="28850" xr:uid="{00000000-0005-0000-0000-0000555D0000}"/>
    <cellStyle name="Note 4 3 5 4 3 2 3" xfId="38102" xr:uid="{00000000-0005-0000-0000-0000565D0000}"/>
    <cellStyle name="Note 4 3 5 4 4" xfId="13468" xr:uid="{00000000-0005-0000-0000-0000575D0000}"/>
    <cellStyle name="Note 4 3 5 4 4 2" xfId="22720" xr:uid="{00000000-0005-0000-0000-0000585D0000}"/>
    <cellStyle name="Note 4 3 5 4 4 3" xfId="31972" xr:uid="{00000000-0005-0000-0000-0000595D0000}"/>
    <cellStyle name="Note 4 3 5 5" xfId="5624" xr:uid="{00000000-0005-0000-0000-00005A5D0000}"/>
    <cellStyle name="Note 4 3 5 5 2" xfId="14876" xr:uid="{00000000-0005-0000-0000-00005B5D0000}"/>
    <cellStyle name="Note 4 3 5 5 2 2" xfId="24128" xr:uid="{00000000-0005-0000-0000-00005C5D0000}"/>
    <cellStyle name="Note 4 3 5 5 2 3" xfId="33380" xr:uid="{00000000-0005-0000-0000-00005D5D0000}"/>
    <cellStyle name="Note 4 3 5 6" xfId="8306" xr:uid="{00000000-0005-0000-0000-00005E5D0000}"/>
    <cellStyle name="Note 4 3 5 6 2" xfId="17558" xr:uid="{00000000-0005-0000-0000-00005F5D0000}"/>
    <cellStyle name="Note 4 3 5 6 2 2" xfId="26810" xr:uid="{00000000-0005-0000-0000-0000605D0000}"/>
    <cellStyle name="Note 4 3 5 6 2 3" xfId="36062" xr:uid="{00000000-0005-0000-0000-0000615D0000}"/>
    <cellStyle name="Note 4 3 5 7" xfId="11428" xr:uid="{00000000-0005-0000-0000-0000625D0000}"/>
    <cellStyle name="Note 4 3 5 7 2" xfId="20680" xr:uid="{00000000-0005-0000-0000-0000635D0000}"/>
    <cellStyle name="Note 4 3 5 7 3" xfId="29932" xr:uid="{00000000-0005-0000-0000-0000645D0000}"/>
    <cellStyle name="Note 4 3 6" xfId="2237" xr:uid="{00000000-0005-0000-0000-0000655D0000}"/>
    <cellStyle name="Note 4 3 6 2" xfId="2986" xr:uid="{00000000-0005-0000-0000-0000665D0000}"/>
    <cellStyle name="Note 4 3 6 2 2" xfId="6434" xr:uid="{00000000-0005-0000-0000-0000675D0000}"/>
    <cellStyle name="Note 4 3 6 2 2 2" xfId="15686" xr:uid="{00000000-0005-0000-0000-0000685D0000}"/>
    <cellStyle name="Note 4 3 6 2 2 2 2" xfId="24938" xr:uid="{00000000-0005-0000-0000-0000695D0000}"/>
    <cellStyle name="Note 4 3 6 2 2 2 3" xfId="34190" xr:uid="{00000000-0005-0000-0000-00006A5D0000}"/>
    <cellStyle name="Note 4 3 6 2 3" xfId="9116" xr:uid="{00000000-0005-0000-0000-00006B5D0000}"/>
    <cellStyle name="Note 4 3 6 2 3 2" xfId="18368" xr:uid="{00000000-0005-0000-0000-00006C5D0000}"/>
    <cellStyle name="Note 4 3 6 2 3 2 2" xfId="27620" xr:uid="{00000000-0005-0000-0000-00006D5D0000}"/>
    <cellStyle name="Note 4 3 6 2 3 2 3" xfId="36872" xr:uid="{00000000-0005-0000-0000-00006E5D0000}"/>
    <cellStyle name="Note 4 3 6 2 4" xfId="12238" xr:uid="{00000000-0005-0000-0000-00006F5D0000}"/>
    <cellStyle name="Note 4 3 6 2 4 2" xfId="21490" xr:uid="{00000000-0005-0000-0000-0000705D0000}"/>
    <cellStyle name="Note 4 3 6 2 4 3" xfId="30742" xr:uid="{00000000-0005-0000-0000-0000715D0000}"/>
    <cellStyle name="Note 4 3 6 3" xfId="3642" xr:uid="{00000000-0005-0000-0000-0000725D0000}"/>
    <cellStyle name="Note 4 3 6 3 2" xfId="7090" xr:uid="{00000000-0005-0000-0000-0000735D0000}"/>
    <cellStyle name="Note 4 3 6 3 2 2" xfId="16342" xr:uid="{00000000-0005-0000-0000-0000745D0000}"/>
    <cellStyle name="Note 4 3 6 3 2 2 2" xfId="25594" xr:uid="{00000000-0005-0000-0000-0000755D0000}"/>
    <cellStyle name="Note 4 3 6 3 2 2 3" xfId="34846" xr:uid="{00000000-0005-0000-0000-0000765D0000}"/>
    <cellStyle name="Note 4 3 6 3 3" xfId="9772" xr:uid="{00000000-0005-0000-0000-0000775D0000}"/>
    <cellStyle name="Note 4 3 6 3 3 2" xfId="19024" xr:uid="{00000000-0005-0000-0000-0000785D0000}"/>
    <cellStyle name="Note 4 3 6 3 3 2 2" xfId="28276" xr:uid="{00000000-0005-0000-0000-0000795D0000}"/>
    <cellStyle name="Note 4 3 6 3 3 2 3" xfId="37528" xr:uid="{00000000-0005-0000-0000-00007A5D0000}"/>
    <cellStyle name="Note 4 3 6 3 4" xfId="12894" xr:uid="{00000000-0005-0000-0000-00007B5D0000}"/>
    <cellStyle name="Note 4 3 6 3 4 2" xfId="22146" xr:uid="{00000000-0005-0000-0000-00007C5D0000}"/>
    <cellStyle name="Note 4 3 6 3 4 3" xfId="31398" xr:uid="{00000000-0005-0000-0000-00007D5D0000}"/>
    <cellStyle name="Note 4 3 6 4" xfId="4277" xr:uid="{00000000-0005-0000-0000-00007E5D0000}"/>
    <cellStyle name="Note 4 3 6 4 2" xfId="7725" xr:uid="{00000000-0005-0000-0000-00007F5D0000}"/>
    <cellStyle name="Note 4 3 6 4 2 2" xfId="16977" xr:uid="{00000000-0005-0000-0000-0000805D0000}"/>
    <cellStyle name="Note 4 3 6 4 2 2 2" xfId="26229" xr:uid="{00000000-0005-0000-0000-0000815D0000}"/>
    <cellStyle name="Note 4 3 6 4 2 2 3" xfId="35481" xr:uid="{00000000-0005-0000-0000-0000825D0000}"/>
    <cellStyle name="Note 4 3 6 4 3" xfId="10407" xr:uid="{00000000-0005-0000-0000-0000835D0000}"/>
    <cellStyle name="Note 4 3 6 4 3 2" xfId="19659" xr:uid="{00000000-0005-0000-0000-0000845D0000}"/>
    <cellStyle name="Note 4 3 6 4 3 2 2" xfId="28911" xr:uid="{00000000-0005-0000-0000-0000855D0000}"/>
    <cellStyle name="Note 4 3 6 4 3 2 3" xfId="38163" xr:uid="{00000000-0005-0000-0000-0000865D0000}"/>
    <cellStyle name="Note 4 3 6 4 4" xfId="13529" xr:uid="{00000000-0005-0000-0000-0000875D0000}"/>
    <cellStyle name="Note 4 3 6 4 4 2" xfId="22781" xr:uid="{00000000-0005-0000-0000-0000885D0000}"/>
    <cellStyle name="Note 4 3 6 4 4 3" xfId="32033" xr:uid="{00000000-0005-0000-0000-0000895D0000}"/>
    <cellStyle name="Note 4 3 6 5" xfId="5685" xr:uid="{00000000-0005-0000-0000-00008A5D0000}"/>
    <cellStyle name="Note 4 3 6 5 2" xfId="14937" xr:uid="{00000000-0005-0000-0000-00008B5D0000}"/>
    <cellStyle name="Note 4 3 6 5 2 2" xfId="24189" xr:uid="{00000000-0005-0000-0000-00008C5D0000}"/>
    <cellStyle name="Note 4 3 6 5 2 3" xfId="33441" xr:uid="{00000000-0005-0000-0000-00008D5D0000}"/>
    <cellStyle name="Note 4 3 6 6" xfId="8367" xr:uid="{00000000-0005-0000-0000-00008E5D0000}"/>
    <cellStyle name="Note 4 3 6 6 2" xfId="17619" xr:uid="{00000000-0005-0000-0000-00008F5D0000}"/>
    <cellStyle name="Note 4 3 6 6 2 2" xfId="26871" xr:uid="{00000000-0005-0000-0000-0000905D0000}"/>
    <cellStyle name="Note 4 3 6 6 2 3" xfId="36123" xr:uid="{00000000-0005-0000-0000-0000915D0000}"/>
    <cellStyle name="Note 4 3 6 7" xfId="11489" xr:uid="{00000000-0005-0000-0000-0000925D0000}"/>
    <cellStyle name="Note 4 3 6 7 2" xfId="20741" xr:uid="{00000000-0005-0000-0000-0000935D0000}"/>
    <cellStyle name="Note 4 3 6 7 3" xfId="29993" xr:uid="{00000000-0005-0000-0000-0000945D0000}"/>
    <cellStyle name="Note 4 3 7" xfId="1068" xr:uid="{00000000-0005-0000-0000-0000955D0000}"/>
    <cellStyle name="Note 4 3 7 2" xfId="4796" xr:uid="{00000000-0005-0000-0000-0000965D0000}"/>
    <cellStyle name="Note 4 3 7 2 2" xfId="14048" xr:uid="{00000000-0005-0000-0000-0000975D0000}"/>
    <cellStyle name="Note 4 3 7 2 2 2" xfId="23300" xr:uid="{00000000-0005-0000-0000-0000985D0000}"/>
    <cellStyle name="Note 4 3 7 2 2 3" xfId="32552" xr:uid="{00000000-0005-0000-0000-0000995D0000}"/>
    <cellStyle name="Note 4 3 7 3" xfId="5087" xr:uid="{00000000-0005-0000-0000-00009A5D0000}"/>
    <cellStyle name="Note 4 3 7 3 2" xfId="14339" xr:uid="{00000000-0005-0000-0000-00009B5D0000}"/>
    <cellStyle name="Note 4 3 7 3 2 2" xfId="23591" xr:uid="{00000000-0005-0000-0000-00009C5D0000}"/>
    <cellStyle name="Note 4 3 7 3 2 3" xfId="32843" xr:uid="{00000000-0005-0000-0000-00009D5D0000}"/>
    <cellStyle name="Note 4 3 7 4" xfId="10822" xr:uid="{00000000-0005-0000-0000-00009E5D0000}"/>
    <cellStyle name="Note 4 3 7 4 2" xfId="20074" xr:uid="{00000000-0005-0000-0000-00009F5D0000}"/>
    <cellStyle name="Note 4 3 7 4 3" xfId="29326" xr:uid="{00000000-0005-0000-0000-0000A05D0000}"/>
    <cellStyle name="Note 4 3 8" xfId="889" xr:uid="{00000000-0005-0000-0000-0000A15D0000}"/>
    <cellStyle name="Note 4 3 8 2" xfId="4617" xr:uid="{00000000-0005-0000-0000-0000A25D0000}"/>
    <cellStyle name="Note 4 3 8 2 2" xfId="13869" xr:uid="{00000000-0005-0000-0000-0000A35D0000}"/>
    <cellStyle name="Note 4 3 8 2 2 2" xfId="23121" xr:uid="{00000000-0005-0000-0000-0000A45D0000}"/>
    <cellStyle name="Note 4 3 8 2 2 3" xfId="32373" xr:uid="{00000000-0005-0000-0000-0000A55D0000}"/>
    <cellStyle name="Note 4 3 8 3" xfId="4959" xr:uid="{00000000-0005-0000-0000-0000A65D0000}"/>
    <cellStyle name="Note 4 3 8 3 2" xfId="14211" xr:uid="{00000000-0005-0000-0000-0000A75D0000}"/>
    <cellStyle name="Note 4 3 8 3 2 2" xfId="23463" xr:uid="{00000000-0005-0000-0000-0000A85D0000}"/>
    <cellStyle name="Note 4 3 8 3 2 3" xfId="32715" xr:uid="{00000000-0005-0000-0000-0000A95D0000}"/>
    <cellStyle name="Note 4 3 8 4" xfId="10643" xr:uid="{00000000-0005-0000-0000-0000AA5D0000}"/>
    <cellStyle name="Note 4 3 8 4 2" xfId="19895" xr:uid="{00000000-0005-0000-0000-0000AB5D0000}"/>
    <cellStyle name="Note 4 3 8 4 3" xfId="29147" xr:uid="{00000000-0005-0000-0000-0000AC5D0000}"/>
    <cellStyle name="Note 4 3 9" xfId="883" xr:uid="{00000000-0005-0000-0000-0000AD5D0000}"/>
    <cellStyle name="Note 4 3 9 2" xfId="4611" xr:uid="{00000000-0005-0000-0000-0000AE5D0000}"/>
    <cellStyle name="Note 4 3 9 2 2" xfId="13863" xr:uid="{00000000-0005-0000-0000-0000AF5D0000}"/>
    <cellStyle name="Note 4 3 9 2 2 2" xfId="23115" xr:uid="{00000000-0005-0000-0000-0000B05D0000}"/>
    <cellStyle name="Note 4 3 9 2 2 3" xfId="32367" xr:uid="{00000000-0005-0000-0000-0000B15D0000}"/>
    <cellStyle name="Note 4 3 9 3" xfId="4965" xr:uid="{00000000-0005-0000-0000-0000B25D0000}"/>
    <cellStyle name="Note 4 3 9 3 2" xfId="14217" xr:uid="{00000000-0005-0000-0000-0000B35D0000}"/>
    <cellStyle name="Note 4 3 9 3 2 2" xfId="23469" xr:uid="{00000000-0005-0000-0000-0000B45D0000}"/>
    <cellStyle name="Note 4 3 9 3 2 3" xfId="32721" xr:uid="{00000000-0005-0000-0000-0000B55D0000}"/>
    <cellStyle name="Note 4 3 9 4" xfId="10637" xr:uid="{00000000-0005-0000-0000-0000B65D0000}"/>
    <cellStyle name="Note 4 3 9 4 2" xfId="19889" xr:uid="{00000000-0005-0000-0000-0000B75D0000}"/>
    <cellStyle name="Note 4 3 9 4 3" xfId="29141" xr:uid="{00000000-0005-0000-0000-0000B85D0000}"/>
    <cellStyle name="Note 4 4" xfId="810" xr:uid="{00000000-0005-0000-0000-0000B95D0000}"/>
    <cellStyle name="Note 4 4 10" xfId="4553" xr:uid="{00000000-0005-0000-0000-0000BA5D0000}"/>
    <cellStyle name="Note 4 4 10 2" xfId="13805" xr:uid="{00000000-0005-0000-0000-0000BB5D0000}"/>
    <cellStyle name="Note 4 4 10 2 2" xfId="23057" xr:uid="{00000000-0005-0000-0000-0000BC5D0000}"/>
    <cellStyle name="Note 4 4 10 2 3" xfId="32309" xr:uid="{00000000-0005-0000-0000-0000BD5D0000}"/>
    <cellStyle name="Note 4 4 11" xfId="4991" xr:uid="{00000000-0005-0000-0000-0000BE5D0000}"/>
    <cellStyle name="Note 4 4 11 2" xfId="14243" xr:uid="{00000000-0005-0000-0000-0000BF5D0000}"/>
    <cellStyle name="Note 4 4 11 2 2" xfId="23495" xr:uid="{00000000-0005-0000-0000-0000C05D0000}"/>
    <cellStyle name="Note 4 4 11 2 3" xfId="32747" xr:uid="{00000000-0005-0000-0000-0000C15D0000}"/>
    <cellStyle name="Note 4 4 12" xfId="10582" xr:uid="{00000000-0005-0000-0000-0000C25D0000}"/>
    <cellStyle name="Note 4 4 12 2" xfId="19834" xr:uid="{00000000-0005-0000-0000-0000C35D0000}"/>
    <cellStyle name="Note 4 4 12 3" xfId="29086" xr:uid="{00000000-0005-0000-0000-0000C45D0000}"/>
    <cellStyle name="Note 4 4 2" xfId="1989" xr:uid="{00000000-0005-0000-0000-0000C55D0000}"/>
    <cellStyle name="Note 4 4 2 2" xfId="2742" xr:uid="{00000000-0005-0000-0000-0000C65D0000}"/>
    <cellStyle name="Note 4 4 2 2 2" xfId="6190" xr:uid="{00000000-0005-0000-0000-0000C75D0000}"/>
    <cellStyle name="Note 4 4 2 2 2 2" xfId="15442" xr:uid="{00000000-0005-0000-0000-0000C85D0000}"/>
    <cellStyle name="Note 4 4 2 2 2 2 2" xfId="24694" xr:uid="{00000000-0005-0000-0000-0000C95D0000}"/>
    <cellStyle name="Note 4 4 2 2 2 2 3" xfId="33946" xr:uid="{00000000-0005-0000-0000-0000CA5D0000}"/>
    <cellStyle name="Note 4 4 2 2 3" xfId="8872" xr:uid="{00000000-0005-0000-0000-0000CB5D0000}"/>
    <cellStyle name="Note 4 4 2 2 3 2" xfId="18124" xr:uid="{00000000-0005-0000-0000-0000CC5D0000}"/>
    <cellStyle name="Note 4 4 2 2 3 2 2" xfId="27376" xr:uid="{00000000-0005-0000-0000-0000CD5D0000}"/>
    <cellStyle name="Note 4 4 2 2 3 2 3" xfId="36628" xr:uid="{00000000-0005-0000-0000-0000CE5D0000}"/>
    <cellStyle name="Note 4 4 2 2 4" xfId="11994" xr:uid="{00000000-0005-0000-0000-0000CF5D0000}"/>
    <cellStyle name="Note 4 4 2 2 4 2" xfId="21246" xr:uid="{00000000-0005-0000-0000-0000D05D0000}"/>
    <cellStyle name="Note 4 4 2 2 4 3" xfId="30498" xr:uid="{00000000-0005-0000-0000-0000D15D0000}"/>
    <cellStyle name="Note 4 4 2 3" xfId="3398" xr:uid="{00000000-0005-0000-0000-0000D25D0000}"/>
    <cellStyle name="Note 4 4 2 3 2" xfId="6846" xr:uid="{00000000-0005-0000-0000-0000D35D0000}"/>
    <cellStyle name="Note 4 4 2 3 2 2" xfId="16098" xr:uid="{00000000-0005-0000-0000-0000D45D0000}"/>
    <cellStyle name="Note 4 4 2 3 2 2 2" xfId="25350" xr:uid="{00000000-0005-0000-0000-0000D55D0000}"/>
    <cellStyle name="Note 4 4 2 3 2 2 3" xfId="34602" xr:uid="{00000000-0005-0000-0000-0000D65D0000}"/>
    <cellStyle name="Note 4 4 2 3 3" xfId="9528" xr:uid="{00000000-0005-0000-0000-0000D75D0000}"/>
    <cellStyle name="Note 4 4 2 3 3 2" xfId="18780" xr:uid="{00000000-0005-0000-0000-0000D85D0000}"/>
    <cellStyle name="Note 4 4 2 3 3 2 2" xfId="28032" xr:uid="{00000000-0005-0000-0000-0000D95D0000}"/>
    <cellStyle name="Note 4 4 2 3 3 2 3" xfId="37284" xr:uid="{00000000-0005-0000-0000-0000DA5D0000}"/>
    <cellStyle name="Note 4 4 2 3 4" xfId="12650" xr:uid="{00000000-0005-0000-0000-0000DB5D0000}"/>
    <cellStyle name="Note 4 4 2 3 4 2" xfId="21902" xr:uid="{00000000-0005-0000-0000-0000DC5D0000}"/>
    <cellStyle name="Note 4 4 2 3 4 3" xfId="31154" xr:uid="{00000000-0005-0000-0000-0000DD5D0000}"/>
    <cellStyle name="Note 4 4 2 4" xfId="4033" xr:uid="{00000000-0005-0000-0000-0000DE5D0000}"/>
    <cellStyle name="Note 4 4 2 4 2" xfId="7481" xr:uid="{00000000-0005-0000-0000-0000DF5D0000}"/>
    <cellStyle name="Note 4 4 2 4 2 2" xfId="16733" xr:uid="{00000000-0005-0000-0000-0000E05D0000}"/>
    <cellStyle name="Note 4 4 2 4 2 2 2" xfId="25985" xr:uid="{00000000-0005-0000-0000-0000E15D0000}"/>
    <cellStyle name="Note 4 4 2 4 2 2 3" xfId="35237" xr:uid="{00000000-0005-0000-0000-0000E25D0000}"/>
    <cellStyle name="Note 4 4 2 4 3" xfId="10163" xr:uid="{00000000-0005-0000-0000-0000E35D0000}"/>
    <cellStyle name="Note 4 4 2 4 3 2" xfId="19415" xr:uid="{00000000-0005-0000-0000-0000E45D0000}"/>
    <cellStyle name="Note 4 4 2 4 3 2 2" xfId="28667" xr:uid="{00000000-0005-0000-0000-0000E55D0000}"/>
    <cellStyle name="Note 4 4 2 4 3 2 3" xfId="37919" xr:uid="{00000000-0005-0000-0000-0000E65D0000}"/>
    <cellStyle name="Note 4 4 2 4 4" xfId="13285" xr:uid="{00000000-0005-0000-0000-0000E75D0000}"/>
    <cellStyle name="Note 4 4 2 4 4 2" xfId="22537" xr:uid="{00000000-0005-0000-0000-0000E85D0000}"/>
    <cellStyle name="Note 4 4 2 4 4 3" xfId="31789" xr:uid="{00000000-0005-0000-0000-0000E95D0000}"/>
    <cellStyle name="Note 4 4 2 5" xfId="5439" xr:uid="{00000000-0005-0000-0000-0000EA5D0000}"/>
    <cellStyle name="Note 4 4 2 5 2" xfId="14691" xr:uid="{00000000-0005-0000-0000-0000EB5D0000}"/>
    <cellStyle name="Note 4 4 2 5 2 2" xfId="23943" xr:uid="{00000000-0005-0000-0000-0000EC5D0000}"/>
    <cellStyle name="Note 4 4 2 5 2 3" xfId="33195" xr:uid="{00000000-0005-0000-0000-0000ED5D0000}"/>
    <cellStyle name="Note 4 4 2 6" xfId="8122" xr:uid="{00000000-0005-0000-0000-0000EE5D0000}"/>
    <cellStyle name="Note 4 4 2 6 2" xfId="17374" xr:uid="{00000000-0005-0000-0000-0000EF5D0000}"/>
    <cellStyle name="Note 4 4 2 6 2 2" xfId="26626" xr:uid="{00000000-0005-0000-0000-0000F05D0000}"/>
    <cellStyle name="Note 4 4 2 6 2 3" xfId="35878" xr:uid="{00000000-0005-0000-0000-0000F15D0000}"/>
    <cellStyle name="Note 4 4 2 7" xfId="11244" xr:uid="{00000000-0005-0000-0000-0000F25D0000}"/>
    <cellStyle name="Note 4 4 2 7 2" xfId="20496" xr:uid="{00000000-0005-0000-0000-0000F35D0000}"/>
    <cellStyle name="Note 4 4 2 7 3" xfId="29748" xr:uid="{00000000-0005-0000-0000-0000F45D0000}"/>
    <cellStyle name="Note 4 4 3" xfId="2071" xr:uid="{00000000-0005-0000-0000-0000F55D0000}"/>
    <cellStyle name="Note 4 4 3 2" xfId="2820" xr:uid="{00000000-0005-0000-0000-0000F65D0000}"/>
    <cellStyle name="Note 4 4 3 2 2" xfId="6268" xr:uid="{00000000-0005-0000-0000-0000F75D0000}"/>
    <cellStyle name="Note 4 4 3 2 2 2" xfId="15520" xr:uid="{00000000-0005-0000-0000-0000F85D0000}"/>
    <cellStyle name="Note 4 4 3 2 2 2 2" xfId="24772" xr:uid="{00000000-0005-0000-0000-0000F95D0000}"/>
    <cellStyle name="Note 4 4 3 2 2 2 3" xfId="34024" xr:uid="{00000000-0005-0000-0000-0000FA5D0000}"/>
    <cellStyle name="Note 4 4 3 2 3" xfId="8950" xr:uid="{00000000-0005-0000-0000-0000FB5D0000}"/>
    <cellStyle name="Note 4 4 3 2 3 2" xfId="18202" xr:uid="{00000000-0005-0000-0000-0000FC5D0000}"/>
    <cellStyle name="Note 4 4 3 2 3 2 2" xfId="27454" xr:uid="{00000000-0005-0000-0000-0000FD5D0000}"/>
    <cellStyle name="Note 4 4 3 2 3 2 3" xfId="36706" xr:uid="{00000000-0005-0000-0000-0000FE5D0000}"/>
    <cellStyle name="Note 4 4 3 2 4" xfId="12072" xr:uid="{00000000-0005-0000-0000-0000FF5D0000}"/>
    <cellStyle name="Note 4 4 3 2 4 2" xfId="21324" xr:uid="{00000000-0005-0000-0000-0000005E0000}"/>
    <cellStyle name="Note 4 4 3 2 4 3" xfId="30576" xr:uid="{00000000-0005-0000-0000-0000015E0000}"/>
    <cellStyle name="Note 4 4 3 3" xfId="3476" xr:uid="{00000000-0005-0000-0000-0000025E0000}"/>
    <cellStyle name="Note 4 4 3 3 2" xfId="6924" xr:uid="{00000000-0005-0000-0000-0000035E0000}"/>
    <cellStyle name="Note 4 4 3 3 2 2" xfId="16176" xr:uid="{00000000-0005-0000-0000-0000045E0000}"/>
    <cellStyle name="Note 4 4 3 3 2 2 2" xfId="25428" xr:uid="{00000000-0005-0000-0000-0000055E0000}"/>
    <cellStyle name="Note 4 4 3 3 2 2 3" xfId="34680" xr:uid="{00000000-0005-0000-0000-0000065E0000}"/>
    <cellStyle name="Note 4 4 3 3 3" xfId="9606" xr:uid="{00000000-0005-0000-0000-0000075E0000}"/>
    <cellStyle name="Note 4 4 3 3 3 2" xfId="18858" xr:uid="{00000000-0005-0000-0000-0000085E0000}"/>
    <cellStyle name="Note 4 4 3 3 3 2 2" xfId="28110" xr:uid="{00000000-0005-0000-0000-0000095E0000}"/>
    <cellStyle name="Note 4 4 3 3 3 2 3" xfId="37362" xr:uid="{00000000-0005-0000-0000-00000A5E0000}"/>
    <cellStyle name="Note 4 4 3 3 4" xfId="12728" xr:uid="{00000000-0005-0000-0000-00000B5E0000}"/>
    <cellStyle name="Note 4 4 3 3 4 2" xfId="21980" xr:uid="{00000000-0005-0000-0000-00000C5E0000}"/>
    <cellStyle name="Note 4 4 3 3 4 3" xfId="31232" xr:uid="{00000000-0005-0000-0000-00000D5E0000}"/>
    <cellStyle name="Note 4 4 3 4" xfId="4111" xr:uid="{00000000-0005-0000-0000-00000E5E0000}"/>
    <cellStyle name="Note 4 4 3 4 2" xfId="7559" xr:uid="{00000000-0005-0000-0000-00000F5E0000}"/>
    <cellStyle name="Note 4 4 3 4 2 2" xfId="16811" xr:uid="{00000000-0005-0000-0000-0000105E0000}"/>
    <cellStyle name="Note 4 4 3 4 2 2 2" xfId="26063" xr:uid="{00000000-0005-0000-0000-0000115E0000}"/>
    <cellStyle name="Note 4 4 3 4 2 2 3" xfId="35315" xr:uid="{00000000-0005-0000-0000-0000125E0000}"/>
    <cellStyle name="Note 4 4 3 4 3" xfId="10241" xr:uid="{00000000-0005-0000-0000-0000135E0000}"/>
    <cellStyle name="Note 4 4 3 4 3 2" xfId="19493" xr:uid="{00000000-0005-0000-0000-0000145E0000}"/>
    <cellStyle name="Note 4 4 3 4 3 2 2" xfId="28745" xr:uid="{00000000-0005-0000-0000-0000155E0000}"/>
    <cellStyle name="Note 4 4 3 4 3 2 3" xfId="37997" xr:uid="{00000000-0005-0000-0000-0000165E0000}"/>
    <cellStyle name="Note 4 4 3 4 4" xfId="13363" xr:uid="{00000000-0005-0000-0000-0000175E0000}"/>
    <cellStyle name="Note 4 4 3 4 4 2" xfId="22615" xr:uid="{00000000-0005-0000-0000-0000185E0000}"/>
    <cellStyle name="Note 4 4 3 4 4 3" xfId="31867" xr:uid="{00000000-0005-0000-0000-0000195E0000}"/>
    <cellStyle name="Note 4 4 3 5" xfId="5519" xr:uid="{00000000-0005-0000-0000-00001A5E0000}"/>
    <cellStyle name="Note 4 4 3 5 2" xfId="14771" xr:uid="{00000000-0005-0000-0000-00001B5E0000}"/>
    <cellStyle name="Note 4 4 3 5 2 2" xfId="24023" xr:uid="{00000000-0005-0000-0000-00001C5E0000}"/>
    <cellStyle name="Note 4 4 3 5 2 3" xfId="33275" xr:uid="{00000000-0005-0000-0000-00001D5E0000}"/>
    <cellStyle name="Note 4 4 3 6" xfId="8201" xr:uid="{00000000-0005-0000-0000-00001E5E0000}"/>
    <cellStyle name="Note 4 4 3 6 2" xfId="17453" xr:uid="{00000000-0005-0000-0000-00001F5E0000}"/>
    <cellStyle name="Note 4 4 3 6 2 2" xfId="26705" xr:uid="{00000000-0005-0000-0000-0000205E0000}"/>
    <cellStyle name="Note 4 4 3 6 2 3" xfId="35957" xr:uid="{00000000-0005-0000-0000-0000215E0000}"/>
    <cellStyle name="Note 4 4 3 7" xfId="11323" xr:uid="{00000000-0005-0000-0000-0000225E0000}"/>
    <cellStyle name="Note 4 4 3 7 2" xfId="20575" xr:uid="{00000000-0005-0000-0000-0000235E0000}"/>
    <cellStyle name="Note 4 4 3 7 3" xfId="29827" xr:uid="{00000000-0005-0000-0000-0000245E0000}"/>
    <cellStyle name="Note 4 4 4" xfId="2144" xr:uid="{00000000-0005-0000-0000-0000255E0000}"/>
    <cellStyle name="Note 4 4 4 2" xfId="2893" xr:uid="{00000000-0005-0000-0000-0000265E0000}"/>
    <cellStyle name="Note 4 4 4 2 2" xfId="6341" xr:uid="{00000000-0005-0000-0000-0000275E0000}"/>
    <cellStyle name="Note 4 4 4 2 2 2" xfId="15593" xr:uid="{00000000-0005-0000-0000-0000285E0000}"/>
    <cellStyle name="Note 4 4 4 2 2 2 2" xfId="24845" xr:uid="{00000000-0005-0000-0000-0000295E0000}"/>
    <cellStyle name="Note 4 4 4 2 2 2 3" xfId="34097" xr:uid="{00000000-0005-0000-0000-00002A5E0000}"/>
    <cellStyle name="Note 4 4 4 2 3" xfId="9023" xr:uid="{00000000-0005-0000-0000-00002B5E0000}"/>
    <cellStyle name="Note 4 4 4 2 3 2" xfId="18275" xr:uid="{00000000-0005-0000-0000-00002C5E0000}"/>
    <cellStyle name="Note 4 4 4 2 3 2 2" xfId="27527" xr:uid="{00000000-0005-0000-0000-00002D5E0000}"/>
    <cellStyle name="Note 4 4 4 2 3 2 3" xfId="36779" xr:uid="{00000000-0005-0000-0000-00002E5E0000}"/>
    <cellStyle name="Note 4 4 4 2 4" xfId="12145" xr:uid="{00000000-0005-0000-0000-00002F5E0000}"/>
    <cellStyle name="Note 4 4 4 2 4 2" xfId="21397" xr:uid="{00000000-0005-0000-0000-0000305E0000}"/>
    <cellStyle name="Note 4 4 4 2 4 3" xfId="30649" xr:uid="{00000000-0005-0000-0000-0000315E0000}"/>
    <cellStyle name="Note 4 4 4 3" xfId="3549" xr:uid="{00000000-0005-0000-0000-0000325E0000}"/>
    <cellStyle name="Note 4 4 4 3 2" xfId="6997" xr:uid="{00000000-0005-0000-0000-0000335E0000}"/>
    <cellStyle name="Note 4 4 4 3 2 2" xfId="16249" xr:uid="{00000000-0005-0000-0000-0000345E0000}"/>
    <cellStyle name="Note 4 4 4 3 2 2 2" xfId="25501" xr:uid="{00000000-0005-0000-0000-0000355E0000}"/>
    <cellStyle name="Note 4 4 4 3 2 2 3" xfId="34753" xr:uid="{00000000-0005-0000-0000-0000365E0000}"/>
    <cellStyle name="Note 4 4 4 3 3" xfId="9679" xr:uid="{00000000-0005-0000-0000-0000375E0000}"/>
    <cellStyle name="Note 4 4 4 3 3 2" xfId="18931" xr:uid="{00000000-0005-0000-0000-0000385E0000}"/>
    <cellStyle name="Note 4 4 4 3 3 2 2" xfId="28183" xr:uid="{00000000-0005-0000-0000-0000395E0000}"/>
    <cellStyle name="Note 4 4 4 3 3 2 3" xfId="37435" xr:uid="{00000000-0005-0000-0000-00003A5E0000}"/>
    <cellStyle name="Note 4 4 4 3 4" xfId="12801" xr:uid="{00000000-0005-0000-0000-00003B5E0000}"/>
    <cellStyle name="Note 4 4 4 3 4 2" xfId="22053" xr:uid="{00000000-0005-0000-0000-00003C5E0000}"/>
    <cellStyle name="Note 4 4 4 3 4 3" xfId="31305" xr:uid="{00000000-0005-0000-0000-00003D5E0000}"/>
    <cellStyle name="Note 4 4 4 4" xfId="4184" xr:uid="{00000000-0005-0000-0000-00003E5E0000}"/>
    <cellStyle name="Note 4 4 4 4 2" xfId="7632" xr:uid="{00000000-0005-0000-0000-00003F5E0000}"/>
    <cellStyle name="Note 4 4 4 4 2 2" xfId="16884" xr:uid="{00000000-0005-0000-0000-0000405E0000}"/>
    <cellStyle name="Note 4 4 4 4 2 2 2" xfId="26136" xr:uid="{00000000-0005-0000-0000-0000415E0000}"/>
    <cellStyle name="Note 4 4 4 4 2 2 3" xfId="35388" xr:uid="{00000000-0005-0000-0000-0000425E0000}"/>
    <cellStyle name="Note 4 4 4 4 3" xfId="10314" xr:uid="{00000000-0005-0000-0000-0000435E0000}"/>
    <cellStyle name="Note 4 4 4 4 3 2" xfId="19566" xr:uid="{00000000-0005-0000-0000-0000445E0000}"/>
    <cellStyle name="Note 4 4 4 4 3 2 2" xfId="28818" xr:uid="{00000000-0005-0000-0000-0000455E0000}"/>
    <cellStyle name="Note 4 4 4 4 3 2 3" xfId="38070" xr:uid="{00000000-0005-0000-0000-0000465E0000}"/>
    <cellStyle name="Note 4 4 4 4 4" xfId="13436" xr:uid="{00000000-0005-0000-0000-0000475E0000}"/>
    <cellStyle name="Note 4 4 4 4 4 2" xfId="22688" xr:uid="{00000000-0005-0000-0000-0000485E0000}"/>
    <cellStyle name="Note 4 4 4 4 4 3" xfId="31940" xr:uid="{00000000-0005-0000-0000-0000495E0000}"/>
    <cellStyle name="Note 4 4 4 5" xfId="5592" xr:uid="{00000000-0005-0000-0000-00004A5E0000}"/>
    <cellStyle name="Note 4 4 4 5 2" xfId="14844" xr:uid="{00000000-0005-0000-0000-00004B5E0000}"/>
    <cellStyle name="Note 4 4 4 5 2 2" xfId="24096" xr:uid="{00000000-0005-0000-0000-00004C5E0000}"/>
    <cellStyle name="Note 4 4 4 5 2 3" xfId="33348" xr:uid="{00000000-0005-0000-0000-00004D5E0000}"/>
    <cellStyle name="Note 4 4 4 6" xfId="8274" xr:uid="{00000000-0005-0000-0000-00004E5E0000}"/>
    <cellStyle name="Note 4 4 4 6 2" xfId="17526" xr:uid="{00000000-0005-0000-0000-00004F5E0000}"/>
    <cellStyle name="Note 4 4 4 6 2 2" xfId="26778" xr:uid="{00000000-0005-0000-0000-0000505E0000}"/>
    <cellStyle name="Note 4 4 4 6 2 3" xfId="36030" xr:uid="{00000000-0005-0000-0000-0000515E0000}"/>
    <cellStyle name="Note 4 4 4 7" xfId="11396" xr:uid="{00000000-0005-0000-0000-0000525E0000}"/>
    <cellStyle name="Note 4 4 4 7 2" xfId="20648" xr:uid="{00000000-0005-0000-0000-0000535E0000}"/>
    <cellStyle name="Note 4 4 4 7 3" xfId="29900" xr:uid="{00000000-0005-0000-0000-0000545E0000}"/>
    <cellStyle name="Note 4 4 5" xfId="2207" xr:uid="{00000000-0005-0000-0000-0000555E0000}"/>
    <cellStyle name="Note 4 4 5 2" xfId="2956" xr:uid="{00000000-0005-0000-0000-0000565E0000}"/>
    <cellStyle name="Note 4 4 5 2 2" xfId="6404" xr:uid="{00000000-0005-0000-0000-0000575E0000}"/>
    <cellStyle name="Note 4 4 5 2 2 2" xfId="15656" xr:uid="{00000000-0005-0000-0000-0000585E0000}"/>
    <cellStyle name="Note 4 4 5 2 2 2 2" xfId="24908" xr:uid="{00000000-0005-0000-0000-0000595E0000}"/>
    <cellStyle name="Note 4 4 5 2 2 2 3" xfId="34160" xr:uid="{00000000-0005-0000-0000-00005A5E0000}"/>
    <cellStyle name="Note 4 4 5 2 3" xfId="9086" xr:uid="{00000000-0005-0000-0000-00005B5E0000}"/>
    <cellStyle name="Note 4 4 5 2 3 2" xfId="18338" xr:uid="{00000000-0005-0000-0000-00005C5E0000}"/>
    <cellStyle name="Note 4 4 5 2 3 2 2" xfId="27590" xr:uid="{00000000-0005-0000-0000-00005D5E0000}"/>
    <cellStyle name="Note 4 4 5 2 3 2 3" xfId="36842" xr:uid="{00000000-0005-0000-0000-00005E5E0000}"/>
    <cellStyle name="Note 4 4 5 2 4" xfId="12208" xr:uid="{00000000-0005-0000-0000-00005F5E0000}"/>
    <cellStyle name="Note 4 4 5 2 4 2" xfId="21460" xr:uid="{00000000-0005-0000-0000-0000605E0000}"/>
    <cellStyle name="Note 4 4 5 2 4 3" xfId="30712" xr:uid="{00000000-0005-0000-0000-0000615E0000}"/>
    <cellStyle name="Note 4 4 5 3" xfId="3612" xr:uid="{00000000-0005-0000-0000-0000625E0000}"/>
    <cellStyle name="Note 4 4 5 3 2" xfId="7060" xr:uid="{00000000-0005-0000-0000-0000635E0000}"/>
    <cellStyle name="Note 4 4 5 3 2 2" xfId="16312" xr:uid="{00000000-0005-0000-0000-0000645E0000}"/>
    <cellStyle name="Note 4 4 5 3 2 2 2" xfId="25564" xr:uid="{00000000-0005-0000-0000-0000655E0000}"/>
    <cellStyle name="Note 4 4 5 3 2 2 3" xfId="34816" xr:uid="{00000000-0005-0000-0000-0000665E0000}"/>
    <cellStyle name="Note 4 4 5 3 3" xfId="9742" xr:uid="{00000000-0005-0000-0000-0000675E0000}"/>
    <cellStyle name="Note 4 4 5 3 3 2" xfId="18994" xr:uid="{00000000-0005-0000-0000-0000685E0000}"/>
    <cellStyle name="Note 4 4 5 3 3 2 2" xfId="28246" xr:uid="{00000000-0005-0000-0000-0000695E0000}"/>
    <cellStyle name="Note 4 4 5 3 3 2 3" xfId="37498" xr:uid="{00000000-0005-0000-0000-00006A5E0000}"/>
    <cellStyle name="Note 4 4 5 3 4" xfId="12864" xr:uid="{00000000-0005-0000-0000-00006B5E0000}"/>
    <cellStyle name="Note 4 4 5 3 4 2" xfId="22116" xr:uid="{00000000-0005-0000-0000-00006C5E0000}"/>
    <cellStyle name="Note 4 4 5 3 4 3" xfId="31368" xr:uid="{00000000-0005-0000-0000-00006D5E0000}"/>
    <cellStyle name="Note 4 4 5 4" xfId="4247" xr:uid="{00000000-0005-0000-0000-00006E5E0000}"/>
    <cellStyle name="Note 4 4 5 4 2" xfId="7695" xr:uid="{00000000-0005-0000-0000-00006F5E0000}"/>
    <cellStyle name="Note 4 4 5 4 2 2" xfId="16947" xr:uid="{00000000-0005-0000-0000-0000705E0000}"/>
    <cellStyle name="Note 4 4 5 4 2 2 2" xfId="26199" xr:uid="{00000000-0005-0000-0000-0000715E0000}"/>
    <cellStyle name="Note 4 4 5 4 2 2 3" xfId="35451" xr:uid="{00000000-0005-0000-0000-0000725E0000}"/>
    <cellStyle name="Note 4 4 5 4 3" xfId="10377" xr:uid="{00000000-0005-0000-0000-0000735E0000}"/>
    <cellStyle name="Note 4 4 5 4 3 2" xfId="19629" xr:uid="{00000000-0005-0000-0000-0000745E0000}"/>
    <cellStyle name="Note 4 4 5 4 3 2 2" xfId="28881" xr:uid="{00000000-0005-0000-0000-0000755E0000}"/>
    <cellStyle name="Note 4 4 5 4 3 2 3" xfId="38133" xr:uid="{00000000-0005-0000-0000-0000765E0000}"/>
    <cellStyle name="Note 4 4 5 4 4" xfId="13499" xr:uid="{00000000-0005-0000-0000-0000775E0000}"/>
    <cellStyle name="Note 4 4 5 4 4 2" xfId="22751" xr:uid="{00000000-0005-0000-0000-0000785E0000}"/>
    <cellStyle name="Note 4 4 5 4 4 3" xfId="32003" xr:uid="{00000000-0005-0000-0000-0000795E0000}"/>
    <cellStyle name="Note 4 4 5 5" xfId="5655" xr:uid="{00000000-0005-0000-0000-00007A5E0000}"/>
    <cellStyle name="Note 4 4 5 5 2" xfId="14907" xr:uid="{00000000-0005-0000-0000-00007B5E0000}"/>
    <cellStyle name="Note 4 4 5 5 2 2" xfId="24159" xr:uid="{00000000-0005-0000-0000-00007C5E0000}"/>
    <cellStyle name="Note 4 4 5 5 2 3" xfId="33411" xr:uid="{00000000-0005-0000-0000-00007D5E0000}"/>
    <cellStyle name="Note 4 4 5 6" xfId="8337" xr:uid="{00000000-0005-0000-0000-00007E5E0000}"/>
    <cellStyle name="Note 4 4 5 6 2" xfId="17589" xr:uid="{00000000-0005-0000-0000-00007F5E0000}"/>
    <cellStyle name="Note 4 4 5 6 2 2" xfId="26841" xr:uid="{00000000-0005-0000-0000-0000805E0000}"/>
    <cellStyle name="Note 4 4 5 6 2 3" xfId="36093" xr:uid="{00000000-0005-0000-0000-0000815E0000}"/>
    <cellStyle name="Note 4 4 5 7" xfId="11459" xr:uid="{00000000-0005-0000-0000-0000825E0000}"/>
    <cellStyle name="Note 4 4 5 7 2" xfId="20711" xr:uid="{00000000-0005-0000-0000-0000835E0000}"/>
    <cellStyle name="Note 4 4 5 7 3" xfId="29963" xr:uid="{00000000-0005-0000-0000-0000845E0000}"/>
    <cellStyle name="Note 4 4 6" xfId="2265" xr:uid="{00000000-0005-0000-0000-0000855E0000}"/>
    <cellStyle name="Note 4 4 6 2" xfId="3014" xr:uid="{00000000-0005-0000-0000-0000865E0000}"/>
    <cellStyle name="Note 4 4 6 2 2" xfId="6462" xr:uid="{00000000-0005-0000-0000-0000875E0000}"/>
    <cellStyle name="Note 4 4 6 2 2 2" xfId="15714" xr:uid="{00000000-0005-0000-0000-0000885E0000}"/>
    <cellStyle name="Note 4 4 6 2 2 2 2" xfId="24966" xr:uid="{00000000-0005-0000-0000-0000895E0000}"/>
    <cellStyle name="Note 4 4 6 2 2 2 3" xfId="34218" xr:uid="{00000000-0005-0000-0000-00008A5E0000}"/>
    <cellStyle name="Note 4 4 6 2 3" xfId="9144" xr:uid="{00000000-0005-0000-0000-00008B5E0000}"/>
    <cellStyle name="Note 4 4 6 2 3 2" xfId="18396" xr:uid="{00000000-0005-0000-0000-00008C5E0000}"/>
    <cellStyle name="Note 4 4 6 2 3 2 2" xfId="27648" xr:uid="{00000000-0005-0000-0000-00008D5E0000}"/>
    <cellStyle name="Note 4 4 6 2 3 2 3" xfId="36900" xr:uid="{00000000-0005-0000-0000-00008E5E0000}"/>
    <cellStyle name="Note 4 4 6 2 4" xfId="12266" xr:uid="{00000000-0005-0000-0000-00008F5E0000}"/>
    <cellStyle name="Note 4 4 6 2 4 2" xfId="21518" xr:uid="{00000000-0005-0000-0000-0000905E0000}"/>
    <cellStyle name="Note 4 4 6 2 4 3" xfId="30770" xr:uid="{00000000-0005-0000-0000-0000915E0000}"/>
    <cellStyle name="Note 4 4 6 3" xfId="3670" xr:uid="{00000000-0005-0000-0000-0000925E0000}"/>
    <cellStyle name="Note 4 4 6 3 2" xfId="7118" xr:uid="{00000000-0005-0000-0000-0000935E0000}"/>
    <cellStyle name="Note 4 4 6 3 2 2" xfId="16370" xr:uid="{00000000-0005-0000-0000-0000945E0000}"/>
    <cellStyle name="Note 4 4 6 3 2 2 2" xfId="25622" xr:uid="{00000000-0005-0000-0000-0000955E0000}"/>
    <cellStyle name="Note 4 4 6 3 2 2 3" xfId="34874" xr:uid="{00000000-0005-0000-0000-0000965E0000}"/>
    <cellStyle name="Note 4 4 6 3 3" xfId="9800" xr:uid="{00000000-0005-0000-0000-0000975E0000}"/>
    <cellStyle name="Note 4 4 6 3 3 2" xfId="19052" xr:uid="{00000000-0005-0000-0000-0000985E0000}"/>
    <cellStyle name="Note 4 4 6 3 3 2 2" xfId="28304" xr:uid="{00000000-0005-0000-0000-0000995E0000}"/>
    <cellStyle name="Note 4 4 6 3 3 2 3" xfId="37556" xr:uid="{00000000-0005-0000-0000-00009A5E0000}"/>
    <cellStyle name="Note 4 4 6 3 4" xfId="12922" xr:uid="{00000000-0005-0000-0000-00009B5E0000}"/>
    <cellStyle name="Note 4 4 6 3 4 2" xfId="22174" xr:uid="{00000000-0005-0000-0000-00009C5E0000}"/>
    <cellStyle name="Note 4 4 6 3 4 3" xfId="31426" xr:uid="{00000000-0005-0000-0000-00009D5E0000}"/>
    <cellStyle name="Note 4 4 6 4" xfId="4305" xr:uid="{00000000-0005-0000-0000-00009E5E0000}"/>
    <cellStyle name="Note 4 4 6 4 2" xfId="7753" xr:uid="{00000000-0005-0000-0000-00009F5E0000}"/>
    <cellStyle name="Note 4 4 6 4 2 2" xfId="17005" xr:uid="{00000000-0005-0000-0000-0000A05E0000}"/>
    <cellStyle name="Note 4 4 6 4 2 2 2" xfId="26257" xr:uid="{00000000-0005-0000-0000-0000A15E0000}"/>
    <cellStyle name="Note 4 4 6 4 2 2 3" xfId="35509" xr:uid="{00000000-0005-0000-0000-0000A25E0000}"/>
    <cellStyle name="Note 4 4 6 4 3" xfId="10435" xr:uid="{00000000-0005-0000-0000-0000A35E0000}"/>
    <cellStyle name="Note 4 4 6 4 3 2" xfId="19687" xr:uid="{00000000-0005-0000-0000-0000A45E0000}"/>
    <cellStyle name="Note 4 4 6 4 3 2 2" xfId="28939" xr:uid="{00000000-0005-0000-0000-0000A55E0000}"/>
    <cellStyle name="Note 4 4 6 4 3 2 3" xfId="38191" xr:uid="{00000000-0005-0000-0000-0000A65E0000}"/>
    <cellStyle name="Note 4 4 6 4 4" xfId="13557" xr:uid="{00000000-0005-0000-0000-0000A75E0000}"/>
    <cellStyle name="Note 4 4 6 4 4 2" xfId="22809" xr:uid="{00000000-0005-0000-0000-0000A85E0000}"/>
    <cellStyle name="Note 4 4 6 4 4 3" xfId="32061" xr:uid="{00000000-0005-0000-0000-0000A95E0000}"/>
    <cellStyle name="Note 4 4 6 5" xfId="5713" xr:uid="{00000000-0005-0000-0000-0000AA5E0000}"/>
    <cellStyle name="Note 4 4 6 5 2" xfId="14965" xr:uid="{00000000-0005-0000-0000-0000AB5E0000}"/>
    <cellStyle name="Note 4 4 6 5 2 2" xfId="24217" xr:uid="{00000000-0005-0000-0000-0000AC5E0000}"/>
    <cellStyle name="Note 4 4 6 5 2 3" xfId="33469" xr:uid="{00000000-0005-0000-0000-0000AD5E0000}"/>
    <cellStyle name="Note 4 4 6 6" xfId="8395" xr:uid="{00000000-0005-0000-0000-0000AE5E0000}"/>
    <cellStyle name="Note 4 4 6 6 2" xfId="17647" xr:uid="{00000000-0005-0000-0000-0000AF5E0000}"/>
    <cellStyle name="Note 4 4 6 6 2 2" xfId="26899" xr:uid="{00000000-0005-0000-0000-0000B05E0000}"/>
    <cellStyle name="Note 4 4 6 6 2 3" xfId="36151" xr:uid="{00000000-0005-0000-0000-0000B15E0000}"/>
    <cellStyle name="Note 4 4 6 7" xfId="11517" xr:uid="{00000000-0005-0000-0000-0000B25E0000}"/>
    <cellStyle name="Note 4 4 6 7 2" xfId="20769" xr:uid="{00000000-0005-0000-0000-0000B35E0000}"/>
    <cellStyle name="Note 4 4 6 7 3" xfId="30021" xr:uid="{00000000-0005-0000-0000-0000B45E0000}"/>
    <cellStyle name="Note 4 4 7" xfId="1108" xr:uid="{00000000-0005-0000-0000-0000B55E0000}"/>
    <cellStyle name="Note 4 4 7 2" xfId="4836" xr:uid="{00000000-0005-0000-0000-0000B65E0000}"/>
    <cellStyle name="Note 4 4 7 2 2" xfId="14088" xr:uid="{00000000-0005-0000-0000-0000B75E0000}"/>
    <cellStyle name="Note 4 4 7 2 2 2" xfId="23340" xr:uid="{00000000-0005-0000-0000-0000B85E0000}"/>
    <cellStyle name="Note 4 4 7 2 2 3" xfId="32592" xr:uid="{00000000-0005-0000-0000-0000B95E0000}"/>
    <cellStyle name="Note 4 4 7 3" xfId="4878" xr:uid="{00000000-0005-0000-0000-0000BA5E0000}"/>
    <cellStyle name="Note 4 4 7 3 2" xfId="14130" xr:uid="{00000000-0005-0000-0000-0000BB5E0000}"/>
    <cellStyle name="Note 4 4 7 3 2 2" xfId="23382" xr:uid="{00000000-0005-0000-0000-0000BC5E0000}"/>
    <cellStyle name="Note 4 4 7 3 2 3" xfId="32634" xr:uid="{00000000-0005-0000-0000-0000BD5E0000}"/>
    <cellStyle name="Note 4 4 7 4" xfId="10862" xr:uid="{00000000-0005-0000-0000-0000BE5E0000}"/>
    <cellStyle name="Note 4 4 7 4 2" xfId="20114" xr:uid="{00000000-0005-0000-0000-0000BF5E0000}"/>
    <cellStyle name="Note 4 4 7 4 3" xfId="29366" xr:uid="{00000000-0005-0000-0000-0000C05E0000}"/>
    <cellStyle name="Note 4 4 8" xfId="2314" xr:uid="{00000000-0005-0000-0000-0000C15E0000}"/>
    <cellStyle name="Note 4 4 8 2" xfId="5762" xr:uid="{00000000-0005-0000-0000-0000C25E0000}"/>
    <cellStyle name="Note 4 4 8 2 2" xfId="15014" xr:uid="{00000000-0005-0000-0000-0000C35E0000}"/>
    <cellStyle name="Note 4 4 8 2 2 2" xfId="24266" xr:uid="{00000000-0005-0000-0000-0000C45E0000}"/>
    <cellStyle name="Note 4 4 8 2 2 3" xfId="33518" xr:uid="{00000000-0005-0000-0000-0000C55E0000}"/>
    <cellStyle name="Note 4 4 8 3" xfId="8444" xr:uid="{00000000-0005-0000-0000-0000C65E0000}"/>
    <cellStyle name="Note 4 4 8 3 2" xfId="17696" xr:uid="{00000000-0005-0000-0000-0000C75E0000}"/>
    <cellStyle name="Note 4 4 8 3 2 2" xfId="26948" xr:uid="{00000000-0005-0000-0000-0000C85E0000}"/>
    <cellStyle name="Note 4 4 8 3 2 3" xfId="36200" xr:uid="{00000000-0005-0000-0000-0000C95E0000}"/>
    <cellStyle name="Note 4 4 8 4" xfId="11566" xr:uid="{00000000-0005-0000-0000-0000CA5E0000}"/>
    <cellStyle name="Note 4 4 8 4 2" xfId="20818" xr:uid="{00000000-0005-0000-0000-0000CB5E0000}"/>
    <cellStyle name="Note 4 4 8 4 3" xfId="30070" xr:uid="{00000000-0005-0000-0000-0000CC5E0000}"/>
    <cellStyle name="Note 4 4 9" xfId="2303" xr:uid="{00000000-0005-0000-0000-0000CD5E0000}"/>
    <cellStyle name="Note 4 4 9 2" xfId="5751" xr:uid="{00000000-0005-0000-0000-0000CE5E0000}"/>
    <cellStyle name="Note 4 4 9 2 2" xfId="15003" xr:uid="{00000000-0005-0000-0000-0000CF5E0000}"/>
    <cellStyle name="Note 4 4 9 2 2 2" xfId="24255" xr:uid="{00000000-0005-0000-0000-0000D05E0000}"/>
    <cellStyle name="Note 4 4 9 2 2 3" xfId="33507" xr:uid="{00000000-0005-0000-0000-0000D15E0000}"/>
    <cellStyle name="Note 4 4 9 3" xfId="8433" xr:uid="{00000000-0005-0000-0000-0000D25E0000}"/>
    <cellStyle name="Note 4 4 9 3 2" xfId="17685" xr:uid="{00000000-0005-0000-0000-0000D35E0000}"/>
    <cellStyle name="Note 4 4 9 3 2 2" xfId="26937" xr:uid="{00000000-0005-0000-0000-0000D45E0000}"/>
    <cellStyle name="Note 4 4 9 3 2 3" xfId="36189" xr:uid="{00000000-0005-0000-0000-0000D55E0000}"/>
    <cellStyle name="Note 4 4 9 4" xfId="11555" xr:uid="{00000000-0005-0000-0000-0000D65E0000}"/>
    <cellStyle name="Note 4 4 9 4 2" xfId="20807" xr:uid="{00000000-0005-0000-0000-0000D75E0000}"/>
    <cellStyle name="Note 4 4 9 4 3" xfId="30059" xr:uid="{00000000-0005-0000-0000-0000D85E0000}"/>
    <cellStyle name="Note 4 5" xfId="1760" xr:uid="{00000000-0005-0000-0000-0000D95E0000}"/>
    <cellStyle name="Note 4 5 2" xfId="2513" xr:uid="{00000000-0005-0000-0000-0000DA5E0000}"/>
    <cellStyle name="Note 4 5 2 2" xfId="5961" xr:uid="{00000000-0005-0000-0000-0000DB5E0000}"/>
    <cellStyle name="Note 4 5 2 2 2" xfId="15213" xr:uid="{00000000-0005-0000-0000-0000DC5E0000}"/>
    <cellStyle name="Note 4 5 2 2 2 2" xfId="24465" xr:uid="{00000000-0005-0000-0000-0000DD5E0000}"/>
    <cellStyle name="Note 4 5 2 2 2 3" xfId="33717" xr:uid="{00000000-0005-0000-0000-0000DE5E0000}"/>
    <cellStyle name="Note 4 5 2 3" xfId="8643" xr:uid="{00000000-0005-0000-0000-0000DF5E0000}"/>
    <cellStyle name="Note 4 5 2 3 2" xfId="17895" xr:uid="{00000000-0005-0000-0000-0000E05E0000}"/>
    <cellStyle name="Note 4 5 2 3 2 2" xfId="27147" xr:uid="{00000000-0005-0000-0000-0000E15E0000}"/>
    <cellStyle name="Note 4 5 2 3 2 3" xfId="36399" xr:uid="{00000000-0005-0000-0000-0000E25E0000}"/>
    <cellStyle name="Note 4 5 2 4" xfId="11765" xr:uid="{00000000-0005-0000-0000-0000E35E0000}"/>
    <cellStyle name="Note 4 5 2 4 2" xfId="21017" xr:uid="{00000000-0005-0000-0000-0000E45E0000}"/>
    <cellStyle name="Note 4 5 2 4 3" xfId="30269" xr:uid="{00000000-0005-0000-0000-0000E55E0000}"/>
    <cellStyle name="Note 4 5 3" xfId="3169" xr:uid="{00000000-0005-0000-0000-0000E65E0000}"/>
    <cellStyle name="Note 4 5 3 2" xfId="6617" xr:uid="{00000000-0005-0000-0000-0000E75E0000}"/>
    <cellStyle name="Note 4 5 3 2 2" xfId="15869" xr:uid="{00000000-0005-0000-0000-0000E85E0000}"/>
    <cellStyle name="Note 4 5 3 2 2 2" xfId="25121" xr:uid="{00000000-0005-0000-0000-0000E95E0000}"/>
    <cellStyle name="Note 4 5 3 2 2 3" xfId="34373" xr:uid="{00000000-0005-0000-0000-0000EA5E0000}"/>
    <cellStyle name="Note 4 5 3 3" xfId="9299" xr:uid="{00000000-0005-0000-0000-0000EB5E0000}"/>
    <cellStyle name="Note 4 5 3 3 2" xfId="18551" xr:uid="{00000000-0005-0000-0000-0000EC5E0000}"/>
    <cellStyle name="Note 4 5 3 3 2 2" xfId="27803" xr:uid="{00000000-0005-0000-0000-0000ED5E0000}"/>
    <cellStyle name="Note 4 5 3 3 2 3" xfId="37055" xr:uid="{00000000-0005-0000-0000-0000EE5E0000}"/>
    <cellStyle name="Note 4 5 3 4" xfId="12421" xr:uid="{00000000-0005-0000-0000-0000EF5E0000}"/>
    <cellStyle name="Note 4 5 3 4 2" xfId="21673" xr:uid="{00000000-0005-0000-0000-0000F05E0000}"/>
    <cellStyle name="Note 4 5 3 4 3" xfId="30925" xr:uid="{00000000-0005-0000-0000-0000F15E0000}"/>
    <cellStyle name="Note 4 5 4" xfId="3804" xr:uid="{00000000-0005-0000-0000-0000F25E0000}"/>
    <cellStyle name="Note 4 5 4 2" xfId="7252" xr:uid="{00000000-0005-0000-0000-0000F35E0000}"/>
    <cellStyle name="Note 4 5 4 2 2" xfId="16504" xr:uid="{00000000-0005-0000-0000-0000F45E0000}"/>
    <cellStyle name="Note 4 5 4 2 2 2" xfId="25756" xr:uid="{00000000-0005-0000-0000-0000F55E0000}"/>
    <cellStyle name="Note 4 5 4 2 2 3" xfId="35008" xr:uid="{00000000-0005-0000-0000-0000F65E0000}"/>
    <cellStyle name="Note 4 5 4 3" xfId="9934" xr:uid="{00000000-0005-0000-0000-0000F75E0000}"/>
    <cellStyle name="Note 4 5 4 3 2" xfId="19186" xr:uid="{00000000-0005-0000-0000-0000F85E0000}"/>
    <cellStyle name="Note 4 5 4 3 2 2" xfId="28438" xr:uid="{00000000-0005-0000-0000-0000F95E0000}"/>
    <cellStyle name="Note 4 5 4 3 2 3" xfId="37690" xr:uid="{00000000-0005-0000-0000-0000FA5E0000}"/>
    <cellStyle name="Note 4 5 4 4" xfId="13056" xr:uid="{00000000-0005-0000-0000-0000FB5E0000}"/>
    <cellStyle name="Note 4 5 4 4 2" xfId="22308" xr:uid="{00000000-0005-0000-0000-0000FC5E0000}"/>
    <cellStyle name="Note 4 5 4 4 3" xfId="31560" xr:uid="{00000000-0005-0000-0000-0000FD5E0000}"/>
    <cellStyle name="Note 4 5 5" xfId="5210" xr:uid="{00000000-0005-0000-0000-0000FE5E0000}"/>
    <cellStyle name="Note 4 5 5 2" xfId="14462" xr:uid="{00000000-0005-0000-0000-0000FF5E0000}"/>
    <cellStyle name="Note 4 5 5 2 2" xfId="23714" xr:uid="{00000000-0005-0000-0000-0000005F0000}"/>
    <cellStyle name="Note 4 5 5 2 3" xfId="32966" xr:uid="{00000000-0005-0000-0000-0000015F0000}"/>
    <cellStyle name="Note 4 5 6" xfId="7893" xr:uid="{00000000-0005-0000-0000-0000025F0000}"/>
    <cellStyle name="Note 4 5 6 2" xfId="17145" xr:uid="{00000000-0005-0000-0000-0000035F0000}"/>
    <cellStyle name="Note 4 5 6 2 2" xfId="26397" xr:uid="{00000000-0005-0000-0000-0000045F0000}"/>
    <cellStyle name="Note 4 5 6 2 3" xfId="35649" xr:uid="{00000000-0005-0000-0000-0000055F0000}"/>
    <cellStyle name="Note 4 5 7" xfId="11015" xr:uid="{00000000-0005-0000-0000-0000065F0000}"/>
    <cellStyle name="Note 4 5 7 2" xfId="20267" xr:uid="{00000000-0005-0000-0000-0000075F0000}"/>
    <cellStyle name="Note 4 5 7 3" xfId="29519" xr:uid="{00000000-0005-0000-0000-0000085F0000}"/>
    <cellStyle name="Note 4 6" xfId="1783" xr:uid="{00000000-0005-0000-0000-0000095F0000}"/>
    <cellStyle name="Note 4 6 2" xfId="2536" xr:uid="{00000000-0005-0000-0000-00000A5F0000}"/>
    <cellStyle name="Note 4 6 2 2" xfId="5984" xr:uid="{00000000-0005-0000-0000-00000B5F0000}"/>
    <cellStyle name="Note 4 6 2 2 2" xfId="15236" xr:uid="{00000000-0005-0000-0000-00000C5F0000}"/>
    <cellStyle name="Note 4 6 2 2 2 2" xfId="24488" xr:uid="{00000000-0005-0000-0000-00000D5F0000}"/>
    <cellStyle name="Note 4 6 2 2 2 3" xfId="33740" xr:uid="{00000000-0005-0000-0000-00000E5F0000}"/>
    <cellStyle name="Note 4 6 2 3" xfId="8666" xr:uid="{00000000-0005-0000-0000-00000F5F0000}"/>
    <cellStyle name="Note 4 6 2 3 2" xfId="17918" xr:uid="{00000000-0005-0000-0000-0000105F0000}"/>
    <cellStyle name="Note 4 6 2 3 2 2" xfId="27170" xr:uid="{00000000-0005-0000-0000-0000115F0000}"/>
    <cellStyle name="Note 4 6 2 3 2 3" xfId="36422" xr:uid="{00000000-0005-0000-0000-0000125F0000}"/>
    <cellStyle name="Note 4 6 2 4" xfId="11788" xr:uid="{00000000-0005-0000-0000-0000135F0000}"/>
    <cellStyle name="Note 4 6 2 4 2" xfId="21040" xr:uid="{00000000-0005-0000-0000-0000145F0000}"/>
    <cellStyle name="Note 4 6 2 4 3" xfId="30292" xr:uid="{00000000-0005-0000-0000-0000155F0000}"/>
    <cellStyle name="Note 4 6 3" xfId="3192" xr:uid="{00000000-0005-0000-0000-0000165F0000}"/>
    <cellStyle name="Note 4 6 3 2" xfId="6640" xr:uid="{00000000-0005-0000-0000-0000175F0000}"/>
    <cellStyle name="Note 4 6 3 2 2" xfId="15892" xr:uid="{00000000-0005-0000-0000-0000185F0000}"/>
    <cellStyle name="Note 4 6 3 2 2 2" xfId="25144" xr:uid="{00000000-0005-0000-0000-0000195F0000}"/>
    <cellStyle name="Note 4 6 3 2 2 3" xfId="34396" xr:uid="{00000000-0005-0000-0000-00001A5F0000}"/>
    <cellStyle name="Note 4 6 3 3" xfId="9322" xr:uid="{00000000-0005-0000-0000-00001B5F0000}"/>
    <cellStyle name="Note 4 6 3 3 2" xfId="18574" xr:uid="{00000000-0005-0000-0000-00001C5F0000}"/>
    <cellStyle name="Note 4 6 3 3 2 2" xfId="27826" xr:uid="{00000000-0005-0000-0000-00001D5F0000}"/>
    <cellStyle name="Note 4 6 3 3 2 3" xfId="37078" xr:uid="{00000000-0005-0000-0000-00001E5F0000}"/>
    <cellStyle name="Note 4 6 3 4" xfId="12444" xr:uid="{00000000-0005-0000-0000-00001F5F0000}"/>
    <cellStyle name="Note 4 6 3 4 2" xfId="21696" xr:uid="{00000000-0005-0000-0000-0000205F0000}"/>
    <cellStyle name="Note 4 6 3 4 3" xfId="30948" xr:uid="{00000000-0005-0000-0000-0000215F0000}"/>
    <cellStyle name="Note 4 6 4" xfId="3827" xr:uid="{00000000-0005-0000-0000-0000225F0000}"/>
    <cellStyle name="Note 4 6 4 2" xfId="7275" xr:uid="{00000000-0005-0000-0000-0000235F0000}"/>
    <cellStyle name="Note 4 6 4 2 2" xfId="16527" xr:uid="{00000000-0005-0000-0000-0000245F0000}"/>
    <cellStyle name="Note 4 6 4 2 2 2" xfId="25779" xr:uid="{00000000-0005-0000-0000-0000255F0000}"/>
    <cellStyle name="Note 4 6 4 2 2 3" xfId="35031" xr:uid="{00000000-0005-0000-0000-0000265F0000}"/>
    <cellStyle name="Note 4 6 4 3" xfId="9957" xr:uid="{00000000-0005-0000-0000-0000275F0000}"/>
    <cellStyle name="Note 4 6 4 3 2" xfId="19209" xr:uid="{00000000-0005-0000-0000-0000285F0000}"/>
    <cellStyle name="Note 4 6 4 3 2 2" xfId="28461" xr:uid="{00000000-0005-0000-0000-0000295F0000}"/>
    <cellStyle name="Note 4 6 4 3 2 3" xfId="37713" xr:uid="{00000000-0005-0000-0000-00002A5F0000}"/>
    <cellStyle name="Note 4 6 4 4" xfId="13079" xr:uid="{00000000-0005-0000-0000-00002B5F0000}"/>
    <cellStyle name="Note 4 6 4 4 2" xfId="22331" xr:uid="{00000000-0005-0000-0000-00002C5F0000}"/>
    <cellStyle name="Note 4 6 4 4 3" xfId="31583" xr:uid="{00000000-0005-0000-0000-00002D5F0000}"/>
    <cellStyle name="Note 4 6 5" xfId="5233" xr:uid="{00000000-0005-0000-0000-00002E5F0000}"/>
    <cellStyle name="Note 4 6 5 2" xfId="14485" xr:uid="{00000000-0005-0000-0000-00002F5F0000}"/>
    <cellStyle name="Note 4 6 5 2 2" xfId="23737" xr:uid="{00000000-0005-0000-0000-0000305F0000}"/>
    <cellStyle name="Note 4 6 5 2 3" xfId="32989" xr:uid="{00000000-0005-0000-0000-0000315F0000}"/>
    <cellStyle name="Note 4 6 6" xfId="7916" xr:uid="{00000000-0005-0000-0000-0000325F0000}"/>
    <cellStyle name="Note 4 6 6 2" xfId="17168" xr:uid="{00000000-0005-0000-0000-0000335F0000}"/>
    <cellStyle name="Note 4 6 6 2 2" xfId="26420" xr:uid="{00000000-0005-0000-0000-0000345F0000}"/>
    <cellStyle name="Note 4 6 6 2 3" xfId="35672" xr:uid="{00000000-0005-0000-0000-0000355F0000}"/>
    <cellStyle name="Note 4 6 7" xfId="11038" xr:uid="{00000000-0005-0000-0000-0000365F0000}"/>
    <cellStyle name="Note 4 6 7 2" xfId="20290" xr:uid="{00000000-0005-0000-0000-0000375F0000}"/>
    <cellStyle name="Note 4 6 7 3" xfId="29542" xr:uid="{00000000-0005-0000-0000-0000385F0000}"/>
    <cellStyle name="Note 4 7" xfId="1707" xr:uid="{00000000-0005-0000-0000-0000395F0000}"/>
    <cellStyle name="Note 4 7 2" xfId="2460" xr:uid="{00000000-0005-0000-0000-00003A5F0000}"/>
    <cellStyle name="Note 4 7 2 2" xfId="5908" xr:uid="{00000000-0005-0000-0000-00003B5F0000}"/>
    <cellStyle name="Note 4 7 2 2 2" xfId="15160" xr:uid="{00000000-0005-0000-0000-00003C5F0000}"/>
    <cellStyle name="Note 4 7 2 2 2 2" xfId="24412" xr:uid="{00000000-0005-0000-0000-00003D5F0000}"/>
    <cellStyle name="Note 4 7 2 2 2 3" xfId="33664" xr:uid="{00000000-0005-0000-0000-00003E5F0000}"/>
    <cellStyle name="Note 4 7 2 3" xfId="8590" xr:uid="{00000000-0005-0000-0000-00003F5F0000}"/>
    <cellStyle name="Note 4 7 2 3 2" xfId="17842" xr:uid="{00000000-0005-0000-0000-0000405F0000}"/>
    <cellStyle name="Note 4 7 2 3 2 2" xfId="27094" xr:uid="{00000000-0005-0000-0000-0000415F0000}"/>
    <cellStyle name="Note 4 7 2 3 2 3" xfId="36346" xr:uid="{00000000-0005-0000-0000-0000425F0000}"/>
    <cellStyle name="Note 4 7 2 4" xfId="11712" xr:uid="{00000000-0005-0000-0000-0000435F0000}"/>
    <cellStyle name="Note 4 7 2 4 2" xfId="20964" xr:uid="{00000000-0005-0000-0000-0000445F0000}"/>
    <cellStyle name="Note 4 7 2 4 3" xfId="30216" xr:uid="{00000000-0005-0000-0000-0000455F0000}"/>
    <cellStyle name="Note 4 7 3" xfId="3116" xr:uid="{00000000-0005-0000-0000-0000465F0000}"/>
    <cellStyle name="Note 4 7 3 2" xfId="6564" xr:uid="{00000000-0005-0000-0000-0000475F0000}"/>
    <cellStyle name="Note 4 7 3 2 2" xfId="15816" xr:uid="{00000000-0005-0000-0000-0000485F0000}"/>
    <cellStyle name="Note 4 7 3 2 2 2" xfId="25068" xr:uid="{00000000-0005-0000-0000-0000495F0000}"/>
    <cellStyle name="Note 4 7 3 2 2 3" xfId="34320" xr:uid="{00000000-0005-0000-0000-00004A5F0000}"/>
    <cellStyle name="Note 4 7 3 3" xfId="9246" xr:uid="{00000000-0005-0000-0000-00004B5F0000}"/>
    <cellStyle name="Note 4 7 3 3 2" xfId="18498" xr:uid="{00000000-0005-0000-0000-00004C5F0000}"/>
    <cellStyle name="Note 4 7 3 3 2 2" xfId="27750" xr:uid="{00000000-0005-0000-0000-00004D5F0000}"/>
    <cellStyle name="Note 4 7 3 3 2 3" xfId="37002" xr:uid="{00000000-0005-0000-0000-00004E5F0000}"/>
    <cellStyle name="Note 4 7 3 4" xfId="12368" xr:uid="{00000000-0005-0000-0000-00004F5F0000}"/>
    <cellStyle name="Note 4 7 3 4 2" xfId="21620" xr:uid="{00000000-0005-0000-0000-0000505F0000}"/>
    <cellStyle name="Note 4 7 3 4 3" xfId="30872" xr:uid="{00000000-0005-0000-0000-0000515F0000}"/>
    <cellStyle name="Note 4 7 4" xfId="3751" xr:uid="{00000000-0005-0000-0000-0000525F0000}"/>
    <cellStyle name="Note 4 7 4 2" xfId="7199" xr:uid="{00000000-0005-0000-0000-0000535F0000}"/>
    <cellStyle name="Note 4 7 4 2 2" xfId="16451" xr:uid="{00000000-0005-0000-0000-0000545F0000}"/>
    <cellStyle name="Note 4 7 4 2 2 2" xfId="25703" xr:uid="{00000000-0005-0000-0000-0000555F0000}"/>
    <cellStyle name="Note 4 7 4 2 2 3" xfId="34955" xr:uid="{00000000-0005-0000-0000-0000565F0000}"/>
    <cellStyle name="Note 4 7 4 3" xfId="9881" xr:uid="{00000000-0005-0000-0000-0000575F0000}"/>
    <cellStyle name="Note 4 7 4 3 2" xfId="19133" xr:uid="{00000000-0005-0000-0000-0000585F0000}"/>
    <cellStyle name="Note 4 7 4 3 2 2" xfId="28385" xr:uid="{00000000-0005-0000-0000-0000595F0000}"/>
    <cellStyle name="Note 4 7 4 3 2 3" xfId="37637" xr:uid="{00000000-0005-0000-0000-00005A5F0000}"/>
    <cellStyle name="Note 4 7 4 4" xfId="13003" xr:uid="{00000000-0005-0000-0000-00005B5F0000}"/>
    <cellStyle name="Note 4 7 4 4 2" xfId="22255" xr:uid="{00000000-0005-0000-0000-00005C5F0000}"/>
    <cellStyle name="Note 4 7 4 4 3" xfId="31507" xr:uid="{00000000-0005-0000-0000-00005D5F0000}"/>
    <cellStyle name="Note 4 7 5" xfId="5157" xr:uid="{00000000-0005-0000-0000-00005E5F0000}"/>
    <cellStyle name="Note 4 7 5 2" xfId="14409" xr:uid="{00000000-0005-0000-0000-00005F5F0000}"/>
    <cellStyle name="Note 4 7 5 2 2" xfId="23661" xr:uid="{00000000-0005-0000-0000-0000605F0000}"/>
    <cellStyle name="Note 4 7 5 2 3" xfId="32913" xr:uid="{00000000-0005-0000-0000-0000615F0000}"/>
    <cellStyle name="Note 4 7 6" xfId="7840" xr:uid="{00000000-0005-0000-0000-0000625F0000}"/>
    <cellStyle name="Note 4 7 6 2" xfId="17092" xr:uid="{00000000-0005-0000-0000-0000635F0000}"/>
    <cellStyle name="Note 4 7 6 2 2" xfId="26344" xr:uid="{00000000-0005-0000-0000-0000645F0000}"/>
    <cellStyle name="Note 4 7 6 2 3" xfId="35596" xr:uid="{00000000-0005-0000-0000-0000655F0000}"/>
    <cellStyle name="Note 4 7 7" xfId="10962" xr:uid="{00000000-0005-0000-0000-0000665F0000}"/>
    <cellStyle name="Note 4 7 7 2" xfId="20214" xr:uid="{00000000-0005-0000-0000-0000675F0000}"/>
    <cellStyle name="Note 4 7 7 3" xfId="29466" xr:uid="{00000000-0005-0000-0000-0000685F0000}"/>
    <cellStyle name="Note 4 8" xfId="1887" xr:uid="{00000000-0005-0000-0000-0000695F0000}"/>
    <cellStyle name="Note 4 8 2" xfId="2640" xr:uid="{00000000-0005-0000-0000-00006A5F0000}"/>
    <cellStyle name="Note 4 8 2 2" xfId="6088" xr:uid="{00000000-0005-0000-0000-00006B5F0000}"/>
    <cellStyle name="Note 4 8 2 2 2" xfId="15340" xr:uid="{00000000-0005-0000-0000-00006C5F0000}"/>
    <cellStyle name="Note 4 8 2 2 2 2" xfId="24592" xr:uid="{00000000-0005-0000-0000-00006D5F0000}"/>
    <cellStyle name="Note 4 8 2 2 2 3" xfId="33844" xr:uid="{00000000-0005-0000-0000-00006E5F0000}"/>
    <cellStyle name="Note 4 8 2 3" xfId="8770" xr:uid="{00000000-0005-0000-0000-00006F5F0000}"/>
    <cellStyle name="Note 4 8 2 3 2" xfId="18022" xr:uid="{00000000-0005-0000-0000-0000705F0000}"/>
    <cellStyle name="Note 4 8 2 3 2 2" xfId="27274" xr:uid="{00000000-0005-0000-0000-0000715F0000}"/>
    <cellStyle name="Note 4 8 2 3 2 3" xfId="36526" xr:uid="{00000000-0005-0000-0000-0000725F0000}"/>
    <cellStyle name="Note 4 8 2 4" xfId="11892" xr:uid="{00000000-0005-0000-0000-0000735F0000}"/>
    <cellStyle name="Note 4 8 2 4 2" xfId="21144" xr:uid="{00000000-0005-0000-0000-0000745F0000}"/>
    <cellStyle name="Note 4 8 2 4 3" xfId="30396" xr:uid="{00000000-0005-0000-0000-0000755F0000}"/>
    <cellStyle name="Note 4 8 3" xfId="3296" xr:uid="{00000000-0005-0000-0000-0000765F0000}"/>
    <cellStyle name="Note 4 8 3 2" xfId="6744" xr:uid="{00000000-0005-0000-0000-0000775F0000}"/>
    <cellStyle name="Note 4 8 3 2 2" xfId="15996" xr:uid="{00000000-0005-0000-0000-0000785F0000}"/>
    <cellStyle name="Note 4 8 3 2 2 2" xfId="25248" xr:uid="{00000000-0005-0000-0000-0000795F0000}"/>
    <cellStyle name="Note 4 8 3 2 2 3" xfId="34500" xr:uid="{00000000-0005-0000-0000-00007A5F0000}"/>
    <cellStyle name="Note 4 8 3 3" xfId="9426" xr:uid="{00000000-0005-0000-0000-00007B5F0000}"/>
    <cellStyle name="Note 4 8 3 3 2" xfId="18678" xr:uid="{00000000-0005-0000-0000-00007C5F0000}"/>
    <cellStyle name="Note 4 8 3 3 2 2" xfId="27930" xr:uid="{00000000-0005-0000-0000-00007D5F0000}"/>
    <cellStyle name="Note 4 8 3 3 2 3" xfId="37182" xr:uid="{00000000-0005-0000-0000-00007E5F0000}"/>
    <cellStyle name="Note 4 8 3 4" xfId="12548" xr:uid="{00000000-0005-0000-0000-00007F5F0000}"/>
    <cellStyle name="Note 4 8 3 4 2" xfId="21800" xr:uid="{00000000-0005-0000-0000-0000805F0000}"/>
    <cellStyle name="Note 4 8 3 4 3" xfId="31052" xr:uid="{00000000-0005-0000-0000-0000815F0000}"/>
    <cellStyle name="Note 4 8 4" xfId="3931" xr:uid="{00000000-0005-0000-0000-0000825F0000}"/>
    <cellStyle name="Note 4 8 4 2" xfId="7379" xr:uid="{00000000-0005-0000-0000-0000835F0000}"/>
    <cellStyle name="Note 4 8 4 2 2" xfId="16631" xr:uid="{00000000-0005-0000-0000-0000845F0000}"/>
    <cellStyle name="Note 4 8 4 2 2 2" xfId="25883" xr:uid="{00000000-0005-0000-0000-0000855F0000}"/>
    <cellStyle name="Note 4 8 4 2 2 3" xfId="35135" xr:uid="{00000000-0005-0000-0000-0000865F0000}"/>
    <cellStyle name="Note 4 8 4 3" xfId="10061" xr:uid="{00000000-0005-0000-0000-0000875F0000}"/>
    <cellStyle name="Note 4 8 4 3 2" xfId="19313" xr:uid="{00000000-0005-0000-0000-0000885F0000}"/>
    <cellStyle name="Note 4 8 4 3 2 2" xfId="28565" xr:uid="{00000000-0005-0000-0000-0000895F0000}"/>
    <cellStyle name="Note 4 8 4 3 2 3" xfId="37817" xr:uid="{00000000-0005-0000-0000-00008A5F0000}"/>
    <cellStyle name="Note 4 8 4 4" xfId="13183" xr:uid="{00000000-0005-0000-0000-00008B5F0000}"/>
    <cellStyle name="Note 4 8 4 4 2" xfId="22435" xr:uid="{00000000-0005-0000-0000-00008C5F0000}"/>
    <cellStyle name="Note 4 8 4 4 3" xfId="31687" xr:uid="{00000000-0005-0000-0000-00008D5F0000}"/>
    <cellStyle name="Note 4 8 5" xfId="5337" xr:uid="{00000000-0005-0000-0000-00008E5F0000}"/>
    <cellStyle name="Note 4 8 5 2" xfId="14589" xr:uid="{00000000-0005-0000-0000-00008F5F0000}"/>
    <cellStyle name="Note 4 8 5 2 2" xfId="23841" xr:uid="{00000000-0005-0000-0000-0000905F0000}"/>
    <cellStyle name="Note 4 8 5 2 3" xfId="33093" xr:uid="{00000000-0005-0000-0000-0000915F0000}"/>
    <cellStyle name="Note 4 8 6" xfId="8020" xr:uid="{00000000-0005-0000-0000-0000925F0000}"/>
    <cellStyle name="Note 4 8 6 2" xfId="17272" xr:uid="{00000000-0005-0000-0000-0000935F0000}"/>
    <cellStyle name="Note 4 8 6 2 2" xfId="26524" xr:uid="{00000000-0005-0000-0000-0000945F0000}"/>
    <cellStyle name="Note 4 8 6 2 3" xfId="35776" xr:uid="{00000000-0005-0000-0000-0000955F0000}"/>
    <cellStyle name="Note 4 8 7" xfId="11142" xr:uid="{00000000-0005-0000-0000-0000965F0000}"/>
    <cellStyle name="Note 4 8 7 2" xfId="20394" xr:uid="{00000000-0005-0000-0000-0000975F0000}"/>
    <cellStyle name="Note 4 8 7 3" xfId="29646" xr:uid="{00000000-0005-0000-0000-0000985F0000}"/>
    <cellStyle name="Note 4 9" xfId="1672" xr:uid="{00000000-0005-0000-0000-0000995F0000}"/>
    <cellStyle name="Note 4 9 2" xfId="2425" xr:uid="{00000000-0005-0000-0000-00009A5F0000}"/>
    <cellStyle name="Note 4 9 2 2" xfId="5873" xr:uid="{00000000-0005-0000-0000-00009B5F0000}"/>
    <cellStyle name="Note 4 9 2 2 2" xfId="15125" xr:uid="{00000000-0005-0000-0000-00009C5F0000}"/>
    <cellStyle name="Note 4 9 2 2 2 2" xfId="24377" xr:uid="{00000000-0005-0000-0000-00009D5F0000}"/>
    <cellStyle name="Note 4 9 2 2 2 3" xfId="33629" xr:uid="{00000000-0005-0000-0000-00009E5F0000}"/>
    <cellStyle name="Note 4 9 2 3" xfId="8555" xr:uid="{00000000-0005-0000-0000-00009F5F0000}"/>
    <cellStyle name="Note 4 9 2 3 2" xfId="17807" xr:uid="{00000000-0005-0000-0000-0000A05F0000}"/>
    <cellStyle name="Note 4 9 2 3 2 2" xfId="27059" xr:uid="{00000000-0005-0000-0000-0000A15F0000}"/>
    <cellStyle name="Note 4 9 2 3 2 3" xfId="36311" xr:uid="{00000000-0005-0000-0000-0000A25F0000}"/>
    <cellStyle name="Note 4 9 2 4" xfId="11677" xr:uid="{00000000-0005-0000-0000-0000A35F0000}"/>
    <cellStyle name="Note 4 9 2 4 2" xfId="20929" xr:uid="{00000000-0005-0000-0000-0000A45F0000}"/>
    <cellStyle name="Note 4 9 2 4 3" xfId="30181" xr:uid="{00000000-0005-0000-0000-0000A55F0000}"/>
    <cellStyle name="Note 4 9 3" xfId="3081" xr:uid="{00000000-0005-0000-0000-0000A65F0000}"/>
    <cellStyle name="Note 4 9 3 2" xfId="6529" xr:uid="{00000000-0005-0000-0000-0000A75F0000}"/>
    <cellStyle name="Note 4 9 3 2 2" xfId="15781" xr:uid="{00000000-0005-0000-0000-0000A85F0000}"/>
    <cellStyle name="Note 4 9 3 2 2 2" xfId="25033" xr:uid="{00000000-0005-0000-0000-0000A95F0000}"/>
    <cellStyle name="Note 4 9 3 2 2 3" xfId="34285" xr:uid="{00000000-0005-0000-0000-0000AA5F0000}"/>
    <cellStyle name="Note 4 9 3 3" xfId="9211" xr:uid="{00000000-0005-0000-0000-0000AB5F0000}"/>
    <cellStyle name="Note 4 9 3 3 2" xfId="18463" xr:uid="{00000000-0005-0000-0000-0000AC5F0000}"/>
    <cellStyle name="Note 4 9 3 3 2 2" xfId="27715" xr:uid="{00000000-0005-0000-0000-0000AD5F0000}"/>
    <cellStyle name="Note 4 9 3 3 2 3" xfId="36967" xr:uid="{00000000-0005-0000-0000-0000AE5F0000}"/>
    <cellStyle name="Note 4 9 3 4" xfId="12333" xr:uid="{00000000-0005-0000-0000-0000AF5F0000}"/>
    <cellStyle name="Note 4 9 3 4 2" xfId="21585" xr:uid="{00000000-0005-0000-0000-0000B05F0000}"/>
    <cellStyle name="Note 4 9 3 4 3" xfId="30837" xr:uid="{00000000-0005-0000-0000-0000B15F0000}"/>
    <cellStyle name="Note 4 9 4" xfId="3716" xr:uid="{00000000-0005-0000-0000-0000B25F0000}"/>
    <cellStyle name="Note 4 9 4 2" xfId="7164" xr:uid="{00000000-0005-0000-0000-0000B35F0000}"/>
    <cellStyle name="Note 4 9 4 2 2" xfId="16416" xr:uid="{00000000-0005-0000-0000-0000B45F0000}"/>
    <cellStyle name="Note 4 9 4 2 2 2" xfId="25668" xr:uid="{00000000-0005-0000-0000-0000B55F0000}"/>
    <cellStyle name="Note 4 9 4 2 2 3" xfId="34920" xr:uid="{00000000-0005-0000-0000-0000B65F0000}"/>
    <cellStyle name="Note 4 9 4 3" xfId="9846" xr:uid="{00000000-0005-0000-0000-0000B75F0000}"/>
    <cellStyle name="Note 4 9 4 3 2" xfId="19098" xr:uid="{00000000-0005-0000-0000-0000B85F0000}"/>
    <cellStyle name="Note 4 9 4 3 2 2" xfId="28350" xr:uid="{00000000-0005-0000-0000-0000B95F0000}"/>
    <cellStyle name="Note 4 9 4 3 2 3" xfId="37602" xr:uid="{00000000-0005-0000-0000-0000BA5F0000}"/>
    <cellStyle name="Note 4 9 4 4" xfId="12968" xr:uid="{00000000-0005-0000-0000-0000BB5F0000}"/>
    <cellStyle name="Note 4 9 4 4 2" xfId="22220" xr:uid="{00000000-0005-0000-0000-0000BC5F0000}"/>
    <cellStyle name="Note 4 9 4 4 3" xfId="31472" xr:uid="{00000000-0005-0000-0000-0000BD5F0000}"/>
    <cellStyle name="Note 4 9 5" xfId="5122" xr:uid="{00000000-0005-0000-0000-0000BE5F0000}"/>
    <cellStyle name="Note 4 9 5 2" xfId="14374" xr:uid="{00000000-0005-0000-0000-0000BF5F0000}"/>
    <cellStyle name="Note 4 9 5 2 2" xfId="23626" xr:uid="{00000000-0005-0000-0000-0000C05F0000}"/>
    <cellStyle name="Note 4 9 5 2 3" xfId="32878" xr:uid="{00000000-0005-0000-0000-0000C15F0000}"/>
    <cellStyle name="Note 4 9 6" xfId="7805" xr:uid="{00000000-0005-0000-0000-0000C25F0000}"/>
    <cellStyle name="Note 4 9 6 2" xfId="17057" xr:uid="{00000000-0005-0000-0000-0000C35F0000}"/>
    <cellStyle name="Note 4 9 6 2 2" xfId="26309" xr:uid="{00000000-0005-0000-0000-0000C45F0000}"/>
    <cellStyle name="Note 4 9 6 2 3" xfId="35561" xr:uid="{00000000-0005-0000-0000-0000C55F0000}"/>
    <cellStyle name="Note 4 9 7" xfId="10927" xr:uid="{00000000-0005-0000-0000-0000C65F0000}"/>
    <cellStyle name="Note 4 9 7 2" xfId="20179" xr:uid="{00000000-0005-0000-0000-0000C75F0000}"/>
    <cellStyle name="Note 4 9 7 3" xfId="29431" xr:uid="{00000000-0005-0000-0000-0000C85F0000}"/>
    <cellStyle name="Note 5" xfId="523" xr:uid="{00000000-0005-0000-0000-0000C95F0000}"/>
    <cellStyle name="Note 5 10" xfId="4437" xr:uid="{00000000-0005-0000-0000-0000CA5F0000}"/>
    <cellStyle name="Note 5 10 2" xfId="13689" xr:uid="{00000000-0005-0000-0000-0000CB5F0000}"/>
    <cellStyle name="Note 5 10 2 2" xfId="22941" xr:uid="{00000000-0005-0000-0000-0000CC5F0000}"/>
    <cellStyle name="Note 5 10 2 3" xfId="32193" xr:uid="{00000000-0005-0000-0000-0000CD5F0000}"/>
    <cellStyle name="Note 5 11" xfId="4502" xr:uid="{00000000-0005-0000-0000-0000CE5F0000}"/>
    <cellStyle name="Note 5 11 2" xfId="13754" xr:uid="{00000000-0005-0000-0000-0000CF5F0000}"/>
    <cellStyle name="Note 5 11 2 2" xfId="23006" xr:uid="{00000000-0005-0000-0000-0000D05F0000}"/>
    <cellStyle name="Note 5 11 2 3" xfId="32258" xr:uid="{00000000-0005-0000-0000-0000D15F0000}"/>
    <cellStyle name="Note 5 12" xfId="10509" xr:uid="{00000000-0005-0000-0000-0000D25F0000}"/>
    <cellStyle name="Note 5 12 2" xfId="19761" xr:uid="{00000000-0005-0000-0000-0000D35F0000}"/>
    <cellStyle name="Note 5 12 3" xfId="29013" xr:uid="{00000000-0005-0000-0000-0000D45F0000}"/>
    <cellStyle name="Note 5 2" xfId="1813" xr:uid="{00000000-0005-0000-0000-0000D55F0000}"/>
    <cellStyle name="Note 5 2 2" xfId="2566" xr:uid="{00000000-0005-0000-0000-0000D65F0000}"/>
    <cellStyle name="Note 5 2 2 2" xfId="6014" xr:uid="{00000000-0005-0000-0000-0000D75F0000}"/>
    <cellStyle name="Note 5 2 2 2 2" xfId="15266" xr:uid="{00000000-0005-0000-0000-0000D85F0000}"/>
    <cellStyle name="Note 5 2 2 2 2 2" xfId="24518" xr:uid="{00000000-0005-0000-0000-0000D95F0000}"/>
    <cellStyle name="Note 5 2 2 2 2 3" xfId="33770" xr:uid="{00000000-0005-0000-0000-0000DA5F0000}"/>
    <cellStyle name="Note 5 2 2 3" xfId="8696" xr:uid="{00000000-0005-0000-0000-0000DB5F0000}"/>
    <cellStyle name="Note 5 2 2 3 2" xfId="17948" xr:uid="{00000000-0005-0000-0000-0000DC5F0000}"/>
    <cellStyle name="Note 5 2 2 3 2 2" xfId="27200" xr:uid="{00000000-0005-0000-0000-0000DD5F0000}"/>
    <cellStyle name="Note 5 2 2 3 2 3" xfId="36452" xr:uid="{00000000-0005-0000-0000-0000DE5F0000}"/>
    <cellStyle name="Note 5 2 2 4" xfId="11818" xr:uid="{00000000-0005-0000-0000-0000DF5F0000}"/>
    <cellStyle name="Note 5 2 2 4 2" xfId="21070" xr:uid="{00000000-0005-0000-0000-0000E05F0000}"/>
    <cellStyle name="Note 5 2 2 4 3" xfId="30322" xr:uid="{00000000-0005-0000-0000-0000E15F0000}"/>
    <cellStyle name="Note 5 2 3" xfId="3222" xr:uid="{00000000-0005-0000-0000-0000E25F0000}"/>
    <cellStyle name="Note 5 2 3 2" xfId="6670" xr:uid="{00000000-0005-0000-0000-0000E35F0000}"/>
    <cellStyle name="Note 5 2 3 2 2" xfId="15922" xr:uid="{00000000-0005-0000-0000-0000E45F0000}"/>
    <cellStyle name="Note 5 2 3 2 2 2" xfId="25174" xr:uid="{00000000-0005-0000-0000-0000E55F0000}"/>
    <cellStyle name="Note 5 2 3 2 2 3" xfId="34426" xr:uid="{00000000-0005-0000-0000-0000E65F0000}"/>
    <cellStyle name="Note 5 2 3 3" xfId="9352" xr:uid="{00000000-0005-0000-0000-0000E75F0000}"/>
    <cellStyle name="Note 5 2 3 3 2" xfId="18604" xr:uid="{00000000-0005-0000-0000-0000E85F0000}"/>
    <cellStyle name="Note 5 2 3 3 2 2" xfId="27856" xr:uid="{00000000-0005-0000-0000-0000E95F0000}"/>
    <cellStyle name="Note 5 2 3 3 2 3" xfId="37108" xr:uid="{00000000-0005-0000-0000-0000EA5F0000}"/>
    <cellStyle name="Note 5 2 3 4" xfId="12474" xr:uid="{00000000-0005-0000-0000-0000EB5F0000}"/>
    <cellStyle name="Note 5 2 3 4 2" xfId="21726" xr:uid="{00000000-0005-0000-0000-0000EC5F0000}"/>
    <cellStyle name="Note 5 2 3 4 3" xfId="30978" xr:uid="{00000000-0005-0000-0000-0000ED5F0000}"/>
    <cellStyle name="Note 5 2 4" xfId="3857" xr:uid="{00000000-0005-0000-0000-0000EE5F0000}"/>
    <cellStyle name="Note 5 2 4 2" xfId="7305" xr:uid="{00000000-0005-0000-0000-0000EF5F0000}"/>
    <cellStyle name="Note 5 2 4 2 2" xfId="16557" xr:uid="{00000000-0005-0000-0000-0000F05F0000}"/>
    <cellStyle name="Note 5 2 4 2 2 2" xfId="25809" xr:uid="{00000000-0005-0000-0000-0000F15F0000}"/>
    <cellStyle name="Note 5 2 4 2 2 3" xfId="35061" xr:uid="{00000000-0005-0000-0000-0000F25F0000}"/>
    <cellStyle name="Note 5 2 4 3" xfId="9987" xr:uid="{00000000-0005-0000-0000-0000F35F0000}"/>
    <cellStyle name="Note 5 2 4 3 2" xfId="19239" xr:uid="{00000000-0005-0000-0000-0000F45F0000}"/>
    <cellStyle name="Note 5 2 4 3 2 2" xfId="28491" xr:uid="{00000000-0005-0000-0000-0000F55F0000}"/>
    <cellStyle name="Note 5 2 4 3 2 3" xfId="37743" xr:uid="{00000000-0005-0000-0000-0000F65F0000}"/>
    <cellStyle name="Note 5 2 4 4" xfId="13109" xr:uid="{00000000-0005-0000-0000-0000F75F0000}"/>
    <cellStyle name="Note 5 2 4 4 2" xfId="22361" xr:uid="{00000000-0005-0000-0000-0000F85F0000}"/>
    <cellStyle name="Note 5 2 4 4 3" xfId="31613" xr:uid="{00000000-0005-0000-0000-0000F95F0000}"/>
    <cellStyle name="Note 5 2 5" xfId="5263" xr:uid="{00000000-0005-0000-0000-0000FA5F0000}"/>
    <cellStyle name="Note 5 2 5 2" xfId="14515" xr:uid="{00000000-0005-0000-0000-0000FB5F0000}"/>
    <cellStyle name="Note 5 2 5 2 2" xfId="23767" xr:uid="{00000000-0005-0000-0000-0000FC5F0000}"/>
    <cellStyle name="Note 5 2 5 2 3" xfId="33019" xr:uid="{00000000-0005-0000-0000-0000FD5F0000}"/>
    <cellStyle name="Note 5 2 6" xfId="7946" xr:uid="{00000000-0005-0000-0000-0000FE5F0000}"/>
    <cellStyle name="Note 5 2 6 2" xfId="17198" xr:uid="{00000000-0005-0000-0000-0000FF5F0000}"/>
    <cellStyle name="Note 5 2 6 2 2" xfId="26450" xr:uid="{00000000-0005-0000-0000-000000600000}"/>
    <cellStyle name="Note 5 2 6 2 3" xfId="35702" xr:uid="{00000000-0005-0000-0000-000001600000}"/>
    <cellStyle name="Note 5 2 7" xfId="11068" xr:uid="{00000000-0005-0000-0000-000002600000}"/>
    <cellStyle name="Note 5 2 7 2" xfId="20320" xr:uid="{00000000-0005-0000-0000-000003600000}"/>
    <cellStyle name="Note 5 2 7 3" xfId="29572" xr:uid="{00000000-0005-0000-0000-000004600000}"/>
    <cellStyle name="Note 5 3" xfId="1662" xr:uid="{00000000-0005-0000-0000-000005600000}"/>
    <cellStyle name="Note 5 3 2" xfId="2415" xr:uid="{00000000-0005-0000-0000-000006600000}"/>
    <cellStyle name="Note 5 3 2 2" xfId="5863" xr:uid="{00000000-0005-0000-0000-000007600000}"/>
    <cellStyle name="Note 5 3 2 2 2" xfId="15115" xr:uid="{00000000-0005-0000-0000-000008600000}"/>
    <cellStyle name="Note 5 3 2 2 2 2" xfId="24367" xr:uid="{00000000-0005-0000-0000-000009600000}"/>
    <cellStyle name="Note 5 3 2 2 2 3" xfId="33619" xr:uid="{00000000-0005-0000-0000-00000A600000}"/>
    <cellStyle name="Note 5 3 2 3" xfId="8545" xr:uid="{00000000-0005-0000-0000-00000B600000}"/>
    <cellStyle name="Note 5 3 2 3 2" xfId="17797" xr:uid="{00000000-0005-0000-0000-00000C600000}"/>
    <cellStyle name="Note 5 3 2 3 2 2" xfId="27049" xr:uid="{00000000-0005-0000-0000-00000D600000}"/>
    <cellStyle name="Note 5 3 2 3 2 3" xfId="36301" xr:uid="{00000000-0005-0000-0000-00000E600000}"/>
    <cellStyle name="Note 5 3 2 4" xfId="11667" xr:uid="{00000000-0005-0000-0000-00000F600000}"/>
    <cellStyle name="Note 5 3 2 4 2" xfId="20919" xr:uid="{00000000-0005-0000-0000-000010600000}"/>
    <cellStyle name="Note 5 3 2 4 3" xfId="30171" xr:uid="{00000000-0005-0000-0000-000011600000}"/>
    <cellStyle name="Note 5 3 3" xfId="3071" xr:uid="{00000000-0005-0000-0000-000012600000}"/>
    <cellStyle name="Note 5 3 3 2" xfId="6519" xr:uid="{00000000-0005-0000-0000-000013600000}"/>
    <cellStyle name="Note 5 3 3 2 2" xfId="15771" xr:uid="{00000000-0005-0000-0000-000014600000}"/>
    <cellStyle name="Note 5 3 3 2 2 2" xfId="25023" xr:uid="{00000000-0005-0000-0000-000015600000}"/>
    <cellStyle name="Note 5 3 3 2 2 3" xfId="34275" xr:uid="{00000000-0005-0000-0000-000016600000}"/>
    <cellStyle name="Note 5 3 3 3" xfId="9201" xr:uid="{00000000-0005-0000-0000-000017600000}"/>
    <cellStyle name="Note 5 3 3 3 2" xfId="18453" xr:uid="{00000000-0005-0000-0000-000018600000}"/>
    <cellStyle name="Note 5 3 3 3 2 2" xfId="27705" xr:uid="{00000000-0005-0000-0000-000019600000}"/>
    <cellStyle name="Note 5 3 3 3 2 3" xfId="36957" xr:uid="{00000000-0005-0000-0000-00001A600000}"/>
    <cellStyle name="Note 5 3 3 4" xfId="12323" xr:uid="{00000000-0005-0000-0000-00001B600000}"/>
    <cellStyle name="Note 5 3 3 4 2" xfId="21575" xr:uid="{00000000-0005-0000-0000-00001C600000}"/>
    <cellStyle name="Note 5 3 3 4 3" xfId="30827" xr:uid="{00000000-0005-0000-0000-00001D600000}"/>
    <cellStyle name="Note 5 3 4" xfId="3706" xr:uid="{00000000-0005-0000-0000-00001E600000}"/>
    <cellStyle name="Note 5 3 4 2" xfId="7154" xr:uid="{00000000-0005-0000-0000-00001F600000}"/>
    <cellStyle name="Note 5 3 4 2 2" xfId="16406" xr:uid="{00000000-0005-0000-0000-000020600000}"/>
    <cellStyle name="Note 5 3 4 2 2 2" xfId="25658" xr:uid="{00000000-0005-0000-0000-000021600000}"/>
    <cellStyle name="Note 5 3 4 2 2 3" xfId="34910" xr:uid="{00000000-0005-0000-0000-000022600000}"/>
    <cellStyle name="Note 5 3 4 3" xfId="9836" xr:uid="{00000000-0005-0000-0000-000023600000}"/>
    <cellStyle name="Note 5 3 4 3 2" xfId="19088" xr:uid="{00000000-0005-0000-0000-000024600000}"/>
    <cellStyle name="Note 5 3 4 3 2 2" xfId="28340" xr:uid="{00000000-0005-0000-0000-000025600000}"/>
    <cellStyle name="Note 5 3 4 3 2 3" xfId="37592" xr:uid="{00000000-0005-0000-0000-000026600000}"/>
    <cellStyle name="Note 5 3 4 4" xfId="12958" xr:uid="{00000000-0005-0000-0000-000027600000}"/>
    <cellStyle name="Note 5 3 4 4 2" xfId="22210" xr:uid="{00000000-0005-0000-0000-000028600000}"/>
    <cellStyle name="Note 5 3 4 4 3" xfId="31462" xr:uid="{00000000-0005-0000-0000-000029600000}"/>
    <cellStyle name="Note 5 3 5" xfId="5112" xr:uid="{00000000-0005-0000-0000-00002A600000}"/>
    <cellStyle name="Note 5 3 5 2" xfId="14364" xr:uid="{00000000-0005-0000-0000-00002B600000}"/>
    <cellStyle name="Note 5 3 5 2 2" xfId="23616" xr:uid="{00000000-0005-0000-0000-00002C600000}"/>
    <cellStyle name="Note 5 3 5 2 3" xfId="32868" xr:uid="{00000000-0005-0000-0000-00002D600000}"/>
    <cellStyle name="Note 5 3 6" xfId="7795" xr:uid="{00000000-0005-0000-0000-00002E600000}"/>
    <cellStyle name="Note 5 3 6 2" xfId="17047" xr:uid="{00000000-0005-0000-0000-00002F600000}"/>
    <cellStyle name="Note 5 3 6 2 2" xfId="26299" xr:uid="{00000000-0005-0000-0000-000030600000}"/>
    <cellStyle name="Note 5 3 6 2 3" xfId="35551" xr:uid="{00000000-0005-0000-0000-000031600000}"/>
    <cellStyle name="Note 5 3 7" xfId="10917" xr:uid="{00000000-0005-0000-0000-000032600000}"/>
    <cellStyle name="Note 5 3 7 2" xfId="20169" xr:uid="{00000000-0005-0000-0000-000033600000}"/>
    <cellStyle name="Note 5 3 7 3" xfId="29421" xr:uid="{00000000-0005-0000-0000-000034600000}"/>
    <cellStyle name="Note 5 4" xfId="1789" xr:uid="{00000000-0005-0000-0000-000035600000}"/>
    <cellStyle name="Note 5 4 2" xfId="2542" xr:uid="{00000000-0005-0000-0000-000036600000}"/>
    <cellStyle name="Note 5 4 2 2" xfId="5990" xr:uid="{00000000-0005-0000-0000-000037600000}"/>
    <cellStyle name="Note 5 4 2 2 2" xfId="15242" xr:uid="{00000000-0005-0000-0000-000038600000}"/>
    <cellStyle name="Note 5 4 2 2 2 2" xfId="24494" xr:uid="{00000000-0005-0000-0000-000039600000}"/>
    <cellStyle name="Note 5 4 2 2 2 3" xfId="33746" xr:uid="{00000000-0005-0000-0000-00003A600000}"/>
    <cellStyle name="Note 5 4 2 3" xfId="8672" xr:uid="{00000000-0005-0000-0000-00003B600000}"/>
    <cellStyle name="Note 5 4 2 3 2" xfId="17924" xr:uid="{00000000-0005-0000-0000-00003C600000}"/>
    <cellStyle name="Note 5 4 2 3 2 2" xfId="27176" xr:uid="{00000000-0005-0000-0000-00003D600000}"/>
    <cellStyle name="Note 5 4 2 3 2 3" xfId="36428" xr:uid="{00000000-0005-0000-0000-00003E600000}"/>
    <cellStyle name="Note 5 4 2 4" xfId="11794" xr:uid="{00000000-0005-0000-0000-00003F600000}"/>
    <cellStyle name="Note 5 4 2 4 2" xfId="21046" xr:uid="{00000000-0005-0000-0000-000040600000}"/>
    <cellStyle name="Note 5 4 2 4 3" xfId="30298" xr:uid="{00000000-0005-0000-0000-000041600000}"/>
    <cellStyle name="Note 5 4 3" xfId="3198" xr:uid="{00000000-0005-0000-0000-000042600000}"/>
    <cellStyle name="Note 5 4 3 2" xfId="6646" xr:uid="{00000000-0005-0000-0000-000043600000}"/>
    <cellStyle name="Note 5 4 3 2 2" xfId="15898" xr:uid="{00000000-0005-0000-0000-000044600000}"/>
    <cellStyle name="Note 5 4 3 2 2 2" xfId="25150" xr:uid="{00000000-0005-0000-0000-000045600000}"/>
    <cellStyle name="Note 5 4 3 2 2 3" xfId="34402" xr:uid="{00000000-0005-0000-0000-000046600000}"/>
    <cellStyle name="Note 5 4 3 3" xfId="9328" xr:uid="{00000000-0005-0000-0000-000047600000}"/>
    <cellStyle name="Note 5 4 3 3 2" xfId="18580" xr:uid="{00000000-0005-0000-0000-000048600000}"/>
    <cellStyle name="Note 5 4 3 3 2 2" xfId="27832" xr:uid="{00000000-0005-0000-0000-000049600000}"/>
    <cellStyle name="Note 5 4 3 3 2 3" xfId="37084" xr:uid="{00000000-0005-0000-0000-00004A600000}"/>
    <cellStyle name="Note 5 4 3 4" xfId="12450" xr:uid="{00000000-0005-0000-0000-00004B600000}"/>
    <cellStyle name="Note 5 4 3 4 2" xfId="21702" xr:uid="{00000000-0005-0000-0000-00004C600000}"/>
    <cellStyle name="Note 5 4 3 4 3" xfId="30954" xr:uid="{00000000-0005-0000-0000-00004D600000}"/>
    <cellStyle name="Note 5 4 4" xfId="3833" xr:uid="{00000000-0005-0000-0000-00004E600000}"/>
    <cellStyle name="Note 5 4 4 2" xfId="7281" xr:uid="{00000000-0005-0000-0000-00004F600000}"/>
    <cellStyle name="Note 5 4 4 2 2" xfId="16533" xr:uid="{00000000-0005-0000-0000-000050600000}"/>
    <cellStyle name="Note 5 4 4 2 2 2" xfId="25785" xr:uid="{00000000-0005-0000-0000-000051600000}"/>
    <cellStyle name="Note 5 4 4 2 2 3" xfId="35037" xr:uid="{00000000-0005-0000-0000-000052600000}"/>
    <cellStyle name="Note 5 4 4 3" xfId="9963" xr:uid="{00000000-0005-0000-0000-000053600000}"/>
    <cellStyle name="Note 5 4 4 3 2" xfId="19215" xr:uid="{00000000-0005-0000-0000-000054600000}"/>
    <cellStyle name="Note 5 4 4 3 2 2" xfId="28467" xr:uid="{00000000-0005-0000-0000-000055600000}"/>
    <cellStyle name="Note 5 4 4 3 2 3" xfId="37719" xr:uid="{00000000-0005-0000-0000-000056600000}"/>
    <cellStyle name="Note 5 4 4 4" xfId="13085" xr:uid="{00000000-0005-0000-0000-000057600000}"/>
    <cellStyle name="Note 5 4 4 4 2" xfId="22337" xr:uid="{00000000-0005-0000-0000-000058600000}"/>
    <cellStyle name="Note 5 4 4 4 3" xfId="31589" xr:uid="{00000000-0005-0000-0000-000059600000}"/>
    <cellStyle name="Note 5 4 5" xfId="5239" xr:uid="{00000000-0005-0000-0000-00005A600000}"/>
    <cellStyle name="Note 5 4 5 2" xfId="14491" xr:uid="{00000000-0005-0000-0000-00005B600000}"/>
    <cellStyle name="Note 5 4 5 2 2" xfId="23743" xr:uid="{00000000-0005-0000-0000-00005C600000}"/>
    <cellStyle name="Note 5 4 5 2 3" xfId="32995" xr:uid="{00000000-0005-0000-0000-00005D600000}"/>
    <cellStyle name="Note 5 4 6" xfId="7922" xr:uid="{00000000-0005-0000-0000-00005E600000}"/>
    <cellStyle name="Note 5 4 6 2" xfId="17174" xr:uid="{00000000-0005-0000-0000-00005F600000}"/>
    <cellStyle name="Note 5 4 6 2 2" xfId="26426" xr:uid="{00000000-0005-0000-0000-000060600000}"/>
    <cellStyle name="Note 5 4 6 2 3" xfId="35678" xr:uid="{00000000-0005-0000-0000-000061600000}"/>
    <cellStyle name="Note 5 4 7" xfId="11044" xr:uid="{00000000-0005-0000-0000-000062600000}"/>
    <cellStyle name="Note 5 4 7 2" xfId="20296" xr:uid="{00000000-0005-0000-0000-000063600000}"/>
    <cellStyle name="Note 5 4 7 3" xfId="29548" xr:uid="{00000000-0005-0000-0000-000064600000}"/>
    <cellStyle name="Note 5 5" xfId="1700" xr:uid="{00000000-0005-0000-0000-000065600000}"/>
    <cellStyle name="Note 5 5 2" xfId="2453" xr:uid="{00000000-0005-0000-0000-000066600000}"/>
    <cellStyle name="Note 5 5 2 2" xfId="5901" xr:uid="{00000000-0005-0000-0000-000067600000}"/>
    <cellStyle name="Note 5 5 2 2 2" xfId="15153" xr:uid="{00000000-0005-0000-0000-000068600000}"/>
    <cellStyle name="Note 5 5 2 2 2 2" xfId="24405" xr:uid="{00000000-0005-0000-0000-000069600000}"/>
    <cellStyle name="Note 5 5 2 2 2 3" xfId="33657" xr:uid="{00000000-0005-0000-0000-00006A600000}"/>
    <cellStyle name="Note 5 5 2 3" xfId="8583" xr:uid="{00000000-0005-0000-0000-00006B600000}"/>
    <cellStyle name="Note 5 5 2 3 2" xfId="17835" xr:uid="{00000000-0005-0000-0000-00006C600000}"/>
    <cellStyle name="Note 5 5 2 3 2 2" xfId="27087" xr:uid="{00000000-0005-0000-0000-00006D600000}"/>
    <cellStyle name="Note 5 5 2 3 2 3" xfId="36339" xr:uid="{00000000-0005-0000-0000-00006E600000}"/>
    <cellStyle name="Note 5 5 2 4" xfId="11705" xr:uid="{00000000-0005-0000-0000-00006F600000}"/>
    <cellStyle name="Note 5 5 2 4 2" xfId="20957" xr:uid="{00000000-0005-0000-0000-000070600000}"/>
    <cellStyle name="Note 5 5 2 4 3" xfId="30209" xr:uid="{00000000-0005-0000-0000-000071600000}"/>
    <cellStyle name="Note 5 5 3" xfId="3109" xr:uid="{00000000-0005-0000-0000-000072600000}"/>
    <cellStyle name="Note 5 5 3 2" xfId="6557" xr:uid="{00000000-0005-0000-0000-000073600000}"/>
    <cellStyle name="Note 5 5 3 2 2" xfId="15809" xr:uid="{00000000-0005-0000-0000-000074600000}"/>
    <cellStyle name="Note 5 5 3 2 2 2" xfId="25061" xr:uid="{00000000-0005-0000-0000-000075600000}"/>
    <cellStyle name="Note 5 5 3 2 2 3" xfId="34313" xr:uid="{00000000-0005-0000-0000-000076600000}"/>
    <cellStyle name="Note 5 5 3 3" xfId="9239" xr:uid="{00000000-0005-0000-0000-000077600000}"/>
    <cellStyle name="Note 5 5 3 3 2" xfId="18491" xr:uid="{00000000-0005-0000-0000-000078600000}"/>
    <cellStyle name="Note 5 5 3 3 2 2" xfId="27743" xr:uid="{00000000-0005-0000-0000-000079600000}"/>
    <cellStyle name="Note 5 5 3 3 2 3" xfId="36995" xr:uid="{00000000-0005-0000-0000-00007A600000}"/>
    <cellStyle name="Note 5 5 3 4" xfId="12361" xr:uid="{00000000-0005-0000-0000-00007B600000}"/>
    <cellStyle name="Note 5 5 3 4 2" xfId="21613" xr:uid="{00000000-0005-0000-0000-00007C600000}"/>
    <cellStyle name="Note 5 5 3 4 3" xfId="30865" xr:uid="{00000000-0005-0000-0000-00007D600000}"/>
    <cellStyle name="Note 5 5 4" xfId="3744" xr:uid="{00000000-0005-0000-0000-00007E600000}"/>
    <cellStyle name="Note 5 5 4 2" xfId="7192" xr:uid="{00000000-0005-0000-0000-00007F600000}"/>
    <cellStyle name="Note 5 5 4 2 2" xfId="16444" xr:uid="{00000000-0005-0000-0000-000080600000}"/>
    <cellStyle name="Note 5 5 4 2 2 2" xfId="25696" xr:uid="{00000000-0005-0000-0000-000081600000}"/>
    <cellStyle name="Note 5 5 4 2 2 3" xfId="34948" xr:uid="{00000000-0005-0000-0000-000082600000}"/>
    <cellStyle name="Note 5 5 4 3" xfId="9874" xr:uid="{00000000-0005-0000-0000-000083600000}"/>
    <cellStyle name="Note 5 5 4 3 2" xfId="19126" xr:uid="{00000000-0005-0000-0000-000084600000}"/>
    <cellStyle name="Note 5 5 4 3 2 2" xfId="28378" xr:uid="{00000000-0005-0000-0000-000085600000}"/>
    <cellStyle name="Note 5 5 4 3 2 3" xfId="37630" xr:uid="{00000000-0005-0000-0000-000086600000}"/>
    <cellStyle name="Note 5 5 4 4" xfId="12996" xr:uid="{00000000-0005-0000-0000-000087600000}"/>
    <cellStyle name="Note 5 5 4 4 2" xfId="22248" xr:uid="{00000000-0005-0000-0000-000088600000}"/>
    <cellStyle name="Note 5 5 4 4 3" xfId="31500" xr:uid="{00000000-0005-0000-0000-000089600000}"/>
    <cellStyle name="Note 5 5 5" xfId="5150" xr:uid="{00000000-0005-0000-0000-00008A600000}"/>
    <cellStyle name="Note 5 5 5 2" xfId="14402" xr:uid="{00000000-0005-0000-0000-00008B600000}"/>
    <cellStyle name="Note 5 5 5 2 2" xfId="23654" xr:uid="{00000000-0005-0000-0000-00008C600000}"/>
    <cellStyle name="Note 5 5 5 2 3" xfId="32906" xr:uid="{00000000-0005-0000-0000-00008D600000}"/>
    <cellStyle name="Note 5 5 6" xfId="7833" xr:uid="{00000000-0005-0000-0000-00008E600000}"/>
    <cellStyle name="Note 5 5 6 2" xfId="17085" xr:uid="{00000000-0005-0000-0000-00008F600000}"/>
    <cellStyle name="Note 5 5 6 2 2" xfId="26337" xr:uid="{00000000-0005-0000-0000-000090600000}"/>
    <cellStyle name="Note 5 5 6 2 3" xfId="35589" xr:uid="{00000000-0005-0000-0000-000091600000}"/>
    <cellStyle name="Note 5 5 7" xfId="10955" xr:uid="{00000000-0005-0000-0000-000092600000}"/>
    <cellStyle name="Note 5 5 7 2" xfId="20207" xr:uid="{00000000-0005-0000-0000-000093600000}"/>
    <cellStyle name="Note 5 5 7 3" xfId="29459" xr:uid="{00000000-0005-0000-0000-000094600000}"/>
    <cellStyle name="Note 5 6" xfId="1715" xr:uid="{00000000-0005-0000-0000-000095600000}"/>
    <cellStyle name="Note 5 6 2" xfId="2468" xr:uid="{00000000-0005-0000-0000-000096600000}"/>
    <cellStyle name="Note 5 6 2 2" xfId="5916" xr:uid="{00000000-0005-0000-0000-000097600000}"/>
    <cellStyle name="Note 5 6 2 2 2" xfId="15168" xr:uid="{00000000-0005-0000-0000-000098600000}"/>
    <cellStyle name="Note 5 6 2 2 2 2" xfId="24420" xr:uid="{00000000-0005-0000-0000-000099600000}"/>
    <cellStyle name="Note 5 6 2 2 2 3" xfId="33672" xr:uid="{00000000-0005-0000-0000-00009A600000}"/>
    <cellStyle name="Note 5 6 2 3" xfId="8598" xr:uid="{00000000-0005-0000-0000-00009B600000}"/>
    <cellStyle name="Note 5 6 2 3 2" xfId="17850" xr:uid="{00000000-0005-0000-0000-00009C600000}"/>
    <cellStyle name="Note 5 6 2 3 2 2" xfId="27102" xr:uid="{00000000-0005-0000-0000-00009D600000}"/>
    <cellStyle name="Note 5 6 2 3 2 3" xfId="36354" xr:uid="{00000000-0005-0000-0000-00009E600000}"/>
    <cellStyle name="Note 5 6 2 4" xfId="11720" xr:uid="{00000000-0005-0000-0000-00009F600000}"/>
    <cellStyle name="Note 5 6 2 4 2" xfId="20972" xr:uid="{00000000-0005-0000-0000-0000A0600000}"/>
    <cellStyle name="Note 5 6 2 4 3" xfId="30224" xr:uid="{00000000-0005-0000-0000-0000A1600000}"/>
    <cellStyle name="Note 5 6 3" xfId="3124" xr:uid="{00000000-0005-0000-0000-0000A2600000}"/>
    <cellStyle name="Note 5 6 3 2" xfId="6572" xr:uid="{00000000-0005-0000-0000-0000A3600000}"/>
    <cellStyle name="Note 5 6 3 2 2" xfId="15824" xr:uid="{00000000-0005-0000-0000-0000A4600000}"/>
    <cellStyle name="Note 5 6 3 2 2 2" xfId="25076" xr:uid="{00000000-0005-0000-0000-0000A5600000}"/>
    <cellStyle name="Note 5 6 3 2 2 3" xfId="34328" xr:uid="{00000000-0005-0000-0000-0000A6600000}"/>
    <cellStyle name="Note 5 6 3 3" xfId="9254" xr:uid="{00000000-0005-0000-0000-0000A7600000}"/>
    <cellStyle name="Note 5 6 3 3 2" xfId="18506" xr:uid="{00000000-0005-0000-0000-0000A8600000}"/>
    <cellStyle name="Note 5 6 3 3 2 2" xfId="27758" xr:uid="{00000000-0005-0000-0000-0000A9600000}"/>
    <cellStyle name="Note 5 6 3 3 2 3" xfId="37010" xr:uid="{00000000-0005-0000-0000-0000AA600000}"/>
    <cellStyle name="Note 5 6 3 4" xfId="12376" xr:uid="{00000000-0005-0000-0000-0000AB600000}"/>
    <cellStyle name="Note 5 6 3 4 2" xfId="21628" xr:uid="{00000000-0005-0000-0000-0000AC600000}"/>
    <cellStyle name="Note 5 6 3 4 3" xfId="30880" xr:uid="{00000000-0005-0000-0000-0000AD600000}"/>
    <cellStyle name="Note 5 6 4" xfId="3759" xr:uid="{00000000-0005-0000-0000-0000AE600000}"/>
    <cellStyle name="Note 5 6 4 2" xfId="7207" xr:uid="{00000000-0005-0000-0000-0000AF600000}"/>
    <cellStyle name="Note 5 6 4 2 2" xfId="16459" xr:uid="{00000000-0005-0000-0000-0000B0600000}"/>
    <cellStyle name="Note 5 6 4 2 2 2" xfId="25711" xr:uid="{00000000-0005-0000-0000-0000B1600000}"/>
    <cellStyle name="Note 5 6 4 2 2 3" xfId="34963" xr:uid="{00000000-0005-0000-0000-0000B2600000}"/>
    <cellStyle name="Note 5 6 4 3" xfId="9889" xr:uid="{00000000-0005-0000-0000-0000B3600000}"/>
    <cellStyle name="Note 5 6 4 3 2" xfId="19141" xr:uid="{00000000-0005-0000-0000-0000B4600000}"/>
    <cellStyle name="Note 5 6 4 3 2 2" xfId="28393" xr:uid="{00000000-0005-0000-0000-0000B5600000}"/>
    <cellStyle name="Note 5 6 4 3 2 3" xfId="37645" xr:uid="{00000000-0005-0000-0000-0000B6600000}"/>
    <cellStyle name="Note 5 6 4 4" xfId="13011" xr:uid="{00000000-0005-0000-0000-0000B7600000}"/>
    <cellStyle name="Note 5 6 4 4 2" xfId="22263" xr:uid="{00000000-0005-0000-0000-0000B8600000}"/>
    <cellStyle name="Note 5 6 4 4 3" xfId="31515" xr:uid="{00000000-0005-0000-0000-0000B9600000}"/>
    <cellStyle name="Note 5 6 5" xfId="5165" xr:uid="{00000000-0005-0000-0000-0000BA600000}"/>
    <cellStyle name="Note 5 6 5 2" xfId="14417" xr:uid="{00000000-0005-0000-0000-0000BB600000}"/>
    <cellStyle name="Note 5 6 5 2 2" xfId="23669" xr:uid="{00000000-0005-0000-0000-0000BC600000}"/>
    <cellStyle name="Note 5 6 5 2 3" xfId="32921" xr:uid="{00000000-0005-0000-0000-0000BD600000}"/>
    <cellStyle name="Note 5 6 6" xfId="7848" xr:uid="{00000000-0005-0000-0000-0000BE600000}"/>
    <cellStyle name="Note 5 6 6 2" xfId="17100" xr:uid="{00000000-0005-0000-0000-0000BF600000}"/>
    <cellStyle name="Note 5 6 6 2 2" xfId="26352" xr:uid="{00000000-0005-0000-0000-0000C0600000}"/>
    <cellStyle name="Note 5 6 6 2 3" xfId="35604" xr:uid="{00000000-0005-0000-0000-0000C1600000}"/>
    <cellStyle name="Note 5 6 7" xfId="10970" xr:uid="{00000000-0005-0000-0000-0000C2600000}"/>
    <cellStyle name="Note 5 6 7 2" xfId="20222" xr:uid="{00000000-0005-0000-0000-0000C3600000}"/>
    <cellStyle name="Note 5 6 7 3" xfId="29474" xr:uid="{00000000-0005-0000-0000-0000C4600000}"/>
    <cellStyle name="Note 5 7" xfId="975" xr:uid="{00000000-0005-0000-0000-0000C5600000}"/>
    <cellStyle name="Note 5 7 2" xfId="4703" xr:uid="{00000000-0005-0000-0000-0000C6600000}"/>
    <cellStyle name="Note 5 7 2 2" xfId="13955" xr:uid="{00000000-0005-0000-0000-0000C7600000}"/>
    <cellStyle name="Note 5 7 2 2 2" xfId="23207" xr:uid="{00000000-0005-0000-0000-0000C8600000}"/>
    <cellStyle name="Note 5 7 2 2 3" xfId="32459" xr:uid="{00000000-0005-0000-0000-0000C9600000}"/>
    <cellStyle name="Note 5 7 3" xfId="214" xr:uid="{00000000-0005-0000-0000-0000CA600000}"/>
    <cellStyle name="Note 5 7 3 2" xfId="10459" xr:uid="{00000000-0005-0000-0000-0000CB600000}"/>
    <cellStyle name="Note 5 7 3 2 2" xfId="19711" xr:uid="{00000000-0005-0000-0000-0000CC600000}"/>
    <cellStyle name="Note 5 7 3 2 3" xfId="28963" xr:uid="{00000000-0005-0000-0000-0000CD600000}"/>
    <cellStyle name="Note 5 7 4" xfId="10729" xr:uid="{00000000-0005-0000-0000-0000CE600000}"/>
    <cellStyle name="Note 5 7 4 2" xfId="19981" xr:uid="{00000000-0005-0000-0000-0000CF600000}"/>
    <cellStyle name="Note 5 7 4 3" xfId="29233" xr:uid="{00000000-0005-0000-0000-0000D0600000}"/>
    <cellStyle name="Note 5 8" xfId="916" xr:uid="{00000000-0005-0000-0000-0000D1600000}"/>
    <cellStyle name="Note 5 8 2" xfId="4644" xr:uid="{00000000-0005-0000-0000-0000D2600000}"/>
    <cellStyle name="Note 5 8 2 2" xfId="13896" xr:uid="{00000000-0005-0000-0000-0000D3600000}"/>
    <cellStyle name="Note 5 8 2 2 2" xfId="23148" xr:uid="{00000000-0005-0000-0000-0000D4600000}"/>
    <cellStyle name="Note 5 8 2 2 3" xfId="32400" xr:uid="{00000000-0005-0000-0000-0000D5600000}"/>
    <cellStyle name="Note 5 8 3" xfId="5065" xr:uid="{00000000-0005-0000-0000-0000D6600000}"/>
    <cellStyle name="Note 5 8 3 2" xfId="14317" xr:uid="{00000000-0005-0000-0000-0000D7600000}"/>
    <cellStyle name="Note 5 8 3 2 2" xfId="23569" xr:uid="{00000000-0005-0000-0000-0000D8600000}"/>
    <cellStyle name="Note 5 8 3 2 3" xfId="32821" xr:uid="{00000000-0005-0000-0000-0000D9600000}"/>
    <cellStyle name="Note 5 8 4" xfId="10670" xr:uid="{00000000-0005-0000-0000-0000DA600000}"/>
    <cellStyle name="Note 5 8 4 2" xfId="19922" xr:uid="{00000000-0005-0000-0000-0000DB600000}"/>
    <cellStyle name="Note 5 8 4 3" xfId="29174" xr:uid="{00000000-0005-0000-0000-0000DC600000}"/>
    <cellStyle name="Note 5 9" xfId="2375" xr:uid="{00000000-0005-0000-0000-0000DD600000}"/>
    <cellStyle name="Note 5 9 2" xfId="5823" xr:uid="{00000000-0005-0000-0000-0000DE600000}"/>
    <cellStyle name="Note 5 9 2 2" xfId="15075" xr:uid="{00000000-0005-0000-0000-0000DF600000}"/>
    <cellStyle name="Note 5 9 2 2 2" xfId="24327" xr:uid="{00000000-0005-0000-0000-0000E0600000}"/>
    <cellStyle name="Note 5 9 2 2 3" xfId="33579" xr:uid="{00000000-0005-0000-0000-0000E1600000}"/>
    <cellStyle name="Note 5 9 3" xfId="8505" xr:uid="{00000000-0005-0000-0000-0000E2600000}"/>
    <cellStyle name="Note 5 9 3 2" xfId="17757" xr:uid="{00000000-0005-0000-0000-0000E3600000}"/>
    <cellStyle name="Note 5 9 3 2 2" xfId="27009" xr:uid="{00000000-0005-0000-0000-0000E4600000}"/>
    <cellStyle name="Note 5 9 3 2 3" xfId="36261" xr:uid="{00000000-0005-0000-0000-0000E5600000}"/>
    <cellStyle name="Note 5 9 4" xfId="11627" xr:uid="{00000000-0005-0000-0000-0000E6600000}"/>
    <cellStyle name="Note 5 9 4 2" xfId="20879" xr:uid="{00000000-0005-0000-0000-0000E7600000}"/>
    <cellStyle name="Note 5 9 4 3" xfId="30131" xr:uid="{00000000-0005-0000-0000-0000E8600000}"/>
    <cellStyle name="Note 6" xfId="670" xr:uid="{00000000-0005-0000-0000-0000E9600000}"/>
    <cellStyle name="Note 6 10" xfId="4491" xr:uid="{00000000-0005-0000-0000-0000EA600000}"/>
    <cellStyle name="Note 6 10 2" xfId="13743" xr:uid="{00000000-0005-0000-0000-0000EB600000}"/>
    <cellStyle name="Note 6 10 2 2" xfId="22995" xr:uid="{00000000-0005-0000-0000-0000EC600000}"/>
    <cellStyle name="Note 6 10 2 3" xfId="32247" xr:uid="{00000000-0005-0000-0000-0000ED600000}"/>
    <cellStyle name="Note 6 11" xfId="5004" xr:uid="{00000000-0005-0000-0000-0000EE600000}"/>
    <cellStyle name="Note 6 11 2" xfId="14256" xr:uid="{00000000-0005-0000-0000-0000EF600000}"/>
    <cellStyle name="Note 6 11 2 2" xfId="23508" xr:uid="{00000000-0005-0000-0000-0000F0600000}"/>
    <cellStyle name="Note 6 11 2 3" xfId="32760" xr:uid="{00000000-0005-0000-0000-0000F1600000}"/>
    <cellStyle name="Note 6 12" xfId="10542" xr:uid="{00000000-0005-0000-0000-0000F2600000}"/>
    <cellStyle name="Note 6 12 2" xfId="19794" xr:uid="{00000000-0005-0000-0000-0000F3600000}"/>
    <cellStyle name="Note 6 12 3" xfId="29046" xr:uid="{00000000-0005-0000-0000-0000F4600000}"/>
    <cellStyle name="Note 6 2" xfId="1900" xr:uid="{00000000-0005-0000-0000-0000F5600000}"/>
    <cellStyle name="Note 6 2 2" xfId="2653" xr:uid="{00000000-0005-0000-0000-0000F6600000}"/>
    <cellStyle name="Note 6 2 2 2" xfId="6101" xr:uid="{00000000-0005-0000-0000-0000F7600000}"/>
    <cellStyle name="Note 6 2 2 2 2" xfId="15353" xr:uid="{00000000-0005-0000-0000-0000F8600000}"/>
    <cellStyle name="Note 6 2 2 2 2 2" xfId="24605" xr:uid="{00000000-0005-0000-0000-0000F9600000}"/>
    <cellStyle name="Note 6 2 2 2 2 3" xfId="33857" xr:uid="{00000000-0005-0000-0000-0000FA600000}"/>
    <cellStyle name="Note 6 2 2 3" xfId="8783" xr:uid="{00000000-0005-0000-0000-0000FB600000}"/>
    <cellStyle name="Note 6 2 2 3 2" xfId="18035" xr:uid="{00000000-0005-0000-0000-0000FC600000}"/>
    <cellStyle name="Note 6 2 2 3 2 2" xfId="27287" xr:uid="{00000000-0005-0000-0000-0000FD600000}"/>
    <cellStyle name="Note 6 2 2 3 2 3" xfId="36539" xr:uid="{00000000-0005-0000-0000-0000FE600000}"/>
    <cellStyle name="Note 6 2 2 4" xfId="11905" xr:uid="{00000000-0005-0000-0000-0000FF600000}"/>
    <cellStyle name="Note 6 2 2 4 2" xfId="21157" xr:uid="{00000000-0005-0000-0000-000000610000}"/>
    <cellStyle name="Note 6 2 2 4 3" xfId="30409" xr:uid="{00000000-0005-0000-0000-000001610000}"/>
    <cellStyle name="Note 6 2 3" xfId="3309" xr:uid="{00000000-0005-0000-0000-000002610000}"/>
    <cellStyle name="Note 6 2 3 2" xfId="6757" xr:uid="{00000000-0005-0000-0000-000003610000}"/>
    <cellStyle name="Note 6 2 3 2 2" xfId="16009" xr:uid="{00000000-0005-0000-0000-000004610000}"/>
    <cellStyle name="Note 6 2 3 2 2 2" xfId="25261" xr:uid="{00000000-0005-0000-0000-000005610000}"/>
    <cellStyle name="Note 6 2 3 2 2 3" xfId="34513" xr:uid="{00000000-0005-0000-0000-000006610000}"/>
    <cellStyle name="Note 6 2 3 3" xfId="9439" xr:uid="{00000000-0005-0000-0000-000007610000}"/>
    <cellStyle name="Note 6 2 3 3 2" xfId="18691" xr:uid="{00000000-0005-0000-0000-000008610000}"/>
    <cellStyle name="Note 6 2 3 3 2 2" xfId="27943" xr:uid="{00000000-0005-0000-0000-000009610000}"/>
    <cellStyle name="Note 6 2 3 3 2 3" xfId="37195" xr:uid="{00000000-0005-0000-0000-00000A610000}"/>
    <cellStyle name="Note 6 2 3 4" xfId="12561" xr:uid="{00000000-0005-0000-0000-00000B610000}"/>
    <cellStyle name="Note 6 2 3 4 2" xfId="21813" xr:uid="{00000000-0005-0000-0000-00000C610000}"/>
    <cellStyle name="Note 6 2 3 4 3" xfId="31065" xr:uid="{00000000-0005-0000-0000-00000D610000}"/>
    <cellStyle name="Note 6 2 4" xfId="3944" xr:uid="{00000000-0005-0000-0000-00000E610000}"/>
    <cellStyle name="Note 6 2 4 2" xfId="7392" xr:uid="{00000000-0005-0000-0000-00000F610000}"/>
    <cellStyle name="Note 6 2 4 2 2" xfId="16644" xr:uid="{00000000-0005-0000-0000-000010610000}"/>
    <cellStyle name="Note 6 2 4 2 2 2" xfId="25896" xr:uid="{00000000-0005-0000-0000-000011610000}"/>
    <cellStyle name="Note 6 2 4 2 2 3" xfId="35148" xr:uid="{00000000-0005-0000-0000-000012610000}"/>
    <cellStyle name="Note 6 2 4 3" xfId="10074" xr:uid="{00000000-0005-0000-0000-000013610000}"/>
    <cellStyle name="Note 6 2 4 3 2" xfId="19326" xr:uid="{00000000-0005-0000-0000-000014610000}"/>
    <cellStyle name="Note 6 2 4 3 2 2" xfId="28578" xr:uid="{00000000-0005-0000-0000-000015610000}"/>
    <cellStyle name="Note 6 2 4 3 2 3" xfId="37830" xr:uid="{00000000-0005-0000-0000-000016610000}"/>
    <cellStyle name="Note 6 2 4 4" xfId="13196" xr:uid="{00000000-0005-0000-0000-000017610000}"/>
    <cellStyle name="Note 6 2 4 4 2" xfId="22448" xr:uid="{00000000-0005-0000-0000-000018610000}"/>
    <cellStyle name="Note 6 2 4 4 3" xfId="31700" xr:uid="{00000000-0005-0000-0000-000019610000}"/>
    <cellStyle name="Note 6 2 5" xfId="5350" xr:uid="{00000000-0005-0000-0000-00001A610000}"/>
    <cellStyle name="Note 6 2 5 2" xfId="14602" xr:uid="{00000000-0005-0000-0000-00001B610000}"/>
    <cellStyle name="Note 6 2 5 2 2" xfId="23854" xr:uid="{00000000-0005-0000-0000-00001C610000}"/>
    <cellStyle name="Note 6 2 5 2 3" xfId="33106" xr:uid="{00000000-0005-0000-0000-00001D610000}"/>
    <cellStyle name="Note 6 2 6" xfId="8033" xr:uid="{00000000-0005-0000-0000-00001E610000}"/>
    <cellStyle name="Note 6 2 6 2" xfId="17285" xr:uid="{00000000-0005-0000-0000-00001F610000}"/>
    <cellStyle name="Note 6 2 6 2 2" xfId="26537" xr:uid="{00000000-0005-0000-0000-000020610000}"/>
    <cellStyle name="Note 6 2 6 2 3" xfId="35789" xr:uid="{00000000-0005-0000-0000-000021610000}"/>
    <cellStyle name="Note 6 2 7" xfId="11155" xr:uid="{00000000-0005-0000-0000-000022610000}"/>
    <cellStyle name="Note 6 2 7 2" xfId="20407" xr:uid="{00000000-0005-0000-0000-000023610000}"/>
    <cellStyle name="Note 6 2 7 3" xfId="29659" xr:uid="{00000000-0005-0000-0000-000024610000}"/>
    <cellStyle name="Note 6 3" xfId="1694" xr:uid="{00000000-0005-0000-0000-000025610000}"/>
    <cellStyle name="Note 6 3 2" xfId="2447" xr:uid="{00000000-0005-0000-0000-000026610000}"/>
    <cellStyle name="Note 6 3 2 2" xfId="5895" xr:uid="{00000000-0005-0000-0000-000027610000}"/>
    <cellStyle name="Note 6 3 2 2 2" xfId="15147" xr:uid="{00000000-0005-0000-0000-000028610000}"/>
    <cellStyle name="Note 6 3 2 2 2 2" xfId="24399" xr:uid="{00000000-0005-0000-0000-000029610000}"/>
    <cellStyle name="Note 6 3 2 2 2 3" xfId="33651" xr:uid="{00000000-0005-0000-0000-00002A610000}"/>
    <cellStyle name="Note 6 3 2 3" xfId="8577" xr:uid="{00000000-0005-0000-0000-00002B610000}"/>
    <cellStyle name="Note 6 3 2 3 2" xfId="17829" xr:uid="{00000000-0005-0000-0000-00002C610000}"/>
    <cellStyle name="Note 6 3 2 3 2 2" xfId="27081" xr:uid="{00000000-0005-0000-0000-00002D610000}"/>
    <cellStyle name="Note 6 3 2 3 2 3" xfId="36333" xr:uid="{00000000-0005-0000-0000-00002E610000}"/>
    <cellStyle name="Note 6 3 2 4" xfId="11699" xr:uid="{00000000-0005-0000-0000-00002F610000}"/>
    <cellStyle name="Note 6 3 2 4 2" xfId="20951" xr:uid="{00000000-0005-0000-0000-000030610000}"/>
    <cellStyle name="Note 6 3 2 4 3" xfId="30203" xr:uid="{00000000-0005-0000-0000-000031610000}"/>
    <cellStyle name="Note 6 3 3" xfId="3103" xr:uid="{00000000-0005-0000-0000-000032610000}"/>
    <cellStyle name="Note 6 3 3 2" xfId="6551" xr:uid="{00000000-0005-0000-0000-000033610000}"/>
    <cellStyle name="Note 6 3 3 2 2" xfId="15803" xr:uid="{00000000-0005-0000-0000-000034610000}"/>
    <cellStyle name="Note 6 3 3 2 2 2" xfId="25055" xr:uid="{00000000-0005-0000-0000-000035610000}"/>
    <cellStyle name="Note 6 3 3 2 2 3" xfId="34307" xr:uid="{00000000-0005-0000-0000-000036610000}"/>
    <cellStyle name="Note 6 3 3 3" xfId="9233" xr:uid="{00000000-0005-0000-0000-000037610000}"/>
    <cellStyle name="Note 6 3 3 3 2" xfId="18485" xr:uid="{00000000-0005-0000-0000-000038610000}"/>
    <cellStyle name="Note 6 3 3 3 2 2" xfId="27737" xr:uid="{00000000-0005-0000-0000-000039610000}"/>
    <cellStyle name="Note 6 3 3 3 2 3" xfId="36989" xr:uid="{00000000-0005-0000-0000-00003A610000}"/>
    <cellStyle name="Note 6 3 3 4" xfId="12355" xr:uid="{00000000-0005-0000-0000-00003B610000}"/>
    <cellStyle name="Note 6 3 3 4 2" xfId="21607" xr:uid="{00000000-0005-0000-0000-00003C610000}"/>
    <cellStyle name="Note 6 3 3 4 3" xfId="30859" xr:uid="{00000000-0005-0000-0000-00003D610000}"/>
    <cellStyle name="Note 6 3 4" xfId="3738" xr:uid="{00000000-0005-0000-0000-00003E610000}"/>
    <cellStyle name="Note 6 3 4 2" xfId="7186" xr:uid="{00000000-0005-0000-0000-00003F610000}"/>
    <cellStyle name="Note 6 3 4 2 2" xfId="16438" xr:uid="{00000000-0005-0000-0000-000040610000}"/>
    <cellStyle name="Note 6 3 4 2 2 2" xfId="25690" xr:uid="{00000000-0005-0000-0000-000041610000}"/>
    <cellStyle name="Note 6 3 4 2 2 3" xfId="34942" xr:uid="{00000000-0005-0000-0000-000042610000}"/>
    <cellStyle name="Note 6 3 4 3" xfId="9868" xr:uid="{00000000-0005-0000-0000-000043610000}"/>
    <cellStyle name="Note 6 3 4 3 2" xfId="19120" xr:uid="{00000000-0005-0000-0000-000044610000}"/>
    <cellStyle name="Note 6 3 4 3 2 2" xfId="28372" xr:uid="{00000000-0005-0000-0000-000045610000}"/>
    <cellStyle name="Note 6 3 4 3 2 3" xfId="37624" xr:uid="{00000000-0005-0000-0000-000046610000}"/>
    <cellStyle name="Note 6 3 4 4" xfId="12990" xr:uid="{00000000-0005-0000-0000-000047610000}"/>
    <cellStyle name="Note 6 3 4 4 2" xfId="22242" xr:uid="{00000000-0005-0000-0000-000048610000}"/>
    <cellStyle name="Note 6 3 4 4 3" xfId="31494" xr:uid="{00000000-0005-0000-0000-000049610000}"/>
    <cellStyle name="Note 6 3 5" xfId="5144" xr:uid="{00000000-0005-0000-0000-00004A610000}"/>
    <cellStyle name="Note 6 3 5 2" xfId="14396" xr:uid="{00000000-0005-0000-0000-00004B610000}"/>
    <cellStyle name="Note 6 3 5 2 2" xfId="23648" xr:uid="{00000000-0005-0000-0000-00004C610000}"/>
    <cellStyle name="Note 6 3 5 2 3" xfId="32900" xr:uid="{00000000-0005-0000-0000-00004D610000}"/>
    <cellStyle name="Note 6 3 6" xfId="7827" xr:uid="{00000000-0005-0000-0000-00004E610000}"/>
    <cellStyle name="Note 6 3 6 2" xfId="17079" xr:uid="{00000000-0005-0000-0000-00004F610000}"/>
    <cellStyle name="Note 6 3 6 2 2" xfId="26331" xr:uid="{00000000-0005-0000-0000-000050610000}"/>
    <cellStyle name="Note 6 3 6 2 3" xfId="35583" xr:uid="{00000000-0005-0000-0000-000051610000}"/>
    <cellStyle name="Note 6 3 7" xfId="10949" xr:uid="{00000000-0005-0000-0000-000052610000}"/>
    <cellStyle name="Note 6 3 7 2" xfId="20201" xr:uid="{00000000-0005-0000-0000-000053610000}"/>
    <cellStyle name="Note 6 3 7 3" xfId="29453" xr:uid="{00000000-0005-0000-0000-000054610000}"/>
    <cellStyle name="Note 6 4" xfId="1969" xr:uid="{00000000-0005-0000-0000-000055610000}"/>
    <cellStyle name="Note 6 4 2" xfId="2722" xr:uid="{00000000-0005-0000-0000-000056610000}"/>
    <cellStyle name="Note 6 4 2 2" xfId="6170" xr:uid="{00000000-0005-0000-0000-000057610000}"/>
    <cellStyle name="Note 6 4 2 2 2" xfId="15422" xr:uid="{00000000-0005-0000-0000-000058610000}"/>
    <cellStyle name="Note 6 4 2 2 2 2" xfId="24674" xr:uid="{00000000-0005-0000-0000-000059610000}"/>
    <cellStyle name="Note 6 4 2 2 2 3" xfId="33926" xr:uid="{00000000-0005-0000-0000-00005A610000}"/>
    <cellStyle name="Note 6 4 2 3" xfId="8852" xr:uid="{00000000-0005-0000-0000-00005B610000}"/>
    <cellStyle name="Note 6 4 2 3 2" xfId="18104" xr:uid="{00000000-0005-0000-0000-00005C610000}"/>
    <cellStyle name="Note 6 4 2 3 2 2" xfId="27356" xr:uid="{00000000-0005-0000-0000-00005D610000}"/>
    <cellStyle name="Note 6 4 2 3 2 3" xfId="36608" xr:uid="{00000000-0005-0000-0000-00005E610000}"/>
    <cellStyle name="Note 6 4 2 4" xfId="11974" xr:uid="{00000000-0005-0000-0000-00005F610000}"/>
    <cellStyle name="Note 6 4 2 4 2" xfId="21226" xr:uid="{00000000-0005-0000-0000-000060610000}"/>
    <cellStyle name="Note 6 4 2 4 3" xfId="30478" xr:uid="{00000000-0005-0000-0000-000061610000}"/>
    <cellStyle name="Note 6 4 3" xfId="3378" xr:uid="{00000000-0005-0000-0000-000062610000}"/>
    <cellStyle name="Note 6 4 3 2" xfId="6826" xr:uid="{00000000-0005-0000-0000-000063610000}"/>
    <cellStyle name="Note 6 4 3 2 2" xfId="16078" xr:uid="{00000000-0005-0000-0000-000064610000}"/>
    <cellStyle name="Note 6 4 3 2 2 2" xfId="25330" xr:uid="{00000000-0005-0000-0000-000065610000}"/>
    <cellStyle name="Note 6 4 3 2 2 3" xfId="34582" xr:uid="{00000000-0005-0000-0000-000066610000}"/>
    <cellStyle name="Note 6 4 3 3" xfId="9508" xr:uid="{00000000-0005-0000-0000-000067610000}"/>
    <cellStyle name="Note 6 4 3 3 2" xfId="18760" xr:uid="{00000000-0005-0000-0000-000068610000}"/>
    <cellStyle name="Note 6 4 3 3 2 2" xfId="28012" xr:uid="{00000000-0005-0000-0000-000069610000}"/>
    <cellStyle name="Note 6 4 3 3 2 3" xfId="37264" xr:uid="{00000000-0005-0000-0000-00006A610000}"/>
    <cellStyle name="Note 6 4 3 4" xfId="12630" xr:uid="{00000000-0005-0000-0000-00006B610000}"/>
    <cellStyle name="Note 6 4 3 4 2" xfId="21882" xr:uid="{00000000-0005-0000-0000-00006C610000}"/>
    <cellStyle name="Note 6 4 3 4 3" xfId="31134" xr:uid="{00000000-0005-0000-0000-00006D610000}"/>
    <cellStyle name="Note 6 4 4" xfId="4013" xr:uid="{00000000-0005-0000-0000-00006E610000}"/>
    <cellStyle name="Note 6 4 4 2" xfId="7461" xr:uid="{00000000-0005-0000-0000-00006F610000}"/>
    <cellStyle name="Note 6 4 4 2 2" xfId="16713" xr:uid="{00000000-0005-0000-0000-000070610000}"/>
    <cellStyle name="Note 6 4 4 2 2 2" xfId="25965" xr:uid="{00000000-0005-0000-0000-000071610000}"/>
    <cellStyle name="Note 6 4 4 2 2 3" xfId="35217" xr:uid="{00000000-0005-0000-0000-000072610000}"/>
    <cellStyle name="Note 6 4 4 3" xfId="10143" xr:uid="{00000000-0005-0000-0000-000073610000}"/>
    <cellStyle name="Note 6 4 4 3 2" xfId="19395" xr:uid="{00000000-0005-0000-0000-000074610000}"/>
    <cellStyle name="Note 6 4 4 3 2 2" xfId="28647" xr:uid="{00000000-0005-0000-0000-000075610000}"/>
    <cellStyle name="Note 6 4 4 3 2 3" xfId="37899" xr:uid="{00000000-0005-0000-0000-000076610000}"/>
    <cellStyle name="Note 6 4 4 4" xfId="13265" xr:uid="{00000000-0005-0000-0000-000077610000}"/>
    <cellStyle name="Note 6 4 4 4 2" xfId="22517" xr:uid="{00000000-0005-0000-0000-000078610000}"/>
    <cellStyle name="Note 6 4 4 4 3" xfId="31769" xr:uid="{00000000-0005-0000-0000-000079610000}"/>
    <cellStyle name="Note 6 4 5" xfId="5419" xr:uid="{00000000-0005-0000-0000-00007A610000}"/>
    <cellStyle name="Note 6 4 5 2" xfId="14671" xr:uid="{00000000-0005-0000-0000-00007B610000}"/>
    <cellStyle name="Note 6 4 5 2 2" xfId="23923" xr:uid="{00000000-0005-0000-0000-00007C610000}"/>
    <cellStyle name="Note 6 4 5 2 3" xfId="33175" xr:uid="{00000000-0005-0000-0000-00007D610000}"/>
    <cellStyle name="Note 6 4 6" xfId="8102" xr:uid="{00000000-0005-0000-0000-00007E610000}"/>
    <cellStyle name="Note 6 4 6 2" xfId="17354" xr:uid="{00000000-0005-0000-0000-00007F610000}"/>
    <cellStyle name="Note 6 4 6 2 2" xfId="26606" xr:uid="{00000000-0005-0000-0000-000080610000}"/>
    <cellStyle name="Note 6 4 6 2 3" xfId="35858" xr:uid="{00000000-0005-0000-0000-000081610000}"/>
    <cellStyle name="Note 6 4 7" xfId="11224" xr:uid="{00000000-0005-0000-0000-000082610000}"/>
    <cellStyle name="Note 6 4 7 2" xfId="20476" xr:uid="{00000000-0005-0000-0000-000083610000}"/>
    <cellStyle name="Note 6 4 7 3" xfId="29728" xr:uid="{00000000-0005-0000-0000-000084610000}"/>
    <cellStyle name="Note 6 5" xfId="1893" xr:uid="{00000000-0005-0000-0000-000085610000}"/>
    <cellStyle name="Note 6 5 2" xfId="2646" xr:uid="{00000000-0005-0000-0000-000086610000}"/>
    <cellStyle name="Note 6 5 2 2" xfId="6094" xr:uid="{00000000-0005-0000-0000-000087610000}"/>
    <cellStyle name="Note 6 5 2 2 2" xfId="15346" xr:uid="{00000000-0005-0000-0000-000088610000}"/>
    <cellStyle name="Note 6 5 2 2 2 2" xfId="24598" xr:uid="{00000000-0005-0000-0000-000089610000}"/>
    <cellStyle name="Note 6 5 2 2 2 3" xfId="33850" xr:uid="{00000000-0005-0000-0000-00008A610000}"/>
    <cellStyle name="Note 6 5 2 3" xfId="8776" xr:uid="{00000000-0005-0000-0000-00008B610000}"/>
    <cellStyle name="Note 6 5 2 3 2" xfId="18028" xr:uid="{00000000-0005-0000-0000-00008C610000}"/>
    <cellStyle name="Note 6 5 2 3 2 2" xfId="27280" xr:uid="{00000000-0005-0000-0000-00008D610000}"/>
    <cellStyle name="Note 6 5 2 3 2 3" xfId="36532" xr:uid="{00000000-0005-0000-0000-00008E610000}"/>
    <cellStyle name="Note 6 5 2 4" xfId="11898" xr:uid="{00000000-0005-0000-0000-00008F610000}"/>
    <cellStyle name="Note 6 5 2 4 2" xfId="21150" xr:uid="{00000000-0005-0000-0000-000090610000}"/>
    <cellStyle name="Note 6 5 2 4 3" xfId="30402" xr:uid="{00000000-0005-0000-0000-000091610000}"/>
    <cellStyle name="Note 6 5 3" xfId="3302" xr:uid="{00000000-0005-0000-0000-000092610000}"/>
    <cellStyle name="Note 6 5 3 2" xfId="6750" xr:uid="{00000000-0005-0000-0000-000093610000}"/>
    <cellStyle name="Note 6 5 3 2 2" xfId="16002" xr:uid="{00000000-0005-0000-0000-000094610000}"/>
    <cellStyle name="Note 6 5 3 2 2 2" xfId="25254" xr:uid="{00000000-0005-0000-0000-000095610000}"/>
    <cellStyle name="Note 6 5 3 2 2 3" xfId="34506" xr:uid="{00000000-0005-0000-0000-000096610000}"/>
    <cellStyle name="Note 6 5 3 3" xfId="9432" xr:uid="{00000000-0005-0000-0000-000097610000}"/>
    <cellStyle name="Note 6 5 3 3 2" xfId="18684" xr:uid="{00000000-0005-0000-0000-000098610000}"/>
    <cellStyle name="Note 6 5 3 3 2 2" xfId="27936" xr:uid="{00000000-0005-0000-0000-000099610000}"/>
    <cellStyle name="Note 6 5 3 3 2 3" xfId="37188" xr:uid="{00000000-0005-0000-0000-00009A610000}"/>
    <cellStyle name="Note 6 5 3 4" xfId="12554" xr:uid="{00000000-0005-0000-0000-00009B610000}"/>
    <cellStyle name="Note 6 5 3 4 2" xfId="21806" xr:uid="{00000000-0005-0000-0000-00009C610000}"/>
    <cellStyle name="Note 6 5 3 4 3" xfId="31058" xr:uid="{00000000-0005-0000-0000-00009D610000}"/>
    <cellStyle name="Note 6 5 4" xfId="3937" xr:uid="{00000000-0005-0000-0000-00009E610000}"/>
    <cellStyle name="Note 6 5 4 2" xfId="7385" xr:uid="{00000000-0005-0000-0000-00009F610000}"/>
    <cellStyle name="Note 6 5 4 2 2" xfId="16637" xr:uid="{00000000-0005-0000-0000-0000A0610000}"/>
    <cellStyle name="Note 6 5 4 2 2 2" xfId="25889" xr:uid="{00000000-0005-0000-0000-0000A1610000}"/>
    <cellStyle name="Note 6 5 4 2 2 3" xfId="35141" xr:uid="{00000000-0005-0000-0000-0000A2610000}"/>
    <cellStyle name="Note 6 5 4 3" xfId="10067" xr:uid="{00000000-0005-0000-0000-0000A3610000}"/>
    <cellStyle name="Note 6 5 4 3 2" xfId="19319" xr:uid="{00000000-0005-0000-0000-0000A4610000}"/>
    <cellStyle name="Note 6 5 4 3 2 2" xfId="28571" xr:uid="{00000000-0005-0000-0000-0000A5610000}"/>
    <cellStyle name="Note 6 5 4 3 2 3" xfId="37823" xr:uid="{00000000-0005-0000-0000-0000A6610000}"/>
    <cellStyle name="Note 6 5 4 4" xfId="13189" xr:uid="{00000000-0005-0000-0000-0000A7610000}"/>
    <cellStyle name="Note 6 5 4 4 2" xfId="22441" xr:uid="{00000000-0005-0000-0000-0000A8610000}"/>
    <cellStyle name="Note 6 5 4 4 3" xfId="31693" xr:uid="{00000000-0005-0000-0000-0000A9610000}"/>
    <cellStyle name="Note 6 5 5" xfId="5343" xr:uid="{00000000-0005-0000-0000-0000AA610000}"/>
    <cellStyle name="Note 6 5 5 2" xfId="14595" xr:uid="{00000000-0005-0000-0000-0000AB610000}"/>
    <cellStyle name="Note 6 5 5 2 2" xfId="23847" xr:uid="{00000000-0005-0000-0000-0000AC610000}"/>
    <cellStyle name="Note 6 5 5 2 3" xfId="33099" xr:uid="{00000000-0005-0000-0000-0000AD610000}"/>
    <cellStyle name="Note 6 5 6" xfId="8026" xr:uid="{00000000-0005-0000-0000-0000AE610000}"/>
    <cellStyle name="Note 6 5 6 2" xfId="17278" xr:uid="{00000000-0005-0000-0000-0000AF610000}"/>
    <cellStyle name="Note 6 5 6 2 2" xfId="26530" xr:uid="{00000000-0005-0000-0000-0000B0610000}"/>
    <cellStyle name="Note 6 5 6 2 3" xfId="35782" xr:uid="{00000000-0005-0000-0000-0000B1610000}"/>
    <cellStyle name="Note 6 5 7" xfId="11148" xr:uid="{00000000-0005-0000-0000-0000B2610000}"/>
    <cellStyle name="Note 6 5 7 2" xfId="20400" xr:uid="{00000000-0005-0000-0000-0000B3610000}"/>
    <cellStyle name="Note 6 5 7 3" xfId="29652" xr:uid="{00000000-0005-0000-0000-0000B4610000}"/>
    <cellStyle name="Note 6 6" xfId="2024" xr:uid="{00000000-0005-0000-0000-0000B5610000}"/>
    <cellStyle name="Note 6 6 2" xfId="2773" xr:uid="{00000000-0005-0000-0000-0000B6610000}"/>
    <cellStyle name="Note 6 6 2 2" xfId="6221" xr:uid="{00000000-0005-0000-0000-0000B7610000}"/>
    <cellStyle name="Note 6 6 2 2 2" xfId="15473" xr:uid="{00000000-0005-0000-0000-0000B8610000}"/>
    <cellStyle name="Note 6 6 2 2 2 2" xfId="24725" xr:uid="{00000000-0005-0000-0000-0000B9610000}"/>
    <cellStyle name="Note 6 6 2 2 2 3" xfId="33977" xr:uid="{00000000-0005-0000-0000-0000BA610000}"/>
    <cellStyle name="Note 6 6 2 3" xfId="8903" xr:uid="{00000000-0005-0000-0000-0000BB610000}"/>
    <cellStyle name="Note 6 6 2 3 2" xfId="18155" xr:uid="{00000000-0005-0000-0000-0000BC610000}"/>
    <cellStyle name="Note 6 6 2 3 2 2" xfId="27407" xr:uid="{00000000-0005-0000-0000-0000BD610000}"/>
    <cellStyle name="Note 6 6 2 3 2 3" xfId="36659" xr:uid="{00000000-0005-0000-0000-0000BE610000}"/>
    <cellStyle name="Note 6 6 2 4" xfId="12025" xr:uid="{00000000-0005-0000-0000-0000BF610000}"/>
    <cellStyle name="Note 6 6 2 4 2" xfId="21277" xr:uid="{00000000-0005-0000-0000-0000C0610000}"/>
    <cellStyle name="Note 6 6 2 4 3" xfId="30529" xr:uid="{00000000-0005-0000-0000-0000C1610000}"/>
    <cellStyle name="Note 6 6 3" xfId="3429" xr:uid="{00000000-0005-0000-0000-0000C2610000}"/>
    <cellStyle name="Note 6 6 3 2" xfId="6877" xr:uid="{00000000-0005-0000-0000-0000C3610000}"/>
    <cellStyle name="Note 6 6 3 2 2" xfId="16129" xr:uid="{00000000-0005-0000-0000-0000C4610000}"/>
    <cellStyle name="Note 6 6 3 2 2 2" xfId="25381" xr:uid="{00000000-0005-0000-0000-0000C5610000}"/>
    <cellStyle name="Note 6 6 3 2 2 3" xfId="34633" xr:uid="{00000000-0005-0000-0000-0000C6610000}"/>
    <cellStyle name="Note 6 6 3 3" xfId="9559" xr:uid="{00000000-0005-0000-0000-0000C7610000}"/>
    <cellStyle name="Note 6 6 3 3 2" xfId="18811" xr:uid="{00000000-0005-0000-0000-0000C8610000}"/>
    <cellStyle name="Note 6 6 3 3 2 2" xfId="28063" xr:uid="{00000000-0005-0000-0000-0000C9610000}"/>
    <cellStyle name="Note 6 6 3 3 2 3" xfId="37315" xr:uid="{00000000-0005-0000-0000-0000CA610000}"/>
    <cellStyle name="Note 6 6 3 4" xfId="12681" xr:uid="{00000000-0005-0000-0000-0000CB610000}"/>
    <cellStyle name="Note 6 6 3 4 2" xfId="21933" xr:uid="{00000000-0005-0000-0000-0000CC610000}"/>
    <cellStyle name="Note 6 6 3 4 3" xfId="31185" xr:uid="{00000000-0005-0000-0000-0000CD610000}"/>
    <cellStyle name="Note 6 6 4" xfId="4064" xr:uid="{00000000-0005-0000-0000-0000CE610000}"/>
    <cellStyle name="Note 6 6 4 2" xfId="7512" xr:uid="{00000000-0005-0000-0000-0000CF610000}"/>
    <cellStyle name="Note 6 6 4 2 2" xfId="16764" xr:uid="{00000000-0005-0000-0000-0000D0610000}"/>
    <cellStyle name="Note 6 6 4 2 2 2" xfId="26016" xr:uid="{00000000-0005-0000-0000-0000D1610000}"/>
    <cellStyle name="Note 6 6 4 2 2 3" xfId="35268" xr:uid="{00000000-0005-0000-0000-0000D2610000}"/>
    <cellStyle name="Note 6 6 4 3" xfId="10194" xr:uid="{00000000-0005-0000-0000-0000D3610000}"/>
    <cellStyle name="Note 6 6 4 3 2" xfId="19446" xr:uid="{00000000-0005-0000-0000-0000D4610000}"/>
    <cellStyle name="Note 6 6 4 3 2 2" xfId="28698" xr:uid="{00000000-0005-0000-0000-0000D5610000}"/>
    <cellStyle name="Note 6 6 4 3 2 3" xfId="37950" xr:uid="{00000000-0005-0000-0000-0000D6610000}"/>
    <cellStyle name="Note 6 6 4 4" xfId="13316" xr:uid="{00000000-0005-0000-0000-0000D7610000}"/>
    <cellStyle name="Note 6 6 4 4 2" xfId="22568" xr:uid="{00000000-0005-0000-0000-0000D8610000}"/>
    <cellStyle name="Note 6 6 4 4 3" xfId="31820" xr:uid="{00000000-0005-0000-0000-0000D9610000}"/>
    <cellStyle name="Note 6 6 5" xfId="5472" xr:uid="{00000000-0005-0000-0000-0000DA610000}"/>
    <cellStyle name="Note 6 6 5 2" xfId="14724" xr:uid="{00000000-0005-0000-0000-0000DB610000}"/>
    <cellStyle name="Note 6 6 5 2 2" xfId="23976" xr:uid="{00000000-0005-0000-0000-0000DC610000}"/>
    <cellStyle name="Note 6 6 5 2 3" xfId="33228" xr:uid="{00000000-0005-0000-0000-0000DD610000}"/>
    <cellStyle name="Note 6 6 6" xfId="8154" xr:uid="{00000000-0005-0000-0000-0000DE610000}"/>
    <cellStyle name="Note 6 6 6 2" xfId="17406" xr:uid="{00000000-0005-0000-0000-0000DF610000}"/>
    <cellStyle name="Note 6 6 6 2 2" xfId="26658" xr:uid="{00000000-0005-0000-0000-0000E0610000}"/>
    <cellStyle name="Note 6 6 6 2 3" xfId="35910" xr:uid="{00000000-0005-0000-0000-0000E1610000}"/>
    <cellStyle name="Note 6 6 7" xfId="11276" xr:uid="{00000000-0005-0000-0000-0000E2610000}"/>
    <cellStyle name="Note 6 6 7 2" xfId="20528" xr:uid="{00000000-0005-0000-0000-0000E3610000}"/>
    <cellStyle name="Note 6 6 7 3" xfId="29780" xr:uid="{00000000-0005-0000-0000-0000E4610000}"/>
    <cellStyle name="Note 6 7" xfId="1041" xr:uid="{00000000-0005-0000-0000-0000E5610000}"/>
    <cellStyle name="Note 6 7 2" xfId="4769" xr:uid="{00000000-0005-0000-0000-0000E6610000}"/>
    <cellStyle name="Note 6 7 2 2" xfId="14021" xr:uid="{00000000-0005-0000-0000-0000E7610000}"/>
    <cellStyle name="Note 6 7 2 2 2" xfId="23273" xr:uid="{00000000-0005-0000-0000-0000E8610000}"/>
    <cellStyle name="Note 6 7 2 2 3" xfId="32525" xr:uid="{00000000-0005-0000-0000-0000E9610000}"/>
    <cellStyle name="Note 6 7 3" xfId="4326" xr:uid="{00000000-0005-0000-0000-0000EA610000}"/>
    <cellStyle name="Note 6 7 3 2" xfId="13578" xr:uid="{00000000-0005-0000-0000-0000EB610000}"/>
    <cellStyle name="Note 6 7 3 2 2" xfId="22830" xr:uid="{00000000-0005-0000-0000-0000EC610000}"/>
    <cellStyle name="Note 6 7 3 2 3" xfId="32082" xr:uid="{00000000-0005-0000-0000-0000ED610000}"/>
    <cellStyle name="Note 6 7 4" xfId="10795" xr:uid="{00000000-0005-0000-0000-0000EE610000}"/>
    <cellStyle name="Note 6 7 4 2" xfId="20047" xr:uid="{00000000-0005-0000-0000-0000EF610000}"/>
    <cellStyle name="Note 6 7 4 3" xfId="29299" xr:uid="{00000000-0005-0000-0000-0000F0610000}"/>
    <cellStyle name="Note 6 8" xfId="901" xr:uid="{00000000-0005-0000-0000-0000F1610000}"/>
    <cellStyle name="Note 6 8 2" xfId="4629" xr:uid="{00000000-0005-0000-0000-0000F2610000}"/>
    <cellStyle name="Note 6 8 2 2" xfId="13881" xr:uid="{00000000-0005-0000-0000-0000F3610000}"/>
    <cellStyle name="Note 6 8 2 2 2" xfId="23133" xr:uid="{00000000-0005-0000-0000-0000F4610000}"/>
    <cellStyle name="Note 6 8 2 2 3" xfId="32385" xr:uid="{00000000-0005-0000-0000-0000F5610000}"/>
    <cellStyle name="Note 6 8 3" xfId="4957" xr:uid="{00000000-0005-0000-0000-0000F6610000}"/>
    <cellStyle name="Note 6 8 3 2" xfId="14209" xr:uid="{00000000-0005-0000-0000-0000F7610000}"/>
    <cellStyle name="Note 6 8 3 2 2" xfId="23461" xr:uid="{00000000-0005-0000-0000-0000F8610000}"/>
    <cellStyle name="Note 6 8 3 2 3" xfId="32713" xr:uid="{00000000-0005-0000-0000-0000F9610000}"/>
    <cellStyle name="Note 6 8 4" xfId="10655" xr:uid="{00000000-0005-0000-0000-0000FA610000}"/>
    <cellStyle name="Note 6 8 4 2" xfId="19907" xr:uid="{00000000-0005-0000-0000-0000FB610000}"/>
    <cellStyle name="Note 6 8 4 3" xfId="29159" xr:uid="{00000000-0005-0000-0000-0000FC610000}"/>
    <cellStyle name="Note 6 9" xfId="3037" xr:uid="{00000000-0005-0000-0000-0000FD610000}"/>
    <cellStyle name="Note 6 9 2" xfId="6485" xr:uid="{00000000-0005-0000-0000-0000FE610000}"/>
    <cellStyle name="Note 6 9 2 2" xfId="15737" xr:uid="{00000000-0005-0000-0000-0000FF610000}"/>
    <cellStyle name="Note 6 9 2 2 2" xfId="24989" xr:uid="{00000000-0005-0000-0000-000000620000}"/>
    <cellStyle name="Note 6 9 2 2 3" xfId="34241" xr:uid="{00000000-0005-0000-0000-000001620000}"/>
    <cellStyle name="Note 6 9 3" xfId="9167" xr:uid="{00000000-0005-0000-0000-000002620000}"/>
    <cellStyle name="Note 6 9 3 2" xfId="18419" xr:uid="{00000000-0005-0000-0000-000003620000}"/>
    <cellStyle name="Note 6 9 3 2 2" xfId="27671" xr:uid="{00000000-0005-0000-0000-000004620000}"/>
    <cellStyle name="Note 6 9 3 2 3" xfId="36923" xr:uid="{00000000-0005-0000-0000-000005620000}"/>
    <cellStyle name="Note 6 9 4" xfId="12289" xr:uid="{00000000-0005-0000-0000-000006620000}"/>
    <cellStyle name="Note 6 9 4 2" xfId="21541" xr:uid="{00000000-0005-0000-0000-000007620000}"/>
    <cellStyle name="Note 6 9 4 3" xfId="30793" xr:uid="{00000000-0005-0000-0000-000008620000}"/>
    <cellStyle name="Note 7" xfId="1329" xr:uid="{00000000-0005-0000-0000-000009620000}"/>
    <cellStyle name="Note 7 2" xfId="2370" xr:uid="{00000000-0005-0000-0000-00000A620000}"/>
    <cellStyle name="Note 7 2 2" xfId="5818" xr:uid="{00000000-0005-0000-0000-00000B620000}"/>
    <cellStyle name="Note 7 2 2 2" xfId="15070" xr:uid="{00000000-0005-0000-0000-00000C620000}"/>
    <cellStyle name="Note 7 2 2 2 2" xfId="24322" xr:uid="{00000000-0005-0000-0000-00000D620000}"/>
    <cellStyle name="Note 7 2 2 2 3" xfId="33574" xr:uid="{00000000-0005-0000-0000-00000E620000}"/>
    <cellStyle name="Note 7 2 3" xfId="8500" xr:uid="{00000000-0005-0000-0000-00000F620000}"/>
    <cellStyle name="Note 7 2 3 2" xfId="17752" xr:uid="{00000000-0005-0000-0000-000010620000}"/>
    <cellStyle name="Note 7 2 3 2 2" xfId="27004" xr:uid="{00000000-0005-0000-0000-000011620000}"/>
    <cellStyle name="Note 7 2 3 2 3" xfId="36256" xr:uid="{00000000-0005-0000-0000-000012620000}"/>
    <cellStyle name="Note 7 2 4" xfId="11622" xr:uid="{00000000-0005-0000-0000-000013620000}"/>
    <cellStyle name="Note 7 2 4 2" xfId="20874" xr:uid="{00000000-0005-0000-0000-000014620000}"/>
    <cellStyle name="Note 7 2 4 3" xfId="30126" xr:uid="{00000000-0005-0000-0000-000015620000}"/>
    <cellStyle name="Note 7 3" xfId="1089" xr:uid="{00000000-0005-0000-0000-000016620000}"/>
    <cellStyle name="Note 7 3 2" xfId="4817" xr:uid="{00000000-0005-0000-0000-000017620000}"/>
    <cellStyle name="Note 7 3 2 2" xfId="14069" xr:uid="{00000000-0005-0000-0000-000018620000}"/>
    <cellStyle name="Note 7 3 2 2 2" xfId="23321" xr:uid="{00000000-0005-0000-0000-000019620000}"/>
    <cellStyle name="Note 7 3 2 2 3" xfId="32573" xr:uid="{00000000-0005-0000-0000-00001A620000}"/>
    <cellStyle name="Note 7 3 3" xfId="4382" xr:uid="{00000000-0005-0000-0000-00001B620000}"/>
    <cellStyle name="Note 7 3 3 2" xfId="13634" xr:uid="{00000000-0005-0000-0000-00001C620000}"/>
    <cellStyle name="Note 7 3 3 2 2" xfId="22886" xr:uid="{00000000-0005-0000-0000-00001D620000}"/>
    <cellStyle name="Note 7 3 3 2 3" xfId="32138" xr:uid="{00000000-0005-0000-0000-00001E620000}"/>
    <cellStyle name="Note 7 3 4" xfId="10843" xr:uid="{00000000-0005-0000-0000-00001F620000}"/>
    <cellStyle name="Note 7 3 4 2" xfId="20095" xr:uid="{00000000-0005-0000-0000-000020620000}"/>
    <cellStyle name="Note 7 3 4 3" xfId="29347" xr:uid="{00000000-0005-0000-0000-000021620000}"/>
    <cellStyle name="Note 7 4" xfId="4981" xr:uid="{00000000-0005-0000-0000-000022620000}"/>
    <cellStyle name="Note 7 4 2" xfId="14233" xr:uid="{00000000-0005-0000-0000-000023620000}"/>
    <cellStyle name="Note 7 4 2 2" xfId="23485" xr:uid="{00000000-0005-0000-0000-000024620000}"/>
    <cellStyle name="Note 7 4 2 3" xfId="32737" xr:uid="{00000000-0005-0000-0000-000025620000}"/>
    <cellStyle name="Note 7 5" xfId="7774" xr:uid="{00000000-0005-0000-0000-000026620000}"/>
    <cellStyle name="Note 7 5 2" xfId="17026" xr:uid="{00000000-0005-0000-0000-000027620000}"/>
    <cellStyle name="Note 7 5 2 2" xfId="26278" xr:uid="{00000000-0005-0000-0000-000028620000}"/>
    <cellStyle name="Note 7 5 2 3" xfId="35530" xr:uid="{00000000-0005-0000-0000-000029620000}"/>
    <cellStyle name="Note 7 6" xfId="10895" xr:uid="{00000000-0005-0000-0000-00002A620000}"/>
    <cellStyle name="Note 7 6 2" xfId="20147" xr:uid="{00000000-0005-0000-0000-00002B620000}"/>
    <cellStyle name="Note 7 6 3" xfId="29399" xr:uid="{00000000-0005-0000-0000-00002C620000}"/>
    <cellStyle name="Note 8" xfId="1966" xr:uid="{00000000-0005-0000-0000-00002D620000}"/>
    <cellStyle name="Note 8 2" xfId="2719" xr:uid="{00000000-0005-0000-0000-00002E620000}"/>
    <cellStyle name="Note 8 2 2" xfId="6167" xr:uid="{00000000-0005-0000-0000-00002F620000}"/>
    <cellStyle name="Note 8 2 2 2" xfId="15419" xr:uid="{00000000-0005-0000-0000-000030620000}"/>
    <cellStyle name="Note 8 2 2 2 2" xfId="24671" xr:uid="{00000000-0005-0000-0000-000031620000}"/>
    <cellStyle name="Note 8 2 2 2 3" xfId="33923" xr:uid="{00000000-0005-0000-0000-000032620000}"/>
    <cellStyle name="Note 8 2 3" xfId="8849" xr:uid="{00000000-0005-0000-0000-000033620000}"/>
    <cellStyle name="Note 8 2 3 2" xfId="18101" xr:uid="{00000000-0005-0000-0000-000034620000}"/>
    <cellStyle name="Note 8 2 3 2 2" xfId="27353" xr:uid="{00000000-0005-0000-0000-000035620000}"/>
    <cellStyle name="Note 8 2 3 2 3" xfId="36605" xr:uid="{00000000-0005-0000-0000-000036620000}"/>
    <cellStyle name="Note 8 2 4" xfId="11971" xr:uid="{00000000-0005-0000-0000-000037620000}"/>
    <cellStyle name="Note 8 2 4 2" xfId="21223" xr:uid="{00000000-0005-0000-0000-000038620000}"/>
    <cellStyle name="Note 8 2 4 3" xfId="30475" xr:uid="{00000000-0005-0000-0000-000039620000}"/>
    <cellStyle name="Note 8 3" xfId="3375" xr:uid="{00000000-0005-0000-0000-00003A620000}"/>
    <cellStyle name="Note 8 3 2" xfId="6823" xr:uid="{00000000-0005-0000-0000-00003B620000}"/>
    <cellStyle name="Note 8 3 2 2" xfId="16075" xr:uid="{00000000-0005-0000-0000-00003C620000}"/>
    <cellStyle name="Note 8 3 2 2 2" xfId="25327" xr:uid="{00000000-0005-0000-0000-00003D620000}"/>
    <cellStyle name="Note 8 3 2 2 3" xfId="34579" xr:uid="{00000000-0005-0000-0000-00003E620000}"/>
    <cellStyle name="Note 8 3 3" xfId="9505" xr:uid="{00000000-0005-0000-0000-00003F620000}"/>
    <cellStyle name="Note 8 3 3 2" xfId="18757" xr:uid="{00000000-0005-0000-0000-000040620000}"/>
    <cellStyle name="Note 8 3 3 2 2" xfId="28009" xr:uid="{00000000-0005-0000-0000-000041620000}"/>
    <cellStyle name="Note 8 3 3 2 3" xfId="37261" xr:uid="{00000000-0005-0000-0000-000042620000}"/>
    <cellStyle name="Note 8 3 4" xfId="12627" xr:uid="{00000000-0005-0000-0000-000043620000}"/>
    <cellStyle name="Note 8 3 4 2" xfId="21879" xr:uid="{00000000-0005-0000-0000-000044620000}"/>
    <cellStyle name="Note 8 3 4 3" xfId="31131" xr:uid="{00000000-0005-0000-0000-000045620000}"/>
    <cellStyle name="Note 8 4" xfId="4010" xr:uid="{00000000-0005-0000-0000-000046620000}"/>
    <cellStyle name="Note 8 4 2" xfId="7458" xr:uid="{00000000-0005-0000-0000-000047620000}"/>
    <cellStyle name="Note 8 4 2 2" xfId="16710" xr:uid="{00000000-0005-0000-0000-000048620000}"/>
    <cellStyle name="Note 8 4 2 2 2" xfId="25962" xr:uid="{00000000-0005-0000-0000-000049620000}"/>
    <cellStyle name="Note 8 4 2 2 3" xfId="35214" xr:uid="{00000000-0005-0000-0000-00004A620000}"/>
    <cellStyle name="Note 8 4 3" xfId="10140" xr:uid="{00000000-0005-0000-0000-00004B620000}"/>
    <cellStyle name="Note 8 4 3 2" xfId="19392" xr:uid="{00000000-0005-0000-0000-00004C620000}"/>
    <cellStyle name="Note 8 4 3 2 2" xfId="28644" xr:uid="{00000000-0005-0000-0000-00004D620000}"/>
    <cellStyle name="Note 8 4 3 2 3" xfId="37896" xr:uid="{00000000-0005-0000-0000-00004E620000}"/>
    <cellStyle name="Note 8 4 4" xfId="13262" xr:uid="{00000000-0005-0000-0000-00004F620000}"/>
    <cellStyle name="Note 8 4 4 2" xfId="22514" xr:uid="{00000000-0005-0000-0000-000050620000}"/>
    <cellStyle name="Note 8 4 4 3" xfId="31766" xr:uid="{00000000-0005-0000-0000-000051620000}"/>
    <cellStyle name="Note 8 5" xfId="5416" xr:uid="{00000000-0005-0000-0000-000052620000}"/>
    <cellStyle name="Note 8 5 2" xfId="14668" xr:uid="{00000000-0005-0000-0000-000053620000}"/>
    <cellStyle name="Note 8 5 2 2" xfId="23920" xr:uid="{00000000-0005-0000-0000-000054620000}"/>
    <cellStyle name="Note 8 5 2 3" xfId="33172" xr:uid="{00000000-0005-0000-0000-000055620000}"/>
    <cellStyle name="Note 8 6" xfId="8099" xr:uid="{00000000-0005-0000-0000-000056620000}"/>
    <cellStyle name="Note 8 6 2" xfId="17351" xr:uid="{00000000-0005-0000-0000-000057620000}"/>
    <cellStyle name="Note 8 6 2 2" xfId="26603" xr:uid="{00000000-0005-0000-0000-000058620000}"/>
    <cellStyle name="Note 8 6 2 3" xfId="35855" xr:uid="{00000000-0005-0000-0000-000059620000}"/>
    <cellStyle name="Note 8 7" xfId="11221" xr:uid="{00000000-0005-0000-0000-00005A620000}"/>
    <cellStyle name="Note 8 7 2" xfId="20473" xr:uid="{00000000-0005-0000-0000-00005B620000}"/>
    <cellStyle name="Note 8 7 3" xfId="29725" xr:uid="{00000000-0005-0000-0000-00005C620000}"/>
    <cellStyle name="Note 9" xfId="927" xr:uid="{00000000-0005-0000-0000-00005D620000}"/>
    <cellStyle name="Note 9 2" xfId="4655" xr:uid="{00000000-0005-0000-0000-00005E620000}"/>
    <cellStyle name="Note 9 2 2" xfId="13907" xr:uid="{00000000-0005-0000-0000-00005F620000}"/>
    <cellStyle name="Note 9 2 2 2" xfId="23159" xr:uid="{00000000-0005-0000-0000-000060620000}"/>
    <cellStyle name="Note 9 2 2 3" xfId="32411" xr:uid="{00000000-0005-0000-0000-000061620000}"/>
    <cellStyle name="Note 9 3" xfId="4579" xr:uid="{00000000-0005-0000-0000-000062620000}"/>
    <cellStyle name="Note 9 3 2" xfId="13831" xr:uid="{00000000-0005-0000-0000-000063620000}"/>
    <cellStyle name="Note 9 3 2 2" xfId="23083" xr:uid="{00000000-0005-0000-0000-000064620000}"/>
    <cellStyle name="Note 9 3 2 3" xfId="32335" xr:uid="{00000000-0005-0000-0000-000065620000}"/>
    <cellStyle name="Note 9 4" xfId="10681" xr:uid="{00000000-0005-0000-0000-000066620000}"/>
    <cellStyle name="Note 9 4 2" xfId="19933" xr:uid="{00000000-0005-0000-0000-000067620000}"/>
    <cellStyle name="Note 9 4 3" xfId="29185" xr:uid="{00000000-0005-0000-0000-000068620000}"/>
    <cellStyle name="Output" xfId="346" xr:uid="{00000000-0005-0000-0000-000069620000}"/>
    <cellStyle name="Output 10" xfId="10472" xr:uid="{00000000-0005-0000-0000-00006A620000}"/>
    <cellStyle name="Output 10 2" xfId="19724" xr:uid="{00000000-0005-0000-0000-00006B620000}"/>
    <cellStyle name="Output 10 3" xfId="28976" xr:uid="{00000000-0005-0000-0000-00006C620000}"/>
    <cellStyle name="Output 2" xfId="451" xr:uid="{00000000-0005-0000-0000-00006D620000}"/>
    <cellStyle name="Output 2 10" xfId="952" xr:uid="{00000000-0005-0000-0000-00006E620000}"/>
    <cellStyle name="Output 2 10 2" xfId="4680" xr:uid="{00000000-0005-0000-0000-00006F620000}"/>
    <cellStyle name="Output 2 10 2 2" xfId="13932" xr:uid="{00000000-0005-0000-0000-000070620000}"/>
    <cellStyle name="Output 2 10 2 2 2" xfId="23184" xr:uid="{00000000-0005-0000-0000-000071620000}"/>
    <cellStyle name="Output 2 10 2 2 3" xfId="32436" xr:uid="{00000000-0005-0000-0000-000072620000}"/>
    <cellStyle name="Output 2 10 3" xfId="865" xr:uid="{00000000-0005-0000-0000-000073620000}"/>
    <cellStyle name="Output 2 10 3 2" xfId="10619" xr:uid="{00000000-0005-0000-0000-000074620000}"/>
    <cellStyle name="Output 2 10 3 2 2" xfId="19871" xr:uid="{00000000-0005-0000-0000-000075620000}"/>
    <cellStyle name="Output 2 10 3 2 3" xfId="29123" xr:uid="{00000000-0005-0000-0000-000076620000}"/>
    <cellStyle name="Output 2 10 4" xfId="10706" xr:uid="{00000000-0005-0000-0000-000077620000}"/>
    <cellStyle name="Output 2 10 4 2" xfId="19958" xr:uid="{00000000-0005-0000-0000-000078620000}"/>
    <cellStyle name="Output 2 10 4 3" xfId="29210" xr:uid="{00000000-0005-0000-0000-000079620000}"/>
    <cellStyle name="Output 2 11" xfId="990" xr:uid="{00000000-0005-0000-0000-00007A620000}"/>
    <cellStyle name="Output 2 11 2" xfId="4718" xr:uid="{00000000-0005-0000-0000-00007B620000}"/>
    <cellStyle name="Output 2 11 2 2" xfId="13970" xr:uid="{00000000-0005-0000-0000-00007C620000}"/>
    <cellStyle name="Output 2 11 2 2 2" xfId="23222" xr:uid="{00000000-0005-0000-0000-00007D620000}"/>
    <cellStyle name="Output 2 11 2 2 3" xfId="32474" xr:uid="{00000000-0005-0000-0000-00007E620000}"/>
    <cellStyle name="Output 2 11 3" xfId="4359" xr:uid="{00000000-0005-0000-0000-00007F620000}"/>
    <cellStyle name="Output 2 11 3 2" xfId="13611" xr:uid="{00000000-0005-0000-0000-000080620000}"/>
    <cellStyle name="Output 2 11 3 2 2" xfId="22863" xr:uid="{00000000-0005-0000-0000-000081620000}"/>
    <cellStyle name="Output 2 11 3 2 3" xfId="32115" xr:uid="{00000000-0005-0000-0000-000082620000}"/>
    <cellStyle name="Output 2 11 4" xfId="10744" xr:uid="{00000000-0005-0000-0000-000083620000}"/>
    <cellStyle name="Output 2 11 4 2" xfId="19996" xr:uid="{00000000-0005-0000-0000-000084620000}"/>
    <cellStyle name="Output 2 11 4 3" xfId="29248" xr:uid="{00000000-0005-0000-0000-000085620000}"/>
    <cellStyle name="Output 2 12" xfId="3048" xr:uid="{00000000-0005-0000-0000-000086620000}"/>
    <cellStyle name="Output 2 12 2" xfId="6496" xr:uid="{00000000-0005-0000-0000-000087620000}"/>
    <cellStyle name="Output 2 12 2 2" xfId="15748" xr:uid="{00000000-0005-0000-0000-000088620000}"/>
    <cellStyle name="Output 2 12 2 2 2" xfId="25000" xr:uid="{00000000-0005-0000-0000-000089620000}"/>
    <cellStyle name="Output 2 12 2 2 3" xfId="34252" xr:uid="{00000000-0005-0000-0000-00008A620000}"/>
    <cellStyle name="Output 2 12 3" xfId="9178" xr:uid="{00000000-0005-0000-0000-00008B620000}"/>
    <cellStyle name="Output 2 12 3 2" xfId="18430" xr:uid="{00000000-0005-0000-0000-00008C620000}"/>
    <cellStyle name="Output 2 12 3 2 2" xfId="27682" xr:uid="{00000000-0005-0000-0000-00008D620000}"/>
    <cellStyle name="Output 2 12 3 2 3" xfId="36934" xr:uid="{00000000-0005-0000-0000-00008E620000}"/>
    <cellStyle name="Output 2 12 4" xfId="12300" xr:uid="{00000000-0005-0000-0000-00008F620000}"/>
    <cellStyle name="Output 2 12 4 2" xfId="21552" xr:uid="{00000000-0005-0000-0000-000090620000}"/>
    <cellStyle name="Output 2 12 4 3" xfId="30804" xr:uid="{00000000-0005-0000-0000-000091620000}"/>
    <cellStyle name="Output 2 13" xfId="4412" xr:uid="{00000000-0005-0000-0000-000092620000}"/>
    <cellStyle name="Output 2 13 2" xfId="13664" xr:uid="{00000000-0005-0000-0000-000093620000}"/>
    <cellStyle name="Output 2 13 2 2" xfId="22916" xr:uid="{00000000-0005-0000-0000-000094620000}"/>
    <cellStyle name="Output 2 13 2 3" xfId="32168" xr:uid="{00000000-0005-0000-0000-000095620000}"/>
    <cellStyle name="Output 2 14" xfId="5019" xr:uid="{00000000-0005-0000-0000-000096620000}"/>
    <cellStyle name="Output 2 14 2" xfId="14271" xr:uid="{00000000-0005-0000-0000-000097620000}"/>
    <cellStyle name="Output 2 14 2 2" xfId="23523" xr:uid="{00000000-0005-0000-0000-000098620000}"/>
    <cellStyle name="Output 2 14 2 3" xfId="32775" xr:uid="{00000000-0005-0000-0000-000099620000}"/>
    <cellStyle name="Output 2 15" xfId="10496" xr:uid="{00000000-0005-0000-0000-00009A620000}"/>
    <cellStyle name="Output 2 15 2" xfId="19748" xr:uid="{00000000-0005-0000-0000-00009B620000}"/>
    <cellStyle name="Output 2 15 3" xfId="29000" xr:uid="{00000000-0005-0000-0000-00009C620000}"/>
    <cellStyle name="Output 2 2" xfId="603" xr:uid="{00000000-0005-0000-0000-00009D620000}"/>
    <cellStyle name="Output 2 2 10" xfId="4472" xr:uid="{00000000-0005-0000-0000-00009E620000}"/>
    <cellStyle name="Output 2 2 10 2" xfId="13724" xr:uid="{00000000-0005-0000-0000-00009F620000}"/>
    <cellStyle name="Output 2 2 10 2 2" xfId="22976" xr:uid="{00000000-0005-0000-0000-0000A0620000}"/>
    <cellStyle name="Output 2 2 10 2 3" xfId="32228" xr:uid="{00000000-0005-0000-0000-0000A1620000}"/>
    <cellStyle name="Output 2 2 11" xfId="4479" xr:uid="{00000000-0005-0000-0000-0000A2620000}"/>
    <cellStyle name="Output 2 2 11 2" xfId="13731" xr:uid="{00000000-0005-0000-0000-0000A3620000}"/>
    <cellStyle name="Output 2 2 11 2 2" xfId="22983" xr:uid="{00000000-0005-0000-0000-0000A4620000}"/>
    <cellStyle name="Output 2 2 11 2 3" xfId="32235" xr:uid="{00000000-0005-0000-0000-0000A5620000}"/>
    <cellStyle name="Output 2 2 12" xfId="10532" xr:uid="{00000000-0005-0000-0000-0000A6620000}"/>
    <cellStyle name="Output 2 2 12 2" xfId="19784" xr:uid="{00000000-0005-0000-0000-0000A7620000}"/>
    <cellStyle name="Output 2 2 12 3" xfId="29036" xr:uid="{00000000-0005-0000-0000-0000A8620000}"/>
    <cellStyle name="Output 2 2 2" xfId="1867" xr:uid="{00000000-0005-0000-0000-0000A9620000}"/>
    <cellStyle name="Output 2 2 2 2" xfId="2620" xr:uid="{00000000-0005-0000-0000-0000AA620000}"/>
    <cellStyle name="Output 2 2 2 2 2" xfId="6068" xr:uid="{00000000-0005-0000-0000-0000AB620000}"/>
    <cellStyle name="Output 2 2 2 2 2 2" xfId="15320" xr:uid="{00000000-0005-0000-0000-0000AC620000}"/>
    <cellStyle name="Output 2 2 2 2 2 2 2" xfId="24572" xr:uid="{00000000-0005-0000-0000-0000AD620000}"/>
    <cellStyle name="Output 2 2 2 2 2 2 3" xfId="33824" xr:uid="{00000000-0005-0000-0000-0000AE620000}"/>
    <cellStyle name="Output 2 2 2 2 3" xfId="8750" xr:uid="{00000000-0005-0000-0000-0000AF620000}"/>
    <cellStyle name="Output 2 2 2 2 3 2" xfId="18002" xr:uid="{00000000-0005-0000-0000-0000B0620000}"/>
    <cellStyle name="Output 2 2 2 2 3 2 2" xfId="27254" xr:uid="{00000000-0005-0000-0000-0000B1620000}"/>
    <cellStyle name="Output 2 2 2 2 3 2 3" xfId="36506" xr:uid="{00000000-0005-0000-0000-0000B2620000}"/>
    <cellStyle name="Output 2 2 2 2 4" xfId="11872" xr:uid="{00000000-0005-0000-0000-0000B3620000}"/>
    <cellStyle name="Output 2 2 2 2 4 2" xfId="21124" xr:uid="{00000000-0005-0000-0000-0000B4620000}"/>
    <cellStyle name="Output 2 2 2 2 4 3" xfId="30376" xr:uid="{00000000-0005-0000-0000-0000B5620000}"/>
    <cellStyle name="Output 2 2 2 3" xfId="3276" xr:uid="{00000000-0005-0000-0000-0000B6620000}"/>
    <cellStyle name="Output 2 2 2 3 2" xfId="6724" xr:uid="{00000000-0005-0000-0000-0000B7620000}"/>
    <cellStyle name="Output 2 2 2 3 2 2" xfId="15976" xr:uid="{00000000-0005-0000-0000-0000B8620000}"/>
    <cellStyle name="Output 2 2 2 3 2 2 2" xfId="25228" xr:uid="{00000000-0005-0000-0000-0000B9620000}"/>
    <cellStyle name="Output 2 2 2 3 2 2 3" xfId="34480" xr:uid="{00000000-0005-0000-0000-0000BA620000}"/>
    <cellStyle name="Output 2 2 2 3 3" xfId="9406" xr:uid="{00000000-0005-0000-0000-0000BB620000}"/>
    <cellStyle name="Output 2 2 2 3 3 2" xfId="18658" xr:uid="{00000000-0005-0000-0000-0000BC620000}"/>
    <cellStyle name="Output 2 2 2 3 3 2 2" xfId="27910" xr:uid="{00000000-0005-0000-0000-0000BD620000}"/>
    <cellStyle name="Output 2 2 2 3 3 2 3" xfId="37162" xr:uid="{00000000-0005-0000-0000-0000BE620000}"/>
    <cellStyle name="Output 2 2 2 3 4" xfId="12528" xr:uid="{00000000-0005-0000-0000-0000BF620000}"/>
    <cellStyle name="Output 2 2 2 3 4 2" xfId="21780" xr:uid="{00000000-0005-0000-0000-0000C0620000}"/>
    <cellStyle name="Output 2 2 2 3 4 3" xfId="31032" xr:uid="{00000000-0005-0000-0000-0000C1620000}"/>
    <cellStyle name="Output 2 2 2 4" xfId="3911" xr:uid="{00000000-0005-0000-0000-0000C2620000}"/>
    <cellStyle name="Output 2 2 2 4 2" xfId="7359" xr:uid="{00000000-0005-0000-0000-0000C3620000}"/>
    <cellStyle name="Output 2 2 2 4 2 2" xfId="16611" xr:uid="{00000000-0005-0000-0000-0000C4620000}"/>
    <cellStyle name="Output 2 2 2 4 2 2 2" xfId="25863" xr:uid="{00000000-0005-0000-0000-0000C5620000}"/>
    <cellStyle name="Output 2 2 2 4 2 2 3" xfId="35115" xr:uid="{00000000-0005-0000-0000-0000C6620000}"/>
    <cellStyle name="Output 2 2 2 4 3" xfId="10041" xr:uid="{00000000-0005-0000-0000-0000C7620000}"/>
    <cellStyle name="Output 2 2 2 4 3 2" xfId="19293" xr:uid="{00000000-0005-0000-0000-0000C8620000}"/>
    <cellStyle name="Output 2 2 2 4 3 2 2" xfId="28545" xr:uid="{00000000-0005-0000-0000-0000C9620000}"/>
    <cellStyle name="Output 2 2 2 4 3 2 3" xfId="37797" xr:uid="{00000000-0005-0000-0000-0000CA620000}"/>
    <cellStyle name="Output 2 2 2 4 4" xfId="13163" xr:uid="{00000000-0005-0000-0000-0000CB620000}"/>
    <cellStyle name="Output 2 2 2 4 4 2" xfId="22415" xr:uid="{00000000-0005-0000-0000-0000CC620000}"/>
    <cellStyle name="Output 2 2 2 4 4 3" xfId="31667" xr:uid="{00000000-0005-0000-0000-0000CD620000}"/>
    <cellStyle name="Output 2 2 2 5" xfId="5317" xr:uid="{00000000-0005-0000-0000-0000CE620000}"/>
    <cellStyle name="Output 2 2 2 5 2" xfId="14569" xr:uid="{00000000-0005-0000-0000-0000CF620000}"/>
    <cellStyle name="Output 2 2 2 5 2 2" xfId="23821" xr:uid="{00000000-0005-0000-0000-0000D0620000}"/>
    <cellStyle name="Output 2 2 2 5 2 3" xfId="33073" xr:uid="{00000000-0005-0000-0000-0000D1620000}"/>
    <cellStyle name="Output 2 2 2 6" xfId="8000" xr:uid="{00000000-0005-0000-0000-0000D2620000}"/>
    <cellStyle name="Output 2 2 2 6 2" xfId="17252" xr:uid="{00000000-0005-0000-0000-0000D3620000}"/>
    <cellStyle name="Output 2 2 2 6 2 2" xfId="26504" xr:uid="{00000000-0005-0000-0000-0000D4620000}"/>
    <cellStyle name="Output 2 2 2 6 2 3" xfId="35756" xr:uid="{00000000-0005-0000-0000-0000D5620000}"/>
    <cellStyle name="Output 2 2 2 7" xfId="11122" xr:uid="{00000000-0005-0000-0000-0000D6620000}"/>
    <cellStyle name="Output 2 2 2 7 2" xfId="20374" xr:uid="{00000000-0005-0000-0000-0000D7620000}"/>
    <cellStyle name="Output 2 2 2 7 3" xfId="29626" xr:uid="{00000000-0005-0000-0000-0000D8620000}"/>
    <cellStyle name="Output 2 2 3" xfId="1745" xr:uid="{00000000-0005-0000-0000-0000D9620000}"/>
    <cellStyle name="Output 2 2 3 2" xfId="2498" xr:uid="{00000000-0005-0000-0000-0000DA620000}"/>
    <cellStyle name="Output 2 2 3 2 2" xfId="5946" xr:uid="{00000000-0005-0000-0000-0000DB620000}"/>
    <cellStyle name="Output 2 2 3 2 2 2" xfId="15198" xr:uid="{00000000-0005-0000-0000-0000DC620000}"/>
    <cellStyle name="Output 2 2 3 2 2 2 2" xfId="24450" xr:uid="{00000000-0005-0000-0000-0000DD620000}"/>
    <cellStyle name="Output 2 2 3 2 2 2 3" xfId="33702" xr:uid="{00000000-0005-0000-0000-0000DE620000}"/>
    <cellStyle name="Output 2 2 3 2 3" xfId="8628" xr:uid="{00000000-0005-0000-0000-0000DF620000}"/>
    <cellStyle name="Output 2 2 3 2 3 2" xfId="17880" xr:uid="{00000000-0005-0000-0000-0000E0620000}"/>
    <cellStyle name="Output 2 2 3 2 3 2 2" xfId="27132" xr:uid="{00000000-0005-0000-0000-0000E1620000}"/>
    <cellStyle name="Output 2 2 3 2 3 2 3" xfId="36384" xr:uid="{00000000-0005-0000-0000-0000E2620000}"/>
    <cellStyle name="Output 2 2 3 2 4" xfId="11750" xr:uid="{00000000-0005-0000-0000-0000E3620000}"/>
    <cellStyle name="Output 2 2 3 2 4 2" xfId="21002" xr:uid="{00000000-0005-0000-0000-0000E4620000}"/>
    <cellStyle name="Output 2 2 3 2 4 3" xfId="30254" xr:uid="{00000000-0005-0000-0000-0000E5620000}"/>
    <cellStyle name="Output 2 2 3 3" xfId="3154" xr:uid="{00000000-0005-0000-0000-0000E6620000}"/>
    <cellStyle name="Output 2 2 3 3 2" xfId="6602" xr:uid="{00000000-0005-0000-0000-0000E7620000}"/>
    <cellStyle name="Output 2 2 3 3 2 2" xfId="15854" xr:uid="{00000000-0005-0000-0000-0000E8620000}"/>
    <cellStyle name="Output 2 2 3 3 2 2 2" xfId="25106" xr:uid="{00000000-0005-0000-0000-0000E9620000}"/>
    <cellStyle name="Output 2 2 3 3 2 2 3" xfId="34358" xr:uid="{00000000-0005-0000-0000-0000EA620000}"/>
    <cellStyle name="Output 2 2 3 3 3" xfId="9284" xr:uid="{00000000-0005-0000-0000-0000EB620000}"/>
    <cellStyle name="Output 2 2 3 3 3 2" xfId="18536" xr:uid="{00000000-0005-0000-0000-0000EC620000}"/>
    <cellStyle name="Output 2 2 3 3 3 2 2" xfId="27788" xr:uid="{00000000-0005-0000-0000-0000ED620000}"/>
    <cellStyle name="Output 2 2 3 3 3 2 3" xfId="37040" xr:uid="{00000000-0005-0000-0000-0000EE620000}"/>
    <cellStyle name="Output 2 2 3 3 4" xfId="12406" xr:uid="{00000000-0005-0000-0000-0000EF620000}"/>
    <cellStyle name="Output 2 2 3 3 4 2" xfId="21658" xr:uid="{00000000-0005-0000-0000-0000F0620000}"/>
    <cellStyle name="Output 2 2 3 3 4 3" xfId="30910" xr:uid="{00000000-0005-0000-0000-0000F1620000}"/>
    <cellStyle name="Output 2 2 3 4" xfId="3789" xr:uid="{00000000-0005-0000-0000-0000F2620000}"/>
    <cellStyle name="Output 2 2 3 4 2" xfId="7237" xr:uid="{00000000-0005-0000-0000-0000F3620000}"/>
    <cellStyle name="Output 2 2 3 4 2 2" xfId="16489" xr:uid="{00000000-0005-0000-0000-0000F4620000}"/>
    <cellStyle name="Output 2 2 3 4 2 2 2" xfId="25741" xr:uid="{00000000-0005-0000-0000-0000F5620000}"/>
    <cellStyle name="Output 2 2 3 4 2 2 3" xfId="34993" xr:uid="{00000000-0005-0000-0000-0000F6620000}"/>
    <cellStyle name="Output 2 2 3 4 3" xfId="9919" xr:uid="{00000000-0005-0000-0000-0000F7620000}"/>
    <cellStyle name="Output 2 2 3 4 3 2" xfId="19171" xr:uid="{00000000-0005-0000-0000-0000F8620000}"/>
    <cellStyle name="Output 2 2 3 4 3 2 2" xfId="28423" xr:uid="{00000000-0005-0000-0000-0000F9620000}"/>
    <cellStyle name="Output 2 2 3 4 3 2 3" xfId="37675" xr:uid="{00000000-0005-0000-0000-0000FA620000}"/>
    <cellStyle name="Output 2 2 3 4 4" xfId="13041" xr:uid="{00000000-0005-0000-0000-0000FB620000}"/>
    <cellStyle name="Output 2 2 3 4 4 2" xfId="22293" xr:uid="{00000000-0005-0000-0000-0000FC620000}"/>
    <cellStyle name="Output 2 2 3 4 4 3" xfId="31545" xr:uid="{00000000-0005-0000-0000-0000FD620000}"/>
    <cellStyle name="Output 2 2 3 5" xfId="5195" xr:uid="{00000000-0005-0000-0000-0000FE620000}"/>
    <cellStyle name="Output 2 2 3 5 2" xfId="14447" xr:uid="{00000000-0005-0000-0000-0000FF620000}"/>
    <cellStyle name="Output 2 2 3 5 2 2" xfId="23699" xr:uid="{00000000-0005-0000-0000-000000630000}"/>
    <cellStyle name="Output 2 2 3 5 2 3" xfId="32951" xr:uid="{00000000-0005-0000-0000-000001630000}"/>
    <cellStyle name="Output 2 2 3 6" xfId="7878" xr:uid="{00000000-0005-0000-0000-000002630000}"/>
    <cellStyle name="Output 2 2 3 6 2" xfId="17130" xr:uid="{00000000-0005-0000-0000-000003630000}"/>
    <cellStyle name="Output 2 2 3 6 2 2" xfId="26382" xr:uid="{00000000-0005-0000-0000-000004630000}"/>
    <cellStyle name="Output 2 2 3 6 2 3" xfId="35634" xr:uid="{00000000-0005-0000-0000-000005630000}"/>
    <cellStyle name="Output 2 2 3 7" xfId="11000" xr:uid="{00000000-0005-0000-0000-000006630000}"/>
    <cellStyle name="Output 2 2 3 7 2" xfId="20252" xr:uid="{00000000-0005-0000-0000-000007630000}"/>
    <cellStyle name="Output 2 2 3 7 3" xfId="29504" xr:uid="{00000000-0005-0000-0000-000008630000}"/>
    <cellStyle name="Output 2 2 4" xfId="1655" xr:uid="{00000000-0005-0000-0000-000009630000}"/>
    <cellStyle name="Output 2 2 4 2" xfId="2408" xr:uid="{00000000-0005-0000-0000-00000A630000}"/>
    <cellStyle name="Output 2 2 4 2 2" xfId="5856" xr:uid="{00000000-0005-0000-0000-00000B630000}"/>
    <cellStyle name="Output 2 2 4 2 2 2" xfId="15108" xr:uid="{00000000-0005-0000-0000-00000C630000}"/>
    <cellStyle name="Output 2 2 4 2 2 2 2" xfId="24360" xr:uid="{00000000-0005-0000-0000-00000D630000}"/>
    <cellStyle name="Output 2 2 4 2 2 2 3" xfId="33612" xr:uid="{00000000-0005-0000-0000-00000E630000}"/>
    <cellStyle name="Output 2 2 4 2 3" xfId="8538" xr:uid="{00000000-0005-0000-0000-00000F630000}"/>
    <cellStyle name="Output 2 2 4 2 3 2" xfId="17790" xr:uid="{00000000-0005-0000-0000-000010630000}"/>
    <cellStyle name="Output 2 2 4 2 3 2 2" xfId="27042" xr:uid="{00000000-0005-0000-0000-000011630000}"/>
    <cellStyle name="Output 2 2 4 2 3 2 3" xfId="36294" xr:uid="{00000000-0005-0000-0000-000012630000}"/>
    <cellStyle name="Output 2 2 4 2 4" xfId="11660" xr:uid="{00000000-0005-0000-0000-000013630000}"/>
    <cellStyle name="Output 2 2 4 2 4 2" xfId="20912" xr:uid="{00000000-0005-0000-0000-000014630000}"/>
    <cellStyle name="Output 2 2 4 2 4 3" xfId="30164" xr:uid="{00000000-0005-0000-0000-000015630000}"/>
    <cellStyle name="Output 2 2 4 3" xfId="3064" xr:uid="{00000000-0005-0000-0000-000016630000}"/>
    <cellStyle name="Output 2 2 4 3 2" xfId="6512" xr:uid="{00000000-0005-0000-0000-000017630000}"/>
    <cellStyle name="Output 2 2 4 3 2 2" xfId="15764" xr:uid="{00000000-0005-0000-0000-000018630000}"/>
    <cellStyle name="Output 2 2 4 3 2 2 2" xfId="25016" xr:uid="{00000000-0005-0000-0000-000019630000}"/>
    <cellStyle name="Output 2 2 4 3 2 2 3" xfId="34268" xr:uid="{00000000-0005-0000-0000-00001A630000}"/>
    <cellStyle name="Output 2 2 4 3 3" xfId="9194" xr:uid="{00000000-0005-0000-0000-00001B630000}"/>
    <cellStyle name="Output 2 2 4 3 3 2" xfId="18446" xr:uid="{00000000-0005-0000-0000-00001C630000}"/>
    <cellStyle name="Output 2 2 4 3 3 2 2" xfId="27698" xr:uid="{00000000-0005-0000-0000-00001D630000}"/>
    <cellStyle name="Output 2 2 4 3 3 2 3" xfId="36950" xr:uid="{00000000-0005-0000-0000-00001E630000}"/>
    <cellStyle name="Output 2 2 4 3 4" xfId="12316" xr:uid="{00000000-0005-0000-0000-00001F630000}"/>
    <cellStyle name="Output 2 2 4 3 4 2" xfId="21568" xr:uid="{00000000-0005-0000-0000-000020630000}"/>
    <cellStyle name="Output 2 2 4 3 4 3" xfId="30820" xr:uid="{00000000-0005-0000-0000-000021630000}"/>
    <cellStyle name="Output 2 2 4 4" xfId="3699" xr:uid="{00000000-0005-0000-0000-000022630000}"/>
    <cellStyle name="Output 2 2 4 4 2" xfId="7147" xr:uid="{00000000-0005-0000-0000-000023630000}"/>
    <cellStyle name="Output 2 2 4 4 2 2" xfId="16399" xr:uid="{00000000-0005-0000-0000-000024630000}"/>
    <cellStyle name="Output 2 2 4 4 2 2 2" xfId="25651" xr:uid="{00000000-0005-0000-0000-000025630000}"/>
    <cellStyle name="Output 2 2 4 4 2 2 3" xfId="34903" xr:uid="{00000000-0005-0000-0000-000026630000}"/>
    <cellStyle name="Output 2 2 4 4 3" xfId="9829" xr:uid="{00000000-0005-0000-0000-000027630000}"/>
    <cellStyle name="Output 2 2 4 4 3 2" xfId="19081" xr:uid="{00000000-0005-0000-0000-000028630000}"/>
    <cellStyle name="Output 2 2 4 4 3 2 2" xfId="28333" xr:uid="{00000000-0005-0000-0000-000029630000}"/>
    <cellStyle name="Output 2 2 4 4 3 2 3" xfId="37585" xr:uid="{00000000-0005-0000-0000-00002A630000}"/>
    <cellStyle name="Output 2 2 4 4 4" xfId="12951" xr:uid="{00000000-0005-0000-0000-00002B630000}"/>
    <cellStyle name="Output 2 2 4 4 4 2" xfId="22203" xr:uid="{00000000-0005-0000-0000-00002C630000}"/>
    <cellStyle name="Output 2 2 4 4 4 3" xfId="31455" xr:uid="{00000000-0005-0000-0000-00002D630000}"/>
    <cellStyle name="Output 2 2 4 5" xfId="5105" xr:uid="{00000000-0005-0000-0000-00002E630000}"/>
    <cellStyle name="Output 2 2 4 5 2" xfId="14357" xr:uid="{00000000-0005-0000-0000-00002F630000}"/>
    <cellStyle name="Output 2 2 4 5 2 2" xfId="23609" xr:uid="{00000000-0005-0000-0000-000030630000}"/>
    <cellStyle name="Output 2 2 4 5 2 3" xfId="32861" xr:uid="{00000000-0005-0000-0000-000031630000}"/>
    <cellStyle name="Output 2 2 4 6" xfId="7788" xr:uid="{00000000-0005-0000-0000-000032630000}"/>
    <cellStyle name="Output 2 2 4 6 2" xfId="17040" xr:uid="{00000000-0005-0000-0000-000033630000}"/>
    <cellStyle name="Output 2 2 4 6 2 2" xfId="26292" xr:uid="{00000000-0005-0000-0000-000034630000}"/>
    <cellStyle name="Output 2 2 4 6 2 3" xfId="35544" xr:uid="{00000000-0005-0000-0000-000035630000}"/>
    <cellStyle name="Output 2 2 4 7" xfId="10910" xr:uid="{00000000-0005-0000-0000-000036630000}"/>
    <cellStyle name="Output 2 2 4 7 2" xfId="20162" xr:uid="{00000000-0005-0000-0000-000037630000}"/>
    <cellStyle name="Output 2 2 4 7 3" xfId="29414" xr:uid="{00000000-0005-0000-0000-000038630000}"/>
    <cellStyle name="Output 2 2 5" xfId="1841" xr:uid="{00000000-0005-0000-0000-000039630000}"/>
    <cellStyle name="Output 2 2 5 2" xfId="2594" xr:uid="{00000000-0005-0000-0000-00003A630000}"/>
    <cellStyle name="Output 2 2 5 2 2" xfId="6042" xr:uid="{00000000-0005-0000-0000-00003B630000}"/>
    <cellStyle name="Output 2 2 5 2 2 2" xfId="15294" xr:uid="{00000000-0005-0000-0000-00003C630000}"/>
    <cellStyle name="Output 2 2 5 2 2 2 2" xfId="24546" xr:uid="{00000000-0005-0000-0000-00003D630000}"/>
    <cellStyle name="Output 2 2 5 2 2 2 3" xfId="33798" xr:uid="{00000000-0005-0000-0000-00003E630000}"/>
    <cellStyle name="Output 2 2 5 2 3" xfId="8724" xr:uid="{00000000-0005-0000-0000-00003F630000}"/>
    <cellStyle name="Output 2 2 5 2 3 2" xfId="17976" xr:uid="{00000000-0005-0000-0000-000040630000}"/>
    <cellStyle name="Output 2 2 5 2 3 2 2" xfId="27228" xr:uid="{00000000-0005-0000-0000-000041630000}"/>
    <cellStyle name="Output 2 2 5 2 3 2 3" xfId="36480" xr:uid="{00000000-0005-0000-0000-000042630000}"/>
    <cellStyle name="Output 2 2 5 2 4" xfId="11846" xr:uid="{00000000-0005-0000-0000-000043630000}"/>
    <cellStyle name="Output 2 2 5 2 4 2" xfId="21098" xr:uid="{00000000-0005-0000-0000-000044630000}"/>
    <cellStyle name="Output 2 2 5 2 4 3" xfId="30350" xr:uid="{00000000-0005-0000-0000-000045630000}"/>
    <cellStyle name="Output 2 2 5 3" xfId="3250" xr:uid="{00000000-0005-0000-0000-000046630000}"/>
    <cellStyle name="Output 2 2 5 3 2" xfId="6698" xr:uid="{00000000-0005-0000-0000-000047630000}"/>
    <cellStyle name="Output 2 2 5 3 2 2" xfId="15950" xr:uid="{00000000-0005-0000-0000-000048630000}"/>
    <cellStyle name="Output 2 2 5 3 2 2 2" xfId="25202" xr:uid="{00000000-0005-0000-0000-000049630000}"/>
    <cellStyle name="Output 2 2 5 3 2 2 3" xfId="34454" xr:uid="{00000000-0005-0000-0000-00004A630000}"/>
    <cellStyle name="Output 2 2 5 3 3" xfId="9380" xr:uid="{00000000-0005-0000-0000-00004B630000}"/>
    <cellStyle name="Output 2 2 5 3 3 2" xfId="18632" xr:uid="{00000000-0005-0000-0000-00004C630000}"/>
    <cellStyle name="Output 2 2 5 3 3 2 2" xfId="27884" xr:uid="{00000000-0005-0000-0000-00004D630000}"/>
    <cellStyle name="Output 2 2 5 3 3 2 3" xfId="37136" xr:uid="{00000000-0005-0000-0000-00004E630000}"/>
    <cellStyle name="Output 2 2 5 3 4" xfId="12502" xr:uid="{00000000-0005-0000-0000-00004F630000}"/>
    <cellStyle name="Output 2 2 5 3 4 2" xfId="21754" xr:uid="{00000000-0005-0000-0000-000050630000}"/>
    <cellStyle name="Output 2 2 5 3 4 3" xfId="31006" xr:uid="{00000000-0005-0000-0000-000051630000}"/>
    <cellStyle name="Output 2 2 5 4" xfId="3885" xr:uid="{00000000-0005-0000-0000-000052630000}"/>
    <cellStyle name="Output 2 2 5 4 2" xfId="7333" xr:uid="{00000000-0005-0000-0000-000053630000}"/>
    <cellStyle name="Output 2 2 5 4 2 2" xfId="16585" xr:uid="{00000000-0005-0000-0000-000054630000}"/>
    <cellStyle name="Output 2 2 5 4 2 2 2" xfId="25837" xr:uid="{00000000-0005-0000-0000-000055630000}"/>
    <cellStyle name="Output 2 2 5 4 2 2 3" xfId="35089" xr:uid="{00000000-0005-0000-0000-000056630000}"/>
    <cellStyle name="Output 2 2 5 4 3" xfId="10015" xr:uid="{00000000-0005-0000-0000-000057630000}"/>
    <cellStyle name="Output 2 2 5 4 3 2" xfId="19267" xr:uid="{00000000-0005-0000-0000-000058630000}"/>
    <cellStyle name="Output 2 2 5 4 3 2 2" xfId="28519" xr:uid="{00000000-0005-0000-0000-000059630000}"/>
    <cellStyle name="Output 2 2 5 4 3 2 3" xfId="37771" xr:uid="{00000000-0005-0000-0000-00005A630000}"/>
    <cellStyle name="Output 2 2 5 4 4" xfId="13137" xr:uid="{00000000-0005-0000-0000-00005B630000}"/>
    <cellStyle name="Output 2 2 5 4 4 2" xfId="22389" xr:uid="{00000000-0005-0000-0000-00005C630000}"/>
    <cellStyle name="Output 2 2 5 4 4 3" xfId="31641" xr:uid="{00000000-0005-0000-0000-00005D630000}"/>
    <cellStyle name="Output 2 2 5 5" xfId="5291" xr:uid="{00000000-0005-0000-0000-00005E630000}"/>
    <cellStyle name="Output 2 2 5 5 2" xfId="14543" xr:uid="{00000000-0005-0000-0000-00005F630000}"/>
    <cellStyle name="Output 2 2 5 5 2 2" xfId="23795" xr:uid="{00000000-0005-0000-0000-000060630000}"/>
    <cellStyle name="Output 2 2 5 5 2 3" xfId="33047" xr:uid="{00000000-0005-0000-0000-000061630000}"/>
    <cellStyle name="Output 2 2 5 6" xfId="7974" xr:uid="{00000000-0005-0000-0000-000062630000}"/>
    <cellStyle name="Output 2 2 5 6 2" xfId="17226" xr:uid="{00000000-0005-0000-0000-000063630000}"/>
    <cellStyle name="Output 2 2 5 6 2 2" xfId="26478" xr:uid="{00000000-0005-0000-0000-000064630000}"/>
    <cellStyle name="Output 2 2 5 6 2 3" xfId="35730" xr:uid="{00000000-0005-0000-0000-000065630000}"/>
    <cellStyle name="Output 2 2 5 7" xfId="11096" xr:uid="{00000000-0005-0000-0000-000066630000}"/>
    <cellStyle name="Output 2 2 5 7 2" xfId="20348" xr:uid="{00000000-0005-0000-0000-000067630000}"/>
    <cellStyle name="Output 2 2 5 7 3" xfId="29600" xr:uid="{00000000-0005-0000-0000-000068630000}"/>
    <cellStyle name="Output 2 2 6" xfId="2056" xr:uid="{00000000-0005-0000-0000-000069630000}"/>
    <cellStyle name="Output 2 2 6 2" xfId="2805" xr:uid="{00000000-0005-0000-0000-00006A630000}"/>
    <cellStyle name="Output 2 2 6 2 2" xfId="6253" xr:uid="{00000000-0005-0000-0000-00006B630000}"/>
    <cellStyle name="Output 2 2 6 2 2 2" xfId="15505" xr:uid="{00000000-0005-0000-0000-00006C630000}"/>
    <cellStyle name="Output 2 2 6 2 2 2 2" xfId="24757" xr:uid="{00000000-0005-0000-0000-00006D630000}"/>
    <cellStyle name="Output 2 2 6 2 2 2 3" xfId="34009" xr:uid="{00000000-0005-0000-0000-00006E630000}"/>
    <cellStyle name="Output 2 2 6 2 3" xfId="8935" xr:uid="{00000000-0005-0000-0000-00006F630000}"/>
    <cellStyle name="Output 2 2 6 2 3 2" xfId="18187" xr:uid="{00000000-0005-0000-0000-000070630000}"/>
    <cellStyle name="Output 2 2 6 2 3 2 2" xfId="27439" xr:uid="{00000000-0005-0000-0000-000071630000}"/>
    <cellStyle name="Output 2 2 6 2 3 2 3" xfId="36691" xr:uid="{00000000-0005-0000-0000-000072630000}"/>
    <cellStyle name="Output 2 2 6 2 4" xfId="12057" xr:uid="{00000000-0005-0000-0000-000073630000}"/>
    <cellStyle name="Output 2 2 6 2 4 2" xfId="21309" xr:uid="{00000000-0005-0000-0000-000074630000}"/>
    <cellStyle name="Output 2 2 6 2 4 3" xfId="30561" xr:uid="{00000000-0005-0000-0000-000075630000}"/>
    <cellStyle name="Output 2 2 6 3" xfId="3461" xr:uid="{00000000-0005-0000-0000-000076630000}"/>
    <cellStyle name="Output 2 2 6 3 2" xfId="6909" xr:uid="{00000000-0005-0000-0000-000077630000}"/>
    <cellStyle name="Output 2 2 6 3 2 2" xfId="16161" xr:uid="{00000000-0005-0000-0000-000078630000}"/>
    <cellStyle name="Output 2 2 6 3 2 2 2" xfId="25413" xr:uid="{00000000-0005-0000-0000-000079630000}"/>
    <cellStyle name="Output 2 2 6 3 2 2 3" xfId="34665" xr:uid="{00000000-0005-0000-0000-00007A630000}"/>
    <cellStyle name="Output 2 2 6 3 3" xfId="9591" xr:uid="{00000000-0005-0000-0000-00007B630000}"/>
    <cellStyle name="Output 2 2 6 3 3 2" xfId="18843" xr:uid="{00000000-0005-0000-0000-00007C630000}"/>
    <cellStyle name="Output 2 2 6 3 3 2 2" xfId="28095" xr:uid="{00000000-0005-0000-0000-00007D630000}"/>
    <cellStyle name="Output 2 2 6 3 3 2 3" xfId="37347" xr:uid="{00000000-0005-0000-0000-00007E630000}"/>
    <cellStyle name="Output 2 2 6 3 4" xfId="12713" xr:uid="{00000000-0005-0000-0000-00007F630000}"/>
    <cellStyle name="Output 2 2 6 3 4 2" xfId="21965" xr:uid="{00000000-0005-0000-0000-000080630000}"/>
    <cellStyle name="Output 2 2 6 3 4 3" xfId="31217" xr:uid="{00000000-0005-0000-0000-000081630000}"/>
    <cellStyle name="Output 2 2 6 4" xfId="4096" xr:uid="{00000000-0005-0000-0000-000082630000}"/>
    <cellStyle name="Output 2 2 6 4 2" xfId="7544" xr:uid="{00000000-0005-0000-0000-000083630000}"/>
    <cellStyle name="Output 2 2 6 4 2 2" xfId="16796" xr:uid="{00000000-0005-0000-0000-000084630000}"/>
    <cellStyle name="Output 2 2 6 4 2 2 2" xfId="26048" xr:uid="{00000000-0005-0000-0000-000085630000}"/>
    <cellStyle name="Output 2 2 6 4 2 2 3" xfId="35300" xr:uid="{00000000-0005-0000-0000-000086630000}"/>
    <cellStyle name="Output 2 2 6 4 3" xfId="10226" xr:uid="{00000000-0005-0000-0000-000087630000}"/>
    <cellStyle name="Output 2 2 6 4 3 2" xfId="19478" xr:uid="{00000000-0005-0000-0000-000088630000}"/>
    <cellStyle name="Output 2 2 6 4 3 2 2" xfId="28730" xr:uid="{00000000-0005-0000-0000-000089630000}"/>
    <cellStyle name="Output 2 2 6 4 3 2 3" xfId="37982" xr:uid="{00000000-0005-0000-0000-00008A630000}"/>
    <cellStyle name="Output 2 2 6 4 4" xfId="13348" xr:uid="{00000000-0005-0000-0000-00008B630000}"/>
    <cellStyle name="Output 2 2 6 4 4 2" xfId="22600" xr:uid="{00000000-0005-0000-0000-00008C630000}"/>
    <cellStyle name="Output 2 2 6 4 4 3" xfId="31852" xr:uid="{00000000-0005-0000-0000-00008D630000}"/>
    <cellStyle name="Output 2 2 6 5" xfId="5504" xr:uid="{00000000-0005-0000-0000-00008E630000}"/>
    <cellStyle name="Output 2 2 6 5 2" xfId="14756" xr:uid="{00000000-0005-0000-0000-00008F630000}"/>
    <cellStyle name="Output 2 2 6 5 2 2" xfId="24008" xr:uid="{00000000-0005-0000-0000-000090630000}"/>
    <cellStyle name="Output 2 2 6 5 2 3" xfId="33260" xr:uid="{00000000-0005-0000-0000-000091630000}"/>
    <cellStyle name="Output 2 2 6 6" xfId="8186" xr:uid="{00000000-0005-0000-0000-000092630000}"/>
    <cellStyle name="Output 2 2 6 6 2" xfId="17438" xr:uid="{00000000-0005-0000-0000-000093630000}"/>
    <cellStyle name="Output 2 2 6 6 2 2" xfId="26690" xr:uid="{00000000-0005-0000-0000-000094630000}"/>
    <cellStyle name="Output 2 2 6 6 2 3" xfId="35942" xr:uid="{00000000-0005-0000-0000-000095630000}"/>
    <cellStyle name="Output 2 2 6 7" xfId="11308" xr:uid="{00000000-0005-0000-0000-000096630000}"/>
    <cellStyle name="Output 2 2 6 7 2" xfId="20560" xr:uid="{00000000-0005-0000-0000-000097630000}"/>
    <cellStyle name="Output 2 2 6 7 3" xfId="29812" xr:uid="{00000000-0005-0000-0000-000098630000}"/>
    <cellStyle name="Output 2 2 7" xfId="1017" xr:uid="{00000000-0005-0000-0000-000099630000}"/>
    <cellStyle name="Output 2 2 7 2" xfId="4745" xr:uid="{00000000-0005-0000-0000-00009A630000}"/>
    <cellStyle name="Output 2 2 7 2 2" xfId="13997" xr:uid="{00000000-0005-0000-0000-00009B630000}"/>
    <cellStyle name="Output 2 2 7 2 2 2" xfId="23249" xr:uid="{00000000-0005-0000-0000-00009C630000}"/>
    <cellStyle name="Output 2 2 7 2 2 3" xfId="32501" xr:uid="{00000000-0005-0000-0000-00009D630000}"/>
    <cellStyle name="Output 2 2 7 3" xfId="4435" xr:uid="{00000000-0005-0000-0000-00009E630000}"/>
    <cellStyle name="Output 2 2 7 3 2" xfId="13687" xr:uid="{00000000-0005-0000-0000-00009F630000}"/>
    <cellStyle name="Output 2 2 7 3 2 2" xfId="22939" xr:uid="{00000000-0005-0000-0000-0000A0630000}"/>
    <cellStyle name="Output 2 2 7 3 2 3" xfId="32191" xr:uid="{00000000-0005-0000-0000-0000A1630000}"/>
    <cellStyle name="Output 2 2 7 4" xfId="10771" xr:uid="{00000000-0005-0000-0000-0000A2630000}"/>
    <cellStyle name="Output 2 2 7 4 2" xfId="20023" xr:uid="{00000000-0005-0000-0000-0000A3630000}"/>
    <cellStyle name="Output 2 2 7 4 3" xfId="29275" xr:uid="{00000000-0005-0000-0000-0000A4630000}"/>
    <cellStyle name="Output 2 2 8" xfId="1059" xr:uid="{00000000-0005-0000-0000-0000A5630000}"/>
    <cellStyle name="Output 2 2 8 2" xfId="4787" xr:uid="{00000000-0005-0000-0000-0000A6630000}"/>
    <cellStyle name="Output 2 2 8 2 2" xfId="14039" xr:uid="{00000000-0005-0000-0000-0000A7630000}"/>
    <cellStyle name="Output 2 2 8 2 2 2" xfId="23291" xr:uid="{00000000-0005-0000-0000-0000A8630000}"/>
    <cellStyle name="Output 2 2 8 2 2 3" xfId="32543" xr:uid="{00000000-0005-0000-0000-0000A9630000}"/>
    <cellStyle name="Output 2 2 8 3" xfId="4898" xr:uid="{00000000-0005-0000-0000-0000AA630000}"/>
    <cellStyle name="Output 2 2 8 3 2" xfId="14150" xr:uid="{00000000-0005-0000-0000-0000AB630000}"/>
    <cellStyle name="Output 2 2 8 3 2 2" xfId="23402" xr:uid="{00000000-0005-0000-0000-0000AC630000}"/>
    <cellStyle name="Output 2 2 8 3 2 3" xfId="32654" xr:uid="{00000000-0005-0000-0000-0000AD630000}"/>
    <cellStyle name="Output 2 2 8 4" xfId="10813" xr:uid="{00000000-0005-0000-0000-0000AE630000}"/>
    <cellStyle name="Output 2 2 8 4 2" xfId="20065" xr:uid="{00000000-0005-0000-0000-0000AF630000}"/>
    <cellStyle name="Output 2 2 8 4 3" xfId="29317" xr:uid="{00000000-0005-0000-0000-0000B0630000}"/>
    <cellStyle name="Output 2 2 9" xfId="1091" xr:uid="{00000000-0005-0000-0000-0000B1630000}"/>
    <cellStyle name="Output 2 2 9 2" xfId="4819" xr:uid="{00000000-0005-0000-0000-0000B2630000}"/>
    <cellStyle name="Output 2 2 9 2 2" xfId="14071" xr:uid="{00000000-0005-0000-0000-0000B3630000}"/>
    <cellStyle name="Output 2 2 9 2 2 2" xfId="23323" xr:uid="{00000000-0005-0000-0000-0000B4630000}"/>
    <cellStyle name="Output 2 2 9 2 2 3" xfId="32575" xr:uid="{00000000-0005-0000-0000-0000B5630000}"/>
    <cellStyle name="Output 2 2 9 3" xfId="5461" xr:uid="{00000000-0005-0000-0000-0000B6630000}"/>
    <cellStyle name="Output 2 2 9 3 2" xfId="14713" xr:uid="{00000000-0005-0000-0000-0000B7630000}"/>
    <cellStyle name="Output 2 2 9 3 2 2" xfId="23965" xr:uid="{00000000-0005-0000-0000-0000B8630000}"/>
    <cellStyle name="Output 2 2 9 3 2 3" xfId="33217" xr:uid="{00000000-0005-0000-0000-0000B9630000}"/>
    <cellStyle name="Output 2 2 9 4" xfId="10845" xr:uid="{00000000-0005-0000-0000-0000BA630000}"/>
    <cellStyle name="Output 2 2 9 4 2" xfId="20097" xr:uid="{00000000-0005-0000-0000-0000BB630000}"/>
    <cellStyle name="Output 2 2 9 4 3" xfId="29349" xr:uid="{00000000-0005-0000-0000-0000BC630000}"/>
    <cellStyle name="Output 2 3" xfId="753" xr:uid="{00000000-0005-0000-0000-0000BD630000}"/>
    <cellStyle name="Output 2 3 10" xfId="4531" xr:uid="{00000000-0005-0000-0000-0000BE630000}"/>
    <cellStyle name="Output 2 3 10 2" xfId="13783" xr:uid="{00000000-0005-0000-0000-0000BF630000}"/>
    <cellStyle name="Output 2 3 10 2 2" xfId="23035" xr:uid="{00000000-0005-0000-0000-0000C0630000}"/>
    <cellStyle name="Output 2 3 10 2 3" xfId="32287" xr:uid="{00000000-0005-0000-0000-0000C1630000}"/>
    <cellStyle name="Output 2 3 11" xfId="5041" xr:uid="{00000000-0005-0000-0000-0000C2630000}"/>
    <cellStyle name="Output 2 3 11 2" xfId="14293" xr:uid="{00000000-0005-0000-0000-0000C3630000}"/>
    <cellStyle name="Output 2 3 11 2 2" xfId="23545" xr:uid="{00000000-0005-0000-0000-0000C4630000}"/>
    <cellStyle name="Output 2 3 11 2 3" xfId="32797" xr:uid="{00000000-0005-0000-0000-0000C5630000}"/>
    <cellStyle name="Output 2 3 12" xfId="10567" xr:uid="{00000000-0005-0000-0000-0000C6630000}"/>
    <cellStyle name="Output 2 3 12 2" xfId="19819" xr:uid="{00000000-0005-0000-0000-0000C7630000}"/>
    <cellStyle name="Output 2 3 12 3" xfId="29071" xr:uid="{00000000-0005-0000-0000-0000C8630000}"/>
    <cellStyle name="Output 2 3 2" xfId="1952" xr:uid="{00000000-0005-0000-0000-0000C9630000}"/>
    <cellStyle name="Output 2 3 2 2" xfId="2705" xr:uid="{00000000-0005-0000-0000-0000CA630000}"/>
    <cellStyle name="Output 2 3 2 2 2" xfId="6153" xr:uid="{00000000-0005-0000-0000-0000CB630000}"/>
    <cellStyle name="Output 2 3 2 2 2 2" xfId="15405" xr:uid="{00000000-0005-0000-0000-0000CC630000}"/>
    <cellStyle name="Output 2 3 2 2 2 2 2" xfId="24657" xr:uid="{00000000-0005-0000-0000-0000CD630000}"/>
    <cellStyle name="Output 2 3 2 2 2 2 3" xfId="33909" xr:uid="{00000000-0005-0000-0000-0000CE630000}"/>
    <cellStyle name="Output 2 3 2 2 3" xfId="8835" xr:uid="{00000000-0005-0000-0000-0000CF630000}"/>
    <cellStyle name="Output 2 3 2 2 3 2" xfId="18087" xr:uid="{00000000-0005-0000-0000-0000D0630000}"/>
    <cellStyle name="Output 2 3 2 2 3 2 2" xfId="27339" xr:uid="{00000000-0005-0000-0000-0000D1630000}"/>
    <cellStyle name="Output 2 3 2 2 3 2 3" xfId="36591" xr:uid="{00000000-0005-0000-0000-0000D2630000}"/>
    <cellStyle name="Output 2 3 2 2 4" xfId="11957" xr:uid="{00000000-0005-0000-0000-0000D3630000}"/>
    <cellStyle name="Output 2 3 2 2 4 2" xfId="21209" xr:uid="{00000000-0005-0000-0000-0000D4630000}"/>
    <cellStyle name="Output 2 3 2 2 4 3" xfId="30461" xr:uid="{00000000-0005-0000-0000-0000D5630000}"/>
    <cellStyle name="Output 2 3 2 3" xfId="3361" xr:uid="{00000000-0005-0000-0000-0000D6630000}"/>
    <cellStyle name="Output 2 3 2 3 2" xfId="6809" xr:uid="{00000000-0005-0000-0000-0000D7630000}"/>
    <cellStyle name="Output 2 3 2 3 2 2" xfId="16061" xr:uid="{00000000-0005-0000-0000-0000D8630000}"/>
    <cellStyle name="Output 2 3 2 3 2 2 2" xfId="25313" xr:uid="{00000000-0005-0000-0000-0000D9630000}"/>
    <cellStyle name="Output 2 3 2 3 2 2 3" xfId="34565" xr:uid="{00000000-0005-0000-0000-0000DA630000}"/>
    <cellStyle name="Output 2 3 2 3 3" xfId="9491" xr:uid="{00000000-0005-0000-0000-0000DB630000}"/>
    <cellStyle name="Output 2 3 2 3 3 2" xfId="18743" xr:uid="{00000000-0005-0000-0000-0000DC630000}"/>
    <cellStyle name="Output 2 3 2 3 3 2 2" xfId="27995" xr:uid="{00000000-0005-0000-0000-0000DD630000}"/>
    <cellStyle name="Output 2 3 2 3 3 2 3" xfId="37247" xr:uid="{00000000-0005-0000-0000-0000DE630000}"/>
    <cellStyle name="Output 2 3 2 3 4" xfId="12613" xr:uid="{00000000-0005-0000-0000-0000DF630000}"/>
    <cellStyle name="Output 2 3 2 3 4 2" xfId="21865" xr:uid="{00000000-0005-0000-0000-0000E0630000}"/>
    <cellStyle name="Output 2 3 2 3 4 3" xfId="31117" xr:uid="{00000000-0005-0000-0000-0000E1630000}"/>
    <cellStyle name="Output 2 3 2 4" xfId="3996" xr:uid="{00000000-0005-0000-0000-0000E2630000}"/>
    <cellStyle name="Output 2 3 2 4 2" xfId="7444" xr:uid="{00000000-0005-0000-0000-0000E3630000}"/>
    <cellStyle name="Output 2 3 2 4 2 2" xfId="16696" xr:uid="{00000000-0005-0000-0000-0000E4630000}"/>
    <cellStyle name="Output 2 3 2 4 2 2 2" xfId="25948" xr:uid="{00000000-0005-0000-0000-0000E5630000}"/>
    <cellStyle name="Output 2 3 2 4 2 2 3" xfId="35200" xr:uid="{00000000-0005-0000-0000-0000E6630000}"/>
    <cellStyle name="Output 2 3 2 4 3" xfId="10126" xr:uid="{00000000-0005-0000-0000-0000E7630000}"/>
    <cellStyle name="Output 2 3 2 4 3 2" xfId="19378" xr:uid="{00000000-0005-0000-0000-0000E8630000}"/>
    <cellStyle name="Output 2 3 2 4 3 2 2" xfId="28630" xr:uid="{00000000-0005-0000-0000-0000E9630000}"/>
    <cellStyle name="Output 2 3 2 4 3 2 3" xfId="37882" xr:uid="{00000000-0005-0000-0000-0000EA630000}"/>
    <cellStyle name="Output 2 3 2 4 4" xfId="13248" xr:uid="{00000000-0005-0000-0000-0000EB630000}"/>
    <cellStyle name="Output 2 3 2 4 4 2" xfId="22500" xr:uid="{00000000-0005-0000-0000-0000EC630000}"/>
    <cellStyle name="Output 2 3 2 4 4 3" xfId="31752" xr:uid="{00000000-0005-0000-0000-0000ED630000}"/>
    <cellStyle name="Output 2 3 2 5" xfId="5402" xr:uid="{00000000-0005-0000-0000-0000EE630000}"/>
    <cellStyle name="Output 2 3 2 5 2" xfId="14654" xr:uid="{00000000-0005-0000-0000-0000EF630000}"/>
    <cellStyle name="Output 2 3 2 5 2 2" xfId="23906" xr:uid="{00000000-0005-0000-0000-0000F0630000}"/>
    <cellStyle name="Output 2 3 2 5 2 3" xfId="33158" xr:uid="{00000000-0005-0000-0000-0000F1630000}"/>
    <cellStyle name="Output 2 3 2 6" xfId="8085" xr:uid="{00000000-0005-0000-0000-0000F2630000}"/>
    <cellStyle name="Output 2 3 2 6 2" xfId="17337" xr:uid="{00000000-0005-0000-0000-0000F3630000}"/>
    <cellStyle name="Output 2 3 2 6 2 2" xfId="26589" xr:uid="{00000000-0005-0000-0000-0000F4630000}"/>
    <cellStyle name="Output 2 3 2 6 2 3" xfId="35841" xr:uid="{00000000-0005-0000-0000-0000F5630000}"/>
    <cellStyle name="Output 2 3 2 7" xfId="11207" xr:uid="{00000000-0005-0000-0000-0000F6630000}"/>
    <cellStyle name="Output 2 3 2 7 2" xfId="20459" xr:uid="{00000000-0005-0000-0000-0000F7630000}"/>
    <cellStyle name="Output 2 3 2 7 3" xfId="29711" xr:uid="{00000000-0005-0000-0000-0000F8630000}"/>
    <cellStyle name="Output 2 3 3" xfId="2045" xr:uid="{00000000-0005-0000-0000-0000F9630000}"/>
    <cellStyle name="Output 2 3 3 2" xfId="2794" xr:uid="{00000000-0005-0000-0000-0000FA630000}"/>
    <cellStyle name="Output 2 3 3 2 2" xfId="6242" xr:uid="{00000000-0005-0000-0000-0000FB630000}"/>
    <cellStyle name="Output 2 3 3 2 2 2" xfId="15494" xr:uid="{00000000-0005-0000-0000-0000FC630000}"/>
    <cellStyle name="Output 2 3 3 2 2 2 2" xfId="24746" xr:uid="{00000000-0005-0000-0000-0000FD630000}"/>
    <cellStyle name="Output 2 3 3 2 2 2 3" xfId="33998" xr:uid="{00000000-0005-0000-0000-0000FE630000}"/>
    <cellStyle name="Output 2 3 3 2 3" xfId="8924" xr:uid="{00000000-0005-0000-0000-0000FF630000}"/>
    <cellStyle name="Output 2 3 3 2 3 2" xfId="18176" xr:uid="{00000000-0005-0000-0000-000000640000}"/>
    <cellStyle name="Output 2 3 3 2 3 2 2" xfId="27428" xr:uid="{00000000-0005-0000-0000-000001640000}"/>
    <cellStyle name="Output 2 3 3 2 3 2 3" xfId="36680" xr:uid="{00000000-0005-0000-0000-000002640000}"/>
    <cellStyle name="Output 2 3 3 2 4" xfId="12046" xr:uid="{00000000-0005-0000-0000-000003640000}"/>
    <cellStyle name="Output 2 3 3 2 4 2" xfId="21298" xr:uid="{00000000-0005-0000-0000-000004640000}"/>
    <cellStyle name="Output 2 3 3 2 4 3" xfId="30550" xr:uid="{00000000-0005-0000-0000-000005640000}"/>
    <cellStyle name="Output 2 3 3 3" xfId="3450" xr:uid="{00000000-0005-0000-0000-000006640000}"/>
    <cellStyle name="Output 2 3 3 3 2" xfId="6898" xr:uid="{00000000-0005-0000-0000-000007640000}"/>
    <cellStyle name="Output 2 3 3 3 2 2" xfId="16150" xr:uid="{00000000-0005-0000-0000-000008640000}"/>
    <cellStyle name="Output 2 3 3 3 2 2 2" xfId="25402" xr:uid="{00000000-0005-0000-0000-000009640000}"/>
    <cellStyle name="Output 2 3 3 3 2 2 3" xfId="34654" xr:uid="{00000000-0005-0000-0000-00000A640000}"/>
    <cellStyle name="Output 2 3 3 3 3" xfId="9580" xr:uid="{00000000-0005-0000-0000-00000B640000}"/>
    <cellStyle name="Output 2 3 3 3 3 2" xfId="18832" xr:uid="{00000000-0005-0000-0000-00000C640000}"/>
    <cellStyle name="Output 2 3 3 3 3 2 2" xfId="28084" xr:uid="{00000000-0005-0000-0000-00000D640000}"/>
    <cellStyle name="Output 2 3 3 3 3 2 3" xfId="37336" xr:uid="{00000000-0005-0000-0000-00000E640000}"/>
    <cellStyle name="Output 2 3 3 3 4" xfId="12702" xr:uid="{00000000-0005-0000-0000-00000F640000}"/>
    <cellStyle name="Output 2 3 3 3 4 2" xfId="21954" xr:uid="{00000000-0005-0000-0000-000010640000}"/>
    <cellStyle name="Output 2 3 3 3 4 3" xfId="31206" xr:uid="{00000000-0005-0000-0000-000011640000}"/>
    <cellStyle name="Output 2 3 3 4" xfId="4085" xr:uid="{00000000-0005-0000-0000-000012640000}"/>
    <cellStyle name="Output 2 3 3 4 2" xfId="7533" xr:uid="{00000000-0005-0000-0000-000013640000}"/>
    <cellStyle name="Output 2 3 3 4 2 2" xfId="16785" xr:uid="{00000000-0005-0000-0000-000014640000}"/>
    <cellStyle name="Output 2 3 3 4 2 2 2" xfId="26037" xr:uid="{00000000-0005-0000-0000-000015640000}"/>
    <cellStyle name="Output 2 3 3 4 2 2 3" xfId="35289" xr:uid="{00000000-0005-0000-0000-000016640000}"/>
    <cellStyle name="Output 2 3 3 4 3" xfId="10215" xr:uid="{00000000-0005-0000-0000-000017640000}"/>
    <cellStyle name="Output 2 3 3 4 3 2" xfId="19467" xr:uid="{00000000-0005-0000-0000-000018640000}"/>
    <cellStyle name="Output 2 3 3 4 3 2 2" xfId="28719" xr:uid="{00000000-0005-0000-0000-000019640000}"/>
    <cellStyle name="Output 2 3 3 4 3 2 3" xfId="37971" xr:uid="{00000000-0005-0000-0000-00001A640000}"/>
    <cellStyle name="Output 2 3 3 4 4" xfId="13337" xr:uid="{00000000-0005-0000-0000-00001B640000}"/>
    <cellStyle name="Output 2 3 3 4 4 2" xfId="22589" xr:uid="{00000000-0005-0000-0000-00001C640000}"/>
    <cellStyle name="Output 2 3 3 4 4 3" xfId="31841" xr:uid="{00000000-0005-0000-0000-00001D640000}"/>
    <cellStyle name="Output 2 3 3 5" xfId="5493" xr:uid="{00000000-0005-0000-0000-00001E640000}"/>
    <cellStyle name="Output 2 3 3 5 2" xfId="14745" xr:uid="{00000000-0005-0000-0000-00001F640000}"/>
    <cellStyle name="Output 2 3 3 5 2 2" xfId="23997" xr:uid="{00000000-0005-0000-0000-000020640000}"/>
    <cellStyle name="Output 2 3 3 5 2 3" xfId="33249" xr:uid="{00000000-0005-0000-0000-000021640000}"/>
    <cellStyle name="Output 2 3 3 6" xfId="8175" xr:uid="{00000000-0005-0000-0000-000022640000}"/>
    <cellStyle name="Output 2 3 3 6 2" xfId="17427" xr:uid="{00000000-0005-0000-0000-000023640000}"/>
    <cellStyle name="Output 2 3 3 6 2 2" xfId="26679" xr:uid="{00000000-0005-0000-0000-000024640000}"/>
    <cellStyle name="Output 2 3 3 6 2 3" xfId="35931" xr:uid="{00000000-0005-0000-0000-000025640000}"/>
    <cellStyle name="Output 2 3 3 7" xfId="11297" xr:uid="{00000000-0005-0000-0000-000026640000}"/>
    <cellStyle name="Output 2 3 3 7 2" xfId="20549" xr:uid="{00000000-0005-0000-0000-000027640000}"/>
    <cellStyle name="Output 2 3 3 7 3" xfId="29801" xr:uid="{00000000-0005-0000-0000-000028640000}"/>
    <cellStyle name="Output 2 3 4" xfId="2120" xr:uid="{00000000-0005-0000-0000-000029640000}"/>
    <cellStyle name="Output 2 3 4 2" xfId="2869" xr:uid="{00000000-0005-0000-0000-00002A640000}"/>
    <cellStyle name="Output 2 3 4 2 2" xfId="6317" xr:uid="{00000000-0005-0000-0000-00002B640000}"/>
    <cellStyle name="Output 2 3 4 2 2 2" xfId="15569" xr:uid="{00000000-0005-0000-0000-00002C640000}"/>
    <cellStyle name="Output 2 3 4 2 2 2 2" xfId="24821" xr:uid="{00000000-0005-0000-0000-00002D640000}"/>
    <cellStyle name="Output 2 3 4 2 2 2 3" xfId="34073" xr:uid="{00000000-0005-0000-0000-00002E640000}"/>
    <cellStyle name="Output 2 3 4 2 3" xfId="8999" xr:uid="{00000000-0005-0000-0000-00002F640000}"/>
    <cellStyle name="Output 2 3 4 2 3 2" xfId="18251" xr:uid="{00000000-0005-0000-0000-000030640000}"/>
    <cellStyle name="Output 2 3 4 2 3 2 2" xfId="27503" xr:uid="{00000000-0005-0000-0000-000031640000}"/>
    <cellStyle name="Output 2 3 4 2 3 2 3" xfId="36755" xr:uid="{00000000-0005-0000-0000-000032640000}"/>
    <cellStyle name="Output 2 3 4 2 4" xfId="12121" xr:uid="{00000000-0005-0000-0000-000033640000}"/>
    <cellStyle name="Output 2 3 4 2 4 2" xfId="21373" xr:uid="{00000000-0005-0000-0000-000034640000}"/>
    <cellStyle name="Output 2 3 4 2 4 3" xfId="30625" xr:uid="{00000000-0005-0000-0000-000035640000}"/>
    <cellStyle name="Output 2 3 4 3" xfId="3525" xr:uid="{00000000-0005-0000-0000-000036640000}"/>
    <cellStyle name="Output 2 3 4 3 2" xfId="6973" xr:uid="{00000000-0005-0000-0000-000037640000}"/>
    <cellStyle name="Output 2 3 4 3 2 2" xfId="16225" xr:uid="{00000000-0005-0000-0000-000038640000}"/>
    <cellStyle name="Output 2 3 4 3 2 2 2" xfId="25477" xr:uid="{00000000-0005-0000-0000-000039640000}"/>
    <cellStyle name="Output 2 3 4 3 2 2 3" xfId="34729" xr:uid="{00000000-0005-0000-0000-00003A640000}"/>
    <cellStyle name="Output 2 3 4 3 3" xfId="9655" xr:uid="{00000000-0005-0000-0000-00003B640000}"/>
    <cellStyle name="Output 2 3 4 3 3 2" xfId="18907" xr:uid="{00000000-0005-0000-0000-00003C640000}"/>
    <cellStyle name="Output 2 3 4 3 3 2 2" xfId="28159" xr:uid="{00000000-0005-0000-0000-00003D640000}"/>
    <cellStyle name="Output 2 3 4 3 3 2 3" xfId="37411" xr:uid="{00000000-0005-0000-0000-00003E640000}"/>
    <cellStyle name="Output 2 3 4 3 4" xfId="12777" xr:uid="{00000000-0005-0000-0000-00003F640000}"/>
    <cellStyle name="Output 2 3 4 3 4 2" xfId="22029" xr:uid="{00000000-0005-0000-0000-000040640000}"/>
    <cellStyle name="Output 2 3 4 3 4 3" xfId="31281" xr:uid="{00000000-0005-0000-0000-000041640000}"/>
    <cellStyle name="Output 2 3 4 4" xfId="4160" xr:uid="{00000000-0005-0000-0000-000042640000}"/>
    <cellStyle name="Output 2 3 4 4 2" xfId="7608" xr:uid="{00000000-0005-0000-0000-000043640000}"/>
    <cellStyle name="Output 2 3 4 4 2 2" xfId="16860" xr:uid="{00000000-0005-0000-0000-000044640000}"/>
    <cellStyle name="Output 2 3 4 4 2 2 2" xfId="26112" xr:uid="{00000000-0005-0000-0000-000045640000}"/>
    <cellStyle name="Output 2 3 4 4 2 2 3" xfId="35364" xr:uid="{00000000-0005-0000-0000-000046640000}"/>
    <cellStyle name="Output 2 3 4 4 3" xfId="10290" xr:uid="{00000000-0005-0000-0000-000047640000}"/>
    <cellStyle name="Output 2 3 4 4 3 2" xfId="19542" xr:uid="{00000000-0005-0000-0000-000048640000}"/>
    <cellStyle name="Output 2 3 4 4 3 2 2" xfId="28794" xr:uid="{00000000-0005-0000-0000-000049640000}"/>
    <cellStyle name="Output 2 3 4 4 3 2 3" xfId="38046" xr:uid="{00000000-0005-0000-0000-00004A640000}"/>
    <cellStyle name="Output 2 3 4 4 4" xfId="13412" xr:uid="{00000000-0005-0000-0000-00004B640000}"/>
    <cellStyle name="Output 2 3 4 4 4 2" xfId="22664" xr:uid="{00000000-0005-0000-0000-00004C640000}"/>
    <cellStyle name="Output 2 3 4 4 4 3" xfId="31916" xr:uid="{00000000-0005-0000-0000-00004D640000}"/>
    <cellStyle name="Output 2 3 4 5" xfId="5568" xr:uid="{00000000-0005-0000-0000-00004E640000}"/>
    <cellStyle name="Output 2 3 4 5 2" xfId="14820" xr:uid="{00000000-0005-0000-0000-00004F640000}"/>
    <cellStyle name="Output 2 3 4 5 2 2" xfId="24072" xr:uid="{00000000-0005-0000-0000-000050640000}"/>
    <cellStyle name="Output 2 3 4 5 2 3" xfId="33324" xr:uid="{00000000-0005-0000-0000-000051640000}"/>
    <cellStyle name="Output 2 3 4 6" xfId="8250" xr:uid="{00000000-0005-0000-0000-000052640000}"/>
    <cellStyle name="Output 2 3 4 6 2" xfId="17502" xr:uid="{00000000-0005-0000-0000-000053640000}"/>
    <cellStyle name="Output 2 3 4 6 2 2" xfId="26754" xr:uid="{00000000-0005-0000-0000-000054640000}"/>
    <cellStyle name="Output 2 3 4 6 2 3" xfId="36006" xr:uid="{00000000-0005-0000-0000-000055640000}"/>
    <cellStyle name="Output 2 3 4 7" xfId="11372" xr:uid="{00000000-0005-0000-0000-000056640000}"/>
    <cellStyle name="Output 2 3 4 7 2" xfId="20624" xr:uid="{00000000-0005-0000-0000-000057640000}"/>
    <cellStyle name="Output 2 3 4 7 3" xfId="29876" xr:uid="{00000000-0005-0000-0000-000058640000}"/>
    <cellStyle name="Output 2 3 5" xfId="2189" xr:uid="{00000000-0005-0000-0000-000059640000}"/>
    <cellStyle name="Output 2 3 5 2" xfId="2938" xr:uid="{00000000-0005-0000-0000-00005A640000}"/>
    <cellStyle name="Output 2 3 5 2 2" xfId="6386" xr:uid="{00000000-0005-0000-0000-00005B640000}"/>
    <cellStyle name="Output 2 3 5 2 2 2" xfId="15638" xr:uid="{00000000-0005-0000-0000-00005C640000}"/>
    <cellStyle name="Output 2 3 5 2 2 2 2" xfId="24890" xr:uid="{00000000-0005-0000-0000-00005D640000}"/>
    <cellStyle name="Output 2 3 5 2 2 2 3" xfId="34142" xr:uid="{00000000-0005-0000-0000-00005E640000}"/>
    <cellStyle name="Output 2 3 5 2 3" xfId="9068" xr:uid="{00000000-0005-0000-0000-00005F640000}"/>
    <cellStyle name="Output 2 3 5 2 3 2" xfId="18320" xr:uid="{00000000-0005-0000-0000-000060640000}"/>
    <cellStyle name="Output 2 3 5 2 3 2 2" xfId="27572" xr:uid="{00000000-0005-0000-0000-000061640000}"/>
    <cellStyle name="Output 2 3 5 2 3 2 3" xfId="36824" xr:uid="{00000000-0005-0000-0000-000062640000}"/>
    <cellStyle name="Output 2 3 5 2 4" xfId="12190" xr:uid="{00000000-0005-0000-0000-000063640000}"/>
    <cellStyle name="Output 2 3 5 2 4 2" xfId="21442" xr:uid="{00000000-0005-0000-0000-000064640000}"/>
    <cellStyle name="Output 2 3 5 2 4 3" xfId="30694" xr:uid="{00000000-0005-0000-0000-000065640000}"/>
    <cellStyle name="Output 2 3 5 3" xfId="3594" xr:uid="{00000000-0005-0000-0000-000066640000}"/>
    <cellStyle name="Output 2 3 5 3 2" xfId="7042" xr:uid="{00000000-0005-0000-0000-000067640000}"/>
    <cellStyle name="Output 2 3 5 3 2 2" xfId="16294" xr:uid="{00000000-0005-0000-0000-000068640000}"/>
    <cellStyle name="Output 2 3 5 3 2 2 2" xfId="25546" xr:uid="{00000000-0005-0000-0000-000069640000}"/>
    <cellStyle name="Output 2 3 5 3 2 2 3" xfId="34798" xr:uid="{00000000-0005-0000-0000-00006A640000}"/>
    <cellStyle name="Output 2 3 5 3 3" xfId="9724" xr:uid="{00000000-0005-0000-0000-00006B640000}"/>
    <cellStyle name="Output 2 3 5 3 3 2" xfId="18976" xr:uid="{00000000-0005-0000-0000-00006C640000}"/>
    <cellStyle name="Output 2 3 5 3 3 2 2" xfId="28228" xr:uid="{00000000-0005-0000-0000-00006D640000}"/>
    <cellStyle name="Output 2 3 5 3 3 2 3" xfId="37480" xr:uid="{00000000-0005-0000-0000-00006E640000}"/>
    <cellStyle name="Output 2 3 5 3 4" xfId="12846" xr:uid="{00000000-0005-0000-0000-00006F640000}"/>
    <cellStyle name="Output 2 3 5 3 4 2" xfId="22098" xr:uid="{00000000-0005-0000-0000-000070640000}"/>
    <cellStyle name="Output 2 3 5 3 4 3" xfId="31350" xr:uid="{00000000-0005-0000-0000-000071640000}"/>
    <cellStyle name="Output 2 3 5 4" xfId="4229" xr:uid="{00000000-0005-0000-0000-000072640000}"/>
    <cellStyle name="Output 2 3 5 4 2" xfId="7677" xr:uid="{00000000-0005-0000-0000-000073640000}"/>
    <cellStyle name="Output 2 3 5 4 2 2" xfId="16929" xr:uid="{00000000-0005-0000-0000-000074640000}"/>
    <cellStyle name="Output 2 3 5 4 2 2 2" xfId="26181" xr:uid="{00000000-0005-0000-0000-000075640000}"/>
    <cellStyle name="Output 2 3 5 4 2 2 3" xfId="35433" xr:uid="{00000000-0005-0000-0000-000076640000}"/>
    <cellStyle name="Output 2 3 5 4 3" xfId="10359" xr:uid="{00000000-0005-0000-0000-000077640000}"/>
    <cellStyle name="Output 2 3 5 4 3 2" xfId="19611" xr:uid="{00000000-0005-0000-0000-000078640000}"/>
    <cellStyle name="Output 2 3 5 4 3 2 2" xfId="28863" xr:uid="{00000000-0005-0000-0000-000079640000}"/>
    <cellStyle name="Output 2 3 5 4 3 2 3" xfId="38115" xr:uid="{00000000-0005-0000-0000-00007A640000}"/>
    <cellStyle name="Output 2 3 5 4 4" xfId="13481" xr:uid="{00000000-0005-0000-0000-00007B640000}"/>
    <cellStyle name="Output 2 3 5 4 4 2" xfId="22733" xr:uid="{00000000-0005-0000-0000-00007C640000}"/>
    <cellStyle name="Output 2 3 5 4 4 3" xfId="31985" xr:uid="{00000000-0005-0000-0000-00007D640000}"/>
    <cellStyle name="Output 2 3 5 5" xfId="5637" xr:uid="{00000000-0005-0000-0000-00007E640000}"/>
    <cellStyle name="Output 2 3 5 5 2" xfId="14889" xr:uid="{00000000-0005-0000-0000-00007F640000}"/>
    <cellStyle name="Output 2 3 5 5 2 2" xfId="24141" xr:uid="{00000000-0005-0000-0000-000080640000}"/>
    <cellStyle name="Output 2 3 5 5 2 3" xfId="33393" xr:uid="{00000000-0005-0000-0000-000081640000}"/>
    <cellStyle name="Output 2 3 5 6" xfId="8319" xr:uid="{00000000-0005-0000-0000-000082640000}"/>
    <cellStyle name="Output 2 3 5 6 2" xfId="17571" xr:uid="{00000000-0005-0000-0000-000083640000}"/>
    <cellStyle name="Output 2 3 5 6 2 2" xfId="26823" xr:uid="{00000000-0005-0000-0000-000084640000}"/>
    <cellStyle name="Output 2 3 5 6 2 3" xfId="36075" xr:uid="{00000000-0005-0000-0000-000085640000}"/>
    <cellStyle name="Output 2 3 5 7" xfId="11441" xr:uid="{00000000-0005-0000-0000-000086640000}"/>
    <cellStyle name="Output 2 3 5 7 2" xfId="20693" xr:uid="{00000000-0005-0000-0000-000087640000}"/>
    <cellStyle name="Output 2 3 5 7 3" xfId="29945" xr:uid="{00000000-0005-0000-0000-000088640000}"/>
    <cellStyle name="Output 2 3 6" xfId="2250" xr:uid="{00000000-0005-0000-0000-000089640000}"/>
    <cellStyle name="Output 2 3 6 2" xfId="2999" xr:uid="{00000000-0005-0000-0000-00008A640000}"/>
    <cellStyle name="Output 2 3 6 2 2" xfId="6447" xr:uid="{00000000-0005-0000-0000-00008B640000}"/>
    <cellStyle name="Output 2 3 6 2 2 2" xfId="15699" xr:uid="{00000000-0005-0000-0000-00008C640000}"/>
    <cellStyle name="Output 2 3 6 2 2 2 2" xfId="24951" xr:uid="{00000000-0005-0000-0000-00008D640000}"/>
    <cellStyle name="Output 2 3 6 2 2 2 3" xfId="34203" xr:uid="{00000000-0005-0000-0000-00008E640000}"/>
    <cellStyle name="Output 2 3 6 2 3" xfId="9129" xr:uid="{00000000-0005-0000-0000-00008F640000}"/>
    <cellStyle name="Output 2 3 6 2 3 2" xfId="18381" xr:uid="{00000000-0005-0000-0000-000090640000}"/>
    <cellStyle name="Output 2 3 6 2 3 2 2" xfId="27633" xr:uid="{00000000-0005-0000-0000-000091640000}"/>
    <cellStyle name="Output 2 3 6 2 3 2 3" xfId="36885" xr:uid="{00000000-0005-0000-0000-000092640000}"/>
    <cellStyle name="Output 2 3 6 2 4" xfId="12251" xr:uid="{00000000-0005-0000-0000-000093640000}"/>
    <cellStyle name="Output 2 3 6 2 4 2" xfId="21503" xr:uid="{00000000-0005-0000-0000-000094640000}"/>
    <cellStyle name="Output 2 3 6 2 4 3" xfId="30755" xr:uid="{00000000-0005-0000-0000-000095640000}"/>
    <cellStyle name="Output 2 3 6 3" xfId="3655" xr:uid="{00000000-0005-0000-0000-000096640000}"/>
    <cellStyle name="Output 2 3 6 3 2" xfId="7103" xr:uid="{00000000-0005-0000-0000-000097640000}"/>
    <cellStyle name="Output 2 3 6 3 2 2" xfId="16355" xr:uid="{00000000-0005-0000-0000-000098640000}"/>
    <cellStyle name="Output 2 3 6 3 2 2 2" xfId="25607" xr:uid="{00000000-0005-0000-0000-000099640000}"/>
    <cellStyle name="Output 2 3 6 3 2 2 3" xfId="34859" xr:uid="{00000000-0005-0000-0000-00009A640000}"/>
    <cellStyle name="Output 2 3 6 3 3" xfId="9785" xr:uid="{00000000-0005-0000-0000-00009B640000}"/>
    <cellStyle name="Output 2 3 6 3 3 2" xfId="19037" xr:uid="{00000000-0005-0000-0000-00009C640000}"/>
    <cellStyle name="Output 2 3 6 3 3 2 2" xfId="28289" xr:uid="{00000000-0005-0000-0000-00009D640000}"/>
    <cellStyle name="Output 2 3 6 3 3 2 3" xfId="37541" xr:uid="{00000000-0005-0000-0000-00009E640000}"/>
    <cellStyle name="Output 2 3 6 3 4" xfId="12907" xr:uid="{00000000-0005-0000-0000-00009F640000}"/>
    <cellStyle name="Output 2 3 6 3 4 2" xfId="22159" xr:uid="{00000000-0005-0000-0000-0000A0640000}"/>
    <cellStyle name="Output 2 3 6 3 4 3" xfId="31411" xr:uid="{00000000-0005-0000-0000-0000A1640000}"/>
    <cellStyle name="Output 2 3 6 4" xfId="4290" xr:uid="{00000000-0005-0000-0000-0000A2640000}"/>
    <cellStyle name="Output 2 3 6 4 2" xfId="7738" xr:uid="{00000000-0005-0000-0000-0000A3640000}"/>
    <cellStyle name="Output 2 3 6 4 2 2" xfId="16990" xr:uid="{00000000-0005-0000-0000-0000A4640000}"/>
    <cellStyle name="Output 2 3 6 4 2 2 2" xfId="26242" xr:uid="{00000000-0005-0000-0000-0000A5640000}"/>
    <cellStyle name="Output 2 3 6 4 2 2 3" xfId="35494" xr:uid="{00000000-0005-0000-0000-0000A6640000}"/>
    <cellStyle name="Output 2 3 6 4 3" xfId="10420" xr:uid="{00000000-0005-0000-0000-0000A7640000}"/>
    <cellStyle name="Output 2 3 6 4 3 2" xfId="19672" xr:uid="{00000000-0005-0000-0000-0000A8640000}"/>
    <cellStyle name="Output 2 3 6 4 3 2 2" xfId="28924" xr:uid="{00000000-0005-0000-0000-0000A9640000}"/>
    <cellStyle name="Output 2 3 6 4 3 2 3" xfId="38176" xr:uid="{00000000-0005-0000-0000-0000AA640000}"/>
    <cellStyle name="Output 2 3 6 4 4" xfId="13542" xr:uid="{00000000-0005-0000-0000-0000AB640000}"/>
    <cellStyle name="Output 2 3 6 4 4 2" xfId="22794" xr:uid="{00000000-0005-0000-0000-0000AC640000}"/>
    <cellStyle name="Output 2 3 6 4 4 3" xfId="32046" xr:uid="{00000000-0005-0000-0000-0000AD640000}"/>
    <cellStyle name="Output 2 3 6 5" xfId="5698" xr:uid="{00000000-0005-0000-0000-0000AE640000}"/>
    <cellStyle name="Output 2 3 6 5 2" xfId="14950" xr:uid="{00000000-0005-0000-0000-0000AF640000}"/>
    <cellStyle name="Output 2 3 6 5 2 2" xfId="24202" xr:uid="{00000000-0005-0000-0000-0000B0640000}"/>
    <cellStyle name="Output 2 3 6 5 2 3" xfId="33454" xr:uid="{00000000-0005-0000-0000-0000B1640000}"/>
    <cellStyle name="Output 2 3 6 6" xfId="8380" xr:uid="{00000000-0005-0000-0000-0000B2640000}"/>
    <cellStyle name="Output 2 3 6 6 2" xfId="17632" xr:uid="{00000000-0005-0000-0000-0000B3640000}"/>
    <cellStyle name="Output 2 3 6 6 2 2" xfId="26884" xr:uid="{00000000-0005-0000-0000-0000B4640000}"/>
    <cellStyle name="Output 2 3 6 6 2 3" xfId="36136" xr:uid="{00000000-0005-0000-0000-0000B5640000}"/>
    <cellStyle name="Output 2 3 6 7" xfId="11502" xr:uid="{00000000-0005-0000-0000-0000B6640000}"/>
    <cellStyle name="Output 2 3 6 7 2" xfId="20754" xr:uid="{00000000-0005-0000-0000-0000B7640000}"/>
    <cellStyle name="Output 2 3 6 7 3" xfId="30006" xr:uid="{00000000-0005-0000-0000-0000B8640000}"/>
    <cellStyle name="Output 2 3 7" xfId="1081" xr:uid="{00000000-0005-0000-0000-0000B9640000}"/>
    <cellStyle name="Output 2 3 7 2" xfId="4809" xr:uid="{00000000-0005-0000-0000-0000BA640000}"/>
    <cellStyle name="Output 2 3 7 2 2" xfId="14061" xr:uid="{00000000-0005-0000-0000-0000BB640000}"/>
    <cellStyle name="Output 2 3 7 2 2 2" xfId="23313" xr:uid="{00000000-0005-0000-0000-0000BC640000}"/>
    <cellStyle name="Output 2 3 7 2 2 3" xfId="32565" xr:uid="{00000000-0005-0000-0000-0000BD640000}"/>
    <cellStyle name="Output 2 3 7 3" xfId="4888" xr:uid="{00000000-0005-0000-0000-0000BE640000}"/>
    <cellStyle name="Output 2 3 7 3 2" xfId="14140" xr:uid="{00000000-0005-0000-0000-0000BF640000}"/>
    <cellStyle name="Output 2 3 7 3 2 2" xfId="23392" xr:uid="{00000000-0005-0000-0000-0000C0640000}"/>
    <cellStyle name="Output 2 3 7 3 2 3" xfId="32644" xr:uid="{00000000-0005-0000-0000-0000C1640000}"/>
    <cellStyle name="Output 2 3 7 4" xfId="10835" xr:uid="{00000000-0005-0000-0000-0000C2640000}"/>
    <cellStyle name="Output 2 3 7 4 2" xfId="20087" xr:uid="{00000000-0005-0000-0000-0000C3640000}"/>
    <cellStyle name="Output 2 3 7 4 3" xfId="29339" xr:uid="{00000000-0005-0000-0000-0000C4640000}"/>
    <cellStyle name="Output 2 3 8" xfId="2294" xr:uid="{00000000-0005-0000-0000-0000C5640000}"/>
    <cellStyle name="Output 2 3 8 2" xfId="5742" xr:uid="{00000000-0005-0000-0000-0000C6640000}"/>
    <cellStyle name="Output 2 3 8 2 2" xfId="14994" xr:uid="{00000000-0005-0000-0000-0000C7640000}"/>
    <cellStyle name="Output 2 3 8 2 2 2" xfId="24246" xr:uid="{00000000-0005-0000-0000-0000C8640000}"/>
    <cellStyle name="Output 2 3 8 2 2 3" xfId="33498" xr:uid="{00000000-0005-0000-0000-0000C9640000}"/>
    <cellStyle name="Output 2 3 8 3" xfId="8424" xr:uid="{00000000-0005-0000-0000-0000CA640000}"/>
    <cellStyle name="Output 2 3 8 3 2" xfId="17676" xr:uid="{00000000-0005-0000-0000-0000CB640000}"/>
    <cellStyle name="Output 2 3 8 3 2 2" xfId="26928" xr:uid="{00000000-0005-0000-0000-0000CC640000}"/>
    <cellStyle name="Output 2 3 8 3 2 3" xfId="36180" xr:uid="{00000000-0005-0000-0000-0000CD640000}"/>
    <cellStyle name="Output 2 3 8 4" xfId="11546" xr:uid="{00000000-0005-0000-0000-0000CE640000}"/>
    <cellStyle name="Output 2 3 8 4 2" xfId="20798" xr:uid="{00000000-0005-0000-0000-0000CF640000}"/>
    <cellStyle name="Output 2 3 8 4 3" xfId="30050" xr:uid="{00000000-0005-0000-0000-0000D0640000}"/>
    <cellStyle name="Output 2 3 9" xfId="2383" xr:uid="{00000000-0005-0000-0000-0000D1640000}"/>
    <cellStyle name="Output 2 3 9 2" xfId="5831" xr:uid="{00000000-0005-0000-0000-0000D2640000}"/>
    <cellStyle name="Output 2 3 9 2 2" xfId="15083" xr:uid="{00000000-0005-0000-0000-0000D3640000}"/>
    <cellStyle name="Output 2 3 9 2 2 2" xfId="24335" xr:uid="{00000000-0005-0000-0000-0000D4640000}"/>
    <cellStyle name="Output 2 3 9 2 2 3" xfId="33587" xr:uid="{00000000-0005-0000-0000-0000D5640000}"/>
    <cellStyle name="Output 2 3 9 3" xfId="8513" xr:uid="{00000000-0005-0000-0000-0000D6640000}"/>
    <cellStyle name="Output 2 3 9 3 2" xfId="17765" xr:uid="{00000000-0005-0000-0000-0000D7640000}"/>
    <cellStyle name="Output 2 3 9 3 2 2" xfId="27017" xr:uid="{00000000-0005-0000-0000-0000D8640000}"/>
    <cellStyle name="Output 2 3 9 3 2 3" xfId="36269" xr:uid="{00000000-0005-0000-0000-0000D9640000}"/>
    <cellStyle name="Output 2 3 9 4" xfId="11635" xr:uid="{00000000-0005-0000-0000-0000DA640000}"/>
    <cellStyle name="Output 2 3 9 4 2" xfId="20887" xr:uid="{00000000-0005-0000-0000-0000DB640000}"/>
    <cellStyle name="Output 2 3 9 4 3" xfId="30139" xr:uid="{00000000-0005-0000-0000-0000DC640000}"/>
    <cellStyle name="Output 2 4" xfId="823" xr:uid="{00000000-0005-0000-0000-0000DD640000}"/>
    <cellStyle name="Output 2 4 10" xfId="4566" xr:uid="{00000000-0005-0000-0000-0000DE640000}"/>
    <cellStyle name="Output 2 4 10 2" xfId="13818" xr:uid="{00000000-0005-0000-0000-0000DF640000}"/>
    <cellStyle name="Output 2 4 10 2 2" xfId="23070" xr:uid="{00000000-0005-0000-0000-0000E0640000}"/>
    <cellStyle name="Output 2 4 10 2 3" xfId="32322" xr:uid="{00000000-0005-0000-0000-0000E1640000}"/>
    <cellStyle name="Output 2 4 11" xfId="4983" xr:uid="{00000000-0005-0000-0000-0000E2640000}"/>
    <cellStyle name="Output 2 4 11 2" xfId="14235" xr:uid="{00000000-0005-0000-0000-0000E3640000}"/>
    <cellStyle name="Output 2 4 11 2 2" xfId="23487" xr:uid="{00000000-0005-0000-0000-0000E4640000}"/>
    <cellStyle name="Output 2 4 11 2 3" xfId="32739" xr:uid="{00000000-0005-0000-0000-0000E5640000}"/>
    <cellStyle name="Output 2 4 12" xfId="10595" xr:uid="{00000000-0005-0000-0000-0000E6640000}"/>
    <cellStyle name="Output 2 4 12 2" xfId="19847" xr:uid="{00000000-0005-0000-0000-0000E7640000}"/>
    <cellStyle name="Output 2 4 12 3" xfId="29099" xr:uid="{00000000-0005-0000-0000-0000E8640000}"/>
    <cellStyle name="Output 2 4 2" xfId="2002" xr:uid="{00000000-0005-0000-0000-0000E9640000}"/>
    <cellStyle name="Output 2 4 2 2" xfId="2755" xr:uid="{00000000-0005-0000-0000-0000EA640000}"/>
    <cellStyle name="Output 2 4 2 2 2" xfId="6203" xr:uid="{00000000-0005-0000-0000-0000EB640000}"/>
    <cellStyle name="Output 2 4 2 2 2 2" xfId="15455" xr:uid="{00000000-0005-0000-0000-0000EC640000}"/>
    <cellStyle name="Output 2 4 2 2 2 2 2" xfId="24707" xr:uid="{00000000-0005-0000-0000-0000ED640000}"/>
    <cellStyle name="Output 2 4 2 2 2 2 3" xfId="33959" xr:uid="{00000000-0005-0000-0000-0000EE640000}"/>
    <cellStyle name="Output 2 4 2 2 3" xfId="8885" xr:uid="{00000000-0005-0000-0000-0000EF640000}"/>
    <cellStyle name="Output 2 4 2 2 3 2" xfId="18137" xr:uid="{00000000-0005-0000-0000-0000F0640000}"/>
    <cellStyle name="Output 2 4 2 2 3 2 2" xfId="27389" xr:uid="{00000000-0005-0000-0000-0000F1640000}"/>
    <cellStyle name="Output 2 4 2 2 3 2 3" xfId="36641" xr:uid="{00000000-0005-0000-0000-0000F2640000}"/>
    <cellStyle name="Output 2 4 2 2 4" xfId="12007" xr:uid="{00000000-0005-0000-0000-0000F3640000}"/>
    <cellStyle name="Output 2 4 2 2 4 2" xfId="21259" xr:uid="{00000000-0005-0000-0000-0000F4640000}"/>
    <cellStyle name="Output 2 4 2 2 4 3" xfId="30511" xr:uid="{00000000-0005-0000-0000-0000F5640000}"/>
    <cellStyle name="Output 2 4 2 3" xfId="3411" xr:uid="{00000000-0005-0000-0000-0000F6640000}"/>
    <cellStyle name="Output 2 4 2 3 2" xfId="6859" xr:uid="{00000000-0005-0000-0000-0000F7640000}"/>
    <cellStyle name="Output 2 4 2 3 2 2" xfId="16111" xr:uid="{00000000-0005-0000-0000-0000F8640000}"/>
    <cellStyle name="Output 2 4 2 3 2 2 2" xfId="25363" xr:uid="{00000000-0005-0000-0000-0000F9640000}"/>
    <cellStyle name="Output 2 4 2 3 2 2 3" xfId="34615" xr:uid="{00000000-0005-0000-0000-0000FA640000}"/>
    <cellStyle name="Output 2 4 2 3 3" xfId="9541" xr:uid="{00000000-0005-0000-0000-0000FB640000}"/>
    <cellStyle name="Output 2 4 2 3 3 2" xfId="18793" xr:uid="{00000000-0005-0000-0000-0000FC640000}"/>
    <cellStyle name="Output 2 4 2 3 3 2 2" xfId="28045" xr:uid="{00000000-0005-0000-0000-0000FD640000}"/>
    <cellStyle name="Output 2 4 2 3 3 2 3" xfId="37297" xr:uid="{00000000-0005-0000-0000-0000FE640000}"/>
    <cellStyle name="Output 2 4 2 3 4" xfId="12663" xr:uid="{00000000-0005-0000-0000-0000FF640000}"/>
    <cellStyle name="Output 2 4 2 3 4 2" xfId="21915" xr:uid="{00000000-0005-0000-0000-000000650000}"/>
    <cellStyle name="Output 2 4 2 3 4 3" xfId="31167" xr:uid="{00000000-0005-0000-0000-000001650000}"/>
    <cellStyle name="Output 2 4 2 4" xfId="4046" xr:uid="{00000000-0005-0000-0000-000002650000}"/>
    <cellStyle name="Output 2 4 2 4 2" xfId="7494" xr:uid="{00000000-0005-0000-0000-000003650000}"/>
    <cellStyle name="Output 2 4 2 4 2 2" xfId="16746" xr:uid="{00000000-0005-0000-0000-000004650000}"/>
    <cellStyle name="Output 2 4 2 4 2 2 2" xfId="25998" xr:uid="{00000000-0005-0000-0000-000005650000}"/>
    <cellStyle name="Output 2 4 2 4 2 2 3" xfId="35250" xr:uid="{00000000-0005-0000-0000-000006650000}"/>
    <cellStyle name="Output 2 4 2 4 3" xfId="10176" xr:uid="{00000000-0005-0000-0000-000007650000}"/>
    <cellStyle name="Output 2 4 2 4 3 2" xfId="19428" xr:uid="{00000000-0005-0000-0000-000008650000}"/>
    <cellStyle name="Output 2 4 2 4 3 2 2" xfId="28680" xr:uid="{00000000-0005-0000-0000-000009650000}"/>
    <cellStyle name="Output 2 4 2 4 3 2 3" xfId="37932" xr:uid="{00000000-0005-0000-0000-00000A650000}"/>
    <cellStyle name="Output 2 4 2 4 4" xfId="13298" xr:uid="{00000000-0005-0000-0000-00000B650000}"/>
    <cellStyle name="Output 2 4 2 4 4 2" xfId="22550" xr:uid="{00000000-0005-0000-0000-00000C650000}"/>
    <cellStyle name="Output 2 4 2 4 4 3" xfId="31802" xr:uid="{00000000-0005-0000-0000-00000D650000}"/>
    <cellStyle name="Output 2 4 2 5" xfId="5452" xr:uid="{00000000-0005-0000-0000-00000E650000}"/>
    <cellStyle name="Output 2 4 2 5 2" xfId="14704" xr:uid="{00000000-0005-0000-0000-00000F650000}"/>
    <cellStyle name="Output 2 4 2 5 2 2" xfId="23956" xr:uid="{00000000-0005-0000-0000-000010650000}"/>
    <cellStyle name="Output 2 4 2 5 2 3" xfId="33208" xr:uid="{00000000-0005-0000-0000-000011650000}"/>
    <cellStyle name="Output 2 4 2 6" xfId="8135" xr:uid="{00000000-0005-0000-0000-000012650000}"/>
    <cellStyle name="Output 2 4 2 6 2" xfId="17387" xr:uid="{00000000-0005-0000-0000-000013650000}"/>
    <cellStyle name="Output 2 4 2 6 2 2" xfId="26639" xr:uid="{00000000-0005-0000-0000-000014650000}"/>
    <cellStyle name="Output 2 4 2 6 2 3" xfId="35891" xr:uid="{00000000-0005-0000-0000-000015650000}"/>
    <cellStyle name="Output 2 4 2 7" xfId="11257" xr:uid="{00000000-0005-0000-0000-000016650000}"/>
    <cellStyle name="Output 2 4 2 7 2" xfId="20509" xr:uid="{00000000-0005-0000-0000-000017650000}"/>
    <cellStyle name="Output 2 4 2 7 3" xfId="29761" xr:uid="{00000000-0005-0000-0000-000018650000}"/>
    <cellStyle name="Output 2 4 3" xfId="2084" xr:uid="{00000000-0005-0000-0000-000019650000}"/>
    <cellStyle name="Output 2 4 3 2" xfId="2833" xr:uid="{00000000-0005-0000-0000-00001A650000}"/>
    <cellStyle name="Output 2 4 3 2 2" xfId="6281" xr:uid="{00000000-0005-0000-0000-00001B650000}"/>
    <cellStyle name="Output 2 4 3 2 2 2" xfId="15533" xr:uid="{00000000-0005-0000-0000-00001C650000}"/>
    <cellStyle name="Output 2 4 3 2 2 2 2" xfId="24785" xr:uid="{00000000-0005-0000-0000-00001D650000}"/>
    <cellStyle name="Output 2 4 3 2 2 2 3" xfId="34037" xr:uid="{00000000-0005-0000-0000-00001E650000}"/>
    <cellStyle name="Output 2 4 3 2 3" xfId="8963" xr:uid="{00000000-0005-0000-0000-00001F650000}"/>
    <cellStyle name="Output 2 4 3 2 3 2" xfId="18215" xr:uid="{00000000-0005-0000-0000-000020650000}"/>
    <cellStyle name="Output 2 4 3 2 3 2 2" xfId="27467" xr:uid="{00000000-0005-0000-0000-000021650000}"/>
    <cellStyle name="Output 2 4 3 2 3 2 3" xfId="36719" xr:uid="{00000000-0005-0000-0000-000022650000}"/>
    <cellStyle name="Output 2 4 3 2 4" xfId="12085" xr:uid="{00000000-0005-0000-0000-000023650000}"/>
    <cellStyle name="Output 2 4 3 2 4 2" xfId="21337" xr:uid="{00000000-0005-0000-0000-000024650000}"/>
    <cellStyle name="Output 2 4 3 2 4 3" xfId="30589" xr:uid="{00000000-0005-0000-0000-000025650000}"/>
    <cellStyle name="Output 2 4 3 3" xfId="3489" xr:uid="{00000000-0005-0000-0000-000026650000}"/>
    <cellStyle name="Output 2 4 3 3 2" xfId="6937" xr:uid="{00000000-0005-0000-0000-000027650000}"/>
    <cellStyle name="Output 2 4 3 3 2 2" xfId="16189" xr:uid="{00000000-0005-0000-0000-000028650000}"/>
    <cellStyle name="Output 2 4 3 3 2 2 2" xfId="25441" xr:uid="{00000000-0005-0000-0000-000029650000}"/>
    <cellStyle name="Output 2 4 3 3 2 2 3" xfId="34693" xr:uid="{00000000-0005-0000-0000-00002A650000}"/>
    <cellStyle name="Output 2 4 3 3 3" xfId="9619" xr:uid="{00000000-0005-0000-0000-00002B650000}"/>
    <cellStyle name="Output 2 4 3 3 3 2" xfId="18871" xr:uid="{00000000-0005-0000-0000-00002C650000}"/>
    <cellStyle name="Output 2 4 3 3 3 2 2" xfId="28123" xr:uid="{00000000-0005-0000-0000-00002D650000}"/>
    <cellStyle name="Output 2 4 3 3 3 2 3" xfId="37375" xr:uid="{00000000-0005-0000-0000-00002E650000}"/>
    <cellStyle name="Output 2 4 3 3 4" xfId="12741" xr:uid="{00000000-0005-0000-0000-00002F650000}"/>
    <cellStyle name="Output 2 4 3 3 4 2" xfId="21993" xr:uid="{00000000-0005-0000-0000-000030650000}"/>
    <cellStyle name="Output 2 4 3 3 4 3" xfId="31245" xr:uid="{00000000-0005-0000-0000-000031650000}"/>
    <cellStyle name="Output 2 4 3 4" xfId="4124" xr:uid="{00000000-0005-0000-0000-000032650000}"/>
    <cellStyle name="Output 2 4 3 4 2" xfId="7572" xr:uid="{00000000-0005-0000-0000-000033650000}"/>
    <cellStyle name="Output 2 4 3 4 2 2" xfId="16824" xr:uid="{00000000-0005-0000-0000-000034650000}"/>
    <cellStyle name="Output 2 4 3 4 2 2 2" xfId="26076" xr:uid="{00000000-0005-0000-0000-000035650000}"/>
    <cellStyle name="Output 2 4 3 4 2 2 3" xfId="35328" xr:uid="{00000000-0005-0000-0000-000036650000}"/>
    <cellStyle name="Output 2 4 3 4 3" xfId="10254" xr:uid="{00000000-0005-0000-0000-000037650000}"/>
    <cellStyle name="Output 2 4 3 4 3 2" xfId="19506" xr:uid="{00000000-0005-0000-0000-000038650000}"/>
    <cellStyle name="Output 2 4 3 4 3 2 2" xfId="28758" xr:uid="{00000000-0005-0000-0000-000039650000}"/>
    <cellStyle name="Output 2 4 3 4 3 2 3" xfId="38010" xr:uid="{00000000-0005-0000-0000-00003A650000}"/>
    <cellStyle name="Output 2 4 3 4 4" xfId="13376" xr:uid="{00000000-0005-0000-0000-00003B650000}"/>
    <cellStyle name="Output 2 4 3 4 4 2" xfId="22628" xr:uid="{00000000-0005-0000-0000-00003C650000}"/>
    <cellStyle name="Output 2 4 3 4 4 3" xfId="31880" xr:uid="{00000000-0005-0000-0000-00003D650000}"/>
    <cellStyle name="Output 2 4 3 5" xfId="5532" xr:uid="{00000000-0005-0000-0000-00003E650000}"/>
    <cellStyle name="Output 2 4 3 5 2" xfId="14784" xr:uid="{00000000-0005-0000-0000-00003F650000}"/>
    <cellStyle name="Output 2 4 3 5 2 2" xfId="24036" xr:uid="{00000000-0005-0000-0000-000040650000}"/>
    <cellStyle name="Output 2 4 3 5 2 3" xfId="33288" xr:uid="{00000000-0005-0000-0000-000041650000}"/>
    <cellStyle name="Output 2 4 3 6" xfId="8214" xr:uid="{00000000-0005-0000-0000-000042650000}"/>
    <cellStyle name="Output 2 4 3 6 2" xfId="17466" xr:uid="{00000000-0005-0000-0000-000043650000}"/>
    <cellStyle name="Output 2 4 3 6 2 2" xfId="26718" xr:uid="{00000000-0005-0000-0000-000044650000}"/>
    <cellStyle name="Output 2 4 3 6 2 3" xfId="35970" xr:uid="{00000000-0005-0000-0000-000045650000}"/>
    <cellStyle name="Output 2 4 3 7" xfId="11336" xr:uid="{00000000-0005-0000-0000-000046650000}"/>
    <cellStyle name="Output 2 4 3 7 2" xfId="20588" xr:uid="{00000000-0005-0000-0000-000047650000}"/>
    <cellStyle name="Output 2 4 3 7 3" xfId="29840" xr:uid="{00000000-0005-0000-0000-000048650000}"/>
    <cellStyle name="Output 2 4 4" xfId="2157" xr:uid="{00000000-0005-0000-0000-000049650000}"/>
    <cellStyle name="Output 2 4 4 2" xfId="2906" xr:uid="{00000000-0005-0000-0000-00004A650000}"/>
    <cellStyle name="Output 2 4 4 2 2" xfId="6354" xr:uid="{00000000-0005-0000-0000-00004B650000}"/>
    <cellStyle name="Output 2 4 4 2 2 2" xfId="15606" xr:uid="{00000000-0005-0000-0000-00004C650000}"/>
    <cellStyle name="Output 2 4 4 2 2 2 2" xfId="24858" xr:uid="{00000000-0005-0000-0000-00004D650000}"/>
    <cellStyle name="Output 2 4 4 2 2 2 3" xfId="34110" xr:uid="{00000000-0005-0000-0000-00004E650000}"/>
    <cellStyle name="Output 2 4 4 2 3" xfId="9036" xr:uid="{00000000-0005-0000-0000-00004F650000}"/>
    <cellStyle name="Output 2 4 4 2 3 2" xfId="18288" xr:uid="{00000000-0005-0000-0000-000050650000}"/>
    <cellStyle name="Output 2 4 4 2 3 2 2" xfId="27540" xr:uid="{00000000-0005-0000-0000-000051650000}"/>
    <cellStyle name="Output 2 4 4 2 3 2 3" xfId="36792" xr:uid="{00000000-0005-0000-0000-000052650000}"/>
    <cellStyle name="Output 2 4 4 2 4" xfId="12158" xr:uid="{00000000-0005-0000-0000-000053650000}"/>
    <cellStyle name="Output 2 4 4 2 4 2" xfId="21410" xr:uid="{00000000-0005-0000-0000-000054650000}"/>
    <cellStyle name="Output 2 4 4 2 4 3" xfId="30662" xr:uid="{00000000-0005-0000-0000-000055650000}"/>
    <cellStyle name="Output 2 4 4 3" xfId="3562" xr:uid="{00000000-0005-0000-0000-000056650000}"/>
    <cellStyle name="Output 2 4 4 3 2" xfId="7010" xr:uid="{00000000-0005-0000-0000-000057650000}"/>
    <cellStyle name="Output 2 4 4 3 2 2" xfId="16262" xr:uid="{00000000-0005-0000-0000-000058650000}"/>
    <cellStyle name="Output 2 4 4 3 2 2 2" xfId="25514" xr:uid="{00000000-0005-0000-0000-000059650000}"/>
    <cellStyle name="Output 2 4 4 3 2 2 3" xfId="34766" xr:uid="{00000000-0005-0000-0000-00005A650000}"/>
    <cellStyle name="Output 2 4 4 3 3" xfId="9692" xr:uid="{00000000-0005-0000-0000-00005B650000}"/>
    <cellStyle name="Output 2 4 4 3 3 2" xfId="18944" xr:uid="{00000000-0005-0000-0000-00005C650000}"/>
    <cellStyle name="Output 2 4 4 3 3 2 2" xfId="28196" xr:uid="{00000000-0005-0000-0000-00005D650000}"/>
    <cellStyle name="Output 2 4 4 3 3 2 3" xfId="37448" xr:uid="{00000000-0005-0000-0000-00005E650000}"/>
    <cellStyle name="Output 2 4 4 3 4" xfId="12814" xr:uid="{00000000-0005-0000-0000-00005F650000}"/>
    <cellStyle name="Output 2 4 4 3 4 2" xfId="22066" xr:uid="{00000000-0005-0000-0000-000060650000}"/>
    <cellStyle name="Output 2 4 4 3 4 3" xfId="31318" xr:uid="{00000000-0005-0000-0000-000061650000}"/>
    <cellStyle name="Output 2 4 4 4" xfId="4197" xr:uid="{00000000-0005-0000-0000-000062650000}"/>
    <cellStyle name="Output 2 4 4 4 2" xfId="7645" xr:uid="{00000000-0005-0000-0000-000063650000}"/>
    <cellStyle name="Output 2 4 4 4 2 2" xfId="16897" xr:uid="{00000000-0005-0000-0000-000064650000}"/>
    <cellStyle name="Output 2 4 4 4 2 2 2" xfId="26149" xr:uid="{00000000-0005-0000-0000-000065650000}"/>
    <cellStyle name="Output 2 4 4 4 2 2 3" xfId="35401" xr:uid="{00000000-0005-0000-0000-000066650000}"/>
    <cellStyle name="Output 2 4 4 4 3" xfId="10327" xr:uid="{00000000-0005-0000-0000-000067650000}"/>
    <cellStyle name="Output 2 4 4 4 3 2" xfId="19579" xr:uid="{00000000-0005-0000-0000-000068650000}"/>
    <cellStyle name="Output 2 4 4 4 3 2 2" xfId="28831" xr:uid="{00000000-0005-0000-0000-000069650000}"/>
    <cellStyle name="Output 2 4 4 4 3 2 3" xfId="38083" xr:uid="{00000000-0005-0000-0000-00006A650000}"/>
    <cellStyle name="Output 2 4 4 4 4" xfId="13449" xr:uid="{00000000-0005-0000-0000-00006B650000}"/>
    <cellStyle name="Output 2 4 4 4 4 2" xfId="22701" xr:uid="{00000000-0005-0000-0000-00006C650000}"/>
    <cellStyle name="Output 2 4 4 4 4 3" xfId="31953" xr:uid="{00000000-0005-0000-0000-00006D650000}"/>
    <cellStyle name="Output 2 4 4 5" xfId="5605" xr:uid="{00000000-0005-0000-0000-00006E650000}"/>
    <cellStyle name="Output 2 4 4 5 2" xfId="14857" xr:uid="{00000000-0005-0000-0000-00006F650000}"/>
    <cellStyle name="Output 2 4 4 5 2 2" xfId="24109" xr:uid="{00000000-0005-0000-0000-000070650000}"/>
    <cellStyle name="Output 2 4 4 5 2 3" xfId="33361" xr:uid="{00000000-0005-0000-0000-000071650000}"/>
    <cellStyle name="Output 2 4 4 6" xfId="8287" xr:uid="{00000000-0005-0000-0000-000072650000}"/>
    <cellStyle name="Output 2 4 4 6 2" xfId="17539" xr:uid="{00000000-0005-0000-0000-000073650000}"/>
    <cellStyle name="Output 2 4 4 6 2 2" xfId="26791" xr:uid="{00000000-0005-0000-0000-000074650000}"/>
    <cellStyle name="Output 2 4 4 6 2 3" xfId="36043" xr:uid="{00000000-0005-0000-0000-000075650000}"/>
    <cellStyle name="Output 2 4 4 7" xfId="11409" xr:uid="{00000000-0005-0000-0000-000076650000}"/>
    <cellStyle name="Output 2 4 4 7 2" xfId="20661" xr:uid="{00000000-0005-0000-0000-000077650000}"/>
    <cellStyle name="Output 2 4 4 7 3" xfId="29913" xr:uid="{00000000-0005-0000-0000-000078650000}"/>
    <cellStyle name="Output 2 4 5" xfId="2220" xr:uid="{00000000-0005-0000-0000-000079650000}"/>
    <cellStyle name="Output 2 4 5 2" xfId="2969" xr:uid="{00000000-0005-0000-0000-00007A650000}"/>
    <cellStyle name="Output 2 4 5 2 2" xfId="6417" xr:uid="{00000000-0005-0000-0000-00007B650000}"/>
    <cellStyle name="Output 2 4 5 2 2 2" xfId="15669" xr:uid="{00000000-0005-0000-0000-00007C650000}"/>
    <cellStyle name="Output 2 4 5 2 2 2 2" xfId="24921" xr:uid="{00000000-0005-0000-0000-00007D650000}"/>
    <cellStyle name="Output 2 4 5 2 2 2 3" xfId="34173" xr:uid="{00000000-0005-0000-0000-00007E650000}"/>
    <cellStyle name="Output 2 4 5 2 3" xfId="9099" xr:uid="{00000000-0005-0000-0000-00007F650000}"/>
    <cellStyle name="Output 2 4 5 2 3 2" xfId="18351" xr:uid="{00000000-0005-0000-0000-000080650000}"/>
    <cellStyle name="Output 2 4 5 2 3 2 2" xfId="27603" xr:uid="{00000000-0005-0000-0000-000081650000}"/>
    <cellStyle name="Output 2 4 5 2 3 2 3" xfId="36855" xr:uid="{00000000-0005-0000-0000-000082650000}"/>
    <cellStyle name="Output 2 4 5 2 4" xfId="12221" xr:uid="{00000000-0005-0000-0000-000083650000}"/>
    <cellStyle name="Output 2 4 5 2 4 2" xfId="21473" xr:uid="{00000000-0005-0000-0000-000084650000}"/>
    <cellStyle name="Output 2 4 5 2 4 3" xfId="30725" xr:uid="{00000000-0005-0000-0000-000085650000}"/>
    <cellStyle name="Output 2 4 5 3" xfId="3625" xr:uid="{00000000-0005-0000-0000-000086650000}"/>
    <cellStyle name="Output 2 4 5 3 2" xfId="7073" xr:uid="{00000000-0005-0000-0000-000087650000}"/>
    <cellStyle name="Output 2 4 5 3 2 2" xfId="16325" xr:uid="{00000000-0005-0000-0000-000088650000}"/>
    <cellStyle name="Output 2 4 5 3 2 2 2" xfId="25577" xr:uid="{00000000-0005-0000-0000-000089650000}"/>
    <cellStyle name="Output 2 4 5 3 2 2 3" xfId="34829" xr:uid="{00000000-0005-0000-0000-00008A650000}"/>
    <cellStyle name="Output 2 4 5 3 3" xfId="9755" xr:uid="{00000000-0005-0000-0000-00008B650000}"/>
    <cellStyle name="Output 2 4 5 3 3 2" xfId="19007" xr:uid="{00000000-0005-0000-0000-00008C650000}"/>
    <cellStyle name="Output 2 4 5 3 3 2 2" xfId="28259" xr:uid="{00000000-0005-0000-0000-00008D650000}"/>
    <cellStyle name="Output 2 4 5 3 3 2 3" xfId="37511" xr:uid="{00000000-0005-0000-0000-00008E650000}"/>
    <cellStyle name="Output 2 4 5 3 4" xfId="12877" xr:uid="{00000000-0005-0000-0000-00008F650000}"/>
    <cellStyle name="Output 2 4 5 3 4 2" xfId="22129" xr:uid="{00000000-0005-0000-0000-000090650000}"/>
    <cellStyle name="Output 2 4 5 3 4 3" xfId="31381" xr:uid="{00000000-0005-0000-0000-000091650000}"/>
    <cellStyle name="Output 2 4 5 4" xfId="4260" xr:uid="{00000000-0005-0000-0000-000092650000}"/>
    <cellStyle name="Output 2 4 5 4 2" xfId="7708" xr:uid="{00000000-0005-0000-0000-000093650000}"/>
    <cellStyle name="Output 2 4 5 4 2 2" xfId="16960" xr:uid="{00000000-0005-0000-0000-000094650000}"/>
    <cellStyle name="Output 2 4 5 4 2 2 2" xfId="26212" xr:uid="{00000000-0005-0000-0000-000095650000}"/>
    <cellStyle name="Output 2 4 5 4 2 2 3" xfId="35464" xr:uid="{00000000-0005-0000-0000-000096650000}"/>
    <cellStyle name="Output 2 4 5 4 3" xfId="10390" xr:uid="{00000000-0005-0000-0000-000097650000}"/>
    <cellStyle name="Output 2 4 5 4 3 2" xfId="19642" xr:uid="{00000000-0005-0000-0000-000098650000}"/>
    <cellStyle name="Output 2 4 5 4 3 2 2" xfId="28894" xr:uid="{00000000-0005-0000-0000-000099650000}"/>
    <cellStyle name="Output 2 4 5 4 3 2 3" xfId="38146" xr:uid="{00000000-0005-0000-0000-00009A650000}"/>
    <cellStyle name="Output 2 4 5 4 4" xfId="13512" xr:uid="{00000000-0005-0000-0000-00009B650000}"/>
    <cellStyle name="Output 2 4 5 4 4 2" xfId="22764" xr:uid="{00000000-0005-0000-0000-00009C650000}"/>
    <cellStyle name="Output 2 4 5 4 4 3" xfId="32016" xr:uid="{00000000-0005-0000-0000-00009D650000}"/>
    <cellStyle name="Output 2 4 5 5" xfId="5668" xr:uid="{00000000-0005-0000-0000-00009E650000}"/>
    <cellStyle name="Output 2 4 5 5 2" xfId="14920" xr:uid="{00000000-0005-0000-0000-00009F650000}"/>
    <cellStyle name="Output 2 4 5 5 2 2" xfId="24172" xr:uid="{00000000-0005-0000-0000-0000A0650000}"/>
    <cellStyle name="Output 2 4 5 5 2 3" xfId="33424" xr:uid="{00000000-0005-0000-0000-0000A1650000}"/>
    <cellStyle name="Output 2 4 5 6" xfId="8350" xr:uid="{00000000-0005-0000-0000-0000A2650000}"/>
    <cellStyle name="Output 2 4 5 6 2" xfId="17602" xr:uid="{00000000-0005-0000-0000-0000A3650000}"/>
    <cellStyle name="Output 2 4 5 6 2 2" xfId="26854" xr:uid="{00000000-0005-0000-0000-0000A4650000}"/>
    <cellStyle name="Output 2 4 5 6 2 3" xfId="36106" xr:uid="{00000000-0005-0000-0000-0000A5650000}"/>
    <cellStyle name="Output 2 4 5 7" xfId="11472" xr:uid="{00000000-0005-0000-0000-0000A6650000}"/>
    <cellStyle name="Output 2 4 5 7 2" xfId="20724" xr:uid="{00000000-0005-0000-0000-0000A7650000}"/>
    <cellStyle name="Output 2 4 5 7 3" xfId="29976" xr:uid="{00000000-0005-0000-0000-0000A8650000}"/>
    <cellStyle name="Output 2 4 6" xfId="2278" xr:uid="{00000000-0005-0000-0000-0000A9650000}"/>
    <cellStyle name="Output 2 4 6 2" xfId="3027" xr:uid="{00000000-0005-0000-0000-0000AA650000}"/>
    <cellStyle name="Output 2 4 6 2 2" xfId="6475" xr:uid="{00000000-0005-0000-0000-0000AB650000}"/>
    <cellStyle name="Output 2 4 6 2 2 2" xfId="15727" xr:uid="{00000000-0005-0000-0000-0000AC650000}"/>
    <cellStyle name="Output 2 4 6 2 2 2 2" xfId="24979" xr:uid="{00000000-0005-0000-0000-0000AD650000}"/>
    <cellStyle name="Output 2 4 6 2 2 2 3" xfId="34231" xr:uid="{00000000-0005-0000-0000-0000AE650000}"/>
    <cellStyle name="Output 2 4 6 2 3" xfId="9157" xr:uid="{00000000-0005-0000-0000-0000AF650000}"/>
    <cellStyle name="Output 2 4 6 2 3 2" xfId="18409" xr:uid="{00000000-0005-0000-0000-0000B0650000}"/>
    <cellStyle name="Output 2 4 6 2 3 2 2" xfId="27661" xr:uid="{00000000-0005-0000-0000-0000B1650000}"/>
    <cellStyle name="Output 2 4 6 2 3 2 3" xfId="36913" xr:uid="{00000000-0005-0000-0000-0000B2650000}"/>
    <cellStyle name="Output 2 4 6 2 4" xfId="12279" xr:uid="{00000000-0005-0000-0000-0000B3650000}"/>
    <cellStyle name="Output 2 4 6 2 4 2" xfId="21531" xr:uid="{00000000-0005-0000-0000-0000B4650000}"/>
    <cellStyle name="Output 2 4 6 2 4 3" xfId="30783" xr:uid="{00000000-0005-0000-0000-0000B5650000}"/>
    <cellStyle name="Output 2 4 6 3" xfId="3683" xr:uid="{00000000-0005-0000-0000-0000B6650000}"/>
    <cellStyle name="Output 2 4 6 3 2" xfId="7131" xr:uid="{00000000-0005-0000-0000-0000B7650000}"/>
    <cellStyle name="Output 2 4 6 3 2 2" xfId="16383" xr:uid="{00000000-0005-0000-0000-0000B8650000}"/>
    <cellStyle name="Output 2 4 6 3 2 2 2" xfId="25635" xr:uid="{00000000-0005-0000-0000-0000B9650000}"/>
    <cellStyle name="Output 2 4 6 3 2 2 3" xfId="34887" xr:uid="{00000000-0005-0000-0000-0000BA650000}"/>
    <cellStyle name="Output 2 4 6 3 3" xfId="9813" xr:uid="{00000000-0005-0000-0000-0000BB650000}"/>
    <cellStyle name="Output 2 4 6 3 3 2" xfId="19065" xr:uid="{00000000-0005-0000-0000-0000BC650000}"/>
    <cellStyle name="Output 2 4 6 3 3 2 2" xfId="28317" xr:uid="{00000000-0005-0000-0000-0000BD650000}"/>
    <cellStyle name="Output 2 4 6 3 3 2 3" xfId="37569" xr:uid="{00000000-0005-0000-0000-0000BE650000}"/>
    <cellStyle name="Output 2 4 6 3 4" xfId="12935" xr:uid="{00000000-0005-0000-0000-0000BF650000}"/>
    <cellStyle name="Output 2 4 6 3 4 2" xfId="22187" xr:uid="{00000000-0005-0000-0000-0000C0650000}"/>
    <cellStyle name="Output 2 4 6 3 4 3" xfId="31439" xr:uid="{00000000-0005-0000-0000-0000C1650000}"/>
    <cellStyle name="Output 2 4 6 4" xfId="4318" xr:uid="{00000000-0005-0000-0000-0000C2650000}"/>
    <cellStyle name="Output 2 4 6 4 2" xfId="7766" xr:uid="{00000000-0005-0000-0000-0000C3650000}"/>
    <cellStyle name="Output 2 4 6 4 2 2" xfId="17018" xr:uid="{00000000-0005-0000-0000-0000C4650000}"/>
    <cellStyle name="Output 2 4 6 4 2 2 2" xfId="26270" xr:uid="{00000000-0005-0000-0000-0000C5650000}"/>
    <cellStyle name="Output 2 4 6 4 2 2 3" xfId="35522" xr:uid="{00000000-0005-0000-0000-0000C6650000}"/>
    <cellStyle name="Output 2 4 6 4 3" xfId="10448" xr:uid="{00000000-0005-0000-0000-0000C7650000}"/>
    <cellStyle name="Output 2 4 6 4 3 2" xfId="19700" xr:uid="{00000000-0005-0000-0000-0000C8650000}"/>
    <cellStyle name="Output 2 4 6 4 3 2 2" xfId="28952" xr:uid="{00000000-0005-0000-0000-0000C9650000}"/>
    <cellStyle name="Output 2 4 6 4 3 2 3" xfId="38204" xr:uid="{00000000-0005-0000-0000-0000CA650000}"/>
    <cellStyle name="Output 2 4 6 4 4" xfId="13570" xr:uid="{00000000-0005-0000-0000-0000CB650000}"/>
    <cellStyle name="Output 2 4 6 4 4 2" xfId="22822" xr:uid="{00000000-0005-0000-0000-0000CC650000}"/>
    <cellStyle name="Output 2 4 6 4 4 3" xfId="32074" xr:uid="{00000000-0005-0000-0000-0000CD650000}"/>
    <cellStyle name="Output 2 4 6 5" xfId="5726" xr:uid="{00000000-0005-0000-0000-0000CE650000}"/>
    <cellStyle name="Output 2 4 6 5 2" xfId="14978" xr:uid="{00000000-0005-0000-0000-0000CF650000}"/>
    <cellStyle name="Output 2 4 6 5 2 2" xfId="24230" xr:uid="{00000000-0005-0000-0000-0000D0650000}"/>
    <cellStyle name="Output 2 4 6 5 2 3" xfId="33482" xr:uid="{00000000-0005-0000-0000-0000D1650000}"/>
    <cellStyle name="Output 2 4 6 6" xfId="8408" xr:uid="{00000000-0005-0000-0000-0000D2650000}"/>
    <cellStyle name="Output 2 4 6 6 2" xfId="17660" xr:uid="{00000000-0005-0000-0000-0000D3650000}"/>
    <cellStyle name="Output 2 4 6 6 2 2" xfId="26912" xr:uid="{00000000-0005-0000-0000-0000D4650000}"/>
    <cellStyle name="Output 2 4 6 6 2 3" xfId="36164" xr:uid="{00000000-0005-0000-0000-0000D5650000}"/>
    <cellStyle name="Output 2 4 6 7" xfId="11530" xr:uid="{00000000-0005-0000-0000-0000D6650000}"/>
    <cellStyle name="Output 2 4 6 7 2" xfId="20782" xr:uid="{00000000-0005-0000-0000-0000D7650000}"/>
    <cellStyle name="Output 2 4 6 7 3" xfId="30034" xr:uid="{00000000-0005-0000-0000-0000D8650000}"/>
    <cellStyle name="Output 2 4 7" xfId="1121" xr:uid="{00000000-0005-0000-0000-0000D9650000}"/>
    <cellStyle name="Output 2 4 7 2" xfId="4849" xr:uid="{00000000-0005-0000-0000-0000DA650000}"/>
    <cellStyle name="Output 2 4 7 2 2" xfId="14101" xr:uid="{00000000-0005-0000-0000-0000DB650000}"/>
    <cellStyle name="Output 2 4 7 2 2 2" xfId="23353" xr:uid="{00000000-0005-0000-0000-0000DC650000}"/>
    <cellStyle name="Output 2 4 7 2 2 3" xfId="32605" xr:uid="{00000000-0005-0000-0000-0000DD650000}"/>
    <cellStyle name="Output 2 4 7 3" xfId="4871" xr:uid="{00000000-0005-0000-0000-0000DE650000}"/>
    <cellStyle name="Output 2 4 7 3 2" xfId="14123" xr:uid="{00000000-0005-0000-0000-0000DF650000}"/>
    <cellStyle name="Output 2 4 7 3 2 2" xfId="23375" xr:uid="{00000000-0005-0000-0000-0000E0650000}"/>
    <cellStyle name="Output 2 4 7 3 2 3" xfId="32627" xr:uid="{00000000-0005-0000-0000-0000E1650000}"/>
    <cellStyle name="Output 2 4 7 4" xfId="10875" xr:uid="{00000000-0005-0000-0000-0000E2650000}"/>
    <cellStyle name="Output 2 4 7 4 2" xfId="20127" xr:uid="{00000000-0005-0000-0000-0000E3650000}"/>
    <cellStyle name="Output 2 4 7 4 3" xfId="29379" xr:uid="{00000000-0005-0000-0000-0000E4650000}"/>
    <cellStyle name="Output 2 4 8" xfId="2327" xr:uid="{00000000-0005-0000-0000-0000E5650000}"/>
    <cellStyle name="Output 2 4 8 2" xfId="5775" xr:uid="{00000000-0005-0000-0000-0000E6650000}"/>
    <cellStyle name="Output 2 4 8 2 2" xfId="15027" xr:uid="{00000000-0005-0000-0000-0000E7650000}"/>
    <cellStyle name="Output 2 4 8 2 2 2" xfId="24279" xr:uid="{00000000-0005-0000-0000-0000E8650000}"/>
    <cellStyle name="Output 2 4 8 2 2 3" xfId="33531" xr:uid="{00000000-0005-0000-0000-0000E9650000}"/>
    <cellStyle name="Output 2 4 8 3" xfId="8457" xr:uid="{00000000-0005-0000-0000-0000EA650000}"/>
    <cellStyle name="Output 2 4 8 3 2" xfId="17709" xr:uid="{00000000-0005-0000-0000-0000EB650000}"/>
    <cellStyle name="Output 2 4 8 3 2 2" xfId="26961" xr:uid="{00000000-0005-0000-0000-0000EC650000}"/>
    <cellStyle name="Output 2 4 8 3 2 3" xfId="36213" xr:uid="{00000000-0005-0000-0000-0000ED650000}"/>
    <cellStyle name="Output 2 4 8 4" xfId="11579" xr:uid="{00000000-0005-0000-0000-0000EE650000}"/>
    <cellStyle name="Output 2 4 8 4 2" xfId="20831" xr:uid="{00000000-0005-0000-0000-0000EF650000}"/>
    <cellStyle name="Output 2 4 8 4 3" xfId="30083" xr:uid="{00000000-0005-0000-0000-0000F0650000}"/>
    <cellStyle name="Output 2 4 9" xfId="2301" xr:uid="{00000000-0005-0000-0000-0000F1650000}"/>
    <cellStyle name="Output 2 4 9 2" xfId="5749" xr:uid="{00000000-0005-0000-0000-0000F2650000}"/>
    <cellStyle name="Output 2 4 9 2 2" xfId="15001" xr:uid="{00000000-0005-0000-0000-0000F3650000}"/>
    <cellStyle name="Output 2 4 9 2 2 2" xfId="24253" xr:uid="{00000000-0005-0000-0000-0000F4650000}"/>
    <cellStyle name="Output 2 4 9 2 2 3" xfId="33505" xr:uid="{00000000-0005-0000-0000-0000F5650000}"/>
    <cellStyle name="Output 2 4 9 3" xfId="8431" xr:uid="{00000000-0005-0000-0000-0000F6650000}"/>
    <cellStyle name="Output 2 4 9 3 2" xfId="17683" xr:uid="{00000000-0005-0000-0000-0000F7650000}"/>
    <cellStyle name="Output 2 4 9 3 2 2" xfId="26935" xr:uid="{00000000-0005-0000-0000-0000F8650000}"/>
    <cellStyle name="Output 2 4 9 3 2 3" xfId="36187" xr:uid="{00000000-0005-0000-0000-0000F9650000}"/>
    <cellStyle name="Output 2 4 9 4" xfId="11553" xr:uid="{00000000-0005-0000-0000-0000FA650000}"/>
    <cellStyle name="Output 2 4 9 4 2" xfId="20805" xr:uid="{00000000-0005-0000-0000-0000FB650000}"/>
    <cellStyle name="Output 2 4 9 4 3" xfId="30057" xr:uid="{00000000-0005-0000-0000-0000FC650000}"/>
    <cellStyle name="Output 2 5" xfId="1773" xr:uid="{00000000-0005-0000-0000-0000FD650000}"/>
    <cellStyle name="Output 2 5 2" xfId="2526" xr:uid="{00000000-0005-0000-0000-0000FE650000}"/>
    <cellStyle name="Output 2 5 2 2" xfId="5974" xr:uid="{00000000-0005-0000-0000-0000FF650000}"/>
    <cellStyle name="Output 2 5 2 2 2" xfId="15226" xr:uid="{00000000-0005-0000-0000-000000660000}"/>
    <cellStyle name="Output 2 5 2 2 2 2" xfId="24478" xr:uid="{00000000-0005-0000-0000-000001660000}"/>
    <cellStyle name="Output 2 5 2 2 2 3" xfId="33730" xr:uid="{00000000-0005-0000-0000-000002660000}"/>
    <cellStyle name="Output 2 5 2 3" xfId="8656" xr:uid="{00000000-0005-0000-0000-000003660000}"/>
    <cellStyle name="Output 2 5 2 3 2" xfId="17908" xr:uid="{00000000-0005-0000-0000-000004660000}"/>
    <cellStyle name="Output 2 5 2 3 2 2" xfId="27160" xr:uid="{00000000-0005-0000-0000-000005660000}"/>
    <cellStyle name="Output 2 5 2 3 2 3" xfId="36412" xr:uid="{00000000-0005-0000-0000-000006660000}"/>
    <cellStyle name="Output 2 5 2 4" xfId="11778" xr:uid="{00000000-0005-0000-0000-000007660000}"/>
    <cellStyle name="Output 2 5 2 4 2" xfId="21030" xr:uid="{00000000-0005-0000-0000-000008660000}"/>
    <cellStyle name="Output 2 5 2 4 3" xfId="30282" xr:uid="{00000000-0005-0000-0000-000009660000}"/>
    <cellStyle name="Output 2 5 3" xfId="3182" xr:uid="{00000000-0005-0000-0000-00000A660000}"/>
    <cellStyle name="Output 2 5 3 2" xfId="6630" xr:uid="{00000000-0005-0000-0000-00000B660000}"/>
    <cellStyle name="Output 2 5 3 2 2" xfId="15882" xr:uid="{00000000-0005-0000-0000-00000C660000}"/>
    <cellStyle name="Output 2 5 3 2 2 2" xfId="25134" xr:uid="{00000000-0005-0000-0000-00000D660000}"/>
    <cellStyle name="Output 2 5 3 2 2 3" xfId="34386" xr:uid="{00000000-0005-0000-0000-00000E660000}"/>
    <cellStyle name="Output 2 5 3 3" xfId="9312" xr:uid="{00000000-0005-0000-0000-00000F660000}"/>
    <cellStyle name="Output 2 5 3 3 2" xfId="18564" xr:uid="{00000000-0005-0000-0000-000010660000}"/>
    <cellStyle name="Output 2 5 3 3 2 2" xfId="27816" xr:uid="{00000000-0005-0000-0000-000011660000}"/>
    <cellStyle name="Output 2 5 3 3 2 3" xfId="37068" xr:uid="{00000000-0005-0000-0000-000012660000}"/>
    <cellStyle name="Output 2 5 3 4" xfId="12434" xr:uid="{00000000-0005-0000-0000-000013660000}"/>
    <cellStyle name="Output 2 5 3 4 2" xfId="21686" xr:uid="{00000000-0005-0000-0000-000014660000}"/>
    <cellStyle name="Output 2 5 3 4 3" xfId="30938" xr:uid="{00000000-0005-0000-0000-000015660000}"/>
    <cellStyle name="Output 2 5 4" xfId="3817" xr:uid="{00000000-0005-0000-0000-000016660000}"/>
    <cellStyle name="Output 2 5 4 2" xfId="7265" xr:uid="{00000000-0005-0000-0000-000017660000}"/>
    <cellStyle name="Output 2 5 4 2 2" xfId="16517" xr:uid="{00000000-0005-0000-0000-000018660000}"/>
    <cellStyle name="Output 2 5 4 2 2 2" xfId="25769" xr:uid="{00000000-0005-0000-0000-000019660000}"/>
    <cellStyle name="Output 2 5 4 2 2 3" xfId="35021" xr:uid="{00000000-0005-0000-0000-00001A660000}"/>
    <cellStyle name="Output 2 5 4 3" xfId="9947" xr:uid="{00000000-0005-0000-0000-00001B660000}"/>
    <cellStyle name="Output 2 5 4 3 2" xfId="19199" xr:uid="{00000000-0005-0000-0000-00001C660000}"/>
    <cellStyle name="Output 2 5 4 3 2 2" xfId="28451" xr:uid="{00000000-0005-0000-0000-00001D660000}"/>
    <cellStyle name="Output 2 5 4 3 2 3" xfId="37703" xr:uid="{00000000-0005-0000-0000-00001E660000}"/>
    <cellStyle name="Output 2 5 4 4" xfId="13069" xr:uid="{00000000-0005-0000-0000-00001F660000}"/>
    <cellStyle name="Output 2 5 4 4 2" xfId="22321" xr:uid="{00000000-0005-0000-0000-000020660000}"/>
    <cellStyle name="Output 2 5 4 4 3" xfId="31573" xr:uid="{00000000-0005-0000-0000-000021660000}"/>
    <cellStyle name="Output 2 5 5" xfId="5223" xr:uid="{00000000-0005-0000-0000-000022660000}"/>
    <cellStyle name="Output 2 5 5 2" xfId="14475" xr:uid="{00000000-0005-0000-0000-000023660000}"/>
    <cellStyle name="Output 2 5 5 2 2" xfId="23727" xr:uid="{00000000-0005-0000-0000-000024660000}"/>
    <cellStyle name="Output 2 5 5 2 3" xfId="32979" xr:uid="{00000000-0005-0000-0000-000025660000}"/>
    <cellStyle name="Output 2 5 6" xfId="7906" xr:uid="{00000000-0005-0000-0000-000026660000}"/>
    <cellStyle name="Output 2 5 6 2" xfId="17158" xr:uid="{00000000-0005-0000-0000-000027660000}"/>
    <cellStyle name="Output 2 5 6 2 2" xfId="26410" xr:uid="{00000000-0005-0000-0000-000028660000}"/>
    <cellStyle name="Output 2 5 6 2 3" xfId="35662" xr:uid="{00000000-0005-0000-0000-000029660000}"/>
    <cellStyle name="Output 2 5 7" xfId="11028" xr:uid="{00000000-0005-0000-0000-00002A660000}"/>
    <cellStyle name="Output 2 5 7 2" xfId="20280" xr:uid="{00000000-0005-0000-0000-00002B660000}"/>
    <cellStyle name="Output 2 5 7 3" xfId="29532" xr:uid="{00000000-0005-0000-0000-00002C660000}"/>
    <cellStyle name="Output 2 6" xfId="1907" xr:uid="{00000000-0005-0000-0000-00002D660000}"/>
    <cellStyle name="Output 2 6 2" xfId="2660" xr:uid="{00000000-0005-0000-0000-00002E660000}"/>
    <cellStyle name="Output 2 6 2 2" xfId="6108" xr:uid="{00000000-0005-0000-0000-00002F660000}"/>
    <cellStyle name="Output 2 6 2 2 2" xfId="15360" xr:uid="{00000000-0005-0000-0000-000030660000}"/>
    <cellStyle name="Output 2 6 2 2 2 2" xfId="24612" xr:uid="{00000000-0005-0000-0000-000031660000}"/>
    <cellStyle name="Output 2 6 2 2 2 3" xfId="33864" xr:uid="{00000000-0005-0000-0000-000032660000}"/>
    <cellStyle name="Output 2 6 2 3" xfId="8790" xr:uid="{00000000-0005-0000-0000-000033660000}"/>
    <cellStyle name="Output 2 6 2 3 2" xfId="18042" xr:uid="{00000000-0005-0000-0000-000034660000}"/>
    <cellStyle name="Output 2 6 2 3 2 2" xfId="27294" xr:uid="{00000000-0005-0000-0000-000035660000}"/>
    <cellStyle name="Output 2 6 2 3 2 3" xfId="36546" xr:uid="{00000000-0005-0000-0000-000036660000}"/>
    <cellStyle name="Output 2 6 2 4" xfId="11912" xr:uid="{00000000-0005-0000-0000-000037660000}"/>
    <cellStyle name="Output 2 6 2 4 2" xfId="21164" xr:uid="{00000000-0005-0000-0000-000038660000}"/>
    <cellStyle name="Output 2 6 2 4 3" xfId="30416" xr:uid="{00000000-0005-0000-0000-000039660000}"/>
    <cellStyle name="Output 2 6 3" xfId="3316" xr:uid="{00000000-0005-0000-0000-00003A660000}"/>
    <cellStyle name="Output 2 6 3 2" xfId="6764" xr:uid="{00000000-0005-0000-0000-00003B660000}"/>
    <cellStyle name="Output 2 6 3 2 2" xfId="16016" xr:uid="{00000000-0005-0000-0000-00003C660000}"/>
    <cellStyle name="Output 2 6 3 2 2 2" xfId="25268" xr:uid="{00000000-0005-0000-0000-00003D660000}"/>
    <cellStyle name="Output 2 6 3 2 2 3" xfId="34520" xr:uid="{00000000-0005-0000-0000-00003E660000}"/>
    <cellStyle name="Output 2 6 3 3" xfId="9446" xr:uid="{00000000-0005-0000-0000-00003F660000}"/>
    <cellStyle name="Output 2 6 3 3 2" xfId="18698" xr:uid="{00000000-0005-0000-0000-000040660000}"/>
    <cellStyle name="Output 2 6 3 3 2 2" xfId="27950" xr:uid="{00000000-0005-0000-0000-000041660000}"/>
    <cellStyle name="Output 2 6 3 3 2 3" xfId="37202" xr:uid="{00000000-0005-0000-0000-000042660000}"/>
    <cellStyle name="Output 2 6 3 4" xfId="12568" xr:uid="{00000000-0005-0000-0000-000043660000}"/>
    <cellStyle name="Output 2 6 3 4 2" xfId="21820" xr:uid="{00000000-0005-0000-0000-000044660000}"/>
    <cellStyle name="Output 2 6 3 4 3" xfId="31072" xr:uid="{00000000-0005-0000-0000-000045660000}"/>
    <cellStyle name="Output 2 6 4" xfId="3951" xr:uid="{00000000-0005-0000-0000-000046660000}"/>
    <cellStyle name="Output 2 6 4 2" xfId="7399" xr:uid="{00000000-0005-0000-0000-000047660000}"/>
    <cellStyle name="Output 2 6 4 2 2" xfId="16651" xr:uid="{00000000-0005-0000-0000-000048660000}"/>
    <cellStyle name="Output 2 6 4 2 2 2" xfId="25903" xr:uid="{00000000-0005-0000-0000-000049660000}"/>
    <cellStyle name="Output 2 6 4 2 2 3" xfId="35155" xr:uid="{00000000-0005-0000-0000-00004A660000}"/>
    <cellStyle name="Output 2 6 4 3" xfId="10081" xr:uid="{00000000-0005-0000-0000-00004B660000}"/>
    <cellStyle name="Output 2 6 4 3 2" xfId="19333" xr:uid="{00000000-0005-0000-0000-00004C660000}"/>
    <cellStyle name="Output 2 6 4 3 2 2" xfId="28585" xr:uid="{00000000-0005-0000-0000-00004D660000}"/>
    <cellStyle name="Output 2 6 4 3 2 3" xfId="37837" xr:uid="{00000000-0005-0000-0000-00004E660000}"/>
    <cellStyle name="Output 2 6 4 4" xfId="13203" xr:uid="{00000000-0005-0000-0000-00004F660000}"/>
    <cellStyle name="Output 2 6 4 4 2" xfId="22455" xr:uid="{00000000-0005-0000-0000-000050660000}"/>
    <cellStyle name="Output 2 6 4 4 3" xfId="31707" xr:uid="{00000000-0005-0000-0000-000051660000}"/>
    <cellStyle name="Output 2 6 5" xfId="5357" xr:uid="{00000000-0005-0000-0000-000052660000}"/>
    <cellStyle name="Output 2 6 5 2" xfId="14609" xr:uid="{00000000-0005-0000-0000-000053660000}"/>
    <cellStyle name="Output 2 6 5 2 2" xfId="23861" xr:uid="{00000000-0005-0000-0000-000054660000}"/>
    <cellStyle name="Output 2 6 5 2 3" xfId="33113" xr:uid="{00000000-0005-0000-0000-000055660000}"/>
    <cellStyle name="Output 2 6 6" xfId="8040" xr:uid="{00000000-0005-0000-0000-000056660000}"/>
    <cellStyle name="Output 2 6 6 2" xfId="17292" xr:uid="{00000000-0005-0000-0000-000057660000}"/>
    <cellStyle name="Output 2 6 6 2 2" xfId="26544" xr:uid="{00000000-0005-0000-0000-000058660000}"/>
    <cellStyle name="Output 2 6 6 2 3" xfId="35796" xr:uid="{00000000-0005-0000-0000-000059660000}"/>
    <cellStyle name="Output 2 6 7" xfId="11162" xr:uid="{00000000-0005-0000-0000-00005A660000}"/>
    <cellStyle name="Output 2 6 7 2" xfId="20414" xr:uid="{00000000-0005-0000-0000-00005B660000}"/>
    <cellStyle name="Output 2 6 7 3" xfId="29666" xr:uid="{00000000-0005-0000-0000-00005C660000}"/>
    <cellStyle name="Output 2 7" xfId="1731" xr:uid="{00000000-0005-0000-0000-00005D660000}"/>
    <cellStyle name="Output 2 7 2" xfId="2484" xr:uid="{00000000-0005-0000-0000-00005E660000}"/>
    <cellStyle name="Output 2 7 2 2" xfId="5932" xr:uid="{00000000-0005-0000-0000-00005F660000}"/>
    <cellStyle name="Output 2 7 2 2 2" xfId="15184" xr:uid="{00000000-0005-0000-0000-000060660000}"/>
    <cellStyle name="Output 2 7 2 2 2 2" xfId="24436" xr:uid="{00000000-0005-0000-0000-000061660000}"/>
    <cellStyle name="Output 2 7 2 2 2 3" xfId="33688" xr:uid="{00000000-0005-0000-0000-000062660000}"/>
    <cellStyle name="Output 2 7 2 3" xfId="8614" xr:uid="{00000000-0005-0000-0000-000063660000}"/>
    <cellStyle name="Output 2 7 2 3 2" xfId="17866" xr:uid="{00000000-0005-0000-0000-000064660000}"/>
    <cellStyle name="Output 2 7 2 3 2 2" xfId="27118" xr:uid="{00000000-0005-0000-0000-000065660000}"/>
    <cellStyle name="Output 2 7 2 3 2 3" xfId="36370" xr:uid="{00000000-0005-0000-0000-000066660000}"/>
    <cellStyle name="Output 2 7 2 4" xfId="11736" xr:uid="{00000000-0005-0000-0000-000067660000}"/>
    <cellStyle name="Output 2 7 2 4 2" xfId="20988" xr:uid="{00000000-0005-0000-0000-000068660000}"/>
    <cellStyle name="Output 2 7 2 4 3" xfId="30240" xr:uid="{00000000-0005-0000-0000-000069660000}"/>
    <cellStyle name="Output 2 7 3" xfId="3140" xr:uid="{00000000-0005-0000-0000-00006A660000}"/>
    <cellStyle name="Output 2 7 3 2" xfId="6588" xr:uid="{00000000-0005-0000-0000-00006B660000}"/>
    <cellStyle name="Output 2 7 3 2 2" xfId="15840" xr:uid="{00000000-0005-0000-0000-00006C660000}"/>
    <cellStyle name="Output 2 7 3 2 2 2" xfId="25092" xr:uid="{00000000-0005-0000-0000-00006D660000}"/>
    <cellStyle name="Output 2 7 3 2 2 3" xfId="34344" xr:uid="{00000000-0005-0000-0000-00006E660000}"/>
    <cellStyle name="Output 2 7 3 3" xfId="9270" xr:uid="{00000000-0005-0000-0000-00006F660000}"/>
    <cellStyle name="Output 2 7 3 3 2" xfId="18522" xr:uid="{00000000-0005-0000-0000-000070660000}"/>
    <cellStyle name="Output 2 7 3 3 2 2" xfId="27774" xr:uid="{00000000-0005-0000-0000-000071660000}"/>
    <cellStyle name="Output 2 7 3 3 2 3" xfId="37026" xr:uid="{00000000-0005-0000-0000-000072660000}"/>
    <cellStyle name="Output 2 7 3 4" xfId="12392" xr:uid="{00000000-0005-0000-0000-000073660000}"/>
    <cellStyle name="Output 2 7 3 4 2" xfId="21644" xr:uid="{00000000-0005-0000-0000-000074660000}"/>
    <cellStyle name="Output 2 7 3 4 3" xfId="30896" xr:uid="{00000000-0005-0000-0000-000075660000}"/>
    <cellStyle name="Output 2 7 4" xfId="3775" xr:uid="{00000000-0005-0000-0000-000076660000}"/>
    <cellStyle name="Output 2 7 4 2" xfId="7223" xr:uid="{00000000-0005-0000-0000-000077660000}"/>
    <cellStyle name="Output 2 7 4 2 2" xfId="16475" xr:uid="{00000000-0005-0000-0000-000078660000}"/>
    <cellStyle name="Output 2 7 4 2 2 2" xfId="25727" xr:uid="{00000000-0005-0000-0000-000079660000}"/>
    <cellStyle name="Output 2 7 4 2 2 3" xfId="34979" xr:uid="{00000000-0005-0000-0000-00007A660000}"/>
    <cellStyle name="Output 2 7 4 3" xfId="9905" xr:uid="{00000000-0005-0000-0000-00007B660000}"/>
    <cellStyle name="Output 2 7 4 3 2" xfId="19157" xr:uid="{00000000-0005-0000-0000-00007C660000}"/>
    <cellStyle name="Output 2 7 4 3 2 2" xfId="28409" xr:uid="{00000000-0005-0000-0000-00007D660000}"/>
    <cellStyle name="Output 2 7 4 3 2 3" xfId="37661" xr:uid="{00000000-0005-0000-0000-00007E660000}"/>
    <cellStyle name="Output 2 7 4 4" xfId="13027" xr:uid="{00000000-0005-0000-0000-00007F660000}"/>
    <cellStyle name="Output 2 7 4 4 2" xfId="22279" xr:uid="{00000000-0005-0000-0000-000080660000}"/>
    <cellStyle name="Output 2 7 4 4 3" xfId="31531" xr:uid="{00000000-0005-0000-0000-000081660000}"/>
    <cellStyle name="Output 2 7 5" xfId="5181" xr:uid="{00000000-0005-0000-0000-000082660000}"/>
    <cellStyle name="Output 2 7 5 2" xfId="14433" xr:uid="{00000000-0005-0000-0000-000083660000}"/>
    <cellStyle name="Output 2 7 5 2 2" xfId="23685" xr:uid="{00000000-0005-0000-0000-000084660000}"/>
    <cellStyle name="Output 2 7 5 2 3" xfId="32937" xr:uid="{00000000-0005-0000-0000-000085660000}"/>
    <cellStyle name="Output 2 7 6" xfId="7864" xr:uid="{00000000-0005-0000-0000-000086660000}"/>
    <cellStyle name="Output 2 7 6 2" xfId="17116" xr:uid="{00000000-0005-0000-0000-000087660000}"/>
    <cellStyle name="Output 2 7 6 2 2" xfId="26368" xr:uid="{00000000-0005-0000-0000-000088660000}"/>
    <cellStyle name="Output 2 7 6 2 3" xfId="35620" xr:uid="{00000000-0005-0000-0000-000089660000}"/>
    <cellStyle name="Output 2 7 7" xfId="10986" xr:uid="{00000000-0005-0000-0000-00008A660000}"/>
    <cellStyle name="Output 2 7 7 2" xfId="20238" xr:uid="{00000000-0005-0000-0000-00008B660000}"/>
    <cellStyle name="Output 2 7 7 3" xfId="29490" xr:uid="{00000000-0005-0000-0000-00008C660000}"/>
    <cellStyle name="Output 2 8" xfId="1804" xr:uid="{00000000-0005-0000-0000-00008D660000}"/>
    <cellStyle name="Output 2 8 2" xfId="2557" xr:uid="{00000000-0005-0000-0000-00008E660000}"/>
    <cellStyle name="Output 2 8 2 2" xfId="6005" xr:uid="{00000000-0005-0000-0000-00008F660000}"/>
    <cellStyle name="Output 2 8 2 2 2" xfId="15257" xr:uid="{00000000-0005-0000-0000-000090660000}"/>
    <cellStyle name="Output 2 8 2 2 2 2" xfId="24509" xr:uid="{00000000-0005-0000-0000-000091660000}"/>
    <cellStyle name="Output 2 8 2 2 2 3" xfId="33761" xr:uid="{00000000-0005-0000-0000-000092660000}"/>
    <cellStyle name="Output 2 8 2 3" xfId="8687" xr:uid="{00000000-0005-0000-0000-000093660000}"/>
    <cellStyle name="Output 2 8 2 3 2" xfId="17939" xr:uid="{00000000-0005-0000-0000-000094660000}"/>
    <cellStyle name="Output 2 8 2 3 2 2" xfId="27191" xr:uid="{00000000-0005-0000-0000-000095660000}"/>
    <cellStyle name="Output 2 8 2 3 2 3" xfId="36443" xr:uid="{00000000-0005-0000-0000-000096660000}"/>
    <cellStyle name="Output 2 8 2 4" xfId="11809" xr:uid="{00000000-0005-0000-0000-000097660000}"/>
    <cellStyle name="Output 2 8 2 4 2" xfId="21061" xr:uid="{00000000-0005-0000-0000-000098660000}"/>
    <cellStyle name="Output 2 8 2 4 3" xfId="30313" xr:uid="{00000000-0005-0000-0000-000099660000}"/>
    <cellStyle name="Output 2 8 3" xfId="3213" xr:uid="{00000000-0005-0000-0000-00009A660000}"/>
    <cellStyle name="Output 2 8 3 2" xfId="6661" xr:uid="{00000000-0005-0000-0000-00009B660000}"/>
    <cellStyle name="Output 2 8 3 2 2" xfId="15913" xr:uid="{00000000-0005-0000-0000-00009C660000}"/>
    <cellStyle name="Output 2 8 3 2 2 2" xfId="25165" xr:uid="{00000000-0005-0000-0000-00009D660000}"/>
    <cellStyle name="Output 2 8 3 2 2 3" xfId="34417" xr:uid="{00000000-0005-0000-0000-00009E660000}"/>
    <cellStyle name="Output 2 8 3 3" xfId="9343" xr:uid="{00000000-0005-0000-0000-00009F660000}"/>
    <cellStyle name="Output 2 8 3 3 2" xfId="18595" xr:uid="{00000000-0005-0000-0000-0000A0660000}"/>
    <cellStyle name="Output 2 8 3 3 2 2" xfId="27847" xr:uid="{00000000-0005-0000-0000-0000A1660000}"/>
    <cellStyle name="Output 2 8 3 3 2 3" xfId="37099" xr:uid="{00000000-0005-0000-0000-0000A2660000}"/>
    <cellStyle name="Output 2 8 3 4" xfId="12465" xr:uid="{00000000-0005-0000-0000-0000A3660000}"/>
    <cellStyle name="Output 2 8 3 4 2" xfId="21717" xr:uid="{00000000-0005-0000-0000-0000A4660000}"/>
    <cellStyle name="Output 2 8 3 4 3" xfId="30969" xr:uid="{00000000-0005-0000-0000-0000A5660000}"/>
    <cellStyle name="Output 2 8 4" xfId="3848" xr:uid="{00000000-0005-0000-0000-0000A6660000}"/>
    <cellStyle name="Output 2 8 4 2" xfId="7296" xr:uid="{00000000-0005-0000-0000-0000A7660000}"/>
    <cellStyle name="Output 2 8 4 2 2" xfId="16548" xr:uid="{00000000-0005-0000-0000-0000A8660000}"/>
    <cellStyle name="Output 2 8 4 2 2 2" xfId="25800" xr:uid="{00000000-0005-0000-0000-0000A9660000}"/>
    <cellStyle name="Output 2 8 4 2 2 3" xfId="35052" xr:uid="{00000000-0005-0000-0000-0000AA660000}"/>
    <cellStyle name="Output 2 8 4 3" xfId="9978" xr:uid="{00000000-0005-0000-0000-0000AB660000}"/>
    <cellStyle name="Output 2 8 4 3 2" xfId="19230" xr:uid="{00000000-0005-0000-0000-0000AC660000}"/>
    <cellStyle name="Output 2 8 4 3 2 2" xfId="28482" xr:uid="{00000000-0005-0000-0000-0000AD660000}"/>
    <cellStyle name="Output 2 8 4 3 2 3" xfId="37734" xr:uid="{00000000-0005-0000-0000-0000AE660000}"/>
    <cellStyle name="Output 2 8 4 4" xfId="13100" xr:uid="{00000000-0005-0000-0000-0000AF660000}"/>
    <cellStyle name="Output 2 8 4 4 2" xfId="22352" xr:uid="{00000000-0005-0000-0000-0000B0660000}"/>
    <cellStyle name="Output 2 8 4 4 3" xfId="31604" xr:uid="{00000000-0005-0000-0000-0000B1660000}"/>
    <cellStyle name="Output 2 8 5" xfId="5254" xr:uid="{00000000-0005-0000-0000-0000B2660000}"/>
    <cellStyle name="Output 2 8 5 2" xfId="14506" xr:uid="{00000000-0005-0000-0000-0000B3660000}"/>
    <cellStyle name="Output 2 8 5 2 2" xfId="23758" xr:uid="{00000000-0005-0000-0000-0000B4660000}"/>
    <cellStyle name="Output 2 8 5 2 3" xfId="33010" xr:uid="{00000000-0005-0000-0000-0000B5660000}"/>
    <cellStyle name="Output 2 8 6" xfId="7937" xr:uid="{00000000-0005-0000-0000-0000B6660000}"/>
    <cellStyle name="Output 2 8 6 2" xfId="17189" xr:uid="{00000000-0005-0000-0000-0000B7660000}"/>
    <cellStyle name="Output 2 8 6 2 2" xfId="26441" xr:uid="{00000000-0005-0000-0000-0000B8660000}"/>
    <cellStyle name="Output 2 8 6 2 3" xfId="35693" xr:uid="{00000000-0005-0000-0000-0000B9660000}"/>
    <cellStyle name="Output 2 8 7" xfId="11059" xr:uid="{00000000-0005-0000-0000-0000BA660000}"/>
    <cellStyle name="Output 2 8 7 2" xfId="20311" xr:uid="{00000000-0005-0000-0000-0000BB660000}"/>
    <cellStyle name="Output 2 8 7 3" xfId="29563" xr:uid="{00000000-0005-0000-0000-0000BC660000}"/>
    <cellStyle name="Output 2 9" xfId="1657" xr:uid="{00000000-0005-0000-0000-0000BD660000}"/>
    <cellStyle name="Output 2 9 2" xfId="2410" xr:uid="{00000000-0005-0000-0000-0000BE660000}"/>
    <cellStyle name="Output 2 9 2 2" xfId="5858" xr:uid="{00000000-0005-0000-0000-0000BF660000}"/>
    <cellStyle name="Output 2 9 2 2 2" xfId="15110" xr:uid="{00000000-0005-0000-0000-0000C0660000}"/>
    <cellStyle name="Output 2 9 2 2 2 2" xfId="24362" xr:uid="{00000000-0005-0000-0000-0000C1660000}"/>
    <cellStyle name="Output 2 9 2 2 2 3" xfId="33614" xr:uid="{00000000-0005-0000-0000-0000C2660000}"/>
    <cellStyle name="Output 2 9 2 3" xfId="8540" xr:uid="{00000000-0005-0000-0000-0000C3660000}"/>
    <cellStyle name="Output 2 9 2 3 2" xfId="17792" xr:uid="{00000000-0005-0000-0000-0000C4660000}"/>
    <cellStyle name="Output 2 9 2 3 2 2" xfId="27044" xr:uid="{00000000-0005-0000-0000-0000C5660000}"/>
    <cellStyle name="Output 2 9 2 3 2 3" xfId="36296" xr:uid="{00000000-0005-0000-0000-0000C6660000}"/>
    <cellStyle name="Output 2 9 2 4" xfId="11662" xr:uid="{00000000-0005-0000-0000-0000C7660000}"/>
    <cellStyle name="Output 2 9 2 4 2" xfId="20914" xr:uid="{00000000-0005-0000-0000-0000C8660000}"/>
    <cellStyle name="Output 2 9 2 4 3" xfId="30166" xr:uid="{00000000-0005-0000-0000-0000C9660000}"/>
    <cellStyle name="Output 2 9 3" xfId="3066" xr:uid="{00000000-0005-0000-0000-0000CA660000}"/>
    <cellStyle name="Output 2 9 3 2" xfId="6514" xr:uid="{00000000-0005-0000-0000-0000CB660000}"/>
    <cellStyle name="Output 2 9 3 2 2" xfId="15766" xr:uid="{00000000-0005-0000-0000-0000CC660000}"/>
    <cellStyle name="Output 2 9 3 2 2 2" xfId="25018" xr:uid="{00000000-0005-0000-0000-0000CD660000}"/>
    <cellStyle name="Output 2 9 3 2 2 3" xfId="34270" xr:uid="{00000000-0005-0000-0000-0000CE660000}"/>
    <cellStyle name="Output 2 9 3 3" xfId="9196" xr:uid="{00000000-0005-0000-0000-0000CF660000}"/>
    <cellStyle name="Output 2 9 3 3 2" xfId="18448" xr:uid="{00000000-0005-0000-0000-0000D0660000}"/>
    <cellStyle name="Output 2 9 3 3 2 2" xfId="27700" xr:uid="{00000000-0005-0000-0000-0000D1660000}"/>
    <cellStyle name="Output 2 9 3 3 2 3" xfId="36952" xr:uid="{00000000-0005-0000-0000-0000D2660000}"/>
    <cellStyle name="Output 2 9 3 4" xfId="12318" xr:uid="{00000000-0005-0000-0000-0000D3660000}"/>
    <cellStyle name="Output 2 9 3 4 2" xfId="21570" xr:uid="{00000000-0005-0000-0000-0000D4660000}"/>
    <cellStyle name="Output 2 9 3 4 3" xfId="30822" xr:uid="{00000000-0005-0000-0000-0000D5660000}"/>
    <cellStyle name="Output 2 9 4" xfId="3701" xr:uid="{00000000-0005-0000-0000-0000D6660000}"/>
    <cellStyle name="Output 2 9 4 2" xfId="7149" xr:uid="{00000000-0005-0000-0000-0000D7660000}"/>
    <cellStyle name="Output 2 9 4 2 2" xfId="16401" xr:uid="{00000000-0005-0000-0000-0000D8660000}"/>
    <cellStyle name="Output 2 9 4 2 2 2" xfId="25653" xr:uid="{00000000-0005-0000-0000-0000D9660000}"/>
    <cellStyle name="Output 2 9 4 2 2 3" xfId="34905" xr:uid="{00000000-0005-0000-0000-0000DA660000}"/>
    <cellStyle name="Output 2 9 4 3" xfId="9831" xr:uid="{00000000-0005-0000-0000-0000DB660000}"/>
    <cellStyle name="Output 2 9 4 3 2" xfId="19083" xr:uid="{00000000-0005-0000-0000-0000DC660000}"/>
    <cellStyle name="Output 2 9 4 3 2 2" xfId="28335" xr:uid="{00000000-0005-0000-0000-0000DD660000}"/>
    <cellStyle name="Output 2 9 4 3 2 3" xfId="37587" xr:uid="{00000000-0005-0000-0000-0000DE660000}"/>
    <cellStyle name="Output 2 9 4 4" xfId="12953" xr:uid="{00000000-0005-0000-0000-0000DF660000}"/>
    <cellStyle name="Output 2 9 4 4 2" xfId="22205" xr:uid="{00000000-0005-0000-0000-0000E0660000}"/>
    <cellStyle name="Output 2 9 4 4 3" xfId="31457" xr:uid="{00000000-0005-0000-0000-0000E1660000}"/>
    <cellStyle name="Output 2 9 5" xfId="5107" xr:uid="{00000000-0005-0000-0000-0000E2660000}"/>
    <cellStyle name="Output 2 9 5 2" xfId="14359" xr:uid="{00000000-0005-0000-0000-0000E3660000}"/>
    <cellStyle name="Output 2 9 5 2 2" xfId="23611" xr:uid="{00000000-0005-0000-0000-0000E4660000}"/>
    <cellStyle name="Output 2 9 5 2 3" xfId="32863" xr:uid="{00000000-0005-0000-0000-0000E5660000}"/>
    <cellStyle name="Output 2 9 6" xfId="7790" xr:uid="{00000000-0005-0000-0000-0000E6660000}"/>
    <cellStyle name="Output 2 9 6 2" xfId="17042" xr:uid="{00000000-0005-0000-0000-0000E7660000}"/>
    <cellStyle name="Output 2 9 6 2 2" xfId="26294" xr:uid="{00000000-0005-0000-0000-0000E8660000}"/>
    <cellStyle name="Output 2 9 6 2 3" xfId="35546" xr:uid="{00000000-0005-0000-0000-0000E9660000}"/>
    <cellStyle name="Output 2 9 7" xfId="10912" xr:uid="{00000000-0005-0000-0000-0000EA660000}"/>
    <cellStyle name="Output 2 9 7 2" xfId="20164" xr:uid="{00000000-0005-0000-0000-0000EB660000}"/>
    <cellStyle name="Output 2 9 7 3" xfId="29416" xr:uid="{00000000-0005-0000-0000-0000EC660000}"/>
    <cellStyle name="Output 3" xfId="432" xr:uid="{00000000-0005-0000-0000-0000ED660000}"/>
    <cellStyle name="Output 3 10" xfId="934" xr:uid="{00000000-0005-0000-0000-0000EE660000}"/>
    <cellStyle name="Output 3 10 2" xfId="4662" xr:uid="{00000000-0005-0000-0000-0000EF660000}"/>
    <cellStyle name="Output 3 10 2 2" xfId="13914" xr:uid="{00000000-0005-0000-0000-0000F0660000}"/>
    <cellStyle name="Output 3 10 2 2 2" xfId="23166" xr:uid="{00000000-0005-0000-0000-0000F1660000}"/>
    <cellStyle name="Output 3 10 2 2 3" xfId="32418" xr:uid="{00000000-0005-0000-0000-0000F2660000}"/>
    <cellStyle name="Output 3 10 3" xfId="4939" xr:uid="{00000000-0005-0000-0000-0000F3660000}"/>
    <cellStyle name="Output 3 10 3 2" xfId="14191" xr:uid="{00000000-0005-0000-0000-0000F4660000}"/>
    <cellStyle name="Output 3 10 3 2 2" xfId="23443" xr:uid="{00000000-0005-0000-0000-0000F5660000}"/>
    <cellStyle name="Output 3 10 3 2 3" xfId="32695" xr:uid="{00000000-0005-0000-0000-0000F6660000}"/>
    <cellStyle name="Output 3 10 4" xfId="10688" xr:uid="{00000000-0005-0000-0000-0000F7660000}"/>
    <cellStyle name="Output 3 10 4 2" xfId="19940" xr:uid="{00000000-0005-0000-0000-0000F8660000}"/>
    <cellStyle name="Output 3 10 4 3" xfId="29192" xr:uid="{00000000-0005-0000-0000-0000F9660000}"/>
    <cellStyle name="Output 3 11" xfId="921" xr:uid="{00000000-0005-0000-0000-0000FA660000}"/>
    <cellStyle name="Output 3 11 2" xfId="4649" xr:uid="{00000000-0005-0000-0000-0000FB660000}"/>
    <cellStyle name="Output 3 11 2 2" xfId="13901" xr:uid="{00000000-0005-0000-0000-0000FC660000}"/>
    <cellStyle name="Output 3 11 2 2 2" xfId="23153" xr:uid="{00000000-0005-0000-0000-0000FD660000}"/>
    <cellStyle name="Output 3 11 2 2 3" xfId="32405" xr:uid="{00000000-0005-0000-0000-0000FE660000}"/>
    <cellStyle name="Output 3 11 3" xfId="4946" xr:uid="{00000000-0005-0000-0000-0000FF660000}"/>
    <cellStyle name="Output 3 11 3 2" xfId="14198" xr:uid="{00000000-0005-0000-0000-000000670000}"/>
    <cellStyle name="Output 3 11 3 2 2" xfId="23450" xr:uid="{00000000-0005-0000-0000-000001670000}"/>
    <cellStyle name="Output 3 11 3 2 3" xfId="32702" xr:uid="{00000000-0005-0000-0000-000002670000}"/>
    <cellStyle name="Output 3 11 4" xfId="10675" xr:uid="{00000000-0005-0000-0000-000003670000}"/>
    <cellStyle name="Output 3 11 4 2" xfId="19927" xr:uid="{00000000-0005-0000-0000-000004670000}"/>
    <cellStyle name="Output 3 11 4 3" xfId="29179" xr:uid="{00000000-0005-0000-0000-000005670000}"/>
    <cellStyle name="Output 3 12" xfId="983" xr:uid="{00000000-0005-0000-0000-000006670000}"/>
    <cellStyle name="Output 3 12 2" xfId="4711" xr:uid="{00000000-0005-0000-0000-000007670000}"/>
    <cellStyle name="Output 3 12 2 2" xfId="13963" xr:uid="{00000000-0005-0000-0000-000008670000}"/>
    <cellStyle name="Output 3 12 2 2 2" xfId="23215" xr:uid="{00000000-0005-0000-0000-000009670000}"/>
    <cellStyle name="Output 3 12 2 2 3" xfId="32467" xr:uid="{00000000-0005-0000-0000-00000A670000}"/>
    <cellStyle name="Output 3 12 3" xfId="5084" xr:uid="{00000000-0005-0000-0000-00000B670000}"/>
    <cellStyle name="Output 3 12 3 2" xfId="14336" xr:uid="{00000000-0005-0000-0000-00000C670000}"/>
    <cellStyle name="Output 3 12 3 2 2" xfId="23588" xr:uid="{00000000-0005-0000-0000-00000D670000}"/>
    <cellStyle name="Output 3 12 3 2 3" xfId="32840" xr:uid="{00000000-0005-0000-0000-00000E670000}"/>
    <cellStyle name="Output 3 12 4" xfId="10737" xr:uid="{00000000-0005-0000-0000-00000F670000}"/>
    <cellStyle name="Output 3 12 4 2" xfId="19989" xr:uid="{00000000-0005-0000-0000-000010670000}"/>
    <cellStyle name="Output 3 12 4 3" xfId="29241" xr:uid="{00000000-0005-0000-0000-000011670000}"/>
    <cellStyle name="Output 3 13" xfId="4393" xr:uid="{00000000-0005-0000-0000-000012670000}"/>
    <cellStyle name="Output 3 13 2" xfId="13645" xr:uid="{00000000-0005-0000-0000-000013670000}"/>
    <cellStyle name="Output 3 13 2 2" xfId="22897" xr:uid="{00000000-0005-0000-0000-000014670000}"/>
    <cellStyle name="Output 3 13 2 3" xfId="32149" xr:uid="{00000000-0005-0000-0000-000015670000}"/>
    <cellStyle name="Output 3 14" xfId="4381" xr:uid="{00000000-0005-0000-0000-000016670000}"/>
    <cellStyle name="Output 3 14 2" xfId="13633" xr:uid="{00000000-0005-0000-0000-000017670000}"/>
    <cellStyle name="Output 3 14 2 2" xfId="22885" xr:uid="{00000000-0005-0000-0000-000018670000}"/>
    <cellStyle name="Output 3 14 2 3" xfId="32137" xr:uid="{00000000-0005-0000-0000-000019670000}"/>
    <cellStyle name="Output 3 15" xfId="10478" xr:uid="{00000000-0005-0000-0000-00001A670000}"/>
    <cellStyle name="Output 3 15 2" xfId="19730" xr:uid="{00000000-0005-0000-0000-00001B670000}"/>
    <cellStyle name="Output 3 15 3" xfId="28982" xr:uid="{00000000-0005-0000-0000-00001C670000}"/>
    <cellStyle name="Output 3 2" xfId="584" xr:uid="{00000000-0005-0000-0000-00001D670000}"/>
    <cellStyle name="Output 3 2 10" xfId="4453" xr:uid="{00000000-0005-0000-0000-00001E670000}"/>
    <cellStyle name="Output 3 2 10 2" xfId="13705" xr:uid="{00000000-0005-0000-0000-00001F670000}"/>
    <cellStyle name="Output 3 2 10 2 2" xfId="22957" xr:uid="{00000000-0005-0000-0000-000020670000}"/>
    <cellStyle name="Output 3 2 10 2 3" xfId="32209" xr:uid="{00000000-0005-0000-0000-000021670000}"/>
    <cellStyle name="Output 3 2 11" xfId="4379" xr:uid="{00000000-0005-0000-0000-000022670000}"/>
    <cellStyle name="Output 3 2 11 2" xfId="13631" xr:uid="{00000000-0005-0000-0000-000023670000}"/>
    <cellStyle name="Output 3 2 11 2 2" xfId="22883" xr:uid="{00000000-0005-0000-0000-000024670000}"/>
    <cellStyle name="Output 3 2 11 2 3" xfId="32135" xr:uid="{00000000-0005-0000-0000-000025670000}"/>
    <cellStyle name="Output 3 2 12" xfId="10514" xr:uid="{00000000-0005-0000-0000-000026670000}"/>
    <cellStyle name="Output 3 2 12 2" xfId="19766" xr:uid="{00000000-0005-0000-0000-000027670000}"/>
    <cellStyle name="Output 3 2 12 3" xfId="29018" xr:uid="{00000000-0005-0000-0000-000028670000}"/>
    <cellStyle name="Output 3 2 2" xfId="1848" xr:uid="{00000000-0005-0000-0000-000029670000}"/>
    <cellStyle name="Output 3 2 2 2" xfId="2601" xr:uid="{00000000-0005-0000-0000-00002A670000}"/>
    <cellStyle name="Output 3 2 2 2 2" xfId="6049" xr:uid="{00000000-0005-0000-0000-00002B670000}"/>
    <cellStyle name="Output 3 2 2 2 2 2" xfId="15301" xr:uid="{00000000-0005-0000-0000-00002C670000}"/>
    <cellStyle name="Output 3 2 2 2 2 2 2" xfId="24553" xr:uid="{00000000-0005-0000-0000-00002D670000}"/>
    <cellStyle name="Output 3 2 2 2 2 2 3" xfId="33805" xr:uid="{00000000-0005-0000-0000-00002E670000}"/>
    <cellStyle name="Output 3 2 2 2 3" xfId="8731" xr:uid="{00000000-0005-0000-0000-00002F670000}"/>
    <cellStyle name="Output 3 2 2 2 3 2" xfId="17983" xr:uid="{00000000-0005-0000-0000-000030670000}"/>
    <cellStyle name="Output 3 2 2 2 3 2 2" xfId="27235" xr:uid="{00000000-0005-0000-0000-000031670000}"/>
    <cellStyle name="Output 3 2 2 2 3 2 3" xfId="36487" xr:uid="{00000000-0005-0000-0000-000032670000}"/>
    <cellStyle name="Output 3 2 2 2 4" xfId="11853" xr:uid="{00000000-0005-0000-0000-000033670000}"/>
    <cellStyle name="Output 3 2 2 2 4 2" xfId="21105" xr:uid="{00000000-0005-0000-0000-000034670000}"/>
    <cellStyle name="Output 3 2 2 2 4 3" xfId="30357" xr:uid="{00000000-0005-0000-0000-000035670000}"/>
    <cellStyle name="Output 3 2 2 3" xfId="3257" xr:uid="{00000000-0005-0000-0000-000036670000}"/>
    <cellStyle name="Output 3 2 2 3 2" xfId="6705" xr:uid="{00000000-0005-0000-0000-000037670000}"/>
    <cellStyle name="Output 3 2 2 3 2 2" xfId="15957" xr:uid="{00000000-0005-0000-0000-000038670000}"/>
    <cellStyle name="Output 3 2 2 3 2 2 2" xfId="25209" xr:uid="{00000000-0005-0000-0000-000039670000}"/>
    <cellStyle name="Output 3 2 2 3 2 2 3" xfId="34461" xr:uid="{00000000-0005-0000-0000-00003A670000}"/>
    <cellStyle name="Output 3 2 2 3 3" xfId="9387" xr:uid="{00000000-0005-0000-0000-00003B670000}"/>
    <cellStyle name="Output 3 2 2 3 3 2" xfId="18639" xr:uid="{00000000-0005-0000-0000-00003C670000}"/>
    <cellStyle name="Output 3 2 2 3 3 2 2" xfId="27891" xr:uid="{00000000-0005-0000-0000-00003D670000}"/>
    <cellStyle name="Output 3 2 2 3 3 2 3" xfId="37143" xr:uid="{00000000-0005-0000-0000-00003E670000}"/>
    <cellStyle name="Output 3 2 2 3 4" xfId="12509" xr:uid="{00000000-0005-0000-0000-00003F670000}"/>
    <cellStyle name="Output 3 2 2 3 4 2" xfId="21761" xr:uid="{00000000-0005-0000-0000-000040670000}"/>
    <cellStyle name="Output 3 2 2 3 4 3" xfId="31013" xr:uid="{00000000-0005-0000-0000-000041670000}"/>
    <cellStyle name="Output 3 2 2 4" xfId="3892" xr:uid="{00000000-0005-0000-0000-000042670000}"/>
    <cellStyle name="Output 3 2 2 4 2" xfId="7340" xr:uid="{00000000-0005-0000-0000-000043670000}"/>
    <cellStyle name="Output 3 2 2 4 2 2" xfId="16592" xr:uid="{00000000-0005-0000-0000-000044670000}"/>
    <cellStyle name="Output 3 2 2 4 2 2 2" xfId="25844" xr:uid="{00000000-0005-0000-0000-000045670000}"/>
    <cellStyle name="Output 3 2 2 4 2 2 3" xfId="35096" xr:uid="{00000000-0005-0000-0000-000046670000}"/>
    <cellStyle name="Output 3 2 2 4 3" xfId="10022" xr:uid="{00000000-0005-0000-0000-000047670000}"/>
    <cellStyle name="Output 3 2 2 4 3 2" xfId="19274" xr:uid="{00000000-0005-0000-0000-000048670000}"/>
    <cellStyle name="Output 3 2 2 4 3 2 2" xfId="28526" xr:uid="{00000000-0005-0000-0000-000049670000}"/>
    <cellStyle name="Output 3 2 2 4 3 2 3" xfId="37778" xr:uid="{00000000-0005-0000-0000-00004A670000}"/>
    <cellStyle name="Output 3 2 2 4 4" xfId="13144" xr:uid="{00000000-0005-0000-0000-00004B670000}"/>
    <cellStyle name="Output 3 2 2 4 4 2" xfId="22396" xr:uid="{00000000-0005-0000-0000-00004C670000}"/>
    <cellStyle name="Output 3 2 2 4 4 3" xfId="31648" xr:uid="{00000000-0005-0000-0000-00004D670000}"/>
    <cellStyle name="Output 3 2 2 5" xfId="5298" xr:uid="{00000000-0005-0000-0000-00004E670000}"/>
    <cellStyle name="Output 3 2 2 5 2" xfId="14550" xr:uid="{00000000-0005-0000-0000-00004F670000}"/>
    <cellStyle name="Output 3 2 2 5 2 2" xfId="23802" xr:uid="{00000000-0005-0000-0000-000050670000}"/>
    <cellStyle name="Output 3 2 2 5 2 3" xfId="33054" xr:uid="{00000000-0005-0000-0000-000051670000}"/>
    <cellStyle name="Output 3 2 2 6" xfId="7981" xr:uid="{00000000-0005-0000-0000-000052670000}"/>
    <cellStyle name="Output 3 2 2 6 2" xfId="17233" xr:uid="{00000000-0005-0000-0000-000053670000}"/>
    <cellStyle name="Output 3 2 2 6 2 2" xfId="26485" xr:uid="{00000000-0005-0000-0000-000054670000}"/>
    <cellStyle name="Output 3 2 2 6 2 3" xfId="35737" xr:uid="{00000000-0005-0000-0000-000055670000}"/>
    <cellStyle name="Output 3 2 2 7" xfId="11103" xr:uid="{00000000-0005-0000-0000-000056670000}"/>
    <cellStyle name="Output 3 2 2 7 2" xfId="20355" xr:uid="{00000000-0005-0000-0000-000057670000}"/>
    <cellStyle name="Output 3 2 2 7 3" xfId="29607" xr:uid="{00000000-0005-0000-0000-000058670000}"/>
    <cellStyle name="Output 3 2 3" xfId="2010" xr:uid="{00000000-0005-0000-0000-000059670000}"/>
    <cellStyle name="Output 3 2 3 2" xfId="2763" xr:uid="{00000000-0005-0000-0000-00005A670000}"/>
    <cellStyle name="Output 3 2 3 2 2" xfId="6211" xr:uid="{00000000-0005-0000-0000-00005B670000}"/>
    <cellStyle name="Output 3 2 3 2 2 2" xfId="15463" xr:uid="{00000000-0005-0000-0000-00005C670000}"/>
    <cellStyle name="Output 3 2 3 2 2 2 2" xfId="24715" xr:uid="{00000000-0005-0000-0000-00005D670000}"/>
    <cellStyle name="Output 3 2 3 2 2 2 3" xfId="33967" xr:uid="{00000000-0005-0000-0000-00005E670000}"/>
    <cellStyle name="Output 3 2 3 2 3" xfId="8893" xr:uid="{00000000-0005-0000-0000-00005F670000}"/>
    <cellStyle name="Output 3 2 3 2 3 2" xfId="18145" xr:uid="{00000000-0005-0000-0000-000060670000}"/>
    <cellStyle name="Output 3 2 3 2 3 2 2" xfId="27397" xr:uid="{00000000-0005-0000-0000-000061670000}"/>
    <cellStyle name="Output 3 2 3 2 3 2 3" xfId="36649" xr:uid="{00000000-0005-0000-0000-000062670000}"/>
    <cellStyle name="Output 3 2 3 2 4" xfId="12015" xr:uid="{00000000-0005-0000-0000-000063670000}"/>
    <cellStyle name="Output 3 2 3 2 4 2" xfId="21267" xr:uid="{00000000-0005-0000-0000-000064670000}"/>
    <cellStyle name="Output 3 2 3 2 4 3" xfId="30519" xr:uid="{00000000-0005-0000-0000-000065670000}"/>
    <cellStyle name="Output 3 2 3 3" xfId="3419" xr:uid="{00000000-0005-0000-0000-000066670000}"/>
    <cellStyle name="Output 3 2 3 3 2" xfId="6867" xr:uid="{00000000-0005-0000-0000-000067670000}"/>
    <cellStyle name="Output 3 2 3 3 2 2" xfId="16119" xr:uid="{00000000-0005-0000-0000-000068670000}"/>
    <cellStyle name="Output 3 2 3 3 2 2 2" xfId="25371" xr:uid="{00000000-0005-0000-0000-000069670000}"/>
    <cellStyle name="Output 3 2 3 3 2 2 3" xfId="34623" xr:uid="{00000000-0005-0000-0000-00006A670000}"/>
    <cellStyle name="Output 3 2 3 3 3" xfId="9549" xr:uid="{00000000-0005-0000-0000-00006B670000}"/>
    <cellStyle name="Output 3 2 3 3 3 2" xfId="18801" xr:uid="{00000000-0005-0000-0000-00006C670000}"/>
    <cellStyle name="Output 3 2 3 3 3 2 2" xfId="28053" xr:uid="{00000000-0005-0000-0000-00006D670000}"/>
    <cellStyle name="Output 3 2 3 3 3 2 3" xfId="37305" xr:uid="{00000000-0005-0000-0000-00006E670000}"/>
    <cellStyle name="Output 3 2 3 3 4" xfId="12671" xr:uid="{00000000-0005-0000-0000-00006F670000}"/>
    <cellStyle name="Output 3 2 3 3 4 2" xfId="21923" xr:uid="{00000000-0005-0000-0000-000070670000}"/>
    <cellStyle name="Output 3 2 3 3 4 3" xfId="31175" xr:uid="{00000000-0005-0000-0000-000071670000}"/>
    <cellStyle name="Output 3 2 3 4" xfId="4054" xr:uid="{00000000-0005-0000-0000-000072670000}"/>
    <cellStyle name="Output 3 2 3 4 2" xfId="7502" xr:uid="{00000000-0005-0000-0000-000073670000}"/>
    <cellStyle name="Output 3 2 3 4 2 2" xfId="16754" xr:uid="{00000000-0005-0000-0000-000074670000}"/>
    <cellStyle name="Output 3 2 3 4 2 2 2" xfId="26006" xr:uid="{00000000-0005-0000-0000-000075670000}"/>
    <cellStyle name="Output 3 2 3 4 2 2 3" xfId="35258" xr:uid="{00000000-0005-0000-0000-000076670000}"/>
    <cellStyle name="Output 3 2 3 4 3" xfId="10184" xr:uid="{00000000-0005-0000-0000-000077670000}"/>
    <cellStyle name="Output 3 2 3 4 3 2" xfId="19436" xr:uid="{00000000-0005-0000-0000-000078670000}"/>
    <cellStyle name="Output 3 2 3 4 3 2 2" xfId="28688" xr:uid="{00000000-0005-0000-0000-000079670000}"/>
    <cellStyle name="Output 3 2 3 4 3 2 3" xfId="37940" xr:uid="{00000000-0005-0000-0000-00007A670000}"/>
    <cellStyle name="Output 3 2 3 4 4" xfId="13306" xr:uid="{00000000-0005-0000-0000-00007B670000}"/>
    <cellStyle name="Output 3 2 3 4 4 2" xfId="22558" xr:uid="{00000000-0005-0000-0000-00007C670000}"/>
    <cellStyle name="Output 3 2 3 4 4 3" xfId="31810" xr:uid="{00000000-0005-0000-0000-00007D670000}"/>
    <cellStyle name="Output 3 2 3 5" xfId="5460" xr:uid="{00000000-0005-0000-0000-00007E670000}"/>
    <cellStyle name="Output 3 2 3 5 2" xfId="14712" xr:uid="{00000000-0005-0000-0000-00007F670000}"/>
    <cellStyle name="Output 3 2 3 5 2 2" xfId="23964" xr:uid="{00000000-0005-0000-0000-000080670000}"/>
    <cellStyle name="Output 3 2 3 5 2 3" xfId="33216" xr:uid="{00000000-0005-0000-0000-000081670000}"/>
    <cellStyle name="Output 3 2 3 6" xfId="8143" xr:uid="{00000000-0005-0000-0000-000082670000}"/>
    <cellStyle name="Output 3 2 3 6 2" xfId="17395" xr:uid="{00000000-0005-0000-0000-000083670000}"/>
    <cellStyle name="Output 3 2 3 6 2 2" xfId="26647" xr:uid="{00000000-0005-0000-0000-000084670000}"/>
    <cellStyle name="Output 3 2 3 6 2 3" xfId="35899" xr:uid="{00000000-0005-0000-0000-000085670000}"/>
    <cellStyle name="Output 3 2 3 7" xfId="11265" xr:uid="{00000000-0005-0000-0000-000086670000}"/>
    <cellStyle name="Output 3 2 3 7 2" xfId="20517" xr:uid="{00000000-0005-0000-0000-000087670000}"/>
    <cellStyle name="Output 3 2 3 7 3" xfId="29769" xr:uid="{00000000-0005-0000-0000-000088670000}"/>
    <cellStyle name="Output 3 2 4" xfId="1751" xr:uid="{00000000-0005-0000-0000-000089670000}"/>
    <cellStyle name="Output 3 2 4 2" xfId="2504" xr:uid="{00000000-0005-0000-0000-00008A670000}"/>
    <cellStyle name="Output 3 2 4 2 2" xfId="5952" xr:uid="{00000000-0005-0000-0000-00008B670000}"/>
    <cellStyle name="Output 3 2 4 2 2 2" xfId="15204" xr:uid="{00000000-0005-0000-0000-00008C670000}"/>
    <cellStyle name="Output 3 2 4 2 2 2 2" xfId="24456" xr:uid="{00000000-0005-0000-0000-00008D670000}"/>
    <cellStyle name="Output 3 2 4 2 2 2 3" xfId="33708" xr:uid="{00000000-0005-0000-0000-00008E670000}"/>
    <cellStyle name="Output 3 2 4 2 3" xfId="8634" xr:uid="{00000000-0005-0000-0000-00008F670000}"/>
    <cellStyle name="Output 3 2 4 2 3 2" xfId="17886" xr:uid="{00000000-0005-0000-0000-000090670000}"/>
    <cellStyle name="Output 3 2 4 2 3 2 2" xfId="27138" xr:uid="{00000000-0005-0000-0000-000091670000}"/>
    <cellStyle name="Output 3 2 4 2 3 2 3" xfId="36390" xr:uid="{00000000-0005-0000-0000-000092670000}"/>
    <cellStyle name="Output 3 2 4 2 4" xfId="11756" xr:uid="{00000000-0005-0000-0000-000093670000}"/>
    <cellStyle name="Output 3 2 4 2 4 2" xfId="21008" xr:uid="{00000000-0005-0000-0000-000094670000}"/>
    <cellStyle name="Output 3 2 4 2 4 3" xfId="30260" xr:uid="{00000000-0005-0000-0000-000095670000}"/>
    <cellStyle name="Output 3 2 4 3" xfId="3160" xr:uid="{00000000-0005-0000-0000-000096670000}"/>
    <cellStyle name="Output 3 2 4 3 2" xfId="6608" xr:uid="{00000000-0005-0000-0000-000097670000}"/>
    <cellStyle name="Output 3 2 4 3 2 2" xfId="15860" xr:uid="{00000000-0005-0000-0000-000098670000}"/>
    <cellStyle name="Output 3 2 4 3 2 2 2" xfId="25112" xr:uid="{00000000-0005-0000-0000-000099670000}"/>
    <cellStyle name="Output 3 2 4 3 2 2 3" xfId="34364" xr:uid="{00000000-0005-0000-0000-00009A670000}"/>
    <cellStyle name="Output 3 2 4 3 3" xfId="9290" xr:uid="{00000000-0005-0000-0000-00009B670000}"/>
    <cellStyle name="Output 3 2 4 3 3 2" xfId="18542" xr:uid="{00000000-0005-0000-0000-00009C670000}"/>
    <cellStyle name="Output 3 2 4 3 3 2 2" xfId="27794" xr:uid="{00000000-0005-0000-0000-00009D670000}"/>
    <cellStyle name="Output 3 2 4 3 3 2 3" xfId="37046" xr:uid="{00000000-0005-0000-0000-00009E670000}"/>
    <cellStyle name="Output 3 2 4 3 4" xfId="12412" xr:uid="{00000000-0005-0000-0000-00009F670000}"/>
    <cellStyle name="Output 3 2 4 3 4 2" xfId="21664" xr:uid="{00000000-0005-0000-0000-0000A0670000}"/>
    <cellStyle name="Output 3 2 4 3 4 3" xfId="30916" xr:uid="{00000000-0005-0000-0000-0000A1670000}"/>
    <cellStyle name="Output 3 2 4 4" xfId="3795" xr:uid="{00000000-0005-0000-0000-0000A2670000}"/>
    <cellStyle name="Output 3 2 4 4 2" xfId="7243" xr:uid="{00000000-0005-0000-0000-0000A3670000}"/>
    <cellStyle name="Output 3 2 4 4 2 2" xfId="16495" xr:uid="{00000000-0005-0000-0000-0000A4670000}"/>
    <cellStyle name="Output 3 2 4 4 2 2 2" xfId="25747" xr:uid="{00000000-0005-0000-0000-0000A5670000}"/>
    <cellStyle name="Output 3 2 4 4 2 2 3" xfId="34999" xr:uid="{00000000-0005-0000-0000-0000A6670000}"/>
    <cellStyle name="Output 3 2 4 4 3" xfId="9925" xr:uid="{00000000-0005-0000-0000-0000A7670000}"/>
    <cellStyle name="Output 3 2 4 4 3 2" xfId="19177" xr:uid="{00000000-0005-0000-0000-0000A8670000}"/>
    <cellStyle name="Output 3 2 4 4 3 2 2" xfId="28429" xr:uid="{00000000-0005-0000-0000-0000A9670000}"/>
    <cellStyle name="Output 3 2 4 4 3 2 3" xfId="37681" xr:uid="{00000000-0005-0000-0000-0000AA670000}"/>
    <cellStyle name="Output 3 2 4 4 4" xfId="13047" xr:uid="{00000000-0005-0000-0000-0000AB670000}"/>
    <cellStyle name="Output 3 2 4 4 4 2" xfId="22299" xr:uid="{00000000-0005-0000-0000-0000AC670000}"/>
    <cellStyle name="Output 3 2 4 4 4 3" xfId="31551" xr:uid="{00000000-0005-0000-0000-0000AD670000}"/>
    <cellStyle name="Output 3 2 4 5" xfId="5201" xr:uid="{00000000-0005-0000-0000-0000AE670000}"/>
    <cellStyle name="Output 3 2 4 5 2" xfId="14453" xr:uid="{00000000-0005-0000-0000-0000AF670000}"/>
    <cellStyle name="Output 3 2 4 5 2 2" xfId="23705" xr:uid="{00000000-0005-0000-0000-0000B0670000}"/>
    <cellStyle name="Output 3 2 4 5 2 3" xfId="32957" xr:uid="{00000000-0005-0000-0000-0000B1670000}"/>
    <cellStyle name="Output 3 2 4 6" xfId="7884" xr:uid="{00000000-0005-0000-0000-0000B2670000}"/>
    <cellStyle name="Output 3 2 4 6 2" xfId="17136" xr:uid="{00000000-0005-0000-0000-0000B3670000}"/>
    <cellStyle name="Output 3 2 4 6 2 2" xfId="26388" xr:uid="{00000000-0005-0000-0000-0000B4670000}"/>
    <cellStyle name="Output 3 2 4 6 2 3" xfId="35640" xr:uid="{00000000-0005-0000-0000-0000B5670000}"/>
    <cellStyle name="Output 3 2 4 7" xfId="11006" xr:uid="{00000000-0005-0000-0000-0000B6670000}"/>
    <cellStyle name="Output 3 2 4 7 2" xfId="20258" xr:uid="{00000000-0005-0000-0000-0000B7670000}"/>
    <cellStyle name="Output 3 2 4 7 3" xfId="29510" xr:uid="{00000000-0005-0000-0000-0000B8670000}"/>
    <cellStyle name="Output 3 2 5" xfId="1831" xr:uid="{00000000-0005-0000-0000-0000B9670000}"/>
    <cellStyle name="Output 3 2 5 2" xfId="2584" xr:uid="{00000000-0005-0000-0000-0000BA670000}"/>
    <cellStyle name="Output 3 2 5 2 2" xfId="6032" xr:uid="{00000000-0005-0000-0000-0000BB670000}"/>
    <cellStyle name="Output 3 2 5 2 2 2" xfId="15284" xr:uid="{00000000-0005-0000-0000-0000BC670000}"/>
    <cellStyle name="Output 3 2 5 2 2 2 2" xfId="24536" xr:uid="{00000000-0005-0000-0000-0000BD670000}"/>
    <cellStyle name="Output 3 2 5 2 2 2 3" xfId="33788" xr:uid="{00000000-0005-0000-0000-0000BE670000}"/>
    <cellStyle name="Output 3 2 5 2 3" xfId="8714" xr:uid="{00000000-0005-0000-0000-0000BF670000}"/>
    <cellStyle name="Output 3 2 5 2 3 2" xfId="17966" xr:uid="{00000000-0005-0000-0000-0000C0670000}"/>
    <cellStyle name="Output 3 2 5 2 3 2 2" xfId="27218" xr:uid="{00000000-0005-0000-0000-0000C1670000}"/>
    <cellStyle name="Output 3 2 5 2 3 2 3" xfId="36470" xr:uid="{00000000-0005-0000-0000-0000C2670000}"/>
    <cellStyle name="Output 3 2 5 2 4" xfId="11836" xr:uid="{00000000-0005-0000-0000-0000C3670000}"/>
    <cellStyle name="Output 3 2 5 2 4 2" xfId="21088" xr:uid="{00000000-0005-0000-0000-0000C4670000}"/>
    <cellStyle name="Output 3 2 5 2 4 3" xfId="30340" xr:uid="{00000000-0005-0000-0000-0000C5670000}"/>
    <cellStyle name="Output 3 2 5 3" xfId="3240" xr:uid="{00000000-0005-0000-0000-0000C6670000}"/>
    <cellStyle name="Output 3 2 5 3 2" xfId="6688" xr:uid="{00000000-0005-0000-0000-0000C7670000}"/>
    <cellStyle name="Output 3 2 5 3 2 2" xfId="15940" xr:uid="{00000000-0005-0000-0000-0000C8670000}"/>
    <cellStyle name="Output 3 2 5 3 2 2 2" xfId="25192" xr:uid="{00000000-0005-0000-0000-0000C9670000}"/>
    <cellStyle name="Output 3 2 5 3 2 2 3" xfId="34444" xr:uid="{00000000-0005-0000-0000-0000CA670000}"/>
    <cellStyle name="Output 3 2 5 3 3" xfId="9370" xr:uid="{00000000-0005-0000-0000-0000CB670000}"/>
    <cellStyle name="Output 3 2 5 3 3 2" xfId="18622" xr:uid="{00000000-0005-0000-0000-0000CC670000}"/>
    <cellStyle name="Output 3 2 5 3 3 2 2" xfId="27874" xr:uid="{00000000-0005-0000-0000-0000CD670000}"/>
    <cellStyle name="Output 3 2 5 3 3 2 3" xfId="37126" xr:uid="{00000000-0005-0000-0000-0000CE670000}"/>
    <cellStyle name="Output 3 2 5 3 4" xfId="12492" xr:uid="{00000000-0005-0000-0000-0000CF670000}"/>
    <cellStyle name="Output 3 2 5 3 4 2" xfId="21744" xr:uid="{00000000-0005-0000-0000-0000D0670000}"/>
    <cellStyle name="Output 3 2 5 3 4 3" xfId="30996" xr:uid="{00000000-0005-0000-0000-0000D1670000}"/>
    <cellStyle name="Output 3 2 5 4" xfId="3875" xr:uid="{00000000-0005-0000-0000-0000D2670000}"/>
    <cellStyle name="Output 3 2 5 4 2" xfId="7323" xr:uid="{00000000-0005-0000-0000-0000D3670000}"/>
    <cellStyle name="Output 3 2 5 4 2 2" xfId="16575" xr:uid="{00000000-0005-0000-0000-0000D4670000}"/>
    <cellStyle name="Output 3 2 5 4 2 2 2" xfId="25827" xr:uid="{00000000-0005-0000-0000-0000D5670000}"/>
    <cellStyle name="Output 3 2 5 4 2 2 3" xfId="35079" xr:uid="{00000000-0005-0000-0000-0000D6670000}"/>
    <cellStyle name="Output 3 2 5 4 3" xfId="10005" xr:uid="{00000000-0005-0000-0000-0000D7670000}"/>
    <cellStyle name="Output 3 2 5 4 3 2" xfId="19257" xr:uid="{00000000-0005-0000-0000-0000D8670000}"/>
    <cellStyle name="Output 3 2 5 4 3 2 2" xfId="28509" xr:uid="{00000000-0005-0000-0000-0000D9670000}"/>
    <cellStyle name="Output 3 2 5 4 3 2 3" xfId="37761" xr:uid="{00000000-0005-0000-0000-0000DA670000}"/>
    <cellStyle name="Output 3 2 5 4 4" xfId="13127" xr:uid="{00000000-0005-0000-0000-0000DB670000}"/>
    <cellStyle name="Output 3 2 5 4 4 2" xfId="22379" xr:uid="{00000000-0005-0000-0000-0000DC670000}"/>
    <cellStyle name="Output 3 2 5 4 4 3" xfId="31631" xr:uid="{00000000-0005-0000-0000-0000DD670000}"/>
    <cellStyle name="Output 3 2 5 5" xfId="5281" xr:uid="{00000000-0005-0000-0000-0000DE670000}"/>
    <cellStyle name="Output 3 2 5 5 2" xfId="14533" xr:uid="{00000000-0005-0000-0000-0000DF670000}"/>
    <cellStyle name="Output 3 2 5 5 2 2" xfId="23785" xr:uid="{00000000-0005-0000-0000-0000E0670000}"/>
    <cellStyle name="Output 3 2 5 5 2 3" xfId="33037" xr:uid="{00000000-0005-0000-0000-0000E1670000}"/>
    <cellStyle name="Output 3 2 5 6" xfId="7964" xr:uid="{00000000-0005-0000-0000-0000E2670000}"/>
    <cellStyle name="Output 3 2 5 6 2" xfId="17216" xr:uid="{00000000-0005-0000-0000-0000E3670000}"/>
    <cellStyle name="Output 3 2 5 6 2 2" xfId="26468" xr:uid="{00000000-0005-0000-0000-0000E4670000}"/>
    <cellStyle name="Output 3 2 5 6 2 3" xfId="35720" xr:uid="{00000000-0005-0000-0000-0000E5670000}"/>
    <cellStyle name="Output 3 2 5 7" xfId="11086" xr:uid="{00000000-0005-0000-0000-0000E6670000}"/>
    <cellStyle name="Output 3 2 5 7 2" xfId="20338" xr:uid="{00000000-0005-0000-0000-0000E7670000}"/>
    <cellStyle name="Output 3 2 5 7 3" xfId="29590" xr:uid="{00000000-0005-0000-0000-0000E8670000}"/>
    <cellStyle name="Output 3 2 6" xfId="1828" xr:uid="{00000000-0005-0000-0000-0000E9670000}"/>
    <cellStyle name="Output 3 2 6 2" xfId="2581" xr:uid="{00000000-0005-0000-0000-0000EA670000}"/>
    <cellStyle name="Output 3 2 6 2 2" xfId="6029" xr:uid="{00000000-0005-0000-0000-0000EB670000}"/>
    <cellStyle name="Output 3 2 6 2 2 2" xfId="15281" xr:uid="{00000000-0005-0000-0000-0000EC670000}"/>
    <cellStyle name="Output 3 2 6 2 2 2 2" xfId="24533" xr:uid="{00000000-0005-0000-0000-0000ED670000}"/>
    <cellStyle name="Output 3 2 6 2 2 2 3" xfId="33785" xr:uid="{00000000-0005-0000-0000-0000EE670000}"/>
    <cellStyle name="Output 3 2 6 2 3" xfId="8711" xr:uid="{00000000-0005-0000-0000-0000EF670000}"/>
    <cellStyle name="Output 3 2 6 2 3 2" xfId="17963" xr:uid="{00000000-0005-0000-0000-0000F0670000}"/>
    <cellStyle name="Output 3 2 6 2 3 2 2" xfId="27215" xr:uid="{00000000-0005-0000-0000-0000F1670000}"/>
    <cellStyle name="Output 3 2 6 2 3 2 3" xfId="36467" xr:uid="{00000000-0005-0000-0000-0000F2670000}"/>
    <cellStyle name="Output 3 2 6 2 4" xfId="11833" xr:uid="{00000000-0005-0000-0000-0000F3670000}"/>
    <cellStyle name="Output 3 2 6 2 4 2" xfId="21085" xr:uid="{00000000-0005-0000-0000-0000F4670000}"/>
    <cellStyle name="Output 3 2 6 2 4 3" xfId="30337" xr:uid="{00000000-0005-0000-0000-0000F5670000}"/>
    <cellStyle name="Output 3 2 6 3" xfId="3237" xr:uid="{00000000-0005-0000-0000-0000F6670000}"/>
    <cellStyle name="Output 3 2 6 3 2" xfId="6685" xr:uid="{00000000-0005-0000-0000-0000F7670000}"/>
    <cellStyle name="Output 3 2 6 3 2 2" xfId="15937" xr:uid="{00000000-0005-0000-0000-0000F8670000}"/>
    <cellStyle name="Output 3 2 6 3 2 2 2" xfId="25189" xr:uid="{00000000-0005-0000-0000-0000F9670000}"/>
    <cellStyle name="Output 3 2 6 3 2 2 3" xfId="34441" xr:uid="{00000000-0005-0000-0000-0000FA670000}"/>
    <cellStyle name="Output 3 2 6 3 3" xfId="9367" xr:uid="{00000000-0005-0000-0000-0000FB670000}"/>
    <cellStyle name="Output 3 2 6 3 3 2" xfId="18619" xr:uid="{00000000-0005-0000-0000-0000FC670000}"/>
    <cellStyle name="Output 3 2 6 3 3 2 2" xfId="27871" xr:uid="{00000000-0005-0000-0000-0000FD670000}"/>
    <cellStyle name="Output 3 2 6 3 3 2 3" xfId="37123" xr:uid="{00000000-0005-0000-0000-0000FE670000}"/>
    <cellStyle name="Output 3 2 6 3 4" xfId="12489" xr:uid="{00000000-0005-0000-0000-0000FF670000}"/>
    <cellStyle name="Output 3 2 6 3 4 2" xfId="21741" xr:uid="{00000000-0005-0000-0000-000000680000}"/>
    <cellStyle name="Output 3 2 6 3 4 3" xfId="30993" xr:uid="{00000000-0005-0000-0000-000001680000}"/>
    <cellStyle name="Output 3 2 6 4" xfId="3872" xr:uid="{00000000-0005-0000-0000-000002680000}"/>
    <cellStyle name="Output 3 2 6 4 2" xfId="7320" xr:uid="{00000000-0005-0000-0000-000003680000}"/>
    <cellStyle name="Output 3 2 6 4 2 2" xfId="16572" xr:uid="{00000000-0005-0000-0000-000004680000}"/>
    <cellStyle name="Output 3 2 6 4 2 2 2" xfId="25824" xr:uid="{00000000-0005-0000-0000-000005680000}"/>
    <cellStyle name="Output 3 2 6 4 2 2 3" xfId="35076" xr:uid="{00000000-0005-0000-0000-000006680000}"/>
    <cellStyle name="Output 3 2 6 4 3" xfId="10002" xr:uid="{00000000-0005-0000-0000-000007680000}"/>
    <cellStyle name="Output 3 2 6 4 3 2" xfId="19254" xr:uid="{00000000-0005-0000-0000-000008680000}"/>
    <cellStyle name="Output 3 2 6 4 3 2 2" xfId="28506" xr:uid="{00000000-0005-0000-0000-000009680000}"/>
    <cellStyle name="Output 3 2 6 4 3 2 3" xfId="37758" xr:uid="{00000000-0005-0000-0000-00000A680000}"/>
    <cellStyle name="Output 3 2 6 4 4" xfId="13124" xr:uid="{00000000-0005-0000-0000-00000B680000}"/>
    <cellStyle name="Output 3 2 6 4 4 2" xfId="22376" xr:uid="{00000000-0005-0000-0000-00000C680000}"/>
    <cellStyle name="Output 3 2 6 4 4 3" xfId="31628" xr:uid="{00000000-0005-0000-0000-00000D680000}"/>
    <cellStyle name="Output 3 2 6 5" xfId="5278" xr:uid="{00000000-0005-0000-0000-00000E680000}"/>
    <cellStyle name="Output 3 2 6 5 2" xfId="14530" xr:uid="{00000000-0005-0000-0000-00000F680000}"/>
    <cellStyle name="Output 3 2 6 5 2 2" xfId="23782" xr:uid="{00000000-0005-0000-0000-000010680000}"/>
    <cellStyle name="Output 3 2 6 5 2 3" xfId="33034" xr:uid="{00000000-0005-0000-0000-000011680000}"/>
    <cellStyle name="Output 3 2 6 6" xfId="7961" xr:uid="{00000000-0005-0000-0000-000012680000}"/>
    <cellStyle name="Output 3 2 6 6 2" xfId="17213" xr:uid="{00000000-0005-0000-0000-000013680000}"/>
    <cellStyle name="Output 3 2 6 6 2 2" xfId="26465" xr:uid="{00000000-0005-0000-0000-000014680000}"/>
    <cellStyle name="Output 3 2 6 6 2 3" xfId="35717" xr:uid="{00000000-0005-0000-0000-000015680000}"/>
    <cellStyle name="Output 3 2 6 7" xfId="11083" xr:uid="{00000000-0005-0000-0000-000016680000}"/>
    <cellStyle name="Output 3 2 6 7 2" xfId="20335" xr:uid="{00000000-0005-0000-0000-000017680000}"/>
    <cellStyle name="Output 3 2 6 7 3" xfId="29587" xr:uid="{00000000-0005-0000-0000-000018680000}"/>
    <cellStyle name="Output 3 2 7" xfId="999" xr:uid="{00000000-0005-0000-0000-000019680000}"/>
    <cellStyle name="Output 3 2 7 2" xfId="4727" xr:uid="{00000000-0005-0000-0000-00001A680000}"/>
    <cellStyle name="Output 3 2 7 2 2" xfId="13979" xr:uid="{00000000-0005-0000-0000-00001B680000}"/>
    <cellStyle name="Output 3 2 7 2 2 2" xfId="23231" xr:uid="{00000000-0005-0000-0000-00001C680000}"/>
    <cellStyle name="Output 3 2 7 2 2 3" xfId="32483" xr:uid="{00000000-0005-0000-0000-00001D680000}"/>
    <cellStyle name="Output 3 2 7 3" xfId="5071" xr:uid="{00000000-0005-0000-0000-00001E680000}"/>
    <cellStyle name="Output 3 2 7 3 2" xfId="14323" xr:uid="{00000000-0005-0000-0000-00001F680000}"/>
    <cellStyle name="Output 3 2 7 3 2 2" xfId="23575" xr:uid="{00000000-0005-0000-0000-000020680000}"/>
    <cellStyle name="Output 3 2 7 3 2 3" xfId="32827" xr:uid="{00000000-0005-0000-0000-000021680000}"/>
    <cellStyle name="Output 3 2 7 4" xfId="10753" xr:uid="{00000000-0005-0000-0000-000022680000}"/>
    <cellStyle name="Output 3 2 7 4 2" xfId="20005" xr:uid="{00000000-0005-0000-0000-000023680000}"/>
    <cellStyle name="Output 3 2 7 4 3" xfId="29257" xr:uid="{00000000-0005-0000-0000-000024680000}"/>
    <cellStyle name="Output 3 2 8" xfId="869" xr:uid="{00000000-0005-0000-0000-000025680000}"/>
    <cellStyle name="Output 3 2 8 2" xfId="4597" xr:uid="{00000000-0005-0000-0000-000026680000}"/>
    <cellStyle name="Output 3 2 8 2 2" xfId="13849" xr:uid="{00000000-0005-0000-0000-000027680000}"/>
    <cellStyle name="Output 3 2 8 2 2 2" xfId="23101" xr:uid="{00000000-0005-0000-0000-000028680000}"/>
    <cellStyle name="Output 3 2 8 2 2 3" xfId="32353" xr:uid="{00000000-0005-0000-0000-000029680000}"/>
    <cellStyle name="Output 3 2 8 3" xfId="4978" xr:uid="{00000000-0005-0000-0000-00002A680000}"/>
    <cellStyle name="Output 3 2 8 3 2" xfId="14230" xr:uid="{00000000-0005-0000-0000-00002B680000}"/>
    <cellStyle name="Output 3 2 8 3 2 2" xfId="23482" xr:uid="{00000000-0005-0000-0000-00002C680000}"/>
    <cellStyle name="Output 3 2 8 3 2 3" xfId="32734" xr:uid="{00000000-0005-0000-0000-00002D680000}"/>
    <cellStyle name="Output 3 2 8 4" xfId="10623" xr:uid="{00000000-0005-0000-0000-00002E680000}"/>
    <cellStyle name="Output 3 2 8 4 2" xfId="19875" xr:uid="{00000000-0005-0000-0000-00002F680000}"/>
    <cellStyle name="Output 3 2 8 4 3" xfId="29127" xr:uid="{00000000-0005-0000-0000-000030680000}"/>
    <cellStyle name="Output 3 2 9" xfId="2336" xr:uid="{00000000-0005-0000-0000-000031680000}"/>
    <cellStyle name="Output 3 2 9 2" xfId="5784" xr:uid="{00000000-0005-0000-0000-000032680000}"/>
    <cellStyle name="Output 3 2 9 2 2" xfId="15036" xr:uid="{00000000-0005-0000-0000-000033680000}"/>
    <cellStyle name="Output 3 2 9 2 2 2" xfId="24288" xr:uid="{00000000-0005-0000-0000-000034680000}"/>
    <cellStyle name="Output 3 2 9 2 2 3" xfId="33540" xr:uid="{00000000-0005-0000-0000-000035680000}"/>
    <cellStyle name="Output 3 2 9 3" xfId="8466" xr:uid="{00000000-0005-0000-0000-000036680000}"/>
    <cellStyle name="Output 3 2 9 3 2" xfId="17718" xr:uid="{00000000-0005-0000-0000-000037680000}"/>
    <cellStyle name="Output 3 2 9 3 2 2" xfId="26970" xr:uid="{00000000-0005-0000-0000-000038680000}"/>
    <cellStyle name="Output 3 2 9 3 2 3" xfId="36222" xr:uid="{00000000-0005-0000-0000-000039680000}"/>
    <cellStyle name="Output 3 2 9 4" xfId="11588" xr:uid="{00000000-0005-0000-0000-00003A680000}"/>
    <cellStyle name="Output 3 2 9 4 2" xfId="20840" xr:uid="{00000000-0005-0000-0000-00003B680000}"/>
    <cellStyle name="Output 3 2 9 4 3" xfId="30092" xr:uid="{00000000-0005-0000-0000-00003C680000}"/>
    <cellStyle name="Output 3 3" xfId="734" xr:uid="{00000000-0005-0000-0000-00003D680000}"/>
    <cellStyle name="Output 3 3 10" xfId="4512" xr:uid="{00000000-0005-0000-0000-00003E680000}"/>
    <cellStyle name="Output 3 3 10 2" xfId="13764" xr:uid="{00000000-0005-0000-0000-00003F680000}"/>
    <cellStyle name="Output 3 3 10 2 2" xfId="23016" xr:uid="{00000000-0005-0000-0000-000040680000}"/>
    <cellStyle name="Output 3 3 10 2 3" xfId="32268" xr:uid="{00000000-0005-0000-0000-000041680000}"/>
    <cellStyle name="Output 3 3 11" xfId="4536" xr:uid="{00000000-0005-0000-0000-000042680000}"/>
    <cellStyle name="Output 3 3 11 2" xfId="13788" xr:uid="{00000000-0005-0000-0000-000043680000}"/>
    <cellStyle name="Output 3 3 11 2 2" xfId="23040" xr:uid="{00000000-0005-0000-0000-000044680000}"/>
    <cellStyle name="Output 3 3 11 2 3" xfId="32292" xr:uid="{00000000-0005-0000-0000-000045680000}"/>
    <cellStyle name="Output 3 3 12" xfId="10549" xr:uid="{00000000-0005-0000-0000-000046680000}"/>
    <cellStyle name="Output 3 3 12 2" xfId="19801" xr:uid="{00000000-0005-0000-0000-000047680000}"/>
    <cellStyle name="Output 3 3 12 3" xfId="29053" xr:uid="{00000000-0005-0000-0000-000048680000}"/>
    <cellStyle name="Output 3 3 2" xfId="1933" xr:uid="{00000000-0005-0000-0000-000049680000}"/>
    <cellStyle name="Output 3 3 2 2" xfId="2686" xr:uid="{00000000-0005-0000-0000-00004A680000}"/>
    <cellStyle name="Output 3 3 2 2 2" xfId="6134" xr:uid="{00000000-0005-0000-0000-00004B680000}"/>
    <cellStyle name="Output 3 3 2 2 2 2" xfId="15386" xr:uid="{00000000-0005-0000-0000-00004C680000}"/>
    <cellStyle name="Output 3 3 2 2 2 2 2" xfId="24638" xr:uid="{00000000-0005-0000-0000-00004D680000}"/>
    <cellStyle name="Output 3 3 2 2 2 2 3" xfId="33890" xr:uid="{00000000-0005-0000-0000-00004E680000}"/>
    <cellStyle name="Output 3 3 2 2 3" xfId="8816" xr:uid="{00000000-0005-0000-0000-00004F680000}"/>
    <cellStyle name="Output 3 3 2 2 3 2" xfId="18068" xr:uid="{00000000-0005-0000-0000-000050680000}"/>
    <cellStyle name="Output 3 3 2 2 3 2 2" xfId="27320" xr:uid="{00000000-0005-0000-0000-000051680000}"/>
    <cellStyle name="Output 3 3 2 2 3 2 3" xfId="36572" xr:uid="{00000000-0005-0000-0000-000052680000}"/>
    <cellStyle name="Output 3 3 2 2 4" xfId="11938" xr:uid="{00000000-0005-0000-0000-000053680000}"/>
    <cellStyle name="Output 3 3 2 2 4 2" xfId="21190" xr:uid="{00000000-0005-0000-0000-000054680000}"/>
    <cellStyle name="Output 3 3 2 2 4 3" xfId="30442" xr:uid="{00000000-0005-0000-0000-000055680000}"/>
    <cellStyle name="Output 3 3 2 3" xfId="3342" xr:uid="{00000000-0005-0000-0000-000056680000}"/>
    <cellStyle name="Output 3 3 2 3 2" xfId="6790" xr:uid="{00000000-0005-0000-0000-000057680000}"/>
    <cellStyle name="Output 3 3 2 3 2 2" xfId="16042" xr:uid="{00000000-0005-0000-0000-000058680000}"/>
    <cellStyle name="Output 3 3 2 3 2 2 2" xfId="25294" xr:uid="{00000000-0005-0000-0000-000059680000}"/>
    <cellStyle name="Output 3 3 2 3 2 2 3" xfId="34546" xr:uid="{00000000-0005-0000-0000-00005A680000}"/>
    <cellStyle name="Output 3 3 2 3 3" xfId="9472" xr:uid="{00000000-0005-0000-0000-00005B680000}"/>
    <cellStyle name="Output 3 3 2 3 3 2" xfId="18724" xr:uid="{00000000-0005-0000-0000-00005C680000}"/>
    <cellStyle name="Output 3 3 2 3 3 2 2" xfId="27976" xr:uid="{00000000-0005-0000-0000-00005D680000}"/>
    <cellStyle name="Output 3 3 2 3 3 2 3" xfId="37228" xr:uid="{00000000-0005-0000-0000-00005E680000}"/>
    <cellStyle name="Output 3 3 2 3 4" xfId="12594" xr:uid="{00000000-0005-0000-0000-00005F680000}"/>
    <cellStyle name="Output 3 3 2 3 4 2" xfId="21846" xr:uid="{00000000-0005-0000-0000-000060680000}"/>
    <cellStyle name="Output 3 3 2 3 4 3" xfId="31098" xr:uid="{00000000-0005-0000-0000-000061680000}"/>
    <cellStyle name="Output 3 3 2 4" xfId="3977" xr:uid="{00000000-0005-0000-0000-000062680000}"/>
    <cellStyle name="Output 3 3 2 4 2" xfId="7425" xr:uid="{00000000-0005-0000-0000-000063680000}"/>
    <cellStyle name="Output 3 3 2 4 2 2" xfId="16677" xr:uid="{00000000-0005-0000-0000-000064680000}"/>
    <cellStyle name="Output 3 3 2 4 2 2 2" xfId="25929" xr:uid="{00000000-0005-0000-0000-000065680000}"/>
    <cellStyle name="Output 3 3 2 4 2 2 3" xfId="35181" xr:uid="{00000000-0005-0000-0000-000066680000}"/>
    <cellStyle name="Output 3 3 2 4 3" xfId="10107" xr:uid="{00000000-0005-0000-0000-000067680000}"/>
    <cellStyle name="Output 3 3 2 4 3 2" xfId="19359" xr:uid="{00000000-0005-0000-0000-000068680000}"/>
    <cellStyle name="Output 3 3 2 4 3 2 2" xfId="28611" xr:uid="{00000000-0005-0000-0000-000069680000}"/>
    <cellStyle name="Output 3 3 2 4 3 2 3" xfId="37863" xr:uid="{00000000-0005-0000-0000-00006A680000}"/>
    <cellStyle name="Output 3 3 2 4 4" xfId="13229" xr:uid="{00000000-0005-0000-0000-00006B680000}"/>
    <cellStyle name="Output 3 3 2 4 4 2" xfId="22481" xr:uid="{00000000-0005-0000-0000-00006C680000}"/>
    <cellStyle name="Output 3 3 2 4 4 3" xfId="31733" xr:uid="{00000000-0005-0000-0000-00006D680000}"/>
    <cellStyle name="Output 3 3 2 5" xfId="5383" xr:uid="{00000000-0005-0000-0000-00006E680000}"/>
    <cellStyle name="Output 3 3 2 5 2" xfId="14635" xr:uid="{00000000-0005-0000-0000-00006F680000}"/>
    <cellStyle name="Output 3 3 2 5 2 2" xfId="23887" xr:uid="{00000000-0005-0000-0000-000070680000}"/>
    <cellStyle name="Output 3 3 2 5 2 3" xfId="33139" xr:uid="{00000000-0005-0000-0000-000071680000}"/>
    <cellStyle name="Output 3 3 2 6" xfId="8066" xr:uid="{00000000-0005-0000-0000-000072680000}"/>
    <cellStyle name="Output 3 3 2 6 2" xfId="17318" xr:uid="{00000000-0005-0000-0000-000073680000}"/>
    <cellStyle name="Output 3 3 2 6 2 2" xfId="26570" xr:uid="{00000000-0005-0000-0000-000074680000}"/>
    <cellStyle name="Output 3 3 2 6 2 3" xfId="35822" xr:uid="{00000000-0005-0000-0000-000075680000}"/>
    <cellStyle name="Output 3 3 2 7" xfId="11188" xr:uid="{00000000-0005-0000-0000-000076680000}"/>
    <cellStyle name="Output 3 3 2 7 2" xfId="20440" xr:uid="{00000000-0005-0000-0000-000077680000}"/>
    <cellStyle name="Output 3 3 2 7 3" xfId="29692" xr:uid="{00000000-0005-0000-0000-000078680000}"/>
    <cellStyle name="Output 3 3 3" xfId="2026" xr:uid="{00000000-0005-0000-0000-000079680000}"/>
    <cellStyle name="Output 3 3 3 2" xfId="2775" xr:uid="{00000000-0005-0000-0000-00007A680000}"/>
    <cellStyle name="Output 3 3 3 2 2" xfId="6223" xr:uid="{00000000-0005-0000-0000-00007B680000}"/>
    <cellStyle name="Output 3 3 3 2 2 2" xfId="15475" xr:uid="{00000000-0005-0000-0000-00007C680000}"/>
    <cellStyle name="Output 3 3 3 2 2 2 2" xfId="24727" xr:uid="{00000000-0005-0000-0000-00007D680000}"/>
    <cellStyle name="Output 3 3 3 2 2 2 3" xfId="33979" xr:uid="{00000000-0005-0000-0000-00007E680000}"/>
    <cellStyle name="Output 3 3 3 2 3" xfId="8905" xr:uid="{00000000-0005-0000-0000-00007F680000}"/>
    <cellStyle name="Output 3 3 3 2 3 2" xfId="18157" xr:uid="{00000000-0005-0000-0000-000080680000}"/>
    <cellStyle name="Output 3 3 3 2 3 2 2" xfId="27409" xr:uid="{00000000-0005-0000-0000-000081680000}"/>
    <cellStyle name="Output 3 3 3 2 3 2 3" xfId="36661" xr:uid="{00000000-0005-0000-0000-000082680000}"/>
    <cellStyle name="Output 3 3 3 2 4" xfId="12027" xr:uid="{00000000-0005-0000-0000-000083680000}"/>
    <cellStyle name="Output 3 3 3 2 4 2" xfId="21279" xr:uid="{00000000-0005-0000-0000-000084680000}"/>
    <cellStyle name="Output 3 3 3 2 4 3" xfId="30531" xr:uid="{00000000-0005-0000-0000-000085680000}"/>
    <cellStyle name="Output 3 3 3 3" xfId="3431" xr:uid="{00000000-0005-0000-0000-000086680000}"/>
    <cellStyle name="Output 3 3 3 3 2" xfId="6879" xr:uid="{00000000-0005-0000-0000-000087680000}"/>
    <cellStyle name="Output 3 3 3 3 2 2" xfId="16131" xr:uid="{00000000-0005-0000-0000-000088680000}"/>
    <cellStyle name="Output 3 3 3 3 2 2 2" xfId="25383" xr:uid="{00000000-0005-0000-0000-000089680000}"/>
    <cellStyle name="Output 3 3 3 3 2 2 3" xfId="34635" xr:uid="{00000000-0005-0000-0000-00008A680000}"/>
    <cellStyle name="Output 3 3 3 3 3" xfId="9561" xr:uid="{00000000-0005-0000-0000-00008B680000}"/>
    <cellStyle name="Output 3 3 3 3 3 2" xfId="18813" xr:uid="{00000000-0005-0000-0000-00008C680000}"/>
    <cellStyle name="Output 3 3 3 3 3 2 2" xfId="28065" xr:uid="{00000000-0005-0000-0000-00008D680000}"/>
    <cellStyle name="Output 3 3 3 3 3 2 3" xfId="37317" xr:uid="{00000000-0005-0000-0000-00008E680000}"/>
    <cellStyle name="Output 3 3 3 3 4" xfId="12683" xr:uid="{00000000-0005-0000-0000-00008F680000}"/>
    <cellStyle name="Output 3 3 3 3 4 2" xfId="21935" xr:uid="{00000000-0005-0000-0000-000090680000}"/>
    <cellStyle name="Output 3 3 3 3 4 3" xfId="31187" xr:uid="{00000000-0005-0000-0000-000091680000}"/>
    <cellStyle name="Output 3 3 3 4" xfId="4066" xr:uid="{00000000-0005-0000-0000-000092680000}"/>
    <cellStyle name="Output 3 3 3 4 2" xfId="7514" xr:uid="{00000000-0005-0000-0000-000093680000}"/>
    <cellStyle name="Output 3 3 3 4 2 2" xfId="16766" xr:uid="{00000000-0005-0000-0000-000094680000}"/>
    <cellStyle name="Output 3 3 3 4 2 2 2" xfId="26018" xr:uid="{00000000-0005-0000-0000-000095680000}"/>
    <cellStyle name="Output 3 3 3 4 2 2 3" xfId="35270" xr:uid="{00000000-0005-0000-0000-000096680000}"/>
    <cellStyle name="Output 3 3 3 4 3" xfId="10196" xr:uid="{00000000-0005-0000-0000-000097680000}"/>
    <cellStyle name="Output 3 3 3 4 3 2" xfId="19448" xr:uid="{00000000-0005-0000-0000-000098680000}"/>
    <cellStyle name="Output 3 3 3 4 3 2 2" xfId="28700" xr:uid="{00000000-0005-0000-0000-000099680000}"/>
    <cellStyle name="Output 3 3 3 4 3 2 3" xfId="37952" xr:uid="{00000000-0005-0000-0000-00009A680000}"/>
    <cellStyle name="Output 3 3 3 4 4" xfId="13318" xr:uid="{00000000-0005-0000-0000-00009B680000}"/>
    <cellStyle name="Output 3 3 3 4 4 2" xfId="22570" xr:uid="{00000000-0005-0000-0000-00009C680000}"/>
    <cellStyle name="Output 3 3 3 4 4 3" xfId="31822" xr:uid="{00000000-0005-0000-0000-00009D680000}"/>
    <cellStyle name="Output 3 3 3 5" xfId="5474" xr:uid="{00000000-0005-0000-0000-00009E680000}"/>
    <cellStyle name="Output 3 3 3 5 2" xfId="14726" xr:uid="{00000000-0005-0000-0000-00009F680000}"/>
    <cellStyle name="Output 3 3 3 5 2 2" xfId="23978" xr:uid="{00000000-0005-0000-0000-0000A0680000}"/>
    <cellStyle name="Output 3 3 3 5 2 3" xfId="33230" xr:uid="{00000000-0005-0000-0000-0000A1680000}"/>
    <cellStyle name="Output 3 3 3 6" xfId="8156" xr:uid="{00000000-0005-0000-0000-0000A2680000}"/>
    <cellStyle name="Output 3 3 3 6 2" xfId="17408" xr:uid="{00000000-0005-0000-0000-0000A3680000}"/>
    <cellStyle name="Output 3 3 3 6 2 2" xfId="26660" xr:uid="{00000000-0005-0000-0000-0000A4680000}"/>
    <cellStyle name="Output 3 3 3 6 2 3" xfId="35912" xr:uid="{00000000-0005-0000-0000-0000A5680000}"/>
    <cellStyle name="Output 3 3 3 7" xfId="11278" xr:uid="{00000000-0005-0000-0000-0000A6680000}"/>
    <cellStyle name="Output 3 3 3 7 2" xfId="20530" xr:uid="{00000000-0005-0000-0000-0000A7680000}"/>
    <cellStyle name="Output 3 3 3 7 3" xfId="29782" xr:uid="{00000000-0005-0000-0000-0000A8680000}"/>
    <cellStyle name="Output 3 3 4" xfId="2102" xr:uid="{00000000-0005-0000-0000-0000A9680000}"/>
    <cellStyle name="Output 3 3 4 2" xfId="2851" xr:uid="{00000000-0005-0000-0000-0000AA680000}"/>
    <cellStyle name="Output 3 3 4 2 2" xfId="6299" xr:uid="{00000000-0005-0000-0000-0000AB680000}"/>
    <cellStyle name="Output 3 3 4 2 2 2" xfId="15551" xr:uid="{00000000-0005-0000-0000-0000AC680000}"/>
    <cellStyle name="Output 3 3 4 2 2 2 2" xfId="24803" xr:uid="{00000000-0005-0000-0000-0000AD680000}"/>
    <cellStyle name="Output 3 3 4 2 2 2 3" xfId="34055" xr:uid="{00000000-0005-0000-0000-0000AE680000}"/>
    <cellStyle name="Output 3 3 4 2 3" xfId="8981" xr:uid="{00000000-0005-0000-0000-0000AF680000}"/>
    <cellStyle name="Output 3 3 4 2 3 2" xfId="18233" xr:uid="{00000000-0005-0000-0000-0000B0680000}"/>
    <cellStyle name="Output 3 3 4 2 3 2 2" xfId="27485" xr:uid="{00000000-0005-0000-0000-0000B1680000}"/>
    <cellStyle name="Output 3 3 4 2 3 2 3" xfId="36737" xr:uid="{00000000-0005-0000-0000-0000B2680000}"/>
    <cellStyle name="Output 3 3 4 2 4" xfId="12103" xr:uid="{00000000-0005-0000-0000-0000B3680000}"/>
    <cellStyle name="Output 3 3 4 2 4 2" xfId="21355" xr:uid="{00000000-0005-0000-0000-0000B4680000}"/>
    <cellStyle name="Output 3 3 4 2 4 3" xfId="30607" xr:uid="{00000000-0005-0000-0000-0000B5680000}"/>
    <cellStyle name="Output 3 3 4 3" xfId="3507" xr:uid="{00000000-0005-0000-0000-0000B6680000}"/>
    <cellStyle name="Output 3 3 4 3 2" xfId="6955" xr:uid="{00000000-0005-0000-0000-0000B7680000}"/>
    <cellStyle name="Output 3 3 4 3 2 2" xfId="16207" xr:uid="{00000000-0005-0000-0000-0000B8680000}"/>
    <cellStyle name="Output 3 3 4 3 2 2 2" xfId="25459" xr:uid="{00000000-0005-0000-0000-0000B9680000}"/>
    <cellStyle name="Output 3 3 4 3 2 2 3" xfId="34711" xr:uid="{00000000-0005-0000-0000-0000BA680000}"/>
    <cellStyle name="Output 3 3 4 3 3" xfId="9637" xr:uid="{00000000-0005-0000-0000-0000BB680000}"/>
    <cellStyle name="Output 3 3 4 3 3 2" xfId="18889" xr:uid="{00000000-0005-0000-0000-0000BC680000}"/>
    <cellStyle name="Output 3 3 4 3 3 2 2" xfId="28141" xr:uid="{00000000-0005-0000-0000-0000BD680000}"/>
    <cellStyle name="Output 3 3 4 3 3 2 3" xfId="37393" xr:uid="{00000000-0005-0000-0000-0000BE680000}"/>
    <cellStyle name="Output 3 3 4 3 4" xfId="12759" xr:uid="{00000000-0005-0000-0000-0000BF680000}"/>
    <cellStyle name="Output 3 3 4 3 4 2" xfId="22011" xr:uid="{00000000-0005-0000-0000-0000C0680000}"/>
    <cellStyle name="Output 3 3 4 3 4 3" xfId="31263" xr:uid="{00000000-0005-0000-0000-0000C1680000}"/>
    <cellStyle name="Output 3 3 4 4" xfId="4142" xr:uid="{00000000-0005-0000-0000-0000C2680000}"/>
    <cellStyle name="Output 3 3 4 4 2" xfId="7590" xr:uid="{00000000-0005-0000-0000-0000C3680000}"/>
    <cellStyle name="Output 3 3 4 4 2 2" xfId="16842" xr:uid="{00000000-0005-0000-0000-0000C4680000}"/>
    <cellStyle name="Output 3 3 4 4 2 2 2" xfId="26094" xr:uid="{00000000-0005-0000-0000-0000C5680000}"/>
    <cellStyle name="Output 3 3 4 4 2 2 3" xfId="35346" xr:uid="{00000000-0005-0000-0000-0000C6680000}"/>
    <cellStyle name="Output 3 3 4 4 3" xfId="10272" xr:uid="{00000000-0005-0000-0000-0000C7680000}"/>
    <cellStyle name="Output 3 3 4 4 3 2" xfId="19524" xr:uid="{00000000-0005-0000-0000-0000C8680000}"/>
    <cellStyle name="Output 3 3 4 4 3 2 2" xfId="28776" xr:uid="{00000000-0005-0000-0000-0000C9680000}"/>
    <cellStyle name="Output 3 3 4 4 3 2 3" xfId="38028" xr:uid="{00000000-0005-0000-0000-0000CA680000}"/>
    <cellStyle name="Output 3 3 4 4 4" xfId="13394" xr:uid="{00000000-0005-0000-0000-0000CB680000}"/>
    <cellStyle name="Output 3 3 4 4 4 2" xfId="22646" xr:uid="{00000000-0005-0000-0000-0000CC680000}"/>
    <cellStyle name="Output 3 3 4 4 4 3" xfId="31898" xr:uid="{00000000-0005-0000-0000-0000CD680000}"/>
    <cellStyle name="Output 3 3 4 5" xfId="5550" xr:uid="{00000000-0005-0000-0000-0000CE680000}"/>
    <cellStyle name="Output 3 3 4 5 2" xfId="14802" xr:uid="{00000000-0005-0000-0000-0000CF680000}"/>
    <cellStyle name="Output 3 3 4 5 2 2" xfId="24054" xr:uid="{00000000-0005-0000-0000-0000D0680000}"/>
    <cellStyle name="Output 3 3 4 5 2 3" xfId="33306" xr:uid="{00000000-0005-0000-0000-0000D1680000}"/>
    <cellStyle name="Output 3 3 4 6" xfId="8232" xr:uid="{00000000-0005-0000-0000-0000D2680000}"/>
    <cellStyle name="Output 3 3 4 6 2" xfId="17484" xr:uid="{00000000-0005-0000-0000-0000D3680000}"/>
    <cellStyle name="Output 3 3 4 6 2 2" xfId="26736" xr:uid="{00000000-0005-0000-0000-0000D4680000}"/>
    <cellStyle name="Output 3 3 4 6 2 3" xfId="35988" xr:uid="{00000000-0005-0000-0000-0000D5680000}"/>
    <cellStyle name="Output 3 3 4 7" xfId="11354" xr:uid="{00000000-0005-0000-0000-0000D6680000}"/>
    <cellStyle name="Output 3 3 4 7 2" xfId="20606" xr:uid="{00000000-0005-0000-0000-0000D7680000}"/>
    <cellStyle name="Output 3 3 4 7 3" xfId="29858" xr:uid="{00000000-0005-0000-0000-0000D8680000}"/>
    <cellStyle name="Output 3 3 5" xfId="2171" xr:uid="{00000000-0005-0000-0000-0000D9680000}"/>
    <cellStyle name="Output 3 3 5 2" xfId="2920" xr:uid="{00000000-0005-0000-0000-0000DA680000}"/>
    <cellStyle name="Output 3 3 5 2 2" xfId="6368" xr:uid="{00000000-0005-0000-0000-0000DB680000}"/>
    <cellStyle name="Output 3 3 5 2 2 2" xfId="15620" xr:uid="{00000000-0005-0000-0000-0000DC680000}"/>
    <cellStyle name="Output 3 3 5 2 2 2 2" xfId="24872" xr:uid="{00000000-0005-0000-0000-0000DD680000}"/>
    <cellStyle name="Output 3 3 5 2 2 2 3" xfId="34124" xr:uid="{00000000-0005-0000-0000-0000DE680000}"/>
    <cellStyle name="Output 3 3 5 2 3" xfId="9050" xr:uid="{00000000-0005-0000-0000-0000DF680000}"/>
    <cellStyle name="Output 3 3 5 2 3 2" xfId="18302" xr:uid="{00000000-0005-0000-0000-0000E0680000}"/>
    <cellStyle name="Output 3 3 5 2 3 2 2" xfId="27554" xr:uid="{00000000-0005-0000-0000-0000E1680000}"/>
    <cellStyle name="Output 3 3 5 2 3 2 3" xfId="36806" xr:uid="{00000000-0005-0000-0000-0000E2680000}"/>
    <cellStyle name="Output 3 3 5 2 4" xfId="12172" xr:uid="{00000000-0005-0000-0000-0000E3680000}"/>
    <cellStyle name="Output 3 3 5 2 4 2" xfId="21424" xr:uid="{00000000-0005-0000-0000-0000E4680000}"/>
    <cellStyle name="Output 3 3 5 2 4 3" xfId="30676" xr:uid="{00000000-0005-0000-0000-0000E5680000}"/>
    <cellStyle name="Output 3 3 5 3" xfId="3576" xr:uid="{00000000-0005-0000-0000-0000E6680000}"/>
    <cellStyle name="Output 3 3 5 3 2" xfId="7024" xr:uid="{00000000-0005-0000-0000-0000E7680000}"/>
    <cellStyle name="Output 3 3 5 3 2 2" xfId="16276" xr:uid="{00000000-0005-0000-0000-0000E8680000}"/>
    <cellStyle name="Output 3 3 5 3 2 2 2" xfId="25528" xr:uid="{00000000-0005-0000-0000-0000E9680000}"/>
    <cellStyle name="Output 3 3 5 3 2 2 3" xfId="34780" xr:uid="{00000000-0005-0000-0000-0000EA680000}"/>
    <cellStyle name="Output 3 3 5 3 3" xfId="9706" xr:uid="{00000000-0005-0000-0000-0000EB680000}"/>
    <cellStyle name="Output 3 3 5 3 3 2" xfId="18958" xr:uid="{00000000-0005-0000-0000-0000EC680000}"/>
    <cellStyle name="Output 3 3 5 3 3 2 2" xfId="28210" xr:uid="{00000000-0005-0000-0000-0000ED680000}"/>
    <cellStyle name="Output 3 3 5 3 3 2 3" xfId="37462" xr:uid="{00000000-0005-0000-0000-0000EE680000}"/>
    <cellStyle name="Output 3 3 5 3 4" xfId="12828" xr:uid="{00000000-0005-0000-0000-0000EF680000}"/>
    <cellStyle name="Output 3 3 5 3 4 2" xfId="22080" xr:uid="{00000000-0005-0000-0000-0000F0680000}"/>
    <cellStyle name="Output 3 3 5 3 4 3" xfId="31332" xr:uid="{00000000-0005-0000-0000-0000F1680000}"/>
    <cellStyle name="Output 3 3 5 4" xfId="4211" xr:uid="{00000000-0005-0000-0000-0000F2680000}"/>
    <cellStyle name="Output 3 3 5 4 2" xfId="7659" xr:uid="{00000000-0005-0000-0000-0000F3680000}"/>
    <cellStyle name="Output 3 3 5 4 2 2" xfId="16911" xr:uid="{00000000-0005-0000-0000-0000F4680000}"/>
    <cellStyle name="Output 3 3 5 4 2 2 2" xfId="26163" xr:uid="{00000000-0005-0000-0000-0000F5680000}"/>
    <cellStyle name="Output 3 3 5 4 2 2 3" xfId="35415" xr:uid="{00000000-0005-0000-0000-0000F6680000}"/>
    <cellStyle name="Output 3 3 5 4 3" xfId="10341" xr:uid="{00000000-0005-0000-0000-0000F7680000}"/>
    <cellStyle name="Output 3 3 5 4 3 2" xfId="19593" xr:uid="{00000000-0005-0000-0000-0000F8680000}"/>
    <cellStyle name="Output 3 3 5 4 3 2 2" xfId="28845" xr:uid="{00000000-0005-0000-0000-0000F9680000}"/>
    <cellStyle name="Output 3 3 5 4 3 2 3" xfId="38097" xr:uid="{00000000-0005-0000-0000-0000FA680000}"/>
    <cellStyle name="Output 3 3 5 4 4" xfId="13463" xr:uid="{00000000-0005-0000-0000-0000FB680000}"/>
    <cellStyle name="Output 3 3 5 4 4 2" xfId="22715" xr:uid="{00000000-0005-0000-0000-0000FC680000}"/>
    <cellStyle name="Output 3 3 5 4 4 3" xfId="31967" xr:uid="{00000000-0005-0000-0000-0000FD680000}"/>
    <cellStyle name="Output 3 3 5 5" xfId="5619" xr:uid="{00000000-0005-0000-0000-0000FE680000}"/>
    <cellStyle name="Output 3 3 5 5 2" xfId="14871" xr:uid="{00000000-0005-0000-0000-0000FF680000}"/>
    <cellStyle name="Output 3 3 5 5 2 2" xfId="24123" xr:uid="{00000000-0005-0000-0000-000000690000}"/>
    <cellStyle name="Output 3 3 5 5 2 3" xfId="33375" xr:uid="{00000000-0005-0000-0000-000001690000}"/>
    <cellStyle name="Output 3 3 5 6" xfId="8301" xr:uid="{00000000-0005-0000-0000-000002690000}"/>
    <cellStyle name="Output 3 3 5 6 2" xfId="17553" xr:uid="{00000000-0005-0000-0000-000003690000}"/>
    <cellStyle name="Output 3 3 5 6 2 2" xfId="26805" xr:uid="{00000000-0005-0000-0000-000004690000}"/>
    <cellStyle name="Output 3 3 5 6 2 3" xfId="36057" xr:uid="{00000000-0005-0000-0000-000005690000}"/>
    <cellStyle name="Output 3 3 5 7" xfId="11423" xr:uid="{00000000-0005-0000-0000-000006690000}"/>
    <cellStyle name="Output 3 3 5 7 2" xfId="20675" xr:uid="{00000000-0005-0000-0000-000007690000}"/>
    <cellStyle name="Output 3 3 5 7 3" xfId="29927" xr:uid="{00000000-0005-0000-0000-000008690000}"/>
    <cellStyle name="Output 3 3 6" xfId="2232" xr:uid="{00000000-0005-0000-0000-000009690000}"/>
    <cellStyle name="Output 3 3 6 2" xfId="2981" xr:uid="{00000000-0005-0000-0000-00000A690000}"/>
    <cellStyle name="Output 3 3 6 2 2" xfId="6429" xr:uid="{00000000-0005-0000-0000-00000B690000}"/>
    <cellStyle name="Output 3 3 6 2 2 2" xfId="15681" xr:uid="{00000000-0005-0000-0000-00000C690000}"/>
    <cellStyle name="Output 3 3 6 2 2 2 2" xfId="24933" xr:uid="{00000000-0005-0000-0000-00000D690000}"/>
    <cellStyle name="Output 3 3 6 2 2 2 3" xfId="34185" xr:uid="{00000000-0005-0000-0000-00000E690000}"/>
    <cellStyle name="Output 3 3 6 2 3" xfId="9111" xr:uid="{00000000-0005-0000-0000-00000F690000}"/>
    <cellStyle name="Output 3 3 6 2 3 2" xfId="18363" xr:uid="{00000000-0005-0000-0000-000010690000}"/>
    <cellStyle name="Output 3 3 6 2 3 2 2" xfId="27615" xr:uid="{00000000-0005-0000-0000-000011690000}"/>
    <cellStyle name="Output 3 3 6 2 3 2 3" xfId="36867" xr:uid="{00000000-0005-0000-0000-000012690000}"/>
    <cellStyle name="Output 3 3 6 2 4" xfId="12233" xr:uid="{00000000-0005-0000-0000-000013690000}"/>
    <cellStyle name="Output 3 3 6 2 4 2" xfId="21485" xr:uid="{00000000-0005-0000-0000-000014690000}"/>
    <cellStyle name="Output 3 3 6 2 4 3" xfId="30737" xr:uid="{00000000-0005-0000-0000-000015690000}"/>
    <cellStyle name="Output 3 3 6 3" xfId="3637" xr:uid="{00000000-0005-0000-0000-000016690000}"/>
    <cellStyle name="Output 3 3 6 3 2" xfId="7085" xr:uid="{00000000-0005-0000-0000-000017690000}"/>
    <cellStyle name="Output 3 3 6 3 2 2" xfId="16337" xr:uid="{00000000-0005-0000-0000-000018690000}"/>
    <cellStyle name="Output 3 3 6 3 2 2 2" xfId="25589" xr:uid="{00000000-0005-0000-0000-000019690000}"/>
    <cellStyle name="Output 3 3 6 3 2 2 3" xfId="34841" xr:uid="{00000000-0005-0000-0000-00001A690000}"/>
    <cellStyle name="Output 3 3 6 3 3" xfId="9767" xr:uid="{00000000-0005-0000-0000-00001B690000}"/>
    <cellStyle name="Output 3 3 6 3 3 2" xfId="19019" xr:uid="{00000000-0005-0000-0000-00001C690000}"/>
    <cellStyle name="Output 3 3 6 3 3 2 2" xfId="28271" xr:uid="{00000000-0005-0000-0000-00001D690000}"/>
    <cellStyle name="Output 3 3 6 3 3 2 3" xfId="37523" xr:uid="{00000000-0005-0000-0000-00001E690000}"/>
    <cellStyle name="Output 3 3 6 3 4" xfId="12889" xr:uid="{00000000-0005-0000-0000-00001F690000}"/>
    <cellStyle name="Output 3 3 6 3 4 2" xfId="22141" xr:uid="{00000000-0005-0000-0000-000020690000}"/>
    <cellStyle name="Output 3 3 6 3 4 3" xfId="31393" xr:uid="{00000000-0005-0000-0000-000021690000}"/>
    <cellStyle name="Output 3 3 6 4" xfId="4272" xr:uid="{00000000-0005-0000-0000-000022690000}"/>
    <cellStyle name="Output 3 3 6 4 2" xfId="7720" xr:uid="{00000000-0005-0000-0000-000023690000}"/>
    <cellStyle name="Output 3 3 6 4 2 2" xfId="16972" xr:uid="{00000000-0005-0000-0000-000024690000}"/>
    <cellStyle name="Output 3 3 6 4 2 2 2" xfId="26224" xr:uid="{00000000-0005-0000-0000-000025690000}"/>
    <cellStyle name="Output 3 3 6 4 2 2 3" xfId="35476" xr:uid="{00000000-0005-0000-0000-000026690000}"/>
    <cellStyle name="Output 3 3 6 4 3" xfId="10402" xr:uid="{00000000-0005-0000-0000-000027690000}"/>
    <cellStyle name="Output 3 3 6 4 3 2" xfId="19654" xr:uid="{00000000-0005-0000-0000-000028690000}"/>
    <cellStyle name="Output 3 3 6 4 3 2 2" xfId="28906" xr:uid="{00000000-0005-0000-0000-000029690000}"/>
    <cellStyle name="Output 3 3 6 4 3 2 3" xfId="38158" xr:uid="{00000000-0005-0000-0000-00002A690000}"/>
    <cellStyle name="Output 3 3 6 4 4" xfId="13524" xr:uid="{00000000-0005-0000-0000-00002B690000}"/>
    <cellStyle name="Output 3 3 6 4 4 2" xfId="22776" xr:uid="{00000000-0005-0000-0000-00002C690000}"/>
    <cellStyle name="Output 3 3 6 4 4 3" xfId="32028" xr:uid="{00000000-0005-0000-0000-00002D690000}"/>
    <cellStyle name="Output 3 3 6 5" xfId="5680" xr:uid="{00000000-0005-0000-0000-00002E690000}"/>
    <cellStyle name="Output 3 3 6 5 2" xfId="14932" xr:uid="{00000000-0005-0000-0000-00002F690000}"/>
    <cellStyle name="Output 3 3 6 5 2 2" xfId="24184" xr:uid="{00000000-0005-0000-0000-000030690000}"/>
    <cellStyle name="Output 3 3 6 5 2 3" xfId="33436" xr:uid="{00000000-0005-0000-0000-000031690000}"/>
    <cellStyle name="Output 3 3 6 6" xfId="8362" xr:uid="{00000000-0005-0000-0000-000032690000}"/>
    <cellStyle name="Output 3 3 6 6 2" xfId="17614" xr:uid="{00000000-0005-0000-0000-000033690000}"/>
    <cellStyle name="Output 3 3 6 6 2 2" xfId="26866" xr:uid="{00000000-0005-0000-0000-000034690000}"/>
    <cellStyle name="Output 3 3 6 6 2 3" xfId="36118" xr:uid="{00000000-0005-0000-0000-000035690000}"/>
    <cellStyle name="Output 3 3 6 7" xfId="11484" xr:uid="{00000000-0005-0000-0000-000036690000}"/>
    <cellStyle name="Output 3 3 6 7 2" xfId="20736" xr:uid="{00000000-0005-0000-0000-000037690000}"/>
    <cellStyle name="Output 3 3 6 7 3" xfId="29988" xr:uid="{00000000-0005-0000-0000-000038690000}"/>
    <cellStyle name="Output 3 3 7" xfId="1063" xr:uid="{00000000-0005-0000-0000-000039690000}"/>
    <cellStyle name="Output 3 3 7 2" xfId="4791" xr:uid="{00000000-0005-0000-0000-00003A690000}"/>
    <cellStyle name="Output 3 3 7 2 2" xfId="14043" xr:uid="{00000000-0005-0000-0000-00003B690000}"/>
    <cellStyle name="Output 3 3 7 2 2 2" xfId="23295" xr:uid="{00000000-0005-0000-0000-00003C690000}"/>
    <cellStyle name="Output 3 3 7 2 2 3" xfId="32547" xr:uid="{00000000-0005-0000-0000-00003D690000}"/>
    <cellStyle name="Output 3 3 7 3" xfId="5033" xr:uid="{00000000-0005-0000-0000-00003E690000}"/>
    <cellStyle name="Output 3 3 7 3 2" xfId="14285" xr:uid="{00000000-0005-0000-0000-00003F690000}"/>
    <cellStyle name="Output 3 3 7 3 2 2" xfId="23537" xr:uid="{00000000-0005-0000-0000-000040690000}"/>
    <cellStyle name="Output 3 3 7 3 2 3" xfId="32789" xr:uid="{00000000-0005-0000-0000-000041690000}"/>
    <cellStyle name="Output 3 3 7 4" xfId="10817" xr:uid="{00000000-0005-0000-0000-000042690000}"/>
    <cellStyle name="Output 3 3 7 4 2" xfId="20069" xr:uid="{00000000-0005-0000-0000-000043690000}"/>
    <cellStyle name="Output 3 3 7 4 3" xfId="29321" xr:uid="{00000000-0005-0000-0000-000044690000}"/>
    <cellStyle name="Output 3 3 8" xfId="894" xr:uid="{00000000-0005-0000-0000-000045690000}"/>
    <cellStyle name="Output 3 3 8 2" xfId="4622" xr:uid="{00000000-0005-0000-0000-000046690000}"/>
    <cellStyle name="Output 3 3 8 2 2" xfId="13874" xr:uid="{00000000-0005-0000-0000-000047690000}"/>
    <cellStyle name="Output 3 3 8 2 2 2" xfId="23126" xr:uid="{00000000-0005-0000-0000-000048690000}"/>
    <cellStyle name="Output 3 3 8 2 2 3" xfId="32378" xr:uid="{00000000-0005-0000-0000-000049690000}"/>
    <cellStyle name="Output 3 3 8 3" xfId="5073" xr:uid="{00000000-0005-0000-0000-00004A690000}"/>
    <cellStyle name="Output 3 3 8 3 2" xfId="14325" xr:uid="{00000000-0005-0000-0000-00004B690000}"/>
    <cellStyle name="Output 3 3 8 3 2 2" xfId="23577" xr:uid="{00000000-0005-0000-0000-00004C690000}"/>
    <cellStyle name="Output 3 3 8 3 2 3" xfId="32829" xr:uid="{00000000-0005-0000-0000-00004D690000}"/>
    <cellStyle name="Output 3 3 8 4" xfId="10648" xr:uid="{00000000-0005-0000-0000-00004E690000}"/>
    <cellStyle name="Output 3 3 8 4 2" xfId="19900" xr:uid="{00000000-0005-0000-0000-00004F690000}"/>
    <cellStyle name="Output 3 3 8 4 3" xfId="29152" xr:uid="{00000000-0005-0000-0000-000050690000}"/>
    <cellStyle name="Output 3 3 9" xfId="2348" xr:uid="{00000000-0005-0000-0000-000051690000}"/>
    <cellStyle name="Output 3 3 9 2" xfId="5796" xr:uid="{00000000-0005-0000-0000-000052690000}"/>
    <cellStyle name="Output 3 3 9 2 2" xfId="15048" xr:uid="{00000000-0005-0000-0000-000053690000}"/>
    <cellStyle name="Output 3 3 9 2 2 2" xfId="24300" xr:uid="{00000000-0005-0000-0000-000054690000}"/>
    <cellStyle name="Output 3 3 9 2 2 3" xfId="33552" xr:uid="{00000000-0005-0000-0000-000055690000}"/>
    <cellStyle name="Output 3 3 9 3" xfId="8478" xr:uid="{00000000-0005-0000-0000-000056690000}"/>
    <cellStyle name="Output 3 3 9 3 2" xfId="17730" xr:uid="{00000000-0005-0000-0000-000057690000}"/>
    <cellStyle name="Output 3 3 9 3 2 2" xfId="26982" xr:uid="{00000000-0005-0000-0000-000058690000}"/>
    <cellStyle name="Output 3 3 9 3 2 3" xfId="36234" xr:uid="{00000000-0005-0000-0000-000059690000}"/>
    <cellStyle name="Output 3 3 9 4" xfId="11600" xr:uid="{00000000-0005-0000-0000-00005A690000}"/>
    <cellStyle name="Output 3 3 9 4 2" xfId="20852" xr:uid="{00000000-0005-0000-0000-00005B690000}"/>
    <cellStyle name="Output 3 3 9 4 3" xfId="30104" xr:uid="{00000000-0005-0000-0000-00005C690000}"/>
    <cellStyle name="Output 3 4" xfId="805" xr:uid="{00000000-0005-0000-0000-00005D690000}"/>
    <cellStyle name="Output 3 4 10" xfId="4548" xr:uid="{00000000-0005-0000-0000-00005E690000}"/>
    <cellStyle name="Output 3 4 10 2" xfId="13800" xr:uid="{00000000-0005-0000-0000-00005F690000}"/>
    <cellStyle name="Output 3 4 10 2 2" xfId="23052" xr:uid="{00000000-0005-0000-0000-000060690000}"/>
    <cellStyle name="Output 3 4 10 2 3" xfId="32304" xr:uid="{00000000-0005-0000-0000-000061690000}"/>
    <cellStyle name="Output 3 4 11" xfId="866" xr:uid="{00000000-0005-0000-0000-000062690000}"/>
    <cellStyle name="Output 3 4 11 2" xfId="10620" xr:uid="{00000000-0005-0000-0000-000063690000}"/>
    <cellStyle name="Output 3 4 11 2 2" xfId="19872" xr:uid="{00000000-0005-0000-0000-000064690000}"/>
    <cellStyle name="Output 3 4 11 2 3" xfId="29124" xr:uid="{00000000-0005-0000-0000-000065690000}"/>
    <cellStyle name="Output 3 4 12" xfId="10577" xr:uid="{00000000-0005-0000-0000-000066690000}"/>
    <cellStyle name="Output 3 4 12 2" xfId="19829" xr:uid="{00000000-0005-0000-0000-000067690000}"/>
    <cellStyle name="Output 3 4 12 3" xfId="29081" xr:uid="{00000000-0005-0000-0000-000068690000}"/>
    <cellStyle name="Output 3 4 2" xfId="1984" xr:uid="{00000000-0005-0000-0000-000069690000}"/>
    <cellStyle name="Output 3 4 2 2" xfId="2737" xr:uid="{00000000-0005-0000-0000-00006A690000}"/>
    <cellStyle name="Output 3 4 2 2 2" xfId="6185" xr:uid="{00000000-0005-0000-0000-00006B690000}"/>
    <cellStyle name="Output 3 4 2 2 2 2" xfId="15437" xr:uid="{00000000-0005-0000-0000-00006C690000}"/>
    <cellStyle name="Output 3 4 2 2 2 2 2" xfId="24689" xr:uid="{00000000-0005-0000-0000-00006D690000}"/>
    <cellStyle name="Output 3 4 2 2 2 2 3" xfId="33941" xr:uid="{00000000-0005-0000-0000-00006E690000}"/>
    <cellStyle name="Output 3 4 2 2 3" xfId="8867" xr:uid="{00000000-0005-0000-0000-00006F690000}"/>
    <cellStyle name="Output 3 4 2 2 3 2" xfId="18119" xr:uid="{00000000-0005-0000-0000-000070690000}"/>
    <cellStyle name="Output 3 4 2 2 3 2 2" xfId="27371" xr:uid="{00000000-0005-0000-0000-000071690000}"/>
    <cellStyle name="Output 3 4 2 2 3 2 3" xfId="36623" xr:uid="{00000000-0005-0000-0000-000072690000}"/>
    <cellStyle name="Output 3 4 2 2 4" xfId="11989" xr:uid="{00000000-0005-0000-0000-000073690000}"/>
    <cellStyle name="Output 3 4 2 2 4 2" xfId="21241" xr:uid="{00000000-0005-0000-0000-000074690000}"/>
    <cellStyle name="Output 3 4 2 2 4 3" xfId="30493" xr:uid="{00000000-0005-0000-0000-000075690000}"/>
    <cellStyle name="Output 3 4 2 3" xfId="3393" xr:uid="{00000000-0005-0000-0000-000076690000}"/>
    <cellStyle name="Output 3 4 2 3 2" xfId="6841" xr:uid="{00000000-0005-0000-0000-000077690000}"/>
    <cellStyle name="Output 3 4 2 3 2 2" xfId="16093" xr:uid="{00000000-0005-0000-0000-000078690000}"/>
    <cellStyle name="Output 3 4 2 3 2 2 2" xfId="25345" xr:uid="{00000000-0005-0000-0000-000079690000}"/>
    <cellStyle name="Output 3 4 2 3 2 2 3" xfId="34597" xr:uid="{00000000-0005-0000-0000-00007A690000}"/>
    <cellStyle name="Output 3 4 2 3 3" xfId="9523" xr:uid="{00000000-0005-0000-0000-00007B690000}"/>
    <cellStyle name="Output 3 4 2 3 3 2" xfId="18775" xr:uid="{00000000-0005-0000-0000-00007C690000}"/>
    <cellStyle name="Output 3 4 2 3 3 2 2" xfId="28027" xr:uid="{00000000-0005-0000-0000-00007D690000}"/>
    <cellStyle name="Output 3 4 2 3 3 2 3" xfId="37279" xr:uid="{00000000-0005-0000-0000-00007E690000}"/>
    <cellStyle name="Output 3 4 2 3 4" xfId="12645" xr:uid="{00000000-0005-0000-0000-00007F690000}"/>
    <cellStyle name="Output 3 4 2 3 4 2" xfId="21897" xr:uid="{00000000-0005-0000-0000-000080690000}"/>
    <cellStyle name="Output 3 4 2 3 4 3" xfId="31149" xr:uid="{00000000-0005-0000-0000-000081690000}"/>
    <cellStyle name="Output 3 4 2 4" xfId="4028" xr:uid="{00000000-0005-0000-0000-000082690000}"/>
    <cellStyle name="Output 3 4 2 4 2" xfId="7476" xr:uid="{00000000-0005-0000-0000-000083690000}"/>
    <cellStyle name="Output 3 4 2 4 2 2" xfId="16728" xr:uid="{00000000-0005-0000-0000-000084690000}"/>
    <cellStyle name="Output 3 4 2 4 2 2 2" xfId="25980" xr:uid="{00000000-0005-0000-0000-000085690000}"/>
    <cellStyle name="Output 3 4 2 4 2 2 3" xfId="35232" xr:uid="{00000000-0005-0000-0000-000086690000}"/>
    <cellStyle name="Output 3 4 2 4 3" xfId="10158" xr:uid="{00000000-0005-0000-0000-000087690000}"/>
    <cellStyle name="Output 3 4 2 4 3 2" xfId="19410" xr:uid="{00000000-0005-0000-0000-000088690000}"/>
    <cellStyle name="Output 3 4 2 4 3 2 2" xfId="28662" xr:uid="{00000000-0005-0000-0000-000089690000}"/>
    <cellStyle name="Output 3 4 2 4 3 2 3" xfId="37914" xr:uid="{00000000-0005-0000-0000-00008A690000}"/>
    <cellStyle name="Output 3 4 2 4 4" xfId="13280" xr:uid="{00000000-0005-0000-0000-00008B690000}"/>
    <cellStyle name="Output 3 4 2 4 4 2" xfId="22532" xr:uid="{00000000-0005-0000-0000-00008C690000}"/>
    <cellStyle name="Output 3 4 2 4 4 3" xfId="31784" xr:uid="{00000000-0005-0000-0000-00008D690000}"/>
    <cellStyle name="Output 3 4 2 5" xfId="5434" xr:uid="{00000000-0005-0000-0000-00008E690000}"/>
    <cellStyle name="Output 3 4 2 5 2" xfId="14686" xr:uid="{00000000-0005-0000-0000-00008F690000}"/>
    <cellStyle name="Output 3 4 2 5 2 2" xfId="23938" xr:uid="{00000000-0005-0000-0000-000090690000}"/>
    <cellStyle name="Output 3 4 2 5 2 3" xfId="33190" xr:uid="{00000000-0005-0000-0000-000091690000}"/>
    <cellStyle name="Output 3 4 2 6" xfId="8117" xr:uid="{00000000-0005-0000-0000-000092690000}"/>
    <cellStyle name="Output 3 4 2 6 2" xfId="17369" xr:uid="{00000000-0005-0000-0000-000093690000}"/>
    <cellStyle name="Output 3 4 2 6 2 2" xfId="26621" xr:uid="{00000000-0005-0000-0000-000094690000}"/>
    <cellStyle name="Output 3 4 2 6 2 3" xfId="35873" xr:uid="{00000000-0005-0000-0000-000095690000}"/>
    <cellStyle name="Output 3 4 2 7" xfId="11239" xr:uid="{00000000-0005-0000-0000-000096690000}"/>
    <cellStyle name="Output 3 4 2 7 2" xfId="20491" xr:uid="{00000000-0005-0000-0000-000097690000}"/>
    <cellStyle name="Output 3 4 2 7 3" xfId="29743" xr:uid="{00000000-0005-0000-0000-000098690000}"/>
    <cellStyle name="Output 3 4 3" xfId="2066" xr:uid="{00000000-0005-0000-0000-000099690000}"/>
    <cellStyle name="Output 3 4 3 2" xfId="2815" xr:uid="{00000000-0005-0000-0000-00009A690000}"/>
    <cellStyle name="Output 3 4 3 2 2" xfId="6263" xr:uid="{00000000-0005-0000-0000-00009B690000}"/>
    <cellStyle name="Output 3 4 3 2 2 2" xfId="15515" xr:uid="{00000000-0005-0000-0000-00009C690000}"/>
    <cellStyle name="Output 3 4 3 2 2 2 2" xfId="24767" xr:uid="{00000000-0005-0000-0000-00009D690000}"/>
    <cellStyle name="Output 3 4 3 2 2 2 3" xfId="34019" xr:uid="{00000000-0005-0000-0000-00009E690000}"/>
    <cellStyle name="Output 3 4 3 2 3" xfId="8945" xr:uid="{00000000-0005-0000-0000-00009F690000}"/>
    <cellStyle name="Output 3 4 3 2 3 2" xfId="18197" xr:uid="{00000000-0005-0000-0000-0000A0690000}"/>
    <cellStyle name="Output 3 4 3 2 3 2 2" xfId="27449" xr:uid="{00000000-0005-0000-0000-0000A1690000}"/>
    <cellStyle name="Output 3 4 3 2 3 2 3" xfId="36701" xr:uid="{00000000-0005-0000-0000-0000A2690000}"/>
    <cellStyle name="Output 3 4 3 2 4" xfId="12067" xr:uid="{00000000-0005-0000-0000-0000A3690000}"/>
    <cellStyle name="Output 3 4 3 2 4 2" xfId="21319" xr:uid="{00000000-0005-0000-0000-0000A4690000}"/>
    <cellStyle name="Output 3 4 3 2 4 3" xfId="30571" xr:uid="{00000000-0005-0000-0000-0000A5690000}"/>
    <cellStyle name="Output 3 4 3 3" xfId="3471" xr:uid="{00000000-0005-0000-0000-0000A6690000}"/>
    <cellStyle name="Output 3 4 3 3 2" xfId="6919" xr:uid="{00000000-0005-0000-0000-0000A7690000}"/>
    <cellStyle name="Output 3 4 3 3 2 2" xfId="16171" xr:uid="{00000000-0005-0000-0000-0000A8690000}"/>
    <cellStyle name="Output 3 4 3 3 2 2 2" xfId="25423" xr:uid="{00000000-0005-0000-0000-0000A9690000}"/>
    <cellStyle name="Output 3 4 3 3 2 2 3" xfId="34675" xr:uid="{00000000-0005-0000-0000-0000AA690000}"/>
    <cellStyle name="Output 3 4 3 3 3" xfId="9601" xr:uid="{00000000-0005-0000-0000-0000AB690000}"/>
    <cellStyle name="Output 3 4 3 3 3 2" xfId="18853" xr:uid="{00000000-0005-0000-0000-0000AC690000}"/>
    <cellStyle name="Output 3 4 3 3 3 2 2" xfId="28105" xr:uid="{00000000-0005-0000-0000-0000AD690000}"/>
    <cellStyle name="Output 3 4 3 3 3 2 3" xfId="37357" xr:uid="{00000000-0005-0000-0000-0000AE690000}"/>
    <cellStyle name="Output 3 4 3 3 4" xfId="12723" xr:uid="{00000000-0005-0000-0000-0000AF690000}"/>
    <cellStyle name="Output 3 4 3 3 4 2" xfId="21975" xr:uid="{00000000-0005-0000-0000-0000B0690000}"/>
    <cellStyle name="Output 3 4 3 3 4 3" xfId="31227" xr:uid="{00000000-0005-0000-0000-0000B1690000}"/>
    <cellStyle name="Output 3 4 3 4" xfId="4106" xr:uid="{00000000-0005-0000-0000-0000B2690000}"/>
    <cellStyle name="Output 3 4 3 4 2" xfId="7554" xr:uid="{00000000-0005-0000-0000-0000B3690000}"/>
    <cellStyle name="Output 3 4 3 4 2 2" xfId="16806" xr:uid="{00000000-0005-0000-0000-0000B4690000}"/>
    <cellStyle name="Output 3 4 3 4 2 2 2" xfId="26058" xr:uid="{00000000-0005-0000-0000-0000B5690000}"/>
    <cellStyle name="Output 3 4 3 4 2 2 3" xfId="35310" xr:uid="{00000000-0005-0000-0000-0000B6690000}"/>
    <cellStyle name="Output 3 4 3 4 3" xfId="10236" xr:uid="{00000000-0005-0000-0000-0000B7690000}"/>
    <cellStyle name="Output 3 4 3 4 3 2" xfId="19488" xr:uid="{00000000-0005-0000-0000-0000B8690000}"/>
    <cellStyle name="Output 3 4 3 4 3 2 2" xfId="28740" xr:uid="{00000000-0005-0000-0000-0000B9690000}"/>
    <cellStyle name="Output 3 4 3 4 3 2 3" xfId="37992" xr:uid="{00000000-0005-0000-0000-0000BA690000}"/>
    <cellStyle name="Output 3 4 3 4 4" xfId="13358" xr:uid="{00000000-0005-0000-0000-0000BB690000}"/>
    <cellStyle name="Output 3 4 3 4 4 2" xfId="22610" xr:uid="{00000000-0005-0000-0000-0000BC690000}"/>
    <cellStyle name="Output 3 4 3 4 4 3" xfId="31862" xr:uid="{00000000-0005-0000-0000-0000BD690000}"/>
    <cellStyle name="Output 3 4 3 5" xfId="5514" xr:uid="{00000000-0005-0000-0000-0000BE690000}"/>
    <cellStyle name="Output 3 4 3 5 2" xfId="14766" xr:uid="{00000000-0005-0000-0000-0000BF690000}"/>
    <cellStyle name="Output 3 4 3 5 2 2" xfId="24018" xr:uid="{00000000-0005-0000-0000-0000C0690000}"/>
    <cellStyle name="Output 3 4 3 5 2 3" xfId="33270" xr:uid="{00000000-0005-0000-0000-0000C1690000}"/>
    <cellStyle name="Output 3 4 3 6" xfId="8196" xr:uid="{00000000-0005-0000-0000-0000C2690000}"/>
    <cellStyle name="Output 3 4 3 6 2" xfId="17448" xr:uid="{00000000-0005-0000-0000-0000C3690000}"/>
    <cellStyle name="Output 3 4 3 6 2 2" xfId="26700" xr:uid="{00000000-0005-0000-0000-0000C4690000}"/>
    <cellStyle name="Output 3 4 3 6 2 3" xfId="35952" xr:uid="{00000000-0005-0000-0000-0000C5690000}"/>
    <cellStyle name="Output 3 4 3 7" xfId="11318" xr:uid="{00000000-0005-0000-0000-0000C6690000}"/>
    <cellStyle name="Output 3 4 3 7 2" xfId="20570" xr:uid="{00000000-0005-0000-0000-0000C7690000}"/>
    <cellStyle name="Output 3 4 3 7 3" xfId="29822" xr:uid="{00000000-0005-0000-0000-0000C8690000}"/>
    <cellStyle name="Output 3 4 4" xfId="2139" xr:uid="{00000000-0005-0000-0000-0000C9690000}"/>
    <cellStyle name="Output 3 4 4 2" xfId="2888" xr:uid="{00000000-0005-0000-0000-0000CA690000}"/>
    <cellStyle name="Output 3 4 4 2 2" xfId="6336" xr:uid="{00000000-0005-0000-0000-0000CB690000}"/>
    <cellStyle name="Output 3 4 4 2 2 2" xfId="15588" xr:uid="{00000000-0005-0000-0000-0000CC690000}"/>
    <cellStyle name="Output 3 4 4 2 2 2 2" xfId="24840" xr:uid="{00000000-0005-0000-0000-0000CD690000}"/>
    <cellStyle name="Output 3 4 4 2 2 2 3" xfId="34092" xr:uid="{00000000-0005-0000-0000-0000CE690000}"/>
    <cellStyle name="Output 3 4 4 2 3" xfId="9018" xr:uid="{00000000-0005-0000-0000-0000CF690000}"/>
    <cellStyle name="Output 3 4 4 2 3 2" xfId="18270" xr:uid="{00000000-0005-0000-0000-0000D0690000}"/>
    <cellStyle name="Output 3 4 4 2 3 2 2" xfId="27522" xr:uid="{00000000-0005-0000-0000-0000D1690000}"/>
    <cellStyle name="Output 3 4 4 2 3 2 3" xfId="36774" xr:uid="{00000000-0005-0000-0000-0000D2690000}"/>
    <cellStyle name="Output 3 4 4 2 4" xfId="12140" xr:uid="{00000000-0005-0000-0000-0000D3690000}"/>
    <cellStyle name="Output 3 4 4 2 4 2" xfId="21392" xr:uid="{00000000-0005-0000-0000-0000D4690000}"/>
    <cellStyle name="Output 3 4 4 2 4 3" xfId="30644" xr:uid="{00000000-0005-0000-0000-0000D5690000}"/>
    <cellStyle name="Output 3 4 4 3" xfId="3544" xr:uid="{00000000-0005-0000-0000-0000D6690000}"/>
    <cellStyle name="Output 3 4 4 3 2" xfId="6992" xr:uid="{00000000-0005-0000-0000-0000D7690000}"/>
    <cellStyle name="Output 3 4 4 3 2 2" xfId="16244" xr:uid="{00000000-0005-0000-0000-0000D8690000}"/>
    <cellStyle name="Output 3 4 4 3 2 2 2" xfId="25496" xr:uid="{00000000-0005-0000-0000-0000D9690000}"/>
    <cellStyle name="Output 3 4 4 3 2 2 3" xfId="34748" xr:uid="{00000000-0005-0000-0000-0000DA690000}"/>
    <cellStyle name="Output 3 4 4 3 3" xfId="9674" xr:uid="{00000000-0005-0000-0000-0000DB690000}"/>
    <cellStyle name="Output 3 4 4 3 3 2" xfId="18926" xr:uid="{00000000-0005-0000-0000-0000DC690000}"/>
    <cellStyle name="Output 3 4 4 3 3 2 2" xfId="28178" xr:uid="{00000000-0005-0000-0000-0000DD690000}"/>
    <cellStyle name="Output 3 4 4 3 3 2 3" xfId="37430" xr:uid="{00000000-0005-0000-0000-0000DE690000}"/>
    <cellStyle name="Output 3 4 4 3 4" xfId="12796" xr:uid="{00000000-0005-0000-0000-0000DF690000}"/>
    <cellStyle name="Output 3 4 4 3 4 2" xfId="22048" xr:uid="{00000000-0005-0000-0000-0000E0690000}"/>
    <cellStyle name="Output 3 4 4 3 4 3" xfId="31300" xr:uid="{00000000-0005-0000-0000-0000E1690000}"/>
    <cellStyle name="Output 3 4 4 4" xfId="4179" xr:uid="{00000000-0005-0000-0000-0000E2690000}"/>
    <cellStyle name="Output 3 4 4 4 2" xfId="7627" xr:uid="{00000000-0005-0000-0000-0000E3690000}"/>
    <cellStyle name="Output 3 4 4 4 2 2" xfId="16879" xr:uid="{00000000-0005-0000-0000-0000E4690000}"/>
    <cellStyle name="Output 3 4 4 4 2 2 2" xfId="26131" xr:uid="{00000000-0005-0000-0000-0000E5690000}"/>
    <cellStyle name="Output 3 4 4 4 2 2 3" xfId="35383" xr:uid="{00000000-0005-0000-0000-0000E6690000}"/>
    <cellStyle name="Output 3 4 4 4 3" xfId="10309" xr:uid="{00000000-0005-0000-0000-0000E7690000}"/>
    <cellStyle name="Output 3 4 4 4 3 2" xfId="19561" xr:uid="{00000000-0005-0000-0000-0000E8690000}"/>
    <cellStyle name="Output 3 4 4 4 3 2 2" xfId="28813" xr:uid="{00000000-0005-0000-0000-0000E9690000}"/>
    <cellStyle name="Output 3 4 4 4 3 2 3" xfId="38065" xr:uid="{00000000-0005-0000-0000-0000EA690000}"/>
    <cellStyle name="Output 3 4 4 4 4" xfId="13431" xr:uid="{00000000-0005-0000-0000-0000EB690000}"/>
    <cellStyle name="Output 3 4 4 4 4 2" xfId="22683" xr:uid="{00000000-0005-0000-0000-0000EC690000}"/>
    <cellStyle name="Output 3 4 4 4 4 3" xfId="31935" xr:uid="{00000000-0005-0000-0000-0000ED690000}"/>
    <cellStyle name="Output 3 4 4 5" xfId="5587" xr:uid="{00000000-0005-0000-0000-0000EE690000}"/>
    <cellStyle name="Output 3 4 4 5 2" xfId="14839" xr:uid="{00000000-0005-0000-0000-0000EF690000}"/>
    <cellStyle name="Output 3 4 4 5 2 2" xfId="24091" xr:uid="{00000000-0005-0000-0000-0000F0690000}"/>
    <cellStyle name="Output 3 4 4 5 2 3" xfId="33343" xr:uid="{00000000-0005-0000-0000-0000F1690000}"/>
    <cellStyle name="Output 3 4 4 6" xfId="8269" xr:uid="{00000000-0005-0000-0000-0000F2690000}"/>
    <cellStyle name="Output 3 4 4 6 2" xfId="17521" xr:uid="{00000000-0005-0000-0000-0000F3690000}"/>
    <cellStyle name="Output 3 4 4 6 2 2" xfId="26773" xr:uid="{00000000-0005-0000-0000-0000F4690000}"/>
    <cellStyle name="Output 3 4 4 6 2 3" xfId="36025" xr:uid="{00000000-0005-0000-0000-0000F5690000}"/>
    <cellStyle name="Output 3 4 4 7" xfId="11391" xr:uid="{00000000-0005-0000-0000-0000F6690000}"/>
    <cellStyle name="Output 3 4 4 7 2" xfId="20643" xr:uid="{00000000-0005-0000-0000-0000F7690000}"/>
    <cellStyle name="Output 3 4 4 7 3" xfId="29895" xr:uid="{00000000-0005-0000-0000-0000F8690000}"/>
    <cellStyle name="Output 3 4 5" xfId="2202" xr:uid="{00000000-0005-0000-0000-0000F9690000}"/>
    <cellStyle name="Output 3 4 5 2" xfId="2951" xr:uid="{00000000-0005-0000-0000-0000FA690000}"/>
    <cellStyle name="Output 3 4 5 2 2" xfId="6399" xr:uid="{00000000-0005-0000-0000-0000FB690000}"/>
    <cellStyle name="Output 3 4 5 2 2 2" xfId="15651" xr:uid="{00000000-0005-0000-0000-0000FC690000}"/>
    <cellStyle name="Output 3 4 5 2 2 2 2" xfId="24903" xr:uid="{00000000-0005-0000-0000-0000FD690000}"/>
    <cellStyle name="Output 3 4 5 2 2 2 3" xfId="34155" xr:uid="{00000000-0005-0000-0000-0000FE690000}"/>
    <cellStyle name="Output 3 4 5 2 3" xfId="9081" xr:uid="{00000000-0005-0000-0000-0000FF690000}"/>
    <cellStyle name="Output 3 4 5 2 3 2" xfId="18333" xr:uid="{00000000-0005-0000-0000-0000006A0000}"/>
    <cellStyle name="Output 3 4 5 2 3 2 2" xfId="27585" xr:uid="{00000000-0005-0000-0000-0000016A0000}"/>
    <cellStyle name="Output 3 4 5 2 3 2 3" xfId="36837" xr:uid="{00000000-0005-0000-0000-0000026A0000}"/>
    <cellStyle name="Output 3 4 5 2 4" xfId="12203" xr:uid="{00000000-0005-0000-0000-0000036A0000}"/>
    <cellStyle name="Output 3 4 5 2 4 2" xfId="21455" xr:uid="{00000000-0005-0000-0000-0000046A0000}"/>
    <cellStyle name="Output 3 4 5 2 4 3" xfId="30707" xr:uid="{00000000-0005-0000-0000-0000056A0000}"/>
    <cellStyle name="Output 3 4 5 3" xfId="3607" xr:uid="{00000000-0005-0000-0000-0000066A0000}"/>
    <cellStyle name="Output 3 4 5 3 2" xfId="7055" xr:uid="{00000000-0005-0000-0000-0000076A0000}"/>
    <cellStyle name="Output 3 4 5 3 2 2" xfId="16307" xr:uid="{00000000-0005-0000-0000-0000086A0000}"/>
    <cellStyle name="Output 3 4 5 3 2 2 2" xfId="25559" xr:uid="{00000000-0005-0000-0000-0000096A0000}"/>
    <cellStyle name="Output 3 4 5 3 2 2 3" xfId="34811" xr:uid="{00000000-0005-0000-0000-00000A6A0000}"/>
    <cellStyle name="Output 3 4 5 3 3" xfId="9737" xr:uid="{00000000-0005-0000-0000-00000B6A0000}"/>
    <cellStyle name="Output 3 4 5 3 3 2" xfId="18989" xr:uid="{00000000-0005-0000-0000-00000C6A0000}"/>
    <cellStyle name="Output 3 4 5 3 3 2 2" xfId="28241" xr:uid="{00000000-0005-0000-0000-00000D6A0000}"/>
    <cellStyle name="Output 3 4 5 3 3 2 3" xfId="37493" xr:uid="{00000000-0005-0000-0000-00000E6A0000}"/>
    <cellStyle name="Output 3 4 5 3 4" xfId="12859" xr:uid="{00000000-0005-0000-0000-00000F6A0000}"/>
    <cellStyle name="Output 3 4 5 3 4 2" xfId="22111" xr:uid="{00000000-0005-0000-0000-0000106A0000}"/>
    <cellStyle name="Output 3 4 5 3 4 3" xfId="31363" xr:uid="{00000000-0005-0000-0000-0000116A0000}"/>
    <cellStyle name="Output 3 4 5 4" xfId="4242" xr:uid="{00000000-0005-0000-0000-0000126A0000}"/>
    <cellStyle name="Output 3 4 5 4 2" xfId="7690" xr:uid="{00000000-0005-0000-0000-0000136A0000}"/>
    <cellStyle name="Output 3 4 5 4 2 2" xfId="16942" xr:uid="{00000000-0005-0000-0000-0000146A0000}"/>
    <cellStyle name="Output 3 4 5 4 2 2 2" xfId="26194" xr:uid="{00000000-0005-0000-0000-0000156A0000}"/>
    <cellStyle name="Output 3 4 5 4 2 2 3" xfId="35446" xr:uid="{00000000-0005-0000-0000-0000166A0000}"/>
    <cellStyle name="Output 3 4 5 4 3" xfId="10372" xr:uid="{00000000-0005-0000-0000-0000176A0000}"/>
    <cellStyle name="Output 3 4 5 4 3 2" xfId="19624" xr:uid="{00000000-0005-0000-0000-0000186A0000}"/>
    <cellStyle name="Output 3 4 5 4 3 2 2" xfId="28876" xr:uid="{00000000-0005-0000-0000-0000196A0000}"/>
    <cellStyle name="Output 3 4 5 4 3 2 3" xfId="38128" xr:uid="{00000000-0005-0000-0000-00001A6A0000}"/>
    <cellStyle name="Output 3 4 5 4 4" xfId="13494" xr:uid="{00000000-0005-0000-0000-00001B6A0000}"/>
    <cellStyle name="Output 3 4 5 4 4 2" xfId="22746" xr:uid="{00000000-0005-0000-0000-00001C6A0000}"/>
    <cellStyle name="Output 3 4 5 4 4 3" xfId="31998" xr:uid="{00000000-0005-0000-0000-00001D6A0000}"/>
    <cellStyle name="Output 3 4 5 5" xfId="5650" xr:uid="{00000000-0005-0000-0000-00001E6A0000}"/>
    <cellStyle name="Output 3 4 5 5 2" xfId="14902" xr:uid="{00000000-0005-0000-0000-00001F6A0000}"/>
    <cellStyle name="Output 3 4 5 5 2 2" xfId="24154" xr:uid="{00000000-0005-0000-0000-0000206A0000}"/>
    <cellStyle name="Output 3 4 5 5 2 3" xfId="33406" xr:uid="{00000000-0005-0000-0000-0000216A0000}"/>
    <cellStyle name="Output 3 4 5 6" xfId="8332" xr:uid="{00000000-0005-0000-0000-0000226A0000}"/>
    <cellStyle name="Output 3 4 5 6 2" xfId="17584" xr:uid="{00000000-0005-0000-0000-0000236A0000}"/>
    <cellStyle name="Output 3 4 5 6 2 2" xfId="26836" xr:uid="{00000000-0005-0000-0000-0000246A0000}"/>
    <cellStyle name="Output 3 4 5 6 2 3" xfId="36088" xr:uid="{00000000-0005-0000-0000-0000256A0000}"/>
    <cellStyle name="Output 3 4 5 7" xfId="11454" xr:uid="{00000000-0005-0000-0000-0000266A0000}"/>
    <cellStyle name="Output 3 4 5 7 2" xfId="20706" xr:uid="{00000000-0005-0000-0000-0000276A0000}"/>
    <cellStyle name="Output 3 4 5 7 3" xfId="29958" xr:uid="{00000000-0005-0000-0000-0000286A0000}"/>
    <cellStyle name="Output 3 4 6" xfId="2260" xr:uid="{00000000-0005-0000-0000-0000296A0000}"/>
    <cellStyle name="Output 3 4 6 2" xfId="3009" xr:uid="{00000000-0005-0000-0000-00002A6A0000}"/>
    <cellStyle name="Output 3 4 6 2 2" xfId="6457" xr:uid="{00000000-0005-0000-0000-00002B6A0000}"/>
    <cellStyle name="Output 3 4 6 2 2 2" xfId="15709" xr:uid="{00000000-0005-0000-0000-00002C6A0000}"/>
    <cellStyle name="Output 3 4 6 2 2 2 2" xfId="24961" xr:uid="{00000000-0005-0000-0000-00002D6A0000}"/>
    <cellStyle name="Output 3 4 6 2 2 2 3" xfId="34213" xr:uid="{00000000-0005-0000-0000-00002E6A0000}"/>
    <cellStyle name="Output 3 4 6 2 3" xfId="9139" xr:uid="{00000000-0005-0000-0000-00002F6A0000}"/>
    <cellStyle name="Output 3 4 6 2 3 2" xfId="18391" xr:uid="{00000000-0005-0000-0000-0000306A0000}"/>
    <cellStyle name="Output 3 4 6 2 3 2 2" xfId="27643" xr:uid="{00000000-0005-0000-0000-0000316A0000}"/>
    <cellStyle name="Output 3 4 6 2 3 2 3" xfId="36895" xr:uid="{00000000-0005-0000-0000-0000326A0000}"/>
    <cellStyle name="Output 3 4 6 2 4" xfId="12261" xr:uid="{00000000-0005-0000-0000-0000336A0000}"/>
    <cellStyle name="Output 3 4 6 2 4 2" xfId="21513" xr:uid="{00000000-0005-0000-0000-0000346A0000}"/>
    <cellStyle name="Output 3 4 6 2 4 3" xfId="30765" xr:uid="{00000000-0005-0000-0000-0000356A0000}"/>
    <cellStyle name="Output 3 4 6 3" xfId="3665" xr:uid="{00000000-0005-0000-0000-0000366A0000}"/>
    <cellStyle name="Output 3 4 6 3 2" xfId="7113" xr:uid="{00000000-0005-0000-0000-0000376A0000}"/>
    <cellStyle name="Output 3 4 6 3 2 2" xfId="16365" xr:uid="{00000000-0005-0000-0000-0000386A0000}"/>
    <cellStyle name="Output 3 4 6 3 2 2 2" xfId="25617" xr:uid="{00000000-0005-0000-0000-0000396A0000}"/>
    <cellStyle name="Output 3 4 6 3 2 2 3" xfId="34869" xr:uid="{00000000-0005-0000-0000-00003A6A0000}"/>
    <cellStyle name="Output 3 4 6 3 3" xfId="9795" xr:uid="{00000000-0005-0000-0000-00003B6A0000}"/>
    <cellStyle name="Output 3 4 6 3 3 2" xfId="19047" xr:uid="{00000000-0005-0000-0000-00003C6A0000}"/>
    <cellStyle name="Output 3 4 6 3 3 2 2" xfId="28299" xr:uid="{00000000-0005-0000-0000-00003D6A0000}"/>
    <cellStyle name="Output 3 4 6 3 3 2 3" xfId="37551" xr:uid="{00000000-0005-0000-0000-00003E6A0000}"/>
    <cellStyle name="Output 3 4 6 3 4" xfId="12917" xr:uid="{00000000-0005-0000-0000-00003F6A0000}"/>
    <cellStyle name="Output 3 4 6 3 4 2" xfId="22169" xr:uid="{00000000-0005-0000-0000-0000406A0000}"/>
    <cellStyle name="Output 3 4 6 3 4 3" xfId="31421" xr:uid="{00000000-0005-0000-0000-0000416A0000}"/>
    <cellStyle name="Output 3 4 6 4" xfId="4300" xr:uid="{00000000-0005-0000-0000-0000426A0000}"/>
    <cellStyle name="Output 3 4 6 4 2" xfId="7748" xr:uid="{00000000-0005-0000-0000-0000436A0000}"/>
    <cellStyle name="Output 3 4 6 4 2 2" xfId="17000" xr:uid="{00000000-0005-0000-0000-0000446A0000}"/>
    <cellStyle name="Output 3 4 6 4 2 2 2" xfId="26252" xr:uid="{00000000-0005-0000-0000-0000456A0000}"/>
    <cellStyle name="Output 3 4 6 4 2 2 3" xfId="35504" xr:uid="{00000000-0005-0000-0000-0000466A0000}"/>
    <cellStyle name="Output 3 4 6 4 3" xfId="10430" xr:uid="{00000000-0005-0000-0000-0000476A0000}"/>
    <cellStyle name="Output 3 4 6 4 3 2" xfId="19682" xr:uid="{00000000-0005-0000-0000-0000486A0000}"/>
    <cellStyle name="Output 3 4 6 4 3 2 2" xfId="28934" xr:uid="{00000000-0005-0000-0000-0000496A0000}"/>
    <cellStyle name="Output 3 4 6 4 3 2 3" xfId="38186" xr:uid="{00000000-0005-0000-0000-00004A6A0000}"/>
    <cellStyle name="Output 3 4 6 4 4" xfId="13552" xr:uid="{00000000-0005-0000-0000-00004B6A0000}"/>
    <cellStyle name="Output 3 4 6 4 4 2" xfId="22804" xr:uid="{00000000-0005-0000-0000-00004C6A0000}"/>
    <cellStyle name="Output 3 4 6 4 4 3" xfId="32056" xr:uid="{00000000-0005-0000-0000-00004D6A0000}"/>
    <cellStyle name="Output 3 4 6 5" xfId="5708" xr:uid="{00000000-0005-0000-0000-00004E6A0000}"/>
    <cellStyle name="Output 3 4 6 5 2" xfId="14960" xr:uid="{00000000-0005-0000-0000-00004F6A0000}"/>
    <cellStyle name="Output 3 4 6 5 2 2" xfId="24212" xr:uid="{00000000-0005-0000-0000-0000506A0000}"/>
    <cellStyle name="Output 3 4 6 5 2 3" xfId="33464" xr:uid="{00000000-0005-0000-0000-0000516A0000}"/>
    <cellStyle name="Output 3 4 6 6" xfId="8390" xr:uid="{00000000-0005-0000-0000-0000526A0000}"/>
    <cellStyle name="Output 3 4 6 6 2" xfId="17642" xr:uid="{00000000-0005-0000-0000-0000536A0000}"/>
    <cellStyle name="Output 3 4 6 6 2 2" xfId="26894" xr:uid="{00000000-0005-0000-0000-0000546A0000}"/>
    <cellStyle name="Output 3 4 6 6 2 3" xfId="36146" xr:uid="{00000000-0005-0000-0000-0000556A0000}"/>
    <cellStyle name="Output 3 4 6 7" xfId="11512" xr:uid="{00000000-0005-0000-0000-0000566A0000}"/>
    <cellStyle name="Output 3 4 6 7 2" xfId="20764" xr:uid="{00000000-0005-0000-0000-0000576A0000}"/>
    <cellStyle name="Output 3 4 6 7 3" xfId="30016" xr:uid="{00000000-0005-0000-0000-0000586A0000}"/>
    <cellStyle name="Output 3 4 7" xfId="1103" xr:uid="{00000000-0005-0000-0000-0000596A0000}"/>
    <cellStyle name="Output 3 4 7 2" xfId="4831" xr:uid="{00000000-0005-0000-0000-00005A6A0000}"/>
    <cellStyle name="Output 3 4 7 2 2" xfId="14083" xr:uid="{00000000-0005-0000-0000-00005B6A0000}"/>
    <cellStyle name="Output 3 4 7 2 2 2" xfId="23335" xr:uid="{00000000-0005-0000-0000-00005C6A0000}"/>
    <cellStyle name="Output 3 4 7 2 2 3" xfId="32587" xr:uid="{00000000-0005-0000-0000-00005D6A0000}"/>
    <cellStyle name="Output 3 4 7 3" xfId="4879" xr:uid="{00000000-0005-0000-0000-00005E6A0000}"/>
    <cellStyle name="Output 3 4 7 3 2" xfId="14131" xr:uid="{00000000-0005-0000-0000-00005F6A0000}"/>
    <cellStyle name="Output 3 4 7 3 2 2" xfId="23383" xr:uid="{00000000-0005-0000-0000-0000606A0000}"/>
    <cellStyle name="Output 3 4 7 3 2 3" xfId="32635" xr:uid="{00000000-0005-0000-0000-0000616A0000}"/>
    <cellStyle name="Output 3 4 7 4" xfId="10857" xr:uid="{00000000-0005-0000-0000-0000626A0000}"/>
    <cellStyle name="Output 3 4 7 4 2" xfId="20109" xr:uid="{00000000-0005-0000-0000-0000636A0000}"/>
    <cellStyle name="Output 3 4 7 4 3" xfId="29361" xr:uid="{00000000-0005-0000-0000-0000646A0000}"/>
    <cellStyle name="Output 3 4 8" xfId="2309" xr:uid="{00000000-0005-0000-0000-0000656A0000}"/>
    <cellStyle name="Output 3 4 8 2" xfId="5757" xr:uid="{00000000-0005-0000-0000-0000666A0000}"/>
    <cellStyle name="Output 3 4 8 2 2" xfId="15009" xr:uid="{00000000-0005-0000-0000-0000676A0000}"/>
    <cellStyle name="Output 3 4 8 2 2 2" xfId="24261" xr:uid="{00000000-0005-0000-0000-0000686A0000}"/>
    <cellStyle name="Output 3 4 8 2 2 3" xfId="33513" xr:uid="{00000000-0005-0000-0000-0000696A0000}"/>
    <cellStyle name="Output 3 4 8 3" xfId="8439" xr:uid="{00000000-0005-0000-0000-00006A6A0000}"/>
    <cellStyle name="Output 3 4 8 3 2" xfId="17691" xr:uid="{00000000-0005-0000-0000-00006B6A0000}"/>
    <cellStyle name="Output 3 4 8 3 2 2" xfId="26943" xr:uid="{00000000-0005-0000-0000-00006C6A0000}"/>
    <cellStyle name="Output 3 4 8 3 2 3" xfId="36195" xr:uid="{00000000-0005-0000-0000-00006D6A0000}"/>
    <cellStyle name="Output 3 4 8 4" xfId="11561" xr:uid="{00000000-0005-0000-0000-00006E6A0000}"/>
    <cellStyle name="Output 3 4 8 4 2" xfId="20813" xr:uid="{00000000-0005-0000-0000-00006F6A0000}"/>
    <cellStyle name="Output 3 4 8 4 3" xfId="30065" xr:uid="{00000000-0005-0000-0000-0000706A0000}"/>
    <cellStyle name="Output 3 4 9" xfId="895" xr:uid="{00000000-0005-0000-0000-0000716A0000}"/>
    <cellStyle name="Output 3 4 9 2" xfId="4623" xr:uid="{00000000-0005-0000-0000-0000726A0000}"/>
    <cellStyle name="Output 3 4 9 2 2" xfId="13875" xr:uid="{00000000-0005-0000-0000-0000736A0000}"/>
    <cellStyle name="Output 3 4 9 2 2 2" xfId="23127" xr:uid="{00000000-0005-0000-0000-0000746A0000}"/>
    <cellStyle name="Output 3 4 9 2 2 3" xfId="32379" xr:uid="{00000000-0005-0000-0000-0000756A0000}"/>
    <cellStyle name="Output 3 4 9 3" xfId="5090" xr:uid="{00000000-0005-0000-0000-0000766A0000}"/>
    <cellStyle name="Output 3 4 9 3 2" xfId="14342" xr:uid="{00000000-0005-0000-0000-0000776A0000}"/>
    <cellStyle name="Output 3 4 9 3 2 2" xfId="23594" xr:uid="{00000000-0005-0000-0000-0000786A0000}"/>
    <cellStyle name="Output 3 4 9 3 2 3" xfId="32846" xr:uid="{00000000-0005-0000-0000-0000796A0000}"/>
    <cellStyle name="Output 3 4 9 4" xfId="10649" xr:uid="{00000000-0005-0000-0000-00007A6A0000}"/>
    <cellStyle name="Output 3 4 9 4 2" xfId="19901" xr:uid="{00000000-0005-0000-0000-00007B6A0000}"/>
    <cellStyle name="Output 3 4 9 4 3" xfId="29153" xr:uid="{00000000-0005-0000-0000-00007C6A0000}"/>
    <cellStyle name="Output 3 5" xfId="1755" xr:uid="{00000000-0005-0000-0000-00007D6A0000}"/>
    <cellStyle name="Output 3 5 2" xfId="2508" xr:uid="{00000000-0005-0000-0000-00007E6A0000}"/>
    <cellStyle name="Output 3 5 2 2" xfId="5956" xr:uid="{00000000-0005-0000-0000-00007F6A0000}"/>
    <cellStyle name="Output 3 5 2 2 2" xfId="15208" xr:uid="{00000000-0005-0000-0000-0000806A0000}"/>
    <cellStyle name="Output 3 5 2 2 2 2" xfId="24460" xr:uid="{00000000-0005-0000-0000-0000816A0000}"/>
    <cellStyle name="Output 3 5 2 2 2 3" xfId="33712" xr:uid="{00000000-0005-0000-0000-0000826A0000}"/>
    <cellStyle name="Output 3 5 2 3" xfId="8638" xr:uid="{00000000-0005-0000-0000-0000836A0000}"/>
    <cellStyle name="Output 3 5 2 3 2" xfId="17890" xr:uid="{00000000-0005-0000-0000-0000846A0000}"/>
    <cellStyle name="Output 3 5 2 3 2 2" xfId="27142" xr:uid="{00000000-0005-0000-0000-0000856A0000}"/>
    <cellStyle name="Output 3 5 2 3 2 3" xfId="36394" xr:uid="{00000000-0005-0000-0000-0000866A0000}"/>
    <cellStyle name="Output 3 5 2 4" xfId="11760" xr:uid="{00000000-0005-0000-0000-0000876A0000}"/>
    <cellStyle name="Output 3 5 2 4 2" xfId="21012" xr:uid="{00000000-0005-0000-0000-0000886A0000}"/>
    <cellStyle name="Output 3 5 2 4 3" xfId="30264" xr:uid="{00000000-0005-0000-0000-0000896A0000}"/>
    <cellStyle name="Output 3 5 3" xfId="3164" xr:uid="{00000000-0005-0000-0000-00008A6A0000}"/>
    <cellStyle name="Output 3 5 3 2" xfId="6612" xr:uid="{00000000-0005-0000-0000-00008B6A0000}"/>
    <cellStyle name="Output 3 5 3 2 2" xfId="15864" xr:uid="{00000000-0005-0000-0000-00008C6A0000}"/>
    <cellStyle name="Output 3 5 3 2 2 2" xfId="25116" xr:uid="{00000000-0005-0000-0000-00008D6A0000}"/>
    <cellStyle name="Output 3 5 3 2 2 3" xfId="34368" xr:uid="{00000000-0005-0000-0000-00008E6A0000}"/>
    <cellStyle name="Output 3 5 3 3" xfId="9294" xr:uid="{00000000-0005-0000-0000-00008F6A0000}"/>
    <cellStyle name="Output 3 5 3 3 2" xfId="18546" xr:uid="{00000000-0005-0000-0000-0000906A0000}"/>
    <cellStyle name="Output 3 5 3 3 2 2" xfId="27798" xr:uid="{00000000-0005-0000-0000-0000916A0000}"/>
    <cellStyle name="Output 3 5 3 3 2 3" xfId="37050" xr:uid="{00000000-0005-0000-0000-0000926A0000}"/>
    <cellStyle name="Output 3 5 3 4" xfId="12416" xr:uid="{00000000-0005-0000-0000-0000936A0000}"/>
    <cellStyle name="Output 3 5 3 4 2" xfId="21668" xr:uid="{00000000-0005-0000-0000-0000946A0000}"/>
    <cellStyle name="Output 3 5 3 4 3" xfId="30920" xr:uid="{00000000-0005-0000-0000-0000956A0000}"/>
    <cellStyle name="Output 3 5 4" xfId="3799" xr:uid="{00000000-0005-0000-0000-0000966A0000}"/>
    <cellStyle name="Output 3 5 4 2" xfId="7247" xr:uid="{00000000-0005-0000-0000-0000976A0000}"/>
    <cellStyle name="Output 3 5 4 2 2" xfId="16499" xr:uid="{00000000-0005-0000-0000-0000986A0000}"/>
    <cellStyle name="Output 3 5 4 2 2 2" xfId="25751" xr:uid="{00000000-0005-0000-0000-0000996A0000}"/>
    <cellStyle name="Output 3 5 4 2 2 3" xfId="35003" xr:uid="{00000000-0005-0000-0000-00009A6A0000}"/>
    <cellStyle name="Output 3 5 4 3" xfId="9929" xr:uid="{00000000-0005-0000-0000-00009B6A0000}"/>
    <cellStyle name="Output 3 5 4 3 2" xfId="19181" xr:uid="{00000000-0005-0000-0000-00009C6A0000}"/>
    <cellStyle name="Output 3 5 4 3 2 2" xfId="28433" xr:uid="{00000000-0005-0000-0000-00009D6A0000}"/>
    <cellStyle name="Output 3 5 4 3 2 3" xfId="37685" xr:uid="{00000000-0005-0000-0000-00009E6A0000}"/>
    <cellStyle name="Output 3 5 4 4" xfId="13051" xr:uid="{00000000-0005-0000-0000-00009F6A0000}"/>
    <cellStyle name="Output 3 5 4 4 2" xfId="22303" xr:uid="{00000000-0005-0000-0000-0000A06A0000}"/>
    <cellStyle name="Output 3 5 4 4 3" xfId="31555" xr:uid="{00000000-0005-0000-0000-0000A16A0000}"/>
    <cellStyle name="Output 3 5 5" xfId="5205" xr:uid="{00000000-0005-0000-0000-0000A26A0000}"/>
    <cellStyle name="Output 3 5 5 2" xfId="14457" xr:uid="{00000000-0005-0000-0000-0000A36A0000}"/>
    <cellStyle name="Output 3 5 5 2 2" xfId="23709" xr:uid="{00000000-0005-0000-0000-0000A46A0000}"/>
    <cellStyle name="Output 3 5 5 2 3" xfId="32961" xr:uid="{00000000-0005-0000-0000-0000A56A0000}"/>
    <cellStyle name="Output 3 5 6" xfId="7888" xr:uid="{00000000-0005-0000-0000-0000A66A0000}"/>
    <cellStyle name="Output 3 5 6 2" xfId="17140" xr:uid="{00000000-0005-0000-0000-0000A76A0000}"/>
    <cellStyle name="Output 3 5 6 2 2" xfId="26392" xr:uid="{00000000-0005-0000-0000-0000A86A0000}"/>
    <cellStyle name="Output 3 5 6 2 3" xfId="35644" xr:uid="{00000000-0005-0000-0000-0000A96A0000}"/>
    <cellStyle name="Output 3 5 7" xfId="11010" xr:uid="{00000000-0005-0000-0000-0000AA6A0000}"/>
    <cellStyle name="Output 3 5 7 2" xfId="20262" xr:uid="{00000000-0005-0000-0000-0000AB6A0000}"/>
    <cellStyle name="Output 3 5 7 3" xfId="29514" xr:uid="{00000000-0005-0000-0000-0000AC6A0000}"/>
    <cellStyle name="Output 3 6" xfId="1779" xr:uid="{00000000-0005-0000-0000-0000AD6A0000}"/>
    <cellStyle name="Output 3 6 2" xfId="2532" xr:uid="{00000000-0005-0000-0000-0000AE6A0000}"/>
    <cellStyle name="Output 3 6 2 2" xfId="5980" xr:uid="{00000000-0005-0000-0000-0000AF6A0000}"/>
    <cellStyle name="Output 3 6 2 2 2" xfId="15232" xr:uid="{00000000-0005-0000-0000-0000B06A0000}"/>
    <cellStyle name="Output 3 6 2 2 2 2" xfId="24484" xr:uid="{00000000-0005-0000-0000-0000B16A0000}"/>
    <cellStyle name="Output 3 6 2 2 2 3" xfId="33736" xr:uid="{00000000-0005-0000-0000-0000B26A0000}"/>
    <cellStyle name="Output 3 6 2 3" xfId="8662" xr:uid="{00000000-0005-0000-0000-0000B36A0000}"/>
    <cellStyle name="Output 3 6 2 3 2" xfId="17914" xr:uid="{00000000-0005-0000-0000-0000B46A0000}"/>
    <cellStyle name="Output 3 6 2 3 2 2" xfId="27166" xr:uid="{00000000-0005-0000-0000-0000B56A0000}"/>
    <cellStyle name="Output 3 6 2 3 2 3" xfId="36418" xr:uid="{00000000-0005-0000-0000-0000B66A0000}"/>
    <cellStyle name="Output 3 6 2 4" xfId="11784" xr:uid="{00000000-0005-0000-0000-0000B76A0000}"/>
    <cellStyle name="Output 3 6 2 4 2" xfId="21036" xr:uid="{00000000-0005-0000-0000-0000B86A0000}"/>
    <cellStyle name="Output 3 6 2 4 3" xfId="30288" xr:uid="{00000000-0005-0000-0000-0000B96A0000}"/>
    <cellStyle name="Output 3 6 3" xfId="3188" xr:uid="{00000000-0005-0000-0000-0000BA6A0000}"/>
    <cellStyle name="Output 3 6 3 2" xfId="6636" xr:uid="{00000000-0005-0000-0000-0000BB6A0000}"/>
    <cellStyle name="Output 3 6 3 2 2" xfId="15888" xr:uid="{00000000-0005-0000-0000-0000BC6A0000}"/>
    <cellStyle name="Output 3 6 3 2 2 2" xfId="25140" xr:uid="{00000000-0005-0000-0000-0000BD6A0000}"/>
    <cellStyle name="Output 3 6 3 2 2 3" xfId="34392" xr:uid="{00000000-0005-0000-0000-0000BE6A0000}"/>
    <cellStyle name="Output 3 6 3 3" xfId="9318" xr:uid="{00000000-0005-0000-0000-0000BF6A0000}"/>
    <cellStyle name="Output 3 6 3 3 2" xfId="18570" xr:uid="{00000000-0005-0000-0000-0000C06A0000}"/>
    <cellStyle name="Output 3 6 3 3 2 2" xfId="27822" xr:uid="{00000000-0005-0000-0000-0000C16A0000}"/>
    <cellStyle name="Output 3 6 3 3 2 3" xfId="37074" xr:uid="{00000000-0005-0000-0000-0000C26A0000}"/>
    <cellStyle name="Output 3 6 3 4" xfId="12440" xr:uid="{00000000-0005-0000-0000-0000C36A0000}"/>
    <cellStyle name="Output 3 6 3 4 2" xfId="21692" xr:uid="{00000000-0005-0000-0000-0000C46A0000}"/>
    <cellStyle name="Output 3 6 3 4 3" xfId="30944" xr:uid="{00000000-0005-0000-0000-0000C56A0000}"/>
    <cellStyle name="Output 3 6 4" xfId="3823" xr:uid="{00000000-0005-0000-0000-0000C66A0000}"/>
    <cellStyle name="Output 3 6 4 2" xfId="7271" xr:uid="{00000000-0005-0000-0000-0000C76A0000}"/>
    <cellStyle name="Output 3 6 4 2 2" xfId="16523" xr:uid="{00000000-0005-0000-0000-0000C86A0000}"/>
    <cellStyle name="Output 3 6 4 2 2 2" xfId="25775" xr:uid="{00000000-0005-0000-0000-0000C96A0000}"/>
    <cellStyle name="Output 3 6 4 2 2 3" xfId="35027" xr:uid="{00000000-0005-0000-0000-0000CA6A0000}"/>
    <cellStyle name="Output 3 6 4 3" xfId="9953" xr:uid="{00000000-0005-0000-0000-0000CB6A0000}"/>
    <cellStyle name="Output 3 6 4 3 2" xfId="19205" xr:uid="{00000000-0005-0000-0000-0000CC6A0000}"/>
    <cellStyle name="Output 3 6 4 3 2 2" xfId="28457" xr:uid="{00000000-0005-0000-0000-0000CD6A0000}"/>
    <cellStyle name="Output 3 6 4 3 2 3" xfId="37709" xr:uid="{00000000-0005-0000-0000-0000CE6A0000}"/>
    <cellStyle name="Output 3 6 4 4" xfId="13075" xr:uid="{00000000-0005-0000-0000-0000CF6A0000}"/>
    <cellStyle name="Output 3 6 4 4 2" xfId="22327" xr:uid="{00000000-0005-0000-0000-0000D06A0000}"/>
    <cellStyle name="Output 3 6 4 4 3" xfId="31579" xr:uid="{00000000-0005-0000-0000-0000D16A0000}"/>
    <cellStyle name="Output 3 6 5" xfId="5229" xr:uid="{00000000-0005-0000-0000-0000D26A0000}"/>
    <cellStyle name="Output 3 6 5 2" xfId="14481" xr:uid="{00000000-0005-0000-0000-0000D36A0000}"/>
    <cellStyle name="Output 3 6 5 2 2" xfId="23733" xr:uid="{00000000-0005-0000-0000-0000D46A0000}"/>
    <cellStyle name="Output 3 6 5 2 3" xfId="32985" xr:uid="{00000000-0005-0000-0000-0000D56A0000}"/>
    <cellStyle name="Output 3 6 6" xfId="7912" xr:uid="{00000000-0005-0000-0000-0000D66A0000}"/>
    <cellStyle name="Output 3 6 6 2" xfId="17164" xr:uid="{00000000-0005-0000-0000-0000D76A0000}"/>
    <cellStyle name="Output 3 6 6 2 2" xfId="26416" xr:uid="{00000000-0005-0000-0000-0000D86A0000}"/>
    <cellStyle name="Output 3 6 6 2 3" xfId="35668" xr:uid="{00000000-0005-0000-0000-0000D96A0000}"/>
    <cellStyle name="Output 3 6 7" xfId="11034" xr:uid="{00000000-0005-0000-0000-0000DA6A0000}"/>
    <cellStyle name="Output 3 6 7 2" xfId="20286" xr:uid="{00000000-0005-0000-0000-0000DB6A0000}"/>
    <cellStyle name="Output 3 6 7 3" xfId="29538" xr:uid="{00000000-0005-0000-0000-0000DC6A0000}"/>
    <cellStyle name="Output 3 7" xfId="1948" xr:uid="{00000000-0005-0000-0000-0000DD6A0000}"/>
    <cellStyle name="Output 3 7 2" xfId="2701" xr:uid="{00000000-0005-0000-0000-0000DE6A0000}"/>
    <cellStyle name="Output 3 7 2 2" xfId="6149" xr:uid="{00000000-0005-0000-0000-0000DF6A0000}"/>
    <cellStyle name="Output 3 7 2 2 2" xfId="15401" xr:uid="{00000000-0005-0000-0000-0000E06A0000}"/>
    <cellStyle name="Output 3 7 2 2 2 2" xfId="24653" xr:uid="{00000000-0005-0000-0000-0000E16A0000}"/>
    <cellStyle name="Output 3 7 2 2 2 3" xfId="33905" xr:uid="{00000000-0005-0000-0000-0000E26A0000}"/>
    <cellStyle name="Output 3 7 2 3" xfId="8831" xr:uid="{00000000-0005-0000-0000-0000E36A0000}"/>
    <cellStyle name="Output 3 7 2 3 2" xfId="18083" xr:uid="{00000000-0005-0000-0000-0000E46A0000}"/>
    <cellStyle name="Output 3 7 2 3 2 2" xfId="27335" xr:uid="{00000000-0005-0000-0000-0000E56A0000}"/>
    <cellStyle name="Output 3 7 2 3 2 3" xfId="36587" xr:uid="{00000000-0005-0000-0000-0000E66A0000}"/>
    <cellStyle name="Output 3 7 2 4" xfId="11953" xr:uid="{00000000-0005-0000-0000-0000E76A0000}"/>
    <cellStyle name="Output 3 7 2 4 2" xfId="21205" xr:uid="{00000000-0005-0000-0000-0000E86A0000}"/>
    <cellStyle name="Output 3 7 2 4 3" xfId="30457" xr:uid="{00000000-0005-0000-0000-0000E96A0000}"/>
    <cellStyle name="Output 3 7 3" xfId="3357" xr:uid="{00000000-0005-0000-0000-0000EA6A0000}"/>
    <cellStyle name="Output 3 7 3 2" xfId="6805" xr:uid="{00000000-0005-0000-0000-0000EB6A0000}"/>
    <cellStyle name="Output 3 7 3 2 2" xfId="16057" xr:uid="{00000000-0005-0000-0000-0000EC6A0000}"/>
    <cellStyle name="Output 3 7 3 2 2 2" xfId="25309" xr:uid="{00000000-0005-0000-0000-0000ED6A0000}"/>
    <cellStyle name="Output 3 7 3 2 2 3" xfId="34561" xr:uid="{00000000-0005-0000-0000-0000EE6A0000}"/>
    <cellStyle name="Output 3 7 3 3" xfId="9487" xr:uid="{00000000-0005-0000-0000-0000EF6A0000}"/>
    <cellStyle name="Output 3 7 3 3 2" xfId="18739" xr:uid="{00000000-0005-0000-0000-0000F06A0000}"/>
    <cellStyle name="Output 3 7 3 3 2 2" xfId="27991" xr:uid="{00000000-0005-0000-0000-0000F16A0000}"/>
    <cellStyle name="Output 3 7 3 3 2 3" xfId="37243" xr:uid="{00000000-0005-0000-0000-0000F26A0000}"/>
    <cellStyle name="Output 3 7 3 4" xfId="12609" xr:uid="{00000000-0005-0000-0000-0000F36A0000}"/>
    <cellStyle name="Output 3 7 3 4 2" xfId="21861" xr:uid="{00000000-0005-0000-0000-0000F46A0000}"/>
    <cellStyle name="Output 3 7 3 4 3" xfId="31113" xr:uid="{00000000-0005-0000-0000-0000F56A0000}"/>
    <cellStyle name="Output 3 7 4" xfId="3992" xr:uid="{00000000-0005-0000-0000-0000F66A0000}"/>
    <cellStyle name="Output 3 7 4 2" xfId="7440" xr:uid="{00000000-0005-0000-0000-0000F76A0000}"/>
    <cellStyle name="Output 3 7 4 2 2" xfId="16692" xr:uid="{00000000-0005-0000-0000-0000F86A0000}"/>
    <cellStyle name="Output 3 7 4 2 2 2" xfId="25944" xr:uid="{00000000-0005-0000-0000-0000F96A0000}"/>
    <cellStyle name="Output 3 7 4 2 2 3" xfId="35196" xr:uid="{00000000-0005-0000-0000-0000FA6A0000}"/>
    <cellStyle name="Output 3 7 4 3" xfId="10122" xr:uid="{00000000-0005-0000-0000-0000FB6A0000}"/>
    <cellStyle name="Output 3 7 4 3 2" xfId="19374" xr:uid="{00000000-0005-0000-0000-0000FC6A0000}"/>
    <cellStyle name="Output 3 7 4 3 2 2" xfId="28626" xr:uid="{00000000-0005-0000-0000-0000FD6A0000}"/>
    <cellStyle name="Output 3 7 4 3 2 3" xfId="37878" xr:uid="{00000000-0005-0000-0000-0000FE6A0000}"/>
    <cellStyle name="Output 3 7 4 4" xfId="13244" xr:uid="{00000000-0005-0000-0000-0000FF6A0000}"/>
    <cellStyle name="Output 3 7 4 4 2" xfId="22496" xr:uid="{00000000-0005-0000-0000-0000006B0000}"/>
    <cellStyle name="Output 3 7 4 4 3" xfId="31748" xr:uid="{00000000-0005-0000-0000-0000016B0000}"/>
    <cellStyle name="Output 3 7 5" xfId="5398" xr:uid="{00000000-0005-0000-0000-0000026B0000}"/>
    <cellStyle name="Output 3 7 5 2" xfId="14650" xr:uid="{00000000-0005-0000-0000-0000036B0000}"/>
    <cellStyle name="Output 3 7 5 2 2" xfId="23902" xr:uid="{00000000-0005-0000-0000-0000046B0000}"/>
    <cellStyle name="Output 3 7 5 2 3" xfId="33154" xr:uid="{00000000-0005-0000-0000-0000056B0000}"/>
    <cellStyle name="Output 3 7 6" xfId="8081" xr:uid="{00000000-0005-0000-0000-0000066B0000}"/>
    <cellStyle name="Output 3 7 6 2" xfId="17333" xr:uid="{00000000-0005-0000-0000-0000076B0000}"/>
    <cellStyle name="Output 3 7 6 2 2" xfId="26585" xr:uid="{00000000-0005-0000-0000-0000086B0000}"/>
    <cellStyle name="Output 3 7 6 2 3" xfId="35837" xr:uid="{00000000-0005-0000-0000-0000096B0000}"/>
    <cellStyle name="Output 3 7 7" xfId="11203" xr:uid="{00000000-0005-0000-0000-00000A6B0000}"/>
    <cellStyle name="Output 3 7 7 2" xfId="20455" xr:uid="{00000000-0005-0000-0000-00000B6B0000}"/>
    <cellStyle name="Output 3 7 7 3" xfId="29707" xr:uid="{00000000-0005-0000-0000-00000C6B0000}"/>
    <cellStyle name="Output 3 8" xfId="1916" xr:uid="{00000000-0005-0000-0000-00000D6B0000}"/>
    <cellStyle name="Output 3 8 2" xfId="2669" xr:uid="{00000000-0005-0000-0000-00000E6B0000}"/>
    <cellStyle name="Output 3 8 2 2" xfId="6117" xr:uid="{00000000-0005-0000-0000-00000F6B0000}"/>
    <cellStyle name="Output 3 8 2 2 2" xfId="15369" xr:uid="{00000000-0005-0000-0000-0000106B0000}"/>
    <cellStyle name="Output 3 8 2 2 2 2" xfId="24621" xr:uid="{00000000-0005-0000-0000-0000116B0000}"/>
    <cellStyle name="Output 3 8 2 2 2 3" xfId="33873" xr:uid="{00000000-0005-0000-0000-0000126B0000}"/>
    <cellStyle name="Output 3 8 2 3" xfId="8799" xr:uid="{00000000-0005-0000-0000-0000136B0000}"/>
    <cellStyle name="Output 3 8 2 3 2" xfId="18051" xr:uid="{00000000-0005-0000-0000-0000146B0000}"/>
    <cellStyle name="Output 3 8 2 3 2 2" xfId="27303" xr:uid="{00000000-0005-0000-0000-0000156B0000}"/>
    <cellStyle name="Output 3 8 2 3 2 3" xfId="36555" xr:uid="{00000000-0005-0000-0000-0000166B0000}"/>
    <cellStyle name="Output 3 8 2 4" xfId="11921" xr:uid="{00000000-0005-0000-0000-0000176B0000}"/>
    <cellStyle name="Output 3 8 2 4 2" xfId="21173" xr:uid="{00000000-0005-0000-0000-0000186B0000}"/>
    <cellStyle name="Output 3 8 2 4 3" xfId="30425" xr:uid="{00000000-0005-0000-0000-0000196B0000}"/>
    <cellStyle name="Output 3 8 3" xfId="3325" xr:uid="{00000000-0005-0000-0000-00001A6B0000}"/>
    <cellStyle name="Output 3 8 3 2" xfId="6773" xr:uid="{00000000-0005-0000-0000-00001B6B0000}"/>
    <cellStyle name="Output 3 8 3 2 2" xfId="16025" xr:uid="{00000000-0005-0000-0000-00001C6B0000}"/>
    <cellStyle name="Output 3 8 3 2 2 2" xfId="25277" xr:uid="{00000000-0005-0000-0000-00001D6B0000}"/>
    <cellStyle name="Output 3 8 3 2 2 3" xfId="34529" xr:uid="{00000000-0005-0000-0000-00001E6B0000}"/>
    <cellStyle name="Output 3 8 3 3" xfId="9455" xr:uid="{00000000-0005-0000-0000-00001F6B0000}"/>
    <cellStyle name="Output 3 8 3 3 2" xfId="18707" xr:uid="{00000000-0005-0000-0000-0000206B0000}"/>
    <cellStyle name="Output 3 8 3 3 2 2" xfId="27959" xr:uid="{00000000-0005-0000-0000-0000216B0000}"/>
    <cellStyle name="Output 3 8 3 3 2 3" xfId="37211" xr:uid="{00000000-0005-0000-0000-0000226B0000}"/>
    <cellStyle name="Output 3 8 3 4" xfId="12577" xr:uid="{00000000-0005-0000-0000-0000236B0000}"/>
    <cellStyle name="Output 3 8 3 4 2" xfId="21829" xr:uid="{00000000-0005-0000-0000-0000246B0000}"/>
    <cellStyle name="Output 3 8 3 4 3" xfId="31081" xr:uid="{00000000-0005-0000-0000-0000256B0000}"/>
    <cellStyle name="Output 3 8 4" xfId="3960" xr:uid="{00000000-0005-0000-0000-0000266B0000}"/>
    <cellStyle name="Output 3 8 4 2" xfId="7408" xr:uid="{00000000-0005-0000-0000-0000276B0000}"/>
    <cellStyle name="Output 3 8 4 2 2" xfId="16660" xr:uid="{00000000-0005-0000-0000-0000286B0000}"/>
    <cellStyle name="Output 3 8 4 2 2 2" xfId="25912" xr:uid="{00000000-0005-0000-0000-0000296B0000}"/>
    <cellStyle name="Output 3 8 4 2 2 3" xfId="35164" xr:uid="{00000000-0005-0000-0000-00002A6B0000}"/>
    <cellStyle name="Output 3 8 4 3" xfId="10090" xr:uid="{00000000-0005-0000-0000-00002B6B0000}"/>
    <cellStyle name="Output 3 8 4 3 2" xfId="19342" xr:uid="{00000000-0005-0000-0000-00002C6B0000}"/>
    <cellStyle name="Output 3 8 4 3 2 2" xfId="28594" xr:uid="{00000000-0005-0000-0000-00002D6B0000}"/>
    <cellStyle name="Output 3 8 4 3 2 3" xfId="37846" xr:uid="{00000000-0005-0000-0000-00002E6B0000}"/>
    <cellStyle name="Output 3 8 4 4" xfId="13212" xr:uid="{00000000-0005-0000-0000-00002F6B0000}"/>
    <cellStyle name="Output 3 8 4 4 2" xfId="22464" xr:uid="{00000000-0005-0000-0000-0000306B0000}"/>
    <cellStyle name="Output 3 8 4 4 3" xfId="31716" xr:uid="{00000000-0005-0000-0000-0000316B0000}"/>
    <cellStyle name="Output 3 8 5" xfId="5366" xr:uid="{00000000-0005-0000-0000-0000326B0000}"/>
    <cellStyle name="Output 3 8 5 2" xfId="14618" xr:uid="{00000000-0005-0000-0000-0000336B0000}"/>
    <cellStyle name="Output 3 8 5 2 2" xfId="23870" xr:uid="{00000000-0005-0000-0000-0000346B0000}"/>
    <cellStyle name="Output 3 8 5 2 3" xfId="33122" xr:uid="{00000000-0005-0000-0000-0000356B0000}"/>
    <cellStyle name="Output 3 8 6" xfId="8049" xr:uid="{00000000-0005-0000-0000-0000366B0000}"/>
    <cellStyle name="Output 3 8 6 2" xfId="17301" xr:uid="{00000000-0005-0000-0000-0000376B0000}"/>
    <cellStyle name="Output 3 8 6 2 2" xfId="26553" xr:uid="{00000000-0005-0000-0000-0000386B0000}"/>
    <cellStyle name="Output 3 8 6 2 3" xfId="35805" xr:uid="{00000000-0005-0000-0000-0000396B0000}"/>
    <cellStyle name="Output 3 8 7" xfId="11171" xr:uid="{00000000-0005-0000-0000-00003A6B0000}"/>
    <cellStyle name="Output 3 8 7 2" xfId="20423" xr:uid="{00000000-0005-0000-0000-00003B6B0000}"/>
    <cellStyle name="Output 3 8 7 3" xfId="29675" xr:uid="{00000000-0005-0000-0000-00003C6B0000}"/>
    <cellStyle name="Output 3 9" xfId="2059" xr:uid="{00000000-0005-0000-0000-00003D6B0000}"/>
    <cellStyle name="Output 3 9 2" xfId="2808" xr:uid="{00000000-0005-0000-0000-00003E6B0000}"/>
    <cellStyle name="Output 3 9 2 2" xfId="6256" xr:uid="{00000000-0005-0000-0000-00003F6B0000}"/>
    <cellStyle name="Output 3 9 2 2 2" xfId="15508" xr:uid="{00000000-0005-0000-0000-0000406B0000}"/>
    <cellStyle name="Output 3 9 2 2 2 2" xfId="24760" xr:uid="{00000000-0005-0000-0000-0000416B0000}"/>
    <cellStyle name="Output 3 9 2 2 2 3" xfId="34012" xr:uid="{00000000-0005-0000-0000-0000426B0000}"/>
    <cellStyle name="Output 3 9 2 3" xfId="8938" xr:uid="{00000000-0005-0000-0000-0000436B0000}"/>
    <cellStyle name="Output 3 9 2 3 2" xfId="18190" xr:uid="{00000000-0005-0000-0000-0000446B0000}"/>
    <cellStyle name="Output 3 9 2 3 2 2" xfId="27442" xr:uid="{00000000-0005-0000-0000-0000456B0000}"/>
    <cellStyle name="Output 3 9 2 3 2 3" xfId="36694" xr:uid="{00000000-0005-0000-0000-0000466B0000}"/>
    <cellStyle name="Output 3 9 2 4" xfId="12060" xr:uid="{00000000-0005-0000-0000-0000476B0000}"/>
    <cellStyle name="Output 3 9 2 4 2" xfId="21312" xr:uid="{00000000-0005-0000-0000-0000486B0000}"/>
    <cellStyle name="Output 3 9 2 4 3" xfId="30564" xr:uid="{00000000-0005-0000-0000-0000496B0000}"/>
    <cellStyle name="Output 3 9 3" xfId="3464" xr:uid="{00000000-0005-0000-0000-00004A6B0000}"/>
    <cellStyle name="Output 3 9 3 2" xfId="6912" xr:uid="{00000000-0005-0000-0000-00004B6B0000}"/>
    <cellStyle name="Output 3 9 3 2 2" xfId="16164" xr:uid="{00000000-0005-0000-0000-00004C6B0000}"/>
    <cellStyle name="Output 3 9 3 2 2 2" xfId="25416" xr:uid="{00000000-0005-0000-0000-00004D6B0000}"/>
    <cellStyle name="Output 3 9 3 2 2 3" xfId="34668" xr:uid="{00000000-0005-0000-0000-00004E6B0000}"/>
    <cellStyle name="Output 3 9 3 3" xfId="9594" xr:uid="{00000000-0005-0000-0000-00004F6B0000}"/>
    <cellStyle name="Output 3 9 3 3 2" xfId="18846" xr:uid="{00000000-0005-0000-0000-0000506B0000}"/>
    <cellStyle name="Output 3 9 3 3 2 2" xfId="28098" xr:uid="{00000000-0005-0000-0000-0000516B0000}"/>
    <cellStyle name="Output 3 9 3 3 2 3" xfId="37350" xr:uid="{00000000-0005-0000-0000-0000526B0000}"/>
    <cellStyle name="Output 3 9 3 4" xfId="12716" xr:uid="{00000000-0005-0000-0000-0000536B0000}"/>
    <cellStyle name="Output 3 9 3 4 2" xfId="21968" xr:uid="{00000000-0005-0000-0000-0000546B0000}"/>
    <cellStyle name="Output 3 9 3 4 3" xfId="31220" xr:uid="{00000000-0005-0000-0000-0000556B0000}"/>
    <cellStyle name="Output 3 9 4" xfId="4099" xr:uid="{00000000-0005-0000-0000-0000566B0000}"/>
    <cellStyle name="Output 3 9 4 2" xfId="7547" xr:uid="{00000000-0005-0000-0000-0000576B0000}"/>
    <cellStyle name="Output 3 9 4 2 2" xfId="16799" xr:uid="{00000000-0005-0000-0000-0000586B0000}"/>
    <cellStyle name="Output 3 9 4 2 2 2" xfId="26051" xr:uid="{00000000-0005-0000-0000-0000596B0000}"/>
    <cellStyle name="Output 3 9 4 2 2 3" xfId="35303" xr:uid="{00000000-0005-0000-0000-00005A6B0000}"/>
    <cellStyle name="Output 3 9 4 3" xfId="10229" xr:uid="{00000000-0005-0000-0000-00005B6B0000}"/>
    <cellStyle name="Output 3 9 4 3 2" xfId="19481" xr:uid="{00000000-0005-0000-0000-00005C6B0000}"/>
    <cellStyle name="Output 3 9 4 3 2 2" xfId="28733" xr:uid="{00000000-0005-0000-0000-00005D6B0000}"/>
    <cellStyle name="Output 3 9 4 3 2 3" xfId="37985" xr:uid="{00000000-0005-0000-0000-00005E6B0000}"/>
    <cellStyle name="Output 3 9 4 4" xfId="13351" xr:uid="{00000000-0005-0000-0000-00005F6B0000}"/>
    <cellStyle name="Output 3 9 4 4 2" xfId="22603" xr:uid="{00000000-0005-0000-0000-0000606B0000}"/>
    <cellStyle name="Output 3 9 4 4 3" xfId="31855" xr:uid="{00000000-0005-0000-0000-0000616B0000}"/>
    <cellStyle name="Output 3 9 5" xfId="5507" xr:uid="{00000000-0005-0000-0000-0000626B0000}"/>
    <cellStyle name="Output 3 9 5 2" xfId="14759" xr:uid="{00000000-0005-0000-0000-0000636B0000}"/>
    <cellStyle name="Output 3 9 5 2 2" xfId="24011" xr:uid="{00000000-0005-0000-0000-0000646B0000}"/>
    <cellStyle name="Output 3 9 5 2 3" xfId="33263" xr:uid="{00000000-0005-0000-0000-0000656B0000}"/>
    <cellStyle name="Output 3 9 6" xfId="8189" xr:uid="{00000000-0005-0000-0000-0000666B0000}"/>
    <cellStyle name="Output 3 9 6 2" xfId="17441" xr:uid="{00000000-0005-0000-0000-0000676B0000}"/>
    <cellStyle name="Output 3 9 6 2 2" xfId="26693" xr:uid="{00000000-0005-0000-0000-0000686B0000}"/>
    <cellStyle name="Output 3 9 6 2 3" xfId="35945" xr:uid="{00000000-0005-0000-0000-0000696B0000}"/>
    <cellStyle name="Output 3 9 7" xfId="11311" xr:uid="{00000000-0005-0000-0000-00006A6B0000}"/>
    <cellStyle name="Output 3 9 7 2" xfId="20563" xr:uid="{00000000-0005-0000-0000-00006B6B0000}"/>
    <cellStyle name="Output 3 9 7 3" xfId="29815" xr:uid="{00000000-0005-0000-0000-00006C6B0000}"/>
    <cellStyle name="Output 4" xfId="438" xr:uid="{00000000-0005-0000-0000-00006D6B0000}"/>
    <cellStyle name="Output 4 10" xfId="940" xr:uid="{00000000-0005-0000-0000-00006E6B0000}"/>
    <cellStyle name="Output 4 10 2" xfId="4668" xr:uid="{00000000-0005-0000-0000-00006F6B0000}"/>
    <cellStyle name="Output 4 10 2 2" xfId="13920" xr:uid="{00000000-0005-0000-0000-0000706B0000}"/>
    <cellStyle name="Output 4 10 2 2 2" xfId="23172" xr:uid="{00000000-0005-0000-0000-0000716B0000}"/>
    <cellStyle name="Output 4 10 2 2 3" xfId="32424" xr:uid="{00000000-0005-0000-0000-0000726B0000}"/>
    <cellStyle name="Output 4 10 3" xfId="4937" xr:uid="{00000000-0005-0000-0000-0000736B0000}"/>
    <cellStyle name="Output 4 10 3 2" xfId="14189" xr:uid="{00000000-0005-0000-0000-0000746B0000}"/>
    <cellStyle name="Output 4 10 3 2 2" xfId="23441" xr:uid="{00000000-0005-0000-0000-0000756B0000}"/>
    <cellStyle name="Output 4 10 3 2 3" xfId="32693" xr:uid="{00000000-0005-0000-0000-0000766B0000}"/>
    <cellStyle name="Output 4 10 4" xfId="10694" xr:uid="{00000000-0005-0000-0000-0000776B0000}"/>
    <cellStyle name="Output 4 10 4 2" xfId="19946" xr:uid="{00000000-0005-0000-0000-0000786B0000}"/>
    <cellStyle name="Output 4 10 4 3" xfId="29198" xr:uid="{00000000-0005-0000-0000-0000796B0000}"/>
    <cellStyle name="Output 4 11" xfId="957" xr:uid="{00000000-0005-0000-0000-00007A6B0000}"/>
    <cellStyle name="Output 4 11 2" xfId="4685" xr:uid="{00000000-0005-0000-0000-00007B6B0000}"/>
    <cellStyle name="Output 4 11 2 2" xfId="13937" xr:uid="{00000000-0005-0000-0000-00007C6B0000}"/>
    <cellStyle name="Output 4 11 2 2 2" xfId="23189" xr:uid="{00000000-0005-0000-0000-00007D6B0000}"/>
    <cellStyle name="Output 4 11 2 2 3" xfId="32441" xr:uid="{00000000-0005-0000-0000-00007E6B0000}"/>
    <cellStyle name="Output 4 11 3" xfId="4926" xr:uid="{00000000-0005-0000-0000-00007F6B0000}"/>
    <cellStyle name="Output 4 11 3 2" xfId="14178" xr:uid="{00000000-0005-0000-0000-0000806B0000}"/>
    <cellStyle name="Output 4 11 3 2 2" xfId="23430" xr:uid="{00000000-0005-0000-0000-0000816B0000}"/>
    <cellStyle name="Output 4 11 3 2 3" xfId="32682" xr:uid="{00000000-0005-0000-0000-0000826B0000}"/>
    <cellStyle name="Output 4 11 4" xfId="10711" xr:uid="{00000000-0005-0000-0000-0000836B0000}"/>
    <cellStyle name="Output 4 11 4 2" xfId="19963" xr:uid="{00000000-0005-0000-0000-0000846B0000}"/>
    <cellStyle name="Output 4 11 4 3" xfId="29215" xr:uid="{00000000-0005-0000-0000-0000856B0000}"/>
    <cellStyle name="Output 4 12" xfId="2304" xr:uid="{00000000-0005-0000-0000-0000866B0000}"/>
    <cellStyle name="Output 4 12 2" xfId="5752" xr:uid="{00000000-0005-0000-0000-0000876B0000}"/>
    <cellStyle name="Output 4 12 2 2" xfId="15004" xr:uid="{00000000-0005-0000-0000-0000886B0000}"/>
    <cellStyle name="Output 4 12 2 2 2" xfId="24256" xr:uid="{00000000-0005-0000-0000-0000896B0000}"/>
    <cellStyle name="Output 4 12 2 2 3" xfId="33508" xr:uid="{00000000-0005-0000-0000-00008A6B0000}"/>
    <cellStyle name="Output 4 12 3" xfId="8434" xr:uid="{00000000-0005-0000-0000-00008B6B0000}"/>
    <cellStyle name="Output 4 12 3 2" xfId="17686" xr:uid="{00000000-0005-0000-0000-00008C6B0000}"/>
    <cellStyle name="Output 4 12 3 2 2" xfId="26938" xr:uid="{00000000-0005-0000-0000-00008D6B0000}"/>
    <cellStyle name="Output 4 12 3 2 3" xfId="36190" xr:uid="{00000000-0005-0000-0000-00008E6B0000}"/>
    <cellStyle name="Output 4 12 4" xfId="11556" xr:uid="{00000000-0005-0000-0000-00008F6B0000}"/>
    <cellStyle name="Output 4 12 4 2" xfId="20808" xr:uid="{00000000-0005-0000-0000-0000906B0000}"/>
    <cellStyle name="Output 4 12 4 3" xfId="30060" xr:uid="{00000000-0005-0000-0000-0000916B0000}"/>
    <cellStyle name="Output 4 13" xfId="4399" xr:uid="{00000000-0005-0000-0000-0000926B0000}"/>
    <cellStyle name="Output 4 13 2" xfId="13651" xr:uid="{00000000-0005-0000-0000-0000936B0000}"/>
    <cellStyle name="Output 4 13 2 2" xfId="22903" xr:uid="{00000000-0005-0000-0000-0000946B0000}"/>
    <cellStyle name="Output 4 13 2 3" xfId="32155" xr:uid="{00000000-0005-0000-0000-0000956B0000}"/>
    <cellStyle name="Output 4 14" xfId="5062" xr:uid="{00000000-0005-0000-0000-0000966B0000}"/>
    <cellStyle name="Output 4 14 2" xfId="14314" xr:uid="{00000000-0005-0000-0000-0000976B0000}"/>
    <cellStyle name="Output 4 14 2 2" xfId="23566" xr:uid="{00000000-0005-0000-0000-0000986B0000}"/>
    <cellStyle name="Output 4 14 2 3" xfId="32818" xr:uid="{00000000-0005-0000-0000-0000996B0000}"/>
    <cellStyle name="Output 4 15" xfId="10484" xr:uid="{00000000-0005-0000-0000-00009A6B0000}"/>
    <cellStyle name="Output 4 15 2" xfId="19736" xr:uid="{00000000-0005-0000-0000-00009B6B0000}"/>
    <cellStyle name="Output 4 15 3" xfId="28988" xr:uid="{00000000-0005-0000-0000-00009C6B0000}"/>
    <cellStyle name="Output 4 2" xfId="590" xr:uid="{00000000-0005-0000-0000-00009D6B0000}"/>
    <cellStyle name="Output 4 2 10" xfId="4459" xr:uid="{00000000-0005-0000-0000-00009E6B0000}"/>
    <cellStyle name="Output 4 2 10 2" xfId="13711" xr:uid="{00000000-0005-0000-0000-00009F6B0000}"/>
    <cellStyle name="Output 4 2 10 2 2" xfId="22963" xr:uid="{00000000-0005-0000-0000-0000A06B0000}"/>
    <cellStyle name="Output 4 2 10 2 3" xfId="32215" xr:uid="{00000000-0005-0000-0000-0000A16B0000}"/>
    <cellStyle name="Output 4 2 11" xfId="5050" xr:uid="{00000000-0005-0000-0000-0000A26B0000}"/>
    <cellStyle name="Output 4 2 11 2" xfId="14302" xr:uid="{00000000-0005-0000-0000-0000A36B0000}"/>
    <cellStyle name="Output 4 2 11 2 2" xfId="23554" xr:uid="{00000000-0005-0000-0000-0000A46B0000}"/>
    <cellStyle name="Output 4 2 11 2 3" xfId="32806" xr:uid="{00000000-0005-0000-0000-0000A56B0000}"/>
    <cellStyle name="Output 4 2 12" xfId="10520" xr:uid="{00000000-0005-0000-0000-0000A66B0000}"/>
    <cellStyle name="Output 4 2 12 2" xfId="19772" xr:uid="{00000000-0005-0000-0000-0000A76B0000}"/>
    <cellStyle name="Output 4 2 12 3" xfId="29024" xr:uid="{00000000-0005-0000-0000-0000A86B0000}"/>
    <cellStyle name="Output 4 2 2" xfId="1854" xr:uid="{00000000-0005-0000-0000-0000A96B0000}"/>
    <cellStyle name="Output 4 2 2 2" xfId="2607" xr:uid="{00000000-0005-0000-0000-0000AA6B0000}"/>
    <cellStyle name="Output 4 2 2 2 2" xfId="6055" xr:uid="{00000000-0005-0000-0000-0000AB6B0000}"/>
    <cellStyle name="Output 4 2 2 2 2 2" xfId="15307" xr:uid="{00000000-0005-0000-0000-0000AC6B0000}"/>
    <cellStyle name="Output 4 2 2 2 2 2 2" xfId="24559" xr:uid="{00000000-0005-0000-0000-0000AD6B0000}"/>
    <cellStyle name="Output 4 2 2 2 2 2 3" xfId="33811" xr:uid="{00000000-0005-0000-0000-0000AE6B0000}"/>
    <cellStyle name="Output 4 2 2 2 3" xfId="8737" xr:uid="{00000000-0005-0000-0000-0000AF6B0000}"/>
    <cellStyle name="Output 4 2 2 2 3 2" xfId="17989" xr:uid="{00000000-0005-0000-0000-0000B06B0000}"/>
    <cellStyle name="Output 4 2 2 2 3 2 2" xfId="27241" xr:uid="{00000000-0005-0000-0000-0000B16B0000}"/>
    <cellStyle name="Output 4 2 2 2 3 2 3" xfId="36493" xr:uid="{00000000-0005-0000-0000-0000B26B0000}"/>
    <cellStyle name="Output 4 2 2 2 4" xfId="11859" xr:uid="{00000000-0005-0000-0000-0000B36B0000}"/>
    <cellStyle name="Output 4 2 2 2 4 2" xfId="21111" xr:uid="{00000000-0005-0000-0000-0000B46B0000}"/>
    <cellStyle name="Output 4 2 2 2 4 3" xfId="30363" xr:uid="{00000000-0005-0000-0000-0000B56B0000}"/>
    <cellStyle name="Output 4 2 2 3" xfId="3263" xr:uid="{00000000-0005-0000-0000-0000B66B0000}"/>
    <cellStyle name="Output 4 2 2 3 2" xfId="6711" xr:uid="{00000000-0005-0000-0000-0000B76B0000}"/>
    <cellStyle name="Output 4 2 2 3 2 2" xfId="15963" xr:uid="{00000000-0005-0000-0000-0000B86B0000}"/>
    <cellStyle name="Output 4 2 2 3 2 2 2" xfId="25215" xr:uid="{00000000-0005-0000-0000-0000B96B0000}"/>
    <cellStyle name="Output 4 2 2 3 2 2 3" xfId="34467" xr:uid="{00000000-0005-0000-0000-0000BA6B0000}"/>
    <cellStyle name="Output 4 2 2 3 3" xfId="9393" xr:uid="{00000000-0005-0000-0000-0000BB6B0000}"/>
    <cellStyle name="Output 4 2 2 3 3 2" xfId="18645" xr:uid="{00000000-0005-0000-0000-0000BC6B0000}"/>
    <cellStyle name="Output 4 2 2 3 3 2 2" xfId="27897" xr:uid="{00000000-0005-0000-0000-0000BD6B0000}"/>
    <cellStyle name="Output 4 2 2 3 3 2 3" xfId="37149" xr:uid="{00000000-0005-0000-0000-0000BE6B0000}"/>
    <cellStyle name="Output 4 2 2 3 4" xfId="12515" xr:uid="{00000000-0005-0000-0000-0000BF6B0000}"/>
    <cellStyle name="Output 4 2 2 3 4 2" xfId="21767" xr:uid="{00000000-0005-0000-0000-0000C06B0000}"/>
    <cellStyle name="Output 4 2 2 3 4 3" xfId="31019" xr:uid="{00000000-0005-0000-0000-0000C16B0000}"/>
    <cellStyle name="Output 4 2 2 4" xfId="3898" xr:uid="{00000000-0005-0000-0000-0000C26B0000}"/>
    <cellStyle name="Output 4 2 2 4 2" xfId="7346" xr:uid="{00000000-0005-0000-0000-0000C36B0000}"/>
    <cellStyle name="Output 4 2 2 4 2 2" xfId="16598" xr:uid="{00000000-0005-0000-0000-0000C46B0000}"/>
    <cellStyle name="Output 4 2 2 4 2 2 2" xfId="25850" xr:uid="{00000000-0005-0000-0000-0000C56B0000}"/>
    <cellStyle name="Output 4 2 2 4 2 2 3" xfId="35102" xr:uid="{00000000-0005-0000-0000-0000C66B0000}"/>
    <cellStyle name="Output 4 2 2 4 3" xfId="10028" xr:uid="{00000000-0005-0000-0000-0000C76B0000}"/>
    <cellStyle name="Output 4 2 2 4 3 2" xfId="19280" xr:uid="{00000000-0005-0000-0000-0000C86B0000}"/>
    <cellStyle name="Output 4 2 2 4 3 2 2" xfId="28532" xr:uid="{00000000-0005-0000-0000-0000C96B0000}"/>
    <cellStyle name="Output 4 2 2 4 3 2 3" xfId="37784" xr:uid="{00000000-0005-0000-0000-0000CA6B0000}"/>
    <cellStyle name="Output 4 2 2 4 4" xfId="13150" xr:uid="{00000000-0005-0000-0000-0000CB6B0000}"/>
    <cellStyle name="Output 4 2 2 4 4 2" xfId="22402" xr:uid="{00000000-0005-0000-0000-0000CC6B0000}"/>
    <cellStyle name="Output 4 2 2 4 4 3" xfId="31654" xr:uid="{00000000-0005-0000-0000-0000CD6B0000}"/>
    <cellStyle name="Output 4 2 2 5" xfId="5304" xr:uid="{00000000-0005-0000-0000-0000CE6B0000}"/>
    <cellStyle name="Output 4 2 2 5 2" xfId="14556" xr:uid="{00000000-0005-0000-0000-0000CF6B0000}"/>
    <cellStyle name="Output 4 2 2 5 2 2" xfId="23808" xr:uid="{00000000-0005-0000-0000-0000D06B0000}"/>
    <cellStyle name="Output 4 2 2 5 2 3" xfId="33060" xr:uid="{00000000-0005-0000-0000-0000D16B0000}"/>
    <cellStyle name="Output 4 2 2 6" xfId="7987" xr:uid="{00000000-0005-0000-0000-0000D26B0000}"/>
    <cellStyle name="Output 4 2 2 6 2" xfId="17239" xr:uid="{00000000-0005-0000-0000-0000D36B0000}"/>
    <cellStyle name="Output 4 2 2 6 2 2" xfId="26491" xr:uid="{00000000-0005-0000-0000-0000D46B0000}"/>
    <cellStyle name="Output 4 2 2 6 2 3" xfId="35743" xr:uid="{00000000-0005-0000-0000-0000D56B0000}"/>
    <cellStyle name="Output 4 2 2 7" xfId="11109" xr:uid="{00000000-0005-0000-0000-0000D66B0000}"/>
    <cellStyle name="Output 4 2 2 7 2" xfId="20361" xr:uid="{00000000-0005-0000-0000-0000D76B0000}"/>
    <cellStyle name="Output 4 2 2 7 3" xfId="29613" xr:uid="{00000000-0005-0000-0000-0000D86B0000}"/>
    <cellStyle name="Output 4 2 3" xfId="1646" xr:uid="{00000000-0005-0000-0000-0000D96B0000}"/>
    <cellStyle name="Output 4 2 3 2" xfId="2399" xr:uid="{00000000-0005-0000-0000-0000DA6B0000}"/>
    <cellStyle name="Output 4 2 3 2 2" xfId="5847" xr:uid="{00000000-0005-0000-0000-0000DB6B0000}"/>
    <cellStyle name="Output 4 2 3 2 2 2" xfId="15099" xr:uid="{00000000-0005-0000-0000-0000DC6B0000}"/>
    <cellStyle name="Output 4 2 3 2 2 2 2" xfId="24351" xr:uid="{00000000-0005-0000-0000-0000DD6B0000}"/>
    <cellStyle name="Output 4 2 3 2 2 2 3" xfId="33603" xr:uid="{00000000-0005-0000-0000-0000DE6B0000}"/>
    <cellStyle name="Output 4 2 3 2 3" xfId="8529" xr:uid="{00000000-0005-0000-0000-0000DF6B0000}"/>
    <cellStyle name="Output 4 2 3 2 3 2" xfId="17781" xr:uid="{00000000-0005-0000-0000-0000E06B0000}"/>
    <cellStyle name="Output 4 2 3 2 3 2 2" xfId="27033" xr:uid="{00000000-0005-0000-0000-0000E16B0000}"/>
    <cellStyle name="Output 4 2 3 2 3 2 3" xfId="36285" xr:uid="{00000000-0005-0000-0000-0000E26B0000}"/>
    <cellStyle name="Output 4 2 3 2 4" xfId="11651" xr:uid="{00000000-0005-0000-0000-0000E36B0000}"/>
    <cellStyle name="Output 4 2 3 2 4 2" xfId="20903" xr:uid="{00000000-0005-0000-0000-0000E46B0000}"/>
    <cellStyle name="Output 4 2 3 2 4 3" xfId="30155" xr:uid="{00000000-0005-0000-0000-0000E56B0000}"/>
    <cellStyle name="Output 4 2 3 3" xfId="3055" xr:uid="{00000000-0005-0000-0000-0000E66B0000}"/>
    <cellStyle name="Output 4 2 3 3 2" xfId="6503" xr:uid="{00000000-0005-0000-0000-0000E76B0000}"/>
    <cellStyle name="Output 4 2 3 3 2 2" xfId="15755" xr:uid="{00000000-0005-0000-0000-0000E86B0000}"/>
    <cellStyle name="Output 4 2 3 3 2 2 2" xfId="25007" xr:uid="{00000000-0005-0000-0000-0000E96B0000}"/>
    <cellStyle name="Output 4 2 3 3 2 2 3" xfId="34259" xr:uid="{00000000-0005-0000-0000-0000EA6B0000}"/>
    <cellStyle name="Output 4 2 3 3 3" xfId="9185" xr:uid="{00000000-0005-0000-0000-0000EB6B0000}"/>
    <cellStyle name="Output 4 2 3 3 3 2" xfId="18437" xr:uid="{00000000-0005-0000-0000-0000EC6B0000}"/>
    <cellStyle name="Output 4 2 3 3 3 2 2" xfId="27689" xr:uid="{00000000-0005-0000-0000-0000ED6B0000}"/>
    <cellStyle name="Output 4 2 3 3 3 2 3" xfId="36941" xr:uid="{00000000-0005-0000-0000-0000EE6B0000}"/>
    <cellStyle name="Output 4 2 3 3 4" xfId="12307" xr:uid="{00000000-0005-0000-0000-0000EF6B0000}"/>
    <cellStyle name="Output 4 2 3 3 4 2" xfId="21559" xr:uid="{00000000-0005-0000-0000-0000F06B0000}"/>
    <cellStyle name="Output 4 2 3 3 4 3" xfId="30811" xr:uid="{00000000-0005-0000-0000-0000F16B0000}"/>
    <cellStyle name="Output 4 2 3 4" xfId="2362" xr:uid="{00000000-0005-0000-0000-0000F26B0000}"/>
    <cellStyle name="Output 4 2 3 4 2" xfId="5810" xr:uid="{00000000-0005-0000-0000-0000F36B0000}"/>
    <cellStyle name="Output 4 2 3 4 2 2" xfId="15062" xr:uid="{00000000-0005-0000-0000-0000F46B0000}"/>
    <cellStyle name="Output 4 2 3 4 2 2 2" xfId="24314" xr:uid="{00000000-0005-0000-0000-0000F56B0000}"/>
    <cellStyle name="Output 4 2 3 4 2 2 3" xfId="33566" xr:uid="{00000000-0005-0000-0000-0000F66B0000}"/>
    <cellStyle name="Output 4 2 3 4 3" xfId="8492" xr:uid="{00000000-0005-0000-0000-0000F76B0000}"/>
    <cellStyle name="Output 4 2 3 4 3 2" xfId="17744" xr:uid="{00000000-0005-0000-0000-0000F86B0000}"/>
    <cellStyle name="Output 4 2 3 4 3 2 2" xfId="26996" xr:uid="{00000000-0005-0000-0000-0000F96B0000}"/>
    <cellStyle name="Output 4 2 3 4 3 2 3" xfId="36248" xr:uid="{00000000-0005-0000-0000-0000FA6B0000}"/>
    <cellStyle name="Output 4 2 3 4 4" xfId="11614" xr:uid="{00000000-0005-0000-0000-0000FB6B0000}"/>
    <cellStyle name="Output 4 2 3 4 4 2" xfId="20866" xr:uid="{00000000-0005-0000-0000-0000FC6B0000}"/>
    <cellStyle name="Output 4 2 3 4 4 3" xfId="30118" xr:uid="{00000000-0005-0000-0000-0000FD6B0000}"/>
    <cellStyle name="Output 4 2 3 5" xfId="5096" xr:uid="{00000000-0005-0000-0000-0000FE6B0000}"/>
    <cellStyle name="Output 4 2 3 5 2" xfId="14348" xr:uid="{00000000-0005-0000-0000-0000FF6B0000}"/>
    <cellStyle name="Output 4 2 3 5 2 2" xfId="23600" xr:uid="{00000000-0005-0000-0000-0000006C0000}"/>
    <cellStyle name="Output 4 2 3 5 2 3" xfId="32852" xr:uid="{00000000-0005-0000-0000-0000016C0000}"/>
    <cellStyle name="Output 4 2 3 6" xfId="7779" xr:uid="{00000000-0005-0000-0000-0000026C0000}"/>
    <cellStyle name="Output 4 2 3 6 2" xfId="17031" xr:uid="{00000000-0005-0000-0000-0000036C0000}"/>
    <cellStyle name="Output 4 2 3 6 2 2" xfId="26283" xr:uid="{00000000-0005-0000-0000-0000046C0000}"/>
    <cellStyle name="Output 4 2 3 6 2 3" xfId="35535" xr:uid="{00000000-0005-0000-0000-0000056C0000}"/>
    <cellStyle name="Output 4 2 3 7" xfId="10901" xr:uid="{00000000-0005-0000-0000-0000066C0000}"/>
    <cellStyle name="Output 4 2 3 7 2" xfId="20153" xr:uid="{00000000-0005-0000-0000-0000076C0000}"/>
    <cellStyle name="Output 4 2 3 7 3" xfId="29405" xr:uid="{00000000-0005-0000-0000-0000086C0000}"/>
    <cellStyle name="Output 4 2 4" xfId="1805" xr:uid="{00000000-0005-0000-0000-0000096C0000}"/>
    <cellStyle name="Output 4 2 4 2" xfId="2558" xr:uid="{00000000-0005-0000-0000-00000A6C0000}"/>
    <cellStyle name="Output 4 2 4 2 2" xfId="6006" xr:uid="{00000000-0005-0000-0000-00000B6C0000}"/>
    <cellStyle name="Output 4 2 4 2 2 2" xfId="15258" xr:uid="{00000000-0005-0000-0000-00000C6C0000}"/>
    <cellStyle name="Output 4 2 4 2 2 2 2" xfId="24510" xr:uid="{00000000-0005-0000-0000-00000D6C0000}"/>
    <cellStyle name="Output 4 2 4 2 2 2 3" xfId="33762" xr:uid="{00000000-0005-0000-0000-00000E6C0000}"/>
    <cellStyle name="Output 4 2 4 2 3" xfId="8688" xr:uid="{00000000-0005-0000-0000-00000F6C0000}"/>
    <cellStyle name="Output 4 2 4 2 3 2" xfId="17940" xr:uid="{00000000-0005-0000-0000-0000106C0000}"/>
    <cellStyle name="Output 4 2 4 2 3 2 2" xfId="27192" xr:uid="{00000000-0005-0000-0000-0000116C0000}"/>
    <cellStyle name="Output 4 2 4 2 3 2 3" xfId="36444" xr:uid="{00000000-0005-0000-0000-0000126C0000}"/>
    <cellStyle name="Output 4 2 4 2 4" xfId="11810" xr:uid="{00000000-0005-0000-0000-0000136C0000}"/>
    <cellStyle name="Output 4 2 4 2 4 2" xfId="21062" xr:uid="{00000000-0005-0000-0000-0000146C0000}"/>
    <cellStyle name="Output 4 2 4 2 4 3" xfId="30314" xr:uid="{00000000-0005-0000-0000-0000156C0000}"/>
    <cellStyle name="Output 4 2 4 3" xfId="3214" xr:uid="{00000000-0005-0000-0000-0000166C0000}"/>
    <cellStyle name="Output 4 2 4 3 2" xfId="6662" xr:uid="{00000000-0005-0000-0000-0000176C0000}"/>
    <cellStyle name="Output 4 2 4 3 2 2" xfId="15914" xr:uid="{00000000-0005-0000-0000-0000186C0000}"/>
    <cellStyle name="Output 4 2 4 3 2 2 2" xfId="25166" xr:uid="{00000000-0005-0000-0000-0000196C0000}"/>
    <cellStyle name="Output 4 2 4 3 2 2 3" xfId="34418" xr:uid="{00000000-0005-0000-0000-00001A6C0000}"/>
    <cellStyle name="Output 4 2 4 3 3" xfId="9344" xr:uid="{00000000-0005-0000-0000-00001B6C0000}"/>
    <cellStyle name="Output 4 2 4 3 3 2" xfId="18596" xr:uid="{00000000-0005-0000-0000-00001C6C0000}"/>
    <cellStyle name="Output 4 2 4 3 3 2 2" xfId="27848" xr:uid="{00000000-0005-0000-0000-00001D6C0000}"/>
    <cellStyle name="Output 4 2 4 3 3 2 3" xfId="37100" xr:uid="{00000000-0005-0000-0000-00001E6C0000}"/>
    <cellStyle name="Output 4 2 4 3 4" xfId="12466" xr:uid="{00000000-0005-0000-0000-00001F6C0000}"/>
    <cellStyle name="Output 4 2 4 3 4 2" xfId="21718" xr:uid="{00000000-0005-0000-0000-0000206C0000}"/>
    <cellStyle name="Output 4 2 4 3 4 3" xfId="30970" xr:uid="{00000000-0005-0000-0000-0000216C0000}"/>
    <cellStyle name="Output 4 2 4 4" xfId="3849" xr:uid="{00000000-0005-0000-0000-0000226C0000}"/>
    <cellStyle name="Output 4 2 4 4 2" xfId="7297" xr:uid="{00000000-0005-0000-0000-0000236C0000}"/>
    <cellStyle name="Output 4 2 4 4 2 2" xfId="16549" xr:uid="{00000000-0005-0000-0000-0000246C0000}"/>
    <cellStyle name="Output 4 2 4 4 2 2 2" xfId="25801" xr:uid="{00000000-0005-0000-0000-0000256C0000}"/>
    <cellStyle name="Output 4 2 4 4 2 2 3" xfId="35053" xr:uid="{00000000-0005-0000-0000-0000266C0000}"/>
    <cellStyle name="Output 4 2 4 4 3" xfId="9979" xr:uid="{00000000-0005-0000-0000-0000276C0000}"/>
    <cellStyle name="Output 4 2 4 4 3 2" xfId="19231" xr:uid="{00000000-0005-0000-0000-0000286C0000}"/>
    <cellStyle name="Output 4 2 4 4 3 2 2" xfId="28483" xr:uid="{00000000-0005-0000-0000-0000296C0000}"/>
    <cellStyle name="Output 4 2 4 4 3 2 3" xfId="37735" xr:uid="{00000000-0005-0000-0000-00002A6C0000}"/>
    <cellStyle name="Output 4 2 4 4 4" xfId="13101" xr:uid="{00000000-0005-0000-0000-00002B6C0000}"/>
    <cellStyle name="Output 4 2 4 4 4 2" xfId="22353" xr:uid="{00000000-0005-0000-0000-00002C6C0000}"/>
    <cellStyle name="Output 4 2 4 4 4 3" xfId="31605" xr:uid="{00000000-0005-0000-0000-00002D6C0000}"/>
    <cellStyle name="Output 4 2 4 5" xfId="5255" xr:uid="{00000000-0005-0000-0000-00002E6C0000}"/>
    <cellStyle name="Output 4 2 4 5 2" xfId="14507" xr:uid="{00000000-0005-0000-0000-00002F6C0000}"/>
    <cellStyle name="Output 4 2 4 5 2 2" xfId="23759" xr:uid="{00000000-0005-0000-0000-0000306C0000}"/>
    <cellStyle name="Output 4 2 4 5 2 3" xfId="33011" xr:uid="{00000000-0005-0000-0000-0000316C0000}"/>
    <cellStyle name="Output 4 2 4 6" xfId="7938" xr:uid="{00000000-0005-0000-0000-0000326C0000}"/>
    <cellStyle name="Output 4 2 4 6 2" xfId="17190" xr:uid="{00000000-0005-0000-0000-0000336C0000}"/>
    <cellStyle name="Output 4 2 4 6 2 2" xfId="26442" xr:uid="{00000000-0005-0000-0000-0000346C0000}"/>
    <cellStyle name="Output 4 2 4 6 2 3" xfId="35694" xr:uid="{00000000-0005-0000-0000-0000356C0000}"/>
    <cellStyle name="Output 4 2 4 7" xfId="11060" xr:uid="{00000000-0005-0000-0000-0000366C0000}"/>
    <cellStyle name="Output 4 2 4 7 2" xfId="20312" xr:uid="{00000000-0005-0000-0000-0000376C0000}"/>
    <cellStyle name="Output 4 2 4 7 3" xfId="29564" xr:uid="{00000000-0005-0000-0000-0000386C0000}"/>
    <cellStyle name="Output 4 2 5" xfId="1668" xr:uid="{00000000-0005-0000-0000-0000396C0000}"/>
    <cellStyle name="Output 4 2 5 2" xfId="2421" xr:uid="{00000000-0005-0000-0000-00003A6C0000}"/>
    <cellStyle name="Output 4 2 5 2 2" xfId="5869" xr:uid="{00000000-0005-0000-0000-00003B6C0000}"/>
    <cellStyle name="Output 4 2 5 2 2 2" xfId="15121" xr:uid="{00000000-0005-0000-0000-00003C6C0000}"/>
    <cellStyle name="Output 4 2 5 2 2 2 2" xfId="24373" xr:uid="{00000000-0005-0000-0000-00003D6C0000}"/>
    <cellStyle name="Output 4 2 5 2 2 2 3" xfId="33625" xr:uid="{00000000-0005-0000-0000-00003E6C0000}"/>
    <cellStyle name="Output 4 2 5 2 3" xfId="8551" xr:uid="{00000000-0005-0000-0000-00003F6C0000}"/>
    <cellStyle name="Output 4 2 5 2 3 2" xfId="17803" xr:uid="{00000000-0005-0000-0000-0000406C0000}"/>
    <cellStyle name="Output 4 2 5 2 3 2 2" xfId="27055" xr:uid="{00000000-0005-0000-0000-0000416C0000}"/>
    <cellStyle name="Output 4 2 5 2 3 2 3" xfId="36307" xr:uid="{00000000-0005-0000-0000-0000426C0000}"/>
    <cellStyle name="Output 4 2 5 2 4" xfId="11673" xr:uid="{00000000-0005-0000-0000-0000436C0000}"/>
    <cellStyle name="Output 4 2 5 2 4 2" xfId="20925" xr:uid="{00000000-0005-0000-0000-0000446C0000}"/>
    <cellStyle name="Output 4 2 5 2 4 3" xfId="30177" xr:uid="{00000000-0005-0000-0000-0000456C0000}"/>
    <cellStyle name="Output 4 2 5 3" xfId="3077" xr:uid="{00000000-0005-0000-0000-0000466C0000}"/>
    <cellStyle name="Output 4 2 5 3 2" xfId="6525" xr:uid="{00000000-0005-0000-0000-0000476C0000}"/>
    <cellStyle name="Output 4 2 5 3 2 2" xfId="15777" xr:uid="{00000000-0005-0000-0000-0000486C0000}"/>
    <cellStyle name="Output 4 2 5 3 2 2 2" xfId="25029" xr:uid="{00000000-0005-0000-0000-0000496C0000}"/>
    <cellStyle name="Output 4 2 5 3 2 2 3" xfId="34281" xr:uid="{00000000-0005-0000-0000-00004A6C0000}"/>
    <cellStyle name="Output 4 2 5 3 3" xfId="9207" xr:uid="{00000000-0005-0000-0000-00004B6C0000}"/>
    <cellStyle name="Output 4 2 5 3 3 2" xfId="18459" xr:uid="{00000000-0005-0000-0000-00004C6C0000}"/>
    <cellStyle name="Output 4 2 5 3 3 2 2" xfId="27711" xr:uid="{00000000-0005-0000-0000-00004D6C0000}"/>
    <cellStyle name="Output 4 2 5 3 3 2 3" xfId="36963" xr:uid="{00000000-0005-0000-0000-00004E6C0000}"/>
    <cellStyle name="Output 4 2 5 3 4" xfId="12329" xr:uid="{00000000-0005-0000-0000-00004F6C0000}"/>
    <cellStyle name="Output 4 2 5 3 4 2" xfId="21581" xr:uid="{00000000-0005-0000-0000-0000506C0000}"/>
    <cellStyle name="Output 4 2 5 3 4 3" xfId="30833" xr:uid="{00000000-0005-0000-0000-0000516C0000}"/>
    <cellStyle name="Output 4 2 5 4" xfId="3712" xr:uid="{00000000-0005-0000-0000-0000526C0000}"/>
    <cellStyle name="Output 4 2 5 4 2" xfId="7160" xr:uid="{00000000-0005-0000-0000-0000536C0000}"/>
    <cellStyle name="Output 4 2 5 4 2 2" xfId="16412" xr:uid="{00000000-0005-0000-0000-0000546C0000}"/>
    <cellStyle name="Output 4 2 5 4 2 2 2" xfId="25664" xr:uid="{00000000-0005-0000-0000-0000556C0000}"/>
    <cellStyle name="Output 4 2 5 4 2 2 3" xfId="34916" xr:uid="{00000000-0005-0000-0000-0000566C0000}"/>
    <cellStyle name="Output 4 2 5 4 3" xfId="9842" xr:uid="{00000000-0005-0000-0000-0000576C0000}"/>
    <cellStyle name="Output 4 2 5 4 3 2" xfId="19094" xr:uid="{00000000-0005-0000-0000-0000586C0000}"/>
    <cellStyle name="Output 4 2 5 4 3 2 2" xfId="28346" xr:uid="{00000000-0005-0000-0000-0000596C0000}"/>
    <cellStyle name="Output 4 2 5 4 3 2 3" xfId="37598" xr:uid="{00000000-0005-0000-0000-00005A6C0000}"/>
    <cellStyle name="Output 4 2 5 4 4" xfId="12964" xr:uid="{00000000-0005-0000-0000-00005B6C0000}"/>
    <cellStyle name="Output 4 2 5 4 4 2" xfId="22216" xr:uid="{00000000-0005-0000-0000-00005C6C0000}"/>
    <cellStyle name="Output 4 2 5 4 4 3" xfId="31468" xr:uid="{00000000-0005-0000-0000-00005D6C0000}"/>
    <cellStyle name="Output 4 2 5 5" xfId="5118" xr:uid="{00000000-0005-0000-0000-00005E6C0000}"/>
    <cellStyle name="Output 4 2 5 5 2" xfId="14370" xr:uid="{00000000-0005-0000-0000-00005F6C0000}"/>
    <cellStyle name="Output 4 2 5 5 2 2" xfId="23622" xr:uid="{00000000-0005-0000-0000-0000606C0000}"/>
    <cellStyle name="Output 4 2 5 5 2 3" xfId="32874" xr:uid="{00000000-0005-0000-0000-0000616C0000}"/>
    <cellStyle name="Output 4 2 5 6" xfId="7801" xr:uid="{00000000-0005-0000-0000-0000626C0000}"/>
    <cellStyle name="Output 4 2 5 6 2" xfId="17053" xr:uid="{00000000-0005-0000-0000-0000636C0000}"/>
    <cellStyle name="Output 4 2 5 6 2 2" xfId="26305" xr:uid="{00000000-0005-0000-0000-0000646C0000}"/>
    <cellStyle name="Output 4 2 5 6 2 3" xfId="35557" xr:uid="{00000000-0005-0000-0000-0000656C0000}"/>
    <cellStyle name="Output 4 2 5 7" xfId="10923" xr:uid="{00000000-0005-0000-0000-0000666C0000}"/>
    <cellStyle name="Output 4 2 5 7 2" xfId="20175" xr:uid="{00000000-0005-0000-0000-0000676C0000}"/>
    <cellStyle name="Output 4 2 5 7 3" xfId="29427" xr:uid="{00000000-0005-0000-0000-0000686C0000}"/>
    <cellStyle name="Output 4 2 6" xfId="2099" xr:uid="{00000000-0005-0000-0000-0000696C0000}"/>
    <cellStyle name="Output 4 2 6 2" xfId="2848" xr:uid="{00000000-0005-0000-0000-00006A6C0000}"/>
    <cellStyle name="Output 4 2 6 2 2" xfId="6296" xr:uid="{00000000-0005-0000-0000-00006B6C0000}"/>
    <cellStyle name="Output 4 2 6 2 2 2" xfId="15548" xr:uid="{00000000-0005-0000-0000-00006C6C0000}"/>
    <cellStyle name="Output 4 2 6 2 2 2 2" xfId="24800" xr:uid="{00000000-0005-0000-0000-00006D6C0000}"/>
    <cellStyle name="Output 4 2 6 2 2 2 3" xfId="34052" xr:uid="{00000000-0005-0000-0000-00006E6C0000}"/>
    <cellStyle name="Output 4 2 6 2 3" xfId="8978" xr:uid="{00000000-0005-0000-0000-00006F6C0000}"/>
    <cellStyle name="Output 4 2 6 2 3 2" xfId="18230" xr:uid="{00000000-0005-0000-0000-0000706C0000}"/>
    <cellStyle name="Output 4 2 6 2 3 2 2" xfId="27482" xr:uid="{00000000-0005-0000-0000-0000716C0000}"/>
    <cellStyle name="Output 4 2 6 2 3 2 3" xfId="36734" xr:uid="{00000000-0005-0000-0000-0000726C0000}"/>
    <cellStyle name="Output 4 2 6 2 4" xfId="12100" xr:uid="{00000000-0005-0000-0000-0000736C0000}"/>
    <cellStyle name="Output 4 2 6 2 4 2" xfId="21352" xr:uid="{00000000-0005-0000-0000-0000746C0000}"/>
    <cellStyle name="Output 4 2 6 2 4 3" xfId="30604" xr:uid="{00000000-0005-0000-0000-0000756C0000}"/>
    <cellStyle name="Output 4 2 6 3" xfId="3504" xr:uid="{00000000-0005-0000-0000-0000766C0000}"/>
    <cellStyle name="Output 4 2 6 3 2" xfId="6952" xr:uid="{00000000-0005-0000-0000-0000776C0000}"/>
    <cellStyle name="Output 4 2 6 3 2 2" xfId="16204" xr:uid="{00000000-0005-0000-0000-0000786C0000}"/>
    <cellStyle name="Output 4 2 6 3 2 2 2" xfId="25456" xr:uid="{00000000-0005-0000-0000-0000796C0000}"/>
    <cellStyle name="Output 4 2 6 3 2 2 3" xfId="34708" xr:uid="{00000000-0005-0000-0000-00007A6C0000}"/>
    <cellStyle name="Output 4 2 6 3 3" xfId="9634" xr:uid="{00000000-0005-0000-0000-00007B6C0000}"/>
    <cellStyle name="Output 4 2 6 3 3 2" xfId="18886" xr:uid="{00000000-0005-0000-0000-00007C6C0000}"/>
    <cellStyle name="Output 4 2 6 3 3 2 2" xfId="28138" xr:uid="{00000000-0005-0000-0000-00007D6C0000}"/>
    <cellStyle name="Output 4 2 6 3 3 2 3" xfId="37390" xr:uid="{00000000-0005-0000-0000-00007E6C0000}"/>
    <cellStyle name="Output 4 2 6 3 4" xfId="12756" xr:uid="{00000000-0005-0000-0000-00007F6C0000}"/>
    <cellStyle name="Output 4 2 6 3 4 2" xfId="22008" xr:uid="{00000000-0005-0000-0000-0000806C0000}"/>
    <cellStyle name="Output 4 2 6 3 4 3" xfId="31260" xr:uid="{00000000-0005-0000-0000-0000816C0000}"/>
    <cellStyle name="Output 4 2 6 4" xfId="4139" xr:uid="{00000000-0005-0000-0000-0000826C0000}"/>
    <cellStyle name="Output 4 2 6 4 2" xfId="7587" xr:uid="{00000000-0005-0000-0000-0000836C0000}"/>
    <cellStyle name="Output 4 2 6 4 2 2" xfId="16839" xr:uid="{00000000-0005-0000-0000-0000846C0000}"/>
    <cellStyle name="Output 4 2 6 4 2 2 2" xfId="26091" xr:uid="{00000000-0005-0000-0000-0000856C0000}"/>
    <cellStyle name="Output 4 2 6 4 2 2 3" xfId="35343" xr:uid="{00000000-0005-0000-0000-0000866C0000}"/>
    <cellStyle name="Output 4 2 6 4 3" xfId="10269" xr:uid="{00000000-0005-0000-0000-0000876C0000}"/>
    <cellStyle name="Output 4 2 6 4 3 2" xfId="19521" xr:uid="{00000000-0005-0000-0000-0000886C0000}"/>
    <cellStyle name="Output 4 2 6 4 3 2 2" xfId="28773" xr:uid="{00000000-0005-0000-0000-0000896C0000}"/>
    <cellStyle name="Output 4 2 6 4 3 2 3" xfId="38025" xr:uid="{00000000-0005-0000-0000-00008A6C0000}"/>
    <cellStyle name="Output 4 2 6 4 4" xfId="13391" xr:uid="{00000000-0005-0000-0000-00008B6C0000}"/>
    <cellStyle name="Output 4 2 6 4 4 2" xfId="22643" xr:uid="{00000000-0005-0000-0000-00008C6C0000}"/>
    <cellStyle name="Output 4 2 6 4 4 3" xfId="31895" xr:uid="{00000000-0005-0000-0000-00008D6C0000}"/>
    <cellStyle name="Output 4 2 6 5" xfId="5547" xr:uid="{00000000-0005-0000-0000-00008E6C0000}"/>
    <cellStyle name="Output 4 2 6 5 2" xfId="14799" xr:uid="{00000000-0005-0000-0000-00008F6C0000}"/>
    <cellStyle name="Output 4 2 6 5 2 2" xfId="24051" xr:uid="{00000000-0005-0000-0000-0000906C0000}"/>
    <cellStyle name="Output 4 2 6 5 2 3" xfId="33303" xr:uid="{00000000-0005-0000-0000-0000916C0000}"/>
    <cellStyle name="Output 4 2 6 6" xfId="8229" xr:uid="{00000000-0005-0000-0000-0000926C0000}"/>
    <cellStyle name="Output 4 2 6 6 2" xfId="17481" xr:uid="{00000000-0005-0000-0000-0000936C0000}"/>
    <cellStyle name="Output 4 2 6 6 2 2" xfId="26733" xr:uid="{00000000-0005-0000-0000-0000946C0000}"/>
    <cellStyle name="Output 4 2 6 6 2 3" xfId="35985" xr:uid="{00000000-0005-0000-0000-0000956C0000}"/>
    <cellStyle name="Output 4 2 6 7" xfId="11351" xr:uid="{00000000-0005-0000-0000-0000966C0000}"/>
    <cellStyle name="Output 4 2 6 7 2" xfId="20603" xr:uid="{00000000-0005-0000-0000-0000976C0000}"/>
    <cellStyle name="Output 4 2 6 7 3" xfId="29855" xr:uid="{00000000-0005-0000-0000-0000986C0000}"/>
    <cellStyle name="Output 4 2 7" xfId="1005" xr:uid="{00000000-0005-0000-0000-0000996C0000}"/>
    <cellStyle name="Output 4 2 7 2" xfId="4733" xr:uid="{00000000-0005-0000-0000-00009A6C0000}"/>
    <cellStyle name="Output 4 2 7 2 2" xfId="13985" xr:uid="{00000000-0005-0000-0000-00009B6C0000}"/>
    <cellStyle name="Output 4 2 7 2 2 2" xfId="23237" xr:uid="{00000000-0005-0000-0000-00009C6C0000}"/>
    <cellStyle name="Output 4 2 7 2 2 3" xfId="32489" xr:uid="{00000000-0005-0000-0000-00009D6C0000}"/>
    <cellStyle name="Output 4 2 7 3" xfId="4387" xr:uid="{00000000-0005-0000-0000-00009E6C0000}"/>
    <cellStyle name="Output 4 2 7 3 2" xfId="13639" xr:uid="{00000000-0005-0000-0000-00009F6C0000}"/>
    <cellStyle name="Output 4 2 7 3 2 2" xfId="22891" xr:uid="{00000000-0005-0000-0000-0000A06C0000}"/>
    <cellStyle name="Output 4 2 7 3 2 3" xfId="32143" xr:uid="{00000000-0005-0000-0000-0000A16C0000}"/>
    <cellStyle name="Output 4 2 7 4" xfId="10759" xr:uid="{00000000-0005-0000-0000-0000A26C0000}"/>
    <cellStyle name="Output 4 2 7 4 2" xfId="20011" xr:uid="{00000000-0005-0000-0000-0000A36C0000}"/>
    <cellStyle name="Output 4 2 7 4 3" xfId="29263" xr:uid="{00000000-0005-0000-0000-0000A46C0000}"/>
    <cellStyle name="Output 4 2 8" xfId="1134" xr:uid="{00000000-0005-0000-0000-0000A56C0000}"/>
    <cellStyle name="Output 4 2 8 2" xfId="4861" xr:uid="{00000000-0005-0000-0000-0000A66C0000}"/>
    <cellStyle name="Output 4 2 8 2 2" xfId="14113" xr:uid="{00000000-0005-0000-0000-0000A76C0000}"/>
    <cellStyle name="Output 4 2 8 2 2 2" xfId="23365" xr:uid="{00000000-0005-0000-0000-0000A86C0000}"/>
    <cellStyle name="Output 4 2 8 2 2 3" xfId="32617" xr:uid="{00000000-0005-0000-0000-0000A96C0000}"/>
    <cellStyle name="Output 4 2 8 3" xfId="4592" xr:uid="{00000000-0005-0000-0000-0000AA6C0000}"/>
    <cellStyle name="Output 4 2 8 3 2" xfId="13844" xr:uid="{00000000-0005-0000-0000-0000AB6C0000}"/>
    <cellStyle name="Output 4 2 8 3 2 2" xfId="23096" xr:uid="{00000000-0005-0000-0000-0000AC6C0000}"/>
    <cellStyle name="Output 4 2 8 3 2 3" xfId="32348" xr:uid="{00000000-0005-0000-0000-0000AD6C0000}"/>
    <cellStyle name="Output 4 2 8 4" xfId="10885" xr:uid="{00000000-0005-0000-0000-0000AE6C0000}"/>
    <cellStyle name="Output 4 2 8 4 2" xfId="20137" xr:uid="{00000000-0005-0000-0000-0000AF6C0000}"/>
    <cellStyle name="Output 4 2 8 4 3" xfId="29389" xr:uid="{00000000-0005-0000-0000-0000B06C0000}"/>
    <cellStyle name="Output 4 2 9" xfId="2373" xr:uid="{00000000-0005-0000-0000-0000B16C0000}"/>
    <cellStyle name="Output 4 2 9 2" xfId="5821" xr:uid="{00000000-0005-0000-0000-0000B26C0000}"/>
    <cellStyle name="Output 4 2 9 2 2" xfId="15073" xr:uid="{00000000-0005-0000-0000-0000B36C0000}"/>
    <cellStyle name="Output 4 2 9 2 2 2" xfId="24325" xr:uid="{00000000-0005-0000-0000-0000B46C0000}"/>
    <cellStyle name="Output 4 2 9 2 2 3" xfId="33577" xr:uid="{00000000-0005-0000-0000-0000B56C0000}"/>
    <cellStyle name="Output 4 2 9 3" xfId="8503" xr:uid="{00000000-0005-0000-0000-0000B66C0000}"/>
    <cellStyle name="Output 4 2 9 3 2" xfId="17755" xr:uid="{00000000-0005-0000-0000-0000B76C0000}"/>
    <cellStyle name="Output 4 2 9 3 2 2" xfId="27007" xr:uid="{00000000-0005-0000-0000-0000B86C0000}"/>
    <cellStyle name="Output 4 2 9 3 2 3" xfId="36259" xr:uid="{00000000-0005-0000-0000-0000B96C0000}"/>
    <cellStyle name="Output 4 2 9 4" xfId="11625" xr:uid="{00000000-0005-0000-0000-0000BA6C0000}"/>
    <cellStyle name="Output 4 2 9 4 2" xfId="20877" xr:uid="{00000000-0005-0000-0000-0000BB6C0000}"/>
    <cellStyle name="Output 4 2 9 4 3" xfId="30129" xr:uid="{00000000-0005-0000-0000-0000BC6C0000}"/>
    <cellStyle name="Output 4 3" xfId="740" xr:uid="{00000000-0005-0000-0000-0000BD6C0000}"/>
    <cellStyle name="Output 4 3 10" xfId="4518" xr:uid="{00000000-0005-0000-0000-0000BE6C0000}"/>
    <cellStyle name="Output 4 3 10 2" xfId="13770" xr:uid="{00000000-0005-0000-0000-0000BF6C0000}"/>
    <cellStyle name="Output 4 3 10 2 2" xfId="23022" xr:uid="{00000000-0005-0000-0000-0000C06C0000}"/>
    <cellStyle name="Output 4 3 10 2 3" xfId="32274" xr:uid="{00000000-0005-0000-0000-0000C16C0000}"/>
    <cellStyle name="Output 4 3 11" xfId="4543" xr:uid="{00000000-0005-0000-0000-0000C26C0000}"/>
    <cellStyle name="Output 4 3 11 2" xfId="13795" xr:uid="{00000000-0005-0000-0000-0000C36C0000}"/>
    <cellStyle name="Output 4 3 11 2 2" xfId="23047" xr:uid="{00000000-0005-0000-0000-0000C46C0000}"/>
    <cellStyle name="Output 4 3 11 2 3" xfId="32299" xr:uid="{00000000-0005-0000-0000-0000C56C0000}"/>
    <cellStyle name="Output 4 3 12" xfId="10555" xr:uid="{00000000-0005-0000-0000-0000C66C0000}"/>
    <cellStyle name="Output 4 3 12 2" xfId="19807" xr:uid="{00000000-0005-0000-0000-0000C76C0000}"/>
    <cellStyle name="Output 4 3 12 3" xfId="29059" xr:uid="{00000000-0005-0000-0000-0000C86C0000}"/>
    <cellStyle name="Output 4 3 2" xfId="1939" xr:uid="{00000000-0005-0000-0000-0000C96C0000}"/>
    <cellStyle name="Output 4 3 2 2" xfId="2692" xr:uid="{00000000-0005-0000-0000-0000CA6C0000}"/>
    <cellStyle name="Output 4 3 2 2 2" xfId="6140" xr:uid="{00000000-0005-0000-0000-0000CB6C0000}"/>
    <cellStyle name="Output 4 3 2 2 2 2" xfId="15392" xr:uid="{00000000-0005-0000-0000-0000CC6C0000}"/>
    <cellStyle name="Output 4 3 2 2 2 2 2" xfId="24644" xr:uid="{00000000-0005-0000-0000-0000CD6C0000}"/>
    <cellStyle name="Output 4 3 2 2 2 2 3" xfId="33896" xr:uid="{00000000-0005-0000-0000-0000CE6C0000}"/>
    <cellStyle name="Output 4 3 2 2 3" xfId="8822" xr:uid="{00000000-0005-0000-0000-0000CF6C0000}"/>
    <cellStyle name="Output 4 3 2 2 3 2" xfId="18074" xr:uid="{00000000-0005-0000-0000-0000D06C0000}"/>
    <cellStyle name="Output 4 3 2 2 3 2 2" xfId="27326" xr:uid="{00000000-0005-0000-0000-0000D16C0000}"/>
    <cellStyle name="Output 4 3 2 2 3 2 3" xfId="36578" xr:uid="{00000000-0005-0000-0000-0000D26C0000}"/>
    <cellStyle name="Output 4 3 2 2 4" xfId="11944" xr:uid="{00000000-0005-0000-0000-0000D36C0000}"/>
    <cellStyle name="Output 4 3 2 2 4 2" xfId="21196" xr:uid="{00000000-0005-0000-0000-0000D46C0000}"/>
    <cellStyle name="Output 4 3 2 2 4 3" xfId="30448" xr:uid="{00000000-0005-0000-0000-0000D56C0000}"/>
    <cellStyle name="Output 4 3 2 3" xfId="3348" xr:uid="{00000000-0005-0000-0000-0000D66C0000}"/>
    <cellStyle name="Output 4 3 2 3 2" xfId="6796" xr:uid="{00000000-0005-0000-0000-0000D76C0000}"/>
    <cellStyle name="Output 4 3 2 3 2 2" xfId="16048" xr:uid="{00000000-0005-0000-0000-0000D86C0000}"/>
    <cellStyle name="Output 4 3 2 3 2 2 2" xfId="25300" xr:uid="{00000000-0005-0000-0000-0000D96C0000}"/>
    <cellStyle name="Output 4 3 2 3 2 2 3" xfId="34552" xr:uid="{00000000-0005-0000-0000-0000DA6C0000}"/>
    <cellStyle name="Output 4 3 2 3 3" xfId="9478" xr:uid="{00000000-0005-0000-0000-0000DB6C0000}"/>
    <cellStyle name="Output 4 3 2 3 3 2" xfId="18730" xr:uid="{00000000-0005-0000-0000-0000DC6C0000}"/>
    <cellStyle name="Output 4 3 2 3 3 2 2" xfId="27982" xr:uid="{00000000-0005-0000-0000-0000DD6C0000}"/>
    <cellStyle name="Output 4 3 2 3 3 2 3" xfId="37234" xr:uid="{00000000-0005-0000-0000-0000DE6C0000}"/>
    <cellStyle name="Output 4 3 2 3 4" xfId="12600" xr:uid="{00000000-0005-0000-0000-0000DF6C0000}"/>
    <cellStyle name="Output 4 3 2 3 4 2" xfId="21852" xr:uid="{00000000-0005-0000-0000-0000E06C0000}"/>
    <cellStyle name="Output 4 3 2 3 4 3" xfId="31104" xr:uid="{00000000-0005-0000-0000-0000E16C0000}"/>
    <cellStyle name="Output 4 3 2 4" xfId="3983" xr:uid="{00000000-0005-0000-0000-0000E26C0000}"/>
    <cellStyle name="Output 4 3 2 4 2" xfId="7431" xr:uid="{00000000-0005-0000-0000-0000E36C0000}"/>
    <cellStyle name="Output 4 3 2 4 2 2" xfId="16683" xr:uid="{00000000-0005-0000-0000-0000E46C0000}"/>
    <cellStyle name="Output 4 3 2 4 2 2 2" xfId="25935" xr:uid="{00000000-0005-0000-0000-0000E56C0000}"/>
    <cellStyle name="Output 4 3 2 4 2 2 3" xfId="35187" xr:uid="{00000000-0005-0000-0000-0000E66C0000}"/>
    <cellStyle name="Output 4 3 2 4 3" xfId="10113" xr:uid="{00000000-0005-0000-0000-0000E76C0000}"/>
    <cellStyle name="Output 4 3 2 4 3 2" xfId="19365" xr:uid="{00000000-0005-0000-0000-0000E86C0000}"/>
    <cellStyle name="Output 4 3 2 4 3 2 2" xfId="28617" xr:uid="{00000000-0005-0000-0000-0000E96C0000}"/>
    <cellStyle name="Output 4 3 2 4 3 2 3" xfId="37869" xr:uid="{00000000-0005-0000-0000-0000EA6C0000}"/>
    <cellStyle name="Output 4 3 2 4 4" xfId="13235" xr:uid="{00000000-0005-0000-0000-0000EB6C0000}"/>
    <cellStyle name="Output 4 3 2 4 4 2" xfId="22487" xr:uid="{00000000-0005-0000-0000-0000EC6C0000}"/>
    <cellStyle name="Output 4 3 2 4 4 3" xfId="31739" xr:uid="{00000000-0005-0000-0000-0000ED6C0000}"/>
    <cellStyle name="Output 4 3 2 5" xfId="5389" xr:uid="{00000000-0005-0000-0000-0000EE6C0000}"/>
    <cellStyle name="Output 4 3 2 5 2" xfId="14641" xr:uid="{00000000-0005-0000-0000-0000EF6C0000}"/>
    <cellStyle name="Output 4 3 2 5 2 2" xfId="23893" xr:uid="{00000000-0005-0000-0000-0000F06C0000}"/>
    <cellStyle name="Output 4 3 2 5 2 3" xfId="33145" xr:uid="{00000000-0005-0000-0000-0000F16C0000}"/>
    <cellStyle name="Output 4 3 2 6" xfId="8072" xr:uid="{00000000-0005-0000-0000-0000F26C0000}"/>
    <cellStyle name="Output 4 3 2 6 2" xfId="17324" xr:uid="{00000000-0005-0000-0000-0000F36C0000}"/>
    <cellStyle name="Output 4 3 2 6 2 2" xfId="26576" xr:uid="{00000000-0005-0000-0000-0000F46C0000}"/>
    <cellStyle name="Output 4 3 2 6 2 3" xfId="35828" xr:uid="{00000000-0005-0000-0000-0000F56C0000}"/>
    <cellStyle name="Output 4 3 2 7" xfId="11194" xr:uid="{00000000-0005-0000-0000-0000F66C0000}"/>
    <cellStyle name="Output 4 3 2 7 2" xfId="20446" xr:uid="{00000000-0005-0000-0000-0000F76C0000}"/>
    <cellStyle name="Output 4 3 2 7 3" xfId="29698" xr:uid="{00000000-0005-0000-0000-0000F86C0000}"/>
    <cellStyle name="Output 4 3 3" xfId="2032" xr:uid="{00000000-0005-0000-0000-0000F96C0000}"/>
    <cellStyle name="Output 4 3 3 2" xfId="2781" xr:uid="{00000000-0005-0000-0000-0000FA6C0000}"/>
    <cellStyle name="Output 4 3 3 2 2" xfId="6229" xr:uid="{00000000-0005-0000-0000-0000FB6C0000}"/>
    <cellStyle name="Output 4 3 3 2 2 2" xfId="15481" xr:uid="{00000000-0005-0000-0000-0000FC6C0000}"/>
    <cellStyle name="Output 4 3 3 2 2 2 2" xfId="24733" xr:uid="{00000000-0005-0000-0000-0000FD6C0000}"/>
    <cellStyle name="Output 4 3 3 2 2 2 3" xfId="33985" xr:uid="{00000000-0005-0000-0000-0000FE6C0000}"/>
    <cellStyle name="Output 4 3 3 2 3" xfId="8911" xr:uid="{00000000-0005-0000-0000-0000FF6C0000}"/>
    <cellStyle name="Output 4 3 3 2 3 2" xfId="18163" xr:uid="{00000000-0005-0000-0000-0000006D0000}"/>
    <cellStyle name="Output 4 3 3 2 3 2 2" xfId="27415" xr:uid="{00000000-0005-0000-0000-0000016D0000}"/>
    <cellStyle name="Output 4 3 3 2 3 2 3" xfId="36667" xr:uid="{00000000-0005-0000-0000-0000026D0000}"/>
    <cellStyle name="Output 4 3 3 2 4" xfId="12033" xr:uid="{00000000-0005-0000-0000-0000036D0000}"/>
    <cellStyle name="Output 4 3 3 2 4 2" xfId="21285" xr:uid="{00000000-0005-0000-0000-0000046D0000}"/>
    <cellStyle name="Output 4 3 3 2 4 3" xfId="30537" xr:uid="{00000000-0005-0000-0000-0000056D0000}"/>
    <cellStyle name="Output 4 3 3 3" xfId="3437" xr:uid="{00000000-0005-0000-0000-0000066D0000}"/>
    <cellStyle name="Output 4 3 3 3 2" xfId="6885" xr:uid="{00000000-0005-0000-0000-0000076D0000}"/>
    <cellStyle name="Output 4 3 3 3 2 2" xfId="16137" xr:uid="{00000000-0005-0000-0000-0000086D0000}"/>
    <cellStyle name="Output 4 3 3 3 2 2 2" xfId="25389" xr:uid="{00000000-0005-0000-0000-0000096D0000}"/>
    <cellStyle name="Output 4 3 3 3 2 2 3" xfId="34641" xr:uid="{00000000-0005-0000-0000-00000A6D0000}"/>
    <cellStyle name="Output 4 3 3 3 3" xfId="9567" xr:uid="{00000000-0005-0000-0000-00000B6D0000}"/>
    <cellStyle name="Output 4 3 3 3 3 2" xfId="18819" xr:uid="{00000000-0005-0000-0000-00000C6D0000}"/>
    <cellStyle name="Output 4 3 3 3 3 2 2" xfId="28071" xr:uid="{00000000-0005-0000-0000-00000D6D0000}"/>
    <cellStyle name="Output 4 3 3 3 3 2 3" xfId="37323" xr:uid="{00000000-0005-0000-0000-00000E6D0000}"/>
    <cellStyle name="Output 4 3 3 3 4" xfId="12689" xr:uid="{00000000-0005-0000-0000-00000F6D0000}"/>
    <cellStyle name="Output 4 3 3 3 4 2" xfId="21941" xr:uid="{00000000-0005-0000-0000-0000106D0000}"/>
    <cellStyle name="Output 4 3 3 3 4 3" xfId="31193" xr:uid="{00000000-0005-0000-0000-0000116D0000}"/>
    <cellStyle name="Output 4 3 3 4" xfId="4072" xr:uid="{00000000-0005-0000-0000-0000126D0000}"/>
    <cellStyle name="Output 4 3 3 4 2" xfId="7520" xr:uid="{00000000-0005-0000-0000-0000136D0000}"/>
    <cellStyle name="Output 4 3 3 4 2 2" xfId="16772" xr:uid="{00000000-0005-0000-0000-0000146D0000}"/>
    <cellStyle name="Output 4 3 3 4 2 2 2" xfId="26024" xr:uid="{00000000-0005-0000-0000-0000156D0000}"/>
    <cellStyle name="Output 4 3 3 4 2 2 3" xfId="35276" xr:uid="{00000000-0005-0000-0000-0000166D0000}"/>
    <cellStyle name="Output 4 3 3 4 3" xfId="10202" xr:uid="{00000000-0005-0000-0000-0000176D0000}"/>
    <cellStyle name="Output 4 3 3 4 3 2" xfId="19454" xr:uid="{00000000-0005-0000-0000-0000186D0000}"/>
    <cellStyle name="Output 4 3 3 4 3 2 2" xfId="28706" xr:uid="{00000000-0005-0000-0000-0000196D0000}"/>
    <cellStyle name="Output 4 3 3 4 3 2 3" xfId="37958" xr:uid="{00000000-0005-0000-0000-00001A6D0000}"/>
    <cellStyle name="Output 4 3 3 4 4" xfId="13324" xr:uid="{00000000-0005-0000-0000-00001B6D0000}"/>
    <cellStyle name="Output 4 3 3 4 4 2" xfId="22576" xr:uid="{00000000-0005-0000-0000-00001C6D0000}"/>
    <cellStyle name="Output 4 3 3 4 4 3" xfId="31828" xr:uid="{00000000-0005-0000-0000-00001D6D0000}"/>
    <cellStyle name="Output 4 3 3 5" xfId="5480" xr:uid="{00000000-0005-0000-0000-00001E6D0000}"/>
    <cellStyle name="Output 4 3 3 5 2" xfId="14732" xr:uid="{00000000-0005-0000-0000-00001F6D0000}"/>
    <cellStyle name="Output 4 3 3 5 2 2" xfId="23984" xr:uid="{00000000-0005-0000-0000-0000206D0000}"/>
    <cellStyle name="Output 4 3 3 5 2 3" xfId="33236" xr:uid="{00000000-0005-0000-0000-0000216D0000}"/>
    <cellStyle name="Output 4 3 3 6" xfId="8162" xr:uid="{00000000-0005-0000-0000-0000226D0000}"/>
    <cellStyle name="Output 4 3 3 6 2" xfId="17414" xr:uid="{00000000-0005-0000-0000-0000236D0000}"/>
    <cellStyle name="Output 4 3 3 6 2 2" xfId="26666" xr:uid="{00000000-0005-0000-0000-0000246D0000}"/>
    <cellStyle name="Output 4 3 3 6 2 3" xfId="35918" xr:uid="{00000000-0005-0000-0000-0000256D0000}"/>
    <cellStyle name="Output 4 3 3 7" xfId="11284" xr:uid="{00000000-0005-0000-0000-0000266D0000}"/>
    <cellStyle name="Output 4 3 3 7 2" xfId="20536" xr:uid="{00000000-0005-0000-0000-0000276D0000}"/>
    <cellStyle name="Output 4 3 3 7 3" xfId="29788" xr:uid="{00000000-0005-0000-0000-0000286D0000}"/>
    <cellStyle name="Output 4 3 4" xfId="2108" xr:uid="{00000000-0005-0000-0000-0000296D0000}"/>
    <cellStyle name="Output 4 3 4 2" xfId="2857" xr:uid="{00000000-0005-0000-0000-00002A6D0000}"/>
    <cellStyle name="Output 4 3 4 2 2" xfId="6305" xr:uid="{00000000-0005-0000-0000-00002B6D0000}"/>
    <cellStyle name="Output 4 3 4 2 2 2" xfId="15557" xr:uid="{00000000-0005-0000-0000-00002C6D0000}"/>
    <cellStyle name="Output 4 3 4 2 2 2 2" xfId="24809" xr:uid="{00000000-0005-0000-0000-00002D6D0000}"/>
    <cellStyle name="Output 4 3 4 2 2 2 3" xfId="34061" xr:uid="{00000000-0005-0000-0000-00002E6D0000}"/>
    <cellStyle name="Output 4 3 4 2 3" xfId="8987" xr:uid="{00000000-0005-0000-0000-00002F6D0000}"/>
    <cellStyle name="Output 4 3 4 2 3 2" xfId="18239" xr:uid="{00000000-0005-0000-0000-0000306D0000}"/>
    <cellStyle name="Output 4 3 4 2 3 2 2" xfId="27491" xr:uid="{00000000-0005-0000-0000-0000316D0000}"/>
    <cellStyle name="Output 4 3 4 2 3 2 3" xfId="36743" xr:uid="{00000000-0005-0000-0000-0000326D0000}"/>
    <cellStyle name="Output 4 3 4 2 4" xfId="12109" xr:uid="{00000000-0005-0000-0000-0000336D0000}"/>
    <cellStyle name="Output 4 3 4 2 4 2" xfId="21361" xr:uid="{00000000-0005-0000-0000-0000346D0000}"/>
    <cellStyle name="Output 4 3 4 2 4 3" xfId="30613" xr:uid="{00000000-0005-0000-0000-0000356D0000}"/>
    <cellStyle name="Output 4 3 4 3" xfId="3513" xr:uid="{00000000-0005-0000-0000-0000366D0000}"/>
    <cellStyle name="Output 4 3 4 3 2" xfId="6961" xr:uid="{00000000-0005-0000-0000-0000376D0000}"/>
    <cellStyle name="Output 4 3 4 3 2 2" xfId="16213" xr:uid="{00000000-0005-0000-0000-0000386D0000}"/>
    <cellStyle name="Output 4 3 4 3 2 2 2" xfId="25465" xr:uid="{00000000-0005-0000-0000-0000396D0000}"/>
    <cellStyle name="Output 4 3 4 3 2 2 3" xfId="34717" xr:uid="{00000000-0005-0000-0000-00003A6D0000}"/>
    <cellStyle name="Output 4 3 4 3 3" xfId="9643" xr:uid="{00000000-0005-0000-0000-00003B6D0000}"/>
    <cellStyle name="Output 4 3 4 3 3 2" xfId="18895" xr:uid="{00000000-0005-0000-0000-00003C6D0000}"/>
    <cellStyle name="Output 4 3 4 3 3 2 2" xfId="28147" xr:uid="{00000000-0005-0000-0000-00003D6D0000}"/>
    <cellStyle name="Output 4 3 4 3 3 2 3" xfId="37399" xr:uid="{00000000-0005-0000-0000-00003E6D0000}"/>
    <cellStyle name="Output 4 3 4 3 4" xfId="12765" xr:uid="{00000000-0005-0000-0000-00003F6D0000}"/>
    <cellStyle name="Output 4 3 4 3 4 2" xfId="22017" xr:uid="{00000000-0005-0000-0000-0000406D0000}"/>
    <cellStyle name="Output 4 3 4 3 4 3" xfId="31269" xr:uid="{00000000-0005-0000-0000-0000416D0000}"/>
    <cellStyle name="Output 4 3 4 4" xfId="4148" xr:uid="{00000000-0005-0000-0000-0000426D0000}"/>
    <cellStyle name="Output 4 3 4 4 2" xfId="7596" xr:uid="{00000000-0005-0000-0000-0000436D0000}"/>
    <cellStyle name="Output 4 3 4 4 2 2" xfId="16848" xr:uid="{00000000-0005-0000-0000-0000446D0000}"/>
    <cellStyle name="Output 4 3 4 4 2 2 2" xfId="26100" xr:uid="{00000000-0005-0000-0000-0000456D0000}"/>
    <cellStyle name="Output 4 3 4 4 2 2 3" xfId="35352" xr:uid="{00000000-0005-0000-0000-0000466D0000}"/>
    <cellStyle name="Output 4 3 4 4 3" xfId="10278" xr:uid="{00000000-0005-0000-0000-0000476D0000}"/>
    <cellStyle name="Output 4 3 4 4 3 2" xfId="19530" xr:uid="{00000000-0005-0000-0000-0000486D0000}"/>
    <cellStyle name="Output 4 3 4 4 3 2 2" xfId="28782" xr:uid="{00000000-0005-0000-0000-0000496D0000}"/>
    <cellStyle name="Output 4 3 4 4 3 2 3" xfId="38034" xr:uid="{00000000-0005-0000-0000-00004A6D0000}"/>
    <cellStyle name="Output 4 3 4 4 4" xfId="13400" xr:uid="{00000000-0005-0000-0000-00004B6D0000}"/>
    <cellStyle name="Output 4 3 4 4 4 2" xfId="22652" xr:uid="{00000000-0005-0000-0000-00004C6D0000}"/>
    <cellStyle name="Output 4 3 4 4 4 3" xfId="31904" xr:uid="{00000000-0005-0000-0000-00004D6D0000}"/>
    <cellStyle name="Output 4 3 4 5" xfId="5556" xr:uid="{00000000-0005-0000-0000-00004E6D0000}"/>
    <cellStyle name="Output 4 3 4 5 2" xfId="14808" xr:uid="{00000000-0005-0000-0000-00004F6D0000}"/>
    <cellStyle name="Output 4 3 4 5 2 2" xfId="24060" xr:uid="{00000000-0005-0000-0000-0000506D0000}"/>
    <cellStyle name="Output 4 3 4 5 2 3" xfId="33312" xr:uid="{00000000-0005-0000-0000-0000516D0000}"/>
    <cellStyle name="Output 4 3 4 6" xfId="8238" xr:uid="{00000000-0005-0000-0000-0000526D0000}"/>
    <cellStyle name="Output 4 3 4 6 2" xfId="17490" xr:uid="{00000000-0005-0000-0000-0000536D0000}"/>
    <cellStyle name="Output 4 3 4 6 2 2" xfId="26742" xr:uid="{00000000-0005-0000-0000-0000546D0000}"/>
    <cellStyle name="Output 4 3 4 6 2 3" xfId="35994" xr:uid="{00000000-0005-0000-0000-0000556D0000}"/>
    <cellStyle name="Output 4 3 4 7" xfId="11360" xr:uid="{00000000-0005-0000-0000-0000566D0000}"/>
    <cellStyle name="Output 4 3 4 7 2" xfId="20612" xr:uid="{00000000-0005-0000-0000-0000576D0000}"/>
    <cellStyle name="Output 4 3 4 7 3" xfId="29864" xr:uid="{00000000-0005-0000-0000-0000586D0000}"/>
    <cellStyle name="Output 4 3 5" xfId="2177" xr:uid="{00000000-0005-0000-0000-0000596D0000}"/>
    <cellStyle name="Output 4 3 5 2" xfId="2926" xr:uid="{00000000-0005-0000-0000-00005A6D0000}"/>
    <cellStyle name="Output 4 3 5 2 2" xfId="6374" xr:uid="{00000000-0005-0000-0000-00005B6D0000}"/>
    <cellStyle name="Output 4 3 5 2 2 2" xfId="15626" xr:uid="{00000000-0005-0000-0000-00005C6D0000}"/>
    <cellStyle name="Output 4 3 5 2 2 2 2" xfId="24878" xr:uid="{00000000-0005-0000-0000-00005D6D0000}"/>
    <cellStyle name="Output 4 3 5 2 2 2 3" xfId="34130" xr:uid="{00000000-0005-0000-0000-00005E6D0000}"/>
    <cellStyle name="Output 4 3 5 2 3" xfId="9056" xr:uid="{00000000-0005-0000-0000-00005F6D0000}"/>
    <cellStyle name="Output 4 3 5 2 3 2" xfId="18308" xr:uid="{00000000-0005-0000-0000-0000606D0000}"/>
    <cellStyle name="Output 4 3 5 2 3 2 2" xfId="27560" xr:uid="{00000000-0005-0000-0000-0000616D0000}"/>
    <cellStyle name="Output 4 3 5 2 3 2 3" xfId="36812" xr:uid="{00000000-0005-0000-0000-0000626D0000}"/>
    <cellStyle name="Output 4 3 5 2 4" xfId="12178" xr:uid="{00000000-0005-0000-0000-0000636D0000}"/>
    <cellStyle name="Output 4 3 5 2 4 2" xfId="21430" xr:uid="{00000000-0005-0000-0000-0000646D0000}"/>
    <cellStyle name="Output 4 3 5 2 4 3" xfId="30682" xr:uid="{00000000-0005-0000-0000-0000656D0000}"/>
    <cellStyle name="Output 4 3 5 3" xfId="3582" xr:uid="{00000000-0005-0000-0000-0000666D0000}"/>
    <cellStyle name="Output 4 3 5 3 2" xfId="7030" xr:uid="{00000000-0005-0000-0000-0000676D0000}"/>
    <cellStyle name="Output 4 3 5 3 2 2" xfId="16282" xr:uid="{00000000-0005-0000-0000-0000686D0000}"/>
    <cellStyle name="Output 4 3 5 3 2 2 2" xfId="25534" xr:uid="{00000000-0005-0000-0000-0000696D0000}"/>
    <cellStyle name="Output 4 3 5 3 2 2 3" xfId="34786" xr:uid="{00000000-0005-0000-0000-00006A6D0000}"/>
    <cellStyle name="Output 4 3 5 3 3" xfId="9712" xr:uid="{00000000-0005-0000-0000-00006B6D0000}"/>
    <cellStyle name="Output 4 3 5 3 3 2" xfId="18964" xr:uid="{00000000-0005-0000-0000-00006C6D0000}"/>
    <cellStyle name="Output 4 3 5 3 3 2 2" xfId="28216" xr:uid="{00000000-0005-0000-0000-00006D6D0000}"/>
    <cellStyle name="Output 4 3 5 3 3 2 3" xfId="37468" xr:uid="{00000000-0005-0000-0000-00006E6D0000}"/>
    <cellStyle name="Output 4 3 5 3 4" xfId="12834" xr:uid="{00000000-0005-0000-0000-00006F6D0000}"/>
    <cellStyle name="Output 4 3 5 3 4 2" xfId="22086" xr:uid="{00000000-0005-0000-0000-0000706D0000}"/>
    <cellStyle name="Output 4 3 5 3 4 3" xfId="31338" xr:uid="{00000000-0005-0000-0000-0000716D0000}"/>
    <cellStyle name="Output 4 3 5 4" xfId="4217" xr:uid="{00000000-0005-0000-0000-0000726D0000}"/>
    <cellStyle name="Output 4 3 5 4 2" xfId="7665" xr:uid="{00000000-0005-0000-0000-0000736D0000}"/>
    <cellStyle name="Output 4 3 5 4 2 2" xfId="16917" xr:uid="{00000000-0005-0000-0000-0000746D0000}"/>
    <cellStyle name="Output 4 3 5 4 2 2 2" xfId="26169" xr:uid="{00000000-0005-0000-0000-0000756D0000}"/>
    <cellStyle name="Output 4 3 5 4 2 2 3" xfId="35421" xr:uid="{00000000-0005-0000-0000-0000766D0000}"/>
    <cellStyle name="Output 4 3 5 4 3" xfId="10347" xr:uid="{00000000-0005-0000-0000-0000776D0000}"/>
    <cellStyle name="Output 4 3 5 4 3 2" xfId="19599" xr:uid="{00000000-0005-0000-0000-0000786D0000}"/>
    <cellStyle name="Output 4 3 5 4 3 2 2" xfId="28851" xr:uid="{00000000-0005-0000-0000-0000796D0000}"/>
    <cellStyle name="Output 4 3 5 4 3 2 3" xfId="38103" xr:uid="{00000000-0005-0000-0000-00007A6D0000}"/>
    <cellStyle name="Output 4 3 5 4 4" xfId="13469" xr:uid="{00000000-0005-0000-0000-00007B6D0000}"/>
    <cellStyle name="Output 4 3 5 4 4 2" xfId="22721" xr:uid="{00000000-0005-0000-0000-00007C6D0000}"/>
    <cellStyle name="Output 4 3 5 4 4 3" xfId="31973" xr:uid="{00000000-0005-0000-0000-00007D6D0000}"/>
    <cellStyle name="Output 4 3 5 5" xfId="5625" xr:uid="{00000000-0005-0000-0000-00007E6D0000}"/>
    <cellStyle name="Output 4 3 5 5 2" xfId="14877" xr:uid="{00000000-0005-0000-0000-00007F6D0000}"/>
    <cellStyle name="Output 4 3 5 5 2 2" xfId="24129" xr:uid="{00000000-0005-0000-0000-0000806D0000}"/>
    <cellStyle name="Output 4 3 5 5 2 3" xfId="33381" xr:uid="{00000000-0005-0000-0000-0000816D0000}"/>
    <cellStyle name="Output 4 3 5 6" xfId="8307" xr:uid="{00000000-0005-0000-0000-0000826D0000}"/>
    <cellStyle name="Output 4 3 5 6 2" xfId="17559" xr:uid="{00000000-0005-0000-0000-0000836D0000}"/>
    <cellStyle name="Output 4 3 5 6 2 2" xfId="26811" xr:uid="{00000000-0005-0000-0000-0000846D0000}"/>
    <cellStyle name="Output 4 3 5 6 2 3" xfId="36063" xr:uid="{00000000-0005-0000-0000-0000856D0000}"/>
    <cellStyle name="Output 4 3 5 7" xfId="11429" xr:uid="{00000000-0005-0000-0000-0000866D0000}"/>
    <cellStyle name="Output 4 3 5 7 2" xfId="20681" xr:uid="{00000000-0005-0000-0000-0000876D0000}"/>
    <cellStyle name="Output 4 3 5 7 3" xfId="29933" xr:uid="{00000000-0005-0000-0000-0000886D0000}"/>
    <cellStyle name="Output 4 3 6" xfId="2238" xr:uid="{00000000-0005-0000-0000-0000896D0000}"/>
    <cellStyle name="Output 4 3 6 2" xfId="2987" xr:uid="{00000000-0005-0000-0000-00008A6D0000}"/>
    <cellStyle name="Output 4 3 6 2 2" xfId="6435" xr:uid="{00000000-0005-0000-0000-00008B6D0000}"/>
    <cellStyle name="Output 4 3 6 2 2 2" xfId="15687" xr:uid="{00000000-0005-0000-0000-00008C6D0000}"/>
    <cellStyle name="Output 4 3 6 2 2 2 2" xfId="24939" xr:uid="{00000000-0005-0000-0000-00008D6D0000}"/>
    <cellStyle name="Output 4 3 6 2 2 2 3" xfId="34191" xr:uid="{00000000-0005-0000-0000-00008E6D0000}"/>
    <cellStyle name="Output 4 3 6 2 3" xfId="9117" xr:uid="{00000000-0005-0000-0000-00008F6D0000}"/>
    <cellStyle name="Output 4 3 6 2 3 2" xfId="18369" xr:uid="{00000000-0005-0000-0000-0000906D0000}"/>
    <cellStyle name="Output 4 3 6 2 3 2 2" xfId="27621" xr:uid="{00000000-0005-0000-0000-0000916D0000}"/>
    <cellStyle name="Output 4 3 6 2 3 2 3" xfId="36873" xr:uid="{00000000-0005-0000-0000-0000926D0000}"/>
    <cellStyle name="Output 4 3 6 2 4" xfId="12239" xr:uid="{00000000-0005-0000-0000-0000936D0000}"/>
    <cellStyle name="Output 4 3 6 2 4 2" xfId="21491" xr:uid="{00000000-0005-0000-0000-0000946D0000}"/>
    <cellStyle name="Output 4 3 6 2 4 3" xfId="30743" xr:uid="{00000000-0005-0000-0000-0000956D0000}"/>
    <cellStyle name="Output 4 3 6 3" xfId="3643" xr:uid="{00000000-0005-0000-0000-0000966D0000}"/>
    <cellStyle name="Output 4 3 6 3 2" xfId="7091" xr:uid="{00000000-0005-0000-0000-0000976D0000}"/>
    <cellStyle name="Output 4 3 6 3 2 2" xfId="16343" xr:uid="{00000000-0005-0000-0000-0000986D0000}"/>
    <cellStyle name="Output 4 3 6 3 2 2 2" xfId="25595" xr:uid="{00000000-0005-0000-0000-0000996D0000}"/>
    <cellStyle name="Output 4 3 6 3 2 2 3" xfId="34847" xr:uid="{00000000-0005-0000-0000-00009A6D0000}"/>
    <cellStyle name="Output 4 3 6 3 3" xfId="9773" xr:uid="{00000000-0005-0000-0000-00009B6D0000}"/>
    <cellStyle name="Output 4 3 6 3 3 2" xfId="19025" xr:uid="{00000000-0005-0000-0000-00009C6D0000}"/>
    <cellStyle name="Output 4 3 6 3 3 2 2" xfId="28277" xr:uid="{00000000-0005-0000-0000-00009D6D0000}"/>
    <cellStyle name="Output 4 3 6 3 3 2 3" xfId="37529" xr:uid="{00000000-0005-0000-0000-00009E6D0000}"/>
    <cellStyle name="Output 4 3 6 3 4" xfId="12895" xr:uid="{00000000-0005-0000-0000-00009F6D0000}"/>
    <cellStyle name="Output 4 3 6 3 4 2" xfId="22147" xr:uid="{00000000-0005-0000-0000-0000A06D0000}"/>
    <cellStyle name="Output 4 3 6 3 4 3" xfId="31399" xr:uid="{00000000-0005-0000-0000-0000A16D0000}"/>
    <cellStyle name="Output 4 3 6 4" xfId="4278" xr:uid="{00000000-0005-0000-0000-0000A26D0000}"/>
    <cellStyle name="Output 4 3 6 4 2" xfId="7726" xr:uid="{00000000-0005-0000-0000-0000A36D0000}"/>
    <cellStyle name="Output 4 3 6 4 2 2" xfId="16978" xr:uid="{00000000-0005-0000-0000-0000A46D0000}"/>
    <cellStyle name="Output 4 3 6 4 2 2 2" xfId="26230" xr:uid="{00000000-0005-0000-0000-0000A56D0000}"/>
    <cellStyle name="Output 4 3 6 4 2 2 3" xfId="35482" xr:uid="{00000000-0005-0000-0000-0000A66D0000}"/>
    <cellStyle name="Output 4 3 6 4 3" xfId="10408" xr:uid="{00000000-0005-0000-0000-0000A76D0000}"/>
    <cellStyle name="Output 4 3 6 4 3 2" xfId="19660" xr:uid="{00000000-0005-0000-0000-0000A86D0000}"/>
    <cellStyle name="Output 4 3 6 4 3 2 2" xfId="28912" xr:uid="{00000000-0005-0000-0000-0000A96D0000}"/>
    <cellStyle name="Output 4 3 6 4 3 2 3" xfId="38164" xr:uid="{00000000-0005-0000-0000-0000AA6D0000}"/>
    <cellStyle name="Output 4 3 6 4 4" xfId="13530" xr:uid="{00000000-0005-0000-0000-0000AB6D0000}"/>
    <cellStyle name="Output 4 3 6 4 4 2" xfId="22782" xr:uid="{00000000-0005-0000-0000-0000AC6D0000}"/>
    <cellStyle name="Output 4 3 6 4 4 3" xfId="32034" xr:uid="{00000000-0005-0000-0000-0000AD6D0000}"/>
    <cellStyle name="Output 4 3 6 5" xfId="5686" xr:uid="{00000000-0005-0000-0000-0000AE6D0000}"/>
    <cellStyle name="Output 4 3 6 5 2" xfId="14938" xr:uid="{00000000-0005-0000-0000-0000AF6D0000}"/>
    <cellStyle name="Output 4 3 6 5 2 2" xfId="24190" xr:uid="{00000000-0005-0000-0000-0000B06D0000}"/>
    <cellStyle name="Output 4 3 6 5 2 3" xfId="33442" xr:uid="{00000000-0005-0000-0000-0000B16D0000}"/>
    <cellStyle name="Output 4 3 6 6" xfId="8368" xr:uid="{00000000-0005-0000-0000-0000B26D0000}"/>
    <cellStyle name="Output 4 3 6 6 2" xfId="17620" xr:uid="{00000000-0005-0000-0000-0000B36D0000}"/>
    <cellStyle name="Output 4 3 6 6 2 2" xfId="26872" xr:uid="{00000000-0005-0000-0000-0000B46D0000}"/>
    <cellStyle name="Output 4 3 6 6 2 3" xfId="36124" xr:uid="{00000000-0005-0000-0000-0000B56D0000}"/>
    <cellStyle name="Output 4 3 6 7" xfId="11490" xr:uid="{00000000-0005-0000-0000-0000B66D0000}"/>
    <cellStyle name="Output 4 3 6 7 2" xfId="20742" xr:uid="{00000000-0005-0000-0000-0000B76D0000}"/>
    <cellStyle name="Output 4 3 6 7 3" xfId="29994" xr:uid="{00000000-0005-0000-0000-0000B86D0000}"/>
    <cellStyle name="Output 4 3 7" xfId="1069" xr:uid="{00000000-0005-0000-0000-0000B96D0000}"/>
    <cellStyle name="Output 4 3 7 2" xfId="4797" xr:uid="{00000000-0005-0000-0000-0000BA6D0000}"/>
    <cellStyle name="Output 4 3 7 2 2" xfId="14049" xr:uid="{00000000-0005-0000-0000-0000BB6D0000}"/>
    <cellStyle name="Output 4 3 7 2 2 2" xfId="23301" xr:uid="{00000000-0005-0000-0000-0000BC6D0000}"/>
    <cellStyle name="Output 4 3 7 2 2 3" xfId="32553" xr:uid="{00000000-0005-0000-0000-0000BD6D0000}"/>
    <cellStyle name="Output 4 3 7 3" xfId="4351" xr:uid="{00000000-0005-0000-0000-0000BE6D0000}"/>
    <cellStyle name="Output 4 3 7 3 2" xfId="13603" xr:uid="{00000000-0005-0000-0000-0000BF6D0000}"/>
    <cellStyle name="Output 4 3 7 3 2 2" xfId="22855" xr:uid="{00000000-0005-0000-0000-0000C06D0000}"/>
    <cellStyle name="Output 4 3 7 3 2 3" xfId="32107" xr:uid="{00000000-0005-0000-0000-0000C16D0000}"/>
    <cellStyle name="Output 4 3 7 4" xfId="10823" xr:uid="{00000000-0005-0000-0000-0000C26D0000}"/>
    <cellStyle name="Output 4 3 7 4 2" xfId="20075" xr:uid="{00000000-0005-0000-0000-0000C36D0000}"/>
    <cellStyle name="Output 4 3 7 4 3" xfId="29327" xr:uid="{00000000-0005-0000-0000-0000C46D0000}"/>
    <cellStyle name="Output 4 3 8" xfId="888" xr:uid="{00000000-0005-0000-0000-0000C56D0000}"/>
    <cellStyle name="Output 4 3 8 2" xfId="4616" xr:uid="{00000000-0005-0000-0000-0000C66D0000}"/>
    <cellStyle name="Output 4 3 8 2 2" xfId="13868" xr:uid="{00000000-0005-0000-0000-0000C76D0000}"/>
    <cellStyle name="Output 4 3 8 2 2 2" xfId="23120" xr:uid="{00000000-0005-0000-0000-0000C86D0000}"/>
    <cellStyle name="Output 4 3 8 2 2 3" xfId="32372" xr:uid="{00000000-0005-0000-0000-0000C96D0000}"/>
    <cellStyle name="Output 4 3 8 3" xfId="4960" xr:uid="{00000000-0005-0000-0000-0000CA6D0000}"/>
    <cellStyle name="Output 4 3 8 3 2" xfId="14212" xr:uid="{00000000-0005-0000-0000-0000CB6D0000}"/>
    <cellStyle name="Output 4 3 8 3 2 2" xfId="23464" xr:uid="{00000000-0005-0000-0000-0000CC6D0000}"/>
    <cellStyle name="Output 4 3 8 3 2 3" xfId="32716" xr:uid="{00000000-0005-0000-0000-0000CD6D0000}"/>
    <cellStyle name="Output 4 3 8 4" xfId="10642" xr:uid="{00000000-0005-0000-0000-0000CE6D0000}"/>
    <cellStyle name="Output 4 3 8 4 2" xfId="19894" xr:uid="{00000000-0005-0000-0000-0000CF6D0000}"/>
    <cellStyle name="Output 4 3 8 4 3" xfId="29146" xr:uid="{00000000-0005-0000-0000-0000D06D0000}"/>
    <cellStyle name="Output 4 3 9" xfId="903" xr:uid="{00000000-0005-0000-0000-0000D16D0000}"/>
    <cellStyle name="Output 4 3 9 2" xfId="4631" xr:uid="{00000000-0005-0000-0000-0000D26D0000}"/>
    <cellStyle name="Output 4 3 9 2 2" xfId="13883" xr:uid="{00000000-0005-0000-0000-0000D36D0000}"/>
    <cellStyle name="Output 4 3 9 2 2 2" xfId="23135" xr:uid="{00000000-0005-0000-0000-0000D46D0000}"/>
    <cellStyle name="Output 4 3 9 2 2 3" xfId="32387" xr:uid="{00000000-0005-0000-0000-0000D56D0000}"/>
    <cellStyle name="Output 4 3 9 3" xfId="4955" xr:uid="{00000000-0005-0000-0000-0000D66D0000}"/>
    <cellStyle name="Output 4 3 9 3 2" xfId="14207" xr:uid="{00000000-0005-0000-0000-0000D76D0000}"/>
    <cellStyle name="Output 4 3 9 3 2 2" xfId="23459" xr:uid="{00000000-0005-0000-0000-0000D86D0000}"/>
    <cellStyle name="Output 4 3 9 3 2 3" xfId="32711" xr:uid="{00000000-0005-0000-0000-0000D96D0000}"/>
    <cellStyle name="Output 4 3 9 4" xfId="10657" xr:uid="{00000000-0005-0000-0000-0000DA6D0000}"/>
    <cellStyle name="Output 4 3 9 4 2" xfId="19909" xr:uid="{00000000-0005-0000-0000-0000DB6D0000}"/>
    <cellStyle name="Output 4 3 9 4 3" xfId="29161" xr:uid="{00000000-0005-0000-0000-0000DC6D0000}"/>
    <cellStyle name="Output 4 4" xfId="811" xr:uid="{00000000-0005-0000-0000-0000DD6D0000}"/>
    <cellStyle name="Output 4 4 10" xfId="4554" xr:uid="{00000000-0005-0000-0000-0000DE6D0000}"/>
    <cellStyle name="Output 4 4 10 2" xfId="13806" xr:uid="{00000000-0005-0000-0000-0000DF6D0000}"/>
    <cellStyle name="Output 4 4 10 2 2" xfId="23058" xr:uid="{00000000-0005-0000-0000-0000E06D0000}"/>
    <cellStyle name="Output 4 4 10 2 3" xfId="32310" xr:uid="{00000000-0005-0000-0000-0000E16D0000}"/>
    <cellStyle name="Output 4 4 11" xfId="4990" xr:uid="{00000000-0005-0000-0000-0000E26D0000}"/>
    <cellStyle name="Output 4 4 11 2" xfId="14242" xr:uid="{00000000-0005-0000-0000-0000E36D0000}"/>
    <cellStyle name="Output 4 4 11 2 2" xfId="23494" xr:uid="{00000000-0005-0000-0000-0000E46D0000}"/>
    <cellStyle name="Output 4 4 11 2 3" xfId="32746" xr:uid="{00000000-0005-0000-0000-0000E56D0000}"/>
    <cellStyle name="Output 4 4 12" xfId="10583" xr:uid="{00000000-0005-0000-0000-0000E66D0000}"/>
    <cellStyle name="Output 4 4 12 2" xfId="19835" xr:uid="{00000000-0005-0000-0000-0000E76D0000}"/>
    <cellStyle name="Output 4 4 12 3" xfId="29087" xr:uid="{00000000-0005-0000-0000-0000E86D0000}"/>
    <cellStyle name="Output 4 4 2" xfId="1990" xr:uid="{00000000-0005-0000-0000-0000E96D0000}"/>
    <cellStyle name="Output 4 4 2 2" xfId="2743" xr:uid="{00000000-0005-0000-0000-0000EA6D0000}"/>
    <cellStyle name="Output 4 4 2 2 2" xfId="6191" xr:uid="{00000000-0005-0000-0000-0000EB6D0000}"/>
    <cellStyle name="Output 4 4 2 2 2 2" xfId="15443" xr:uid="{00000000-0005-0000-0000-0000EC6D0000}"/>
    <cellStyle name="Output 4 4 2 2 2 2 2" xfId="24695" xr:uid="{00000000-0005-0000-0000-0000ED6D0000}"/>
    <cellStyle name="Output 4 4 2 2 2 2 3" xfId="33947" xr:uid="{00000000-0005-0000-0000-0000EE6D0000}"/>
    <cellStyle name="Output 4 4 2 2 3" xfId="8873" xr:uid="{00000000-0005-0000-0000-0000EF6D0000}"/>
    <cellStyle name="Output 4 4 2 2 3 2" xfId="18125" xr:uid="{00000000-0005-0000-0000-0000F06D0000}"/>
    <cellStyle name="Output 4 4 2 2 3 2 2" xfId="27377" xr:uid="{00000000-0005-0000-0000-0000F16D0000}"/>
    <cellStyle name="Output 4 4 2 2 3 2 3" xfId="36629" xr:uid="{00000000-0005-0000-0000-0000F26D0000}"/>
    <cellStyle name="Output 4 4 2 2 4" xfId="11995" xr:uid="{00000000-0005-0000-0000-0000F36D0000}"/>
    <cellStyle name="Output 4 4 2 2 4 2" xfId="21247" xr:uid="{00000000-0005-0000-0000-0000F46D0000}"/>
    <cellStyle name="Output 4 4 2 2 4 3" xfId="30499" xr:uid="{00000000-0005-0000-0000-0000F56D0000}"/>
    <cellStyle name="Output 4 4 2 3" xfId="3399" xr:uid="{00000000-0005-0000-0000-0000F66D0000}"/>
    <cellStyle name="Output 4 4 2 3 2" xfId="6847" xr:uid="{00000000-0005-0000-0000-0000F76D0000}"/>
    <cellStyle name="Output 4 4 2 3 2 2" xfId="16099" xr:uid="{00000000-0005-0000-0000-0000F86D0000}"/>
    <cellStyle name="Output 4 4 2 3 2 2 2" xfId="25351" xr:uid="{00000000-0005-0000-0000-0000F96D0000}"/>
    <cellStyle name="Output 4 4 2 3 2 2 3" xfId="34603" xr:uid="{00000000-0005-0000-0000-0000FA6D0000}"/>
    <cellStyle name="Output 4 4 2 3 3" xfId="9529" xr:uid="{00000000-0005-0000-0000-0000FB6D0000}"/>
    <cellStyle name="Output 4 4 2 3 3 2" xfId="18781" xr:uid="{00000000-0005-0000-0000-0000FC6D0000}"/>
    <cellStyle name="Output 4 4 2 3 3 2 2" xfId="28033" xr:uid="{00000000-0005-0000-0000-0000FD6D0000}"/>
    <cellStyle name="Output 4 4 2 3 3 2 3" xfId="37285" xr:uid="{00000000-0005-0000-0000-0000FE6D0000}"/>
    <cellStyle name="Output 4 4 2 3 4" xfId="12651" xr:uid="{00000000-0005-0000-0000-0000FF6D0000}"/>
    <cellStyle name="Output 4 4 2 3 4 2" xfId="21903" xr:uid="{00000000-0005-0000-0000-0000006E0000}"/>
    <cellStyle name="Output 4 4 2 3 4 3" xfId="31155" xr:uid="{00000000-0005-0000-0000-0000016E0000}"/>
    <cellStyle name="Output 4 4 2 4" xfId="4034" xr:uid="{00000000-0005-0000-0000-0000026E0000}"/>
    <cellStyle name="Output 4 4 2 4 2" xfId="7482" xr:uid="{00000000-0005-0000-0000-0000036E0000}"/>
    <cellStyle name="Output 4 4 2 4 2 2" xfId="16734" xr:uid="{00000000-0005-0000-0000-0000046E0000}"/>
    <cellStyle name="Output 4 4 2 4 2 2 2" xfId="25986" xr:uid="{00000000-0005-0000-0000-0000056E0000}"/>
    <cellStyle name="Output 4 4 2 4 2 2 3" xfId="35238" xr:uid="{00000000-0005-0000-0000-0000066E0000}"/>
    <cellStyle name="Output 4 4 2 4 3" xfId="10164" xr:uid="{00000000-0005-0000-0000-0000076E0000}"/>
    <cellStyle name="Output 4 4 2 4 3 2" xfId="19416" xr:uid="{00000000-0005-0000-0000-0000086E0000}"/>
    <cellStyle name="Output 4 4 2 4 3 2 2" xfId="28668" xr:uid="{00000000-0005-0000-0000-0000096E0000}"/>
    <cellStyle name="Output 4 4 2 4 3 2 3" xfId="37920" xr:uid="{00000000-0005-0000-0000-00000A6E0000}"/>
    <cellStyle name="Output 4 4 2 4 4" xfId="13286" xr:uid="{00000000-0005-0000-0000-00000B6E0000}"/>
    <cellStyle name="Output 4 4 2 4 4 2" xfId="22538" xr:uid="{00000000-0005-0000-0000-00000C6E0000}"/>
    <cellStyle name="Output 4 4 2 4 4 3" xfId="31790" xr:uid="{00000000-0005-0000-0000-00000D6E0000}"/>
    <cellStyle name="Output 4 4 2 5" xfId="5440" xr:uid="{00000000-0005-0000-0000-00000E6E0000}"/>
    <cellStyle name="Output 4 4 2 5 2" xfId="14692" xr:uid="{00000000-0005-0000-0000-00000F6E0000}"/>
    <cellStyle name="Output 4 4 2 5 2 2" xfId="23944" xr:uid="{00000000-0005-0000-0000-0000106E0000}"/>
    <cellStyle name="Output 4 4 2 5 2 3" xfId="33196" xr:uid="{00000000-0005-0000-0000-0000116E0000}"/>
    <cellStyle name="Output 4 4 2 6" xfId="8123" xr:uid="{00000000-0005-0000-0000-0000126E0000}"/>
    <cellStyle name="Output 4 4 2 6 2" xfId="17375" xr:uid="{00000000-0005-0000-0000-0000136E0000}"/>
    <cellStyle name="Output 4 4 2 6 2 2" xfId="26627" xr:uid="{00000000-0005-0000-0000-0000146E0000}"/>
    <cellStyle name="Output 4 4 2 6 2 3" xfId="35879" xr:uid="{00000000-0005-0000-0000-0000156E0000}"/>
    <cellStyle name="Output 4 4 2 7" xfId="11245" xr:uid="{00000000-0005-0000-0000-0000166E0000}"/>
    <cellStyle name="Output 4 4 2 7 2" xfId="20497" xr:uid="{00000000-0005-0000-0000-0000176E0000}"/>
    <cellStyle name="Output 4 4 2 7 3" xfId="29749" xr:uid="{00000000-0005-0000-0000-0000186E0000}"/>
    <cellStyle name="Output 4 4 3" xfId="2072" xr:uid="{00000000-0005-0000-0000-0000196E0000}"/>
    <cellStyle name="Output 4 4 3 2" xfId="2821" xr:uid="{00000000-0005-0000-0000-00001A6E0000}"/>
    <cellStyle name="Output 4 4 3 2 2" xfId="6269" xr:uid="{00000000-0005-0000-0000-00001B6E0000}"/>
    <cellStyle name="Output 4 4 3 2 2 2" xfId="15521" xr:uid="{00000000-0005-0000-0000-00001C6E0000}"/>
    <cellStyle name="Output 4 4 3 2 2 2 2" xfId="24773" xr:uid="{00000000-0005-0000-0000-00001D6E0000}"/>
    <cellStyle name="Output 4 4 3 2 2 2 3" xfId="34025" xr:uid="{00000000-0005-0000-0000-00001E6E0000}"/>
    <cellStyle name="Output 4 4 3 2 3" xfId="8951" xr:uid="{00000000-0005-0000-0000-00001F6E0000}"/>
    <cellStyle name="Output 4 4 3 2 3 2" xfId="18203" xr:uid="{00000000-0005-0000-0000-0000206E0000}"/>
    <cellStyle name="Output 4 4 3 2 3 2 2" xfId="27455" xr:uid="{00000000-0005-0000-0000-0000216E0000}"/>
    <cellStyle name="Output 4 4 3 2 3 2 3" xfId="36707" xr:uid="{00000000-0005-0000-0000-0000226E0000}"/>
    <cellStyle name="Output 4 4 3 2 4" xfId="12073" xr:uid="{00000000-0005-0000-0000-0000236E0000}"/>
    <cellStyle name="Output 4 4 3 2 4 2" xfId="21325" xr:uid="{00000000-0005-0000-0000-0000246E0000}"/>
    <cellStyle name="Output 4 4 3 2 4 3" xfId="30577" xr:uid="{00000000-0005-0000-0000-0000256E0000}"/>
    <cellStyle name="Output 4 4 3 3" xfId="3477" xr:uid="{00000000-0005-0000-0000-0000266E0000}"/>
    <cellStyle name="Output 4 4 3 3 2" xfId="6925" xr:uid="{00000000-0005-0000-0000-0000276E0000}"/>
    <cellStyle name="Output 4 4 3 3 2 2" xfId="16177" xr:uid="{00000000-0005-0000-0000-0000286E0000}"/>
    <cellStyle name="Output 4 4 3 3 2 2 2" xfId="25429" xr:uid="{00000000-0005-0000-0000-0000296E0000}"/>
    <cellStyle name="Output 4 4 3 3 2 2 3" xfId="34681" xr:uid="{00000000-0005-0000-0000-00002A6E0000}"/>
    <cellStyle name="Output 4 4 3 3 3" xfId="9607" xr:uid="{00000000-0005-0000-0000-00002B6E0000}"/>
    <cellStyle name="Output 4 4 3 3 3 2" xfId="18859" xr:uid="{00000000-0005-0000-0000-00002C6E0000}"/>
    <cellStyle name="Output 4 4 3 3 3 2 2" xfId="28111" xr:uid="{00000000-0005-0000-0000-00002D6E0000}"/>
    <cellStyle name="Output 4 4 3 3 3 2 3" xfId="37363" xr:uid="{00000000-0005-0000-0000-00002E6E0000}"/>
    <cellStyle name="Output 4 4 3 3 4" xfId="12729" xr:uid="{00000000-0005-0000-0000-00002F6E0000}"/>
    <cellStyle name="Output 4 4 3 3 4 2" xfId="21981" xr:uid="{00000000-0005-0000-0000-0000306E0000}"/>
    <cellStyle name="Output 4 4 3 3 4 3" xfId="31233" xr:uid="{00000000-0005-0000-0000-0000316E0000}"/>
    <cellStyle name="Output 4 4 3 4" xfId="4112" xr:uid="{00000000-0005-0000-0000-0000326E0000}"/>
    <cellStyle name="Output 4 4 3 4 2" xfId="7560" xr:uid="{00000000-0005-0000-0000-0000336E0000}"/>
    <cellStyle name="Output 4 4 3 4 2 2" xfId="16812" xr:uid="{00000000-0005-0000-0000-0000346E0000}"/>
    <cellStyle name="Output 4 4 3 4 2 2 2" xfId="26064" xr:uid="{00000000-0005-0000-0000-0000356E0000}"/>
    <cellStyle name="Output 4 4 3 4 2 2 3" xfId="35316" xr:uid="{00000000-0005-0000-0000-0000366E0000}"/>
    <cellStyle name="Output 4 4 3 4 3" xfId="10242" xr:uid="{00000000-0005-0000-0000-0000376E0000}"/>
    <cellStyle name="Output 4 4 3 4 3 2" xfId="19494" xr:uid="{00000000-0005-0000-0000-0000386E0000}"/>
    <cellStyle name="Output 4 4 3 4 3 2 2" xfId="28746" xr:uid="{00000000-0005-0000-0000-0000396E0000}"/>
    <cellStyle name="Output 4 4 3 4 3 2 3" xfId="37998" xr:uid="{00000000-0005-0000-0000-00003A6E0000}"/>
    <cellStyle name="Output 4 4 3 4 4" xfId="13364" xr:uid="{00000000-0005-0000-0000-00003B6E0000}"/>
    <cellStyle name="Output 4 4 3 4 4 2" xfId="22616" xr:uid="{00000000-0005-0000-0000-00003C6E0000}"/>
    <cellStyle name="Output 4 4 3 4 4 3" xfId="31868" xr:uid="{00000000-0005-0000-0000-00003D6E0000}"/>
    <cellStyle name="Output 4 4 3 5" xfId="5520" xr:uid="{00000000-0005-0000-0000-00003E6E0000}"/>
    <cellStyle name="Output 4 4 3 5 2" xfId="14772" xr:uid="{00000000-0005-0000-0000-00003F6E0000}"/>
    <cellStyle name="Output 4 4 3 5 2 2" xfId="24024" xr:uid="{00000000-0005-0000-0000-0000406E0000}"/>
    <cellStyle name="Output 4 4 3 5 2 3" xfId="33276" xr:uid="{00000000-0005-0000-0000-0000416E0000}"/>
    <cellStyle name="Output 4 4 3 6" xfId="8202" xr:uid="{00000000-0005-0000-0000-0000426E0000}"/>
    <cellStyle name="Output 4 4 3 6 2" xfId="17454" xr:uid="{00000000-0005-0000-0000-0000436E0000}"/>
    <cellStyle name="Output 4 4 3 6 2 2" xfId="26706" xr:uid="{00000000-0005-0000-0000-0000446E0000}"/>
    <cellStyle name="Output 4 4 3 6 2 3" xfId="35958" xr:uid="{00000000-0005-0000-0000-0000456E0000}"/>
    <cellStyle name="Output 4 4 3 7" xfId="11324" xr:uid="{00000000-0005-0000-0000-0000466E0000}"/>
    <cellStyle name="Output 4 4 3 7 2" xfId="20576" xr:uid="{00000000-0005-0000-0000-0000476E0000}"/>
    <cellStyle name="Output 4 4 3 7 3" xfId="29828" xr:uid="{00000000-0005-0000-0000-0000486E0000}"/>
    <cellStyle name="Output 4 4 4" xfId="2145" xr:uid="{00000000-0005-0000-0000-0000496E0000}"/>
    <cellStyle name="Output 4 4 4 2" xfId="2894" xr:uid="{00000000-0005-0000-0000-00004A6E0000}"/>
    <cellStyle name="Output 4 4 4 2 2" xfId="6342" xr:uid="{00000000-0005-0000-0000-00004B6E0000}"/>
    <cellStyle name="Output 4 4 4 2 2 2" xfId="15594" xr:uid="{00000000-0005-0000-0000-00004C6E0000}"/>
    <cellStyle name="Output 4 4 4 2 2 2 2" xfId="24846" xr:uid="{00000000-0005-0000-0000-00004D6E0000}"/>
    <cellStyle name="Output 4 4 4 2 2 2 3" xfId="34098" xr:uid="{00000000-0005-0000-0000-00004E6E0000}"/>
    <cellStyle name="Output 4 4 4 2 3" xfId="9024" xr:uid="{00000000-0005-0000-0000-00004F6E0000}"/>
    <cellStyle name="Output 4 4 4 2 3 2" xfId="18276" xr:uid="{00000000-0005-0000-0000-0000506E0000}"/>
    <cellStyle name="Output 4 4 4 2 3 2 2" xfId="27528" xr:uid="{00000000-0005-0000-0000-0000516E0000}"/>
    <cellStyle name="Output 4 4 4 2 3 2 3" xfId="36780" xr:uid="{00000000-0005-0000-0000-0000526E0000}"/>
    <cellStyle name="Output 4 4 4 2 4" xfId="12146" xr:uid="{00000000-0005-0000-0000-0000536E0000}"/>
    <cellStyle name="Output 4 4 4 2 4 2" xfId="21398" xr:uid="{00000000-0005-0000-0000-0000546E0000}"/>
    <cellStyle name="Output 4 4 4 2 4 3" xfId="30650" xr:uid="{00000000-0005-0000-0000-0000556E0000}"/>
    <cellStyle name="Output 4 4 4 3" xfId="3550" xr:uid="{00000000-0005-0000-0000-0000566E0000}"/>
    <cellStyle name="Output 4 4 4 3 2" xfId="6998" xr:uid="{00000000-0005-0000-0000-0000576E0000}"/>
    <cellStyle name="Output 4 4 4 3 2 2" xfId="16250" xr:uid="{00000000-0005-0000-0000-0000586E0000}"/>
    <cellStyle name="Output 4 4 4 3 2 2 2" xfId="25502" xr:uid="{00000000-0005-0000-0000-0000596E0000}"/>
    <cellStyle name="Output 4 4 4 3 2 2 3" xfId="34754" xr:uid="{00000000-0005-0000-0000-00005A6E0000}"/>
    <cellStyle name="Output 4 4 4 3 3" xfId="9680" xr:uid="{00000000-0005-0000-0000-00005B6E0000}"/>
    <cellStyle name="Output 4 4 4 3 3 2" xfId="18932" xr:uid="{00000000-0005-0000-0000-00005C6E0000}"/>
    <cellStyle name="Output 4 4 4 3 3 2 2" xfId="28184" xr:uid="{00000000-0005-0000-0000-00005D6E0000}"/>
    <cellStyle name="Output 4 4 4 3 3 2 3" xfId="37436" xr:uid="{00000000-0005-0000-0000-00005E6E0000}"/>
    <cellStyle name="Output 4 4 4 3 4" xfId="12802" xr:uid="{00000000-0005-0000-0000-00005F6E0000}"/>
    <cellStyle name="Output 4 4 4 3 4 2" xfId="22054" xr:uid="{00000000-0005-0000-0000-0000606E0000}"/>
    <cellStyle name="Output 4 4 4 3 4 3" xfId="31306" xr:uid="{00000000-0005-0000-0000-0000616E0000}"/>
    <cellStyle name="Output 4 4 4 4" xfId="4185" xr:uid="{00000000-0005-0000-0000-0000626E0000}"/>
    <cellStyle name="Output 4 4 4 4 2" xfId="7633" xr:uid="{00000000-0005-0000-0000-0000636E0000}"/>
    <cellStyle name="Output 4 4 4 4 2 2" xfId="16885" xr:uid="{00000000-0005-0000-0000-0000646E0000}"/>
    <cellStyle name="Output 4 4 4 4 2 2 2" xfId="26137" xr:uid="{00000000-0005-0000-0000-0000656E0000}"/>
    <cellStyle name="Output 4 4 4 4 2 2 3" xfId="35389" xr:uid="{00000000-0005-0000-0000-0000666E0000}"/>
    <cellStyle name="Output 4 4 4 4 3" xfId="10315" xr:uid="{00000000-0005-0000-0000-0000676E0000}"/>
    <cellStyle name="Output 4 4 4 4 3 2" xfId="19567" xr:uid="{00000000-0005-0000-0000-0000686E0000}"/>
    <cellStyle name="Output 4 4 4 4 3 2 2" xfId="28819" xr:uid="{00000000-0005-0000-0000-0000696E0000}"/>
    <cellStyle name="Output 4 4 4 4 3 2 3" xfId="38071" xr:uid="{00000000-0005-0000-0000-00006A6E0000}"/>
    <cellStyle name="Output 4 4 4 4 4" xfId="13437" xr:uid="{00000000-0005-0000-0000-00006B6E0000}"/>
    <cellStyle name="Output 4 4 4 4 4 2" xfId="22689" xr:uid="{00000000-0005-0000-0000-00006C6E0000}"/>
    <cellStyle name="Output 4 4 4 4 4 3" xfId="31941" xr:uid="{00000000-0005-0000-0000-00006D6E0000}"/>
    <cellStyle name="Output 4 4 4 5" xfId="5593" xr:uid="{00000000-0005-0000-0000-00006E6E0000}"/>
    <cellStyle name="Output 4 4 4 5 2" xfId="14845" xr:uid="{00000000-0005-0000-0000-00006F6E0000}"/>
    <cellStyle name="Output 4 4 4 5 2 2" xfId="24097" xr:uid="{00000000-0005-0000-0000-0000706E0000}"/>
    <cellStyle name="Output 4 4 4 5 2 3" xfId="33349" xr:uid="{00000000-0005-0000-0000-0000716E0000}"/>
    <cellStyle name="Output 4 4 4 6" xfId="8275" xr:uid="{00000000-0005-0000-0000-0000726E0000}"/>
    <cellStyle name="Output 4 4 4 6 2" xfId="17527" xr:uid="{00000000-0005-0000-0000-0000736E0000}"/>
    <cellStyle name="Output 4 4 4 6 2 2" xfId="26779" xr:uid="{00000000-0005-0000-0000-0000746E0000}"/>
    <cellStyle name="Output 4 4 4 6 2 3" xfId="36031" xr:uid="{00000000-0005-0000-0000-0000756E0000}"/>
    <cellStyle name="Output 4 4 4 7" xfId="11397" xr:uid="{00000000-0005-0000-0000-0000766E0000}"/>
    <cellStyle name="Output 4 4 4 7 2" xfId="20649" xr:uid="{00000000-0005-0000-0000-0000776E0000}"/>
    <cellStyle name="Output 4 4 4 7 3" xfId="29901" xr:uid="{00000000-0005-0000-0000-0000786E0000}"/>
    <cellStyle name="Output 4 4 5" xfId="2208" xr:uid="{00000000-0005-0000-0000-0000796E0000}"/>
    <cellStyle name="Output 4 4 5 2" xfId="2957" xr:uid="{00000000-0005-0000-0000-00007A6E0000}"/>
    <cellStyle name="Output 4 4 5 2 2" xfId="6405" xr:uid="{00000000-0005-0000-0000-00007B6E0000}"/>
    <cellStyle name="Output 4 4 5 2 2 2" xfId="15657" xr:uid="{00000000-0005-0000-0000-00007C6E0000}"/>
    <cellStyle name="Output 4 4 5 2 2 2 2" xfId="24909" xr:uid="{00000000-0005-0000-0000-00007D6E0000}"/>
    <cellStyle name="Output 4 4 5 2 2 2 3" xfId="34161" xr:uid="{00000000-0005-0000-0000-00007E6E0000}"/>
    <cellStyle name="Output 4 4 5 2 3" xfId="9087" xr:uid="{00000000-0005-0000-0000-00007F6E0000}"/>
    <cellStyle name="Output 4 4 5 2 3 2" xfId="18339" xr:uid="{00000000-0005-0000-0000-0000806E0000}"/>
    <cellStyle name="Output 4 4 5 2 3 2 2" xfId="27591" xr:uid="{00000000-0005-0000-0000-0000816E0000}"/>
    <cellStyle name="Output 4 4 5 2 3 2 3" xfId="36843" xr:uid="{00000000-0005-0000-0000-0000826E0000}"/>
    <cellStyle name="Output 4 4 5 2 4" xfId="12209" xr:uid="{00000000-0005-0000-0000-0000836E0000}"/>
    <cellStyle name="Output 4 4 5 2 4 2" xfId="21461" xr:uid="{00000000-0005-0000-0000-0000846E0000}"/>
    <cellStyle name="Output 4 4 5 2 4 3" xfId="30713" xr:uid="{00000000-0005-0000-0000-0000856E0000}"/>
    <cellStyle name="Output 4 4 5 3" xfId="3613" xr:uid="{00000000-0005-0000-0000-0000866E0000}"/>
    <cellStyle name="Output 4 4 5 3 2" xfId="7061" xr:uid="{00000000-0005-0000-0000-0000876E0000}"/>
    <cellStyle name="Output 4 4 5 3 2 2" xfId="16313" xr:uid="{00000000-0005-0000-0000-0000886E0000}"/>
    <cellStyle name="Output 4 4 5 3 2 2 2" xfId="25565" xr:uid="{00000000-0005-0000-0000-0000896E0000}"/>
    <cellStyle name="Output 4 4 5 3 2 2 3" xfId="34817" xr:uid="{00000000-0005-0000-0000-00008A6E0000}"/>
    <cellStyle name="Output 4 4 5 3 3" xfId="9743" xr:uid="{00000000-0005-0000-0000-00008B6E0000}"/>
    <cellStyle name="Output 4 4 5 3 3 2" xfId="18995" xr:uid="{00000000-0005-0000-0000-00008C6E0000}"/>
    <cellStyle name="Output 4 4 5 3 3 2 2" xfId="28247" xr:uid="{00000000-0005-0000-0000-00008D6E0000}"/>
    <cellStyle name="Output 4 4 5 3 3 2 3" xfId="37499" xr:uid="{00000000-0005-0000-0000-00008E6E0000}"/>
    <cellStyle name="Output 4 4 5 3 4" xfId="12865" xr:uid="{00000000-0005-0000-0000-00008F6E0000}"/>
    <cellStyle name="Output 4 4 5 3 4 2" xfId="22117" xr:uid="{00000000-0005-0000-0000-0000906E0000}"/>
    <cellStyle name="Output 4 4 5 3 4 3" xfId="31369" xr:uid="{00000000-0005-0000-0000-0000916E0000}"/>
    <cellStyle name="Output 4 4 5 4" xfId="4248" xr:uid="{00000000-0005-0000-0000-0000926E0000}"/>
    <cellStyle name="Output 4 4 5 4 2" xfId="7696" xr:uid="{00000000-0005-0000-0000-0000936E0000}"/>
    <cellStyle name="Output 4 4 5 4 2 2" xfId="16948" xr:uid="{00000000-0005-0000-0000-0000946E0000}"/>
    <cellStyle name="Output 4 4 5 4 2 2 2" xfId="26200" xr:uid="{00000000-0005-0000-0000-0000956E0000}"/>
    <cellStyle name="Output 4 4 5 4 2 2 3" xfId="35452" xr:uid="{00000000-0005-0000-0000-0000966E0000}"/>
    <cellStyle name="Output 4 4 5 4 3" xfId="10378" xr:uid="{00000000-0005-0000-0000-0000976E0000}"/>
    <cellStyle name="Output 4 4 5 4 3 2" xfId="19630" xr:uid="{00000000-0005-0000-0000-0000986E0000}"/>
    <cellStyle name="Output 4 4 5 4 3 2 2" xfId="28882" xr:uid="{00000000-0005-0000-0000-0000996E0000}"/>
    <cellStyle name="Output 4 4 5 4 3 2 3" xfId="38134" xr:uid="{00000000-0005-0000-0000-00009A6E0000}"/>
    <cellStyle name="Output 4 4 5 4 4" xfId="13500" xr:uid="{00000000-0005-0000-0000-00009B6E0000}"/>
    <cellStyle name="Output 4 4 5 4 4 2" xfId="22752" xr:uid="{00000000-0005-0000-0000-00009C6E0000}"/>
    <cellStyle name="Output 4 4 5 4 4 3" xfId="32004" xr:uid="{00000000-0005-0000-0000-00009D6E0000}"/>
    <cellStyle name="Output 4 4 5 5" xfId="5656" xr:uid="{00000000-0005-0000-0000-00009E6E0000}"/>
    <cellStyle name="Output 4 4 5 5 2" xfId="14908" xr:uid="{00000000-0005-0000-0000-00009F6E0000}"/>
    <cellStyle name="Output 4 4 5 5 2 2" xfId="24160" xr:uid="{00000000-0005-0000-0000-0000A06E0000}"/>
    <cellStyle name="Output 4 4 5 5 2 3" xfId="33412" xr:uid="{00000000-0005-0000-0000-0000A16E0000}"/>
    <cellStyle name="Output 4 4 5 6" xfId="8338" xr:uid="{00000000-0005-0000-0000-0000A26E0000}"/>
    <cellStyle name="Output 4 4 5 6 2" xfId="17590" xr:uid="{00000000-0005-0000-0000-0000A36E0000}"/>
    <cellStyle name="Output 4 4 5 6 2 2" xfId="26842" xr:uid="{00000000-0005-0000-0000-0000A46E0000}"/>
    <cellStyle name="Output 4 4 5 6 2 3" xfId="36094" xr:uid="{00000000-0005-0000-0000-0000A56E0000}"/>
    <cellStyle name="Output 4 4 5 7" xfId="11460" xr:uid="{00000000-0005-0000-0000-0000A66E0000}"/>
    <cellStyle name="Output 4 4 5 7 2" xfId="20712" xr:uid="{00000000-0005-0000-0000-0000A76E0000}"/>
    <cellStyle name="Output 4 4 5 7 3" xfId="29964" xr:uid="{00000000-0005-0000-0000-0000A86E0000}"/>
    <cellStyle name="Output 4 4 6" xfId="2266" xr:uid="{00000000-0005-0000-0000-0000A96E0000}"/>
    <cellStyle name="Output 4 4 6 2" xfId="3015" xr:uid="{00000000-0005-0000-0000-0000AA6E0000}"/>
    <cellStyle name="Output 4 4 6 2 2" xfId="6463" xr:uid="{00000000-0005-0000-0000-0000AB6E0000}"/>
    <cellStyle name="Output 4 4 6 2 2 2" xfId="15715" xr:uid="{00000000-0005-0000-0000-0000AC6E0000}"/>
    <cellStyle name="Output 4 4 6 2 2 2 2" xfId="24967" xr:uid="{00000000-0005-0000-0000-0000AD6E0000}"/>
    <cellStyle name="Output 4 4 6 2 2 2 3" xfId="34219" xr:uid="{00000000-0005-0000-0000-0000AE6E0000}"/>
    <cellStyle name="Output 4 4 6 2 3" xfId="9145" xr:uid="{00000000-0005-0000-0000-0000AF6E0000}"/>
    <cellStyle name="Output 4 4 6 2 3 2" xfId="18397" xr:uid="{00000000-0005-0000-0000-0000B06E0000}"/>
    <cellStyle name="Output 4 4 6 2 3 2 2" xfId="27649" xr:uid="{00000000-0005-0000-0000-0000B16E0000}"/>
    <cellStyle name="Output 4 4 6 2 3 2 3" xfId="36901" xr:uid="{00000000-0005-0000-0000-0000B26E0000}"/>
    <cellStyle name="Output 4 4 6 2 4" xfId="12267" xr:uid="{00000000-0005-0000-0000-0000B36E0000}"/>
    <cellStyle name="Output 4 4 6 2 4 2" xfId="21519" xr:uid="{00000000-0005-0000-0000-0000B46E0000}"/>
    <cellStyle name="Output 4 4 6 2 4 3" xfId="30771" xr:uid="{00000000-0005-0000-0000-0000B56E0000}"/>
    <cellStyle name="Output 4 4 6 3" xfId="3671" xr:uid="{00000000-0005-0000-0000-0000B66E0000}"/>
    <cellStyle name="Output 4 4 6 3 2" xfId="7119" xr:uid="{00000000-0005-0000-0000-0000B76E0000}"/>
    <cellStyle name="Output 4 4 6 3 2 2" xfId="16371" xr:uid="{00000000-0005-0000-0000-0000B86E0000}"/>
    <cellStyle name="Output 4 4 6 3 2 2 2" xfId="25623" xr:uid="{00000000-0005-0000-0000-0000B96E0000}"/>
    <cellStyle name="Output 4 4 6 3 2 2 3" xfId="34875" xr:uid="{00000000-0005-0000-0000-0000BA6E0000}"/>
    <cellStyle name="Output 4 4 6 3 3" xfId="9801" xr:uid="{00000000-0005-0000-0000-0000BB6E0000}"/>
    <cellStyle name="Output 4 4 6 3 3 2" xfId="19053" xr:uid="{00000000-0005-0000-0000-0000BC6E0000}"/>
    <cellStyle name="Output 4 4 6 3 3 2 2" xfId="28305" xr:uid="{00000000-0005-0000-0000-0000BD6E0000}"/>
    <cellStyle name="Output 4 4 6 3 3 2 3" xfId="37557" xr:uid="{00000000-0005-0000-0000-0000BE6E0000}"/>
    <cellStyle name="Output 4 4 6 3 4" xfId="12923" xr:uid="{00000000-0005-0000-0000-0000BF6E0000}"/>
    <cellStyle name="Output 4 4 6 3 4 2" xfId="22175" xr:uid="{00000000-0005-0000-0000-0000C06E0000}"/>
    <cellStyle name="Output 4 4 6 3 4 3" xfId="31427" xr:uid="{00000000-0005-0000-0000-0000C16E0000}"/>
    <cellStyle name="Output 4 4 6 4" xfId="4306" xr:uid="{00000000-0005-0000-0000-0000C26E0000}"/>
    <cellStyle name="Output 4 4 6 4 2" xfId="7754" xr:uid="{00000000-0005-0000-0000-0000C36E0000}"/>
    <cellStyle name="Output 4 4 6 4 2 2" xfId="17006" xr:uid="{00000000-0005-0000-0000-0000C46E0000}"/>
    <cellStyle name="Output 4 4 6 4 2 2 2" xfId="26258" xr:uid="{00000000-0005-0000-0000-0000C56E0000}"/>
    <cellStyle name="Output 4 4 6 4 2 2 3" xfId="35510" xr:uid="{00000000-0005-0000-0000-0000C66E0000}"/>
    <cellStyle name="Output 4 4 6 4 3" xfId="10436" xr:uid="{00000000-0005-0000-0000-0000C76E0000}"/>
    <cellStyle name="Output 4 4 6 4 3 2" xfId="19688" xr:uid="{00000000-0005-0000-0000-0000C86E0000}"/>
    <cellStyle name="Output 4 4 6 4 3 2 2" xfId="28940" xr:uid="{00000000-0005-0000-0000-0000C96E0000}"/>
    <cellStyle name="Output 4 4 6 4 3 2 3" xfId="38192" xr:uid="{00000000-0005-0000-0000-0000CA6E0000}"/>
    <cellStyle name="Output 4 4 6 4 4" xfId="13558" xr:uid="{00000000-0005-0000-0000-0000CB6E0000}"/>
    <cellStyle name="Output 4 4 6 4 4 2" xfId="22810" xr:uid="{00000000-0005-0000-0000-0000CC6E0000}"/>
    <cellStyle name="Output 4 4 6 4 4 3" xfId="32062" xr:uid="{00000000-0005-0000-0000-0000CD6E0000}"/>
    <cellStyle name="Output 4 4 6 5" xfId="5714" xr:uid="{00000000-0005-0000-0000-0000CE6E0000}"/>
    <cellStyle name="Output 4 4 6 5 2" xfId="14966" xr:uid="{00000000-0005-0000-0000-0000CF6E0000}"/>
    <cellStyle name="Output 4 4 6 5 2 2" xfId="24218" xr:uid="{00000000-0005-0000-0000-0000D06E0000}"/>
    <cellStyle name="Output 4 4 6 5 2 3" xfId="33470" xr:uid="{00000000-0005-0000-0000-0000D16E0000}"/>
    <cellStyle name="Output 4 4 6 6" xfId="8396" xr:uid="{00000000-0005-0000-0000-0000D26E0000}"/>
    <cellStyle name="Output 4 4 6 6 2" xfId="17648" xr:uid="{00000000-0005-0000-0000-0000D36E0000}"/>
    <cellStyle name="Output 4 4 6 6 2 2" xfId="26900" xr:uid="{00000000-0005-0000-0000-0000D46E0000}"/>
    <cellStyle name="Output 4 4 6 6 2 3" xfId="36152" xr:uid="{00000000-0005-0000-0000-0000D56E0000}"/>
    <cellStyle name="Output 4 4 6 7" xfId="11518" xr:uid="{00000000-0005-0000-0000-0000D66E0000}"/>
    <cellStyle name="Output 4 4 6 7 2" xfId="20770" xr:uid="{00000000-0005-0000-0000-0000D76E0000}"/>
    <cellStyle name="Output 4 4 6 7 3" xfId="30022" xr:uid="{00000000-0005-0000-0000-0000D86E0000}"/>
    <cellStyle name="Output 4 4 7" xfId="1109" xr:uid="{00000000-0005-0000-0000-0000D96E0000}"/>
    <cellStyle name="Output 4 4 7 2" xfId="4837" xr:uid="{00000000-0005-0000-0000-0000DA6E0000}"/>
    <cellStyle name="Output 4 4 7 2 2" xfId="14089" xr:uid="{00000000-0005-0000-0000-0000DB6E0000}"/>
    <cellStyle name="Output 4 4 7 2 2 2" xfId="23341" xr:uid="{00000000-0005-0000-0000-0000DC6E0000}"/>
    <cellStyle name="Output 4 4 7 2 2 3" xfId="32593" xr:uid="{00000000-0005-0000-0000-0000DD6E0000}"/>
    <cellStyle name="Output 4 4 7 3" xfId="4877" xr:uid="{00000000-0005-0000-0000-0000DE6E0000}"/>
    <cellStyle name="Output 4 4 7 3 2" xfId="14129" xr:uid="{00000000-0005-0000-0000-0000DF6E0000}"/>
    <cellStyle name="Output 4 4 7 3 2 2" xfId="23381" xr:uid="{00000000-0005-0000-0000-0000E06E0000}"/>
    <cellStyle name="Output 4 4 7 3 2 3" xfId="32633" xr:uid="{00000000-0005-0000-0000-0000E16E0000}"/>
    <cellStyle name="Output 4 4 7 4" xfId="10863" xr:uid="{00000000-0005-0000-0000-0000E26E0000}"/>
    <cellStyle name="Output 4 4 7 4 2" xfId="20115" xr:uid="{00000000-0005-0000-0000-0000E36E0000}"/>
    <cellStyle name="Output 4 4 7 4 3" xfId="29367" xr:uid="{00000000-0005-0000-0000-0000E46E0000}"/>
    <cellStyle name="Output 4 4 8" xfId="2315" xr:uid="{00000000-0005-0000-0000-0000E56E0000}"/>
    <cellStyle name="Output 4 4 8 2" xfId="5763" xr:uid="{00000000-0005-0000-0000-0000E66E0000}"/>
    <cellStyle name="Output 4 4 8 2 2" xfId="15015" xr:uid="{00000000-0005-0000-0000-0000E76E0000}"/>
    <cellStyle name="Output 4 4 8 2 2 2" xfId="24267" xr:uid="{00000000-0005-0000-0000-0000E86E0000}"/>
    <cellStyle name="Output 4 4 8 2 2 3" xfId="33519" xr:uid="{00000000-0005-0000-0000-0000E96E0000}"/>
    <cellStyle name="Output 4 4 8 3" xfId="8445" xr:uid="{00000000-0005-0000-0000-0000EA6E0000}"/>
    <cellStyle name="Output 4 4 8 3 2" xfId="17697" xr:uid="{00000000-0005-0000-0000-0000EB6E0000}"/>
    <cellStyle name="Output 4 4 8 3 2 2" xfId="26949" xr:uid="{00000000-0005-0000-0000-0000EC6E0000}"/>
    <cellStyle name="Output 4 4 8 3 2 3" xfId="36201" xr:uid="{00000000-0005-0000-0000-0000ED6E0000}"/>
    <cellStyle name="Output 4 4 8 4" xfId="11567" xr:uid="{00000000-0005-0000-0000-0000EE6E0000}"/>
    <cellStyle name="Output 4 4 8 4 2" xfId="20819" xr:uid="{00000000-0005-0000-0000-0000EF6E0000}"/>
    <cellStyle name="Output 4 4 8 4 3" xfId="30071" xr:uid="{00000000-0005-0000-0000-0000F06E0000}"/>
    <cellStyle name="Output 4 4 9" xfId="1037" xr:uid="{00000000-0005-0000-0000-0000F16E0000}"/>
    <cellStyle name="Output 4 4 9 2" xfId="4765" xr:uid="{00000000-0005-0000-0000-0000F26E0000}"/>
    <cellStyle name="Output 4 4 9 2 2" xfId="14017" xr:uid="{00000000-0005-0000-0000-0000F36E0000}"/>
    <cellStyle name="Output 4 4 9 2 2 2" xfId="23269" xr:uid="{00000000-0005-0000-0000-0000F46E0000}"/>
    <cellStyle name="Output 4 4 9 2 2 3" xfId="32521" xr:uid="{00000000-0005-0000-0000-0000F56E0000}"/>
    <cellStyle name="Output 4 4 9 3" xfId="4392" xr:uid="{00000000-0005-0000-0000-0000F66E0000}"/>
    <cellStyle name="Output 4 4 9 3 2" xfId="13644" xr:uid="{00000000-0005-0000-0000-0000F76E0000}"/>
    <cellStyle name="Output 4 4 9 3 2 2" xfId="22896" xr:uid="{00000000-0005-0000-0000-0000F86E0000}"/>
    <cellStyle name="Output 4 4 9 3 2 3" xfId="32148" xr:uid="{00000000-0005-0000-0000-0000F96E0000}"/>
    <cellStyle name="Output 4 4 9 4" xfId="10791" xr:uid="{00000000-0005-0000-0000-0000FA6E0000}"/>
    <cellStyle name="Output 4 4 9 4 2" xfId="20043" xr:uid="{00000000-0005-0000-0000-0000FB6E0000}"/>
    <cellStyle name="Output 4 4 9 4 3" xfId="29295" xr:uid="{00000000-0005-0000-0000-0000FC6E0000}"/>
    <cellStyle name="Output 4 5" xfId="1761" xr:uid="{00000000-0005-0000-0000-0000FD6E0000}"/>
    <cellStyle name="Output 4 5 2" xfId="2514" xr:uid="{00000000-0005-0000-0000-0000FE6E0000}"/>
    <cellStyle name="Output 4 5 2 2" xfId="5962" xr:uid="{00000000-0005-0000-0000-0000FF6E0000}"/>
    <cellStyle name="Output 4 5 2 2 2" xfId="15214" xr:uid="{00000000-0005-0000-0000-0000006F0000}"/>
    <cellStyle name="Output 4 5 2 2 2 2" xfId="24466" xr:uid="{00000000-0005-0000-0000-0000016F0000}"/>
    <cellStyle name="Output 4 5 2 2 2 3" xfId="33718" xr:uid="{00000000-0005-0000-0000-0000026F0000}"/>
    <cellStyle name="Output 4 5 2 3" xfId="8644" xr:uid="{00000000-0005-0000-0000-0000036F0000}"/>
    <cellStyle name="Output 4 5 2 3 2" xfId="17896" xr:uid="{00000000-0005-0000-0000-0000046F0000}"/>
    <cellStyle name="Output 4 5 2 3 2 2" xfId="27148" xr:uid="{00000000-0005-0000-0000-0000056F0000}"/>
    <cellStyle name="Output 4 5 2 3 2 3" xfId="36400" xr:uid="{00000000-0005-0000-0000-0000066F0000}"/>
    <cellStyle name="Output 4 5 2 4" xfId="11766" xr:uid="{00000000-0005-0000-0000-0000076F0000}"/>
    <cellStyle name="Output 4 5 2 4 2" xfId="21018" xr:uid="{00000000-0005-0000-0000-0000086F0000}"/>
    <cellStyle name="Output 4 5 2 4 3" xfId="30270" xr:uid="{00000000-0005-0000-0000-0000096F0000}"/>
    <cellStyle name="Output 4 5 3" xfId="3170" xr:uid="{00000000-0005-0000-0000-00000A6F0000}"/>
    <cellStyle name="Output 4 5 3 2" xfId="6618" xr:uid="{00000000-0005-0000-0000-00000B6F0000}"/>
    <cellStyle name="Output 4 5 3 2 2" xfId="15870" xr:uid="{00000000-0005-0000-0000-00000C6F0000}"/>
    <cellStyle name="Output 4 5 3 2 2 2" xfId="25122" xr:uid="{00000000-0005-0000-0000-00000D6F0000}"/>
    <cellStyle name="Output 4 5 3 2 2 3" xfId="34374" xr:uid="{00000000-0005-0000-0000-00000E6F0000}"/>
    <cellStyle name="Output 4 5 3 3" xfId="9300" xr:uid="{00000000-0005-0000-0000-00000F6F0000}"/>
    <cellStyle name="Output 4 5 3 3 2" xfId="18552" xr:uid="{00000000-0005-0000-0000-0000106F0000}"/>
    <cellStyle name="Output 4 5 3 3 2 2" xfId="27804" xr:uid="{00000000-0005-0000-0000-0000116F0000}"/>
    <cellStyle name="Output 4 5 3 3 2 3" xfId="37056" xr:uid="{00000000-0005-0000-0000-0000126F0000}"/>
    <cellStyle name="Output 4 5 3 4" xfId="12422" xr:uid="{00000000-0005-0000-0000-0000136F0000}"/>
    <cellStyle name="Output 4 5 3 4 2" xfId="21674" xr:uid="{00000000-0005-0000-0000-0000146F0000}"/>
    <cellStyle name="Output 4 5 3 4 3" xfId="30926" xr:uid="{00000000-0005-0000-0000-0000156F0000}"/>
    <cellStyle name="Output 4 5 4" xfId="3805" xr:uid="{00000000-0005-0000-0000-0000166F0000}"/>
    <cellStyle name="Output 4 5 4 2" xfId="7253" xr:uid="{00000000-0005-0000-0000-0000176F0000}"/>
    <cellStyle name="Output 4 5 4 2 2" xfId="16505" xr:uid="{00000000-0005-0000-0000-0000186F0000}"/>
    <cellStyle name="Output 4 5 4 2 2 2" xfId="25757" xr:uid="{00000000-0005-0000-0000-0000196F0000}"/>
    <cellStyle name="Output 4 5 4 2 2 3" xfId="35009" xr:uid="{00000000-0005-0000-0000-00001A6F0000}"/>
    <cellStyle name="Output 4 5 4 3" xfId="9935" xr:uid="{00000000-0005-0000-0000-00001B6F0000}"/>
    <cellStyle name="Output 4 5 4 3 2" xfId="19187" xr:uid="{00000000-0005-0000-0000-00001C6F0000}"/>
    <cellStyle name="Output 4 5 4 3 2 2" xfId="28439" xr:uid="{00000000-0005-0000-0000-00001D6F0000}"/>
    <cellStyle name="Output 4 5 4 3 2 3" xfId="37691" xr:uid="{00000000-0005-0000-0000-00001E6F0000}"/>
    <cellStyle name="Output 4 5 4 4" xfId="13057" xr:uid="{00000000-0005-0000-0000-00001F6F0000}"/>
    <cellStyle name="Output 4 5 4 4 2" xfId="22309" xr:uid="{00000000-0005-0000-0000-0000206F0000}"/>
    <cellStyle name="Output 4 5 4 4 3" xfId="31561" xr:uid="{00000000-0005-0000-0000-0000216F0000}"/>
    <cellStyle name="Output 4 5 5" xfId="5211" xr:uid="{00000000-0005-0000-0000-0000226F0000}"/>
    <cellStyle name="Output 4 5 5 2" xfId="14463" xr:uid="{00000000-0005-0000-0000-0000236F0000}"/>
    <cellStyle name="Output 4 5 5 2 2" xfId="23715" xr:uid="{00000000-0005-0000-0000-0000246F0000}"/>
    <cellStyle name="Output 4 5 5 2 3" xfId="32967" xr:uid="{00000000-0005-0000-0000-0000256F0000}"/>
    <cellStyle name="Output 4 5 6" xfId="7894" xr:uid="{00000000-0005-0000-0000-0000266F0000}"/>
    <cellStyle name="Output 4 5 6 2" xfId="17146" xr:uid="{00000000-0005-0000-0000-0000276F0000}"/>
    <cellStyle name="Output 4 5 6 2 2" xfId="26398" xr:uid="{00000000-0005-0000-0000-0000286F0000}"/>
    <cellStyle name="Output 4 5 6 2 3" xfId="35650" xr:uid="{00000000-0005-0000-0000-0000296F0000}"/>
    <cellStyle name="Output 4 5 7" xfId="11016" xr:uid="{00000000-0005-0000-0000-00002A6F0000}"/>
    <cellStyle name="Output 4 5 7 2" xfId="20268" xr:uid="{00000000-0005-0000-0000-00002B6F0000}"/>
    <cellStyle name="Output 4 5 7 3" xfId="29520" xr:uid="{00000000-0005-0000-0000-00002C6F0000}"/>
    <cellStyle name="Output 4 6" xfId="1727" xr:uid="{00000000-0005-0000-0000-00002D6F0000}"/>
    <cellStyle name="Output 4 6 2" xfId="2480" xr:uid="{00000000-0005-0000-0000-00002E6F0000}"/>
    <cellStyle name="Output 4 6 2 2" xfId="5928" xr:uid="{00000000-0005-0000-0000-00002F6F0000}"/>
    <cellStyle name="Output 4 6 2 2 2" xfId="15180" xr:uid="{00000000-0005-0000-0000-0000306F0000}"/>
    <cellStyle name="Output 4 6 2 2 2 2" xfId="24432" xr:uid="{00000000-0005-0000-0000-0000316F0000}"/>
    <cellStyle name="Output 4 6 2 2 2 3" xfId="33684" xr:uid="{00000000-0005-0000-0000-0000326F0000}"/>
    <cellStyle name="Output 4 6 2 3" xfId="8610" xr:uid="{00000000-0005-0000-0000-0000336F0000}"/>
    <cellStyle name="Output 4 6 2 3 2" xfId="17862" xr:uid="{00000000-0005-0000-0000-0000346F0000}"/>
    <cellStyle name="Output 4 6 2 3 2 2" xfId="27114" xr:uid="{00000000-0005-0000-0000-0000356F0000}"/>
    <cellStyle name="Output 4 6 2 3 2 3" xfId="36366" xr:uid="{00000000-0005-0000-0000-0000366F0000}"/>
    <cellStyle name="Output 4 6 2 4" xfId="11732" xr:uid="{00000000-0005-0000-0000-0000376F0000}"/>
    <cellStyle name="Output 4 6 2 4 2" xfId="20984" xr:uid="{00000000-0005-0000-0000-0000386F0000}"/>
    <cellStyle name="Output 4 6 2 4 3" xfId="30236" xr:uid="{00000000-0005-0000-0000-0000396F0000}"/>
    <cellStyle name="Output 4 6 3" xfId="3136" xr:uid="{00000000-0005-0000-0000-00003A6F0000}"/>
    <cellStyle name="Output 4 6 3 2" xfId="6584" xr:uid="{00000000-0005-0000-0000-00003B6F0000}"/>
    <cellStyle name="Output 4 6 3 2 2" xfId="15836" xr:uid="{00000000-0005-0000-0000-00003C6F0000}"/>
    <cellStyle name="Output 4 6 3 2 2 2" xfId="25088" xr:uid="{00000000-0005-0000-0000-00003D6F0000}"/>
    <cellStyle name="Output 4 6 3 2 2 3" xfId="34340" xr:uid="{00000000-0005-0000-0000-00003E6F0000}"/>
    <cellStyle name="Output 4 6 3 3" xfId="9266" xr:uid="{00000000-0005-0000-0000-00003F6F0000}"/>
    <cellStyle name="Output 4 6 3 3 2" xfId="18518" xr:uid="{00000000-0005-0000-0000-0000406F0000}"/>
    <cellStyle name="Output 4 6 3 3 2 2" xfId="27770" xr:uid="{00000000-0005-0000-0000-0000416F0000}"/>
    <cellStyle name="Output 4 6 3 3 2 3" xfId="37022" xr:uid="{00000000-0005-0000-0000-0000426F0000}"/>
    <cellStyle name="Output 4 6 3 4" xfId="12388" xr:uid="{00000000-0005-0000-0000-0000436F0000}"/>
    <cellStyle name="Output 4 6 3 4 2" xfId="21640" xr:uid="{00000000-0005-0000-0000-0000446F0000}"/>
    <cellStyle name="Output 4 6 3 4 3" xfId="30892" xr:uid="{00000000-0005-0000-0000-0000456F0000}"/>
    <cellStyle name="Output 4 6 4" xfId="3771" xr:uid="{00000000-0005-0000-0000-0000466F0000}"/>
    <cellStyle name="Output 4 6 4 2" xfId="7219" xr:uid="{00000000-0005-0000-0000-0000476F0000}"/>
    <cellStyle name="Output 4 6 4 2 2" xfId="16471" xr:uid="{00000000-0005-0000-0000-0000486F0000}"/>
    <cellStyle name="Output 4 6 4 2 2 2" xfId="25723" xr:uid="{00000000-0005-0000-0000-0000496F0000}"/>
    <cellStyle name="Output 4 6 4 2 2 3" xfId="34975" xr:uid="{00000000-0005-0000-0000-00004A6F0000}"/>
    <cellStyle name="Output 4 6 4 3" xfId="9901" xr:uid="{00000000-0005-0000-0000-00004B6F0000}"/>
    <cellStyle name="Output 4 6 4 3 2" xfId="19153" xr:uid="{00000000-0005-0000-0000-00004C6F0000}"/>
    <cellStyle name="Output 4 6 4 3 2 2" xfId="28405" xr:uid="{00000000-0005-0000-0000-00004D6F0000}"/>
    <cellStyle name="Output 4 6 4 3 2 3" xfId="37657" xr:uid="{00000000-0005-0000-0000-00004E6F0000}"/>
    <cellStyle name="Output 4 6 4 4" xfId="13023" xr:uid="{00000000-0005-0000-0000-00004F6F0000}"/>
    <cellStyle name="Output 4 6 4 4 2" xfId="22275" xr:uid="{00000000-0005-0000-0000-0000506F0000}"/>
    <cellStyle name="Output 4 6 4 4 3" xfId="31527" xr:uid="{00000000-0005-0000-0000-0000516F0000}"/>
    <cellStyle name="Output 4 6 5" xfId="5177" xr:uid="{00000000-0005-0000-0000-0000526F0000}"/>
    <cellStyle name="Output 4 6 5 2" xfId="14429" xr:uid="{00000000-0005-0000-0000-0000536F0000}"/>
    <cellStyle name="Output 4 6 5 2 2" xfId="23681" xr:uid="{00000000-0005-0000-0000-0000546F0000}"/>
    <cellStyle name="Output 4 6 5 2 3" xfId="32933" xr:uid="{00000000-0005-0000-0000-0000556F0000}"/>
    <cellStyle name="Output 4 6 6" xfId="7860" xr:uid="{00000000-0005-0000-0000-0000566F0000}"/>
    <cellStyle name="Output 4 6 6 2" xfId="17112" xr:uid="{00000000-0005-0000-0000-0000576F0000}"/>
    <cellStyle name="Output 4 6 6 2 2" xfId="26364" xr:uid="{00000000-0005-0000-0000-0000586F0000}"/>
    <cellStyle name="Output 4 6 6 2 3" xfId="35616" xr:uid="{00000000-0005-0000-0000-0000596F0000}"/>
    <cellStyle name="Output 4 6 7" xfId="10982" xr:uid="{00000000-0005-0000-0000-00005A6F0000}"/>
    <cellStyle name="Output 4 6 7 2" xfId="20234" xr:uid="{00000000-0005-0000-0000-00005B6F0000}"/>
    <cellStyle name="Output 4 6 7 3" xfId="29486" xr:uid="{00000000-0005-0000-0000-00005C6F0000}"/>
    <cellStyle name="Output 4 7" xfId="1875" xr:uid="{00000000-0005-0000-0000-00005D6F0000}"/>
    <cellStyle name="Output 4 7 2" xfId="2628" xr:uid="{00000000-0005-0000-0000-00005E6F0000}"/>
    <cellStyle name="Output 4 7 2 2" xfId="6076" xr:uid="{00000000-0005-0000-0000-00005F6F0000}"/>
    <cellStyle name="Output 4 7 2 2 2" xfId="15328" xr:uid="{00000000-0005-0000-0000-0000606F0000}"/>
    <cellStyle name="Output 4 7 2 2 2 2" xfId="24580" xr:uid="{00000000-0005-0000-0000-0000616F0000}"/>
    <cellStyle name="Output 4 7 2 2 2 3" xfId="33832" xr:uid="{00000000-0005-0000-0000-0000626F0000}"/>
    <cellStyle name="Output 4 7 2 3" xfId="8758" xr:uid="{00000000-0005-0000-0000-0000636F0000}"/>
    <cellStyle name="Output 4 7 2 3 2" xfId="18010" xr:uid="{00000000-0005-0000-0000-0000646F0000}"/>
    <cellStyle name="Output 4 7 2 3 2 2" xfId="27262" xr:uid="{00000000-0005-0000-0000-0000656F0000}"/>
    <cellStyle name="Output 4 7 2 3 2 3" xfId="36514" xr:uid="{00000000-0005-0000-0000-0000666F0000}"/>
    <cellStyle name="Output 4 7 2 4" xfId="11880" xr:uid="{00000000-0005-0000-0000-0000676F0000}"/>
    <cellStyle name="Output 4 7 2 4 2" xfId="21132" xr:uid="{00000000-0005-0000-0000-0000686F0000}"/>
    <cellStyle name="Output 4 7 2 4 3" xfId="30384" xr:uid="{00000000-0005-0000-0000-0000696F0000}"/>
    <cellStyle name="Output 4 7 3" xfId="3284" xr:uid="{00000000-0005-0000-0000-00006A6F0000}"/>
    <cellStyle name="Output 4 7 3 2" xfId="6732" xr:uid="{00000000-0005-0000-0000-00006B6F0000}"/>
    <cellStyle name="Output 4 7 3 2 2" xfId="15984" xr:uid="{00000000-0005-0000-0000-00006C6F0000}"/>
    <cellStyle name="Output 4 7 3 2 2 2" xfId="25236" xr:uid="{00000000-0005-0000-0000-00006D6F0000}"/>
    <cellStyle name="Output 4 7 3 2 2 3" xfId="34488" xr:uid="{00000000-0005-0000-0000-00006E6F0000}"/>
    <cellStyle name="Output 4 7 3 3" xfId="9414" xr:uid="{00000000-0005-0000-0000-00006F6F0000}"/>
    <cellStyle name="Output 4 7 3 3 2" xfId="18666" xr:uid="{00000000-0005-0000-0000-0000706F0000}"/>
    <cellStyle name="Output 4 7 3 3 2 2" xfId="27918" xr:uid="{00000000-0005-0000-0000-0000716F0000}"/>
    <cellStyle name="Output 4 7 3 3 2 3" xfId="37170" xr:uid="{00000000-0005-0000-0000-0000726F0000}"/>
    <cellStyle name="Output 4 7 3 4" xfId="12536" xr:uid="{00000000-0005-0000-0000-0000736F0000}"/>
    <cellStyle name="Output 4 7 3 4 2" xfId="21788" xr:uid="{00000000-0005-0000-0000-0000746F0000}"/>
    <cellStyle name="Output 4 7 3 4 3" xfId="31040" xr:uid="{00000000-0005-0000-0000-0000756F0000}"/>
    <cellStyle name="Output 4 7 4" xfId="3919" xr:uid="{00000000-0005-0000-0000-0000766F0000}"/>
    <cellStyle name="Output 4 7 4 2" xfId="7367" xr:uid="{00000000-0005-0000-0000-0000776F0000}"/>
    <cellStyle name="Output 4 7 4 2 2" xfId="16619" xr:uid="{00000000-0005-0000-0000-0000786F0000}"/>
    <cellStyle name="Output 4 7 4 2 2 2" xfId="25871" xr:uid="{00000000-0005-0000-0000-0000796F0000}"/>
    <cellStyle name="Output 4 7 4 2 2 3" xfId="35123" xr:uid="{00000000-0005-0000-0000-00007A6F0000}"/>
    <cellStyle name="Output 4 7 4 3" xfId="10049" xr:uid="{00000000-0005-0000-0000-00007B6F0000}"/>
    <cellStyle name="Output 4 7 4 3 2" xfId="19301" xr:uid="{00000000-0005-0000-0000-00007C6F0000}"/>
    <cellStyle name="Output 4 7 4 3 2 2" xfId="28553" xr:uid="{00000000-0005-0000-0000-00007D6F0000}"/>
    <cellStyle name="Output 4 7 4 3 2 3" xfId="37805" xr:uid="{00000000-0005-0000-0000-00007E6F0000}"/>
    <cellStyle name="Output 4 7 4 4" xfId="13171" xr:uid="{00000000-0005-0000-0000-00007F6F0000}"/>
    <cellStyle name="Output 4 7 4 4 2" xfId="22423" xr:uid="{00000000-0005-0000-0000-0000806F0000}"/>
    <cellStyle name="Output 4 7 4 4 3" xfId="31675" xr:uid="{00000000-0005-0000-0000-0000816F0000}"/>
    <cellStyle name="Output 4 7 5" xfId="5325" xr:uid="{00000000-0005-0000-0000-0000826F0000}"/>
    <cellStyle name="Output 4 7 5 2" xfId="14577" xr:uid="{00000000-0005-0000-0000-0000836F0000}"/>
    <cellStyle name="Output 4 7 5 2 2" xfId="23829" xr:uid="{00000000-0005-0000-0000-0000846F0000}"/>
    <cellStyle name="Output 4 7 5 2 3" xfId="33081" xr:uid="{00000000-0005-0000-0000-0000856F0000}"/>
    <cellStyle name="Output 4 7 6" xfId="8008" xr:uid="{00000000-0005-0000-0000-0000866F0000}"/>
    <cellStyle name="Output 4 7 6 2" xfId="17260" xr:uid="{00000000-0005-0000-0000-0000876F0000}"/>
    <cellStyle name="Output 4 7 6 2 2" xfId="26512" xr:uid="{00000000-0005-0000-0000-0000886F0000}"/>
    <cellStyle name="Output 4 7 6 2 3" xfId="35764" xr:uid="{00000000-0005-0000-0000-0000896F0000}"/>
    <cellStyle name="Output 4 7 7" xfId="11130" xr:uid="{00000000-0005-0000-0000-00008A6F0000}"/>
    <cellStyle name="Output 4 7 7 2" xfId="20382" xr:uid="{00000000-0005-0000-0000-00008B6F0000}"/>
    <cellStyle name="Output 4 7 7 3" xfId="29634" xr:uid="{00000000-0005-0000-0000-00008C6F0000}"/>
    <cellStyle name="Output 4 8" xfId="1827" xr:uid="{00000000-0005-0000-0000-00008D6F0000}"/>
    <cellStyle name="Output 4 8 2" xfId="2580" xr:uid="{00000000-0005-0000-0000-00008E6F0000}"/>
    <cellStyle name="Output 4 8 2 2" xfId="6028" xr:uid="{00000000-0005-0000-0000-00008F6F0000}"/>
    <cellStyle name="Output 4 8 2 2 2" xfId="15280" xr:uid="{00000000-0005-0000-0000-0000906F0000}"/>
    <cellStyle name="Output 4 8 2 2 2 2" xfId="24532" xr:uid="{00000000-0005-0000-0000-0000916F0000}"/>
    <cellStyle name="Output 4 8 2 2 2 3" xfId="33784" xr:uid="{00000000-0005-0000-0000-0000926F0000}"/>
    <cellStyle name="Output 4 8 2 3" xfId="8710" xr:uid="{00000000-0005-0000-0000-0000936F0000}"/>
    <cellStyle name="Output 4 8 2 3 2" xfId="17962" xr:uid="{00000000-0005-0000-0000-0000946F0000}"/>
    <cellStyle name="Output 4 8 2 3 2 2" xfId="27214" xr:uid="{00000000-0005-0000-0000-0000956F0000}"/>
    <cellStyle name="Output 4 8 2 3 2 3" xfId="36466" xr:uid="{00000000-0005-0000-0000-0000966F0000}"/>
    <cellStyle name="Output 4 8 2 4" xfId="11832" xr:uid="{00000000-0005-0000-0000-0000976F0000}"/>
    <cellStyle name="Output 4 8 2 4 2" xfId="21084" xr:uid="{00000000-0005-0000-0000-0000986F0000}"/>
    <cellStyle name="Output 4 8 2 4 3" xfId="30336" xr:uid="{00000000-0005-0000-0000-0000996F0000}"/>
    <cellStyle name="Output 4 8 3" xfId="3236" xr:uid="{00000000-0005-0000-0000-00009A6F0000}"/>
    <cellStyle name="Output 4 8 3 2" xfId="6684" xr:uid="{00000000-0005-0000-0000-00009B6F0000}"/>
    <cellStyle name="Output 4 8 3 2 2" xfId="15936" xr:uid="{00000000-0005-0000-0000-00009C6F0000}"/>
    <cellStyle name="Output 4 8 3 2 2 2" xfId="25188" xr:uid="{00000000-0005-0000-0000-00009D6F0000}"/>
    <cellStyle name="Output 4 8 3 2 2 3" xfId="34440" xr:uid="{00000000-0005-0000-0000-00009E6F0000}"/>
    <cellStyle name="Output 4 8 3 3" xfId="9366" xr:uid="{00000000-0005-0000-0000-00009F6F0000}"/>
    <cellStyle name="Output 4 8 3 3 2" xfId="18618" xr:uid="{00000000-0005-0000-0000-0000A06F0000}"/>
    <cellStyle name="Output 4 8 3 3 2 2" xfId="27870" xr:uid="{00000000-0005-0000-0000-0000A16F0000}"/>
    <cellStyle name="Output 4 8 3 3 2 3" xfId="37122" xr:uid="{00000000-0005-0000-0000-0000A26F0000}"/>
    <cellStyle name="Output 4 8 3 4" xfId="12488" xr:uid="{00000000-0005-0000-0000-0000A36F0000}"/>
    <cellStyle name="Output 4 8 3 4 2" xfId="21740" xr:uid="{00000000-0005-0000-0000-0000A46F0000}"/>
    <cellStyle name="Output 4 8 3 4 3" xfId="30992" xr:uid="{00000000-0005-0000-0000-0000A56F0000}"/>
    <cellStyle name="Output 4 8 4" xfId="3871" xr:uid="{00000000-0005-0000-0000-0000A66F0000}"/>
    <cellStyle name="Output 4 8 4 2" xfId="7319" xr:uid="{00000000-0005-0000-0000-0000A76F0000}"/>
    <cellStyle name="Output 4 8 4 2 2" xfId="16571" xr:uid="{00000000-0005-0000-0000-0000A86F0000}"/>
    <cellStyle name="Output 4 8 4 2 2 2" xfId="25823" xr:uid="{00000000-0005-0000-0000-0000A96F0000}"/>
    <cellStyle name="Output 4 8 4 2 2 3" xfId="35075" xr:uid="{00000000-0005-0000-0000-0000AA6F0000}"/>
    <cellStyle name="Output 4 8 4 3" xfId="10001" xr:uid="{00000000-0005-0000-0000-0000AB6F0000}"/>
    <cellStyle name="Output 4 8 4 3 2" xfId="19253" xr:uid="{00000000-0005-0000-0000-0000AC6F0000}"/>
    <cellStyle name="Output 4 8 4 3 2 2" xfId="28505" xr:uid="{00000000-0005-0000-0000-0000AD6F0000}"/>
    <cellStyle name="Output 4 8 4 3 2 3" xfId="37757" xr:uid="{00000000-0005-0000-0000-0000AE6F0000}"/>
    <cellStyle name="Output 4 8 4 4" xfId="13123" xr:uid="{00000000-0005-0000-0000-0000AF6F0000}"/>
    <cellStyle name="Output 4 8 4 4 2" xfId="22375" xr:uid="{00000000-0005-0000-0000-0000B06F0000}"/>
    <cellStyle name="Output 4 8 4 4 3" xfId="31627" xr:uid="{00000000-0005-0000-0000-0000B16F0000}"/>
    <cellStyle name="Output 4 8 5" xfId="5277" xr:uid="{00000000-0005-0000-0000-0000B26F0000}"/>
    <cellStyle name="Output 4 8 5 2" xfId="14529" xr:uid="{00000000-0005-0000-0000-0000B36F0000}"/>
    <cellStyle name="Output 4 8 5 2 2" xfId="23781" xr:uid="{00000000-0005-0000-0000-0000B46F0000}"/>
    <cellStyle name="Output 4 8 5 2 3" xfId="33033" xr:uid="{00000000-0005-0000-0000-0000B56F0000}"/>
    <cellStyle name="Output 4 8 6" xfId="7960" xr:uid="{00000000-0005-0000-0000-0000B66F0000}"/>
    <cellStyle name="Output 4 8 6 2" xfId="17212" xr:uid="{00000000-0005-0000-0000-0000B76F0000}"/>
    <cellStyle name="Output 4 8 6 2 2" xfId="26464" xr:uid="{00000000-0005-0000-0000-0000B86F0000}"/>
    <cellStyle name="Output 4 8 6 2 3" xfId="35716" xr:uid="{00000000-0005-0000-0000-0000B96F0000}"/>
    <cellStyle name="Output 4 8 7" xfId="11082" xr:uid="{00000000-0005-0000-0000-0000BA6F0000}"/>
    <cellStyle name="Output 4 8 7 2" xfId="20334" xr:uid="{00000000-0005-0000-0000-0000BB6F0000}"/>
    <cellStyle name="Output 4 8 7 3" xfId="29586" xr:uid="{00000000-0005-0000-0000-0000BC6F0000}"/>
    <cellStyle name="Output 4 9" xfId="1732" xr:uid="{00000000-0005-0000-0000-0000BD6F0000}"/>
    <cellStyle name="Output 4 9 2" xfId="2485" xr:uid="{00000000-0005-0000-0000-0000BE6F0000}"/>
    <cellStyle name="Output 4 9 2 2" xfId="5933" xr:uid="{00000000-0005-0000-0000-0000BF6F0000}"/>
    <cellStyle name="Output 4 9 2 2 2" xfId="15185" xr:uid="{00000000-0005-0000-0000-0000C06F0000}"/>
    <cellStyle name="Output 4 9 2 2 2 2" xfId="24437" xr:uid="{00000000-0005-0000-0000-0000C16F0000}"/>
    <cellStyle name="Output 4 9 2 2 2 3" xfId="33689" xr:uid="{00000000-0005-0000-0000-0000C26F0000}"/>
    <cellStyle name="Output 4 9 2 3" xfId="8615" xr:uid="{00000000-0005-0000-0000-0000C36F0000}"/>
    <cellStyle name="Output 4 9 2 3 2" xfId="17867" xr:uid="{00000000-0005-0000-0000-0000C46F0000}"/>
    <cellStyle name="Output 4 9 2 3 2 2" xfId="27119" xr:uid="{00000000-0005-0000-0000-0000C56F0000}"/>
    <cellStyle name="Output 4 9 2 3 2 3" xfId="36371" xr:uid="{00000000-0005-0000-0000-0000C66F0000}"/>
    <cellStyle name="Output 4 9 2 4" xfId="11737" xr:uid="{00000000-0005-0000-0000-0000C76F0000}"/>
    <cellStyle name="Output 4 9 2 4 2" xfId="20989" xr:uid="{00000000-0005-0000-0000-0000C86F0000}"/>
    <cellStyle name="Output 4 9 2 4 3" xfId="30241" xr:uid="{00000000-0005-0000-0000-0000C96F0000}"/>
    <cellStyle name="Output 4 9 3" xfId="3141" xr:uid="{00000000-0005-0000-0000-0000CA6F0000}"/>
    <cellStyle name="Output 4 9 3 2" xfId="6589" xr:uid="{00000000-0005-0000-0000-0000CB6F0000}"/>
    <cellStyle name="Output 4 9 3 2 2" xfId="15841" xr:uid="{00000000-0005-0000-0000-0000CC6F0000}"/>
    <cellStyle name="Output 4 9 3 2 2 2" xfId="25093" xr:uid="{00000000-0005-0000-0000-0000CD6F0000}"/>
    <cellStyle name="Output 4 9 3 2 2 3" xfId="34345" xr:uid="{00000000-0005-0000-0000-0000CE6F0000}"/>
    <cellStyle name="Output 4 9 3 3" xfId="9271" xr:uid="{00000000-0005-0000-0000-0000CF6F0000}"/>
    <cellStyle name="Output 4 9 3 3 2" xfId="18523" xr:uid="{00000000-0005-0000-0000-0000D06F0000}"/>
    <cellStyle name="Output 4 9 3 3 2 2" xfId="27775" xr:uid="{00000000-0005-0000-0000-0000D16F0000}"/>
    <cellStyle name="Output 4 9 3 3 2 3" xfId="37027" xr:uid="{00000000-0005-0000-0000-0000D26F0000}"/>
    <cellStyle name="Output 4 9 3 4" xfId="12393" xr:uid="{00000000-0005-0000-0000-0000D36F0000}"/>
    <cellStyle name="Output 4 9 3 4 2" xfId="21645" xr:uid="{00000000-0005-0000-0000-0000D46F0000}"/>
    <cellStyle name="Output 4 9 3 4 3" xfId="30897" xr:uid="{00000000-0005-0000-0000-0000D56F0000}"/>
    <cellStyle name="Output 4 9 4" xfId="3776" xr:uid="{00000000-0005-0000-0000-0000D66F0000}"/>
    <cellStyle name="Output 4 9 4 2" xfId="7224" xr:uid="{00000000-0005-0000-0000-0000D76F0000}"/>
    <cellStyle name="Output 4 9 4 2 2" xfId="16476" xr:uid="{00000000-0005-0000-0000-0000D86F0000}"/>
    <cellStyle name="Output 4 9 4 2 2 2" xfId="25728" xr:uid="{00000000-0005-0000-0000-0000D96F0000}"/>
    <cellStyle name="Output 4 9 4 2 2 3" xfId="34980" xr:uid="{00000000-0005-0000-0000-0000DA6F0000}"/>
    <cellStyle name="Output 4 9 4 3" xfId="9906" xr:uid="{00000000-0005-0000-0000-0000DB6F0000}"/>
    <cellStyle name="Output 4 9 4 3 2" xfId="19158" xr:uid="{00000000-0005-0000-0000-0000DC6F0000}"/>
    <cellStyle name="Output 4 9 4 3 2 2" xfId="28410" xr:uid="{00000000-0005-0000-0000-0000DD6F0000}"/>
    <cellStyle name="Output 4 9 4 3 2 3" xfId="37662" xr:uid="{00000000-0005-0000-0000-0000DE6F0000}"/>
    <cellStyle name="Output 4 9 4 4" xfId="13028" xr:uid="{00000000-0005-0000-0000-0000DF6F0000}"/>
    <cellStyle name="Output 4 9 4 4 2" xfId="22280" xr:uid="{00000000-0005-0000-0000-0000E06F0000}"/>
    <cellStyle name="Output 4 9 4 4 3" xfId="31532" xr:uid="{00000000-0005-0000-0000-0000E16F0000}"/>
    <cellStyle name="Output 4 9 5" xfId="5182" xr:uid="{00000000-0005-0000-0000-0000E26F0000}"/>
    <cellStyle name="Output 4 9 5 2" xfId="14434" xr:uid="{00000000-0005-0000-0000-0000E36F0000}"/>
    <cellStyle name="Output 4 9 5 2 2" xfId="23686" xr:uid="{00000000-0005-0000-0000-0000E46F0000}"/>
    <cellStyle name="Output 4 9 5 2 3" xfId="32938" xr:uid="{00000000-0005-0000-0000-0000E56F0000}"/>
    <cellStyle name="Output 4 9 6" xfId="7865" xr:uid="{00000000-0005-0000-0000-0000E66F0000}"/>
    <cellStyle name="Output 4 9 6 2" xfId="17117" xr:uid="{00000000-0005-0000-0000-0000E76F0000}"/>
    <cellStyle name="Output 4 9 6 2 2" xfId="26369" xr:uid="{00000000-0005-0000-0000-0000E86F0000}"/>
    <cellStyle name="Output 4 9 6 2 3" xfId="35621" xr:uid="{00000000-0005-0000-0000-0000E96F0000}"/>
    <cellStyle name="Output 4 9 7" xfId="10987" xr:uid="{00000000-0005-0000-0000-0000EA6F0000}"/>
    <cellStyle name="Output 4 9 7 2" xfId="20239" xr:uid="{00000000-0005-0000-0000-0000EB6F0000}"/>
    <cellStyle name="Output 4 9 7 3" xfId="29491" xr:uid="{00000000-0005-0000-0000-0000EC6F0000}"/>
    <cellStyle name="Output 5" xfId="524" xr:uid="{00000000-0005-0000-0000-0000ED6F0000}"/>
    <cellStyle name="Output 5 10" xfId="4438" xr:uid="{00000000-0005-0000-0000-0000EE6F0000}"/>
    <cellStyle name="Output 5 10 2" xfId="13690" xr:uid="{00000000-0005-0000-0000-0000EF6F0000}"/>
    <cellStyle name="Output 5 10 2 2" xfId="22942" xr:uid="{00000000-0005-0000-0000-0000F06F0000}"/>
    <cellStyle name="Output 5 10 2 3" xfId="32194" xr:uid="{00000000-0005-0000-0000-0000F16F0000}"/>
    <cellStyle name="Output 5 11" xfId="4442" xr:uid="{00000000-0005-0000-0000-0000F26F0000}"/>
    <cellStyle name="Output 5 11 2" xfId="13694" xr:uid="{00000000-0005-0000-0000-0000F36F0000}"/>
    <cellStyle name="Output 5 11 2 2" xfId="22946" xr:uid="{00000000-0005-0000-0000-0000F46F0000}"/>
    <cellStyle name="Output 5 11 2 3" xfId="32198" xr:uid="{00000000-0005-0000-0000-0000F56F0000}"/>
    <cellStyle name="Output 5 12" xfId="10510" xr:uid="{00000000-0005-0000-0000-0000F66F0000}"/>
    <cellStyle name="Output 5 12 2" xfId="19762" xr:uid="{00000000-0005-0000-0000-0000F76F0000}"/>
    <cellStyle name="Output 5 12 3" xfId="29014" xr:uid="{00000000-0005-0000-0000-0000F86F0000}"/>
    <cellStyle name="Output 5 2" xfId="1814" xr:uid="{00000000-0005-0000-0000-0000F96F0000}"/>
    <cellStyle name="Output 5 2 2" xfId="2567" xr:uid="{00000000-0005-0000-0000-0000FA6F0000}"/>
    <cellStyle name="Output 5 2 2 2" xfId="6015" xr:uid="{00000000-0005-0000-0000-0000FB6F0000}"/>
    <cellStyle name="Output 5 2 2 2 2" xfId="15267" xr:uid="{00000000-0005-0000-0000-0000FC6F0000}"/>
    <cellStyle name="Output 5 2 2 2 2 2" xfId="24519" xr:uid="{00000000-0005-0000-0000-0000FD6F0000}"/>
    <cellStyle name="Output 5 2 2 2 2 3" xfId="33771" xr:uid="{00000000-0005-0000-0000-0000FE6F0000}"/>
    <cellStyle name="Output 5 2 2 3" xfId="8697" xr:uid="{00000000-0005-0000-0000-0000FF6F0000}"/>
    <cellStyle name="Output 5 2 2 3 2" xfId="17949" xr:uid="{00000000-0005-0000-0000-000000700000}"/>
    <cellStyle name="Output 5 2 2 3 2 2" xfId="27201" xr:uid="{00000000-0005-0000-0000-000001700000}"/>
    <cellStyle name="Output 5 2 2 3 2 3" xfId="36453" xr:uid="{00000000-0005-0000-0000-000002700000}"/>
    <cellStyle name="Output 5 2 2 4" xfId="11819" xr:uid="{00000000-0005-0000-0000-000003700000}"/>
    <cellStyle name="Output 5 2 2 4 2" xfId="21071" xr:uid="{00000000-0005-0000-0000-000004700000}"/>
    <cellStyle name="Output 5 2 2 4 3" xfId="30323" xr:uid="{00000000-0005-0000-0000-000005700000}"/>
    <cellStyle name="Output 5 2 3" xfId="3223" xr:uid="{00000000-0005-0000-0000-000006700000}"/>
    <cellStyle name="Output 5 2 3 2" xfId="6671" xr:uid="{00000000-0005-0000-0000-000007700000}"/>
    <cellStyle name="Output 5 2 3 2 2" xfId="15923" xr:uid="{00000000-0005-0000-0000-000008700000}"/>
    <cellStyle name="Output 5 2 3 2 2 2" xfId="25175" xr:uid="{00000000-0005-0000-0000-000009700000}"/>
    <cellStyle name="Output 5 2 3 2 2 3" xfId="34427" xr:uid="{00000000-0005-0000-0000-00000A700000}"/>
    <cellStyle name="Output 5 2 3 3" xfId="9353" xr:uid="{00000000-0005-0000-0000-00000B700000}"/>
    <cellStyle name="Output 5 2 3 3 2" xfId="18605" xr:uid="{00000000-0005-0000-0000-00000C700000}"/>
    <cellStyle name="Output 5 2 3 3 2 2" xfId="27857" xr:uid="{00000000-0005-0000-0000-00000D700000}"/>
    <cellStyle name="Output 5 2 3 3 2 3" xfId="37109" xr:uid="{00000000-0005-0000-0000-00000E700000}"/>
    <cellStyle name="Output 5 2 3 4" xfId="12475" xr:uid="{00000000-0005-0000-0000-00000F700000}"/>
    <cellStyle name="Output 5 2 3 4 2" xfId="21727" xr:uid="{00000000-0005-0000-0000-000010700000}"/>
    <cellStyle name="Output 5 2 3 4 3" xfId="30979" xr:uid="{00000000-0005-0000-0000-000011700000}"/>
    <cellStyle name="Output 5 2 4" xfId="3858" xr:uid="{00000000-0005-0000-0000-000012700000}"/>
    <cellStyle name="Output 5 2 4 2" xfId="7306" xr:uid="{00000000-0005-0000-0000-000013700000}"/>
    <cellStyle name="Output 5 2 4 2 2" xfId="16558" xr:uid="{00000000-0005-0000-0000-000014700000}"/>
    <cellStyle name="Output 5 2 4 2 2 2" xfId="25810" xr:uid="{00000000-0005-0000-0000-000015700000}"/>
    <cellStyle name="Output 5 2 4 2 2 3" xfId="35062" xr:uid="{00000000-0005-0000-0000-000016700000}"/>
    <cellStyle name="Output 5 2 4 3" xfId="9988" xr:uid="{00000000-0005-0000-0000-000017700000}"/>
    <cellStyle name="Output 5 2 4 3 2" xfId="19240" xr:uid="{00000000-0005-0000-0000-000018700000}"/>
    <cellStyle name="Output 5 2 4 3 2 2" xfId="28492" xr:uid="{00000000-0005-0000-0000-000019700000}"/>
    <cellStyle name="Output 5 2 4 3 2 3" xfId="37744" xr:uid="{00000000-0005-0000-0000-00001A700000}"/>
    <cellStyle name="Output 5 2 4 4" xfId="13110" xr:uid="{00000000-0005-0000-0000-00001B700000}"/>
    <cellStyle name="Output 5 2 4 4 2" xfId="22362" xr:uid="{00000000-0005-0000-0000-00001C700000}"/>
    <cellStyle name="Output 5 2 4 4 3" xfId="31614" xr:uid="{00000000-0005-0000-0000-00001D700000}"/>
    <cellStyle name="Output 5 2 5" xfId="5264" xr:uid="{00000000-0005-0000-0000-00001E700000}"/>
    <cellStyle name="Output 5 2 5 2" xfId="14516" xr:uid="{00000000-0005-0000-0000-00001F700000}"/>
    <cellStyle name="Output 5 2 5 2 2" xfId="23768" xr:uid="{00000000-0005-0000-0000-000020700000}"/>
    <cellStyle name="Output 5 2 5 2 3" xfId="33020" xr:uid="{00000000-0005-0000-0000-000021700000}"/>
    <cellStyle name="Output 5 2 6" xfId="7947" xr:uid="{00000000-0005-0000-0000-000022700000}"/>
    <cellStyle name="Output 5 2 6 2" xfId="17199" xr:uid="{00000000-0005-0000-0000-000023700000}"/>
    <cellStyle name="Output 5 2 6 2 2" xfId="26451" xr:uid="{00000000-0005-0000-0000-000024700000}"/>
    <cellStyle name="Output 5 2 6 2 3" xfId="35703" xr:uid="{00000000-0005-0000-0000-000025700000}"/>
    <cellStyle name="Output 5 2 7" xfId="11069" xr:uid="{00000000-0005-0000-0000-000026700000}"/>
    <cellStyle name="Output 5 2 7 2" xfId="20321" xr:uid="{00000000-0005-0000-0000-000027700000}"/>
    <cellStyle name="Output 5 2 7 3" xfId="29573" xr:uid="{00000000-0005-0000-0000-000028700000}"/>
    <cellStyle name="Output 5 3" xfId="1720" xr:uid="{00000000-0005-0000-0000-000029700000}"/>
    <cellStyle name="Output 5 3 2" xfId="2473" xr:uid="{00000000-0005-0000-0000-00002A700000}"/>
    <cellStyle name="Output 5 3 2 2" xfId="5921" xr:uid="{00000000-0005-0000-0000-00002B700000}"/>
    <cellStyle name="Output 5 3 2 2 2" xfId="15173" xr:uid="{00000000-0005-0000-0000-00002C700000}"/>
    <cellStyle name="Output 5 3 2 2 2 2" xfId="24425" xr:uid="{00000000-0005-0000-0000-00002D700000}"/>
    <cellStyle name="Output 5 3 2 2 2 3" xfId="33677" xr:uid="{00000000-0005-0000-0000-00002E700000}"/>
    <cellStyle name="Output 5 3 2 3" xfId="8603" xr:uid="{00000000-0005-0000-0000-00002F700000}"/>
    <cellStyle name="Output 5 3 2 3 2" xfId="17855" xr:uid="{00000000-0005-0000-0000-000030700000}"/>
    <cellStyle name="Output 5 3 2 3 2 2" xfId="27107" xr:uid="{00000000-0005-0000-0000-000031700000}"/>
    <cellStyle name="Output 5 3 2 3 2 3" xfId="36359" xr:uid="{00000000-0005-0000-0000-000032700000}"/>
    <cellStyle name="Output 5 3 2 4" xfId="11725" xr:uid="{00000000-0005-0000-0000-000033700000}"/>
    <cellStyle name="Output 5 3 2 4 2" xfId="20977" xr:uid="{00000000-0005-0000-0000-000034700000}"/>
    <cellStyle name="Output 5 3 2 4 3" xfId="30229" xr:uid="{00000000-0005-0000-0000-000035700000}"/>
    <cellStyle name="Output 5 3 3" xfId="3129" xr:uid="{00000000-0005-0000-0000-000036700000}"/>
    <cellStyle name="Output 5 3 3 2" xfId="6577" xr:uid="{00000000-0005-0000-0000-000037700000}"/>
    <cellStyle name="Output 5 3 3 2 2" xfId="15829" xr:uid="{00000000-0005-0000-0000-000038700000}"/>
    <cellStyle name="Output 5 3 3 2 2 2" xfId="25081" xr:uid="{00000000-0005-0000-0000-000039700000}"/>
    <cellStyle name="Output 5 3 3 2 2 3" xfId="34333" xr:uid="{00000000-0005-0000-0000-00003A700000}"/>
    <cellStyle name="Output 5 3 3 3" xfId="9259" xr:uid="{00000000-0005-0000-0000-00003B700000}"/>
    <cellStyle name="Output 5 3 3 3 2" xfId="18511" xr:uid="{00000000-0005-0000-0000-00003C700000}"/>
    <cellStyle name="Output 5 3 3 3 2 2" xfId="27763" xr:uid="{00000000-0005-0000-0000-00003D700000}"/>
    <cellStyle name="Output 5 3 3 3 2 3" xfId="37015" xr:uid="{00000000-0005-0000-0000-00003E700000}"/>
    <cellStyle name="Output 5 3 3 4" xfId="12381" xr:uid="{00000000-0005-0000-0000-00003F700000}"/>
    <cellStyle name="Output 5 3 3 4 2" xfId="21633" xr:uid="{00000000-0005-0000-0000-000040700000}"/>
    <cellStyle name="Output 5 3 3 4 3" xfId="30885" xr:uid="{00000000-0005-0000-0000-000041700000}"/>
    <cellStyle name="Output 5 3 4" xfId="3764" xr:uid="{00000000-0005-0000-0000-000042700000}"/>
    <cellStyle name="Output 5 3 4 2" xfId="7212" xr:uid="{00000000-0005-0000-0000-000043700000}"/>
    <cellStyle name="Output 5 3 4 2 2" xfId="16464" xr:uid="{00000000-0005-0000-0000-000044700000}"/>
    <cellStyle name="Output 5 3 4 2 2 2" xfId="25716" xr:uid="{00000000-0005-0000-0000-000045700000}"/>
    <cellStyle name="Output 5 3 4 2 2 3" xfId="34968" xr:uid="{00000000-0005-0000-0000-000046700000}"/>
    <cellStyle name="Output 5 3 4 3" xfId="9894" xr:uid="{00000000-0005-0000-0000-000047700000}"/>
    <cellStyle name="Output 5 3 4 3 2" xfId="19146" xr:uid="{00000000-0005-0000-0000-000048700000}"/>
    <cellStyle name="Output 5 3 4 3 2 2" xfId="28398" xr:uid="{00000000-0005-0000-0000-000049700000}"/>
    <cellStyle name="Output 5 3 4 3 2 3" xfId="37650" xr:uid="{00000000-0005-0000-0000-00004A700000}"/>
    <cellStyle name="Output 5 3 4 4" xfId="13016" xr:uid="{00000000-0005-0000-0000-00004B700000}"/>
    <cellStyle name="Output 5 3 4 4 2" xfId="22268" xr:uid="{00000000-0005-0000-0000-00004C700000}"/>
    <cellStyle name="Output 5 3 4 4 3" xfId="31520" xr:uid="{00000000-0005-0000-0000-00004D700000}"/>
    <cellStyle name="Output 5 3 5" xfId="5170" xr:uid="{00000000-0005-0000-0000-00004E700000}"/>
    <cellStyle name="Output 5 3 5 2" xfId="14422" xr:uid="{00000000-0005-0000-0000-00004F700000}"/>
    <cellStyle name="Output 5 3 5 2 2" xfId="23674" xr:uid="{00000000-0005-0000-0000-000050700000}"/>
    <cellStyle name="Output 5 3 5 2 3" xfId="32926" xr:uid="{00000000-0005-0000-0000-000051700000}"/>
    <cellStyle name="Output 5 3 6" xfId="7853" xr:uid="{00000000-0005-0000-0000-000052700000}"/>
    <cellStyle name="Output 5 3 6 2" xfId="17105" xr:uid="{00000000-0005-0000-0000-000053700000}"/>
    <cellStyle name="Output 5 3 6 2 2" xfId="26357" xr:uid="{00000000-0005-0000-0000-000054700000}"/>
    <cellStyle name="Output 5 3 6 2 3" xfId="35609" xr:uid="{00000000-0005-0000-0000-000055700000}"/>
    <cellStyle name="Output 5 3 7" xfId="10975" xr:uid="{00000000-0005-0000-0000-000056700000}"/>
    <cellStyle name="Output 5 3 7 2" xfId="20227" xr:uid="{00000000-0005-0000-0000-000057700000}"/>
    <cellStyle name="Output 5 3 7 3" xfId="29479" xr:uid="{00000000-0005-0000-0000-000058700000}"/>
    <cellStyle name="Output 5 4" xfId="1750" xr:uid="{00000000-0005-0000-0000-000059700000}"/>
    <cellStyle name="Output 5 4 2" xfId="2503" xr:uid="{00000000-0005-0000-0000-00005A700000}"/>
    <cellStyle name="Output 5 4 2 2" xfId="5951" xr:uid="{00000000-0005-0000-0000-00005B700000}"/>
    <cellStyle name="Output 5 4 2 2 2" xfId="15203" xr:uid="{00000000-0005-0000-0000-00005C700000}"/>
    <cellStyle name="Output 5 4 2 2 2 2" xfId="24455" xr:uid="{00000000-0005-0000-0000-00005D700000}"/>
    <cellStyle name="Output 5 4 2 2 2 3" xfId="33707" xr:uid="{00000000-0005-0000-0000-00005E700000}"/>
    <cellStyle name="Output 5 4 2 3" xfId="8633" xr:uid="{00000000-0005-0000-0000-00005F700000}"/>
    <cellStyle name="Output 5 4 2 3 2" xfId="17885" xr:uid="{00000000-0005-0000-0000-000060700000}"/>
    <cellStyle name="Output 5 4 2 3 2 2" xfId="27137" xr:uid="{00000000-0005-0000-0000-000061700000}"/>
    <cellStyle name="Output 5 4 2 3 2 3" xfId="36389" xr:uid="{00000000-0005-0000-0000-000062700000}"/>
    <cellStyle name="Output 5 4 2 4" xfId="11755" xr:uid="{00000000-0005-0000-0000-000063700000}"/>
    <cellStyle name="Output 5 4 2 4 2" xfId="21007" xr:uid="{00000000-0005-0000-0000-000064700000}"/>
    <cellStyle name="Output 5 4 2 4 3" xfId="30259" xr:uid="{00000000-0005-0000-0000-000065700000}"/>
    <cellStyle name="Output 5 4 3" xfId="3159" xr:uid="{00000000-0005-0000-0000-000066700000}"/>
    <cellStyle name="Output 5 4 3 2" xfId="6607" xr:uid="{00000000-0005-0000-0000-000067700000}"/>
    <cellStyle name="Output 5 4 3 2 2" xfId="15859" xr:uid="{00000000-0005-0000-0000-000068700000}"/>
    <cellStyle name="Output 5 4 3 2 2 2" xfId="25111" xr:uid="{00000000-0005-0000-0000-000069700000}"/>
    <cellStyle name="Output 5 4 3 2 2 3" xfId="34363" xr:uid="{00000000-0005-0000-0000-00006A700000}"/>
    <cellStyle name="Output 5 4 3 3" xfId="9289" xr:uid="{00000000-0005-0000-0000-00006B700000}"/>
    <cellStyle name="Output 5 4 3 3 2" xfId="18541" xr:uid="{00000000-0005-0000-0000-00006C700000}"/>
    <cellStyle name="Output 5 4 3 3 2 2" xfId="27793" xr:uid="{00000000-0005-0000-0000-00006D700000}"/>
    <cellStyle name="Output 5 4 3 3 2 3" xfId="37045" xr:uid="{00000000-0005-0000-0000-00006E700000}"/>
    <cellStyle name="Output 5 4 3 4" xfId="12411" xr:uid="{00000000-0005-0000-0000-00006F700000}"/>
    <cellStyle name="Output 5 4 3 4 2" xfId="21663" xr:uid="{00000000-0005-0000-0000-000070700000}"/>
    <cellStyle name="Output 5 4 3 4 3" xfId="30915" xr:uid="{00000000-0005-0000-0000-000071700000}"/>
    <cellStyle name="Output 5 4 4" xfId="3794" xr:uid="{00000000-0005-0000-0000-000072700000}"/>
    <cellStyle name="Output 5 4 4 2" xfId="7242" xr:uid="{00000000-0005-0000-0000-000073700000}"/>
    <cellStyle name="Output 5 4 4 2 2" xfId="16494" xr:uid="{00000000-0005-0000-0000-000074700000}"/>
    <cellStyle name="Output 5 4 4 2 2 2" xfId="25746" xr:uid="{00000000-0005-0000-0000-000075700000}"/>
    <cellStyle name="Output 5 4 4 2 2 3" xfId="34998" xr:uid="{00000000-0005-0000-0000-000076700000}"/>
    <cellStyle name="Output 5 4 4 3" xfId="9924" xr:uid="{00000000-0005-0000-0000-000077700000}"/>
    <cellStyle name="Output 5 4 4 3 2" xfId="19176" xr:uid="{00000000-0005-0000-0000-000078700000}"/>
    <cellStyle name="Output 5 4 4 3 2 2" xfId="28428" xr:uid="{00000000-0005-0000-0000-000079700000}"/>
    <cellStyle name="Output 5 4 4 3 2 3" xfId="37680" xr:uid="{00000000-0005-0000-0000-00007A700000}"/>
    <cellStyle name="Output 5 4 4 4" xfId="13046" xr:uid="{00000000-0005-0000-0000-00007B700000}"/>
    <cellStyle name="Output 5 4 4 4 2" xfId="22298" xr:uid="{00000000-0005-0000-0000-00007C700000}"/>
    <cellStyle name="Output 5 4 4 4 3" xfId="31550" xr:uid="{00000000-0005-0000-0000-00007D700000}"/>
    <cellStyle name="Output 5 4 5" xfId="5200" xr:uid="{00000000-0005-0000-0000-00007E700000}"/>
    <cellStyle name="Output 5 4 5 2" xfId="14452" xr:uid="{00000000-0005-0000-0000-00007F700000}"/>
    <cellStyle name="Output 5 4 5 2 2" xfId="23704" xr:uid="{00000000-0005-0000-0000-000080700000}"/>
    <cellStyle name="Output 5 4 5 2 3" xfId="32956" xr:uid="{00000000-0005-0000-0000-000081700000}"/>
    <cellStyle name="Output 5 4 6" xfId="7883" xr:uid="{00000000-0005-0000-0000-000082700000}"/>
    <cellStyle name="Output 5 4 6 2" xfId="17135" xr:uid="{00000000-0005-0000-0000-000083700000}"/>
    <cellStyle name="Output 5 4 6 2 2" xfId="26387" xr:uid="{00000000-0005-0000-0000-000084700000}"/>
    <cellStyle name="Output 5 4 6 2 3" xfId="35639" xr:uid="{00000000-0005-0000-0000-000085700000}"/>
    <cellStyle name="Output 5 4 7" xfId="11005" xr:uid="{00000000-0005-0000-0000-000086700000}"/>
    <cellStyle name="Output 5 4 7 2" xfId="20257" xr:uid="{00000000-0005-0000-0000-000087700000}"/>
    <cellStyle name="Output 5 4 7 3" xfId="29509" xr:uid="{00000000-0005-0000-0000-000088700000}"/>
    <cellStyle name="Output 5 5" xfId="2023" xr:uid="{00000000-0005-0000-0000-000089700000}"/>
    <cellStyle name="Output 5 5 2" xfId="2772" xr:uid="{00000000-0005-0000-0000-00008A700000}"/>
    <cellStyle name="Output 5 5 2 2" xfId="6220" xr:uid="{00000000-0005-0000-0000-00008B700000}"/>
    <cellStyle name="Output 5 5 2 2 2" xfId="15472" xr:uid="{00000000-0005-0000-0000-00008C700000}"/>
    <cellStyle name="Output 5 5 2 2 2 2" xfId="24724" xr:uid="{00000000-0005-0000-0000-00008D700000}"/>
    <cellStyle name="Output 5 5 2 2 2 3" xfId="33976" xr:uid="{00000000-0005-0000-0000-00008E700000}"/>
    <cellStyle name="Output 5 5 2 3" xfId="8902" xr:uid="{00000000-0005-0000-0000-00008F700000}"/>
    <cellStyle name="Output 5 5 2 3 2" xfId="18154" xr:uid="{00000000-0005-0000-0000-000090700000}"/>
    <cellStyle name="Output 5 5 2 3 2 2" xfId="27406" xr:uid="{00000000-0005-0000-0000-000091700000}"/>
    <cellStyle name="Output 5 5 2 3 2 3" xfId="36658" xr:uid="{00000000-0005-0000-0000-000092700000}"/>
    <cellStyle name="Output 5 5 2 4" xfId="12024" xr:uid="{00000000-0005-0000-0000-000093700000}"/>
    <cellStyle name="Output 5 5 2 4 2" xfId="21276" xr:uid="{00000000-0005-0000-0000-000094700000}"/>
    <cellStyle name="Output 5 5 2 4 3" xfId="30528" xr:uid="{00000000-0005-0000-0000-000095700000}"/>
    <cellStyle name="Output 5 5 3" xfId="3428" xr:uid="{00000000-0005-0000-0000-000096700000}"/>
    <cellStyle name="Output 5 5 3 2" xfId="6876" xr:uid="{00000000-0005-0000-0000-000097700000}"/>
    <cellStyle name="Output 5 5 3 2 2" xfId="16128" xr:uid="{00000000-0005-0000-0000-000098700000}"/>
    <cellStyle name="Output 5 5 3 2 2 2" xfId="25380" xr:uid="{00000000-0005-0000-0000-000099700000}"/>
    <cellStyle name="Output 5 5 3 2 2 3" xfId="34632" xr:uid="{00000000-0005-0000-0000-00009A700000}"/>
    <cellStyle name="Output 5 5 3 3" xfId="9558" xr:uid="{00000000-0005-0000-0000-00009B700000}"/>
    <cellStyle name="Output 5 5 3 3 2" xfId="18810" xr:uid="{00000000-0005-0000-0000-00009C700000}"/>
    <cellStyle name="Output 5 5 3 3 2 2" xfId="28062" xr:uid="{00000000-0005-0000-0000-00009D700000}"/>
    <cellStyle name="Output 5 5 3 3 2 3" xfId="37314" xr:uid="{00000000-0005-0000-0000-00009E700000}"/>
    <cellStyle name="Output 5 5 3 4" xfId="12680" xr:uid="{00000000-0005-0000-0000-00009F700000}"/>
    <cellStyle name="Output 5 5 3 4 2" xfId="21932" xr:uid="{00000000-0005-0000-0000-0000A0700000}"/>
    <cellStyle name="Output 5 5 3 4 3" xfId="31184" xr:uid="{00000000-0005-0000-0000-0000A1700000}"/>
    <cellStyle name="Output 5 5 4" xfId="4063" xr:uid="{00000000-0005-0000-0000-0000A2700000}"/>
    <cellStyle name="Output 5 5 4 2" xfId="7511" xr:uid="{00000000-0005-0000-0000-0000A3700000}"/>
    <cellStyle name="Output 5 5 4 2 2" xfId="16763" xr:uid="{00000000-0005-0000-0000-0000A4700000}"/>
    <cellStyle name="Output 5 5 4 2 2 2" xfId="26015" xr:uid="{00000000-0005-0000-0000-0000A5700000}"/>
    <cellStyle name="Output 5 5 4 2 2 3" xfId="35267" xr:uid="{00000000-0005-0000-0000-0000A6700000}"/>
    <cellStyle name="Output 5 5 4 3" xfId="10193" xr:uid="{00000000-0005-0000-0000-0000A7700000}"/>
    <cellStyle name="Output 5 5 4 3 2" xfId="19445" xr:uid="{00000000-0005-0000-0000-0000A8700000}"/>
    <cellStyle name="Output 5 5 4 3 2 2" xfId="28697" xr:uid="{00000000-0005-0000-0000-0000A9700000}"/>
    <cellStyle name="Output 5 5 4 3 2 3" xfId="37949" xr:uid="{00000000-0005-0000-0000-0000AA700000}"/>
    <cellStyle name="Output 5 5 4 4" xfId="13315" xr:uid="{00000000-0005-0000-0000-0000AB700000}"/>
    <cellStyle name="Output 5 5 4 4 2" xfId="22567" xr:uid="{00000000-0005-0000-0000-0000AC700000}"/>
    <cellStyle name="Output 5 5 4 4 3" xfId="31819" xr:uid="{00000000-0005-0000-0000-0000AD700000}"/>
    <cellStyle name="Output 5 5 5" xfId="5471" xr:uid="{00000000-0005-0000-0000-0000AE700000}"/>
    <cellStyle name="Output 5 5 5 2" xfId="14723" xr:uid="{00000000-0005-0000-0000-0000AF700000}"/>
    <cellStyle name="Output 5 5 5 2 2" xfId="23975" xr:uid="{00000000-0005-0000-0000-0000B0700000}"/>
    <cellStyle name="Output 5 5 5 2 3" xfId="33227" xr:uid="{00000000-0005-0000-0000-0000B1700000}"/>
    <cellStyle name="Output 5 5 6" xfId="8153" xr:uid="{00000000-0005-0000-0000-0000B2700000}"/>
    <cellStyle name="Output 5 5 6 2" xfId="17405" xr:uid="{00000000-0005-0000-0000-0000B3700000}"/>
    <cellStyle name="Output 5 5 6 2 2" xfId="26657" xr:uid="{00000000-0005-0000-0000-0000B4700000}"/>
    <cellStyle name="Output 5 5 6 2 3" xfId="35909" xr:uid="{00000000-0005-0000-0000-0000B5700000}"/>
    <cellStyle name="Output 5 5 7" xfId="11275" xr:uid="{00000000-0005-0000-0000-0000B6700000}"/>
    <cellStyle name="Output 5 5 7 2" xfId="20527" xr:uid="{00000000-0005-0000-0000-0000B7700000}"/>
    <cellStyle name="Output 5 5 7 3" xfId="29779" xr:uid="{00000000-0005-0000-0000-0000B8700000}"/>
    <cellStyle name="Output 5 6" xfId="1973" xr:uid="{00000000-0005-0000-0000-0000B9700000}"/>
    <cellStyle name="Output 5 6 2" xfId="2726" xr:uid="{00000000-0005-0000-0000-0000BA700000}"/>
    <cellStyle name="Output 5 6 2 2" xfId="6174" xr:uid="{00000000-0005-0000-0000-0000BB700000}"/>
    <cellStyle name="Output 5 6 2 2 2" xfId="15426" xr:uid="{00000000-0005-0000-0000-0000BC700000}"/>
    <cellStyle name="Output 5 6 2 2 2 2" xfId="24678" xr:uid="{00000000-0005-0000-0000-0000BD700000}"/>
    <cellStyle name="Output 5 6 2 2 2 3" xfId="33930" xr:uid="{00000000-0005-0000-0000-0000BE700000}"/>
    <cellStyle name="Output 5 6 2 3" xfId="8856" xr:uid="{00000000-0005-0000-0000-0000BF700000}"/>
    <cellStyle name="Output 5 6 2 3 2" xfId="18108" xr:uid="{00000000-0005-0000-0000-0000C0700000}"/>
    <cellStyle name="Output 5 6 2 3 2 2" xfId="27360" xr:uid="{00000000-0005-0000-0000-0000C1700000}"/>
    <cellStyle name="Output 5 6 2 3 2 3" xfId="36612" xr:uid="{00000000-0005-0000-0000-0000C2700000}"/>
    <cellStyle name="Output 5 6 2 4" xfId="11978" xr:uid="{00000000-0005-0000-0000-0000C3700000}"/>
    <cellStyle name="Output 5 6 2 4 2" xfId="21230" xr:uid="{00000000-0005-0000-0000-0000C4700000}"/>
    <cellStyle name="Output 5 6 2 4 3" xfId="30482" xr:uid="{00000000-0005-0000-0000-0000C5700000}"/>
    <cellStyle name="Output 5 6 3" xfId="3382" xr:uid="{00000000-0005-0000-0000-0000C6700000}"/>
    <cellStyle name="Output 5 6 3 2" xfId="6830" xr:uid="{00000000-0005-0000-0000-0000C7700000}"/>
    <cellStyle name="Output 5 6 3 2 2" xfId="16082" xr:uid="{00000000-0005-0000-0000-0000C8700000}"/>
    <cellStyle name="Output 5 6 3 2 2 2" xfId="25334" xr:uid="{00000000-0005-0000-0000-0000C9700000}"/>
    <cellStyle name="Output 5 6 3 2 2 3" xfId="34586" xr:uid="{00000000-0005-0000-0000-0000CA700000}"/>
    <cellStyle name="Output 5 6 3 3" xfId="9512" xr:uid="{00000000-0005-0000-0000-0000CB700000}"/>
    <cellStyle name="Output 5 6 3 3 2" xfId="18764" xr:uid="{00000000-0005-0000-0000-0000CC700000}"/>
    <cellStyle name="Output 5 6 3 3 2 2" xfId="28016" xr:uid="{00000000-0005-0000-0000-0000CD700000}"/>
    <cellStyle name="Output 5 6 3 3 2 3" xfId="37268" xr:uid="{00000000-0005-0000-0000-0000CE700000}"/>
    <cellStyle name="Output 5 6 3 4" xfId="12634" xr:uid="{00000000-0005-0000-0000-0000CF700000}"/>
    <cellStyle name="Output 5 6 3 4 2" xfId="21886" xr:uid="{00000000-0005-0000-0000-0000D0700000}"/>
    <cellStyle name="Output 5 6 3 4 3" xfId="31138" xr:uid="{00000000-0005-0000-0000-0000D1700000}"/>
    <cellStyle name="Output 5 6 4" xfId="4017" xr:uid="{00000000-0005-0000-0000-0000D2700000}"/>
    <cellStyle name="Output 5 6 4 2" xfId="7465" xr:uid="{00000000-0005-0000-0000-0000D3700000}"/>
    <cellStyle name="Output 5 6 4 2 2" xfId="16717" xr:uid="{00000000-0005-0000-0000-0000D4700000}"/>
    <cellStyle name="Output 5 6 4 2 2 2" xfId="25969" xr:uid="{00000000-0005-0000-0000-0000D5700000}"/>
    <cellStyle name="Output 5 6 4 2 2 3" xfId="35221" xr:uid="{00000000-0005-0000-0000-0000D6700000}"/>
    <cellStyle name="Output 5 6 4 3" xfId="10147" xr:uid="{00000000-0005-0000-0000-0000D7700000}"/>
    <cellStyle name="Output 5 6 4 3 2" xfId="19399" xr:uid="{00000000-0005-0000-0000-0000D8700000}"/>
    <cellStyle name="Output 5 6 4 3 2 2" xfId="28651" xr:uid="{00000000-0005-0000-0000-0000D9700000}"/>
    <cellStyle name="Output 5 6 4 3 2 3" xfId="37903" xr:uid="{00000000-0005-0000-0000-0000DA700000}"/>
    <cellStyle name="Output 5 6 4 4" xfId="13269" xr:uid="{00000000-0005-0000-0000-0000DB700000}"/>
    <cellStyle name="Output 5 6 4 4 2" xfId="22521" xr:uid="{00000000-0005-0000-0000-0000DC700000}"/>
    <cellStyle name="Output 5 6 4 4 3" xfId="31773" xr:uid="{00000000-0005-0000-0000-0000DD700000}"/>
    <cellStyle name="Output 5 6 5" xfId="5423" xr:uid="{00000000-0005-0000-0000-0000DE700000}"/>
    <cellStyle name="Output 5 6 5 2" xfId="14675" xr:uid="{00000000-0005-0000-0000-0000DF700000}"/>
    <cellStyle name="Output 5 6 5 2 2" xfId="23927" xr:uid="{00000000-0005-0000-0000-0000E0700000}"/>
    <cellStyle name="Output 5 6 5 2 3" xfId="33179" xr:uid="{00000000-0005-0000-0000-0000E1700000}"/>
    <cellStyle name="Output 5 6 6" xfId="8106" xr:uid="{00000000-0005-0000-0000-0000E2700000}"/>
    <cellStyle name="Output 5 6 6 2" xfId="17358" xr:uid="{00000000-0005-0000-0000-0000E3700000}"/>
    <cellStyle name="Output 5 6 6 2 2" xfId="26610" xr:uid="{00000000-0005-0000-0000-0000E4700000}"/>
    <cellStyle name="Output 5 6 6 2 3" xfId="35862" xr:uid="{00000000-0005-0000-0000-0000E5700000}"/>
    <cellStyle name="Output 5 6 7" xfId="11228" xr:uid="{00000000-0005-0000-0000-0000E6700000}"/>
    <cellStyle name="Output 5 6 7 2" xfId="20480" xr:uid="{00000000-0005-0000-0000-0000E7700000}"/>
    <cellStyle name="Output 5 6 7 3" xfId="29732" xr:uid="{00000000-0005-0000-0000-0000E8700000}"/>
    <cellStyle name="Output 5 7" xfId="976" xr:uid="{00000000-0005-0000-0000-0000E9700000}"/>
    <cellStyle name="Output 5 7 2" xfId="4704" xr:uid="{00000000-0005-0000-0000-0000EA700000}"/>
    <cellStyle name="Output 5 7 2 2" xfId="13956" xr:uid="{00000000-0005-0000-0000-0000EB700000}"/>
    <cellStyle name="Output 5 7 2 2 2" xfId="23208" xr:uid="{00000000-0005-0000-0000-0000EC700000}"/>
    <cellStyle name="Output 5 7 2 2 3" xfId="32460" xr:uid="{00000000-0005-0000-0000-0000ED700000}"/>
    <cellStyle name="Output 5 7 3" xfId="4914" xr:uid="{00000000-0005-0000-0000-0000EE700000}"/>
    <cellStyle name="Output 5 7 3 2" xfId="14166" xr:uid="{00000000-0005-0000-0000-0000EF700000}"/>
    <cellStyle name="Output 5 7 3 2 2" xfId="23418" xr:uid="{00000000-0005-0000-0000-0000F0700000}"/>
    <cellStyle name="Output 5 7 3 2 3" xfId="32670" xr:uid="{00000000-0005-0000-0000-0000F1700000}"/>
    <cellStyle name="Output 5 7 4" xfId="10730" xr:uid="{00000000-0005-0000-0000-0000F2700000}"/>
    <cellStyle name="Output 5 7 4 2" xfId="19982" xr:uid="{00000000-0005-0000-0000-0000F3700000}"/>
    <cellStyle name="Output 5 7 4 3" xfId="29234" xr:uid="{00000000-0005-0000-0000-0000F4700000}"/>
    <cellStyle name="Output 5 8" xfId="882" xr:uid="{00000000-0005-0000-0000-0000F5700000}"/>
    <cellStyle name="Output 5 8 2" xfId="4610" xr:uid="{00000000-0005-0000-0000-0000F6700000}"/>
    <cellStyle name="Output 5 8 2 2" xfId="13862" xr:uid="{00000000-0005-0000-0000-0000F7700000}"/>
    <cellStyle name="Output 5 8 2 2 2" xfId="23114" xr:uid="{00000000-0005-0000-0000-0000F8700000}"/>
    <cellStyle name="Output 5 8 2 2 3" xfId="32366" xr:uid="{00000000-0005-0000-0000-0000F9700000}"/>
    <cellStyle name="Output 5 8 3" xfId="1619" xr:uid="{00000000-0005-0000-0000-0000FA700000}"/>
    <cellStyle name="Output 5 8 3 2" xfId="10897" xr:uid="{00000000-0005-0000-0000-0000FB700000}"/>
    <cellStyle name="Output 5 8 3 2 2" xfId="20149" xr:uid="{00000000-0005-0000-0000-0000FC700000}"/>
    <cellStyle name="Output 5 8 3 2 3" xfId="29401" xr:uid="{00000000-0005-0000-0000-0000FD700000}"/>
    <cellStyle name="Output 5 8 4" xfId="10636" xr:uid="{00000000-0005-0000-0000-0000FE700000}"/>
    <cellStyle name="Output 5 8 4 2" xfId="19888" xr:uid="{00000000-0005-0000-0000-0000FF700000}"/>
    <cellStyle name="Output 5 8 4 3" xfId="29140" xr:uid="{00000000-0005-0000-0000-000000710000}"/>
    <cellStyle name="Output 5 9" xfId="2379" xr:uid="{00000000-0005-0000-0000-000001710000}"/>
    <cellStyle name="Output 5 9 2" xfId="5827" xr:uid="{00000000-0005-0000-0000-000002710000}"/>
    <cellStyle name="Output 5 9 2 2" xfId="15079" xr:uid="{00000000-0005-0000-0000-000003710000}"/>
    <cellStyle name="Output 5 9 2 2 2" xfId="24331" xr:uid="{00000000-0005-0000-0000-000004710000}"/>
    <cellStyle name="Output 5 9 2 2 3" xfId="33583" xr:uid="{00000000-0005-0000-0000-000005710000}"/>
    <cellStyle name="Output 5 9 3" xfId="8509" xr:uid="{00000000-0005-0000-0000-000006710000}"/>
    <cellStyle name="Output 5 9 3 2" xfId="17761" xr:uid="{00000000-0005-0000-0000-000007710000}"/>
    <cellStyle name="Output 5 9 3 2 2" xfId="27013" xr:uid="{00000000-0005-0000-0000-000008710000}"/>
    <cellStyle name="Output 5 9 3 2 3" xfId="36265" xr:uid="{00000000-0005-0000-0000-000009710000}"/>
    <cellStyle name="Output 5 9 4" xfId="11631" xr:uid="{00000000-0005-0000-0000-00000A710000}"/>
    <cellStyle name="Output 5 9 4 2" xfId="20883" xr:uid="{00000000-0005-0000-0000-00000B710000}"/>
    <cellStyle name="Output 5 9 4 3" xfId="30135" xr:uid="{00000000-0005-0000-0000-00000C710000}"/>
    <cellStyle name="Output 6" xfId="669" xr:uid="{00000000-0005-0000-0000-00000D710000}"/>
    <cellStyle name="Output 6 10" xfId="4490" xr:uid="{00000000-0005-0000-0000-00000E710000}"/>
    <cellStyle name="Output 6 10 2" xfId="13742" xr:uid="{00000000-0005-0000-0000-00000F710000}"/>
    <cellStyle name="Output 6 10 2 2" xfId="22994" xr:uid="{00000000-0005-0000-0000-000010710000}"/>
    <cellStyle name="Output 6 10 2 3" xfId="32246" xr:uid="{00000000-0005-0000-0000-000011710000}"/>
    <cellStyle name="Output 6 11" xfId="5048" xr:uid="{00000000-0005-0000-0000-000012710000}"/>
    <cellStyle name="Output 6 11 2" xfId="14300" xr:uid="{00000000-0005-0000-0000-000013710000}"/>
    <cellStyle name="Output 6 11 2 2" xfId="23552" xr:uid="{00000000-0005-0000-0000-000014710000}"/>
    <cellStyle name="Output 6 11 2 3" xfId="32804" xr:uid="{00000000-0005-0000-0000-000015710000}"/>
    <cellStyle name="Output 6 12" xfId="10541" xr:uid="{00000000-0005-0000-0000-000016710000}"/>
    <cellStyle name="Output 6 12 2" xfId="19793" xr:uid="{00000000-0005-0000-0000-000017710000}"/>
    <cellStyle name="Output 6 12 3" xfId="29045" xr:uid="{00000000-0005-0000-0000-000018710000}"/>
    <cellStyle name="Output 6 2" xfId="1899" xr:uid="{00000000-0005-0000-0000-000019710000}"/>
    <cellStyle name="Output 6 2 2" xfId="2652" xr:uid="{00000000-0005-0000-0000-00001A710000}"/>
    <cellStyle name="Output 6 2 2 2" xfId="6100" xr:uid="{00000000-0005-0000-0000-00001B710000}"/>
    <cellStyle name="Output 6 2 2 2 2" xfId="15352" xr:uid="{00000000-0005-0000-0000-00001C710000}"/>
    <cellStyle name="Output 6 2 2 2 2 2" xfId="24604" xr:uid="{00000000-0005-0000-0000-00001D710000}"/>
    <cellStyle name="Output 6 2 2 2 2 3" xfId="33856" xr:uid="{00000000-0005-0000-0000-00001E710000}"/>
    <cellStyle name="Output 6 2 2 3" xfId="8782" xr:uid="{00000000-0005-0000-0000-00001F710000}"/>
    <cellStyle name="Output 6 2 2 3 2" xfId="18034" xr:uid="{00000000-0005-0000-0000-000020710000}"/>
    <cellStyle name="Output 6 2 2 3 2 2" xfId="27286" xr:uid="{00000000-0005-0000-0000-000021710000}"/>
    <cellStyle name="Output 6 2 2 3 2 3" xfId="36538" xr:uid="{00000000-0005-0000-0000-000022710000}"/>
    <cellStyle name="Output 6 2 2 4" xfId="11904" xr:uid="{00000000-0005-0000-0000-000023710000}"/>
    <cellStyle name="Output 6 2 2 4 2" xfId="21156" xr:uid="{00000000-0005-0000-0000-000024710000}"/>
    <cellStyle name="Output 6 2 2 4 3" xfId="30408" xr:uid="{00000000-0005-0000-0000-000025710000}"/>
    <cellStyle name="Output 6 2 3" xfId="3308" xr:uid="{00000000-0005-0000-0000-000026710000}"/>
    <cellStyle name="Output 6 2 3 2" xfId="6756" xr:uid="{00000000-0005-0000-0000-000027710000}"/>
    <cellStyle name="Output 6 2 3 2 2" xfId="16008" xr:uid="{00000000-0005-0000-0000-000028710000}"/>
    <cellStyle name="Output 6 2 3 2 2 2" xfId="25260" xr:uid="{00000000-0005-0000-0000-000029710000}"/>
    <cellStyle name="Output 6 2 3 2 2 3" xfId="34512" xr:uid="{00000000-0005-0000-0000-00002A710000}"/>
    <cellStyle name="Output 6 2 3 3" xfId="9438" xr:uid="{00000000-0005-0000-0000-00002B710000}"/>
    <cellStyle name="Output 6 2 3 3 2" xfId="18690" xr:uid="{00000000-0005-0000-0000-00002C710000}"/>
    <cellStyle name="Output 6 2 3 3 2 2" xfId="27942" xr:uid="{00000000-0005-0000-0000-00002D710000}"/>
    <cellStyle name="Output 6 2 3 3 2 3" xfId="37194" xr:uid="{00000000-0005-0000-0000-00002E710000}"/>
    <cellStyle name="Output 6 2 3 4" xfId="12560" xr:uid="{00000000-0005-0000-0000-00002F710000}"/>
    <cellStyle name="Output 6 2 3 4 2" xfId="21812" xr:uid="{00000000-0005-0000-0000-000030710000}"/>
    <cellStyle name="Output 6 2 3 4 3" xfId="31064" xr:uid="{00000000-0005-0000-0000-000031710000}"/>
    <cellStyle name="Output 6 2 4" xfId="3943" xr:uid="{00000000-0005-0000-0000-000032710000}"/>
    <cellStyle name="Output 6 2 4 2" xfId="7391" xr:uid="{00000000-0005-0000-0000-000033710000}"/>
    <cellStyle name="Output 6 2 4 2 2" xfId="16643" xr:uid="{00000000-0005-0000-0000-000034710000}"/>
    <cellStyle name="Output 6 2 4 2 2 2" xfId="25895" xr:uid="{00000000-0005-0000-0000-000035710000}"/>
    <cellStyle name="Output 6 2 4 2 2 3" xfId="35147" xr:uid="{00000000-0005-0000-0000-000036710000}"/>
    <cellStyle name="Output 6 2 4 3" xfId="10073" xr:uid="{00000000-0005-0000-0000-000037710000}"/>
    <cellStyle name="Output 6 2 4 3 2" xfId="19325" xr:uid="{00000000-0005-0000-0000-000038710000}"/>
    <cellStyle name="Output 6 2 4 3 2 2" xfId="28577" xr:uid="{00000000-0005-0000-0000-000039710000}"/>
    <cellStyle name="Output 6 2 4 3 2 3" xfId="37829" xr:uid="{00000000-0005-0000-0000-00003A710000}"/>
    <cellStyle name="Output 6 2 4 4" xfId="13195" xr:uid="{00000000-0005-0000-0000-00003B710000}"/>
    <cellStyle name="Output 6 2 4 4 2" xfId="22447" xr:uid="{00000000-0005-0000-0000-00003C710000}"/>
    <cellStyle name="Output 6 2 4 4 3" xfId="31699" xr:uid="{00000000-0005-0000-0000-00003D710000}"/>
    <cellStyle name="Output 6 2 5" xfId="5349" xr:uid="{00000000-0005-0000-0000-00003E710000}"/>
    <cellStyle name="Output 6 2 5 2" xfId="14601" xr:uid="{00000000-0005-0000-0000-00003F710000}"/>
    <cellStyle name="Output 6 2 5 2 2" xfId="23853" xr:uid="{00000000-0005-0000-0000-000040710000}"/>
    <cellStyle name="Output 6 2 5 2 3" xfId="33105" xr:uid="{00000000-0005-0000-0000-000041710000}"/>
    <cellStyle name="Output 6 2 6" xfId="8032" xr:uid="{00000000-0005-0000-0000-000042710000}"/>
    <cellStyle name="Output 6 2 6 2" xfId="17284" xr:uid="{00000000-0005-0000-0000-000043710000}"/>
    <cellStyle name="Output 6 2 6 2 2" xfId="26536" xr:uid="{00000000-0005-0000-0000-000044710000}"/>
    <cellStyle name="Output 6 2 6 2 3" xfId="35788" xr:uid="{00000000-0005-0000-0000-000045710000}"/>
    <cellStyle name="Output 6 2 7" xfId="11154" xr:uid="{00000000-0005-0000-0000-000046710000}"/>
    <cellStyle name="Output 6 2 7 2" xfId="20406" xr:uid="{00000000-0005-0000-0000-000047710000}"/>
    <cellStyle name="Output 6 2 7 3" xfId="29658" xr:uid="{00000000-0005-0000-0000-000048710000}"/>
    <cellStyle name="Output 6 3" xfId="1695" xr:uid="{00000000-0005-0000-0000-000049710000}"/>
    <cellStyle name="Output 6 3 2" xfId="2448" xr:uid="{00000000-0005-0000-0000-00004A710000}"/>
    <cellStyle name="Output 6 3 2 2" xfId="5896" xr:uid="{00000000-0005-0000-0000-00004B710000}"/>
    <cellStyle name="Output 6 3 2 2 2" xfId="15148" xr:uid="{00000000-0005-0000-0000-00004C710000}"/>
    <cellStyle name="Output 6 3 2 2 2 2" xfId="24400" xr:uid="{00000000-0005-0000-0000-00004D710000}"/>
    <cellStyle name="Output 6 3 2 2 2 3" xfId="33652" xr:uid="{00000000-0005-0000-0000-00004E710000}"/>
    <cellStyle name="Output 6 3 2 3" xfId="8578" xr:uid="{00000000-0005-0000-0000-00004F710000}"/>
    <cellStyle name="Output 6 3 2 3 2" xfId="17830" xr:uid="{00000000-0005-0000-0000-000050710000}"/>
    <cellStyle name="Output 6 3 2 3 2 2" xfId="27082" xr:uid="{00000000-0005-0000-0000-000051710000}"/>
    <cellStyle name="Output 6 3 2 3 2 3" xfId="36334" xr:uid="{00000000-0005-0000-0000-000052710000}"/>
    <cellStyle name="Output 6 3 2 4" xfId="11700" xr:uid="{00000000-0005-0000-0000-000053710000}"/>
    <cellStyle name="Output 6 3 2 4 2" xfId="20952" xr:uid="{00000000-0005-0000-0000-000054710000}"/>
    <cellStyle name="Output 6 3 2 4 3" xfId="30204" xr:uid="{00000000-0005-0000-0000-000055710000}"/>
    <cellStyle name="Output 6 3 3" xfId="3104" xr:uid="{00000000-0005-0000-0000-000056710000}"/>
    <cellStyle name="Output 6 3 3 2" xfId="6552" xr:uid="{00000000-0005-0000-0000-000057710000}"/>
    <cellStyle name="Output 6 3 3 2 2" xfId="15804" xr:uid="{00000000-0005-0000-0000-000058710000}"/>
    <cellStyle name="Output 6 3 3 2 2 2" xfId="25056" xr:uid="{00000000-0005-0000-0000-000059710000}"/>
    <cellStyle name="Output 6 3 3 2 2 3" xfId="34308" xr:uid="{00000000-0005-0000-0000-00005A710000}"/>
    <cellStyle name="Output 6 3 3 3" xfId="9234" xr:uid="{00000000-0005-0000-0000-00005B710000}"/>
    <cellStyle name="Output 6 3 3 3 2" xfId="18486" xr:uid="{00000000-0005-0000-0000-00005C710000}"/>
    <cellStyle name="Output 6 3 3 3 2 2" xfId="27738" xr:uid="{00000000-0005-0000-0000-00005D710000}"/>
    <cellStyle name="Output 6 3 3 3 2 3" xfId="36990" xr:uid="{00000000-0005-0000-0000-00005E710000}"/>
    <cellStyle name="Output 6 3 3 4" xfId="12356" xr:uid="{00000000-0005-0000-0000-00005F710000}"/>
    <cellStyle name="Output 6 3 3 4 2" xfId="21608" xr:uid="{00000000-0005-0000-0000-000060710000}"/>
    <cellStyle name="Output 6 3 3 4 3" xfId="30860" xr:uid="{00000000-0005-0000-0000-000061710000}"/>
    <cellStyle name="Output 6 3 4" xfId="3739" xr:uid="{00000000-0005-0000-0000-000062710000}"/>
    <cellStyle name="Output 6 3 4 2" xfId="7187" xr:uid="{00000000-0005-0000-0000-000063710000}"/>
    <cellStyle name="Output 6 3 4 2 2" xfId="16439" xr:uid="{00000000-0005-0000-0000-000064710000}"/>
    <cellStyle name="Output 6 3 4 2 2 2" xfId="25691" xr:uid="{00000000-0005-0000-0000-000065710000}"/>
    <cellStyle name="Output 6 3 4 2 2 3" xfId="34943" xr:uid="{00000000-0005-0000-0000-000066710000}"/>
    <cellStyle name="Output 6 3 4 3" xfId="9869" xr:uid="{00000000-0005-0000-0000-000067710000}"/>
    <cellStyle name="Output 6 3 4 3 2" xfId="19121" xr:uid="{00000000-0005-0000-0000-000068710000}"/>
    <cellStyle name="Output 6 3 4 3 2 2" xfId="28373" xr:uid="{00000000-0005-0000-0000-000069710000}"/>
    <cellStyle name="Output 6 3 4 3 2 3" xfId="37625" xr:uid="{00000000-0005-0000-0000-00006A710000}"/>
    <cellStyle name="Output 6 3 4 4" xfId="12991" xr:uid="{00000000-0005-0000-0000-00006B710000}"/>
    <cellStyle name="Output 6 3 4 4 2" xfId="22243" xr:uid="{00000000-0005-0000-0000-00006C710000}"/>
    <cellStyle name="Output 6 3 4 4 3" xfId="31495" xr:uid="{00000000-0005-0000-0000-00006D710000}"/>
    <cellStyle name="Output 6 3 5" xfId="5145" xr:uid="{00000000-0005-0000-0000-00006E710000}"/>
    <cellStyle name="Output 6 3 5 2" xfId="14397" xr:uid="{00000000-0005-0000-0000-00006F710000}"/>
    <cellStyle name="Output 6 3 5 2 2" xfId="23649" xr:uid="{00000000-0005-0000-0000-000070710000}"/>
    <cellStyle name="Output 6 3 5 2 3" xfId="32901" xr:uid="{00000000-0005-0000-0000-000071710000}"/>
    <cellStyle name="Output 6 3 6" xfId="7828" xr:uid="{00000000-0005-0000-0000-000072710000}"/>
    <cellStyle name="Output 6 3 6 2" xfId="17080" xr:uid="{00000000-0005-0000-0000-000073710000}"/>
    <cellStyle name="Output 6 3 6 2 2" xfId="26332" xr:uid="{00000000-0005-0000-0000-000074710000}"/>
    <cellStyle name="Output 6 3 6 2 3" xfId="35584" xr:uid="{00000000-0005-0000-0000-000075710000}"/>
    <cellStyle name="Output 6 3 7" xfId="10950" xr:uid="{00000000-0005-0000-0000-000076710000}"/>
    <cellStyle name="Output 6 3 7 2" xfId="20202" xr:uid="{00000000-0005-0000-0000-000077710000}"/>
    <cellStyle name="Output 6 3 7 3" xfId="29454" xr:uid="{00000000-0005-0000-0000-000078710000}"/>
    <cellStyle name="Output 6 4" xfId="1881" xr:uid="{00000000-0005-0000-0000-000079710000}"/>
    <cellStyle name="Output 6 4 2" xfId="2634" xr:uid="{00000000-0005-0000-0000-00007A710000}"/>
    <cellStyle name="Output 6 4 2 2" xfId="6082" xr:uid="{00000000-0005-0000-0000-00007B710000}"/>
    <cellStyle name="Output 6 4 2 2 2" xfId="15334" xr:uid="{00000000-0005-0000-0000-00007C710000}"/>
    <cellStyle name="Output 6 4 2 2 2 2" xfId="24586" xr:uid="{00000000-0005-0000-0000-00007D710000}"/>
    <cellStyle name="Output 6 4 2 2 2 3" xfId="33838" xr:uid="{00000000-0005-0000-0000-00007E710000}"/>
    <cellStyle name="Output 6 4 2 3" xfId="8764" xr:uid="{00000000-0005-0000-0000-00007F710000}"/>
    <cellStyle name="Output 6 4 2 3 2" xfId="18016" xr:uid="{00000000-0005-0000-0000-000080710000}"/>
    <cellStyle name="Output 6 4 2 3 2 2" xfId="27268" xr:uid="{00000000-0005-0000-0000-000081710000}"/>
    <cellStyle name="Output 6 4 2 3 2 3" xfId="36520" xr:uid="{00000000-0005-0000-0000-000082710000}"/>
    <cellStyle name="Output 6 4 2 4" xfId="11886" xr:uid="{00000000-0005-0000-0000-000083710000}"/>
    <cellStyle name="Output 6 4 2 4 2" xfId="21138" xr:uid="{00000000-0005-0000-0000-000084710000}"/>
    <cellStyle name="Output 6 4 2 4 3" xfId="30390" xr:uid="{00000000-0005-0000-0000-000085710000}"/>
    <cellStyle name="Output 6 4 3" xfId="3290" xr:uid="{00000000-0005-0000-0000-000086710000}"/>
    <cellStyle name="Output 6 4 3 2" xfId="6738" xr:uid="{00000000-0005-0000-0000-000087710000}"/>
    <cellStyle name="Output 6 4 3 2 2" xfId="15990" xr:uid="{00000000-0005-0000-0000-000088710000}"/>
    <cellStyle name="Output 6 4 3 2 2 2" xfId="25242" xr:uid="{00000000-0005-0000-0000-000089710000}"/>
    <cellStyle name="Output 6 4 3 2 2 3" xfId="34494" xr:uid="{00000000-0005-0000-0000-00008A710000}"/>
    <cellStyle name="Output 6 4 3 3" xfId="9420" xr:uid="{00000000-0005-0000-0000-00008B710000}"/>
    <cellStyle name="Output 6 4 3 3 2" xfId="18672" xr:uid="{00000000-0005-0000-0000-00008C710000}"/>
    <cellStyle name="Output 6 4 3 3 2 2" xfId="27924" xr:uid="{00000000-0005-0000-0000-00008D710000}"/>
    <cellStyle name="Output 6 4 3 3 2 3" xfId="37176" xr:uid="{00000000-0005-0000-0000-00008E710000}"/>
    <cellStyle name="Output 6 4 3 4" xfId="12542" xr:uid="{00000000-0005-0000-0000-00008F710000}"/>
    <cellStyle name="Output 6 4 3 4 2" xfId="21794" xr:uid="{00000000-0005-0000-0000-000090710000}"/>
    <cellStyle name="Output 6 4 3 4 3" xfId="31046" xr:uid="{00000000-0005-0000-0000-000091710000}"/>
    <cellStyle name="Output 6 4 4" xfId="3925" xr:uid="{00000000-0005-0000-0000-000092710000}"/>
    <cellStyle name="Output 6 4 4 2" xfId="7373" xr:uid="{00000000-0005-0000-0000-000093710000}"/>
    <cellStyle name="Output 6 4 4 2 2" xfId="16625" xr:uid="{00000000-0005-0000-0000-000094710000}"/>
    <cellStyle name="Output 6 4 4 2 2 2" xfId="25877" xr:uid="{00000000-0005-0000-0000-000095710000}"/>
    <cellStyle name="Output 6 4 4 2 2 3" xfId="35129" xr:uid="{00000000-0005-0000-0000-000096710000}"/>
    <cellStyle name="Output 6 4 4 3" xfId="10055" xr:uid="{00000000-0005-0000-0000-000097710000}"/>
    <cellStyle name="Output 6 4 4 3 2" xfId="19307" xr:uid="{00000000-0005-0000-0000-000098710000}"/>
    <cellStyle name="Output 6 4 4 3 2 2" xfId="28559" xr:uid="{00000000-0005-0000-0000-000099710000}"/>
    <cellStyle name="Output 6 4 4 3 2 3" xfId="37811" xr:uid="{00000000-0005-0000-0000-00009A710000}"/>
    <cellStyle name="Output 6 4 4 4" xfId="13177" xr:uid="{00000000-0005-0000-0000-00009B710000}"/>
    <cellStyle name="Output 6 4 4 4 2" xfId="22429" xr:uid="{00000000-0005-0000-0000-00009C710000}"/>
    <cellStyle name="Output 6 4 4 4 3" xfId="31681" xr:uid="{00000000-0005-0000-0000-00009D710000}"/>
    <cellStyle name="Output 6 4 5" xfId="5331" xr:uid="{00000000-0005-0000-0000-00009E710000}"/>
    <cellStyle name="Output 6 4 5 2" xfId="14583" xr:uid="{00000000-0005-0000-0000-00009F710000}"/>
    <cellStyle name="Output 6 4 5 2 2" xfId="23835" xr:uid="{00000000-0005-0000-0000-0000A0710000}"/>
    <cellStyle name="Output 6 4 5 2 3" xfId="33087" xr:uid="{00000000-0005-0000-0000-0000A1710000}"/>
    <cellStyle name="Output 6 4 6" xfId="8014" xr:uid="{00000000-0005-0000-0000-0000A2710000}"/>
    <cellStyle name="Output 6 4 6 2" xfId="17266" xr:uid="{00000000-0005-0000-0000-0000A3710000}"/>
    <cellStyle name="Output 6 4 6 2 2" xfId="26518" xr:uid="{00000000-0005-0000-0000-0000A4710000}"/>
    <cellStyle name="Output 6 4 6 2 3" xfId="35770" xr:uid="{00000000-0005-0000-0000-0000A5710000}"/>
    <cellStyle name="Output 6 4 7" xfId="11136" xr:uid="{00000000-0005-0000-0000-0000A6710000}"/>
    <cellStyle name="Output 6 4 7 2" xfId="20388" xr:uid="{00000000-0005-0000-0000-0000A7710000}"/>
    <cellStyle name="Output 6 4 7 3" xfId="29640" xr:uid="{00000000-0005-0000-0000-0000A8710000}"/>
    <cellStyle name="Output 6 5" xfId="1918" xr:uid="{00000000-0005-0000-0000-0000A9710000}"/>
    <cellStyle name="Output 6 5 2" xfId="2671" xr:uid="{00000000-0005-0000-0000-0000AA710000}"/>
    <cellStyle name="Output 6 5 2 2" xfId="6119" xr:uid="{00000000-0005-0000-0000-0000AB710000}"/>
    <cellStyle name="Output 6 5 2 2 2" xfId="15371" xr:uid="{00000000-0005-0000-0000-0000AC710000}"/>
    <cellStyle name="Output 6 5 2 2 2 2" xfId="24623" xr:uid="{00000000-0005-0000-0000-0000AD710000}"/>
    <cellStyle name="Output 6 5 2 2 2 3" xfId="33875" xr:uid="{00000000-0005-0000-0000-0000AE710000}"/>
    <cellStyle name="Output 6 5 2 3" xfId="8801" xr:uid="{00000000-0005-0000-0000-0000AF710000}"/>
    <cellStyle name="Output 6 5 2 3 2" xfId="18053" xr:uid="{00000000-0005-0000-0000-0000B0710000}"/>
    <cellStyle name="Output 6 5 2 3 2 2" xfId="27305" xr:uid="{00000000-0005-0000-0000-0000B1710000}"/>
    <cellStyle name="Output 6 5 2 3 2 3" xfId="36557" xr:uid="{00000000-0005-0000-0000-0000B2710000}"/>
    <cellStyle name="Output 6 5 2 4" xfId="11923" xr:uid="{00000000-0005-0000-0000-0000B3710000}"/>
    <cellStyle name="Output 6 5 2 4 2" xfId="21175" xr:uid="{00000000-0005-0000-0000-0000B4710000}"/>
    <cellStyle name="Output 6 5 2 4 3" xfId="30427" xr:uid="{00000000-0005-0000-0000-0000B5710000}"/>
    <cellStyle name="Output 6 5 3" xfId="3327" xr:uid="{00000000-0005-0000-0000-0000B6710000}"/>
    <cellStyle name="Output 6 5 3 2" xfId="6775" xr:uid="{00000000-0005-0000-0000-0000B7710000}"/>
    <cellStyle name="Output 6 5 3 2 2" xfId="16027" xr:uid="{00000000-0005-0000-0000-0000B8710000}"/>
    <cellStyle name="Output 6 5 3 2 2 2" xfId="25279" xr:uid="{00000000-0005-0000-0000-0000B9710000}"/>
    <cellStyle name="Output 6 5 3 2 2 3" xfId="34531" xr:uid="{00000000-0005-0000-0000-0000BA710000}"/>
    <cellStyle name="Output 6 5 3 3" xfId="9457" xr:uid="{00000000-0005-0000-0000-0000BB710000}"/>
    <cellStyle name="Output 6 5 3 3 2" xfId="18709" xr:uid="{00000000-0005-0000-0000-0000BC710000}"/>
    <cellStyle name="Output 6 5 3 3 2 2" xfId="27961" xr:uid="{00000000-0005-0000-0000-0000BD710000}"/>
    <cellStyle name="Output 6 5 3 3 2 3" xfId="37213" xr:uid="{00000000-0005-0000-0000-0000BE710000}"/>
    <cellStyle name="Output 6 5 3 4" xfId="12579" xr:uid="{00000000-0005-0000-0000-0000BF710000}"/>
    <cellStyle name="Output 6 5 3 4 2" xfId="21831" xr:uid="{00000000-0005-0000-0000-0000C0710000}"/>
    <cellStyle name="Output 6 5 3 4 3" xfId="31083" xr:uid="{00000000-0005-0000-0000-0000C1710000}"/>
    <cellStyle name="Output 6 5 4" xfId="3962" xr:uid="{00000000-0005-0000-0000-0000C2710000}"/>
    <cellStyle name="Output 6 5 4 2" xfId="7410" xr:uid="{00000000-0005-0000-0000-0000C3710000}"/>
    <cellStyle name="Output 6 5 4 2 2" xfId="16662" xr:uid="{00000000-0005-0000-0000-0000C4710000}"/>
    <cellStyle name="Output 6 5 4 2 2 2" xfId="25914" xr:uid="{00000000-0005-0000-0000-0000C5710000}"/>
    <cellStyle name="Output 6 5 4 2 2 3" xfId="35166" xr:uid="{00000000-0005-0000-0000-0000C6710000}"/>
    <cellStyle name="Output 6 5 4 3" xfId="10092" xr:uid="{00000000-0005-0000-0000-0000C7710000}"/>
    <cellStyle name="Output 6 5 4 3 2" xfId="19344" xr:uid="{00000000-0005-0000-0000-0000C8710000}"/>
    <cellStyle name="Output 6 5 4 3 2 2" xfId="28596" xr:uid="{00000000-0005-0000-0000-0000C9710000}"/>
    <cellStyle name="Output 6 5 4 3 2 3" xfId="37848" xr:uid="{00000000-0005-0000-0000-0000CA710000}"/>
    <cellStyle name="Output 6 5 4 4" xfId="13214" xr:uid="{00000000-0005-0000-0000-0000CB710000}"/>
    <cellStyle name="Output 6 5 4 4 2" xfId="22466" xr:uid="{00000000-0005-0000-0000-0000CC710000}"/>
    <cellStyle name="Output 6 5 4 4 3" xfId="31718" xr:uid="{00000000-0005-0000-0000-0000CD710000}"/>
    <cellStyle name="Output 6 5 5" xfId="5368" xr:uid="{00000000-0005-0000-0000-0000CE710000}"/>
    <cellStyle name="Output 6 5 5 2" xfId="14620" xr:uid="{00000000-0005-0000-0000-0000CF710000}"/>
    <cellStyle name="Output 6 5 5 2 2" xfId="23872" xr:uid="{00000000-0005-0000-0000-0000D0710000}"/>
    <cellStyle name="Output 6 5 5 2 3" xfId="33124" xr:uid="{00000000-0005-0000-0000-0000D1710000}"/>
    <cellStyle name="Output 6 5 6" xfId="8051" xr:uid="{00000000-0005-0000-0000-0000D2710000}"/>
    <cellStyle name="Output 6 5 6 2" xfId="17303" xr:uid="{00000000-0005-0000-0000-0000D3710000}"/>
    <cellStyle name="Output 6 5 6 2 2" xfId="26555" xr:uid="{00000000-0005-0000-0000-0000D4710000}"/>
    <cellStyle name="Output 6 5 6 2 3" xfId="35807" xr:uid="{00000000-0005-0000-0000-0000D5710000}"/>
    <cellStyle name="Output 6 5 7" xfId="11173" xr:uid="{00000000-0005-0000-0000-0000D6710000}"/>
    <cellStyle name="Output 6 5 7 2" xfId="20425" xr:uid="{00000000-0005-0000-0000-0000D7710000}"/>
    <cellStyle name="Output 6 5 7 3" xfId="29677" xr:uid="{00000000-0005-0000-0000-0000D8710000}"/>
    <cellStyle name="Output 6 6" xfId="1733" xr:uid="{00000000-0005-0000-0000-0000D9710000}"/>
    <cellStyle name="Output 6 6 2" xfId="2486" xr:uid="{00000000-0005-0000-0000-0000DA710000}"/>
    <cellStyle name="Output 6 6 2 2" xfId="5934" xr:uid="{00000000-0005-0000-0000-0000DB710000}"/>
    <cellStyle name="Output 6 6 2 2 2" xfId="15186" xr:uid="{00000000-0005-0000-0000-0000DC710000}"/>
    <cellStyle name="Output 6 6 2 2 2 2" xfId="24438" xr:uid="{00000000-0005-0000-0000-0000DD710000}"/>
    <cellStyle name="Output 6 6 2 2 2 3" xfId="33690" xr:uid="{00000000-0005-0000-0000-0000DE710000}"/>
    <cellStyle name="Output 6 6 2 3" xfId="8616" xr:uid="{00000000-0005-0000-0000-0000DF710000}"/>
    <cellStyle name="Output 6 6 2 3 2" xfId="17868" xr:uid="{00000000-0005-0000-0000-0000E0710000}"/>
    <cellStyle name="Output 6 6 2 3 2 2" xfId="27120" xr:uid="{00000000-0005-0000-0000-0000E1710000}"/>
    <cellStyle name="Output 6 6 2 3 2 3" xfId="36372" xr:uid="{00000000-0005-0000-0000-0000E2710000}"/>
    <cellStyle name="Output 6 6 2 4" xfId="11738" xr:uid="{00000000-0005-0000-0000-0000E3710000}"/>
    <cellStyle name="Output 6 6 2 4 2" xfId="20990" xr:uid="{00000000-0005-0000-0000-0000E4710000}"/>
    <cellStyle name="Output 6 6 2 4 3" xfId="30242" xr:uid="{00000000-0005-0000-0000-0000E5710000}"/>
    <cellStyle name="Output 6 6 3" xfId="3142" xr:uid="{00000000-0005-0000-0000-0000E6710000}"/>
    <cellStyle name="Output 6 6 3 2" xfId="6590" xr:uid="{00000000-0005-0000-0000-0000E7710000}"/>
    <cellStyle name="Output 6 6 3 2 2" xfId="15842" xr:uid="{00000000-0005-0000-0000-0000E8710000}"/>
    <cellStyle name="Output 6 6 3 2 2 2" xfId="25094" xr:uid="{00000000-0005-0000-0000-0000E9710000}"/>
    <cellStyle name="Output 6 6 3 2 2 3" xfId="34346" xr:uid="{00000000-0005-0000-0000-0000EA710000}"/>
    <cellStyle name="Output 6 6 3 3" xfId="9272" xr:uid="{00000000-0005-0000-0000-0000EB710000}"/>
    <cellStyle name="Output 6 6 3 3 2" xfId="18524" xr:uid="{00000000-0005-0000-0000-0000EC710000}"/>
    <cellStyle name="Output 6 6 3 3 2 2" xfId="27776" xr:uid="{00000000-0005-0000-0000-0000ED710000}"/>
    <cellStyle name="Output 6 6 3 3 2 3" xfId="37028" xr:uid="{00000000-0005-0000-0000-0000EE710000}"/>
    <cellStyle name="Output 6 6 3 4" xfId="12394" xr:uid="{00000000-0005-0000-0000-0000EF710000}"/>
    <cellStyle name="Output 6 6 3 4 2" xfId="21646" xr:uid="{00000000-0005-0000-0000-0000F0710000}"/>
    <cellStyle name="Output 6 6 3 4 3" xfId="30898" xr:uid="{00000000-0005-0000-0000-0000F1710000}"/>
    <cellStyle name="Output 6 6 4" xfId="3777" xr:uid="{00000000-0005-0000-0000-0000F2710000}"/>
    <cellStyle name="Output 6 6 4 2" xfId="7225" xr:uid="{00000000-0005-0000-0000-0000F3710000}"/>
    <cellStyle name="Output 6 6 4 2 2" xfId="16477" xr:uid="{00000000-0005-0000-0000-0000F4710000}"/>
    <cellStyle name="Output 6 6 4 2 2 2" xfId="25729" xr:uid="{00000000-0005-0000-0000-0000F5710000}"/>
    <cellStyle name="Output 6 6 4 2 2 3" xfId="34981" xr:uid="{00000000-0005-0000-0000-0000F6710000}"/>
    <cellStyle name="Output 6 6 4 3" xfId="9907" xr:uid="{00000000-0005-0000-0000-0000F7710000}"/>
    <cellStyle name="Output 6 6 4 3 2" xfId="19159" xr:uid="{00000000-0005-0000-0000-0000F8710000}"/>
    <cellStyle name="Output 6 6 4 3 2 2" xfId="28411" xr:uid="{00000000-0005-0000-0000-0000F9710000}"/>
    <cellStyle name="Output 6 6 4 3 2 3" xfId="37663" xr:uid="{00000000-0005-0000-0000-0000FA710000}"/>
    <cellStyle name="Output 6 6 4 4" xfId="13029" xr:uid="{00000000-0005-0000-0000-0000FB710000}"/>
    <cellStyle name="Output 6 6 4 4 2" xfId="22281" xr:uid="{00000000-0005-0000-0000-0000FC710000}"/>
    <cellStyle name="Output 6 6 4 4 3" xfId="31533" xr:uid="{00000000-0005-0000-0000-0000FD710000}"/>
    <cellStyle name="Output 6 6 5" xfId="5183" xr:uid="{00000000-0005-0000-0000-0000FE710000}"/>
    <cellStyle name="Output 6 6 5 2" xfId="14435" xr:uid="{00000000-0005-0000-0000-0000FF710000}"/>
    <cellStyle name="Output 6 6 5 2 2" xfId="23687" xr:uid="{00000000-0005-0000-0000-000000720000}"/>
    <cellStyle name="Output 6 6 5 2 3" xfId="32939" xr:uid="{00000000-0005-0000-0000-000001720000}"/>
    <cellStyle name="Output 6 6 6" xfId="7866" xr:uid="{00000000-0005-0000-0000-000002720000}"/>
    <cellStyle name="Output 6 6 6 2" xfId="17118" xr:uid="{00000000-0005-0000-0000-000003720000}"/>
    <cellStyle name="Output 6 6 6 2 2" xfId="26370" xr:uid="{00000000-0005-0000-0000-000004720000}"/>
    <cellStyle name="Output 6 6 6 2 3" xfId="35622" xr:uid="{00000000-0005-0000-0000-000005720000}"/>
    <cellStyle name="Output 6 6 7" xfId="10988" xr:uid="{00000000-0005-0000-0000-000006720000}"/>
    <cellStyle name="Output 6 6 7 2" xfId="20240" xr:uid="{00000000-0005-0000-0000-000007720000}"/>
    <cellStyle name="Output 6 6 7 3" xfId="29492" xr:uid="{00000000-0005-0000-0000-000008720000}"/>
    <cellStyle name="Output 6 7" xfId="1040" xr:uid="{00000000-0005-0000-0000-000009720000}"/>
    <cellStyle name="Output 6 7 2" xfId="4768" xr:uid="{00000000-0005-0000-0000-00000A720000}"/>
    <cellStyle name="Output 6 7 2 2" xfId="14020" xr:uid="{00000000-0005-0000-0000-00000B720000}"/>
    <cellStyle name="Output 6 7 2 2 2" xfId="23272" xr:uid="{00000000-0005-0000-0000-00000C720000}"/>
    <cellStyle name="Output 6 7 2 2 3" xfId="32524" xr:uid="{00000000-0005-0000-0000-00000D720000}"/>
    <cellStyle name="Output 6 7 3" xfId="4355" xr:uid="{00000000-0005-0000-0000-00000E720000}"/>
    <cellStyle name="Output 6 7 3 2" xfId="13607" xr:uid="{00000000-0005-0000-0000-00000F720000}"/>
    <cellStyle name="Output 6 7 3 2 2" xfId="22859" xr:uid="{00000000-0005-0000-0000-000010720000}"/>
    <cellStyle name="Output 6 7 3 2 3" xfId="32111" xr:uid="{00000000-0005-0000-0000-000011720000}"/>
    <cellStyle name="Output 6 7 4" xfId="10794" xr:uid="{00000000-0005-0000-0000-000012720000}"/>
    <cellStyle name="Output 6 7 4 2" xfId="20046" xr:uid="{00000000-0005-0000-0000-000013720000}"/>
    <cellStyle name="Output 6 7 4 3" xfId="29298" xr:uid="{00000000-0005-0000-0000-000014720000}"/>
    <cellStyle name="Output 6 8" xfId="1136" xr:uid="{00000000-0005-0000-0000-000015720000}"/>
    <cellStyle name="Output 6 8 2" xfId="4863" xr:uid="{00000000-0005-0000-0000-000016720000}"/>
    <cellStyle name="Output 6 8 2 2" xfId="14115" xr:uid="{00000000-0005-0000-0000-000017720000}"/>
    <cellStyle name="Output 6 8 2 2 2" xfId="23367" xr:uid="{00000000-0005-0000-0000-000018720000}"/>
    <cellStyle name="Output 6 8 2 2 3" xfId="32619" xr:uid="{00000000-0005-0000-0000-000019720000}"/>
    <cellStyle name="Output 6 8 3" xfId="4591" xr:uid="{00000000-0005-0000-0000-00001A720000}"/>
    <cellStyle name="Output 6 8 3 2" xfId="13843" xr:uid="{00000000-0005-0000-0000-00001B720000}"/>
    <cellStyle name="Output 6 8 3 2 2" xfId="23095" xr:uid="{00000000-0005-0000-0000-00001C720000}"/>
    <cellStyle name="Output 6 8 3 2 3" xfId="32347" xr:uid="{00000000-0005-0000-0000-00001D720000}"/>
    <cellStyle name="Output 6 8 4" xfId="10887" xr:uid="{00000000-0005-0000-0000-00001E720000}"/>
    <cellStyle name="Output 6 8 4 2" xfId="20139" xr:uid="{00000000-0005-0000-0000-00001F720000}"/>
    <cellStyle name="Output 6 8 4 3" xfId="29391" xr:uid="{00000000-0005-0000-0000-000020720000}"/>
    <cellStyle name="Output 6 9" xfId="968" xr:uid="{00000000-0005-0000-0000-000021720000}"/>
    <cellStyle name="Output 6 9 2" xfId="4696" xr:uid="{00000000-0005-0000-0000-000022720000}"/>
    <cellStyle name="Output 6 9 2 2" xfId="13948" xr:uid="{00000000-0005-0000-0000-000023720000}"/>
    <cellStyle name="Output 6 9 2 2 2" xfId="23200" xr:uid="{00000000-0005-0000-0000-000024720000}"/>
    <cellStyle name="Output 6 9 2 2 3" xfId="32452" xr:uid="{00000000-0005-0000-0000-000025720000}"/>
    <cellStyle name="Output 6 9 3" xfId="4919" xr:uid="{00000000-0005-0000-0000-000026720000}"/>
    <cellStyle name="Output 6 9 3 2" xfId="14171" xr:uid="{00000000-0005-0000-0000-000027720000}"/>
    <cellStyle name="Output 6 9 3 2 2" xfId="23423" xr:uid="{00000000-0005-0000-0000-000028720000}"/>
    <cellStyle name="Output 6 9 3 2 3" xfId="32675" xr:uid="{00000000-0005-0000-0000-000029720000}"/>
    <cellStyle name="Output 6 9 4" xfId="10722" xr:uid="{00000000-0005-0000-0000-00002A720000}"/>
    <cellStyle name="Output 6 9 4 2" xfId="19974" xr:uid="{00000000-0005-0000-0000-00002B720000}"/>
    <cellStyle name="Output 6 9 4 3" xfId="29226" xr:uid="{00000000-0005-0000-0000-00002C720000}"/>
    <cellStyle name="Output 7" xfId="1330" xr:uid="{00000000-0005-0000-0000-00002D720000}"/>
    <cellStyle name="Output 7 2" xfId="2371" xr:uid="{00000000-0005-0000-0000-00002E720000}"/>
    <cellStyle name="Output 7 2 2" xfId="5819" xr:uid="{00000000-0005-0000-0000-00002F720000}"/>
    <cellStyle name="Output 7 2 2 2" xfId="15071" xr:uid="{00000000-0005-0000-0000-000030720000}"/>
    <cellStyle name="Output 7 2 2 2 2" xfId="24323" xr:uid="{00000000-0005-0000-0000-000031720000}"/>
    <cellStyle name="Output 7 2 2 2 3" xfId="33575" xr:uid="{00000000-0005-0000-0000-000032720000}"/>
    <cellStyle name="Output 7 2 3" xfId="8501" xr:uid="{00000000-0005-0000-0000-000033720000}"/>
    <cellStyle name="Output 7 2 3 2" xfId="17753" xr:uid="{00000000-0005-0000-0000-000034720000}"/>
    <cellStyle name="Output 7 2 3 2 2" xfId="27005" xr:uid="{00000000-0005-0000-0000-000035720000}"/>
    <cellStyle name="Output 7 2 3 2 3" xfId="36257" xr:uid="{00000000-0005-0000-0000-000036720000}"/>
    <cellStyle name="Output 7 2 4" xfId="11623" xr:uid="{00000000-0005-0000-0000-000037720000}"/>
    <cellStyle name="Output 7 2 4 2" xfId="20875" xr:uid="{00000000-0005-0000-0000-000038720000}"/>
    <cellStyle name="Output 7 2 4 3" xfId="30127" xr:uid="{00000000-0005-0000-0000-000039720000}"/>
    <cellStyle name="Output 7 3" xfId="2395" xr:uid="{00000000-0005-0000-0000-00003A720000}"/>
    <cellStyle name="Output 7 3 2" xfId="5843" xr:uid="{00000000-0005-0000-0000-00003B720000}"/>
    <cellStyle name="Output 7 3 2 2" xfId="15095" xr:uid="{00000000-0005-0000-0000-00003C720000}"/>
    <cellStyle name="Output 7 3 2 2 2" xfId="24347" xr:uid="{00000000-0005-0000-0000-00003D720000}"/>
    <cellStyle name="Output 7 3 2 2 3" xfId="33599" xr:uid="{00000000-0005-0000-0000-00003E720000}"/>
    <cellStyle name="Output 7 3 3" xfId="8525" xr:uid="{00000000-0005-0000-0000-00003F720000}"/>
    <cellStyle name="Output 7 3 3 2" xfId="17777" xr:uid="{00000000-0005-0000-0000-000040720000}"/>
    <cellStyle name="Output 7 3 3 2 2" xfId="27029" xr:uid="{00000000-0005-0000-0000-000041720000}"/>
    <cellStyle name="Output 7 3 3 2 3" xfId="36281" xr:uid="{00000000-0005-0000-0000-000042720000}"/>
    <cellStyle name="Output 7 3 4" xfId="11647" xr:uid="{00000000-0005-0000-0000-000043720000}"/>
    <cellStyle name="Output 7 3 4 2" xfId="20899" xr:uid="{00000000-0005-0000-0000-000044720000}"/>
    <cellStyle name="Output 7 3 4 3" xfId="30151" xr:uid="{00000000-0005-0000-0000-000045720000}"/>
    <cellStyle name="Output 7 4" xfId="4982" xr:uid="{00000000-0005-0000-0000-000046720000}"/>
    <cellStyle name="Output 7 4 2" xfId="14234" xr:uid="{00000000-0005-0000-0000-000047720000}"/>
    <cellStyle name="Output 7 4 2 2" xfId="23486" xr:uid="{00000000-0005-0000-0000-000048720000}"/>
    <cellStyle name="Output 7 4 2 3" xfId="32738" xr:uid="{00000000-0005-0000-0000-000049720000}"/>
    <cellStyle name="Output 7 5" xfId="7775" xr:uid="{00000000-0005-0000-0000-00004A720000}"/>
    <cellStyle name="Output 7 5 2" xfId="17027" xr:uid="{00000000-0005-0000-0000-00004B720000}"/>
    <cellStyle name="Output 7 5 2 2" xfId="26279" xr:uid="{00000000-0005-0000-0000-00004C720000}"/>
    <cellStyle name="Output 7 5 2 3" xfId="35531" xr:uid="{00000000-0005-0000-0000-00004D720000}"/>
    <cellStyle name="Output 7 6" xfId="10896" xr:uid="{00000000-0005-0000-0000-00004E720000}"/>
    <cellStyle name="Output 7 6 2" xfId="20148" xr:uid="{00000000-0005-0000-0000-00004F720000}"/>
    <cellStyle name="Output 7 6 3" xfId="29400" xr:uid="{00000000-0005-0000-0000-000050720000}"/>
    <cellStyle name="Output 8" xfId="1697" xr:uid="{00000000-0005-0000-0000-000051720000}"/>
    <cellStyle name="Output 8 2" xfId="2450" xr:uid="{00000000-0005-0000-0000-000052720000}"/>
    <cellStyle name="Output 8 2 2" xfId="5898" xr:uid="{00000000-0005-0000-0000-000053720000}"/>
    <cellStyle name="Output 8 2 2 2" xfId="15150" xr:uid="{00000000-0005-0000-0000-000054720000}"/>
    <cellStyle name="Output 8 2 2 2 2" xfId="24402" xr:uid="{00000000-0005-0000-0000-000055720000}"/>
    <cellStyle name="Output 8 2 2 2 3" xfId="33654" xr:uid="{00000000-0005-0000-0000-000056720000}"/>
    <cellStyle name="Output 8 2 3" xfId="8580" xr:uid="{00000000-0005-0000-0000-000057720000}"/>
    <cellStyle name="Output 8 2 3 2" xfId="17832" xr:uid="{00000000-0005-0000-0000-000058720000}"/>
    <cellStyle name="Output 8 2 3 2 2" xfId="27084" xr:uid="{00000000-0005-0000-0000-000059720000}"/>
    <cellStyle name="Output 8 2 3 2 3" xfId="36336" xr:uid="{00000000-0005-0000-0000-00005A720000}"/>
    <cellStyle name="Output 8 2 4" xfId="11702" xr:uid="{00000000-0005-0000-0000-00005B720000}"/>
    <cellStyle name="Output 8 2 4 2" xfId="20954" xr:uid="{00000000-0005-0000-0000-00005C720000}"/>
    <cellStyle name="Output 8 2 4 3" xfId="30206" xr:uid="{00000000-0005-0000-0000-00005D720000}"/>
    <cellStyle name="Output 8 3" xfId="3106" xr:uid="{00000000-0005-0000-0000-00005E720000}"/>
    <cellStyle name="Output 8 3 2" xfId="6554" xr:uid="{00000000-0005-0000-0000-00005F720000}"/>
    <cellStyle name="Output 8 3 2 2" xfId="15806" xr:uid="{00000000-0005-0000-0000-000060720000}"/>
    <cellStyle name="Output 8 3 2 2 2" xfId="25058" xr:uid="{00000000-0005-0000-0000-000061720000}"/>
    <cellStyle name="Output 8 3 2 2 3" xfId="34310" xr:uid="{00000000-0005-0000-0000-000062720000}"/>
    <cellStyle name="Output 8 3 3" xfId="9236" xr:uid="{00000000-0005-0000-0000-000063720000}"/>
    <cellStyle name="Output 8 3 3 2" xfId="18488" xr:uid="{00000000-0005-0000-0000-000064720000}"/>
    <cellStyle name="Output 8 3 3 2 2" xfId="27740" xr:uid="{00000000-0005-0000-0000-000065720000}"/>
    <cellStyle name="Output 8 3 3 2 3" xfId="36992" xr:uid="{00000000-0005-0000-0000-000066720000}"/>
    <cellStyle name="Output 8 3 4" xfId="12358" xr:uid="{00000000-0005-0000-0000-000067720000}"/>
    <cellStyle name="Output 8 3 4 2" xfId="21610" xr:uid="{00000000-0005-0000-0000-000068720000}"/>
    <cellStyle name="Output 8 3 4 3" xfId="30862" xr:uid="{00000000-0005-0000-0000-000069720000}"/>
    <cellStyle name="Output 8 4" xfId="3741" xr:uid="{00000000-0005-0000-0000-00006A720000}"/>
    <cellStyle name="Output 8 4 2" xfId="7189" xr:uid="{00000000-0005-0000-0000-00006B720000}"/>
    <cellStyle name="Output 8 4 2 2" xfId="16441" xr:uid="{00000000-0005-0000-0000-00006C720000}"/>
    <cellStyle name="Output 8 4 2 2 2" xfId="25693" xr:uid="{00000000-0005-0000-0000-00006D720000}"/>
    <cellStyle name="Output 8 4 2 2 3" xfId="34945" xr:uid="{00000000-0005-0000-0000-00006E720000}"/>
    <cellStyle name="Output 8 4 3" xfId="9871" xr:uid="{00000000-0005-0000-0000-00006F720000}"/>
    <cellStyle name="Output 8 4 3 2" xfId="19123" xr:uid="{00000000-0005-0000-0000-000070720000}"/>
    <cellStyle name="Output 8 4 3 2 2" xfId="28375" xr:uid="{00000000-0005-0000-0000-000071720000}"/>
    <cellStyle name="Output 8 4 3 2 3" xfId="37627" xr:uid="{00000000-0005-0000-0000-000072720000}"/>
    <cellStyle name="Output 8 4 4" xfId="12993" xr:uid="{00000000-0005-0000-0000-000073720000}"/>
    <cellStyle name="Output 8 4 4 2" xfId="22245" xr:uid="{00000000-0005-0000-0000-000074720000}"/>
    <cellStyle name="Output 8 4 4 3" xfId="31497" xr:uid="{00000000-0005-0000-0000-000075720000}"/>
    <cellStyle name="Output 8 5" xfId="5147" xr:uid="{00000000-0005-0000-0000-000076720000}"/>
    <cellStyle name="Output 8 5 2" xfId="14399" xr:uid="{00000000-0005-0000-0000-000077720000}"/>
    <cellStyle name="Output 8 5 2 2" xfId="23651" xr:uid="{00000000-0005-0000-0000-000078720000}"/>
    <cellStyle name="Output 8 5 2 3" xfId="32903" xr:uid="{00000000-0005-0000-0000-000079720000}"/>
    <cellStyle name="Output 8 6" xfId="7830" xr:uid="{00000000-0005-0000-0000-00007A720000}"/>
    <cellStyle name="Output 8 6 2" xfId="17082" xr:uid="{00000000-0005-0000-0000-00007B720000}"/>
    <cellStyle name="Output 8 6 2 2" xfId="26334" xr:uid="{00000000-0005-0000-0000-00007C720000}"/>
    <cellStyle name="Output 8 6 2 3" xfId="35586" xr:uid="{00000000-0005-0000-0000-00007D720000}"/>
    <cellStyle name="Output 8 7" xfId="10952" xr:uid="{00000000-0005-0000-0000-00007E720000}"/>
    <cellStyle name="Output 8 7 2" xfId="20204" xr:uid="{00000000-0005-0000-0000-00007F720000}"/>
    <cellStyle name="Output 8 7 3" xfId="29456" xr:uid="{00000000-0005-0000-0000-000080720000}"/>
    <cellStyle name="Output 9" xfId="1038" xr:uid="{00000000-0005-0000-0000-000081720000}"/>
    <cellStyle name="Output 9 2" xfId="4766" xr:uid="{00000000-0005-0000-0000-000082720000}"/>
    <cellStyle name="Output 9 2 2" xfId="14018" xr:uid="{00000000-0005-0000-0000-000083720000}"/>
    <cellStyle name="Output 9 2 2 2" xfId="23270" xr:uid="{00000000-0005-0000-0000-000084720000}"/>
    <cellStyle name="Output 9 2 2 3" xfId="32522" xr:uid="{00000000-0005-0000-0000-000085720000}"/>
    <cellStyle name="Output 9 3" xfId="5037" xr:uid="{00000000-0005-0000-0000-000086720000}"/>
    <cellStyle name="Output 9 3 2" xfId="14289" xr:uid="{00000000-0005-0000-0000-000087720000}"/>
    <cellStyle name="Output 9 3 2 2" xfId="23541" xr:uid="{00000000-0005-0000-0000-000088720000}"/>
    <cellStyle name="Output 9 3 2 3" xfId="32793" xr:uid="{00000000-0005-0000-0000-000089720000}"/>
    <cellStyle name="Output 9 4" xfId="10792" xr:uid="{00000000-0005-0000-0000-00008A720000}"/>
    <cellStyle name="Output 9 4 2" xfId="20044" xr:uid="{00000000-0005-0000-0000-00008B720000}"/>
    <cellStyle name="Output 9 4 3" xfId="29296" xr:uid="{00000000-0005-0000-0000-00008C720000}"/>
    <cellStyle name="padroes" xfId="1331" xr:uid="{00000000-0005-0000-0000-00008D720000}"/>
    <cellStyle name="Percent" xfId="28" xr:uid="{00000000-0005-0000-0000-00008E720000}"/>
    <cellStyle name="Percent 2" xfId="1332" xr:uid="{00000000-0005-0000-0000-00008F720000}"/>
    <cellStyle name="Percentual" xfId="29" xr:uid="{00000000-0005-0000-0000-000090720000}"/>
    <cellStyle name="Percentual 2" xfId="1333" xr:uid="{00000000-0005-0000-0000-000091720000}"/>
    <cellStyle name="planilhas" xfId="1334" xr:uid="{00000000-0005-0000-0000-000092720000}"/>
    <cellStyle name="Ponto" xfId="30" xr:uid="{00000000-0005-0000-0000-000093720000}"/>
    <cellStyle name="Ponto 2" xfId="1335" xr:uid="{00000000-0005-0000-0000-000094720000}"/>
    <cellStyle name="Porcentagem" xfId="5" builtinId="5"/>
    <cellStyle name="Porcentagem 10" xfId="501" xr:uid="{00000000-0005-0000-0000-000096720000}"/>
    <cellStyle name="Porcentagem 11" xfId="1336" xr:uid="{00000000-0005-0000-0000-000097720000}"/>
    <cellStyle name="Porcentagem 2" xfId="31" xr:uid="{00000000-0005-0000-0000-000098720000}"/>
    <cellStyle name="Porcentagem 2 2" xfId="69" xr:uid="{00000000-0005-0000-0000-000099720000}"/>
    <cellStyle name="Porcentagem 2 2 2" xfId="1337" xr:uid="{00000000-0005-0000-0000-00009A720000}"/>
    <cellStyle name="Porcentagem 2 2 2 2" xfId="1338" xr:uid="{00000000-0005-0000-0000-00009B720000}"/>
    <cellStyle name="Porcentagem 2 2 2 3" xfId="1339" xr:uid="{00000000-0005-0000-0000-00009C720000}"/>
    <cellStyle name="Porcentagem 2 2 3" xfId="1340" xr:uid="{00000000-0005-0000-0000-00009D720000}"/>
    <cellStyle name="Porcentagem 2 2 4" xfId="1341" xr:uid="{00000000-0005-0000-0000-00009E720000}"/>
    <cellStyle name="Porcentagem 2 3" xfId="349" xr:uid="{00000000-0005-0000-0000-00009F720000}"/>
    <cellStyle name="Porcentagem 2 3 2" xfId="1342" xr:uid="{00000000-0005-0000-0000-0000A0720000}"/>
    <cellStyle name="Porcentagem 2 4" xfId="226" xr:uid="{00000000-0005-0000-0000-0000A1720000}"/>
    <cellStyle name="Porcentagem 2 5" xfId="348" xr:uid="{00000000-0005-0000-0000-0000A2720000}"/>
    <cellStyle name="Porcentagem 3" xfId="10" xr:uid="{00000000-0005-0000-0000-0000A3720000}"/>
    <cellStyle name="Porcentagem 3 2" xfId="351" xr:uid="{00000000-0005-0000-0000-0000A4720000}"/>
    <cellStyle name="Porcentagem 3 2 2" xfId="1614" xr:uid="{00000000-0005-0000-0000-0000A5720000}"/>
    <cellStyle name="Porcentagem 3 2 3" xfId="1343" xr:uid="{00000000-0005-0000-0000-0000A6720000}"/>
    <cellStyle name="Porcentagem 3 3" xfId="352" xr:uid="{00000000-0005-0000-0000-0000A7720000}"/>
    <cellStyle name="Porcentagem 3 3 2" xfId="1627" xr:uid="{00000000-0005-0000-0000-0000A8720000}"/>
    <cellStyle name="Porcentagem 3 3 3" xfId="1344" xr:uid="{00000000-0005-0000-0000-0000A9720000}"/>
    <cellStyle name="Porcentagem 3 4" xfId="350" xr:uid="{00000000-0005-0000-0000-0000AA720000}"/>
    <cellStyle name="Porcentagem 3 4 2" xfId="1345" xr:uid="{00000000-0005-0000-0000-0000AB720000}"/>
    <cellStyle name="Porcentagem 3 5" xfId="1346" xr:uid="{00000000-0005-0000-0000-0000AC720000}"/>
    <cellStyle name="Porcentagem 3 6" xfId="1347" xr:uid="{00000000-0005-0000-0000-0000AD720000}"/>
    <cellStyle name="Porcentagem 3 7" xfId="227" xr:uid="{00000000-0005-0000-0000-0000AE720000}"/>
    <cellStyle name="Porcentagem 3 8" xfId="155" xr:uid="{00000000-0005-0000-0000-0000AF720000}"/>
    <cellStyle name="Porcentagem 3 9" xfId="116" xr:uid="{00000000-0005-0000-0000-0000B0720000}"/>
    <cellStyle name="Porcentagem 4" xfId="7" xr:uid="{00000000-0005-0000-0000-0000B1720000}"/>
    <cellStyle name="Porcentagem 4 2" xfId="354" xr:uid="{00000000-0005-0000-0000-0000B2720000}"/>
    <cellStyle name="Porcentagem 4 2 2" xfId="1348" xr:uid="{00000000-0005-0000-0000-0000B3720000}"/>
    <cellStyle name="Porcentagem 4 3" xfId="355" xr:uid="{00000000-0005-0000-0000-0000B4720000}"/>
    <cellStyle name="Porcentagem 4 3 2" xfId="1349" xr:uid="{00000000-0005-0000-0000-0000B5720000}"/>
    <cellStyle name="Porcentagem 4 4" xfId="353" xr:uid="{00000000-0005-0000-0000-0000B6720000}"/>
    <cellStyle name="Porcentagem 4 5" xfId="228" xr:uid="{00000000-0005-0000-0000-0000B7720000}"/>
    <cellStyle name="Porcentagem 4 6" xfId="153" xr:uid="{00000000-0005-0000-0000-0000B8720000}"/>
    <cellStyle name="Porcentagem 4 7" xfId="114" xr:uid="{00000000-0005-0000-0000-0000B9720000}"/>
    <cellStyle name="Porcentagem 5" xfId="53" xr:uid="{00000000-0005-0000-0000-0000BA720000}"/>
    <cellStyle name="Porcentagem 5 2" xfId="356" xr:uid="{00000000-0005-0000-0000-0000BB720000}"/>
    <cellStyle name="Porcentagem 5 3" xfId="229" xr:uid="{00000000-0005-0000-0000-0000BC720000}"/>
    <cellStyle name="Porcentagem 5 4" xfId="176" xr:uid="{00000000-0005-0000-0000-0000BD720000}"/>
    <cellStyle name="Porcentagem 5 5" xfId="137" xr:uid="{00000000-0005-0000-0000-0000BE720000}"/>
    <cellStyle name="Porcentagem 6" xfId="68" xr:uid="{00000000-0005-0000-0000-0000BF720000}"/>
    <cellStyle name="Porcentagem 6 2" xfId="231" xr:uid="{00000000-0005-0000-0000-0000C0720000}"/>
    <cellStyle name="Porcentagem 6 3" xfId="1350" xr:uid="{00000000-0005-0000-0000-0000C1720000}"/>
    <cellStyle name="Porcentagem 6 4" xfId="230" xr:uid="{00000000-0005-0000-0000-0000C2720000}"/>
    <cellStyle name="Porcentagem 6 5" xfId="181" xr:uid="{00000000-0005-0000-0000-0000C3720000}"/>
    <cellStyle name="Porcentagem 6 6" xfId="142" xr:uid="{00000000-0005-0000-0000-0000C4720000}"/>
    <cellStyle name="Porcentagem 7" xfId="225" xr:uid="{00000000-0005-0000-0000-0000C5720000}"/>
    <cellStyle name="Porcentagem 7 2" xfId="1352" xr:uid="{00000000-0005-0000-0000-0000C6720000}"/>
    <cellStyle name="Porcentagem 7 3" xfId="1351" xr:uid="{00000000-0005-0000-0000-0000C7720000}"/>
    <cellStyle name="Porcentagem 8" xfId="832" xr:uid="{00000000-0005-0000-0000-0000C8720000}"/>
    <cellStyle name="Porcentagem 8 2" xfId="1353" xr:uid="{00000000-0005-0000-0000-0000C9720000}"/>
    <cellStyle name="Porcentagem 8 3" xfId="2011" xr:uid="{00000000-0005-0000-0000-0000CA720000}"/>
    <cellStyle name="Porcentagem 8 4" xfId="1130" xr:uid="{00000000-0005-0000-0000-0000CB720000}"/>
    <cellStyle name="Porcentagem 9" xfId="843" xr:uid="{00000000-0005-0000-0000-0000CC720000}"/>
    <cellStyle name="Porcentagem 9 2" xfId="1603" xr:uid="{00000000-0005-0000-0000-0000CD720000}"/>
    <cellStyle name="Porcentagem 9 3" xfId="1597" xr:uid="{00000000-0005-0000-0000-0000CE720000}"/>
    <cellStyle name="Result" xfId="1354" xr:uid="{00000000-0005-0000-0000-0000CF720000}"/>
    <cellStyle name="Result2" xfId="1355" xr:uid="{00000000-0005-0000-0000-0000D0720000}"/>
    <cellStyle name="RowLevel_1" xfId="1628" xr:uid="{00000000-0005-0000-0000-0000D1720000}"/>
    <cellStyle name="Saída" xfId="94" builtinId="21" customBuiltin="1"/>
    <cellStyle name="Saída 2" xfId="357" xr:uid="{00000000-0005-0000-0000-0000D3720000}"/>
    <cellStyle name="Saída 2 2" xfId="455" xr:uid="{00000000-0005-0000-0000-0000D4720000}"/>
    <cellStyle name="Saída 2 2 10" xfId="956" xr:uid="{00000000-0005-0000-0000-0000D5720000}"/>
    <cellStyle name="Saída 2 2 10 2" xfId="4684" xr:uid="{00000000-0005-0000-0000-0000D6720000}"/>
    <cellStyle name="Saída 2 2 10 2 2" xfId="13936" xr:uid="{00000000-0005-0000-0000-0000D7720000}"/>
    <cellStyle name="Saída 2 2 10 2 2 2" xfId="23188" xr:uid="{00000000-0005-0000-0000-0000D8720000}"/>
    <cellStyle name="Saída 2 2 10 2 2 3" xfId="32440" xr:uid="{00000000-0005-0000-0000-0000D9720000}"/>
    <cellStyle name="Saída 2 2 10 3" xfId="4927" xr:uid="{00000000-0005-0000-0000-0000DA720000}"/>
    <cellStyle name="Saída 2 2 10 3 2" xfId="14179" xr:uid="{00000000-0005-0000-0000-0000DB720000}"/>
    <cellStyle name="Saída 2 2 10 3 2 2" xfId="23431" xr:uid="{00000000-0005-0000-0000-0000DC720000}"/>
    <cellStyle name="Saída 2 2 10 3 2 3" xfId="32683" xr:uid="{00000000-0005-0000-0000-0000DD720000}"/>
    <cellStyle name="Saída 2 2 10 4" xfId="10710" xr:uid="{00000000-0005-0000-0000-0000DE720000}"/>
    <cellStyle name="Saída 2 2 10 4 2" xfId="19962" xr:uid="{00000000-0005-0000-0000-0000DF720000}"/>
    <cellStyle name="Saída 2 2 10 4 3" xfId="29214" xr:uid="{00000000-0005-0000-0000-0000E0720000}"/>
    <cellStyle name="Saída 2 2 11" xfId="924" xr:uid="{00000000-0005-0000-0000-0000E1720000}"/>
    <cellStyle name="Saída 2 2 11 2" xfId="4652" xr:uid="{00000000-0005-0000-0000-0000E2720000}"/>
    <cellStyle name="Saída 2 2 11 2 2" xfId="13904" xr:uid="{00000000-0005-0000-0000-0000E3720000}"/>
    <cellStyle name="Saída 2 2 11 2 2 2" xfId="23156" xr:uid="{00000000-0005-0000-0000-0000E4720000}"/>
    <cellStyle name="Saída 2 2 11 2 2 3" xfId="32408" xr:uid="{00000000-0005-0000-0000-0000E5720000}"/>
    <cellStyle name="Saída 2 2 11 3" xfId="4944" xr:uid="{00000000-0005-0000-0000-0000E6720000}"/>
    <cellStyle name="Saída 2 2 11 3 2" xfId="14196" xr:uid="{00000000-0005-0000-0000-0000E7720000}"/>
    <cellStyle name="Saída 2 2 11 3 2 2" xfId="23448" xr:uid="{00000000-0005-0000-0000-0000E8720000}"/>
    <cellStyle name="Saída 2 2 11 3 2 3" xfId="32700" xr:uid="{00000000-0005-0000-0000-0000E9720000}"/>
    <cellStyle name="Saída 2 2 11 4" xfId="10678" xr:uid="{00000000-0005-0000-0000-0000EA720000}"/>
    <cellStyle name="Saída 2 2 11 4 2" xfId="19930" xr:uid="{00000000-0005-0000-0000-0000EB720000}"/>
    <cellStyle name="Saída 2 2 11 4 3" xfId="29182" xr:uid="{00000000-0005-0000-0000-0000EC720000}"/>
    <cellStyle name="Saída 2 2 12" xfId="3046" xr:uid="{00000000-0005-0000-0000-0000ED720000}"/>
    <cellStyle name="Saída 2 2 12 2" xfId="6494" xr:uid="{00000000-0005-0000-0000-0000EE720000}"/>
    <cellStyle name="Saída 2 2 12 2 2" xfId="15746" xr:uid="{00000000-0005-0000-0000-0000EF720000}"/>
    <cellStyle name="Saída 2 2 12 2 2 2" xfId="24998" xr:uid="{00000000-0005-0000-0000-0000F0720000}"/>
    <cellStyle name="Saída 2 2 12 2 2 3" xfId="34250" xr:uid="{00000000-0005-0000-0000-0000F1720000}"/>
    <cellStyle name="Saída 2 2 12 3" xfId="9176" xr:uid="{00000000-0005-0000-0000-0000F2720000}"/>
    <cellStyle name="Saída 2 2 12 3 2" xfId="18428" xr:uid="{00000000-0005-0000-0000-0000F3720000}"/>
    <cellStyle name="Saída 2 2 12 3 2 2" xfId="27680" xr:uid="{00000000-0005-0000-0000-0000F4720000}"/>
    <cellStyle name="Saída 2 2 12 3 2 3" xfId="36932" xr:uid="{00000000-0005-0000-0000-0000F5720000}"/>
    <cellStyle name="Saída 2 2 12 4" xfId="12298" xr:uid="{00000000-0005-0000-0000-0000F6720000}"/>
    <cellStyle name="Saída 2 2 12 4 2" xfId="21550" xr:uid="{00000000-0005-0000-0000-0000F7720000}"/>
    <cellStyle name="Saída 2 2 12 4 3" xfId="30802" xr:uid="{00000000-0005-0000-0000-0000F8720000}"/>
    <cellStyle name="Saída 2 2 13" xfId="4416" xr:uid="{00000000-0005-0000-0000-0000F9720000}"/>
    <cellStyle name="Saída 2 2 13 2" xfId="13668" xr:uid="{00000000-0005-0000-0000-0000FA720000}"/>
    <cellStyle name="Saída 2 2 13 2 2" xfId="22920" xr:uid="{00000000-0005-0000-0000-0000FB720000}"/>
    <cellStyle name="Saída 2 2 13 2 3" xfId="32172" xr:uid="{00000000-0005-0000-0000-0000FC720000}"/>
    <cellStyle name="Saída 2 2 14" xfId="4540" xr:uid="{00000000-0005-0000-0000-0000FD720000}"/>
    <cellStyle name="Saída 2 2 14 2" xfId="13792" xr:uid="{00000000-0005-0000-0000-0000FE720000}"/>
    <cellStyle name="Saída 2 2 14 2 2" xfId="23044" xr:uid="{00000000-0005-0000-0000-0000FF720000}"/>
    <cellStyle name="Saída 2 2 14 2 3" xfId="32296" xr:uid="{00000000-0005-0000-0000-000000730000}"/>
    <cellStyle name="Saída 2 2 15" xfId="10500" xr:uid="{00000000-0005-0000-0000-000001730000}"/>
    <cellStyle name="Saída 2 2 15 2" xfId="19752" xr:uid="{00000000-0005-0000-0000-000002730000}"/>
    <cellStyle name="Saída 2 2 15 3" xfId="29004" xr:uid="{00000000-0005-0000-0000-000003730000}"/>
    <cellStyle name="Saída 2 2 2" xfId="607" xr:uid="{00000000-0005-0000-0000-000004730000}"/>
    <cellStyle name="Saída 2 2 2 10" xfId="4476" xr:uid="{00000000-0005-0000-0000-000005730000}"/>
    <cellStyle name="Saída 2 2 2 10 2" xfId="13728" xr:uid="{00000000-0005-0000-0000-000006730000}"/>
    <cellStyle name="Saída 2 2 2 10 2 2" xfId="22980" xr:uid="{00000000-0005-0000-0000-000007730000}"/>
    <cellStyle name="Saída 2 2 2 10 2 3" xfId="32232" xr:uid="{00000000-0005-0000-0000-000008730000}"/>
    <cellStyle name="Saída 2 2 2 11" xfId="4499" xr:uid="{00000000-0005-0000-0000-000009730000}"/>
    <cellStyle name="Saída 2 2 2 11 2" xfId="13751" xr:uid="{00000000-0005-0000-0000-00000A730000}"/>
    <cellStyle name="Saída 2 2 2 11 2 2" xfId="23003" xr:uid="{00000000-0005-0000-0000-00000B730000}"/>
    <cellStyle name="Saída 2 2 2 11 2 3" xfId="32255" xr:uid="{00000000-0005-0000-0000-00000C730000}"/>
    <cellStyle name="Saída 2 2 2 12" xfId="10536" xr:uid="{00000000-0005-0000-0000-00000D730000}"/>
    <cellStyle name="Saída 2 2 2 12 2" xfId="19788" xr:uid="{00000000-0005-0000-0000-00000E730000}"/>
    <cellStyle name="Saída 2 2 2 12 3" xfId="29040" xr:uid="{00000000-0005-0000-0000-00000F730000}"/>
    <cellStyle name="Saída 2 2 2 2" xfId="1871" xr:uid="{00000000-0005-0000-0000-000010730000}"/>
    <cellStyle name="Saída 2 2 2 2 2" xfId="2624" xr:uid="{00000000-0005-0000-0000-000011730000}"/>
    <cellStyle name="Saída 2 2 2 2 2 2" xfId="6072" xr:uid="{00000000-0005-0000-0000-000012730000}"/>
    <cellStyle name="Saída 2 2 2 2 2 2 2" xfId="15324" xr:uid="{00000000-0005-0000-0000-000013730000}"/>
    <cellStyle name="Saída 2 2 2 2 2 2 2 2" xfId="24576" xr:uid="{00000000-0005-0000-0000-000014730000}"/>
    <cellStyle name="Saída 2 2 2 2 2 2 2 3" xfId="33828" xr:uid="{00000000-0005-0000-0000-000015730000}"/>
    <cellStyle name="Saída 2 2 2 2 2 3" xfId="8754" xr:uid="{00000000-0005-0000-0000-000016730000}"/>
    <cellStyle name="Saída 2 2 2 2 2 3 2" xfId="18006" xr:uid="{00000000-0005-0000-0000-000017730000}"/>
    <cellStyle name="Saída 2 2 2 2 2 3 2 2" xfId="27258" xr:uid="{00000000-0005-0000-0000-000018730000}"/>
    <cellStyle name="Saída 2 2 2 2 2 3 2 3" xfId="36510" xr:uid="{00000000-0005-0000-0000-000019730000}"/>
    <cellStyle name="Saída 2 2 2 2 2 4" xfId="11876" xr:uid="{00000000-0005-0000-0000-00001A730000}"/>
    <cellStyle name="Saída 2 2 2 2 2 4 2" xfId="21128" xr:uid="{00000000-0005-0000-0000-00001B730000}"/>
    <cellStyle name="Saída 2 2 2 2 2 4 3" xfId="30380" xr:uid="{00000000-0005-0000-0000-00001C730000}"/>
    <cellStyle name="Saída 2 2 2 2 3" xfId="3280" xr:uid="{00000000-0005-0000-0000-00001D730000}"/>
    <cellStyle name="Saída 2 2 2 2 3 2" xfId="6728" xr:uid="{00000000-0005-0000-0000-00001E730000}"/>
    <cellStyle name="Saída 2 2 2 2 3 2 2" xfId="15980" xr:uid="{00000000-0005-0000-0000-00001F730000}"/>
    <cellStyle name="Saída 2 2 2 2 3 2 2 2" xfId="25232" xr:uid="{00000000-0005-0000-0000-000020730000}"/>
    <cellStyle name="Saída 2 2 2 2 3 2 2 3" xfId="34484" xr:uid="{00000000-0005-0000-0000-000021730000}"/>
    <cellStyle name="Saída 2 2 2 2 3 3" xfId="9410" xr:uid="{00000000-0005-0000-0000-000022730000}"/>
    <cellStyle name="Saída 2 2 2 2 3 3 2" xfId="18662" xr:uid="{00000000-0005-0000-0000-000023730000}"/>
    <cellStyle name="Saída 2 2 2 2 3 3 2 2" xfId="27914" xr:uid="{00000000-0005-0000-0000-000024730000}"/>
    <cellStyle name="Saída 2 2 2 2 3 3 2 3" xfId="37166" xr:uid="{00000000-0005-0000-0000-000025730000}"/>
    <cellStyle name="Saída 2 2 2 2 3 4" xfId="12532" xr:uid="{00000000-0005-0000-0000-000026730000}"/>
    <cellStyle name="Saída 2 2 2 2 3 4 2" xfId="21784" xr:uid="{00000000-0005-0000-0000-000027730000}"/>
    <cellStyle name="Saída 2 2 2 2 3 4 3" xfId="31036" xr:uid="{00000000-0005-0000-0000-000028730000}"/>
    <cellStyle name="Saída 2 2 2 2 4" xfId="3915" xr:uid="{00000000-0005-0000-0000-000029730000}"/>
    <cellStyle name="Saída 2 2 2 2 4 2" xfId="7363" xr:uid="{00000000-0005-0000-0000-00002A730000}"/>
    <cellStyle name="Saída 2 2 2 2 4 2 2" xfId="16615" xr:uid="{00000000-0005-0000-0000-00002B730000}"/>
    <cellStyle name="Saída 2 2 2 2 4 2 2 2" xfId="25867" xr:uid="{00000000-0005-0000-0000-00002C730000}"/>
    <cellStyle name="Saída 2 2 2 2 4 2 2 3" xfId="35119" xr:uid="{00000000-0005-0000-0000-00002D730000}"/>
    <cellStyle name="Saída 2 2 2 2 4 3" xfId="10045" xr:uid="{00000000-0005-0000-0000-00002E730000}"/>
    <cellStyle name="Saída 2 2 2 2 4 3 2" xfId="19297" xr:uid="{00000000-0005-0000-0000-00002F730000}"/>
    <cellStyle name="Saída 2 2 2 2 4 3 2 2" xfId="28549" xr:uid="{00000000-0005-0000-0000-000030730000}"/>
    <cellStyle name="Saída 2 2 2 2 4 3 2 3" xfId="37801" xr:uid="{00000000-0005-0000-0000-000031730000}"/>
    <cellStyle name="Saída 2 2 2 2 4 4" xfId="13167" xr:uid="{00000000-0005-0000-0000-000032730000}"/>
    <cellStyle name="Saída 2 2 2 2 4 4 2" xfId="22419" xr:uid="{00000000-0005-0000-0000-000033730000}"/>
    <cellStyle name="Saída 2 2 2 2 4 4 3" xfId="31671" xr:uid="{00000000-0005-0000-0000-000034730000}"/>
    <cellStyle name="Saída 2 2 2 2 5" xfId="5321" xr:uid="{00000000-0005-0000-0000-000035730000}"/>
    <cellStyle name="Saída 2 2 2 2 5 2" xfId="14573" xr:uid="{00000000-0005-0000-0000-000036730000}"/>
    <cellStyle name="Saída 2 2 2 2 5 2 2" xfId="23825" xr:uid="{00000000-0005-0000-0000-000037730000}"/>
    <cellStyle name="Saída 2 2 2 2 5 2 3" xfId="33077" xr:uid="{00000000-0005-0000-0000-000038730000}"/>
    <cellStyle name="Saída 2 2 2 2 6" xfId="8004" xr:uid="{00000000-0005-0000-0000-000039730000}"/>
    <cellStyle name="Saída 2 2 2 2 6 2" xfId="17256" xr:uid="{00000000-0005-0000-0000-00003A730000}"/>
    <cellStyle name="Saída 2 2 2 2 6 2 2" xfId="26508" xr:uid="{00000000-0005-0000-0000-00003B730000}"/>
    <cellStyle name="Saída 2 2 2 2 6 2 3" xfId="35760" xr:uid="{00000000-0005-0000-0000-00003C730000}"/>
    <cellStyle name="Saída 2 2 2 2 7" xfId="11126" xr:uid="{00000000-0005-0000-0000-00003D730000}"/>
    <cellStyle name="Saída 2 2 2 2 7 2" xfId="20378" xr:uid="{00000000-0005-0000-0000-00003E730000}"/>
    <cellStyle name="Saída 2 2 2 2 7 3" xfId="29630" xr:uid="{00000000-0005-0000-0000-00003F730000}"/>
    <cellStyle name="Saída 2 2 2 3" xfId="1883" xr:uid="{00000000-0005-0000-0000-000040730000}"/>
    <cellStyle name="Saída 2 2 2 3 2" xfId="2636" xr:uid="{00000000-0005-0000-0000-000041730000}"/>
    <cellStyle name="Saída 2 2 2 3 2 2" xfId="6084" xr:uid="{00000000-0005-0000-0000-000042730000}"/>
    <cellStyle name="Saída 2 2 2 3 2 2 2" xfId="15336" xr:uid="{00000000-0005-0000-0000-000043730000}"/>
    <cellStyle name="Saída 2 2 2 3 2 2 2 2" xfId="24588" xr:uid="{00000000-0005-0000-0000-000044730000}"/>
    <cellStyle name="Saída 2 2 2 3 2 2 2 3" xfId="33840" xr:uid="{00000000-0005-0000-0000-000045730000}"/>
    <cellStyle name="Saída 2 2 2 3 2 3" xfId="8766" xr:uid="{00000000-0005-0000-0000-000046730000}"/>
    <cellStyle name="Saída 2 2 2 3 2 3 2" xfId="18018" xr:uid="{00000000-0005-0000-0000-000047730000}"/>
    <cellStyle name="Saída 2 2 2 3 2 3 2 2" xfId="27270" xr:uid="{00000000-0005-0000-0000-000048730000}"/>
    <cellStyle name="Saída 2 2 2 3 2 3 2 3" xfId="36522" xr:uid="{00000000-0005-0000-0000-000049730000}"/>
    <cellStyle name="Saída 2 2 2 3 2 4" xfId="11888" xr:uid="{00000000-0005-0000-0000-00004A730000}"/>
    <cellStyle name="Saída 2 2 2 3 2 4 2" xfId="21140" xr:uid="{00000000-0005-0000-0000-00004B730000}"/>
    <cellStyle name="Saída 2 2 2 3 2 4 3" xfId="30392" xr:uid="{00000000-0005-0000-0000-00004C730000}"/>
    <cellStyle name="Saída 2 2 2 3 3" xfId="3292" xr:uid="{00000000-0005-0000-0000-00004D730000}"/>
    <cellStyle name="Saída 2 2 2 3 3 2" xfId="6740" xr:uid="{00000000-0005-0000-0000-00004E730000}"/>
    <cellStyle name="Saída 2 2 2 3 3 2 2" xfId="15992" xr:uid="{00000000-0005-0000-0000-00004F730000}"/>
    <cellStyle name="Saída 2 2 2 3 3 2 2 2" xfId="25244" xr:uid="{00000000-0005-0000-0000-000050730000}"/>
    <cellStyle name="Saída 2 2 2 3 3 2 2 3" xfId="34496" xr:uid="{00000000-0005-0000-0000-000051730000}"/>
    <cellStyle name="Saída 2 2 2 3 3 3" xfId="9422" xr:uid="{00000000-0005-0000-0000-000052730000}"/>
    <cellStyle name="Saída 2 2 2 3 3 3 2" xfId="18674" xr:uid="{00000000-0005-0000-0000-000053730000}"/>
    <cellStyle name="Saída 2 2 2 3 3 3 2 2" xfId="27926" xr:uid="{00000000-0005-0000-0000-000054730000}"/>
    <cellStyle name="Saída 2 2 2 3 3 3 2 3" xfId="37178" xr:uid="{00000000-0005-0000-0000-000055730000}"/>
    <cellStyle name="Saída 2 2 2 3 3 4" xfId="12544" xr:uid="{00000000-0005-0000-0000-000056730000}"/>
    <cellStyle name="Saída 2 2 2 3 3 4 2" xfId="21796" xr:uid="{00000000-0005-0000-0000-000057730000}"/>
    <cellStyle name="Saída 2 2 2 3 3 4 3" xfId="31048" xr:uid="{00000000-0005-0000-0000-000058730000}"/>
    <cellStyle name="Saída 2 2 2 3 4" xfId="3927" xr:uid="{00000000-0005-0000-0000-000059730000}"/>
    <cellStyle name="Saída 2 2 2 3 4 2" xfId="7375" xr:uid="{00000000-0005-0000-0000-00005A730000}"/>
    <cellStyle name="Saída 2 2 2 3 4 2 2" xfId="16627" xr:uid="{00000000-0005-0000-0000-00005B730000}"/>
    <cellStyle name="Saída 2 2 2 3 4 2 2 2" xfId="25879" xr:uid="{00000000-0005-0000-0000-00005C730000}"/>
    <cellStyle name="Saída 2 2 2 3 4 2 2 3" xfId="35131" xr:uid="{00000000-0005-0000-0000-00005D730000}"/>
    <cellStyle name="Saída 2 2 2 3 4 3" xfId="10057" xr:uid="{00000000-0005-0000-0000-00005E730000}"/>
    <cellStyle name="Saída 2 2 2 3 4 3 2" xfId="19309" xr:uid="{00000000-0005-0000-0000-00005F730000}"/>
    <cellStyle name="Saída 2 2 2 3 4 3 2 2" xfId="28561" xr:uid="{00000000-0005-0000-0000-000060730000}"/>
    <cellStyle name="Saída 2 2 2 3 4 3 2 3" xfId="37813" xr:uid="{00000000-0005-0000-0000-000061730000}"/>
    <cellStyle name="Saída 2 2 2 3 4 4" xfId="13179" xr:uid="{00000000-0005-0000-0000-000062730000}"/>
    <cellStyle name="Saída 2 2 2 3 4 4 2" xfId="22431" xr:uid="{00000000-0005-0000-0000-000063730000}"/>
    <cellStyle name="Saída 2 2 2 3 4 4 3" xfId="31683" xr:uid="{00000000-0005-0000-0000-000064730000}"/>
    <cellStyle name="Saída 2 2 2 3 5" xfId="5333" xr:uid="{00000000-0005-0000-0000-000065730000}"/>
    <cellStyle name="Saída 2 2 2 3 5 2" xfId="14585" xr:uid="{00000000-0005-0000-0000-000066730000}"/>
    <cellStyle name="Saída 2 2 2 3 5 2 2" xfId="23837" xr:uid="{00000000-0005-0000-0000-000067730000}"/>
    <cellStyle name="Saída 2 2 2 3 5 2 3" xfId="33089" xr:uid="{00000000-0005-0000-0000-000068730000}"/>
    <cellStyle name="Saída 2 2 2 3 6" xfId="8016" xr:uid="{00000000-0005-0000-0000-000069730000}"/>
    <cellStyle name="Saída 2 2 2 3 6 2" xfId="17268" xr:uid="{00000000-0005-0000-0000-00006A730000}"/>
    <cellStyle name="Saída 2 2 2 3 6 2 2" xfId="26520" xr:uid="{00000000-0005-0000-0000-00006B730000}"/>
    <cellStyle name="Saída 2 2 2 3 6 2 3" xfId="35772" xr:uid="{00000000-0005-0000-0000-00006C730000}"/>
    <cellStyle name="Saída 2 2 2 3 7" xfId="11138" xr:uid="{00000000-0005-0000-0000-00006D730000}"/>
    <cellStyle name="Saída 2 2 2 3 7 2" xfId="20390" xr:uid="{00000000-0005-0000-0000-00006E730000}"/>
    <cellStyle name="Saída 2 2 2 3 7 3" xfId="29642" xr:uid="{00000000-0005-0000-0000-00006F730000}"/>
    <cellStyle name="Saída 2 2 2 4" xfId="1911" xr:uid="{00000000-0005-0000-0000-000070730000}"/>
    <cellStyle name="Saída 2 2 2 4 2" xfId="2664" xr:uid="{00000000-0005-0000-0000-000071730000}"/>
    <cellStyle name="Saída 2 2 2 4 2 2" xfId="6112" xr:uid="{00000000-0005-0000-0000-000072730000}"/>
    <cellStyle name="Saída 2 2 2 4 2 2 2" xfId="15364" xr:uid="{00000000-0005-0000-0000-000073730000}"/>
    <cellStyle name="Saída 2 2 2 4 2 2 2 2" xfId="24616" xr:uid="{00000000-0005-0000-0000-000074730000}"/>
    <cellStyle name="Saída 2 2 2 4 2 2 2 3" xfId="33868" xr:uid="{00000000-0005-0000-0000-000075730000}"/>
    <cellStyle name="Saída 2 2 2 4 2 3" xfId="8794" xr:uid="{00000000-0005-0000-0000-000076730000}"/>
    <cellStyle name="Saída 2 2 2 4 2 3 2" xfId="18046" xr:uid="{00000000-0005-0000-0000-000077730000}"/>
    <cellStyle name="Saída 2 2 2 4 2 3 2 2" xfId="27298" xr:uid="{00000000-0005-0000-0000-000078730000}"/>
    <cellStyle name="Saída 2 2 2 4 2 3 2 3" xfId="36550" xr:uid="{00000000-0005-0000-0000-000079730000}"/>
    <cellStyle name="Saída 2 2 2 4 2 4" xfId="11916" xr:uid="{00000000-0005-0000-0000-00007A730000}"/>
    <cellStyle name="Saída 2 2 2 4 2 4 2" xfId="21168" xr:uid="{00000000-0005-0000-0000-00007B730000}"/>
    <cellStyle name="Saída 2 2 2 4 2 4 3" xfId="30420" xr:uid="{00000000-0005-0000-0000-00007C730000}"/>
    <cellStyle name="Saída 2 2 2 4 3" xfId="3320" xr:uid="{00000000-0005-0000-0000-00007D730000}"/>
    <cellStyle name="Saída 2 2 2 4 3 2" xfId="6768" xr:uid="{00000000-0005-0000-0000-00007E730000}"/>
    <cellStyle name="Saída 2 2 2 4 3 2 2" xfId="16020" xr:uid="{00000000-0005-0000-0000-00007F730000}"/>
    <cellStyle name="Saída 2 2 2 4 3 2 2 2" xfId="25272" xr:uid="{00000000-0005-0000-0000-000080730000}"/>
    <cellStyle name="Saída 2 2 2 4 3 2 2 3" xfId="34524" xr:uid="{00000000-0005-0000-0000-000081730000}"/>
    <cellStyle name="Saída 2 2 2 4 3 3" xfId="9450" xr:uid="{00000000-0005-0000-0000-000082730000}"/>
    <cellStyle name="Saída 2 2 2 4 3 3 2" xfId="18702" xr:uid="{00000000-0005-0000-0000-000083730000}"/>
    <cellStyle name="Saída 2 2 2 4 3 3 2 2" xfId="27954" xr:uid="{00000000-0005-0000-0000-000084730000}"/>
    <cellStyle name="Saída 2 2 2 4 3 3 2 3" xfId="37206" xr:uid="{00000000-0005-0000-0000-000085730000}"/>
    <cellStyle name="Saída 2 2 2 4 3 4" xfId="12572" xr:uid="{00000000-0005-0000-0000-000086730000}"/>
    <cellStyle name="Saída 2 2 2 4 3 4 2" xfId="21824" xr:uid="{00000000-0005-0000-0000-000087730000}"/>
    <cellStyle name="Saída 2 2 2 4 3 4 3" xfId="31076" xr:uid="{00000000-0005-0000-0000-000088730000}"/>
    <cellStyle name="Saída 2 2 2 4 4" xfId="3955" xr:uid="{00000000-0005-0000-0000-000089730000}"/>
    <cellStyle name="Saída 2 2 2 4 4 2" xfId="7403" xr:uid="{00000000-0005-0000-0000-00008A730000}"/>
    <cellStyle name="Saída 2 2 2 4 4 2 2" xfId="16655" xr:uid="{00000000-0005-0000-0000-00008B730000}"/>
    <cellStyle name="Saída 2 2 2 4 4 2 2 2" xfId="25907" xr:uid="{00000000-0005-0000-0000-00008C730000}"/>
    <cellStyle name="Saída 2 2 2 4 4 2 2 3" xfId="35159" xr:uid="{00000000-0005-0000-0000-00008D730000}"/>
    <cellStyle name="Saída 2 2 2 4 4 3" xfId="10085" xr:uid="{00000000-0005-0000-0000-00008E730000}"/>
    <cellStyle name="Saída 2 2 2 4 4 3 2" xfId="19337" xr:uid="{00000000-0005-0000-0000-00008F730000}"/>
    <cellStyle name="Saída 2 2 2 4 4 3 2 2" xfId="28589" xr:uid="{00000000-0005-0000-0000-000090730000}"/>
    <cellStyle name="Saída 2 2 2 4 4 3 2 3" xfId="37841" xr:uid="{00000000-0005-0000-0000-000091730000}"/>
    <cellStyle name="Saída 2 2 2 4 4 4" xfId="13207" xr:uid="{00000000-0005-0000-0000-000092730000}"/>
    <cellStyle name="Saída 2 2 2 4 4 4 2" xfId="22459" xr:uid="{00000000-0005-0000-0000-000093730000}"/>
    <cellStyle name="Saída 2 2 2 4 4 4 3" xfId="31711" xr:uid="{00000000-0005-0000-0000-000094730000}"/>
    <cellStyle name="Saída 2 2 2 4 5" xfId="5361" xr:uid="{00000000-0005-0000-0000-000095730000}"/>
    <cellStyle name="Saída 2 2 2 4 5 2" xfId="14613" xr:uid="{00000000-0005-0000-0000-000096730000}"/>
    <cellStyle name="Saída 2 2 2 4 5 2 2" xfId="23865" xr:uid="{00000000-0005-0000-0000-000097730000}"/>
    <cellStyle name="Saída 2 2 2 4 5 2 3" xfId="33117" xr:uid="{00000000-0005-0000-0000-000098730000}"/>
    <cellStyle name="Saída 2 2 2 4 6" xfId="8044" xr:uid="{00000000-0005-0000-0000-000099730000}"/>
    <cellStyle name="Saída 2 2 2 4 6 2" xfId="17296" xr:uid="{00000000-0005-0000-0000-00009A730000}"/>
    <cellStyle name="Saída 2 2 2 4 6 2 2" xfId="26548" xr:uid="{00000000-0005-0000-0000-00009B730000}"/>
    <cellStyle name="Saída 2 2 2 4 6 2 3" xfId="35800" xr:uid="{00000000-0005-0000-0000-00009C730000}"/>
    <cellStyle name="Saída 2 2 2 4 7" xfId="11166" xr:uid="{00000000-0005-0000-0000-00009D730000}"/>
    <cellStyle name="Saída 2 2 2 4 7 2" xfId="20418" xr:uid="{00000000-0005-0000-0000-00009E730000}"/>
    <cellStyle name="Saída 2 2 2 4 7 3" xfId="29670" xr:uid="{00000000-0005-0000-0000-00009F730000}"/>
    <cellStyle name="Saída 2 2 2 5" xfId="1674" xr:uid="{00000000-0005-0000-0000-0000A0730000}"/>
    <cellStyle name="Saída 2 2 2 5 2" xfId="2427" xr:uid="{00000000-0005-0000-0000-0000A1730000}"/>
    <cellStyle name="Saída 2 2 2 5 2 2" xfId="5875" xr:uid="{00000000-0005-0000-0000-0000A2730000}"/>
    <cellStyle name="Saída 2 2 2 5 2 2 2" xfId="15127" xr:uid="{00000000-0005-0000-0000-0000A3730000}"/>
    <cellStyle name="Saída 2 2 2 5 2 2 2 2" xfId="24379" xr:uid="{00000000-0005-0000-0000-0000A4730000}"/>
    <cellStyle name="Saída 2 2 2 5 2 2 2 3" xfId="33631" xr:uid="{00000000-0005-0000-0000-0000A5730000}"/>
    <cellStyle name="Saída 2 2 2 5 2 3" xfId="8557" xr:uid="{00000000-0005-0000-0000-0000A6730000}"/>
    <cellStyle name="Saída 2 2 2 5 2 3 2" xfId="17809" xr:uid="{00000000-0005-0000-0000-0000A7730000}"/>
    <cellStyle name="Saída 2 2 2 5 2 3 2 2" xfId="27061" xr:uid="{00000000-0005-0000-0000-0000A8730000}"/>
    <cellStyle name="Saída 2 2 2 5 2 3 2 3" xfId="36313" xr:uid="{00000000-0005-0000-0000-0000A9730000}"/>
    <cellStyle name="Saída 2 2 2 5 2 4" xfId="11679" xr:uid="{00000000-0005-0000-0000-0000AA730000}"/>
    <cellStyle name="Saída 2 2 2 5 2 4 2" xfId="20931" xr:uid="{00000000-0005-0000-0000-0000AB730000}"/>
    <cellStyle name="Saída 2 2 2 5 2 4 3" xfId="30183" xr:uid="{00000000-0005-0000-0000-0000AC730000}"/>
    <cellStyle name="Saída 2 2 2 5 3" xfId="3083" xr:uid="{00000000-0005-0000-0000-0000AD730000}"/>
    <cellStyle name="Saída 2 2 2 5 3 2" xfId="6531" xr:uid="{00000000-0005-0000-0000-0000AE730000}"/>
    <cellStyle name="Saída 2 2 2 5 3 2 2" xfId="15783" xr:uid="{00000000-0005-0000-0000-0000AF730000}"/>
    <cellStyle name="Saída 2 2 2 5 3 2 2 2" xfId="25035" xr:uid="{00000000-0005-0000-0000-0000B0730000}"/>
    <cellStyle name="Saída 2 2 2 5 3 2 2 3" xfId="34287" xr:uid="{00000000-0005-0000-0000-0000B1730000}"/>
    <cellStyle name="Saída 2 2 2 5 3 3" xfId="9213" xr:uid="{00000000-0005-0000-0000-0000B2730000}"/>
    <cellStyle name="Saída 2 2 2 5 3 3 2" xfId="18465" xr:uid="{00000000-0005-0000-0000-0000B3730000}"/>
    <cellStyle name="Saída 2 2 2 5 3 3 2 2" xfId="27717" xr:uid="{00000000-0005-0000-0000-0000B4730000}"/>
    <cellStyle name="Saída 2 2 2 5 3 3 2 3" xfId="36969" xr:uid="{00000000-0005-0000-0000-0000B5730000}"/>
    <cellStyle name="Saída 2 2 2 5 3 4" xfId="12335" xr:uid="{00000000-0005-0000-0000-0000B6730000}"/>
    <cellStyle name="Saída 2 2 2 5 3 4 2" xfId="21587" xr:uid="{00000000-0005-0000-0000-0000B7730000}"/>
    <cellStyle name="Saída 2 2 2 5 3 4 3" xfId="30839" xr:uid="{00000000-0005-0000-0000-0000B8730000}"/>
    <cellStyle name="Saída 2 2 2 5 4" xfId="3718" xr:uid="{00000000-0005-0000-0000-0000B9730000}"/>
    <cellStyle name="Saída 2 2 2 5 4 2" xfId="7166" xr:uid="{00000000-0005-0000-0000-0000BA730000}"/>
    <cellStyle name="Saída 2 2 2 5 4 2 2" xfId="16418" xr:uid="{00000000-0005-0000-0000-0000BB730000}"/>
    <cellStyle name="Saída 2 2 2 5 4 2 2 2" xfId="25670" xr:uid="{00000000-0005-0000-0000-0000BC730000}"/>
    <cellStyle name="Saída 2 2 2 5 4 2 2 3" xfId="34922" xr:uid="{00000000-0005-0000-0000-0000BD730000}"/>
    <cellStyle name="Saída 2 2 2 5 4 3" xfId="9848" xr:uid="{00000000-0005-0000-0000-0000BE730000}"/>
    <cellStyle name="Saída 2 2 2 5 4 3 2" xfId="19100" xr:uid="{00000000-0005-0000-0000-0000BF730000}"/>
    <cellStyle name="Saída 2 2 2 5 4 3 2 2" xfId="28352" xr:uid="{00000000-0005-0000-0000-0000C0730000}"/>
    <cellStyle name="Saída 2 2 2 5 4 3 2 3" xfId="37604" xr:uid="{00000000-0005-0000-0000-0000C1730000}"/>
    <cellStyle name="Saída 2 2 2 5 4 4" xfId="12970" xr:uid="{00000000-0005-0000-0000-0000C2730000}"/>
    <cellStyle name="Saída 2 2 2 5 4 4 2" xfId="22222" xr:uid="{00000000-0005-0000-0000-0000C3730000}"/>
    <cellStyle name="Saída 2 2 2 5 4 4 3" xfId="31474" xr:uid="{00000000-0005-0000-0000-0000C4730000}"/>
    <cellStyle name="Saída 2 2 2 5 5" xfId="5124" xr:uid="{00000000-0005-0000-0000-0000C5730000}"/>
    <cellStyle name="Saída 2 2 2 5 5 2" xfId="14376" xr:uid="{00000000-0005-0000-0000-0000C6730000}"/>
    <cellStyle name="Saída 2 2 2 5 5 2 2" xfId="23628" xr:uid="{00000000-0005-0000-0000-0000C7730000}"/>
    <cellStyle name="Saída 2 2 2 5 5 2 3" xfId="32880" xr:uid="{00000000-0005-0000-0000-0000C8730000}"/>
    <cellStyle name="Saída 2 2 2 5 6" xfId="7807" xr:uid="{00000000-0005-0000-0000-0000C9730000}"/>
    <cellStyle name="Saída 2 2 2 5 6 2" xfId="17059" xr:uid="{00000000-0005-0000-0000-0000CA730000}"/>
    <cellStyle name="Saída 2 2 2 5 6 2 2" xfId="26311" xr:uid="{00000000-0005-0000-0000-0000CB730000}"/>
    <cellStyle name="Saída 2 2 2 5 6 2 3" xfId="35563" xr:uid="{00000000-0005-0000-0000-0000CC730000}"/>
    <cellStyle name="Saída 2 2 2 5 7" xfId="10929" xr:uid="{00000000-0005-0000-0000-0000CD730000}"/>
    <cellStyle name="Saída 2 2 2 5 7 2" xfId="20181" xr:uid="{00000000-0005-0000-0000-0000CE730000}"/>
    <cellStyle name="Saída 2 2 2 5 7 3" xfId="29433" xr:uid="{00000000-0005-0000-0000-0000CF730000}"/>
    <cellStyle name="Saída 2 2 2 6" xfId="1666" xr:uid="{00000000-0005-0000-0000-0000D0730000}"/>
    <cellStyle name="Saída 2 2 2 6 2" xfId="2419" xr:uid="{00000000-0005-0000-0000-0000D1730000}"/>
    <cellStyle name="Saída 2 2 2 6 2 2" xfId="5867" xr:uid="{00000000-0005-0000-0000-0000D2730000}"/>
    <cellStyle name="Saída 2 2 2 6 2 2 2" xfId="15119" xr:uid="{00000000-0005-0000-0000-0000D3730000}"/>
    <cellStyle name="Saída 2 2 2 6 2 2 2 2" xfId="24371" xr:uid="{00000000-0005-0000-0000-0000D4730000}"/>
    <cellStyle name="Saída 2 2 2 6 2 2 2 3" xfId="33623" xr:uid="{00000000-0005-0000-0000-0000D5730000}"/>
    <cellStyle name="Saída 2 2 2 6 2 3" xfId="8549" xr:uid="{00000000-0005-0000-0000-0000D6730000}"/>
    <cellStyle name="Saída 2 2 2 6 2 3 2" xfId="17801" xr:uid="{00000000-0005-0000-0000-0000D7730000}"/>
    <cellStyle name="Saída 2 2 2 6 2 3 2 2" xfId="27053" xr:uid="{00000000-0005-0000-0000-0000D8730000}"/>
    <cellStyle name="Saída 2 2 2 6 2 3 2 3" xfId="36305" xr:uid="{00000000-0005-0000-0000-0000D9730000}"/>
    <cellStyle name="Saída 2 2 2 6 2 4" xfId="11671" xr:uid="{00000000-0005-0000-0000-0000DA730000}"/>
    <cellStyle name="Saída 2 2 2 6 2 4 2" xfId="20923" xr:uid="{00000000-0005-0000-0000-0000DB730000}"/>
    <cellStyle name="Saída 2 2 2 6 2 4 3" xfId="30175" xr:uid="{00000000-0005-0000-0000-0000DC730000}"/>
    <cellStyle name="Saída 2 2 2 6 3" xfId="3075" xr:uid="{00000000-0005-0000-0000-0000DD730000}"/>
    <cellStyle name="Saída 2 2 2 6 3 2" xfId="6523" xr:uid="{00000000-0005-0000-0000-0000DE730000}"/>
    <cellStyle name="Saída 2 2 2 6 3 2 2" xfId="15775" xr:uid="{00000000-0005-0000-0000-0000DF730000}"/>
    <cellStyle name="Saída 2 2 2 6 3 2 2 2" xfId="25027" xr:uid="{00000000-0005-0000-0000-0000E0730000}"/>
    <cellStyle name="Saída 2 2 2 6 3 2 2 3" xfId="34279" xr:uid="{00000000-0005-0000-0000-0000E1730000}"/>
    <cellStyle name="Saída 2 2 2 6 3 3" xfId="9205" xr:uid="{00000000-0005-0000-0000-0000E2730000}"/>
    <cellStyle name="Saída 2 2 2 6 3 3 2" xfId="18457" xr:uid="{00000000-0005-0000-0000-0000E3730000}"/>
    <cellStyle name="Saída 2 2 2 6 3 3 2 2" xfId="27709" xr:uid="{00000000-0005-0000-0000-0000E4730000}"/>
    <cellStyle name="Saída 2 2 2 6 3 3 2 3" xfId="36961" xr:uid="{00000000-0005-0000-0000-0000E5730000}"/>
    <cellStyle name="Saída 2 2 2 6 3 4" xfId="12327" xr:uid="{00000000-0005-0000-0000-0000E6730000}"/>
    <cellStyle name="Saída 2 2 2 6 3 4 2" xfId="21579" xr:uid="{00000000-0005-0000-0000-0000E7730000}"/>
    <cellStyle name="Saída 2 2 2 6 3 4 3" xfId="30831" xr:uid="{00000000-0005-0000-0000-0000E8730000}"/>
    <cellStyle name="Saída 2 2 2 6 4" xfId="3710" xr:uid="{00000000-0005-0000-0000-0000E9730000}"/>
    <cellStyle name="Saída 2 2 2 6 4 2" xfId="7158" xr:uid="{00000000-0005-0000-0000-0000EA730000}"/>
    <cellStyle name="Saída 2 2 2 6 4 2 2" xfId="16410" xr:uid="{00000000-0005-0000-0000-0000EB730000}"/>
    <cellStyle name="Saída 2 2 2 6 4 2 2 2" xfId="25662" xr:uid="{00000000-0005-0000-0000-0000EC730000}"/>
    <cellStyle name="Saída 2 2 2 6 4 2 2 3" xfId="34914" xr:uid="{00000000-0005-0000-0000-0000ED730000}"/>
    <cellStyle name="Saída 2 2 2 6 4 3" xfId="9840" xr:uid="{00000000-0005-0000-0000-0000EE730000}"/>
    <cellStyle name="Saída 2 2 2 6 4 3 2" xfId="19092" xr:uid="{00000000-0005-0000-0000-0000EF730000}"/>
    <cellStyle name="Saída 2 2 2 6 4 3 2 2" xfId="28344" xr:uid="{00000000-0005-0000-0000-0000F0730000}"/>
    <cellStyle name="Saída 2 2 2 6 4 3 2 3" xfId="37596" xr:uid="{00000000-0005-0000-0000-0000F1730000}"/>
    <cellStyle name="Saída 2 2 2 6 4 4" xfId="12962" xr:uid="{00000000-0005-0000-0000-0000F2730000}"/>
    <cellStyle name="Saída 2 2 2 6 4 4 2" xfId="22214" xr:uid="{00000000-0005-0000-0000-0000F3730000}"/>
    <cellStyle name="Saída 2 2 2 6 4 4 3" xfId="31466" xr:uid="{00000000-0005-0000-0000-0000F4730000}"/>
    <cellStyle name="Saída 2 2 2 6 5" xfId="5116" xr:uid="{00000000-0005-0000-0000-0000F5730000}"/>
    <cellStyle name="Saída 2 2 2 6 5 2" xfId="14368" xr:uid="{00000000-0005-0000-0000-0000F6730000}"/>
    <cellStyle name="Saída 2 2 2 6 5 2 2" xfId="23620" xr:uid="{00000000-0005-0000-0000-0000F7730000}"/>
    <cellStyle name="Saída 2 2 2 6 5 2 3" xfId="32872" xr:uid="{00000000-0005-0000-0000-0000F8730000}"/>
    <cellStyle name="Saída 2 2 2 6 6" xfId="7799" xr:uid="{00000000-0005-0000-0000-0000F9730000}"/>
    <cellStyle name="Saída 2 2 2 6 6 2" xfId="17051" xr:uid="{00000000-0005-0000-0000-0000FA730000}"/>
    <cellStyle name="Saída 2 2 2 6 6 2 2" xfId="26303" xr:uid="{00000000-0005-0000-0000-0000FB730000}"/>
    <cellStyle name="Saída 2 2 2 6 6 2 3" xfId="35555" xr:uid="{00000000-0005-0000-0000-0000FC730000}"/>
    <cellStyle name="Saída 2 2 2 6 7" xfId="10921" xr:uid="{00000000-0005-0000-0000-0000FD730000}"/>
    <cellStyle name="Saída 2 2 2 6 7 2" xfId="20173" xr:uid="{00000000-0005-0000-0000-0000FE730000}"/>
    <cellStyle name="Saída 2 2 2 6 7 3" xfId="29425" xr:uid="{00000000-0005-0000-0000-0000FF730000}"/>
    <cellStyle name="Saída 2 2 2 7" xfId="1021" xr:uid="{00000000-0005-0000-0000-000000740000}"/>
    <cellStyle name="Saída 2 2 2 7 2" xfId="4749" xr:uid="{00000000-0005-0000-0000-000001740000}"/>
    <cellStyle name="Saída 2 2 2 7 2 2" xfId="14001" xr:uid="{00000000-0005-0000-0000-000002740000}"/>
    <cellStyle name="Saída 2 2 2 7 2 2 2" xfId="23253" xr:uid="{00000000-0005-0000-0000-000003740000}"/>
    <cellStyle name="Saída 2 2 2 7 2 2 3" xfId="32505" xr:uid="{00000000-0005-0000-0000-000004740000}"/>
    <cellStyle name="Saída 2 2 2 7 3" xfId="4347" xr:uid="{00000000-0005-0000-0000-000005740000}"/>
    <cellStyle name="Saída 2 2 2 7 3 2" xfId="13599" xr:uid="{00000000-0005-0000-0000-000006740000}"/>
    <cellStyle name="Saída 2 2 2 7 3 2 2" xfId="22851" xr:uid="{00000000-0005-0000-0000-000007740000}"/>
    <cellStyle name="Saída 2 2 2 7 3 2 3" xfId="32103" xr:uid="{00000000-0005-0000-0000-000008740000}"/>
    <cellStyle name="Saída 2 2 2 7 4" xfId="10775" xr:uid="{00000000-0005-0000-0000-000009740000}"/>
    <cellStyle name="Saída 2 2 2 7 4 2" xfId="20027" xr:uid="{00000000-0005-0000-0000-00000A740000}"/>
    <cellStyle name="Saída 2 2 2 7 4 3" xfId="29279" xr:uid="{00000000-0005-0000-0000-00000B740000}"/>
    <cellStyle name="Saída 2 2 2 8" xfId="997" xr:uid="{00000000-0005-0000-0000-00000C740000}"/>
    <cellStyle name="Saída 2 2 2 8 2" xfId="4725" xr:uid="{00000000-0005-0000-0000-00000D740000}"/>
    <cellStyle name="Saída 2 2 2 8 2 2" xfId="13977" xr:uid="{00000000-0005-0000-0000-00000E740000}"/>
    <cellStyle name="Saída 2 2 2 8 2 2 2" xfId="23229" xr:uid="{00000000-0005-0000-0000-00000F740000}"/>
    <cellStyle name="Saída 2 2 2 8 2 2 3" xfId="32481" xr:uid="{00000000-0005-0000-0000-000010740000}"/>
    <cellStyle name="Saída 2 2 2 8 3" xfId="5072" xr:uid="{00000000-0005-0000-0000-000011740000}"/>
    <cellStyle name="Saída 2 2 2 8 3 2" xfId="14324" xr:uid="{00000000-0005-0000-0000-000012740000}"/>
    <cellStyle name="Saída 2 2 2 8 3 2 2" xfId="23576" xr:uid="{00000000-0005-0000-0000-000013740000}"/>
    <cellStyle name="Saída 2 2 2 8 3 2 3" xfId="32828" xr:uid="{00000000-0005-0000-0000-000014740000}"/>
    <cellStyle name="Saída 2 2 2 8 4" xfId="10751" xr:uid="{00000000-0005-0000-0000-000015740000}"/>
    <cellStyle name="Saída 2 2 2 8 4 2" xfId="20003" xr:uid="{00000000-0005-0000-0000-000016740000}"/>
    <cellStyle name="Saída 2 2 2 8 4 3" xfId="29255" xr:uid="{00000000-0005-0000-0000-000017740000}"/>
    <cellStyle name="Saída 2 2 2 9" xfId="2376" xr:uid="{00000000-0005-0000-0000-000018740000}"/>
    <cellStyle name="Saída 2 2 2 9 2" xfId="5824" xr:uid="{00000000-0005-0000-0000-000019740000}"/>
    <cellStyle name="Saída 2 2 2 9 2 2" xfId="15076" xr:uid="{00000000-0005-0000-0000-00001A740000}"/>
    <cellStyle name="Saída 2 2 2 9 2 2 2" xfId="24328" xr:uid="{00000000-0005-0000-0000-00001B740000}"/>
    <cellStyle name="Saída 2 2 2 9 2 2 3" xfId="33580" xr:uid="{00000000-0005-0000-0000-00001C740000}"/>
    <cellStyle name="Saída 2 2 2 9 3" xfId="8506" xr:uid="{00000000-0005-0000-0000-00001D740000}"/>
    <cellStyle name="Saída 2 2 2 9 3 2" xfId="17758" xr:uid="{00000000-0005-0000-0000-00001E740000}"/>
    <cellStyle name="Saída 2 2 2 9 3 2 2" xfId="27010" xr:uid="{00000000-0005-0000-0000-00001F740000}"/>
    <cellStyle name="Saída 2 2 2 9 3 2 3" xfId="36262" xr:uid="{00000000-0005-0000-0000-000020740000}"/>
    <cellStyle name="Saída 2 2 2 9 4" xfId="11628" xr:uid="{00000000-0005-0000-0000-000021740000}"/>
    <cellStyle name="Saída 2 2 2 9 4 2" xfId="20880" xr:uid="{00000000-0005-0000-0000-000022740000}"/>
    <cellStyle name="Saída 2 2 2 9 4 3" xfId="30132" xr:uid="{00000000-0005-0000-0000-000023740000}"/>
    <cellStyle name="Saída 2 2 3" xfId="757" xr:uid="{00000000-0005-0000-0000-000024740000}"/>
    <cellStyle name="Saída 2 2 3 10" xfId="4535" xr:uid="{00000000-0005-0000-0000-000025740000}"/>
    <cellStyle name="Saída 2 2 3 10 2" xfId="13787" xr:uid="{00000000-0005-0000-0000-000026740000}"/>
    <cellStyle name="Saída 2 2 3 10 2 2" xfId="23039" xr:uid="{00000000-0005-0000-0000-000027740000}"/>
    <cellStyle name="Saída 2 2 3 10 2 3" xfId="32291" xr:uid="{00000000-0005-0000-0000-000028740000}"/>
    <cellStyle name="Saída 2 2 3 11" xfId="5039" xr:uid="{00000000-0005-0000-0000-000029740000}"/>
    <cellStyle name="Saída 2 2 3 11 2" xfId="14291" xr:uid="{00000000-0005-0000-0000-00002A740000}"/>
    <cellStyle name="Saída 2 2 3 11 2 2" xfId="23543" xr:uid="{00000000-0005-0000-0000-00002B740000}"/>
    <cellStyle name="Saída 2 2 3 11 2 3" xfId="32795" xr:uid="{00000000-0005-0000-0000-00002C740000}"/>
    <cellStyle name="Saída 2 2 3 12" xfId="10571" xr:uid="{00000000-0005-0000-0000-00002D740000}"/>
    <cellStyle name="Saída 2 2 3 12 2" xfId="19823" xr:uid="{00000000-0005-0000-0000-00002E740000}"/>
    <cellStyle name="Saída 2 2 3 12 3" xfId="29075" xr:uid="{00000000-0005-0000-0000-00002F740000}"/>
    <cellStyle name="Saída 2 2 3 2" xfId="1956" xr:uid="{00000000-0005-0000-0000-000030740000}"/>
    <cellStyle name="Saída 2 2 3 2 2" xfId="2709" xr:uid="{00000000-0005-0000-0000-000031740000}"/>
    <cellStyle name="Saída 2 2 3 2 2 2" xfId="6157" xr:uid="{00000000-0005-0000-0000-000032740000}"/>
    <cellStyle name="Saída 2 2 3 2 2 2 2" xfId="15409" xr:uid="{00000000-0005-0000-0000-000033740000}"/>
    <cellStyle name="Saída 2 2 3 2 2 2 2 2" xfId="24661" xr:uid="{00000000-0005-0000-0000-000034740000}"/>
    <cellStyle name="Saída 2 2 3 2 2 2 2 3" xfId="33913" xr:uid="{00000000-0005-0000-0000-000035740000}"/>
    <cellStyle name="Saída 2 2 3 2 2 3" xfId="8839" xr:uid="{00000000-0005-0000-0000-000036740000}"/>
    <cellStyle name="Saída 2 2 3 2 2 3 2" xfId="18091" xr:uid="{00000000-0005-0000-0000-000037740000}"/>
    <cellStyle name="Saída 2 2 3 2 2 3 2 2" xfId="27343" xr:uid="{00000000-0005-0000-0000-000038740000}"/>
    <cellStyle name="Saída 2 2 3 2 2 3 2 3" xfId="36595" xr:uid="{00000000-0005-0000-0000-000039740000}"/>
    <cellStyle name="Saída 2 2 3 2 2 4" xfId="11961" xr:uid="{00000000-0005-0000-0000-00003A740000}"/>
    <cellStyle name="Saída 2 2 3 2 2 4 2" xfId="21213" xr:uid="{00000000-0005-0000-0000-00003B740000}"/>
    <cellStyle name="Saída 2 2 3 2 2 4 3" xfId="30465" xr:uid="{00000000-0005-0000-0000-00003C740000}"/>
    <cellStyle name="Saída 2 2 3 2 3" xfId="3365" xr:uid="{00000000-0005-0000-0000-00003D740000}"/>
    <cellStyle name="Saída 2 2 3 2 3 2" xfId="6813" xr:uid="{00000000-0005-0000-0000-00003E740000}"/>
    <cellStyle name="Saída 2 2 3 2 3 2 2" xfId="16065" xr:uid="{00000000-0005-0000-0000-00003F740000}"/>
    <cellStyle name="Saída 2 2 3 2 3 2 2 2" xfId="25317" xr:uid="{00000000-0005-0000-0000-000040740000}"/>
    <cellStyle name="Saída 2 2 3 2 3 2 2 3" xfId="34569" xr:uid="{00000000-0005-0000-0000-000041740000}"/>
    <cellStyle name="Saída 2 2 3 2 3 3" xfId="9495" xr:uid="{00000000-0005-0000-0000-000042740000}"/>
    <cellStyle name="Saída 2 2 3 2 3 3 2" xfId="18747" xr:uid="{00000000-0005-0000-0000-000043740000}"/>
    <cellStyle name="Saída 2 2 3 2 3 3 2 2" xfId="27999" xr:uid="{00000000-0005-0000-0000-000044740000}"/>
    <cellStyle name="Saída 2 2 3 2 3 3 2 3" xfId="37251" xr:uid="{00000000-0005-0000-0000-000045740000}"/>
    <cellStyle name="Saída 2 2 3 2 3 4" xfId="12617" xr:uid="{00000000-0005-0000-0000-000046740000}"/>
    <cellStyle name="Saída 2 2 3 2 3 4 2" xfId="21869" xr:uid="{00000000-0005-0000-0000-000047740000}"/>
    <cellStyle name="Saída 2 2 3 2 3 4 3" xfId="31121" xr:uid="{00000000-0005-0000-0000-000048740000}"/>
    <cellStyle name="Saída 2 2 3 2 4" xfId="4000" xr:uid="{00000000-0005-0000-0000-000049740000}"/>
    <cellStyle name="Saída 2 2 3 2 4 2" xfId="7448" xr:uid="{00000000-0005-0000-0000-00004A740000}"/>
    <cellStyle name="Saída 2 2 3 2 4 2 2" xfId="16700" xr:uid="{00000000-0005-0000-0000-00004B740000}"/>
    <cellStyle name="Saída 2 2 3 2 4 2 2 2" xfId="25952" xr:uid="{00000000-0005-0000-0000-00004C740000}"/>
    <cellStyle name="Saída 2 2 3 2 4 2 2 3" xfId="35204" xr:uid="{00000000-0005-0000-0000-00004D740000}"/>
    <cellStyle name="Saída 2 2 3 2 4 3" xfId="10130" xr:uid="{00000000-0005-0000-0000-00004E740000}"/>
    <cellStyle name="Saída 2 2 3 2 4 3 2" xfId="19382" xr:uid="{00000000-0005-0000-0000-00004F740000}"/>
    <cellStyle name="Saída 2 2 3 2 4 3 2 2" xfId="28634" xr:uid="{00000000-0005-0000-0000-000050740000}"/>
    <cellStyle name="Saída 2 2 3 2 4 3 2 3" xfId="37886" xr:uid="{00000000-0005-0000-0000-000051740000}"/>
    <cellStyle name="Saída 2 2 3 2 4 4" xfId="13252" xr:uid="{00000000-0005-0000-0000-000052740000}"/>
    <cellStyle name="Saída 2 2 3 2 4 4 2" xfId="22504" xr:uid="{00000000-0005-0000-0000-000053740000}"/>
    <cellStyle name="Saída 2 2 3 2 4 4 3" xfId="31756" xr:uid="{00000000-0005-0000-0000-000054740000}"/>
    <cellStyle name="Saída 2 2 3 2 5" xfId="5406" xr:uid="{00000000-0005-0000-0000-000055740000}"/>
    <cellStyle name="Saída 2 2 3 2 5 2" xfId="14658" xr:uid="{00000000-0005-0000-0000-000056740000}"/>
    <cellStyle name="Saída 2 2 3 2 5 2 2" xfId="23910" xr:uid="{00000000-0005-0000-0000-000057740000}"/>
    <cellStyle name="Saída 2 2 3 2 5 2 3" xfId="33162" xr:uid="{00000000-0005-0000-0000-000058740000}"/>
    <cellStyle name="Saída 2 2 3 2 6" xfId="8089" xr:uid="{00000000-0005-0000-0000-000059740000}"/>
    <cellStyle name="Saída 2 2 3 2 6 2" xfId="17341" xr:uid="{00000000-0005-0000-0000-00005A740000}"/>
    <cellStyle name="Saída 2 2 3 2 6 2 2" xfId="26593" xr:uid="{00000000-0005-0000-0000-00005B740000}"/>
    <cellStyle name="Saída 2 2 3 2 6 2 3" xfId="35845" xr:uid="{00000000-0005-0000-0000-00005C740000}"/>
    <cellStyle name="Saída 2 2 3 2 7" xfId="11211" xr:uid="{00000000-0005-0000-0000-00005D740000}"/>
    <cellStyle name="Saída 2 2 3 2 7 2" xfId="20463" xr:uid="{00000000-0005-0000-0000-00005E740000}"/>
    <cellStyle name="Saída 2 2 3 2 7 3" xfId="29715" xr:uid="{00000000-0005-0000-0000-00005F740000}"/>
    <cellStyle name="Saída 2 2 3 3" xfId="2049" xr:uid="{00000000-0005-0000-0000-000060740000}"/>
    <cellStyle name="Saída 2 2 3 3 2" xfId="2798" xr:uid="{00000000-0005-0000-0000-000061740000}"/>
    <cellStyle name="Saída 2 2 3 3 2 2" xfId="6246" xr:uid="{00000000-0005-0000-0000-000062740000}"/>
    <cellStyle name="Saída 2 2 3 3 2 2 2" xfId="15498" xr:uid="{00000000-0005-0000-0000-000063740000}"/>
    <cellStyle name="Saída 2 2 3 3 2 2 2 2" xfId="24750" xr:uid="{00000000-0005-0000-0000-000064740000}"/>
    <cellStyle name="Saída 2 2 3 3 2 2 2 3" xfId="34002" xr:uid="{00000000-0005-0000-0000-000065740000}"/>
    <cellStyle name="Saída 2 2 3 3 2 3" xfId="8928" xr:uid="{00000000-0005-0000-0000-000066740000}"/>
    <cellStyle name="Saída 2 2 3 3 2 3 2" xfId="18180" xr:uid="{00000000-0005-0000-0000-000067740000}"/>
    <cellStyle name="Saída 2 2 3 3 2 3 2 2" xfId="27432" xr:uid="{00000000-0005-0000-0000-000068740000}"/>
    <cellStyle name="Saída 2 2 3 3 2 3 2 3" xfId="36684" xr:uid="{00000000-0005-0000-0000-000069740000}"/>
    <cellStyle name="Saída 2 2 3 3 2 4" xfId="12050" xr:uid="{00000000-0005-0000-0000-00006A740000}"/>
    <cellStyle name="Saída 2 2 3 3 2 4 2" xfId="21302" xr:uid="{00000000-0005-0000-0000-00006B740000}"/>
    <cellStyle name="Saída 2 2 3 3 2 4 3" xfId="30554" xr:uid="{00000000-0005-0000-0000-00006C740000}"/>
    <cellStyle name="Saída 2 2 3 3 3" xfId="3454" xr:uid="{00000000-0005-0000-0000-00006D740000}"/>
    <cellStyle name="Saída 2 2 3 3 3 2" xfId="6902" xr:uid="{00000000-0005-0000-0000-00006E740000}"/>
    <cellStyle name="Saída 2 2 3 3 3 2 2" xfId="16154" xr:uid="{00000000-0005-0000-0000-00006F740000}"/>
    <cellStyle name="Saída 2 2 3 3 3 2 2 2" xfId="25406" xr:uid="{00000000-0005-0000-0000-000070740000}"/>
    <cellStyle name="Saída 2 2 3 3 3 2 2 3" xfId="34658" xr:uid="{00000000-0005-0000-0000-000071740000}"/>
    <cellStyle name="Saída 2 2 3 3 3 3" xfId="9584" xr:uid="{00000000-0005-0000-0000-000072740000}"/>
    <cellStyle name="Saída 2 2 3 3 3 3 2" xfId="18836" xr:uid="{00000000-0005-0000-0000-000073740000}"/>
    <cellStyle name="Saída 2 2 3 3 3 3 2 2" xfId="28088" xr:uid="{00000000-0005-0000-0000-000074740000}"/>
    <cellStyle name="Saída 2 2 3 3 3 3 2 3" xfId="37340" xr:uid="{00000000-0005-0000-0000-000075740000}"/>
    <cellStyle name="Saída 2 2 3 3 3 4" xfId="12706" xr:uid="{00000000-0005-0000-0000-000076740000}"/>
    <cellStyle name="Saída 2 2 3 3 3 4 2" xfId="21958" xr:uid="{00000000-0005-0000-0000-000077740000}"/>
    <cellStyle name="Saída 2 2 3 3 3 4 3" xfId="31210" xr:uid="{00000000-0005-0000-0000-000078740000}"/>
    <cellStyle name="Saída 2 2 3 3 4" xfId="4089" xr:uid="{00000000-0005-0000-0000-000079740000}"/>
    <cellStyle name="Saída 2 2 3 3 4 2" xfId="7537" xr:uid="{00000000-0005-0000-0000-00007A740000}"/>
    <cellStyle name="Saída 2 2 3 3 4 2 2" xfId="16789" xr:uid="{00000000-0005-0000-0000-00007B740000}"/>
    <cellStyle name="Saída 2 2 3 3 4 2 2 2" xfId="26041" xr:uid="{00000000-0005-0000-0000-00007C740000}"/>
    <cellStyle name="Saída 2 2 3 3 4 2 2 3" xfId="35293" xr:uid="{00000000-0005-0000-0000-00007D740000}"/>
    <cellStyle name="Saída 2 2 3 3 4 3" xfId="10219" xr:uid="{00000000-0005-0000-0000-00007E740000}"/>
    <cellStyle name="Saída 2 2 3 3 4 3 2" xfId="19471" xr:uid="{00000000-0005-0000-0000-00007F740000}"/>
    <cellStyle name="Saída 2 2 3 3 4 3 2 2" xfId="28723" xr:uid="{00000000-0005-0000-0000-000080740000}"/>
    <cellStyle name="Saída 2 2 3 3 4 3 2 3" xfId="37975" xr:uid="{00000000-0005-0000-0000-000081740000}"/>
    <cellStyle name="Saída 2 2 3 3 4 4" xfId="13341" xr:uid="{00000000-0005-0000-0000-000082740000}"/>
    <cellStyle name="Saída 2 2 3 3 4 4 2" xfId="22593" xr:uid="{00000000-0005-0000-0000-000083740000}"/>
    <cellStyle name="Saída 2 2 3 3 4 4 3" xfId="31845" xr:uid="{00000000-0005-0000-0000-000084740000}"/>
    <cellStyle name="Saída 2 2 3 3 5" xfId="5497" xr:uid="{00000000-0005-0000-0000-000085740000}"/>
    <cellStyle name="Saída 2 2 3 3 5 2" xfId="14749" xr:uid="{00000000-0005-0000-0000-000086740000}"/>
    <cellStyle name="Saída 2 2 3 3 5 2 2" xfId="24001" xr:uid="{00000000-0005-0000-0000-000087740000}"/>
    <cellStyle name="Saída 2 2 3 3 5 2 3" xfId="33253" xr:uid="{00000000-0005-0000-0000-000088740000}"/>
    <cellStyle name="Saída 2 2 3 3 6" xfId="8179" xr:uid="{00000000-0005-0000-0000-000089740000}"/>
    <cellStyle name="Saída 2 2 3 3 6 2" xfId="17431" xr:uid="{00000000-0005-0000-0000-00008A740000}"/>
    <cellStyle name="Saída 2 2 3 3 6 2 2" xfId="26683" xr:uid="{00000000-0005-0000-0000-00008B740000}"/>
    <cellStyle name="Saída 2 2 3 3 6 2 3" xfId="35935" xr:uid="{00000000-0005-0000-0000-00008C740000}"/>
    <cellStyle name="Saída 2 2 3 3 7" xfId="11301" xr:uid="{00000000-0005-0000-0000-00008D740000}"/>
    <cellStyle name="Saída 2 2 3 3 7 2" xfId="20553" xr:uid="{00000000-0005-0000-0000-00008E740000}"/>
    <cellStyle name="Saída 2 2 3 3 7 3" xfId="29805" xr:uid="{00000000-0005-0000-0000-00008F740000}"/>
    <cellStyle name="Saída 2 2 3 4" xfId="2124" xr:uid="{00000000-0005-0000-0000-000090740000}"/>
    <cellStyle name="Saída 2 2 3 4 2" xfId="2873" xr:uid="{00000000-0005-0000-0000-000091740000}"/>
    <cellStyle name="Saída 2 2 3 4 2 2" xfId="6321" xr:uid="{00000000-0005-0000-0000-000092740000}"/>
    <cellStyle name="Saída 2 2 3 4 2 2 2" xfId="15573" xr:uid="{00000000-0005-0000-0000-000093740000}"/>
    <cellStyle name="Saída 2 2 3 4 2 2 2 2" xfId="24825" xr:uid="{00000000-0005-0000-0000-000094740000}"/>
    <cellStyle name="Saída 2 2 3 4 2 2 2 3" xfId="34077" xr:uid="{00000000-0005-0000-0000-000095740000}"/>
    <cellStyle name="Saída 2 2 3 4 2 3" xfId="9003" xr:uid="{00000000-0005-0000-0000-000096740000}"/>
    <cellStyle name="Saída 2 2 3 4 2 3 2" xfId="18255" xr:uid="{00000000-0005-0000-0000-000097740000}"/>
    <cellStyle name="Saída 2 2 3 4 2 3 2 2" xfId="27507" xr:uid="{00000000-0005-0000-0000-000098740000}"/>
    <cellStyle name="Saída 2 2 3 4 2 3 2 3" xfId="36759" xr:uid="{00000000-0005-0000-0000-000099740000}"/>
    <cellStyle name="Saída 2 2 3 4 2 4" xfId="12125" xr:uid="{00000000-0005-0000-0000-00009A740000}"/>
    <cellStyle name="Saída 2 2 3 4 2 4 2" xfId="21377" xr:uid="{00000000-0005-0000-0000-00009B740000}"/>
    <cellStyle name="Saída 2 2 3 4 2 4 3" xfId="30629" xr:uid="{00000000-0005-0000-0000-00009C740000}"/>
    <cellStyle name="Saída 2 2 3 4 3" xfId="3529" xr:uid="{00000000-0005-0000-0000-00009D740000}"/>
    <cellStyle name="Saída 2 2 3 4 3 2" xfId="6977" xr:uid="{00000000-0005-0000-0000-00009E740000}"/>
    <cellStyle name="Saída 2 2 3 4 3 2 2" xfId="16229" xr:uid="{00000000-0005-0000-0000-00009F740000}"/>
    <cellStyle name="Saída 2 2 3 4 3 2 2 2" xfId="25481" xr:uid="{00000000-0005-0000-0000-0000A0740000}"/>
    <cellStyle name="Saída 2 2 3 4 3 2 2 3" xfId="34733" xr:uid="{00000000-0005-0000-0000-0000A1740000}"/>
    <cellStyle name="Saída 2 2 3 4 3 3" xfId="9659" xr:uid="{00000000-0005-0000-0000-0000A2740000}"/>
    <cellStyle name="Saída 2 2 3 4 3 3 2" xfId="18911" xr:uid="{00000000-0005-0000-0000-0000A3740000}"/>
    <cellStyle name="Saída 2 2 3 4 3 3 2 2" xfId="28163" xr:uid="{00000000-0005-0000-0000-0000A4740000}"/>
    <cellStyle name="Saída 2 2 3 4 3 3 2 3" xfId="37415" xr:uid="{00000000-0005-0000-0000-0000A5740000}"/>
    <cellStyle name="Saída 2 2 3 4 3 4" xfId="12781" xr:uid="{00000000-0005-0000-0000-0000A6740000}"/>
    <cellStyle name="Saída 2 2 3 4 3 4 2" xfId="22033" xr:uid="{00000000-0005-0000-0000-0000A7740000}"/>
    <cellStyle name="Saída 2 2 3 4 3 4 3" xfId="31285" xr:uid="{00000000-0005-0000-0000-0000A8740000}"/>
    <cellStyle name="Saída 2 2 3 4 4" xfId="4164" xr:uid="{00000000-0005-0000-0000-0000A9740000}"/>
    <cellStyle name="Saída 2 2 3 4 4 2" xfId="7612" xr:uid="{00000000-0005-0000-0000-0000AA740000}"/>
    <cellStyle name="Saída 2 2 3 4 4 2 2" xfId="16864" xr:uid="{00000000-0005-0000-0000-0000AB740000}"/>
    <cellStyle name="Saída 2 2 3 4 4 2 2 2" xfId="26116" xr:uid="{00000000-0005-0000-0000-0000AC740000}"/>
    <cellStyle name="Saída 2 2 3 4 4 2 2 3" xfId="35368" xr:uid="{00000000-0005-0000-0000-0000AD740000}"/>
    <cellStyle name="Saída 2 2 3 4 4 3" xfId="10294" xr:uid="{00000000-0005-0000-0000-0000AE740000}"/>
    <cellStyle name="Saída 2 2 3 4 4 3 2" xfId="19546" xr:uid="{00000000-0005-0000-0000-0000AF740000}"/>
    <cellStyle name="Saída 2 2 3 4 4 3 2 2" xfId="28798" xr:uid="{00000000-0005-0000-0000-0000B0740000}"/>
    <cellStyle name="Saída 2 2 3 4 4 3 2 3" xfId="38050" xr:uid="{00000000-0005-0000-0000-0000B1740000}"/>
    <cellStyle name="Saída 2 2 3 4 4 4" xfId="13416" xr:uid="{00000000-0005-0000-0000-0000B2740000}"/>
    <cellStyle name="Saída 2 2 3 4 4 4 2" xfId="22668" xr:uid="{00000000-0005-0000-0000-0000B3740000}"/>
    <cellStyle name="Saída 2 2 3 4 4 4 3" xfId="31920" xr:uid="{00000000-0005-0000-0000-0000B4740000}"/>
    <cellStyle name="Saída 2 2 3 4 5" xfId="5572" xr:uid="{00000000-0005-0000-0000-0000B5740000}"/>
    <cellStyle name="Saída 2 2 3 4 5 2" xfId="14824" xr:uid="{00000000-0005-0000-0000-0000B6740000}"/>
    <cellStyle name="Saída 2 2 3 4 5 2 2" xfId="24076" xr:uid="{00000000-0005-0000-0000-0000B7740000}"/>
    <cellStyle name="Saída 2 2 3 4 5 2 3" xfId="33328" xr:uid="{00000000-0005-0000-0000-0000B8740000}"/>
    <cellStyle name="Saída 2 2 3 4 6" xfId="8254" xr:uid="{00000000-0005-0000-0000-0000B9740000}"/>
    <cellStyle name="Saída 2 2 3 4 6 2" xfId="17506" xr:uid="{00000000-0005-0000-0000-0000BA740000}"/>
    <cellStyle name="Saída 2 2 3 4 6 2 2" xfId="26758" xr:uid="{00000000-0005-0000-0000-0000BB740000}"/>
    <cellStyle name="Saída 2 2 3 4 6 2 3" xfId="36010" xr:uid="{00000000-0005-0000-0000-0000BC740000}"/>
    <cellStyle name="Saída 2 2 3 4 7" xfId="11376" xr:uid="{00000000-0005-0000-0000-0000BD740000}"/>
    <cellStyle name="Saída 2 2 3 4 7 2" xfId="20628" xr:uid="{00000000-0005-0000-0000-0000BE740000}"/>
    <cellStyle name="Saída 2 2 3 4 7 3" xfId="29880" xr:uid="{00000000-0005-0000-0000-0000BF740000}"/>
    <cellStyle name="Saída 2 2 3 5" xfId="2193" xr:uid="{00000000-0005-0000-0000-0000C0740000}"/>
    <cellStyle name="Saída 2 2 3 5 2" xfId="2942" xr:uid="{00000000-0005-0000-0000-0000C1740000}"/>
    <cellStyle name="Saída 2 2 3 5 2 2" xfId="6390" xr:uid="{00000000-0005-0000-0000-0000C2740000}"/>
    <cellStyle name="Saída 2 2 3 5 2 2 2" xfId="15642" xr:uid="{00000000-0005-0000-0000-0000C3740000}"/>
    <cellStyle name="Saída 2 2 3 5 2 2 2 2" xfId="24894" xr:uid="{00000000-0005-0000-0000-0000C4740000}"/>
    <cellStyle name="Saída 2 2 3 5 2 2 2 3" xfId="34146" xr:uid="{00000000-0005-0000-0000-0000C5740000}"/>
    <cellStyle name="Saída 2 2 3 5 2 3" xfId="9072" xr:uid="{00000000-0005-0000-0000-0000C6740000}"/>
    <cellStyle name="Saída 2 2 3 5 2 3 2" xfId="18324" xr:uid="{00000000-0005-0000-0000-0000C7740000}"/>
    <cellStyle name="Saída 2 2 3 5 2 3 2 2" xfId="27576" xr:uid="{00000000-0005-0000-0000-0000C8740000}"/>
    <cellStyle name="Saída 2 2 3 5 2 3 2 3" xfId="36828" xr:uid="{00000000-0005-0000-0000-0000C9740000}"/>
    <cellStyle name="Saída 2 2 3 5 2 4" xfId="12194" xr:uid="{00000000-0005-0000-0000-0000CA740000}"/>
    <cellStyle name="Saída 2 2 3 5 2 4 2" xfId="21446" xr:uid="{00000000-0005-0000-0000-0000CB740000}"/>
    <cellStyle name="Saída 2 2 3 5 2 4 3" xfId="30698" xr:uid="{00000000-0005-0000-0000-0000CC740000}"/>
    <cellStyle name="Saída 2 2 3 5 3" xfId="3598" xr:uid="{00000000-0005-0000-0000-0000CD740000}"/>
    <cellStyle name="Saída 2 2 3 5 3 2" xfId="7046" xr:uid="{00000000-0005-0000-0000-0000CE740000}"/>
    <cellStyle name="Saída 2 2 3 5 3 2 2" xfId="16298" xr:uid="{00000000-0005-0000-0000-0000CF740000}"/>
    <cellStyle name="Saída 2 2 3 5 3 2 2 2" xfId="25550" xr:uid="{00000000-0005-0000-0000-0000D0740000}"/>
    <cellStyle name="Saída 2 2 3 5 3 2 2 3" xfId="34802" xr:uid="{00000000-0005-0000-0000-0000D1740000}"/>
    <cellStyle name="Saída 2 2 3 5 3 3" xfId="9728" xr:uid="{00000000-0005-0000-0000-0000D2740000}"/>
    <cellStyle name="Saída 2 2 3 5 3 3 2" xfId="18980" xr:uid="{00000000-0005-0000-0000-0000D3740000}"/>
    <cellStyle name="Saída 2 2 3 5 3 3 2 2" xfId="28232" xr:uid="{00000000-0005-0000-0000-0000D4740000}"/>
    <cellStyle name="Saída 2 2 3 5 3 3 2 3" xfId="37484" xr:uid="{00000000-0005-0000-0000-0000D5740000}"/>
    <cellStyle name="Saída 2 2 3 5 3 4" xfId="12850" xr:uid="{00000000-0005-0000-0000-0000D6740000}"/>
    <cellStyle name="Saída 2 2 3 5 3 4 2" xfId="22102" xr:uid="{00000000-0005-0000-0000-0000D7740000}"/>
    <cellStyle name="Saída 2 2 3 5 3 4 3" xfId="31354" xr:uid="{00000000-0005-0000-0000-0000D8740000}"/>
    <cellStyle name="Saída 2 2 3 5 4" xfId="4233" xr:uid="{00000000-0005-0000-0000-0000D9740000}"/>
    <cellStyle name="Saída 2 2 3 5 4 2" xfId="7681" xr:uid="{00000000-0005-0000-0000-0000DA740000}"/>
    <cellStyle name="Saída 2 2 3 5 4 2 2" xfId="16933" xr:uid="{00000000-0005-0000-0000-0000DB740000}"/>
    <cellStyle name="Saída 2 2 3 5 4 2 2 2" xfId="26185" xr:uid="{00000000-0005-0000-0000-0000DC740000}"/>
    <cellStyle name="Saída 2 2 3 5 4 2 2 3" xfId="35437" xr:uid="{00000000-0005-0000-0000-0000DD740000}"/>
    <cellStyle name="Saída 2 2 3 5 4 3" xfId="10363" xr:uid="{00000000-0005-0000-0000-0000DE740000}"/>
    <cellStyle name="Saída 2 2 3 5 4 3 2" xfId="19615" xr:uid="{00000000-0005-0000-0000-0000DF740000}"/>
    <cellStyle name="Saída 2 2 3 5 4 3 2 2" xfId="28867" xr:uid="{00000000-0005-0000-0000-0000E0740000}"/>
    <cellStyle name="Saída 2 2 3 5 4 3 2 3" xfId="38119" xr:uid="{00000000-0005-0000-0000-0000E1740000}"/>
    <cellStyle name="Saída 2 2 3 5 4 4" xfId="13485" xr:uid="{00000000-0005-0000-0000-0000E2740000}"/>
    <cellStyle name="Saída 2 2 3 5 4 4 2" xfId="22737" xr:uid="{00000000-0005-0000-0000-0000E3740000}"/>
    <cellStyle name="Saída 2 2 3 5 4 4 3" xfId="31989" xr:uid="{00000000-0005-0000-0000-0000E4740000}"/>
    <cellStyle name="Saída 2 2 3 5 5" xfId="5641" xr:uid="{00000000-0005-0000-0000-0000E5740000}"/>
    <cellStyle name="Saída 2 2 3 5 5 2" xfId="14893" xr:uid="{00000000-0005-0000-0000-0000E6740000}"/>
    <cellStyle name="Saída 2 2 3 5 5 2 2" xfId="24145" xr:uid="{00000000-0005-0000-0000-0000E7740000}"/>
    <cellStyle name="Saída 2 2 3 5 5 2 3" xfId="33397" xr:uid="{00000000-0005-0000-0000-0000E8740000}"/>
    <cellStyle name="Saída 2 2 3 5 6" xfId="8323" xr:uid="{00000000-0005-0000-0000-0000E9740000}"/>
    <cellStyle name="Saída 2 2 3 5 6 2" xfId="17575" xr:uid="{00000000-0005-0000-0000-0000EA740000}"/>
    <cellStyle name="Saída 2 2 3 5 6 2 2" xfId="26827" xr:uid="{00000000-0005-0000-0000-0000EB740000}"/>
    <cellStyle name="Saída 2 2 3 5 6 2 3" xfId="36079" xr:uid="{00000000-0005-0000-0000-0000EC740000}"/>
    <cellStyle name="Saída 2 2 3 5 7" xfId="11445" xr:uid="{00000000-0005-0000-0000-0000ED740000}"/>
    <cellStyle name="Saída 2 2 3 5 7 2" xfId="20697" xr:uid="{00000000-0005-0000-0000-0000EE740000}"/>
    <cellStyle name="Saída 2 2 3 5 7 3" xfId="29949" xr:uid="{00000000-0005-0000-0000-0000EF740000}"/>
    <cellStyle name="Saída 2 2 3 6" xfId="2254" xr:uid="{00000000-0005-0000-0000-0000F0740000}"/>
    <cellStyle name="Saída 2 2 3 6 2" xfId="3003" xr:uid="{00000000-0005-0000-0000-0000F1740000}"/>
    <cellStyle name="Saída 2 2 3 6 2 2" xfId="6451" xr:uid="{00000000-0005-0000-0000-0000F2740000}"/>
    <cellStyle name="Saída 2 2 3 6 2 2 2" xfId="15703" xr:uid="{00000000-0005-0000-0000-0000F3740000}"/>
    <cellStyle name="Saída 2 2 3 6 2 2 2 2" xfId="24955" xr:uid="{00000000-0005-0000-0000-0000F4740000}"/>
    <cellStyle name="Saída 2 2 3 6 2 2 2 3" xfId="34207" xr:uid="{00000000-0005-0000-0000-0000F5740000}"/>
    <cellStyle name="Saída 2 2 3 6 2 3" xfId="9133" xr:uid="{00000000-0005-0000-0000-0000F6740000}"/>
    <cellStyle name="Saída 2 2 3 6 2 3 2" xfId="18385" xr:uid="{00000000-0005-0000-0000-0000F7740000}"/>
    <cellStyle name="Saída 2 2 3 6 2 3 2 2" xfId="27637" xr:uid="{00000000-0005-0000-0000-0000F8740000}"/>
    <cellStyle name="Saída 2 2 3 6 2 3 2 3" xfId="36889" xr:uid="{00000000-0005-0000-0000-0000F9740000}"/>
    <cellStyle name="Saída 2 2 3 6 2 4" xfId="12255" xr:uid="{00000000-0005-0000-0000-0000FA740000}"/>
    <cellStyle name="Saída 2 2 3 6 2 4 2" xfId="21507" xr:uid="{00000000-0005-0000-0000-0000FB740000}"/>
    <cellStyle name="Saída 2 2 3 6 2 4 3" xfId="30759" xr:uid="{00000000-0005-0000-0000-0000FC740000}"/>
    <cellStyle name="Saída 2 2 3 6 3" xfId="3659" xr:uid="{00000000-0005-0000-0000-0000FD740000}"/>
    <cellStyle name="Saída 2 2 3 6 3 2" xfId="7107" xr:uid="{00000000-0005-0000-0000-0000FE740000}"/>
    <cellStyle name="Saída 2 2 3 6 3 2 2" xfId="16359" xr:uid="{00000000-0005-0000-0000-0000FF740000}"/>
    <cellStyle name="Saída 2 2 3 6 3 2 2 2" xfId="25611" xr:uid="{00000000-0005-0000-0000-000000750000}"/>
    <cellStyle name="Saída 2 2 3 6 3 2 2 3" xfId="34863" xr:uid="{00000000-0005-0000-0000-000001750000}"/>
    <cellStyle name="Saída 2 2 3 6 3 3" xfId="9789" xr:uid="{00000000-0005-0000-0000-000002750000}"/>
    <cellStyle name="Saída 2 2 3 6 3 3 2" xfId="19041" xr:uid="{00000000-0005-0000-0000-000003750000}"/>
    <cellStyle name="Saída 2 2 3 6 3 3 2 2" xfId="28293" xr:uid="{00000000-0005-0000-0000-000004750000}"/>
    <cellStyle name="Saída 2 2 3 6 3 3 2 3" xfId="37545" xr:uid="{00000000-0005-0000-0000-000005750000}"/>
    <cellStyle name="Saída 2 2 3 6 3 4" xfId="12911" xr:uid="{00000000-0005-0000-0000-000006750000}"/>
    <cellStyle name="Saída 2 2 3 6 3 4 2" xfId="22163" xr:uid="{00000000-0005-0000-0000-000007750000}"/>
    <cellStyle name="Saída 2 2 3 6 3 4 3" xfId="31415" xr:uid="{00000000-0005-0000-0000-000008750000}"/>
    <cellStyle name="Saída 2 2 3 6 4" xfId="4294" xr:uid="{00000000-0005-0000-0000-000009750000}"/>
    <cellStyle name="Saída 2 2 3 6 4 2" xfId="7742" xr:uid="{00000000-0005-0000-0000-00000A750000}"/>
    <cellStyle name="Saída 2 2 3 6 4 2 2" xfId="16994" xr:uid="{00000000-0005-0000-0000-00000B750000}"/>
    <cellStyle name="Saída 2 2 3 6 4 2 2 2" xfId="26246" xr:uid="{00000000-0005-0000-0000-00000C750000}"/>
    <cellStyle name="Saída 2 2 3 6 4 2 2 3" xfId="35498" xr:uid="{00000000-0005-0000-0000-00000D750000}"/>
    <cellStyle name="Saída 2 2 3 6 4 3" xfId="10424" xr:uid="{00000000-0005-0000-0000-00000E750000}"/>
    <cellStyle name="Saída 2 2 3 6 4 3 2" xfId="19676" xr:uid="{00000000-0005-0000-0000-00000F750000}"/>
    <cellStyle name="Saída 2 2 3 6 4 3 2 2" xfId="28928" xr:uid="{00000000-0005-0000-0000-000010750000}"/>
    <cellStyle name="Saída 2 2 3 6 4 3 2 3" xfId="38180" xr:uid="{00000000-0005-0000-0000-000011750000}"/>
    <cellStyle name="Saída 2 2 3 6 4 4" xfId="13546" xr:uid="{00000000-0005-0000-0000-000012750000}"/>
    <cellStyle name="Saída 2 2 3 6 4 4 2" xfId="22798" xr:uid="{00000000-0005-0000-0000-000013750000}"/>
    <cellStyle name="Saída 2 2 3 6 4 4 3" xfId="32050" xr:uid="{00000000-0005-0000-0000-000014750000}"/>
    <cellStyle name="Saída 2 2 3 6 5" xfId="5702" xr:uid="{00000000-0005-0000-0000-000015750000}"/>
    <cellStyle name="Saída 2 2 3 6 5 2" xfId="14954" xr:uid="{00000000-0005-0000-0000-000016750000}"/>
    <cellStyle name="Saída 2 2 3 6 5 2 2" xfId="24206" xr:uid="{00000000-0005-0000-0000-000017750000}"/>
    <cellStyle name="Saída 2 2 3 6 5 2 3" xfId="33458" xr:uid="{00000000-0005-0000-0000-000018750000}"/>
    <cellStyle name="Saída 2 2 3 6 6" xfId="8384" xr:uid="{00000000-0005-0000-0000-000019750000}"/>
    <cellStyle name="Saída 2 2 3 6 6 2" xfId="17636" xr:uid="{00000000-0005-0000-0000-00001A750000}"/>
    <cellStyle name="Saída 2 2 3 6 6 2 2" xfId="26888" xr:uid="{00000000-0005-0000-0000-00001B750000}"/>
    <cellStyle name="Saída 2 2 3 6 6 2 3" xfId="36140" xr:uid="{00000000-0005-0000-0000-00001C750000}"/>
    <cellStyle name="Saída 2 2 3 6 7" xfId="11506" xr:uid="{00000000-0005-0000-0000-00001D750000}"/>
    <cellStyle name="Saída 2 2 3 6 7 2" xfId="20758" xr:uid="{00000000-0005-0000-0000-00001E750000}"/>
    <cellStyle name="Saída 2 2 3 6 7 3" xfId="30010" xr:uid="{00000000-0005-0000-0000-00001F750000}"/>
    <cellStyle name="Saída 2 2 3 7" xfId="1085" xr:uid="{00000000-0005-0000-0000-000020750000}"/>
    <cellStyle name="Saída 2 2 3 7 2" xfId="4813" xr:uid="{00000000-0005-0000-0000-000021750000}"/>
    <cellStyle name="Saída 2 2 3 7 2 2" xfId="14065" xr:uid="{00000000-0005-0000-0000-000022750000}"/>
    <cellStyle name="Saída 2 2 3 7 2 2 2" xfId="23317" xr:uid="{00000000-0005-0000-0000-000023750000}"/>
    <cellStyle name="Saída 2 2 3 7 2 2 3" xfId="32569" xr:uid="{00000000-0005-0000-0000-000024750000}"/>
    <cellStyle name="Saída 2 2 3 7 3" xfId="4884" xr:uid="{00000000-0005-0000-0000-000025750000}"/>
    <cellStyle name="Saída 2 2 3 7 3 2" xfId="14136" xr:uid="{00000000-0005-0000-0000-000026750000}"/>
    <cellStyle name="Saída 2 2 3 7 3 2 2" xfId="23388" xr:uid="{00000000-0005-0000-0000-000027750000}"/>
    <cellStyle name="Saída 2 2 3 7 3 2 3" xfId="32640" xr:uid="{00000000-0005-0000-0000-000028750000}"/>
    <cellStyle name="Saída 2 2 3 7 4" xfId="10839" xr:uid="{00000000-0005-0000-0000-000029750000}"/>
    <cellStyle name="Saída 2 2 3 7 4 2" xfId="20091" xr:uid="{00000000-0005-0000-0000-00002A750000}"/>
    <cellStyle name="Saída 2 2 3 7 4 3" xfId="29343" xr:uid="{00000000-0005-0000-0000-00002B750000}"/>
    <cellStyle name="Saída 2 2 3 8" xfId="2298" xr:uid="{00000000-0005-0000-0000-00002C750000}"/>
    <cellStyle name="Saída 2 2 3 8 2" xfId="5746" xr:uid="{00000000-0005-0000-0000-00002D750000}"/>
    <cellStyle name="Saída 2 2 3 8 2 2" xfId="14998" xr:uid="{00000000-0005-0000-0000-00002E750000}"/>
    <cellStyle name="Saída 2 2 3 8 2 2 2" xfId="24250" xr:uid="{00000000-0005-0000-0000-00002F750000}"/>
    <cellStyle name="Saída 2 2 3 8 2 2 3" xfId="33502" xr:uid="{00000000-0005-0000-0000-000030750000}"/>
    <cellStyle name="Saída 2 2 3 8 3" xfId="8428" xr:uid="{00000000-0005-0000-0000-000031750000}"/>
    <cellStyle name="Saída 2 2 3 8 3 2" xfId="17680" xr:uid="{00000000-0005-0000-0000-000032750000}"/>
    <cellStyle name="Saída 2 2 3 8 3 2 2" xfId="26932" xr:uid="{00000000-0005-0000-0000-000033750000}"/>
    <cellStyle name="Saída 2 2 3 8 3 2 3" xfId="36184" xr:uid="{00000000-0005-0000-0000-000034750000}"/>
    <cellStyle name="Saída 2 2 3 8 4" xfId="11550" xr:uid="{00000000-0005-0000-0000-000035750000}"/>
    <cellStyle name="Saída 2 2 3 8 4 2" xfId="20802" xr:uid="{00000000-0005-0000-0000-000036750000}"/>
    <cellStyle name="Saída 2 2 3 8 4 3" xfId="30054" xr:uid="{00000000-0005-0000-0000-000037750000}"/>
    <cellStyle name="Saída 2 2 3 9" xfId="2350" xr:uid="{00000000-0005-0000-0000-000038750000}"/>
    <cellStyle name="Saída 2 2 3 9 2" xfId="5798" xr:uid="{00000000-0005-0000-0000-000039750000}"/>
    <cellStyle name="Saída 2 2 3 9 2 2" xfId="15050" xr:uid="{00000000-0005-0000-0000-00003A750000}"/>
    <cellStyle name="Saída 2 2 3 9 2 2 2" xfId="24302" xr:uid="{00000000-0005-0000-0000-00003B750000}"/>
    <cellStyle name="Saída 2 2 3 9 2 2 3" xfId="33554" xr:uid="{00000000-0005-0000-0000-00003C750000}"/>
    <cellStyle name="Saída 2 2 3 9 3" xfId="8480" xr:uid="{00000000-0005-0000-0000-00003D750000}"/>
    <cellStyle name="Saída 2 2 3 9 3 2" xfId="17732" xr:uid="{00000000-0005-0000-0000-00003E750000}"/>
    <cellStyle name="Saída 2 2 3 9 3 2 2" xfId="26984" xr:uid="{00000000-0005-0000-0000-00003F750000}"/>
    <cellStyle name="Saída 2 2 3 9 3 2 3" xfId="36236" xr:uid="{00000000-0005-0000-0000-000040750000}"/>
    <cellStyle name="Saída 2 2 3 9 4" xfId="11602" xr:uid="{00000000-0005-0000-0000-000041750000}"/>
    <cellStyle name="Saída 2 2 3 9 4 2" xfId="20854" xr:uid="{00000000-0005-0000-0000-000042750000}"/>
    <cellStyle name="Saída 2 2 3 9 4 3" xfId="30106" xr:uid="{00000000-0005-0000-0000-000043750000}"/>
    <cellStyle name="Saída 2 2 4" xfId="827" xr:uid="{00000000-0005-0000-0000-000044750000}"/>
    <cellStyle name="Saída 2 2 4 10" xfId="4570" xr:uid="{00000000-0005-0000-0000-000045750000}"/>
    <cellStyle name="Saída 2 2 4 10 2" xfId="13822" xr:uid="{00000000-0005-0000-0000-000046750000}"/>
    <cellStyle name="Saída 2 2 4 10 2 2" xfId="23074" xr:uid="{00000000-0005-0000-0000-000047750000}"/>
    <cellStyle name="Saída 2 2 4 10 2 3" xfId="32326" xr:uid="{00000000-0005-0000-0000-000048750000}"/>
    <cellStyle name="Saída 2 2 4 11" xfId="4369" xr:uid="{00000000-0005-0000-0000-000049750000}"/>
    <cellStyle name="Saída 2 2 4 11 2" xfId="13621" xr:uid="{00000000-0005-0000-0000-00004A750000}"/>
    <cellStyle name="Saída 2 2 4 11 2 2" xfId="22873" xr:uid="{00000000-0005-0000-0000-00004B750000}"/>
    <cellStyle name="Saída 2 2 4 11 2 3" xfId="32125" xr:uid="{00000000-0005-0000-0000-00004C750000}"/>
    <cellStyle name="Saída 2 2 4 12" xfId="10599" xr:uid="{00000000-0005-0000-0000-00004D750000}"/>
    <cellStyle name="Saída 2 2 4 12 2" xfId="19851" xr:uid="{00000000-0005-0000-0000-00004E750000}"/>
    <cellStyle name="Saída 2 2 4 12 3" xfId="29103" xr:uid="{00000000-0005-0000-0000-00004F750000}"/>
    <cellStyle name="Saída 2 2 4 2" xfId="2006" xr:uid="{00000000-0005-0000-0000-000050750000}"/>
    <cellStyle name="Saída 2 2 4 2 2" xfId="2759" xr:uid="{00000000-0005-0000-0000-000051750000}"/>
    <cellStyle name="Saída 2 2 4 2 2 2" xfId="6207" xr:uid="{00000000-0005-0000-0000-000052750000}"/>
    <cellStyle name="Saída 2 2 4 2 2 2 2" xfId="15459" xr:uid="{00000000-0005-0000-0000-000053750000}"/>
    <cellStyle name="Saída 2 2 4 2 2 2 2 2" xfId="24711" xr:uid="{00000000-0005-0000-0000-000054750000}"/>
    <cellStyle name="Saída 2 2 4 2 2 2 2 3" xfId="33963" xr:uid="{00000000-0005-0000-0000-000055750000}"/>
    <cellStyle name="Saída 2 2 4 2 2 3" xfId="8889" xr:uid="{00000000-0005-0000-0000-000056750000}"/>
    <cellStyle name="Saída 2 2 4 2 2 3 2" xfId="18141" xr:uid="{00000000-0005-0000-0000-000057750000}"/>
    <cellStyle name="Saída 2 2 4 2 2 3 2 2" xfId="27393" xr:uid="{00000000-0005-0000-0000-000058750000}"/>
    <cellStyle name="Saída 2 2 4 2 2 3 2 3" xfId="36645" xr:uid="{00000000-0005-0000-0000-000059750000}"/>
    <cellStyle name="Saída 2 2 4 2 2 4" xfId="12011" xr:uid="{00000000-0005-0000-0000-00005A750000}"/>
    <cellStyle name="Saída 2 2 4 2 2 4 2" xfId="21263" xr:uid="{00000000-0005-0000-0000-00005B750000}"/>
    <cellStyle name="Saída 2 2 4 2 2 4 3" xfId="30515" xr:uid="{00000000-0005-0000-0000-00005C750000}"/>
    <cellStyle name="Saída 2 2 4 2 3" xfId="3415" xr:uid="{00000000-0005-0000-0000-00005D750000}"/>
    <cellStyle name="Saída 2 2 4 2 3 2" xfId="6863" xr:uid="{00000000-0005-0000-0000-00005E750000}"/>
    <cellStyle name="Saída 2 2 4 2 3 2 2" xfId="16115" xr:uid="{00000000-0005-0000-0000-00005F750000}"/>
    <cellStyle name="Saída 2 2 4 2 3 2 2 2" xfId="25367" xr:uid="{00000000-0005-0000-0000-000060750000}"/>
    <cellStyle name="Saída 2 2 4 2 3 2 2 3" xfId="34619" xr:uid="{00000000-0005-0000-0000-000061750000}"/>
    <cellStyle name="Saída 2 2 4 2 3 3" xfId="9545" xr:uid="{00000000-0005-0000-0000-000062750000}"/>
    <cellStyle name="Saída 2 2 4 2 3 3 2" xfId="18797" xr:uid="{00000000-0005-0000-0000-000063750000}"/>
    <cellStyle name="Saída 2 2 4 2 3 3 2 2" xfId="28049" xr:uid="{00000000-0005-0000-0000-000064750000}"/>
    <cellStyle name="Saída 2 2 4 2 3 3 2 3" xfId="37301" xr:uid="{00000000-0005-0000-0000-000065750000}"/>
    <cellStyle name="Saída 2 2 4 2 3 4" xfId="12667" xr:uid="{00000000-0005-0000-0000-000066750000}"/>
    <cellStyle name="Saída 2 2 4 2 3 4 2" xfId="21919" xr:uid="{00000000-0005-0000-0000-000067750000}"/>
    <cellStyle name="Saída 2 2 4 2 3 4 3" xfId="31171" xr:uid="{00000000-0005-0000-0000-000068750000}"/>
    <cellStyle name="Saída 2 2 4 2 4" xfId="4050" xr:uid="{00000000-0005-0000-0000-000069750000}"/>
    <cellStyle name="Saída 2 2 4 2 4 2" xfId="7498" xr:uid="{00000000-0005-0000-0000-00006A750000}"/>
    <cellStyle name="Saída 2 2 4 2 4 2 2" xfId="16750" xr:uid="{00000000-0005-0000-0000-00006B750000}"/>
    <cellStyle name="Saída 2 2 4 2 4 2 2 2" xfId="26002" xr:uid="{00000000-0005-0000-0000-00006C750000}"/>
    <cellStyle name="Saída 2 2 4 2 4 2 2 3" xfId="35254" xr:uid="{00000000-0005-0000-0000-00006D750000}"/>
    <cellStyle name="Saída 2 2 4 2 4 3" xfId="10180" xr:uid="{00000000-0005-0000-0000-00006E750000}"/>
    <cellStyle name="Saída 2 2 4 2 4 3 2" xfId="19432" xr:uid="{00000000-0005-0000-0000-00006F750000}"/>
    <cellStyle name="Saída 2 2 4 2 4 3 2 2" xfId="28684" xr:uid="{00000000-0005-0000-0000-000070750000}"/>
    <cellStyle name="Saída 2 2 4 2 4 3 2 3" xfId="37936" xr:uid="{00000000-0005-0000-0000-000071750000}"/>
    <cellStyle name="Saída 2 2 4 2 4 4" xfId="13302" xr:uid="{00000000-0005-0000-0000-000072750000}"/>
    <cellStyle name="Saída 2 2 4 2 4 4 2" xfId="22554" xr:uid="{00000000-0005-0000-0000-000073750000}"/>
    <cellStyle name="Saída 2 2 4 2 4 4 3" xfId="31806" xr:uid="{00000000-0005-0000-0000-000074750000}"/>
    <cellStyle name="Saída 2 2 4 2 5" xfId="5456" xr:uid="{00000000-0005-0000-0000-000075750000}"/>
    <cellStyle name="Saída 2 2 4 2 5 2" xfId="14708" xr:uid="{00000000-0005-0000-0000-000076750000}"/>
    <cellStyle name="Saída 2 2 4 2 5 2 2" xfId="23960" xr:uid="{00000000-0005-0000-0000-000077750000}"/>
    <cellStyle name="Saída 2 2 4 2 5 2 3" xfId="33212" xr:uid="{00000000-0005-0000-0000-000078750000}"/>
    <cellStyle name="Saída 2 2 4 2 6" xfId="8139" xr:uid="{00000000-0005-0000-0000-000079750000}"/>
    <cellStyle name="Saída 2 2 4 2 6 2" xfId="17391" xr:uid="{00000000-0005-0000-0000-00007A750000}"/>
    <cellStyle name="Saída 2 2 4 2 6 2 2" xfId="26643" xr:uid="{00000000-0005-0000-0000-00007B750000}"/>
    <cellStyle name="Saída 2 2 4 2 6 2 3" xfId="35895" xr:uid="{00000000-0005-0000-0000-00007C750000}"/>
    <cellStyle name="Saída 2 2 4 2 7" xfId="11261" xr:uid="{00000000-0005-0000-0000-00007D750000}"/>
    <cellStyle name="Saída 2 2 4 2 7 2" xfId="20513" xr:uid="{00000000-0005-0000-0000-00007E750000}"/>
    <cellStyle name="Saída 2 2 4 2 7 3" xfId="29765" xr:uid="{00000000-0005-0000-0000-00007F750000}"/>
    <cellStyle name="Saída 2 2 4 3" xfId="2088" xr:uid="{00000000-0005-0000-0000-000080750000}"/>
    <cellStyle name="Saída 2 2 4 3 2" xfId="2837" xr:uid="{00000000-0005-0000-0000-000081750000}"/>
    <cellStyle name="Saída 2 2 4 3 2 2" xfId="6285" xr:uid="{00000000-0005-0000-0000-000082750000}"/>
    <cellStyle name="Saída 2 2 4 3 2 2 2" xfId="15537" xr:uid="{00000000-0005-0000-0000-000083750000}"/>
    <cellStyle name="Saída 2 2 4 3 2 2 2 2" xfId="24789" xr:uid="{00000000-0005-0000-0000-000084750000}"/>
    <cellStyle name="Saída 2 2 4 3 2 2 2 3" xfId="34041" xr:uid="{00000000-0005-0000-0000-000085750000}"/>
    <cellStyle name="Saída 2 2 4 3 2 3" xfId="8967" xr:uid="{00000000-0005-0000-0000-000086750000}"/>
    <cellStyle name="Saída 2 2 4 3 2 3 2" xfId="18219" xr:uid="{00000000-0005-0000-0000-000087750000}"/>
    <cellStyle name="Saída 2 2 4 3 2 3 2 2" xfId="27471" xr:uid="{00000000-0005-0000-0000-000088750000}"/>
    <cellStyle name="Saída 2 2 4 3 2 3 2 3" xfId="36723" xr:uid="{00000000-0005-0000-0000-000089750000}"/>
    <cellStyle name="Saída 2 2 4 3 2 4" xfId="12089" xr:uid="{00000000-0005-0000-0000-00008A750000}"/>
    <cellStyle name="Saída 2 2 4 3 2 4 2" xfId="21341" xr:uid="{00000000-0005-0000-0000-00008B750000}"/>
    <cellStyle name="Saída 2 2 4 3 2 4 3" xfId="30593" xr:uid="{00000000-0005-0000-0000-00008C750000}"/>
    <cellStyle name="Saída 2 2 4 3 3" xfId="3493" xr:uid="{00000000-0005-0000-0000-00008D750000}"/>
    <cellStyle name="Saída 2 2 4 3 3 2" xfId="6941" xr:uid="{00000000-0005-0000-0000-00008E750000}"/>
    <cellStyle name="Saída 2 2 4 3 3 2 2" xfId="16193" xr:uid="{00000000-0005-0000-0000-00008F750000}"/>
    <cellStyle name="Saída 2 2 4 3 3 2 2 2" xfId="25445" xr:uid="{00000000-0005-0000-0000-000090750000}"/>
    <cellStyle name="Saída 2 2 4 3 3 2 2 3" xfId="34697" xr:uid="{00000000-0005-0000-0000-000091750000}"/>
    <cellStyle name="Saída 2 2 4 3 3 3" xfId="9623" xr:uid="{00000000-0005-0000-0000-000092750000}"/>
    <cellStyle name="Saída 2 2 4 3 3 3 2" xfId="18875" xr:uid="{00000000-0005-0000-0000-000093750000}"/>
    <cellStyle name="Saída 2 2 4 3 3 3 2 2" xfId="28127" xr:uid="{00000000-0005-0000-0000-000094750000}"/>
    <cellStyle name="Saída 2 2 4 3 3 3 2 3" xfId="37379" xr:uid="{00000000-0005-0000-0000-000095750000}"/>
    <cellStyle name="Saída 2 2 4 3 3 4" xfId="12745" xr:uid="{00000000-0005-0000-0000-000096750000}"/>
    <cellStyle name="Saída 2 2 4 3 3 4 2" xfId="21997" xr:uid="{00000000-0005-0000-0000-000097750000}"/>
    <cellStyle name="Saída 2 2 4 3 3 4 3" xfId="31249" xr:uid="{00000000-0005-0000-0000-000098750000}"/>
    <cellStyle name="Saída 2 2 4 3 4" xfId="4128" xr:uid="{00000000-0005-0000-0000-000099750000}"/>
    <cellStyle name="Saída 2 2 4 3 4 2" xfId="7576" xr:uid="{00000000-0005-0000-0000-00009A750000}"/>
    <cellStyle name="Saída 2 2 4 3 4 2 2" xfId="16828" xr:uid="{00000000-0005-0000-0000-00009B750000}"/>
    <cellStyle name="Saída 2 2 4 3 4 2 2 2" xfId="26080" xr:uid="{00000000-0005-0000-0000-00009C750000}"/>
    <cellStyle name="Saída 2 2 4 3 4 2 2 3" xfId="35332" xr:uid="{00000000-0005-0000-0000-00009D750000}"/>
    <cellStyle name="Saída 2 2 4 3 4 3" xfId="10258" xr:uid="{00000000-0005-0000-0000-00009E750000}"/>
    <cellStyle name="Saída 2 2 4 3 4 3 2" xfId="19510" xr:uid="{00000000-0005-0000-0000-00009F750000}"/>
    <cellStyle name="Saída 2 2 4 3 4 3 2 2" xfId="28762" xr:uid="{00000000-0005-0000-0000-0000A0750000}"/>
    <cellStyle name="Saída 2 2 4 3 4 3 2 3" xfId="38014" xr:uid="{00000000-0005-0000-0000-0000A1750000}"/>
    <cellStyle name="Saída 2 2 4 3 4 4" xfId="13380" xr:uid="{00000000-0005-0000-0000-0000A2750000}"/>
    <cellStyle name="Saída 2 2 4 3 4 4 2" xfId="22632" xr:uid="{00000000-0005-0000-0000-0000A3750000}"/>
    <cellStyle name="Saída 2 2 4 3 4 4 3" xfId="31884" xr:uid="{00000000-0005-0000-0000-0000A4750000}"/>
    <cellStyle name="Saída 2 2 4 3 5" xfId="5536" xr:uid="{00000000-0005-0000-0000-0000A5750000}"/>
    <cellStyle name="Saída 2 2 4 3 5 2" xfId="14788" xr:uid="{00000000-0005-0000-0000-0000A6750000}"/>
    <cellStyle name="Saída 2 2 4 3 5 2 2" xfId="24040" xr:uid="{00000000-0005-0000-0000-0000A7750000}"/>
    <cellStyle name="Saída 2 2 4 3 5 2 3" xfId="33292" xr:uid="{00000000-0005-0000-0000-0000A8750000}"/>
    <cellStyle name="Saída 2 2 4 3 6" xfId="8218" xr:uid="{00000000-0005-0000-0000-0000A9750000}"/>
    <cellStyle name="Saída 2 2 4 3 6 2" xfId="17470" xr:uid="{00000000-0005-0000-0000-0000AA750000}"/>
    <cellStyle name="Saída 2 2 4 3 6 2 2" xfId="26722" xr:uid="{00000000-0005-0000-0000-0000AB750000}"/>
    <cellStyle name="Saída 2 2 4 3 6 2 3" xfId="35974" xr:uid="{00000000-0005-0000-0000-0000AC750000}"/>
    <cellStyle name="Saída 2 2 4 3 7" xfId="11340" xr:uid="{00000000-0005-0000-0000-0000AD750000}"/>
    <cellStyle name="Saída 2 2 4 3 7 2" xfId="20592" xr:uid="{00000000-0005-0000-0000-0000AE750000}"/>
    <cellStyle name="Saída 2 2 4 3 7 3" xfId="29844" xr:uid="{00000000-0005-0000-0000-0000AF750000}"/>
    <cellStyle name="Saída 2 2 4 4" xfId="2161" xr:uid="{00000000-0005-0000-0000-0000B0750000}"/>
    <cellStyle name="Saída 2 2 4 4 2" xfId="2910" xr:uid="{00000000-0005-0000-0000-0000B1750000}"/>
    <cellStyle name="Saída 2 2 4 4 2 2" xfId="6358" xr:uid="{00000000-0005-0000-0000-0000B2750000}"/>
    <cellStyle name="Saída 2 2 4 4 2 2 2" xfId="15610" xr:uid="{00000000-0005-0000-0000-0000B3750000}"/>
    <cellStyle name="Saída 2 2 4 4 2 2 2 2" xfId="24862" xr:uid="{00000000-0005-0000-0000-0000B4750000}"/>
    <cellStyle name="Saída 2 2 4 4 2 2 2 3" xfId="34114" xr:uid="{00000000-0005-0000-0000-0000B5750000}"/>
    <cellStyle name="Saída 2 2 4 4 2 3" xfId="9040" xr:uid="{00000000-0005-0000-0000-0000B6750000}"/>
    <cellStyle name="Saída 2 2 4 4 2 3 2" xfId="18292" xr:uid="{00000000-0005-0000-0000-0000B7750000}"/>
    <cellStyle name="Saída 2 2 4 4 2 3 2 2" xfId="27544" xr:uid="{00000000-0005-0000-0000-0000B8750000}"/>
    <cellStyle name="Saída 2 2 4 4 2 3 2 3" xfId="36796" xr:uid="{00000000-0005-0000-0000-0000B9750000}"/>
    <cellStyle name="Saída 2 2 4 4 2 4" xfId="12162" xr:uid="{00000000-0005-0000-0000-0000BA750000}"/>
    <cellStyle name="Saída 2 2 4 4 2 4 2" xfId="21414" xr:uid="{00000000-0005-0000-0000-0000BB750000}"/>
    <cellStyle name="Saída 2 2 4 4 2 4 3" xfId="30666" xr:uid="{00000000-0005-0000-0000-0000BC750000}"/>
    <cellStyle name="Saída 2 2 4 4 3" xfId="3566" xr:uid="{00000000-0005-0000-0000-0000BD750000}"/>
    <cellStyle name="Saída 2 2 4 4 3 2" xfId="7014" xr:uid="{00000000-0005-0000-0000-0000BE750000}"/>
    <cellStyle name="Saída 2 2 4 4 3 2 2" xfId="16266" xr:uid="{00000000-0005-0000-0000-0000BF750000}"/>
    <cellStyle name="Saída 2 2 4 4 3 2 2 2" xfId="25518" xr:uid="{00000000-0005-0000-0000-0000C0750000}"/>
    <cellStyle name="Saída 2 2 4 4 3 2 2 3" xfId="34770" xr:uid="{00000000-0005-0000-0000-0000C1750000}"/>
    <cellStyle name="Saída 2 2 4 4 3 3" xfId="9696" xr:uid="{00000000-0005-0000-0000-0000C2750000}"/>
    <cellStyle name="Saída 2 2 4 4 3 3 2" xfId="18948" xr:uid="{00000000-0005-0000-0000-0000C3750000}"/>
    <cellStyle name="Saída 2 2 4 4 3 3 2 2" xfId="28200" xr:uid="{00000000-0005-0000-0000-0000C4750000}"/>
    <cellStyle name="Saída 2 2 4 4 3 3 2 3" xfId="37452" xr:uid="{00000000-0005-0000-0000-0000C5750000}"/>
    <cellStyle name="Saída 2 2 4 4 3 4" xfId="12818" xr:uid="{00000000-0005-0000-0000-0000C6750000}"/>
    <cellStyle name="Saída 2 2 4 4 3 4 2" xfId="22070" xr:uid="{00000000-0005-0000-0000-0000C7750000}"/>
    <cellStyle name="Saída 2 2 4 4 3 4 3" xfId="31322" xr:uid="{00000000-0005-0000-0000-0000C8750000}"/>
    <cellStyle name="Saída 2 2 4 4 4" xfId="4201" xr:uid="{00000000-0005-0000-0000-0000C9750000}"/>
    <cellStyle name="Saída 2 2 4 4 4 2" xfId="7649" xr:uid="{00000000-0005-0000-0000-0000CA750000}"/>
    <cellStyle name="Saída 2 2 4 4 4 2 2" xfId="16901" xr:uid="{00000000-0005-0000-0000-0000CB750000}"/>
    <cellStyle name="Saída 2 2 4 4 4 2 2 2" xfId="26153" xr:uid="{00000000-0005-0000-0000-0000CC750000}"/>
    <cellStyle name="Saída 2 2 4 4 4 2 2 3" xfId="35405" xr:uid="{00000000-0005-0000-0000-0000CD750000}"/>
    <cellStyle name="Saída 2 2 4 4 4 3" xfId="10331" xr:uid="{00000000-0005-0000-0000-0000CE750000}"/>
    <cellStyle name="Saída 2 2 4 4 4 3 2" xfId="19583" xr:uid="{00000000-0005-0000-0000-0000CF750000}"/>
    <cellStyle name="Saída 2 2 4 4 4 3 2 2" xfId="28835" xr:uid="{00000000-0005-0000-0000-0000D0750000}"/>
    <cellStyle name="Saída 2 2 4 4 4 3 2 3" xfId="38087" xr:uid="{00000000-0005-0000-0000-0000D1750000}"/>
    <cellStyle name="Saída 2 2 4 4 4 4" xfId="13453" xr:uid="{00000000-0005-0000-0000-0000D2750000}"/>
    <cellStyle name="Saída 2 2 4 4 4 4 2" xfId="22705" xr:uid="{00000000-0005-0000-0000-0000D3750000}"/>
    <cellStyle name="Saída 2 2 4 4 4 4 3" xfId="31957" xr:uid="{00000000-0005-0000-0000-0000D4750000}"/>
    <cellStyle name="Saída 2 2 4 4 5" xfId="5609" xr:uid="{00000000-0005-0000-0000-0000D5750000}"/>
    <cellStyle name="Saída 2 2 4 4 5 2" xfId="14861" xr:uid="{00000000-0005-0000-0000-0000D6750000}"/>
    <cellStyle name="Saída 2 2 4 4 5 2 2" xfId="24113" xr:uid="{00000000-0005-0000-0000-0000D7750000}"/>
    <cellStyle name="Saída 2 2 4 4 5 2 3" xfId="33365" xr:uid="{00000000-0005-0000-0000-0000D8750000}"/>
    <cellStyle name="Saída 2 2 4 4 6" xfId="8291" xr:uid="{00000000-0005-0000-0000-0000D9750000}"/>
    <cellStyle name="Saída 2 2 4 4 6 2" xfId="17543" xr:uid="{00000000-0005-0000-0000-0000DA750000}"/>
    <cellStyle name="Saída 2 2 4 4 6 2 2" xfId="26795" xr:uid="{00000000-0005-0000-0000-0000DB750000}"/>
    <cellStyle name="Saída 2 2 4 4 6 2 3" xfId="36047" xr:uid="{00000000-0005-0000-0000-0000DC750000}"/>
    <cellStyle name="Saída 2 2 4 4 7" xfId="11413" xr:uid="{00000000-0005-0000-0000-0000DD750000}"/>
    <cellStyle name="Saída 2 2 4 4 7 2" xfId="20665" xr:uid="{00000000-0005-0000-0000-0000DE750000}"/>
    <cellStyle name="Saída 2 2 4 4 7 3" xfId="29917" xr:uid="{00000000-0005-0000-0000-0000DF750000}"/>
    <cellStyle name="Saída 2 2 4 5" xfId="2224" xr:uid="{00000000-0005-0000-0000-0000E0750000}"/>
    <cellStyle name="Saída 2 2 4 5 2" xfId="2973" xr:uid="{00000000-0005-0000-0000-0000E1750000}"/>
    <cellStyle name="Saída 2 2 4 5 2 2" xfId="6421" xr:uid="{00000000-0005-0000-0000-0000E2750000}"/>
    <cellStyle name="Saída 2 2 4 5 2 2 2" xfId="15673" xr:uid="{00000000-0005-0000-0000-0000E3750000}"/>
    <cellStyle name="Saída 2 2 4 5 2 2 2 2" xfId="24925" xr:uid="{00000000-0005-0000-0000-0000E4750000}"/>
    <cellStyle name="Saída 2 2 4 5 2 2 2 3" xfId="34177" xr:uid="{00000000-0005-0000-0000-0000E5750000}"/>
    <cellStyle name="Saída 2 2 4 5 2 3" xfId="9103" xr:uid="{00000000-0005-0000-0000-0000E6750000}"/>
    <cellStyle name="Saída 2 2 4 5 2 3 2" xfId="18355" xr:uid="{00000000-0005-0000-0000-0000E7750000}"/>
    <cellStyle name="Saída 2 2 4 5 2 3 2 2" xfId="27607" xr:uid="{00000000-0005-0000-0000-0000E8750000}"/>
    <cellStyle name="Saída 2 2 4 5 2 3 2 3" xfId="36859" xr:uid="{00000000-0005-0000-0000-0000E9750000}"/>
    <cellStyle name="Saída 2 2 4 5 2 4" xfId="12225" xr:uid="{00000000-0005-0000-0000-0000EA750000}"/>
    <cellStyle name="Saída 2 2 4 5 2 4 2" xfId="21477" xr:uid="{00000000-0005-0000-0000-0000EB750000}"/>
    <cellStyle name="Saída 2 2 4 5 2 4 3" xfId="30729" xr:uid="{00000000-0005-0000-0000-0000EC750000}"/>
    <cellStyle name="Saída 2 2 4 5 3" xfId="3629" xr:uid="{00000000-0005-0000-0000-0000ED750000}"/>
    <cellStyle name="Saída 2 2 4 5 3 2" xfId="7077" xr:uid="{00000000-0005-0000-0000-0000EE750000}"/>
    <cellStyle name="Saída 2 2 4 5 3 2 2" xfId="16329" xr:uid="{00000000-0005-0000-0000-0000EF750000}"/>
    <cellStyle name="Saída 2 2 4 5 3 2 2 2" xfId="25581" xr:uid="{00000000-0005-0000-0000-0000F0750000}"/>
    <cellStyle name="Saída 2 2 4 5 3 2 2 3" xfId="34833" xr:uid="{00000000-0005-0000-0000-0000F1750000}"/>
    <cellStyle name="Saída 2 2 4 5 3 3" xfId="9759" xr:uid="{00000000-0005-0000-0000-0000F2750000}"/>
    <cellStyle name="Saída 2 2 4 5 3 3 2" xfId="19011" xr:uid="{00000000-0005-0000-0000-0000F3750000}"/>
    <cellStyle name="Saída 2 2 4 5 3 3 2 2" xfId="28263" xr:uid="{00000000-0005-0000-0000-0000F4750000}"/>
    <cellStyle name="Saída 2 2 4 5 3 3 2 3" xfId="37515" xr:uid="{00000000-0005-0000-0000-0000F5750000}"/>
    <cellStyle name="Saída 2 2 4 5 3 4" xfId="12881" xr:uid="{00000000-0005-0000-0000-0000F6750000}"/>
    <cellStyle name="Saída 2 2 4 5 3 4 2" xfId="22133" xr:uid="{00000000-0005-0000-0000-0000F7750000}"/>
    <cellStyle name="Saída 2 2 4 5 3 4 3" xfId="31385" xr:uid="{00000000-0005-0000-0000-0000F8750000}"/>
    <cellStyle name="Saída 2 2 4 5 4" xfId="4264" xr:uid="{00000000-0005-0000-0000-0000F9750000}"/>
    <cellStyle name="Saída 2 2 4 5 4 2" xfId="7712" xr:uid="{00000000-0005-0000-0000-0000FA750000}"/>
    <cellStyle name="Saída 2 2 4 5 4 2 2" xfId="16964" xr:uid="{00000000-0005-0000-0000-0000FB750000}"/>
    <cellStyle name="Saída 2 2 4 5 4 2 2 2" xfId="26216" xr:uid="{00000000-0005-0000-0000-0000FC750000}"/>
    <cellStyle name="Saída 2 2 4 5 4 2 2 3" xfId="35468" xr:uid="{00000000-0005-0000-0000-0000FD750000}"/>
    <cellStyle name="Saída 2 2 4 5 4 3" xfId="10394" xr:uid="{00000000-0005-0000-0000-0000FE750000}"/>
    <cellStyle name="Saída 2 2 4 5 4 3 2" xfId="19646" xr:uid="{00000000-0005-0000-0000-0000FF750000}"/>
    <cellStyle name="Saída 2 2 4 5 4 3 2 2" xfId="28898" xr:uid="{00000000-0005-0000-0000-000000760000}"/>
    <cellStyle name="Saída 2 2 4 5 4 3 2 3" xfId="38150" xr:uid="{00000000-0005-0000-0000-000001760000}"/>
    <cellStyle name="Saída 2 2 4 5 4 4" xfId="13516" xr:uid="{00000000-0005-0000-0000-000002760000}"/>
    <cellStyle name="Saída 2 2 4 5 4 4 2" xfId="22768" xr:uid="{00000000-0005-0000-0000-000003760000}"/>
    <cellStyle name="Saída 2 2 4 5 4 4 3" xfId="32020" xr:uid="{00000000-0005-0000-0000-000004760000}"/>
    <cellStyle name="Saída 2 2 4 5 5" xfId="5672" xr:uid="{00000000-0005-0000-0000-000005760000}"/>
    <cellStyle name="Saída 2 2 4 5 5 2" xfId="14924" xr:uid="{00000000-0005-0000-0000-000006760000}"/>
    <cellStyle name="Saída 2 2 4 5 5 2 2" xfId="24176" xr:uid="{00000000-0005-0000-0000-000007760000}"/>
    <cellStyle name="Saída 2 2 4 5 5 2 3" xfId="33428" xr:uid="{00000000-0005-0000-0000-000008760000}"/>
    <cellStyle name="Saída 2 2 4 5 6" xfId="8354" xr:uid="{00000000-0005-0000-0000-000009760000}"/>
    <cellStyle name="Saída 2 2 4 5 6 2" xfId="17606" xr:uid="{00000000-0005-0000-0000-00000A760000}"/>
    <cellStyle name="Saída 2 2 4 5 6 2 2" xfId="26858" xr:uid="{00000000-0005-0000-0000-00000B760000}"/>
    <cellStyle name="Saída 2 2 4 5 6 2 3" xfId="36110" xr:uid="{00000000-0005-0000-0000-00000C760000}"/>
    <cellStyle name="Saída 2 2 4 5 7" xfId="11476" xr:uid="{00000000-0005-0000-0000-00000D760000}"/>
    <cellStyle name="Saída 2 2 4 5 7 2" xfId="20728" xr:uid="{00000000-0005-0000-0000-00000E760000}"/>
    <cellStyle name="Saída 2 2 4 5 7 3" xfId="29980" xr:uid="{00000000-0005-0000-0000-00000F760000}"/>
    <cellStyle name="Saída 2 2 4 6" xfId="2282" xr:uid="{00000000-0005-0000-0000-000010760000}"/>
    <cellStyle name="Saída 2 2 4 6 2" xfId="3031" xr:uid="{00000000-0005-0000-0000-000011760000}"/>
    <cellStyle name="Saída 2 2 4 6 2 2" xfId="6479" xr:uid="{00000000-0005-0000-0000-000012760000}"/>
    <cellStyle name="Saída 2 2 4 6 2 2 2" xfId="15731" xr:uid="{00000000-0005-0000-0000-000013760000}"/>
    <cellStyle name="Saída 2 2 4 6 2 2 2 2" xfId="24983" xr:uid="{00000000-0005-0000-0000-000014760000}"/>
    <cellStyle name="Saída 2 2 4 6 2 2 2 3" xfId="34235" xr:uid="{00000000-0005-0000-0000-000015760000}"/>
    <cellStyle name="Saída 2 2 4 6 2 3" xfId="9161" xr:uid="{00000000-0005-0000-0000-000016760000}"/>
    <cellStyle name="Saída 2 2 4 6 2 3 2" xfId="18413" xr:uid="{00000000-0005-0000-0000-000017760000}"/>
    <cellStyle name="Saída 2 2 4 6 2 3 2 2" xfId="27665" xr:uid="{00000000-0005-0000-0000-000018760000}"/>
    <cellStyle name="Saída 2 2 4 6 2 3 2 3" xfId="36917" xr:uid="{00000000-0005-0000-0000-000019760000}"/>
    <cellStyle name="Saída 2 2 4 6 2 4" xfId="12283" xr:uid="{00000000-0005-0000-0000-00001A760000}"/>
    <cellStyle name="Saída 2 2 4 6 2 4 2" xfId="21535" xr:uid="{00000000-0005-0000-0000-00001B760000}"/>
    <cellStyle name="Saída 2 2 4 6 2 4 3" xfId="30787" xr:uid="{00000000-0005-0000-0000-00001C760000}"/>
    <cellStyle name="Saída 2 2 4 6 3" xfId="3687" xr:uid="{00000000-0005-0000-0000-00001D760000}"/>
    <cellStyle name="Saída 2 2 4 6 3 2" xfId="7135" xr:uid="{00000000-0005-0000-0000-00001E760000}"/>
    <cellStyle name="Saída 2 2 4 6 3 2 2" xfId="16387" xr:uid="{00000000-0005-0000-0000-00001F760000}"/>
    <cellStyle name="Saída 2 2 4 6 3 2 2 2" xfId="25639" xr:uid="{00000000-0005-0000-0000-000020760000}"/>
    <cellStyle name="Saída 2 2 4 6 3 2 2 3" xfId="34891" xr:uid="{00000000-0005-0000-0000-000021760000}"/>
    <cellStyle name="Saída 2 2 4 6 3 3" xfId="9817" xr:uid="{00000000-0005-0000-0000-000022760000}"/>
    <cellStyle name="Saída 2 2 4 6 3 3 2" xfId="19069" xr:uid="{00000000-0005-0000-0000-000023760000}"/>
    <cellStyle name="Saída 2 2 4 6 3 3 2 2" xfId="28321" xr:uid="{00000000-0005-0000-0000-000024760000}"/>
    <cellStyle name="Saída 2 2 4 6 3 3 2 3" xfId="37573" xr:uid="{00000000-0005-0000-0000-000025760000}"/>
    <cellStyle name="Saída 2 2 4 6 3 4" xfId="12939" xr:uid="{00000000-0005-0000-0000-000026760000}"/>
    <cellStyle name="Saída 2 2 4 6 3 4 2" xfId="22191" xr:uid="{00000000-0005-0000-0000-000027760000}"/>
    <cellStyle name="Saída 2 2 4 6 3 4 3" xfId="31443" xr:uid="{00000000-0005-0000-0000-000028760000}"/>
    <cellStyle name="Saída 2 2 4 6 4" xfId="4322" xr:uid="{00000000-0005-0000-0000-000029760000}"/>
    <cellStyle name="Saída 2 2 4 6 4 2" xfId="7770" xr:uid="{00000000-0005-0000-0000-00002A760000}"/>
    <cellStyle name="Saída 2 2 4 6 4 2 2" xfId="17022" xr:uid="{00000000-0005-0000-0000-00002B760000}"/>
    <cellStyle name="Saída 2 2 4 6 4 2 2 2" xfId="26274" xr:uid="{00000000-0005-0000-0000-00002C760000}"/>
    <cellStyle name="Saída 2 2 4 6 4 2 2 3" xfId="35526" xr:uid="{00000000-0005-0000-0000-00002D760000}"/>
    <cellStyle name="Saída 2 2 4 6 4 3" xfId="10452" xr:uid="{00000000-0005-0000-0000-00002E760000}"/>
    <cellStyle name="Saída 2 2 4 6 4 3 2" xfId="19704" xr:uid="{00000000-0005-0000-0000-00002F760000}"/>
    <cellStyle name="Saída 2 2 4 6 4 3 2 2" xfId="28956" xr:uid="{00000000-0005-0000-0000-000030760000}"/>
    <cellStyle name="Saída 2 2 4 6 4 3 2 3" xfId="38208" xr:uid="{00000000-0005-0000-0000-000031760000}"/>
    <cellStyle name="Saída 2 2 4 6 4 4" xfId="13574" xr:uid="{00000000-0005-0000-0000-000032760000}"/>
    <cellStyle name="Saída 2 2 4 6 4 4 2" xfId="22826" xr:uid="{00000000-0005-0000-0000-000033760000}"/>
    <cellStyle name="Saída 2 2 4 6 4 4 3" xfId="32078" xr:uid="{00000000-0005-0000-0000-000034760000}"/>
    <cellStyle name="Saída 2 2 4 6 5" xfId="5730" xr:uid="{00000000-0005-0000-0000-000035760000}"/>
    <cellStyle name="Saída 2 2 4 6 5 2" xfId="14982" xr:uid="{00000000-0005-0000-0000-000036760000}"/>
    <cellStyle name="Saída 2 2 4 6 5 2 2" xfId="24234" xr:uid="{00000000-0005-0000-0000-000037760000}"/>
    <cellStyle name="Saída 2 2 4 6 5 2 3" xfId="33486" xr:uid="{00000000-0005-0000-0000-000038760000}"/>
    <cellStyle name="Saída 2 2 4 6 6" xfId="8412" xr:uid="{00000000-0005-0000-0000-000039760000}"/>
    <cellStyle name="Saída 2 2 4 6 6 2" xfId="17664" xr:uid="{00000000-0005-0000-0000-00003A760000}"/>
    <cellStyle name="Saída 2 2 4 6 6 2 2" xfId="26916" xr:uid="{00000000-0005-0000-0000-00003B760000}"/>
    <cellStyle name="Saída 2 2 4 6 6 2 3" xfId="36168" xr:uid="{00000000-0005-0000-0000-00003C760000}"/>
    <cellStyle name="Saída 2 2 4 6 7" xfId="11534" xr:uid="{00000000-0005-0000-0000-00003D760000}"/>
    <cellStyle name="Saída 2 2 4 6 7 2" xfId="20786" xr:uid="{00000000-0005-0000-0000-00003E760000}"/>
    <cellStyle name="Saída 2 2 4 6 7 3" xfId="30038" xr:uid="{00000000-0005-0000-0000-00003F760000}"/>
    <cellStyle name="Saída 2 2 4 7" xfId="1125" xr:uid="{00000000-0005-0000-0000-000040760000}"/>
    <cellStyle name="Saída 2 2 4 7 2" xfId="4853" xr:uid="{00000000-0005-0000-0000-000041760000}"/>
    <cellStyle name="Saída 2 2 4 7 2 2" xfId="14105" xr:uid="{00000000-0005-0000-0000-000042760000}"/>
    <cellStyle name="Saída 2 2 4 7 2 2 2" xfId="23357" xr:uid="{00000000-0005-0000-0000-000043760000}"/>
    <cellStyle name="Saída 2 2 4 7 2 2 3" xfId="32609" xr:uid="{00000000-0005-0000-0000-000044760000}"/>
    <cellStyle name="Saída 2 2 4 7 3" xfId="4334" xr:uid="{00000000-0005-0000-0000-000045760000}"/>
    <cellStyle name="Saída 2 2 4 7 3 2" xfId="13586" xr:uid="{00000000-0005-0000-0000-000046760000}"/>
    <cellStyle name="Saída 2 2 4 7 3 2 2" xfId="22838" xr:uid="{00000000-0005-0000-0000-000047760000}"/>
    <cellStyle name="Saída 2 2 4 7 3 2 3" xfId="32090" xr:uid="{00000000-0005-0000-0000-000048760000}"/>
    <cellStyle name="Saída 2 2 4 7 4" xfId="10879" xr:uid="{00000000-0005-0000-0000-000049760000}"/>
    <cellStyle name="Saída 2 2 4 7 4 2" xfId="20131" xr:uid="{00000000-0005-0000-0000-00004A760000}"/>
    <cellStyle name="Saída 2 2 4 7 4 3" xfId="29383" xr:uid="{00000000-0005-0000-0000-00004B760000}"/>
    <cellStyle name="Saída 2 2 4 8" xfId="2331" xr:uid="{00000000-0005-0000-0000-00004C760000}"/>
    <cellStyle name="Saída 2 2 4 8 2" xfId="5779" xr:uid="{00000000-0005-0000-0000-00004D760000}"/>
    <cellStyle name="Saída 2 2 4 8 2 2" xfId="15031" xr:uid="{00000000-0005-0000-0000-00004E760000}"/>
    <cellStyle name="Saída 2 2 4 8 2 2 2" xfId="24283" xr:uid="{00000000-0005-0000-0000-00004F760000}"/>
    <cellStyle name="Saída 2 2 4 8 2 2 3" xfId="33535" xr:uid="{00000000-0005-0000-0000-000050760000}"/>
    <cellStyle name="Saída 2 2 4 8 3" xfId="8461" xr:uid="{00000000-0005-0000-0000-000051760000}"/>
    <cellStyle name="Saída 2 2 4 8 3 2" xfId="17713" xr:uid="{00000000-0005-0000-0000-000052760000}"/>
    <cellStyle name="Saída 2 2 4 8 3 2 2" xfId="26965" xr:uid="{00000000-0005-0000-0000-000053760000}"/>
    <cellStyle name="Saída 2 2 4 8 3 2 3" xfId="36217" xr:uid="{00000000-0005-0000-0000-000054760000}"/>
    <cellStyle name="Saída 2 2 4 8 4" xfId="11583" xr:uid="{00000000-0005-0000-0000-000055760000}"/>
    <cellStyle name="Saída 2 2 4 8 4 2" xfId="20835" xr:uid="{00000000-0005-0000-0000-000056760000}"/>
    <cellStyle name="Saída 2 2 4 8 4 3" xfId="30087" xr:uid="{00000000-0005-0000-0000-000057760000}"/>
    <cellStyle name="Saída 2 2 4 9" xfId="896" xr:uid="{00000000-0005-0000-0000-000058760000}"/>
    <cellStyle name="Saída 2 2 4 9 2" xfId="4624" xr:uid="{00000000-0005-0000-0000-000059760000}"/>
    <cellStyle name="Saída 2 2 4 9 2 2" xfId="13876" xr:uid="{00000000-0005-0000-0000-00005A760000}"/>
    <cellStyle name="Saída 2 2 4 9 2 2 2" xfId="23128" xr:uid="{00000000-0005-0000-0000-00005B760000}"/>
    <cellStyle name="Saída 2 2 4 9 2 2 3" xfId="32380" xr:uid="{00000000-0005-0000-0000-00005C760000}"/>
    <cellStyle name="Saída 2 2 4 9 3" xfId="4365" xr:uid="{00000000-0005-0000-0000-00005D760000}"/>
    <cellStyle name="Saída 2 2 4 9 3 2" xfId="13617" xr:uid="{00000000-0005-0000-0000-00005E760000}"/>
    <cellStyle name="Saída 2 2 4 9 3 2 2" xfId="22869" xr:uid="{00000000-0005-0000-0000-00005F760000}"/>
    <cellStyle name="Saída 2 2 4 9 3 2 3" xfId="32121" xr:uid="{00000000-0005-0000-0000-000060760000}"/>
    <cellStyle name="Saída 2 2 4 9 4" xfId="10650" xr:uid="{00000000-0005-0000-0000-000061760000}"/>
    <cellStyle name="Saída 2 2 4 9 4 2" xfId="19902" xr:uid="{00000000-0005-0000-0000-000062760000}"/>
    <cellStyle name="Saída 2 2 4 9 4 3" xfId="29154" xr:uid="{00000000-0005-0000-0000-000063760000}"/>
    <cellStyle name="Saída 2 2 5" xfId="1777" xr:uid="{00000000-0005-0000-0000-000064760000}"/>
    <cellStyle name="Saída 2 2 5 2" xfId="2530" xr:uid="{00000000-0005-0000-0000-000065760000}"/>
    <cellStyle name="Saída 2 2 5 2 2" xfId="5978" xr:uid="{00000000-0005-0000-0000-000066760000}"/>
    <cellStyle name="Saída 2 2 5 2 2 2" xfId="15230" xr:uid="{00000000-0005-0000-0000-000067760000}"/>
    <cellStyle name="Saída 2 2 5 2 2 2 2" xfId="24482" xr:uid="{00000000-0005-0000-0000-000068760000}"/>
    <cellStyle name="Saída 2 2 5 2 2 2 3" xfId="33734" xr:uid="{00000000-0005-0000-0000-000069760000}"/>
    <cellStyle name="Saída 2 2 5 2 3" xfId="8660" xr:uid="{00000000-0005-0000-0000-00006A760000}"/>
    <cellStyle name="Saída 2 2 5 2 3 2" xfId="17912" xr:uid="{00000000-0005-0000-0000-00006B760000}"/>
    <cellStyle name="Saída 2 2 5 2 3 2 2" xfId="27164" xr:uid="{00000000-0005-0000-0000-00006C760000}"/>
    <cellStyle name="Saída 2 2 5 2 3 2 3" xfId="36416" xr:uid="{00000000-0005-0000-0000-00006D760000}"/>
    <cellStyle name="Saída 2 2 5 2 4" xfId="11782" xr:uid="{00000000-0005-0000-0000-00006E760000}"/>
    <cellStyle name="Saída 2 2 5 2 4 2" xfId="21034" xr:uid="{00000000-0005-0000-0000-00006F760000}"/>
    <cellStyle name="Saída 2 2 5 2 4 3" xfId="30286" xr:uid="{00000000-0005-0000-0000-000070760000}"/>
    <cellStyle name="Saída 2 2 5 3" xfId="3186" xr:uid="{00000000-0005-0000-0000-000071760000}"/>
    <cellStyle name="Saída 2 2 5 3 2" xfId="6634" xr:uid="{00000000-0005-0000-0000-000072760000}"/>
    <cellStyle name="Saída 2 2 5 3 2 2" xfId="15886" xr:uid="{00000000-0005-0000-0000-000073760000}"/>
    <cellStyle name="Saída 2 2 5 3 2 2 2" xfId="25138" xr:uid="{00000000-0005-0000-0000-000074760000}"/>
    <cellStyle name="Saída 2 2 5 3 2 2 3" xfId="34390" xr:uid="{00000000-0005-0000-0000-000075760000}"/>
    <cellStyle name="Saída 2 2 5 3 3" xfId="9316" xr:uid="{00000000-0005-0000-0000-000076760000}"/>
    <cellStyle name="Saída 2 2 5 3 3 2" xfId="18568" xr:uid="{00000000-0005-0000-0000-000077760000}"/>
    <cellStyle name="Saída 2 2 5 3 3 2 2" xfId="27820" xr:uid="{00000000-0005-0000-0000-000078760000}"/>
    <cellStyle name="Saída 2 2 5 3 3 2 3" xfId="37072" xr:uid="{00000000-0005-0000-0000-000079760000}"/>
    <cellStyle name="Saída 2 2 5 3 4" xfId="12438" xr:uid="{00000000-0005-0000-0000-00007A760000}"/>
    <cellStyle name="Saída 2 2 5 3 4 2" xfId="21690" xr:uid="{00000000-0005-0000-0000-00007B760000}"/>
    <cellStyle name="Saída 2 2 5 3 4 3" xfId="30942" xr:uid="{00000000-0005-0000-0000-00007C760000}"/>
    <cellStyle name="Saída 2 2 5 4" xfId="3821" xr:uid="{00000000-0005-0000-0000-00007D760000}"/>
    <cellStyle name="Saída 2 2 5 4 2" xfId="7269" xr:uid="{00000000-0005-0000-0000-00007E760000}"/>
    <cellStyle name="Saída 2 2 5 4 2 2" xfId="16521" xr:uid="{00000000-0005-0000-0000-00007F760000}"/>
    <cellStyle name="Saída 2 2 5 4 2 2 2" xfId="25773" xr:uid="{00000000-0005-0000-0000-000080760000}"/>
    <cellStyle name="Saída 2 2 5 4 2 2 3" xfId="35025" xr:uid="{00000000-0005-0000-0000-000081760000}"/>
    <cellStyle name="Saída 2 2 5 4 3" xfId="9951" xr:uid="{00000000-0005-0000-0000-000082760000}"/>
    <cellStyle name="Saída 2 2 5 4 3 2" xfId="19203" xr:uid="{00000000-0005-0000-0000-000083760000}"/>
    <cellStyle name="Saída 2 2 5 4 3 2 2" xfId="28455" xr:uid="{00000000-0005-0000-0000-000084760000}"/>
    <cellStyle name="Saída 2 2 5 4 3 2 3" xfId="37707" xr:uid="{00000000-0005-0000-0000-000085760000}"/>
    <cellStyle name="Saída 2 2 5 4 4" xfId="13073" xr:uid="{00000000-0005-0000-0000-000086760000}"/>
    <cellStyle name="Saída 2 2 5 4 4 2" xfId="22325" xr:uid="{00000000-0005-0000-0000-000087760000}"/>
    <cellStyle name="Saída 2 2 5 4 4 3" xfId="31577" xr:uid="{00000000-0005-0000-0000-000088760000}"/>
    <cellStyle name="Saída 2 2 5 5" xfId="5227" xr:uid="{00000000-0005-0000-0000-000089760000}"/>
    <cellStyle name="Saída 2 2 5 5 2" xfId="14479" xr:uid="{00000000-0005-0000-0000-00008A760000}"/>
    <cellStyle name="Saída 2 2 5 5 2 2" xfId="23731" xr:uid="{00000000-0005-0000-0000-00008B760000}"/>
    <cellStyle name="Saída 2 2 5 5 2 3" xfId="32983" xr:uid="{00000000-0005-0000-0000-00008C760000}"/>
    <cellStyle name="Saída 2 2 5 6" xfId="7910" xr:uid="{00000000-0005-0000-0000-00008D760000}"/>
    <cellStyle name="Saída 2 2 5 6 2" xfId="17162" xr:uid="{00000000-0005-0000-0000-00008E760000}"/>
    <cellStyle name="Saída 2 2 5 6 2 2" xfId="26414" xr:uid="{00000000-0005-0000-0000-00008F760000}"/>
    <cellStyle name="Saída 2 2 5 6 2 3" xfId="35666" xr:uid="{00000000-0005-0000-0000-000090760000}"/>
    <cellStyle name="Saída 2 2 5 7" xfId="11032" xr:uid="{00000000-0005-0000-0000-000091760000}"/>
    <cellStyle name="Saída 2 2 5 7 2" xfId="20284" xr:uid="{00000000-0005-0000-0000-000092760000}"/>
    <cellStyle name="Saída 2 2 5 7 3" xfId="29536" xr:uid="{00000000-0005-0000-0000-000093760000}"/>
    <cellStyle name="Saída 2 2 6" xfId="1780" xr:uid="{00000000-0005-0000-0000-000094760000}"/>
    <cellStyle name="Saída 2 2 6 2" xfId="2533" xr:uid="{00000000-0005-0000-0000-000095760000}"/>
    <cellStyle name="Saída 2 2 6 2 2" xfId="5981" xr:uid="{00000000-0005-0000-0000-000096760000}"/>
    <cellStyle name="Saída 2 2 6 2 2 2" xfId="15233" xr:uid="{00000000-0005-0000-0000-000097760000}"/>
    <cellStyle name="Saída 2 2 6 2 2 2 2" xfId="24485" xr:uid="{00000000-0005-0000-0000-000098760000}"/>
    <cellStyle name="Saída 2 2 6 2 2 2 3" xfId="33737" xr:uid="{00000000-0005-0000-0000-000099760000}"/>
    <cellStyle name="Saída 2 2 6 2 3" xfId="8663" xr:uid="{00000000-0005-0000-0000-00009A760000}"/>
    <cellStyle name="Saída 2 2 6 2 3 2" xfId="17915" xr:uid="{00000000-0005-0000-0000-00009B760000}"/>
    <cellStyle name="Saída 2 2 6 2 3 2 2" xfId="27167" xr:uid="{00000000-0005-0000-0000-00009C760000}"/>
    <cellStyle name="Saída 2 2 6 2 3 2 3" xfId="36419" xr:uid="{00000000-0005-0000-0000-00009D760000}"/>
    <cellStyle name="Saída 2 2 6 2 4" xfId="11785" xr:uid="{00000000-0005-0000-0000-00009E760000}"/>
    <cellStyle name="Saída 2 2 6 2 4 2" xfId="21037" xr:uid="{00000000-0005-0000-0000-00009F760000}"/>
    <cellStyle name="Saída 2 2 6 2 4 3" xfId="30289" xr:uid="{00000000-0005-0000-0000-0000A0760000}"/>
    <cellStyle name="Saída 2 2 6 3" xfId="3189" xr:uid="{00000000-0005-0000-0000-0000A1760000}"/>
    <cellStyle name="Saída 2 2 6 3 2" xfId="6637" xr:uid="{00000000-0005-0000-0000-0000A2760000}"/>
    <cellStyle name="Saída 2 2 6 3 2 2" xfId="15889" xr:uid="{00000000-0005-0000-0000-0000A3760000}"/>
    <cellStyle name="Saída 2 2 6 3 2 2 2" xfId="25141" xr:uid="{00000000-0005-0000-0000-0000A4760000}"/>
    <cellStyle name="Saída 2 2 6 3 2 2 3" xfId="34393" xr:uid="{00000000-0005-0000-0000-0000A5760000}"/>
    <cellStyle name="Saída 2 2 6 3 3" xfId="9319" xr:uid="{00000000-0005-0000-0000-0000A6760000}"/>
    <cellStyle name="Saída 2 2 6 3 3 2" xfId="18571" xr:uid="{00000000-0005-0000-0000-0000A7760000}"/>
    <cellStyle name="Saída 2 2 6 3 3 2 2" xfId="27823" xr:uid="{00000000-0005-0000-0000-0000A8760000}"/>
    <cellStyle name="Saída 2 2 6 3 3 2 3" xfId="37075" xr:uid="{00000000-0005-0000-0000-0000A9760000}"/>
    <cellStyle name="Saída 2 2 6 3 4" xfId="12441" xr:uid="{00000000-0005-0000-0000-0000AA760000}"/>
    <cellStyle name="Saída 2 2 6 3 4 2" xfId="21693" xr:uid="{00000000-0005-0000-0000-0000AB760000}"/>
    <cellStyle name="Saída 2 2 6 3 4 3" xfId="30945" xr:uid="{00000000-0005-0000-0000-0000AC760000}"/>
    <cellStyle name="Saída 2 2 6 4" xfId="3824" xr:uid="{00000000-0005-0000-0000-0000AD760000}"/>
    <cellStyle name="Saída 2 2 6 4 2" xfId="7272" xr:uid="{00000000-0005-0000-0000-0000AE760000}"/>
    <cellStyle name="Saída 2 2 6 4 2 2" xfId="16524" xr:uid="{00000000-0005-0000-0000-0000AF760000}"/>
    <cellStyle name="Saída 2 2 6 4 2 2 2" xfId="25776" xr:uid="{00000000-0005-0000-0000-0000B0760000}"/>
    <cellStyle name="Saída 2 2 6 4 2 2 3" xfId="35028" xr:uid="{00000000-0005-0000-0000-0000B1760000}"/>
    <cellStyle name="Saída 2 2 6 4 3" xfId="9954" xr:uid="{00000000-0005-0000-0000-0000B2760000}"/>
    <cellStyle name="Saída 2 2 6 4 3 2" xfId="19206" xr:uid="{00000000-0005-0000-0000-0000B3760000}"/>
    <cellStyle name="Saída 2 2 6 4 3 2 2" xfId="28458" xr:uid="{00000000-0005-0000-0000-0000B4760000}"/>
    <cellStyle name="Saída 2 2 6 4 3 2 3" xfId="37710" xr:uid="{00000000-0005-0000-0000-0000B5760000}"/>
    <cellStyle name="Saída 2 2 6 4 4" xfId="13076" xr:uid="{00000000-0005-0000-0000-0000B6760000}"/>
    <cellStyle name="Saída 2 2 6 4 4 2" xfId="22328" xr:uid="{00000000-0005-0000-0000-0000B7760000}"/>
    <cellStyle name="Saída 2 2 6 4 4 3" xfId="31580" xr:uid="{00000000-0005-0000-0000-0000B8760000}"/>
    <cellStyle name="Saída 2 2 6 5" xfId="5230" xr:uid="{00000000-0005-0000-0000-0000B9760000}"/>
    <cellStyle name="Saída 2 2 6 5 2" xfId="14482" xr:uid="{00000000-0005-0000-0000-0000BA760000}"/>
    <cellStyle name="Saída 2 2 6 5 2 2" xfId="23734" xr:uid="{00000000-0005-0000-0000-0000BB760000}"/>
    <cellStyle name="Saída 2 2 6 5 2 3" xfId="32986" xr:uid="{00000000-0005-0000-0000-0000BC760000}"/>
    <cellStyle name="Saída 2 2 6 6" xfId="7913" xr:uid="{00000000-0005-0000-0000-0000BD760000}"/>
    <cellStyle name="Saída 2 2 6 6 2" xfId="17165" xr:uid="{00000000-0005-0000-0000-0000BE760000}"/>
    <cellStyle name="Saída 2 2 6 6 2 2" xfId="26417" xr:uid="{00000000-0005-0000-0000-0000BF760000}"/>
    <cellStyle name="Saída 2 2 6 6 2 3" xfId="35669" xr:uid="{00000000-0005-0000-0000-0000C0760000}"/>
    <cellStyle name="Saída 2 2 6 7" xfId="11035" xr:uid="{00000000-0005-0000-0000-0000C1760000}"/>
    <cellStyle name="Saída 2 2 6 7 2" xfId="20287" xr:uid="{00000000-0005-0000-0000-0000C2760000}"/>
    <cellStyle name="Saída 2 2 6 7 3" xfId="29539" xr:uid="{00000000-0005-0000-0000-0000C3760000}"/>
    <cellStyle name="Saída 2 2 7" xfId="1863" xr:uid="{00000000-0005-0000-0000-0000C4760000}"/>
    <cellStyle name="Saída 2 2 7 2" xfId="2616" xr:uid="{00000000-0005-0000-0000-0000C5760000}"/>
    <cellStyle name="Saída 2 2 7 2 2" xfId="6064" xr:uid="{00000000-0005-0000-0000-0000C6760000}"/>
    <cellStyle name="Saída 2 2 7 2 2 2" xfId="15316" xr:uid="{00000000-0005-0000-0000-0000C7760000}"/>
    <cellStyle name="Saída 2 2 7 2 2 2 2" xfId="24568" xr:uid="{00000000-0005-0000-0000-0000C8760000}"/>
    <cellStyle name="Saída 2 2 7 2 2 2 3" xfId="33820" xr:uid="{00000000-0005-0000-0000-0000C9760000}"/>
    <cellStyle name="Saída 2 2 7 2 3" xfId="8746" xr:uid="{00000000-0005-0000-0000-0000CA760000}"/>
    <cellStyle name="Saída 2 2 7 2 3 2" xfId="17998" xr:uid="{00000000-0005-0000-0000-0000CB760000}"/>
    <cellStyle name="Saída 2 2 7 2 3 2 2" xfId="27250" xr:uid="{00000000-0005-0000-0000-0000CC760000}"/>
    <cellStyle name="Saída 2 2 7 2 3 2 3" xfId="36502" xr:uid="{00000000-0005-0000-0000-0000CD760000}"/>
    <cellStyle name="Saída 2 2 7 2 4" xfId="11868" xr:uid="{00000000-0005-0000-0000-0000CE760000}"/>
    <cellStyle name="Saída 2 2 7 2 4 2" xfId="21120" xr:uid="{00000000-0005-0000-0000-0000CF760000}"/>
    <cellStyle name="Saída 2 2 7 2 4 3" xfId="30372" xr:uid="{00000000-0005-0000-0000-0000D0760000}"/>
    <cellStyle name="Saída 2 2 7 3" xfId="3272" xr:uid="{00000000-0005-0000-0000-0000D1760000}"/>
    <cellStyle name="Saída 2 2 7 3 2" xfId="6720" xr:uid="{00000000-0005-0000-0000-0000D2760000}"/>
    <cellStyle name="Saída 2 2 7 3 2 2" xfId="15972" xr:uid="{00000000-0005-0000-0000-0000D3760000}"/>
    <cellStyle name="Saída 2 2 7 3 2 2 2" xfId="25224" xr:uid="{00000000-0005-0000-0000-0000D4760000}"/>
    <cellStyle name="Saída 2 2 7 3 2 2 3" xfId="34476" xr:uid="{00000000-0005-0000-0000-0000D5760000}"/>
    <cellStyle name="Saída 2 2 7 3 3" xfId="9402" xr:uid="{00000000-0005-0000-0000-0000D6760000}"/>
    <cellStyle name="Saída 2 2 7 3 3 2" xfId="18654" xr:uid="{00000000-0005-0000-0000-0000D7760000}"/>
    <cellStyle name="Saída 2 2 7 3 3 2 2" xfId="27906" xr:uid="{00000000-0005-0000-0000-0000D8760000}"/>
    <cellStyle name="Saída 2 2 7 3 3 2 3" xfId="37158" xr:uid="{00000000-0005-0000-0000-0000D9760000}"/>
    <cellStyle name="Saída 2 2 7 3 4" xfId="12524" xr:uid="{00000000-0005-0000-0000-0000DA760000}"/>
    <cellStyle name="Saída 2 2 7 3 4 2" xfId="21776" xr:uid="{00000000-0005-0000-0000-0000DB760000}"/>
    <cellStyle name="Saída 2 2 7 3 4 3" xfId="31028" xr:uid="{00000000-0005-0000-0000-0000DC760000}"/>
    <cellStyle name="Saída 2 2 7 4" xfId="3907" xr:uid="{00000000-0005-0000-0000-0000DD760000}"/>
    <cellStyle name="Saída 2 2 7 4 2" xfId="7355" xr:uid="{00000000-0005-0000-0000-0000DE760000}"/>
    <cellStyle name="Saída 2 2 7 4 2 2" xfId="16607" xr:uid="{00000000-0005-0000-0000-0000DF760000}"/>
    <cellStyle name="Saída 2 2 7 4 2 2 2" xfId="25859" xr:uid="{00000000-0005-0000-0000-0000E0760000}"/>
    <cellStyle name="Saída 2 2 7 4 2 2 3" xfId="35111" xr:uid="{00000000-0005-0000-0000-0000E1760000}"/>
    <cellStyle name="Saída 2 2 7 4 3" xfId="10037" xr:uid="{00000000-0005-0000-0000-0000E2760000}"/>
    <cellStyle name="Saída 2 2 7 4 3 2" xfId="19289" xr:uid="{00000000-0005-0000-0000-0000E3760000}"/>
    <cellStyle name="Saída 2 2 7 4 3 2 2" xfId="28541" xr:uid="{00000000-0005-0000-0000-0000E4760000}"/>
    <cellStyle name="Saída 2 2 7 4 3 2 3" xfId="37793" xr:uid="{00000000-0005-0000-0000-0000E5760000}"/>
    <cellStyle name="Saída 2 2 7 4 4" xfId="13159" xr:uid="{00000000-0005-0000-0000-0000E6760000}"/>
    <cellStyle name="Saída 2 2 7 4 4 2" xfId="22411" xr:uid="{00000000-0005-0000-0000-0000E7760000}"/>
    <cellStyle name="Saída 2 2 7 4 4 3" xfId="31663" xr:uid="{00000000-0005-0000-0000-0000E8760000}"/>
    <cellStyle name="Saída 2 2 7 5" xfId="5313" xr:uid="{00000000-0005-0000-0000-0000E9760000}"/>
    <cellStyle name="Saída 2 2 7 5 2" xfId="14565" xr:uid="{00000000-0005-0000-0000-0000EA760000}"/>
    <cellStyle name="Saída 2 2 7 5 2 2" xfId="23817" xr:uid="{00000000-0005-0000-0000-0000EB760000}"/>
    <cellStyle name="Saída 2 2 7 5 2 3" xfId="33069" xr:uid="{00000000-0005-0000-0000-0000EC760000}"/>
    <cellStyle name="Saída 2 2 7 6" xfId="7996" xr:uid="{00000000-0005-0000-0000-0000ED760000}"/>
    <cellStyle name="Saída 2 2 7 6 2" xfId="17248" xr:uid="{00000000-0005-0000-0000-0000EE760000}"/>
    <cellStyle name="Saída 2 2 7 6 2 2" xfId="26500" xr:uid="{00000000-0005-0000-0000-0000EF760000}"/>
    <cellStyle name="Saída 2 2 7 6 2 3" xfId="35752" xr:uid="{00000000-0005-0000-0000-0000F0760000}"/>
    <cellStyle name="Saída 2 2 7 7" xfId="11118" xr:uid="{00000000-0005-0000-0000-0000F1760000}"/>
    <cellStyle name="Saída 2 2 7 7 2" xfId="20370" xr:uid="{00000000-0005-0000-0000-0000F2760000}"/>
    <cellStyle name="Saída 2 2 7 7 3" xfId="29622" xr:uid="{00000000-0005-0000-0000-0000F3760000}"/>
    <cellStyle name="Saída 2 2 8" xfId="1972" xr:uid="{00000000-0005-0000-0000-0000F4760000}"/>
    <cellStyle name="Saída 2 2 8 2" xfId="2725" xr:uid="{00000000-0005-0000-0000-0000F5760000}"/>
    <cellStyle name="Saída 2 2 8 2 2" xfId="6173" xr:uid="{00000000-0005-0000-0000-0000F6760000}"/>
    <cellStyle name="Saída 2 2 8 2 2 2" xfId="15425" xr:uid="{00000000-0005-0000-0000-0000F7760000}"/>
    <cellStyle name="Saída 2 2 8 2 2 2 2" xfId="24677" xr:uid="{00000000-0005-0000-0000-0000F8760000}"/>
    <cellStyle name="Saída 2 2 8 2 2 2 3" xfId="33929" xr:uid="{00000000-0005-0000-0000-0000F9760000}"/>
    <cellStyle name="Saída 2 2 8 2 3" xfId="8855" xr:uid="{00000000-0005-0000-0000-0000FA760000}"/>
    <cellStyle name="Saída 2 2 8 2 3 2" xfId="18107" xr:uid="{00000000-0005-0000-0000-0000FB760000}"/>
    <cellStyle name="Saída 2 2 8 2 3 2 2" xfId="27359" xr:uid="{00000000-0005-0000-0000-0000FC760000}"/>
    <cellStyle name="Saída 2 2 8 2 3 2 3" xfId="36611" xr:uid="{00000000-0005-0000-0000-0000FD760000}"/>
    <cellStyle name="Saída 2 2 8 2 4" xfId="11977" xr:uid="{00000000-0005-0000-0000-0000FE760000}"/>
    <cellStyle name="Saída 2 2 8 2 4 2" xfId="21229" xr:uid="{00000000-0005-0000-0000-0000FF760000}"/>
    <cellStyle name="Saída 2 2 8 2 4 3" xfId="30481" xr:uid="{00000000-0005-0000-0000-000000770000}"/>
    <cellStyle name="Saída 2 2 8 3" xfId="3381" xr:uid="{00000000-0005-0000-0000-000001770000}"/>
    <cellStyle name="Saída 2 2 8 3 2" xfId="6829" xr:uid="{00000000-0005-0000-0000-000002770000}"/>
    <cellStyle name="Saída 2 2 8 3 2 2" xfId="16081" xr:uid="{00000000-0005-0000-0000-000003770000}"/>
    <cellStyle name="Saída 2 2 8 3 2 2 2" xfId="25333" xr:uid="{00000000-0005-0000-0000-000004770000}"/>
    <cellStyle name="Saída 2 2 8 3 2 2 3" xfId="34585" xr:uid="{00000000-0005-0000-0000-000005770000}"/>
    <cellStyle name="Saída 2 2 8 3 3" xfId="9511" xr:uid="{00000000-0005-0000-0000-000006770000}"/>
    <cellStyle name="Saída 2 2 8 3 3 2" xfId="18763" xr:uid="{00000000-0005-0000-0000-000007770000}"/>
    <cellStyle name="Saída 2 2 8 3 3 2 2" xfId="28015" xr:uid="{00000000-0005-0000-0000-000008770000}"/>
    <cellStyle name="Saída 2 2 8 3 3 2 3" xfId="37267" xr:uid="{00000000-0005-0000-0000-000009770000}"/>
    <cellStyle name="Saída 2 2 8 3 4" xfId="12633" xr:uid="{00000000-0005-0000-0000-00000A770000}"/>
    <cellStyle name="Saída 2 2 8 3 4 2" xfId="21885" xr:uid="{00000000-0005-0000-0000-00000B770000}"/>
    <cellStyle name="Saída 2 2 8 3 4 3" xfId="31137" xr:uid="{00000000-0005-0000-0000-00000C770000}"/>
    <cellStyle name="Saída 2 2 8 4" xfId="4016" xr:uid="{00000000-0005-0000-0000-00000D770000}"/>
    <cellStyle name="Saída 2 2 8 4 2" xfId="7464" xr:uid="{00000000-0005-0000-0000-00000E770000}"/>
    <cellStyle name="Saída 2 2 8 4 2 2" xfId="16716" xr:uid="{00000000-0005-0000-0000-00000F770000}"/>
    <cellStyle name="Saída 2 2 8 4 2 2 2" xfId="25968" xr:uid="{00000000-0005-0000-0000-000010770000}"/>
    <cellStyle name="Saída 2 2 8 4 2 2 3" xfId="35220" xr:uid="{00000000-0005-0000-0000-000011770000}"/>
    <cellStyle name="Saída 2 2 8 4 3" xfId="10146" xr:uid="{00000000-0005-0000-0000-000012770000}"/>
    <cellStyle name="Saída 2 2 8 4 3 2" xfId="19398" xr:uid="{00000000-0005-0000-0000-000013770000}"/>
    <cellStyle name="Saída 2 2 8 4 3 2 2" xfId="28650" xr:uid="{00000000-0005-0000-0000-000014770000}"/>
    <cellStyle name="Saída 2 2 8 4 3 2 3" xfId="37902" xr:uid="{00000000-0005-0000-0000-000015770000}"/>
    <cellStyle name="Saída 2 2 8 4 4" xfId="13268" xr:uid="{00000000-0005-0000-0000-000016770000}"/>
    <cellStyle name="Saída 2 2 8 4 4 2" xfId="22520" xr:uid="{00000000-0005-0000-0000-000017770000}"/>
    <cellStyle name="Saída 2 2 8 4 4 3" xfId="31772" xr:uid="{00000000-0005-0000-0000-000018770000}"/>
    <cellStyle name="Saída 2 2 8 5" xfId="5422" xr:uid="{00000000-0005-0000-0000-000019770000}"/>
    <cellStyle name="Saída 2 2 8 5 2" xfId="14674" xr:uid="{00000000-0005-0000-0000-00001A770000}"/>
    <cellStyle name="Saída 2 2 8 5 2 2" xfId="23926" xr:uid="{00000000-0005-0000-0000-00001B770000}"/>
    <cellStyle name="Saída 2 2 8 5 2 3" xfId="33178" xr:uid="{00000000-0005-0000-0000-00001C770000}"/>
    <cellStyle name="Saída 2 2 8 6" xfId="8105" xr:uid="{00000000-0005-0000-0000-00001D770000}"/>
    <cellStyle name="Saída 2 2 8 6 2" xfId="17357" xr:uid="{00000000-0005-0000-0000-00001E770000}"/>
    <cellStyle name="Saída 2 2 8 6 2 2" xfId="26609" xr:uid="{00000000-0005-0000-0000-00001F770000}"/>
    <cellStyle name="Saída 2 2 8 6 2 3" xfId="35861" xr:uid="{00000000-0005-0000-0000-000020770000}"/>
    <cellStyle name="Saída 2 2 8 7" xfId="11227" xr:uid="{00000000-0005-0000-0000-000021770000}"/>
    <cellStyle name="Saída 2 2 8 7 2" xfId="20479" xr:uid="{00000000-0005-0000-0000-000022770000}"/>
    <cellStyle name="Saída 2 2 8 7 3" xfId="29731" xr:uid="{00000000-0005-0000-0000-000023770000}"/>
    <cellStyle name="Saída 2 2 9" xfId="1647" xr:uid="{00000000-0005-0000-0000-000024770000}"/>
    <cellStyle name="Saída 2 2 9 2" xfId="2400" xr:uid="{00000000-0005-0000-0000-000025770000}"/>
    <cellStyle name="Saída 2 2 9 2 2" xfId="5848" xr:uid="{00000000-0005-0000-0000-000026770000}"/>
    <cellStyle name="Saída 2 2 9 2 2 2" xfId="15100" xr:uid="{00000000-0005-0000-0000-000027770000}"/>
    <cellStyle name="Saída 2 2 9 2 2 2 2" xfId="24352" xr:uid="{00000000-0005-0000-0000-000028770000}"/>
    <cellStyle name="Saída 2 2 9 2 2 2 3" xfId="33604" xr:uid="{00000000-0005-0000-0000-000029770000}"/>
    <cellStyle name="Saída 2 2 9 2 3" xfId="8530" xr:uid="{00000000-0005-0000-0000-00002A770000}"/>
    <cellStyle name="Saída 2 2 9 2 3 2" xfId="17782" xr:uid="{00000000-0005-0000-0000-00002B770000}"/>
    <cellStyle name="Saída 2 2 9 2 3 2 2" xfId="27034" xr:uid="{00000000-0005-0000-0000-00002C770000}"/>
    <cellStyle name="Saída 2 2 9 2 3 2 3" xfId="36286" xr:uid="{00000000-0005-0000-0000-00002D770000}"/>
    <cellStyle name="Saída 2 2 9 2 4" xfId="11652" xr:uid="{00000000-0005-0000-0000-00002E770000}"/>
    <cellStyle name="Saída 2 2 9 2 4 2" xfId="20904" xr:uid="{00000000-0005-0000-0000-00002F770000}"/>
    <cellStyle name="Saída 2 2 9 2 4 3" xfId="30156" xr:uid="{00000000-0005-0000-0000-000030770000}"/>
    <cellStyle name="Saída 2 2 9 3" xfId="3056" xr:uid="{00000000-0005-0000-0000-000031770000}"/>
    <cellStyle name="Saída 2 2 9 3 2" xfId="6504" xr:uid="{00000000-0005-0000-0000-000032770000}"/>
    <cellStyle name="Saída 2 2 9 3 2 2" xfId="15756" xr:uid="{00000000-0005-0000-0000-000033770000}"/>
    <cellStyle name="Saída 2 2 9 3 2 2 2" xfId="25008" xr:uid="{00000000-0005-0000-0000-000034770000}"/>
    <cellStyle name="Saída 2 2 9 3 2 2 3" xfId="34260" xr:uid="{00000000-0005-0000-0000-000035770000}"/>
    <cellStyle name="Saída 2 2 9 3 3" xfId="9186" xr:uid="{00000000-0005-0000-0000-000036770000}"/>
    <cellStyle name="Saída 2 2 9 3 3 2" xfId="18438" xr:uid="{00000000-0005-0000-0000-000037770000}"/>
    <cellStyle name="Saída 2 2 9 3 3 2 2" xfId="27690" xr:uid="{00000000-0005-0000-0000-000038770000}"/>
    <cellStyle name="Saída 2 2 9 3 3 2 3" xfId="36942" xr:uid="{00000000-0005-0000-0000-000039770000}"/>
    <cellStyle name="Saída 2 2 9 3 4" xfId="12308" xr:uid="{00000000-0005-0000-0000-00003A770000}"/>
    <cellStyle name="Saída 2 2 9 3 4 2" xfId="21560" xr:uid="{00000000-0005-0000-0000-00003B770000}"/>
    <cellStyle name="Saída 2 2 9 3 4 3" xfId="30812" xr:uid="{00000000-0005-0000-0000-00003C770000}"/>
    <cellStyle name="Saída 2 2 9 4" xfId="3691" xr:uid="{00000000-0005-0000-0000-00003D770000}"/>
    <cellStyle name="Saída 2 2 9 4 2" xfId="7139" xr:uid="{00000000-0005-0000-0000-00003E770000}"/>
    <cellStyle name="Saída 2 2 9 4 2 2" xfId="16391" xr:uid="{00000000-0005-0000-0000-00003F770000}"/>
    <cellStyle name="Saída 2 2 9 4 2 2 2" xfId="25643" xr:uid="{00000000-0005-0000-0000-000040770000}"/>
    <cellStyle name="Saída 2 2 9 4 2 2 3" xfId="34895" xr:uid="{00000000-0005-0000-0000-000041770000}"/>
    <cellStyle name="Saída 2 2 9 4 3" xfId="9821" xr:uid="{00000000-0005-0000-0000-000042770000}"/>
    <cellStyle name="Saída 2 2 9 4 3 2" xfId="19073" xr:uid="{00000000-0005-0000-0000-000043770000}"/>
    <cellStyle name="Saída 2 2 9 4 3 2 2" xfId="28325" xr:uid="{00000000-0005-0000-0000-000044770000}"/>
    <cellStyle name="Saída 2 2 9 4 3 2 3" xfId="37577" xr:uid="{00000000-0005-0000-0000-000045770000}"/>
    <cellStyle name="Saída 2 2 9 4 4" xfId="12943" xr:uid="{00000000-0005-0000-0000-000046770000}"/>
    <cellStyle name="Saída 2 2 9 4 4 2" xfId="22195" xr:uid="{00000000-0005-0000-0000-000047770000}"/>
    <cellStyle name="Saída 2 2 9 4 4 3" xfId="31447" xr:uid="{00000000-0005-0000-0000-000048770000}"/>
    <cellStyle name="Saída 2 2 9 5" xfId="5097" xr:uid="{00000000-0005-0000-0000-000049770000}"/>
    <cellStyle name="Saída 2 2 9 5 2" xfId="14349" xr:uid="{00000000-0005-0000-0000-00004A770000}"/>
    <cellStyle name="Saída 2 2 9 5 2 2" xfId="23601" xr:uid="{00000000-0005-0000-0000-00004B770000}"/>
    <cellStyle name="Saída 2 2 9 5 2 3" xfId="32853" xr:uid="{00000000-0005-0000-0000-00004C770000}"/>
    <cellStyle name="Saída 2 2 9 6" xfId="7780" xr:uid="{00000000-0005-0000-0000-00004D770000}"/>
    <cellStyle name="Saída 2 2 9 6 2" xfId="17032" xr:uid="{00000000-0005-0000-0000-00004E770000}"/>
    <cellStyle name="Saída 2 2 9 6 2 2" xfId="26284" xr:uid="{00000000-0005-0000-0000-00004F770000}"/>
    <cellStyle name="Saída 2 2 9 6 2 3" xfId="35536" xr:uid="{00000000-0005-0000-0000-000050770000}"/>
    <cellStyle name="Saída 2 2 9 7" xfId="10902" xr:uid="{00000000-0005-0000-0000-000051770000}"/>
    <cellStyle name="Saída 2 2 9 7 2" xfId="20154" xr:uid="{00000000-0005-0000-0000-000052770000}"/>
    <cellStyle name="Saída 2 2 9 7 3" xfId="29406" xr:uid="{00000000-0005-0000-0000-000053770000}"/>
    <cellStyle name="Saída 2 3" xfId="499" xr:uid="{00000000-0005-0000-0000-000054770000}"/>
    <cellStyle name="Saída 2 3 10" xfId="965" xr:uid="{00000000-0005-0000-0000-000055770000}"/>
    <cellStyle name="Saída 2 3 10 2" xfId="4693" xr:uid="{00000000-0005-0000-0000-000056770000}"/>
    <cellStyle name="Saída 2 3 10 2 2" xfId="13945" xr:uid="{00000000-0005-0000-0000-000057770000}"/>
    <cellStyle name="Saída 2 3 10 2 2 2" xfId="23197" xr:uid="{00000000-0005-0000-0000-000058770000}"/>
    <cellStyle name="Saída 2 3 10 2 2 3" xfId="32449" xr:uid="{00000000-0005-0000-0000-000059770000}"/>
    <cellStyle name="Saída 2 3 10 3" xfId="4582" xr:uid="{00000000-0005-0000-0000-00005A770000}"/>
    <cellStyle name="Saída 2 3 10 3 2" xfId="13834" xr:uid="{00000000-0005-0000-0000-00005B770000}"/>
    <cellStyle name="Saída 2 3 10 3 2 2" xfId="23086" xr:uid="{00000000-0005-0000-0000-00005C770000}"/>
    <cellStyle name="Saída 2 3 10 3 2 3" xfId="32338" xr:uid="{00000000-0005-0000-0000-00005D770000}"/>
    <cellStyle name="Saída 2 3 10 4" xfId="10719" xr:uid="{00000000-0005-0000-0000-00005E770000}"/>
    <cellStyle name="Saída 2 3 10 4 2" xfId="19971" xr:uid="{00000000-0005-0000-0000-00005F770000}"/>
    <cellStyle name="Saída 2 3 10 4 3" xfId="29223" xr:uid="{00000000-0005-0000-0000-000060770000}"/>
    <cellStyle name="Saída 2 3 11" xfId="917" xr:uid="{00000000-0005-0000-0000-000061770000}"/>
    <cellStyle name="Saída 2 3 11 2" xfId="4645" xr:uid="{00000000-0005-0000-0000-000062770000}"/>
    <cellStyle name="Saída 2 3 11 2 2" xfId="13897" xr:uid="{00000000-0005-0000-0000-000063770000}"/>
    <cellStyle name="Saída 2 3 11 2 2 2" xfId="23149" xr:uid="{00000000-0005-0000-0000-000064770000}"/>
    <cellStyle name="Saída 2 3 11 2 2 3" xfId="32401" xr:uid="{00000000-0005-0000-0000-000065770000}"/>
    <cellStyle name="Saída 2 3 11 3" xfId="4950" xr:uid="{00000000-0005-0000-0000-000066770000}"/>
    <cellStyle name="Saída 2 3 11 3 2" xfId="14202" xr:uid="{00000000-0005-0000-0000-000067770000}"/>
    <cellStyle name="Saída 2 3 11 3 2 2" xfId="23454" xr:uid="{00000000-0005-0000-0000-000068770000}"/>
    <cellStyle name="Saída 2 3 11 3 2 3" xfId="32706" xr:uid="{00000000-0005-0000-0000-000069770000}"/>
    <cellStyle name="Saída 2 3 11 4" xfId="10671" xr:uid="{00000000-0005-0000-0000-00006A770000}"/>
    <cellStyle name="Saída 2 3 11 4 2" xfId="19923" xr:uid="{00000000-0005-0000-0000-00006B770000}"/>
    <cellStyle name="Saída 2 3 11 4 3" xfId="29175" xr:uid="{00000000-0005-0000-0000-00006C770000}"/>
    <cellStyle name="Saída 2 3 12" xfId="3045" xr:uid="{00000000-0005-0000-0000-00006D770000}"/>
    <cellStyle name="Saída 2 3 12 2" xfId="6493" xr:uid="{00000000-0005-0000-0000-00006E770000}"/>
    <cellStyle name="Saída 2 3 12 2 2" xfId="15745" xr:uid="{00000000-0005-0000-0000-00006F770000}"/>
    <cellStyle name="Saída 2 3 12 2 2 2" xfId="24997" xr:uid="{00000000-0005-0000-0000-000070770000}"/>
    <cellStyle name="Saída 2 3 12 2 2 3" xfId="34249" xr:uid="{00000000-0005-0000-0000-000071770000}"/>
    <cellStyle name="Saída 2 3 12 3" xfId="9175" xr:uid="{00000000-0005-0000-0000-000072770000}"/>
    <cellStyle name="Saída 2 3 12 3 2" xfId="18427" xr:uid="{00000000-0005-0000-0000-000073770000}"/>
    <cellStyle name="Saída 2 3 12 3 2 2" xfId="27679" xr:uid="{00000000-0005-0000-0000-000074770000}"/>
    <cellStyle name="Saída 2 3 12 3 2 3" xfId="36931" xr:uid="{00000000-0005-0000-0000-000075770000}"/>
    <cellStyle name="Saída 2 3 12 4" xfId="12297" xr:uid="{00000000-0005-0000-0000-000076770000}"/>
    <cellStyle name="Saída 2 3 12 4 2" xfId="21549" xr:uid="{00000000-0005-0000-0000-000077770000}"/>
    <cellStyle name="Saída 2 3 12 4 3" xfId="30801" xr:uid="{00000000-0005-0000-0000-000078770000}"/>
    <cellStyle name="Saída 2 3 13" xfId="4425" xr:uid="{00000000-0005-0000-0000-000079770000}"/>
    <cellStyle name="Saída 2 3 13 2" xfId="13677" xr:uid="{00000000-0005-0000-0000-00007A770000}"/>
    <cellStyle name="Saída 2 3 13 2 2" xfId="22929" xr:uid="{00000000-0005-0000-0000-00007B770000}"/>
    <cellStyle name="Saída 2 3 13 2 3" xfId="32181" xr:uid="{00000000-0005-0000-0000-00007C770000}"/>
    <cellStyle name="Saída 2 3 14" xfId="4501" xr:uid="{00000000-0005-0000-0000-00007D770000}"/>
    <cellStyle name="Saída 2 3 14 2" xfId="13753" xr:uid="{00000000-0005-0000-0000-00007E770000}"/>
    <cellStyle name="Saída 2 3 14 2 2" xfId="23005" xr:uid="{00000000-0005-0000-0000-00007F770000}"/>
    <cellStyle name="Saída 2 3 14 2 3" xfId="32257" xr:uid="{00000000-0005-0000-0000-000080770000}"/>
    <cellStyle name="Saída 2 3 15" xfId="10502" xr:uid="{00000000-0005-0000-0000-000081770000}"/>
    <cellStyle name="Saída 2 3 15 2" xfId="19754" xr:uid="{00000000-0005-0000-0000-000082770000}"/>
    <cellStyle name="Saída 2 3 15 3" xfId="29006" xr:uid="{00000000-0005-0000-0000-000083770000}"/>
    <cellStyle name="Saída 2 3 2" xfId="651" xr:uid="{00000000-0005-0000-0000-000084770000}"/>
    <cellStyle name="Saída 2 3 2 10" xfId="4484" xr:uid="{00000000-0005-0000-0000-000085770000}"/>
    <cellStyle name="Saída 2 3 2 10 2" xfId="13736" xr:uid="{00000000-0005-0000-0000-000086770000}"/>
    <cellStyle name="Saída 2 3 2 10 2 2" xfId="22988" xr:uid="{00000000-0005-0000-0000-000087770000}"/>
    <cellStyle name="Saída 2 3 2 10 2 3" xfId="32240" xr:uid="{00000000-0005-0000-0000-000088770000}"/>
    <cellStyle name="Saída 2 3 2 11" xfId="4483" xr:uid="{00000000-0005-0000-0000-000089770000}"/>
    <cellStyle name="Saída 2 3 2 11 2" xfId="13735" xr:uid="{00000000-0005-0000-0000-00008A770000}"/>
    <cellStyle name="Saída 2 3 2 11 2 2" xfId="22987" xr:uid="{00000000-0005-0000-0000-00008B770000}"/>
    <cellStyle name="Saída 2 3 2 11 2 3" xfId="32239" xr:uid="{00000000-0005-0000-0000-00008C770000}"/>
    <cellStyle name="Saída 2 3 2 12" xfId="10538" xr:uid="{00000000-0005-0000-0000-00008D770000}"/>
    <cellStyle name="Saída 2 3 2 12 2" xfId="19790" xr:uid="{00000000-0005-0000-0000-00008E770000}"/>
    <cellStyle name="Saída 2 3 2 12 3" xfId="29042" xr:uid="{00000000-0005-0000-0000-00008F770000}"/>
    <cellStyle name="Saída 2 3 2 2" xfId="1890" xr:uid="{00000000-0005-0000-0000-000090770000}"/>
    <cellStyle name="Saída 2 3 2 2 2" xfId="2643" xr:uid="{00000000-0005-0000-0000-000091770000}"/>
    <cellStyle name="Saída 2 3 2 2 2 2" xfId="6091" xr:uid="{00000000-0005-0000-0000-000092770000}"/>
    <cellStyle name="Saída 2 3 2 2 2 2 2" xfId="15343" xr:uid="{00000000-0005-0000-0000-000093770000}"/>
    <cellStyle name="Saída 2 3 2 2 2 2 2 2" xfId="24595" xr:uid="{00000000-0005-0000-0000-000094770000}"/>
    <cellStyle name="Saída 2 3 2 2 2 2 2 3" xfId="33847" xr:uid="{00000000-0005-0000-0000-000095770000}"/>
    <cellStyle name="Saída 2 3 2 2 2 3" xfId="8773" xr:uid="{00000000-0005-0000-0000-000096770000}"/>
    <cellStyle name="Saída 2 3 2 2 2 3 2" xfId="18025" xr:uid="{00000000-0005-0000-0000-000097770000}"/>
    <cellStyle name="Saída 2 3 2 2 2 3 2 2" xfId="27277" xr:uid="{00000000-0005-0000-0000-000098770000}"/>
    <cellStyle name="Saída 2 3 2 2 2 3 2 3" xfId="36529" xr:uid="{00000000-0005-0000-0000-000099770000}"/>
    <cellStyle name="Saída 2 3 2 2 2 4" xfId="11895" xr:uid="{00000000-0005-0000-0000-00009A770000}"/>
    <cellStyle name="Saída 2 3 2 2 2 4 2" xfId="21147" xr:uid="{00000000-0005-0000-0000-00009B770000}"/>
    <cellStyle name="Saída 2 3 2 2 2 4 3" xfId="30399" xr:uid="{00000000-0005-0000-0000-00009C770000}"/>
    <cellStyle name="Saída 2 3 2 2 3" xfId="3299" xr:uid="{00000000-0005-0000-0000-00009D770000}"/>
    <cellStyle name="Saída 2 3 2 2 3 2" xfId="6747" xr:uid="{00000000-0005-0000-0000-00009E770000}"/>
    <cellStyle name="Saída 2 3 2 2 3 2 2" xfId="15999" xr:uid="{00000000-0005-0000-0000-00009F770000}"/>
    <cellStyle name="Saída 2 3 2 2 3 2 2 2" xfId="25251" xr:uid="{00000000-0005-0000-0000-0000A0770000}"/>
    <cellStyle name="Saída 2 3 2 2 3 2 2 3" xfId="34503" xr:uid="{00000000-0005-0000-0000-0000A1770000}"/>
    <cellStyle name="Saída 2 3 2 2 3 3" xfId="9429" xr:uid="{00000000-0005-0000-0000-0000A2770000}"/>
    <cellStyle name="Saída 2 3 2 2 3 3 2" xfId="18681" xr:uid="{00000000-0005-0000-0000-0000A3770000}"/>
    <cellStyle name="Saída 2 3 2 2 3 3 2 2" xfId="27933" xr:uid="{00000000-0005-0000-0000-0000A4770000}"/>
    <cellStyle name="Saída 2 3 2 2 3 3 2 3" xfId="37185" xr:uid="{00000000-0005-0000-0000-0000A5770000}"/>
    <cellStyle name="Saída 2 3 2 2 3 4" xfId="12551" xr:uid="{00000000-0005-0000-0000-0000A6770000}"/>
    <cellStyle name="Saída 2 3 2 2 3 4 2" xfId="21803" xr:uid="{00000000-0005-0000-0000-0000A7770000}"/>
    <cellStyle name="Saída 2 3 2 2 3 4 3" xfId="31055" xr:uid="{00000000-0005-0000-0000-0000A8770000}"/>
    <cellStyle name="Saída 2 3 2 2 4" xfId="3934" xr:uid="{00000000-0005-0000-0000-0000A9770000}"/>
    <cellStyle name="Saída 2 3 2 2 4 2" xfId="7382" xr:uid="{00000000-0005-0000-0000-0000AA770000}"/>
    <cellStyle name="Saída 2 3 2 2 4 2 2" xfId="16634" xr:uid="{00000000-0005-0000-0000-0000AB770000}"/>
    <cellStyle name="Saída 2 3 2 2 4 2 2 2" xfId="25886" xr:uid="{00000000-0005-0000-0000-0000AC770000}"/>
    <cellStyle name="Saída 2 3 2 2 4 2 2 3" xfId="35138" xr:uid="{00000000-0005-0000-0000-0000AD770000}"/>
    <cellStyle name="Saída 2 3 2 2 4 3" xfId="10064" xr:uid="{00000000-0005-0000-0000-0000AE770000}"/>
    <cellStyle name="Saída 2 3 2 2 4 3 2" xfId="19316" xr:uid="{00000000-0005-0000-0000-0000AF770000}"/>
    <cellStyle name="Saída 2 3 2 2 4 3 2 2" xfId="28568" xr:uid="{00000000-0005-0000-0000-0000B0770000}"/>
    <cellStyle name="Saída 2 3 2 2 4 3 2 3" xfId="37820" xr:uid="{00000000-0005-0000-0000-0000B1770000}"/>
    <cellStyle name="Saída 2 3 2 2 4 4" xfId="13186" xr:uid="{00000000-0005-0000-0000-0000B2770000}"/>
    <cellStyle name="Saída 2 3 2 2 4 4 2" xfId="22438" xr:uid="{00000000-0005-0000-0000-0000B3770000}"/>
    <cellStyle name="Saída 2 3 2 2 4 4 3" xfId="31690" xr:uid="{00000000-0005-0000-0000-0000B4770000}"/>
    <cellStyle name="Saída 2 3 2 2 5" xfId="5340" xr:uid="{00000000-0005-0000-0000-0000B5770000}"/>
    <cellStyle name="Saída 2 3 2 2 5 2" xfId="14592" xr:uid="{00000000-0005-0000-0000-0000B6770000}"/>
    <cellStyle name="Saída 2 3 2 2 5 2 2" xfId="23844" xr:uid="{00000000-0005-0000-0000-0000B7770000}"/>
    <cellStyle name="Saída 2 3 2 2 5 2 3" xfId="33096" xr:uid="{00000000-0005-0000-0000-0000B8770000}"/>
    <cellStyle name="Saída 2 3 2 2 6" xfId="8023" xr:uid="{00000000-0005-0000-0000-0000B9770000}"/>
    <cellStyle name="Saída 2 3 2 2 6 2" xfId="17275" xr:uid="{00000000-0005-0000-0000-0000BA770000}"/>
    <cellStyle name="Saída 2 3 2 2 6 2 2" xfId="26527" xr:uid="{00000000-0005-0000-0000-0000BB770000}"/>
    <cellStyle name="Saída 2 3 2 2 6 2 3" xfId="35779" xr:uid="{00000000-0005-0000-0000-0000BC770000}"/>
    <cellStyle name="Saída 2 3 2 2 7" xfId="11145" xr:uid="{00000000-0005-0000-0000-0000BD770000}"/>
    <cellStyle name="Saída 2 3 2 2 7 2" xfId="20397" xr:uid="{00000000-0005-0000-0000-0000BE770000}"/>
    <cellStyle name="Saída 2 3 2 2 7 3" xfId="29649" xr:uid="{00000000-0005-0000-0000-0000BF770000}"/>
    <cellStyle name="Saída 2 3 2 3" xfId="1702" xr:uid="{00000000-0005-0000-0000-0000C0770000}"/>
    <cellStyle name="Saída 2 3 2 3 2" xfId="2455" xr:uid="{00000000-0005-0000-0000-0000C1770000}"/>
    <cellStyle name="Saída 2 3 2 3 2 2" xfId="5903" xr:uid="{00000000-0005-0000-0000-0000C2770000}"/>
    <cellStyle name="Saída 2 3 2 3 2 2 2" xfId="15155" xr:uid="{00000000-0005-0000-0000-0000C3770000}"/>
    <cellStyle name="Saída 2 3 2 3 2 2 2 2" xfId="24407" xr:uid="{00000000-0005-0000-0000-0000C4770000}"/>
    <cellStyle name="Saída 2 3 2 3 2 2 2 3" xfId="33659" xr:uid="{00000000-0005-0000-0000-0000C5770000}"/>
    <cellStyle name="Saída 2 3 2 3 2 3" xfId="8585" xr:uid="{00000000-0005-0000-0000-0000C6770000}"/>
    <cellStyle name="Saída 2 3 2 3 2 3 2" xfId="17837" xr:uid="{00000000-0005-0000-0000-0000C7770000}"/>
    <cellStyle name="Saída 2 3 2 3 2 3 2 2" xfId="27089" xr:uid="{00000000-0005-0000-0000-0000C8770000}"/>
    <cellStyle name="Saída 2 3 2 3 2 3 2 3" xfId="36341" xr:uid="{00000000-0005-0000-0000-0000C9770000}"/>
    <cellStyle name="Saída 2 3 2 3 2 4" xfId="11707" xr:uid="{00000000-0005-0000-0000-0000CA770000}"/>
    <cellStyle name="Saída 2 3 2 3 2 4 2" xfId="20959" xr:uid="{00000000-0005-0000-0000-0000CB770000}"/>
    <cellStyle name="Saída 2 3 2 3 2 4 3" xfId="30211" xr:uid="{00000000-0005-0000-0000-0000CC770000}"/>
    <cellStyle name="Saída 2 3 2 3 3" xfId="3111" xr:uid="{00000000-0005-0000-0000-0000CD770000}"/>
    <cellStyle name="Saída 2 3 2 3 3 2" xfId="6559" xr:uid="{00000000-0005-0000-0000-0000CE770000}"/>
    <cellStyle name="Saída 2 3 2 3 3 2 2" xfId="15811" xr:uid="{00000000-0005-0000-0000-0000CF770000}"/>
    <cellStyle name="Saída 2 3 2 3 3 2 2 2" xfId="25063" xr:uid="{00000000-0005-0000-0000-0000D0770000}"/>
    <cellStyle name="Saída 2 3 2 3 3 2 2 3" xfId="34315" xr:uid="{00000000-0005-0000-0000-0000D1770000}"/>
    <cellStyle name="Saída 2 3 2 3 3 3" xfId="9241" xr:uid="{00000000-0005-0000-0000-0000D2770000}"/>
    <cellStyle name="Saída 2 3 2 3 3 3 2" xfId="18493" xr:uid="{00000000-0005-0000-0000-0000D3770000}"/>
    <cellStyle name="Saída 2 3 2 3 3 3 2 2" xfId="27745" xr:uid="{00000000-0005-0000-0000-0000D4770000}"/>
    <cellStyle name="Saída 2 3 2 3 3 3 2 3" xfId="36997" xr:uid="{00000000-0005-0000-0000-0000D5770000}"/>
    <cellStyle name="Saída 2 3 2 3 3 4" xfId="12363" xr:uid="{00000000-0005-0000-0000-0000D6770000}"/>
    <cellStyle name="Saída 2 3 2 3 3 4 2" xfId="21615" xr:uid="{00000000-0005-0000-0000-0000D7770000}"/>
    <cellStyle name="Saída 2 3 2 3 3 4 3" xfId="30867" xr:uid="{00000000-0005-0000-0000-0000D8770000}"/>
    <cellStyle name="Saída 2 3 2 3 4" xfId="3746" xr:uid="{00000000-0005-0000-0000-0000D9770000}"/>
    <cellStyle name="Saída 2 3 2 3 4 2" xfId="7194" xr:uid="{00000000-0005-0000-0000-0000DA770000}"/>
    <cellStyle name="Saída 2 3 2 3 4 2 2" xfId="16446" xr:uid="{00000000-0005-0000-0000-0000DB770000}"/>
    <cellStyle name="Saída 2 3 2 3 4 2 2 2" xfId="25698" xr:uid="{00000000-0005-0000-0000-0000DC770000}"/>
    <cellStyle name="Saída 2 3 2 3 4 2 2 3" xfId="34950" xr:uid="{00000000-0005-0000-0000-0000DD770000}"/>
    <cellStyle name="Saída 2 3 2 3 4 3" xfId="9876" xr:uid="{00000000-0005-0000-0000-0000DE770000}"/>
    <cellStyle name="Saída 2 3 2 3 4 3 2" xfId="19128" xr:uid="{00000000-0005-0000-0000-0000DF770000}"/>
    <cellStyle name="Saída 2 3 2 3 4 3 2 2" xfId="28380" xr:uid="{00000000-0005-0000-0000-0000E0770000}"/>
    <cellStyle name="Saída 2 3 2 3 4 3 2 3" xfId="37632" xr:uid="{00000000-0005-0000-0000-0000E1770000}"/>
    <cellStyle name="Saída 2 3 2 3 4 4" xfId="12998" xr:uid="{00000000-0005-0000-0000-0000E2770000}"/>
    <cellStyle name="Saída 2 3 2 3 4 4 2" xfId="22250" xr:uid="{00000000-0005-0000-0000-0000E3770000}"/>
    <cellStyle name="Saída 2 3 2 3 4 4 3" xfId="31502" xr:uid="{00000000-0005-0000-0000-0000E4770000}"/>
    <cellStyle name="Saída 2 3 2 3 5" xfId="5152" xr:uid="{00000000-0005-0000-0000-0000E5770000}"/>
    <cellStyle name="Saída 2 3 2 3 5 2" xfId="14404" xr:uid="{00000000-0005-0000-0000-0000E6770000}"/>
    <cellStyle name="Saída 2 3 2 3 5 2 2" xfId="23656" xr:uid="{00000000-0005-0000-0000-0000E7770000}"/>
    <cellStyle name="Saída 2 3 2 3 5 2 3" xfId="32908" xr:uid="{00000000-0005-0000-0000-0000E8770000}"/>
    <cellStyle name="Saída 2 3 2 3 6" xfId="7835" xr:uid="{00000000-0005-0000-0000-0000E9770000}"/>
    <cellStyle name="Saída 2 3 2 3 6 2" xfId="17087" xr:uid="{00000000-0005-0000-0000-0000EA770000}"/>
    <cellStyle name="Saída 2 3 2 3 6 2 2" xfId="26339" xr:uid="{00000000-0005-0000-0000-0000EB770000}"/>
    <cellStyle name="Saída 2 3 2 3 6 2 3" xfId="35591" xr:uid="{00000000-0005-0000-0000-0000EC770000}"/>
    <cellStyle name="Saída 2 3 2 3 7" xfId="10957" xr:uid="{00000000-0005-0000-0000-0000ED770000}"/>
    <cellStyle name="Saída 2 3 2 3 7 2" xfId="20209" xr:uid="{00000000-0005-0000-0000-0000EE770000}"/>
    <cellStyle name="Saída 2 3 2 3 7 3" xfId="29461" xr:uid="{00000000-0005-0000-0000-0000EF770000}"/>
    <cellStyle name="Saída 2 3 2 4" xfId="1744" xr:uid="{00000000-0005-0000-0000-0000F0770000}"/>
    <cellStyle name="Saída 2 3 2 4 2" xfId="2497" xr:uid="{00000000-0005-0000-0000-0000F1770000}"/>
    <cellStyle name="Saída 2 3 2 4 2 2" xfId="5945" xr:uid="{00000000-0005-0000-0000-0000F2770000}"/>
    <cellStyle name="Saída 2 3 2 4 2 2 2" xfId="15197" xr:uid="{00000000-0005-0000-0000-0000F3770000}"/>
    <cellStyle name="Saída 2 3 2 4 2 2 2 2" xfId="24449" xr:uid="{00000000-0005-0000-0000-0000F4770000}"/>
    <cellStyle name="Saída 2 3 2 4 2 2 2 3" xfId="33701" xr:uid="{00000000-0005-0000-0000-0000F5770000}"/>
    <cellStyle name="Saída 2 3 2 4 2 3" xfId="8627" xr:uid="{00000000-0005-0000-0000-0000F6770000}"/>
    <cellStyle name="Saída 2 3 2 4 2 3 2" xfId="17879" xr:uid="{00000000-0005-0000-0000-0000F7770000}"/>
    <cellStyle name="Saída 2 3 2 4 2 3 2 2" xfId="27131" xr:uid="{00000000-0005-0000-0000-0000F8770000}"/>
    <cellStyle name="Saída 2 3 2 4 2 3 2 3" xfId="36383" xr:uid="{00000000-0005-0000-0000-0000F9770000}"/>
    <cellStyle name="Saída 2 3 2 4 2 4" xfId="11749" xr:uid="{00000000-0005-0000-0000-0000FA770000}"/>
    <cellStyle name="Saída 2 3 2 4 2 4 2" xfId="21001" xr:uid="{00000000-0005-0000-0000-0000FB770000}"/>
    <cellStyle name="Saída 2 3 2 4 2 4 3" xfId="30253" xr:uid="{00000000-0005-0000-0000-0000FC770000}"/>
    <cellStyle name="Saída 2 3 2 4 3" xfId="3153" xr:uid="{00000000-0005-0000-0000-0000FD770000}"/>
    <cellStyle name="Saída 2 3 2 4 3 2" xfId="6601" xr:uid="{00000000-0005-0000-0000-0000FE770000}"/>
    <cellStyle name="Saída 2 3 2 4 3 2 2" xfId="15853" xr:uid="{00000000-0005-0000-0000-0000FF770000}"/>
    <cellStyle name="Saída 2 3 2 4 3 2 2 2" xfId="25105" xr:uid="{00000000-0005-0000-0000-000000780000}"/>
    <cellStyle name="Saída 2 3 2 4 3 2 2 3" xfId="34357" xr:uid="{00000000-0005-0000-0000-000001780000}"/>
    <cellStyle name="Saída 2 3 2 4 3 3" xfId="9283" xr:uid="{00000000-0005-0000-0000-000002780000}"/>
    <cellStyle name="Saída 2 3 2 4 3 3 2" xfId="18535" xr:uid="{00000000-0005-0000-0000-000003780000}"/>
    <cellStyle name="Saída 2 3 2 4 3 3 2 2" xfId="27787" xr:uid="{00000000-0005-0000-0000-000004780000}"/>
    <cellStyle name="Saída 2 3 2 4 3 3 2 3" xfId="37039" xr:uid="{00000000-0005-0000-0000-000005780000}"/>
    <cellStyle name="Saída 2 3 2 4 3 4" xfId="12405" xr:uid="{00000000-0005-0000-0000-000006780000}"/>
    <cellStyle name="Saída 2 3 2 4 3 4 2" xfId="21657" xr:uid="{00000000-0005-0000-0000-000007780000}"/>
    <cellStyle name="Saída 2 3 2 4 3 4 3" xfId="30909" xr:uid="{00000000-0005-0000-0000-000008780000}"/>
    <cellStyle name="Saída 2 3 2 4 4" xfId="3788" xr:uid="{00000000-0005-0000-0000-000009780000}"/>
    <cellStyle name="Saída 2 3 2 4 4 2" xfId="7236" xr:uid="{00000000-0005-0000-0000-00000A780000}"/>
    <cellStyle name="Saída 2 3 2 4 4 2 2" xfId="16488" xr:uid="{00000000-0005-0000-0000-00000B780000}"/>
    <cellStyle name="Saída 2 3 2 4 4 2 2 2" xfId="25740" xr:uid="{00000000-0005-0000-0000-00000C780000}"/>
    <cellStyle name="Saída 2 3 2 4 4 2 2 3" xfId="34992" xr:uid="{00000000-0005-0000-0000-00000D780000}"/>
    <cellStyle name="Saída 2 3 2 4 4 3" xfId="9918" xr:uid="{00000000-0005-0000-0000-00000E780000}"/>
    <cellStyle name="Saída 2 3 2 4 4 3 2" xfId="19170" xr:uid="{00000000-0005-0000-0000-00000F780000}"/>
    <cellStyle name="Saída 2 3 2 4 4 3 2 2" xfId="28422" xr:uid="{00000000-0005-0000-0000-000010780000}"/>
    <cellStyle name="Saída 2 3 2 4 4 3 2 3" xfId="37674" xr:uid="{00000000-0005-0000-0000-000011780000}"/>
    <cellStyle name="Saída 2 3 2 4 4 4" xfId="13040" xr:uid="{00000000-0005-0000-0000-000012780000}"/>
    <cellStyle name="Saída 2 3 2 4 4 4 2" xfId="22292" xr:uid="{00000000-0005-0000-0000-000013780000}"/>
    <cellStyle name="Saída 2 3 2 4 4 4 3" xfId="31544" xr:uid="{00000000-0005-0000-0000-000014780000}"/>
    <cellStyle name="Saída 2 3 2 4 5" xfId="5194" xr:uid="{00000000-0005-0000-0000-000015780000}"/>
    <cellStyle name="Saída 2 3 2 4 5 2" xfId="14446" xr:uid="{00000000-0005-0000-0000-000016780000}"/>
    <cellStyle name="Saída 2 3 2 4 5 2 2" xfId="23698" xr:uid="{00000000-0005-0000-0000-000017780000}"/>
    <cellStyle name="Saída 2 3 2 4 5 2 3" xfId="32950" xr:uid="{00000000-0005-0000-0000-000018780000}"/>
    <cellStyle name="Saída 2 3 2 4 6" xfId="7877" xr:uid="{00000000-0005-0000-0000-000019780000}"/>
    <cellStyle name="Saída 2 3 2 4 6 2" xfId="17129" xr:uid="{00000000-0005-0000-0000-00001A780000}"/>
    <cellStyle name="Saída 2 3 2 4 6 2 2" xfId="26381" xr:uid="{00000000-0005-0000-0000-00001B780000}"/>
    <cellStyle name="Saída 2 3 2 4 6 2 3" xfId="35633" xr:uid="{00000000-0005-0000-0000-00001C780000}"/>
    <cellStyle name="Saída 2 3 2 4 7" xfId="10999" xr:uid="{00000000-0005-0000-0000-00001D780000}"/>
    <cellStyle name="Saída 2 3 2 4 7 2" xfId="20251" xr:uid="{00000000-0005-0000-0000-00001E780000}"/>
    <cellStyle name="Saída 2 3 2 4 7 3" xfId="29503" xr:uid="{00000000-0005-0000-0000-00001F780000}"/>
    <cellStyle name="Saída 2 3 2 5" xfId="1671" xr:uid="{00000000-0005-0000-0000-000020780000}"/>
    <cellStyle name="Saída 2 3 2 5 2" xfId="2424" xr:uid="{00000000-0005-0000-0000-000021780000}"/>
    <cellStyle name="Saída 2 3 2 5 2 2" xfId="5872" xr:uid="{00000000-0005-0000-0000-000022780000}"/>
    <cellStyle name="Saída 2 3 2 5 2 2 2" xfId="15124" xr:uid="{00000000-0005-0000-0000-000023780000}"/>
    <cellStyle name="Saída 2 3 2 5 2 2 2 2" xfId="24376" xr:uid="{00000000-0005-0000-0000-000024780000}"/>
    <cellStyle name="Saída 2 3 2 5 2 2 2 3" xfId="33628" xr:uid="{00000000-0005-0000-0000-000025780000}"/>
    <cellStyle name="Saída 2 3 2 5 2 3" xfId="8554" xr:uid="{00000000-0005-0000-0000-000026780000}"/>
    <cellStyle name="Saída 2 3 2 5 2 3 2" xfId="17806" xr:uid="{00000000-0005-0000-0000-000027780000}"/>
    <cellStyle name="Saída 2 3 2 5 2 3 2 2" xfId="27058" xr:uid="{00000000-0005-0000-0000-000028780000}"/>
    <cellStyle name="Saída 2 3 2 5 2 3 2 3" xfId="36310" xr:uid="{00000000-0005-0000-0000-000029780000}"/>
    <cellStyle name="Saída 2 3 2 5 2 4" xfId="11676" xr:uid="{00000000-0005-0000-0000-00002A780000}"/>
    <cellStyle name="Saída 2 3 2 5 2 4 2" xfId="20928" xr:uid="{00000000-0005-0000-0000-00002B780000}"/>
    <cellStyle name="Saída 2 3 2 5 2 4 3" xfId="30180" xr:uid="{00000000-0005-0000-0000-00002C780000}"/>
    <cellStyle name="Saída 2 3 2 5 3" xfId="3080" xr:uid="{00000000-0005-0000-0000-00002D780000}"/>
    <cellStyle name="Saída 2 3 2 5 3 2" xfId="6528" xr:uid="{00000000-0005-0000-0000-00002E780000}"/>
    <cellStyle name="Saída 2 3 2 5 3 2 2" xfId="15780" xr:uid="{00000000-0005-0000-0000-00002F780000}"/>
    <cellStyle name="Saída 2 3 2 5 3 2 2 2" xfId="25032" xr:uid="{00000000-0005-0000-0000-000030780000}"/>
    <cellStyle name="Saída 2 3 2 5 3 2 2 3" xfId="34284" xr:uid="{00000000-0005-0000-0000-000031780000}"/>
    <cellStyle name="Saída 2 3 2 5 3 3" xfId="9210" xr:uid="{00000000-0005-0000-0000-000032780000}"/>
    <cellStyle name="Saída 2 3 2 5 3 3 2" xfId="18462" xr:uid="{00000000-0005-0000-0000-000033780000}"/>
    <cellStyle name="Saída 2 3 2 5 3 3 2 2" xfId="27714" xr:uid="{00000000-0005-0000-0000-000034780000}"/>
    <cellStyle name="Saída 2 3 2 5 3 3 2 3" xfId="36966" xr:uid="{00000000-0005-0000-0000-000035780000}"/>
    <cellStyle name="Saída 2 3 2 5 3 4" xfId="12332" xr:uid="{00000000-0005-0000-0000-000036780000}"/>
    <cellStyle name="Saída 2 3 2 5 3 4 2" xfId="21584" xr:uid="{00000000-0005-0000-0000-000037780000}"/>
    <cellStyle name="Saída 2 3 2 5 3 4 3" xfId="30836" xr:uid="{00000000-0005-0000-0000-000038780000}"/>
    <cellStyle name="Saída 2 3 2 5 4" xfId="3715" xr:uid="{00000000-0005-0000-0000-000039780000}"/>
    <cellStyle name="Saída 2 3 2 5 4 2" xfId="7163" xr:uid="{00000000-0005-0000-0000-00003A780000}"/>
    <cellStyle name="Saída 2 3 2 5 4 2 2" xfId="16415" xr:uid="{00000000-0005-0000-0000-00003B780000}"/>
    <cellStyle name="Saída 2 3 2 5 4 2 2 2" xfId="25667" xr:uid="{00000000-0005-0000-0000-00003C780000}"/>
    <cellStyle name="Saída 2 3 2 5 4 2 2 3" xfId="34919" xr:uid="{00000000-0005-0000-0000-00003D780000}"/>
    <cellStyle name="Saída 2 3 2 5 4 3" xfId="9845" xr:uid="{00000000-0005-0000-0000-00003E780000}"/>
    <cellStyle name="Saída 2 3 2 5 4 3 2" xfId="19097" xr:uid="{00000000-0005-0000-0000-00003F780000}"/>
    <cellStyle name="Saída 2 3 2 5 4 3 2 2" xfId="28349" xr:uid="{00000000-0005-0000-0000-000040780000}"/>
    <cellStyle name="Saída 2 3 2 5 4 3 2 3" xfId="37601" xr:uid="{00000000-0005-0000-0000-000041780000}"/>
    <cellStyle name="Saída 2 3 2 5 4 4" xfId="12967" xr:uid="{00000000-0005-0000-0000-000042780000}"/>
    <cellStyle name="Saída 2 3 2 5 4 4 2" xfId="22219" xr:uid="{00000000-0005-0000-0000-000043780000}"/>
    <cellStyle name="Saída 2 3 2 5 4 4 3" xfId="31471" xr:uid="{00000000-0005-0000-0000-000044780000}"/>
    <cellStyle name="Saída 2 3 2 5 5" xfId="5121" xr:uid="{00000000-0005-0000-0000-000045780000}"/>
    <cellStyle name="Saída 2 3 2 5 5 2" xfId="14373" xr:uid="{00000000-0005-0000-0000-000046780000}"/>
    <cellStyle name="Saída 2 3 2 5 5 2 2" xfId="23625" xr:uid="{00000000-0005-0000-0000-000047780000}"/>
    <cellStyle name="Saída 2 3 2 5 5 2 3" xfId="32877" xr:uid="{00000000-0005-0000-0000-000048780000}"/>
    <cellStyle name="Saída 2 3 2 5 6" xfId="7804" xr:uid="{00000000-0005-0000-0000-000049780000}"/>
    <cellStyle name="Saída 2 3 2 5 6 2" xfId="17056" xr:uid="{00000000-0005-0000-0000-00004A780000}"/>
    <cellStyle name="Saída 2 3 2 5 6 2 2" xfId="26308" xr:uid="{00000000-0005-0000-0000-00004B780000}"/>
    <cellStyle name="Saída 2 3 2 5 6 2 3" xfId="35560" xr:uid="{00000000-0005-0000-0000-00004C780000}"/>
    <cellStyle name="Saída 2 3 2 5 7" xfId="10926" xr:uid="{00000000-0005-0000-0000-00004D780000}"/>
    <cellStyle name="Saída 2 3 2 5 7 2" xfId="20178" xr:uid="{00000000-0005-0000-0000-00004E780000}"/>
    <cellStyle name="Saída 2 3 2 5 7 3" xfId="29430" xr:uid="{00000000-0005-0000-0000-00004F780000}"/>
    <cellStyle name="Saída 2 3 2 6" xfId="1929" xr:uid="{00000000-0005-0000-0000-000050780000}"/>
    <cellStyle name="Saída 2 3 2 6 2" xfId="2682" xr:uid="{00000000-0005-0000-0000-000051780000}"/>
    <cellStyle name="Saída 2 3 2 6 2 2" xfId="6130" xr:uid="{00000000-0005-0000-0000-000052780000}"/>
    <cellStyle name="Saída 2 3 2 6 2 2 2" xfId="15382" xr:uid="{00000000-0005-0000-0000-000053780000}"/>
    <cellStyle name="Saída 2 3 2 6 2 2 2 2" xfId="24634" xr:uid="{00000000-0005-0000-0000-000054780000}"/>
    <cellStyle name="Saída 2 3 2 6 2 2 2 3" xfId="33886" xr:uid="{00000000-0005-0000-0000-000055780000}"/>
    <cellStyle name="Saída 2 3 2 6 2 3" xfId="8812" xr:uid="{00000000-0005-0000-0000-000056780000}"/>
    <cellStyle name="Saída 2 3 2 6 2 3 2" xfId="18064" xr:uid="{00000000-0005-0000-0000-000057780000}"/>
    <cellStyle name="Saída 2 3 2 6 2 3 2 2" xfId="27316" xr:uid="{00000000-0005-0000-0000-000058780000}"/>
    <cellStyle name="Saída 2 3 2 6 2 3 2 3" xfId="36568" xr:uid="{00000000-0005-0000-0000-000059780000}"/>
    <cellStyle name="Saída 2 3 2 6 2 4" xfId="11934" xr:uid="{00000000-0005-0000-0000-00005A780000}"/>
    <cellStyle name="Saída 2 3 2 6 2 4 2" xfId="21186" xr:uid="{00000000-0005-0000-0000-00005B780000}"/>
    <cellStyle name="Saída 2 3 2 6 2 4 3" xfId="30438" xr:uid="{00000000-0005-0000-0000-00005C780000}"/>
    <cellStyle name="Saída 2 3 2 6 3" xfId="3338" xr:uid="{00000000-0005-0000-0000-00005D780000}"/>
    <cellStyle name="Saída 2 3 2 6 3 2" xfId="6786" xr:uid="{00000000-0005-0000-0000-00005E780000}"/>
    <cellStyle name="Saída 2 3 2 6 3 2 2" xfId="16038" xr:uid="{00000000-0005-0000-0000-00005F780000}"/>
    <cellStyle name="Saída 2 3 2 6 3 2 2 2" xfId="25290" xr:uid="{00000000-0005-0000-0000-000060780000}"/>
    <cellStyle name="Saída 2 3 2 6 3 2 2 3" xfId="34542" xr:uid="{00000000-0005-0000-0000-000061780000}"/>
    <cellStyle name="Saída 2 3 2 6 3 3" xfId="9468" xr:uid="{00000000-0005-0000-0000-000062780000}"/>
    <cellStyle name="Saída 2 3 2 6 3 3 2" xfId="18720" xr:uid="{00000000-0005-0000-0000-000063780000}"/>
    <cellStyle name="Saída 2 3 2 6 3 3 2 2" xfId="27972" xr:uid="{00000000-0005-0000-0000-000064780000}"/>
    <cellStyle name="Saída 2 3 2 6 3 3 2 3" xfId="37224" xr:uid="{00000000-0005-0000-0000-000065780000}"/>
    <cellStyle name="Saída 2 3 2 6 3 4" xfId="12590" xr:uid="{00000000-0005-0000-0000-000066780000}"/>
    <cellStyle name="Saída 2 3 2 6 3 4 2" xfId="21842" xr:uid="{00000000-0005-0000-0000-000067780000}"/>
    <cellStyle name="Saída 2 3 2 6 3 4 3" xfId="31094" xr:uid="{00000000-0005-0000-0000-000068780000}"/>
    <cellStyle name="Saída 2 3 2 6 4" xfId="3973" xr:uid="{00000000-0005-0000-0000-000069780000}"/>
    <cellStyle name="Saída 2 3 2 6 4 2" xfId="7421" xr:uid="{00000000-0005-0000-0000-00006A780000}"/>
    <cellStyle name="Saída 2 3 2 6 4 2 2" xfId="16673" xr:uid="{00000000-0005-0000-0000-00006B780000}"/>
    <cellStyle name="Saída 2 3 2 6 4 2 2 2" xfId="25925" xr:uid="{00000000-0005-0000-0000-00006C780000}"/>
    <cellStyle name="Saída 2 3 2 6 4 2 2 3" xfId="35177" xr:uid="{00000000-0005-0000-0000-00006D780000}"/>
    <cellStyle name="Saída 2 3 2 6 4 3" xfId="10103" xr:uid="{00000000-0005-0000-0000-00006E780000}"/>
    <cellStyle name="Saída 2 3 2 6 4 3 2" xfId="19355" xr:uid="{00000000-0005-0000-0000-00006F780000}"/>
    <cellStyle name="Saída 2 3 2 6 4 3 2 2" xfId="28607" xr:uid="{00000000-0005-0000-0000-000070780000}"/>
    <cellStyle name="Saída 2 3 2 6 4 3 2 3" xfId="37859" xr:uid="{00000000-0005-0000-0000-000071780000}"/>
    <cellStyle name="Saída 2 3 2 6 4 4" xfId="13225" xr:uid="{00000000-0005-0000-0000-000072780000}"/>
    <cellStyle name="Saída 2 3 2 6 4 4 2" xfId="22477" xr:uid="{00000000-0005-0000-0000-000073780000}"/>
    <cellStyle name="Saída 2 3 2 6 4 4 3" xfId="31729" xr:uid="{00000000-0005-0000-0000-000074780000}"/>
    <cellStyle name="Saída 2 3 2 6 5" xfId="5379" xr:uid="{00000000-0005-0000-0000-000075780000}"/>
    <cellStyle name="Saída 2 3 2 6 5 2" xfId="14631" xr:uid="{00000000-0005-0000-0000-000076780000}"/>
    <cellStyle name="Saída 2 3 2 6 5 2 2" xfId="23883" xr:uid="{00000000-0005-0000-0000-000077780000}"/>
    <cellStyle name="Saída 2 3 2 6 5 2 3" xfId="33135" xr:uid="{00000000-0005-0000-0000-000078780000}"/>
    <cellStyle name="Saída 2 3 2 6 6" xfId="8062" xr:uid="{00000000-0005-0000-0000-000079780000}"/>
    <cellStyle name="Saída 2 3 2 6 6 2" xfId="17314" xr:uid="{00000000-0005-0000-0000-00007A780000}"/>
    <cellStyle name="Saída 2 3 2 6 6 2 2" xfId="26566" xr:uid="{00000000-0005-0000-0000-00007B780000}"/>
    <cellStyle name="Saída 2 3 2 6 6 2 3" xfId="35818" xr:uid="{00000000-0005-0000-0000-00007C780000}"/>
    <cellStyle name="Saída 2 3 2 6 7" xfId="11184" xr:uid="{00000000-0005-0000-0000-00007D780000}"/>
    <cellStyle name="Saída 2 3 2 6 7 2" xfId="20436" xr:uid="{00000000-0005-0000-0000-00007E780000}"/>
    <cellStyle name="Saída 2 3 2 6 7 3" xfId="29688" xr:uid="{00000000-0005-0000-0000-00007F780000}"/>
    <cellStyle name="Saída 2 3 2 7" xfId="1034" xr:uid="{00000000-0005-0000-0000-000080780000}"/>
    <cellStyle name="Saída 2 3 2 7 2" xfId="4762" xr:uid="{00000000-0005-0000-0000-000081780000}"/>
    <cellStyle name="Saída 2 3 2 7 2 2" xfId="14014" xr:uid="{00000000-0005-0000-0000-000082780000}"/>
    <cellStyle name="Saída 2 3 2 7 2 2 2" xfId="23266" xr:uid="{00000000-0005-0000-0000-000083780000}"/>
    <cellStyle name="Saída 2 3 2 7 2 2 3" xfId="32518" xr:uid="{00000000-0005-0000-0000-000084780000}"/>
    <cellStyle name="Saída 2 3 2 7 3" xfId="4430" xr:uid="{00000000-0005-0000-0000-000085780000}"/>
    <cellStyle name="Saída 2 3 2 7 3 2" xfId="13682" xr:uid="{00000000-0005-0000-0000-000086780000}"/>
    <cellStyle name="Saída 2 3 2 7 3 2 2" xfId="22934" xr:uid="{00000000-0005-0000-0000-000087780000}"/>
    <cellStyle name="Saída 2 3 2 7 3 2 3" xfId="32186" xr:uid="{00000000-0005-0000-0000-000088780000}"/>
    <cellStyle name="Saída 2 3 2 7 4" xfId="10788" xr:uid="{00000000-0005-0000-0000-000089780000}"/>
    <cellStyle name="Saída 2 3 2 7 4 2" xfId="20040" xr:uid="{00000000-0005-0000-0000-00008A780000}"/>
    <cellStyle name="Saída 2 3 2 7 4 3" xfId="29292" xr:uid="{00000000-0005-0000-0000-00008B780000}"/>
    <cellStyle name="Saída 2 3 2 8" xfId="922" xr:uid="{00000000-0005-0000-0000-00008C780000}"/>
    <cellStyle name="Saída 2 3 2 8 2" xfId="4650" xr:uid="{00000000-0005-0000-0000-00008D780000}"/>
    <cellStyle name="Saída 2 3 2 8 2 2" xfId="13902" xr:uid="{00000000-0005-0000-0000-00008E780000}"/>
    <cellStyle name="Saída 2 3 2 8 2 2 2" xfId="23154" xr:uid="{00000000-0005-0000-0000-00008F780000}"/>
    <cellStyle name="Saída 2 3 2 8 2 2 3" xfId="32406" xr:uid="{00000000-0005-0000-0000-000090780000}"/>
    <cellStyle name="Saída 2 3 2 8 3" xfId="4945" xr:uid="{00000000-0005-0000-0000-000091780000}"/>
    <cellStyle name="Saída 2 3 2 8 3 2" xfId="14197" xr:uid="{00000000-0005-0000-0000-000092780000}"/>
    <cellStyle name="Saída 2 3 2 8 3 2 2" xfId="23449" xr:uid="{00000000-0005-0000-0000-000093780000}"/>
    <cellStyle name="Saída 2 3 2 8 3 2 3" xfId="32701" xr:uid="{00000000-0005-0000-0000-000094780000}"/>
    <cellStyle name="Saída 2 3 2 8 4" xfId="10676" xr:uid="{00000000-0005-0000-0000-000095780000}"/>
    <cellStyle name="Saída 2 3 2 8 4 2" xfId="19928" xr:uid="{00000000-0005-0000-0000-000096780000}"/>
    <cellStyle name="Saída 2 3 2 8 4 3" xfId="29180" xr:uid="{00000000-0005-0000-0000-000097780000}"/>
    <cellStyle name="Saída 2 3 2 9" xfId="2378" xr:uid="{00000000-0005-0000-0000-000098780000}"/>
    <cellStyle name="Saída 2 3 2 9 2" xfId="5826" xr:uid="{00000000-0005-0000-0000-000099780000}"/>
    <cellStyle name="Saída 2 3 2 9 2 2" xfId="15078" xr:uid="{00000000-0005-0000-0000-00009A780000}"/>
    <cellStyle name="Saída 2 3 2 9 2 2 2" xfId="24330" xr:uid="{00000000-0005-0000-0000-00009B780000}"/>
    <cellStyle name="Saída 2 3 2 9 2 2 3" xfId="33582" xr:uid="{00000000-0005-0000-0000-00009C780000}"/>
    <cellStyle name="Saída 2 3 2 9 3" xfId="8508" xr:uid="{00000000-0005-0000-0000-00009D780000}"/>
    <cellStyle name="Saída 2 3 2 9 3 2" xfId="17760" xr:uid="{00000000-0005-0000-0000-00009E780000}"/>
    <cellStyle name="Saída 2 3 2 9 3 2 2" xfId="27012" xr:uid="{00000000-0005-0000-0000-00009F780000}"/>
    <cellStyle name="Saída 2 3 2 9 3 2 3" xfId="36264" xr:uid="{00000000-0005-0000-0000-0000A0780000}"/>
    <cellStyle name="Saída 2 3 2 9 4" xfId="11630" xr:uid="{00000000-0005-0000-0000-0000A1780000}"/>
    <cellStyle name="Saída 2 3 2 9 4 2" xfId="20882" xr:uid="{00000000-0005-0000-0000-0000A2780000}"/>
    <cellStyle name="Saída 2 3 2 9 4 3" xfId="30134" xr:uid="{00000000-0005-0000-0000-0000A3780000}"/>
    <cellStyle name="Saída 2 3 3" xfId="801" xr:uid="{00000000-0005-0000-0000-0000A4780000}"/>
    <cellStyle name="Saída 2 3 3 10" xfId="4544" xr:uid="{00000000-0005-0000-0000-0000A5780000}"/>
    <cellStyle name="Saída 2 3 3 10 2" xfId="13796" xr:uid="{00000000-0005-0000-0000-0000A6780000}"/>
    <cellStyle name="Saída 2 3 3 10 2 2" xfId="23048" xr:uid="{00000000-0005-0000-0000-0000A7780000}"/>
    <cellStyle name="Saída 2 3 3 10 2 3" xfId="32300" xr:uid="{00000000-0005-0000-0000-0000A8780000}"/>
    <cellStyle name="Saída 2 3 3 11" xfId="5076" xr:uid="{00000000-0005-0000-0000-0000A9780000}"/>
    <cellStyle name="Saída 2 3 3 11 2" xfId="14328" xr:uid="{00000000-0005-0000-0000-0000AA780000}"/>
    <cellStyle name="Saída 2 3 3 11 2 2" xfId="23580" xr:uid="{00000000-0005-0000-0000-0000AB780000}"/>
    <cellStyle name="Saída 2 3 3 11 2 3" xfId="32832" xr:uid="{00000000-0005-0000-0000-0000AC780000}"/>
    <cellStyle name="Saída 2 3 3 12" xfId="10573" xr:uid="{00000000-0005-0000-0000-0000AD780000}"/>
    <cellStyle name="Saída 2 3 3 12 2" xfId="19825" xr:uid="{00000000-0005-0000-0000-0000AE780000}"/>
    <cellStyle name="Saída 2 3 3 12 3" xfId="29077" xr:uid="{00000000-0005-0000-0000-0000AF780000}"/>
    <cellStyle name="Saída 2 3 3 2" xfId="1980" xr:uid="{00000000-0005-0000-0000-0000B0780000}"/>
    <cellStyle name="Saída 2 3 3 2 2" xfId="2733" xr:uid="{00000000-0005-0000-0000-0000B1780000}"/>
    <cellStyle name="Saída 2 3 3 2 2 2" xfId="6181" xr:uid="{00000000-0005-0000-0000-0000B2780000}"/>
    <cellStyle name="Saída 2 3 3 2 2 2 2" xfId="15433" xr:uid="{00000000-0005-0000-0000-0000B3780000}"/>
    <cellStyle name="Saída 2 3 3 2 2 2 2 2" xfId="24685" xr:uid="{00000000-0005-0000-0000-0000B4780000}"/>
    <cellStyle name="Saída 2 3 3 2 2 2 2 3" xfId="33937" xr:uid="{00000000-0005-0000-0000-0000B5780000}"/>
    <cellStyle name="Saída 2 3 3 2 2 3" xfId="8863" xr:uid="{00000000-0005-0000-0000-0000B6780000}"/>
    <cellStyle name="Saída 2 3 3 2 2 3 2" xfId="18115" xr:uid="{00000000-0005-0000-0000-0000B7780000}"/>
    <cellStyle name="Saída 2 3 3 2 2 3 2 2" xfId="27367" xr:uid="{00000000-0005-0000-0000-0000B8780000}"/>
    <cellStyle name="Saída 2 3 3 2 2 3 2 3" xfId="36619" xr:uid="{00000000-0005-0000-0000-0000B9780000}"/>
    <cellStyle name="Saída 2 3 3 2 2 4" xfId="11985" xr:uid="{00000000-0005-0000-0000-0000BA780000}"/>
    <cellStyle name="Saída 2 3 3 2 2 4 2" xfId="21237" xr:uid="{00000000-0005-0000-0000-0000BB780000}"/>
    <cellStyle name="Saída 2 3 3 2 2 4 3" xfId="30489" xr:uid="{00000000-0005-0000-0000-0000BC780000}"/>
    <cellStyle name="Saída 2 3 3 2 3" xfId="3389" xr:uid="{00000000-0005-0000-0000-0000BD780000}"/>
    <cellStyle name="Saída 2 3 3 2 3 2" xfId="6837" xr:uid="{00000000-0005-0000-0000-0000BE780000}"/>
    <cellStyle name="Saída 2 3 3 2 3 2 2" xfId="16089" xr:uid="{00000000-0005-0000-0000-0000BF780000}"/>
    <cellStyle name="Saída 2 3 3 2 3 2 2 2" xfId="25341" xr:uid="{00000000-0005-0000-0000-0000C0780000}"/>
    <cellStyle name="Saída 2 3 3 2 3 2 2 3" xfId="34593" xr:uid="{00000000-0005-0000-0000-0000C1780000}"/>
    <cellStyle name="Saída 2 3 3 2 3 3" xfId="9519" xr:uid="{00000000-0005-0000-0000-0000C2780000}"/>
    <cellStyle name="Saída 2 3 3 2 3 3 2" xfId="18771" xr:uid="{00000000-0005-0000-0000-0000C3780000}"/>
    <cellStyle name="Saída 2 3 3 2 3 3 2 2" xfId="28023" xr:uid="{00000000-0005-0000-0000-0000C4780000}"/>
    <cellStyle name="Saída 2 3 3 2 3 3 2 3" xfId="37275" xr:uid="{00000000-0005-0000-0000-0000C5780000}"/>
    <cellStyle name="Saída 2 3 3 2 3 4" xfId="12641" xr:uid="{00000000-0005-0000-0000-0000C6780000}"/>
    <cellStyle name="Saída 2 3 3 2 3 4 2" xfId="21893" xr:uid="{00000000-0005-0000-0000-0000C7780000}"/>
    <cellStyle name="Saída 2 3 3 2 3 4 3" xfId="31145" xr:uid="{00000000-0005-0000-0000-0000C8780000}"/>
    <cellStyle name="Saída 2 3 3 2 4" xfId="4024" xr:uid="{00000000-0005-0000-0000-0000C9780000}"/>
    <cellStyle name="Saída 2 3 3 2 4 2" xfId="7472" xr:uid="{00000000-0005-0000-0000-0000CA780000}"/>
    <cellStyle name="Saída 2 3 3 2 4 2 2" xfId="16724" xr:uid="{00000000-0005-0000-0000-0000CB780000}"/>
    <cellStyle name="Saída 2 3 3 2 4 2 2 2" xfId="25976" xr:uid="{00000000-0005-0000-0000-0000CC780000}"/>
    <cellStyle name="Saída 2 3 3 2 4 2 2 3" xfId="35228" xr:uid="{00000000-0005-0000-0000-0000CD780000}"/>
    <cellStyle name="Saída 2 3 3 2 4 3" xfId="10154" xr:uid="{00000000-0005-0000-0000-0000CE780000}"/>
    <cellStyle name="Saída 2 3 3 2 4 3 2" xfId="19406" xr:uid="{00000000-0005-0000-0000-0000CF780000}"/>
    <cellStyle name="Saída 2 3 3 2 4 3 2 2" xfId="28658" xr:uid="{00000000-0005-0000-0000-0000D0780000}"/>
    <cellStyle name="Saída 2 3 3 2 4 3 2 3" xfId="37910" xr:uid="{00000000-0005-0000-0000-0000D1780000}"/>
    <cellStyle name="Saída 2 3 3 2 4 4" xfId="13276" xr:uid="{00000000-0005-0000-0000-0000D2780000}"/>
    <cellStyle name="Saída 2 3 3 2 4 4 2" xfId="22528" xr:uid="{00000000-0005-0000-0000-0000D3780000}"/>
    <cellStyle name="Saída 2 3 3 2 4 4 3" xfId="31780" xr:uid="{00000000-0005-0000-0000-0000D4780000}"/>
    <cellStyle name="Saída 2 3 3 2 5" xfId="5430" xr:uid="{00000000-0005-0000-0000-0000D5780000}"/>
    <cellStyle name="Saída 2 3 3 2 5 2" xfId="14682" xr:uid="{00000000-0005-0000-0000-0000D6780000}"/>
    <cellStyle name="Saída 2 3 3 2 5 2 2" xfId="23934" xr:uid="{00000000-0005-0000-0000-0000D7780000}"/>
    <cellStyle name="Saída 2 3 3 2 5 2 3" xfId="33186" xr:uid="{00000000-0005-0000-0000-0000D8780000}"/>
    <cellStyle name="Saída 2 3 3 2 6" xfId="8113" xr:uid="{00000000-0005-0000-0000-0000D9780000}"/>
    <cellStyle name="Saída 2 3 3 2 6 2" xfId="17365" xr:uid="{00000000-0005-0000-0000-0000DA780000}"/>
    <cellStyle name="Saída 2 3 3 2 6 2 2" xfId="26617" xr:uid="{00000000-0005-0000-0000-0000DB780000}"/>
    <cellStyle name="Saída 2 3 3 2 6 2 3" xfId="35869" xr:uid="{00000000-0005-0000-0000-0000DC780000}"/>
    <cellStyle name="Saída 2 3 3 2 7" xfId="11235" xr:uid="{00000000-0005-0000-0000-0000DD780000}"/>
    <cellStyle name="Saída 2 3 3 2 7 2" xfId="20487" xr:uid="{00000000-0005-0000-0000-0000DE780000}"/>
    <cellStyle name="Saída 2 3 3 2 7 3" xfId="29739" xr:uid="{00000000-0005-0000-0000-0000DF780000}"/>
    <cellStyle name="Saída 2 3 3 3" xfId="2062" xr:uid="{00000000-0005-0000-0000-0000E0780000}"/>
    <cellStyle name="Saída 2 3 3 3 2" xfId="2811" xr:uid="{00000000-0005-0000-0000-0000E1780000}"/>
    <cellStyle name="Saída 2 3 3 3 2 2" xfId="6259" xr:uid="{00000000-0005-0000-0000-0000E2780000}"/>
    <cellStyle name="Saída 2 3 3 3 2 2 2" xfId="15511" xr:uid="{00000000-0005-0000-0000-0000E3780000}"/>
    <cellStyle name="Saída 2 3 3 3 2 2 2 2" xfId="24763" xr:uid="{00000000-0005-0000-0000-0000E4780000}"/>
    <cellStyle name="Saída 2 3 3 3 2 2 2 3" xfId="34015" xr:uid="{00000000-0005-0000-0000-0000E5780000}"/>
    <cellStyle name="Saída 2 3 3 3 2 3" xfId="8941" xr:uid="{00000000-0005-0000-0000-0000E6780000}"/>
    <cellStyle name="Saída 2 3 3 3 2 3 2" xfId="18193" xr:uid="{00000000-0005-0000-0000-0000E7780000}"/>
    <cellStyle name="Saída 2 3 3 3 2 3 2 2" xfId="27445" xr:uid="{00000000-0005-0000-0000-0000E8780000}"/>
    <cellStyle name="Saída 2 3 3 3 2 3 2 3" xfId="36697" xr:uid="{00000000-0005-0000-0000-0000E9780000}"/>
    <cellStyle name="Saída 2 3 3 3 2 4" xfId="12063" xr:uid="{00000000-0005-0000-0000-0000EA780000}"/>
    <cellStyle name="Saída 2 3 3 3 2 4 2" xfId="21315" xr:uid="{00000000-0005-0000-0000-0000EB780000}"/>
    <cellStyle name="Saída 2 3 3 3 2 4 3" xfId="30567" xr:uid="{00000000-0005-0000-0000-0000EC780000}"/>
    <cellStyle name="Saída 2 3 3 3 3" xfId="3467" xr:uid="{00000000-0005-0000-0000-0000ED780000}"/>
    <cellStyle name="Saída 2 3 3 3 3 2" xfId="6915" xr:uid="{00000000-0005-0000-0000-0000EE780000}"/>
    <cellStyle name="Saída 2 3 3 3 3 2 2" xfId="16167" xr:uid="{00000000-0005-0000-0000-0000EF780000}"/>
    <cellStyle name="Saída 2 3 3 3 3 2 2 2" xfId="25419" xr:uid="{00000000-0005-0000-0000-0000F0780000}"/>
    <cellStyle name="Saída 2 3 3 3 3 2 2 3" xfId="34671" xr:uid="{00000000-0005-0000-0000-0000F1780000}"/>
    <cellStyle name="Saída 2 3 3 3 3 3" xfId="9597" xr:uid="{00000000-0005-0000-0000-0000F2780000}"/>
    <cellStyle name="Saída 2 3 3 3 3 3 2" xfId="18849" xr:uid="{00000000-0005-0000-0000-0000F3780000}"/>
    <cellStyle name="Saída 2 3 3 3 3 3 2 2" xfId="28101" xr:uid="{00000000-0005-0000-0000-0000F4780000}"/>
    <cellStyle name="Saída 2 3 3 3 3 3 2 3" xfId="37353" xr:uid="{00000000-0005-0000-0000-0000F5780000}"/>
    <cellStyle name="Saída 2 3 3 3 3 4" xfId="12719" xr:uid="{00000000-0005-0000-0000-0000F6780000}"/>
    <cellStyle name="Saída 2 3 3 3 3 4 2" xfId="21971" xr:uid="{00000000-0005-0000-0000-0000F7780000}"/>
    <cellStyle name="Saída 2 3 3 3 3 4 3" xfId="31223" xr:uid="{00000000-0005-0000-0000-0000F8780000}"/>
    <cellStyle name="Saída 2 3 3 3 4" xfId="4102" xr:uid="{00000000-0005-0000-0000-0000F9780000}"/>
    <cellStyle name="Saída 2 3 3 3 4 2" xfId="7550" xr:uid="{00000000-0005-0000-0000-0000FA780000}"/>
    <cellStyle name="Saída 2 3 3 3 4 2 2" xfId="16802" xr:uid="{00000000-0005-0000-0000-0000FB780000}"/>
    <cellStyle name="Saída 2 3 3 3 4 2 2 2" xfId="26054" xr:uid="{00000000-0005-0000-0000-0000FC780000}"/>
    <cellStyle name="Saída 2 3 3 3 4 2 2 3" xfId="35306" xr:uid="{00000000-0005-0000-0000-0000FD780000}"/>
    <cellStyle name="Saída 2 3 3 3 4 3" xfId="10232" xr:uid="{00000000-0005-0000-0000-0000FE780000}"/>
    <cellStyle name="Saída 2 3 3 3 4 3 2" xfId="19484" xr:uid="{00000000-0005-0000-0000-0000FF780000}"/>
    <cellStyle name="Saída 2 3 3 3 4 3 2 2" xfId="28736" xr:uid="{00000000-0005-0000-0000-000000790000}"/>
    <cellStyle name="Saída 2 3 3 3 4 3 2 3" xfId="37988" xr:uid="{00000000-0005-0000-0000-000001790000}"/>
    <cellStyle name="Saída 2 3 3 3 4 4" xfId="13354" xr:uid="{00000000-0005-0000-0000-000002790000}"/>
    <cellStyle name="Saída 2 3 3 3 4 4 2" xfId="22606" xr:uid="{00000000-0005-0000-0000-000003790000}"/>
    <cellStyle name="Saída 2 3 3 3 4 4 3" xfId="31858" xr:uid="{00000000-0005-0000-0000-000004790000}"/>
    <cellStyle name="Saída 2 3 3 3 5" xfId="5510" xr:uid="{00000000-0005-0000-0000-000005790000}"/>
    <cellStyle name="Saída 2 3 3 3 5 2" xfId="14762" xr:uid="{00000000-0005-0000-0000-000006790000}"/>
    <cellStyle name="Saída 2 3 3 3 5 2 2" xfId="24014" xr:uid="{00000000-0005-0000-0000-000007790000}"/>
    <cellStyle name="Saída 2 3 3 3 5 2 3" xfId="33266" xr:uid="{00000000-0005-0000-0000-000008790000}"/>
    <cellStyle name="Saída 2 3 3 3 6" xfId="8192" xr:uid="{00000000-0005-0000-0000-000009790000}"/>
    <cellStyle name="Saída 2 3 3 3 6 2" xfId="17444" xr:uid="{00000000-0005-0000-0000-00000A790000}"/>
    <cellStyle name="Saída 2 3 3 3 6 2 2" xfId="26696" xr:uid="{00000000-0005-0000-0000-00000B790000}"/>
    <cellStyle name="Saída 2 3 3 3 6 2 3" xfId="35948" xr:uid="{00000000-0005-0000-0000-00000C790000}"/>
    <cellStyle name="Saída 2 3 3 3 7" xfId="11314" xr:uid="{00000000-0005-0000-0000-00000D790000}"/>
    <cellStyle name="Saída 2 3 3 3 7 2" xfId="20566" xr:uid="{00000000-0005-0000-0000-00000E790000}"/>
    <cellStyle name="Saída 2 3 3 3 7 3" xfId="29818" xr:uid="{00000000-0005-0000-0000-00000F790000}"/>
    <cellStyle name="Saída 2 3 3 4" xfId="2135" xr:uid="{00000000-0005-0000-0000-000010790000}"/>
    <cellStyle name="Saída 2 3 3 4 2" xfId="2884" xr:uid="{00000000-0005-0000-0000-000011790000}"/>
    <cellStyle name="Saída 2 3 3 4 2 2" xfId="6332" xr:uid="{00000000-0005-0000-0000-000012790000}"/>
    <cellStyle name="Saída 2 3 3 4 2 2 2" xfId="15584" xr:uid="{00000000-0005-0000-0000-000013790000}"/>
    <cellStyle name="Saída 2 3 3 4 2 2 2 2" xfId="24836" xr:uid="{00000000-0005-0000-0000-000014790000}"/>
    <cellStyle name="Saída 2 3 3 4 2 2 2 3" xfId="34088" xr:uid="{00000000-0005-0000-0000-000015790000}"/>
    <cellStyle name="Saída 2 3 3 4 2 3" xfId="9014" xr:uid="{00000000-0005-0000-0000-000016790000}"/>
    <cellStyle name="Saída 2 3 3 4 2 3 2" xfId="18266" xr:uid="{00000000-0005-0000-0000-000017790000}"/>
    <cellStyle name="Saída 2 3 3 4 2 3 2 2" xfId="27518" xr:uid="{00000000-0005-0000-0000-000018790000}"/>
    <cellStyle name="Saída 2 3 3 4 2 3 2 3" xfId="36770" xr:uid="{00000000-0005-0000-0000-000019790000}"/>
    <cellStyle name="Saída 2 3 3 4 2 4" xfId="12136" xr:uid="{00000000-0005-0000-0000-00001A790000}"/>
    <cellStyle name="Saída 2 3 3 4 2 4 2" xfId="21388" xr:uid="{00000000-0005-0000-0000-00001B790000}"/>
    <cellStyle name="Saída 2 3 3 4 2 4 3" xfId="30640" xr:uid="{00000000-0005-0000-0000-00001C790000}"/>
    <cellStyle name="Saída 2 3 3 4 3" xfId="3540" xr:uid="{00000000-0005-0000-0000-00001D790000}"/>
    <cellStyle name="Saída 2 3 3 4 3 2" xfId="6988" xr:uid="{00000000-0005-0000-0000-00001E790000}"/>
    <cellStyle name="Saída 2 3 3 4 3 2 2" xfId="16240" xr:uid="{00000000-0005-0000-0000-00001F790000}"/>
    <cellStyle name="Saída 2 3 3 4 3 2 2 2" xfId="25492" xr:uid="{00000000-0005-0000-0000-000020790000}"/>
    <cellStyle name="Saída 2 3 3 4 3 2 2 3" xfId="34744" xr:uid="{00000000-0005-0000-0000-000021790000}"/>
    <cellStyle name="Saída 2 3 3 4 3 3" xfId="9670" xr:uid="{00000000-0005-0000-0000-000022790000}"/>
    <cellStyle name="Saída 2 3 3 4 3 3 2" xfId="18922" xr:uid="{00000000-0005-0000-0000-000023790000}"/>
    <cellStyle name="Saída 2 3 3 4 3 3 2 2" xfId="28174" xr:uid="{00000000-0005-0000-0000-000024790000}"/>
    <cellStyle name="Saída 2 3 3 4 3 3 2 3" xfId="37426" xr:uid="{00000000-0005-0000-0000-000025790000}"/>
    <cellStyle name="Saída 2 3 3 4 3 4" xfId="12792" xr:uid="{00000000-0005-0000-0000-000026790000}"/>
    <cellStyle name="Saída 2 3 3 4 3 4 2" xfId="22044" xr:uid="{00000000-0005-0000-0000-000027790000}"/>
    <cellStyle name="Saída 2 3 3 4 3 4 3" xfId="31296" xr:uid="{00000000-0005-0000-0000-000028790000}"/>
    <cellStyle name="Saída 2 3 3 4 4" xfId="4175" xr:uid="{00000000-0005-0000-0000-000029790000}"/>
    <cellStyle name="Saída 2 3 3 4 4 2" xfId="7623" xr:uid="{00000000-0005-0000-0000-00002A790000}"/>
    <cellStyle name="Saída 2 3 3 4 4 2 2" xfId="16875" xr:uid="{00000000-0005-0000-0000-00002B790000}"/>
    <cellStyle name="Saída 2 3 3 4 4 2 2 2" xfId="26127" xr:uid="{00000000-0005-0000-0000-00002C790000}"/>
    <cellStyle name="Saída 2 3 3 4 4 2 2 3" xfId="35379" xr:uid="{00000000-0005-0000-0000-00002D790000}"/>
    <cellStyle name="Saída 2 3 3 4 4 3" xfId="10305" xr:uid="{00000000-0005-0000-0000-00002E790000}"/>
    <cellStyle name="Saída 2 3 3 4 4 3 2" xfId="19557" xr:uid="{00000000-0005-0000-0000-00002F790000}"/>
    <cellStyle name="Saída 2 3 3 4 4 3 2 2" xfId="28809" xr:uid="{00000000-0005-0000-0000-000030790000}"/>
    <cellStyle name="Saída 2 3 3 4 4 3 2 3" xfId="38061" xr:uid="{00000000-0005-0000-0000-000031790000}"/>
    <cellStyle name="Saída 2 3 3 4 4 4" xfId="13427" xr:uid="{00000000-0005-0000-0000-000032790000}"/>
    <cellStyle name="Saída 2 3 3 4 4 4 2" xfId="22679" xr:uid="{00000000-0005-0000-0000-000033790000}"/>
    <cellStyle name="Saída 2 3 3 4 4 4 3" xfId="31931" xr:uid="{00000000-0005-0000-0000-000034790000}"/>
    <cellStyle name="Saída 2 3 3 4 5" xfId="5583" xr:uid="{00000000-0005-0000-0000-000035790000}"/>
    <cellStyle name="Saída 2 3 3 4 5 2" xfId="14835" xr:uid="{00000000-0005-0000-0000-000036790000}"/>
    <cellStyle name="Saída 2 3 3 4 5 2 2" xfId="24087" xr:uid="{00000000-0005-0000-0000-000037790000}"/>
    <cellStyle name="Saída 2 3 3 4 5 2 3" xfId="33339" xr:uid="{00000000-0005-0000-0000-000038790000}"/>
    <cellStyle name="Saída 2 3 3 4 6" xfId="8265" xr:uid="{00000000-0005-0000-0000-000039790000}"/>
    <cellStyle name="Saída 2 3 3 4 6 2" xfId="17517" xr:uid="{00000000-0005-0000-0000-00003A790000}"/>
    <cellStyle name="Saída 2 3 3 4 6 2 2" xfId="26769" xr:uid="{00000000-0005-0000-0000-00003B790000}"/>
    <cellStyle name="Saída 2 3 3 4 6 2 3" xfId="36021" xr:uid="{00000000-0005-0000-0000-00003C790000}"/>
    <cellStyle name="Saída 2 3 3 4 7" xfId="11387" xr:uid="{00000000-0005-0000-0000-00003D790000}"/>
    <cellStyle name="Saída 2 3 3 4 7 2" xfId="20639" xr:uid="{00000000-0005-0000-0000-00003E790000}"/>
    <cellStyle name="Saída 2 3 3 4 7 3" xfId="29891" xr:uid="{00000000-0005-0000-0000-00003F790000}"/>
    <cellStyle name="Saída 2 3 3 5" xfId="2198" xr:uid="{00000000-0005-0000-0000-000040790000}"/>
    <cellStyle name="Saída 2 3 3 5 2" xfId="2947" xr:uid="{00000000-0005-0000-0000-000041790000}"/>
    <cellStyle name="Saída 2 3 3 5 2 2" xfId="6395" xr:uid="{00000000-0005-0000-0000-000042790000}"/>
    <cellStyle name="Saída 2 3 3 5 2 2 2" xfId="15647" xr:uid="{00000000-0005-0000-0000-000043790000}"/>
    <cellStyle name="Saída 2 3 3 5 2 2 2 2" xfId="24899" xr:uid="{00000000-0005-0000-0000-000044790000}"/>
    <cellStyle name="Saída 2 3 3 5 2 2 2 3" xfId="34151" xr:uid="{00000000-0005-0000-0000-000045790000}"/>
    <cellStyle name="Saída 2 3 3 5 2 3" xfId="9077" xr:uid="{00000000-0005-0000-0000-000046790000}"/>
    <cellStyle name="Saída 2 3 3 5 2 3 2" xfId="18329" xr:uid="{00000000-0005-0000-0000-000047790000}"/>
    <cellStyle name="Saída 2 3 3 5 2 3 2 2" xfId="27581" xr:uid="{00000000-0005-0000-0000-000048790000}"/>
    <cellStyle name="Saída 2 3 3 5 2 3 2 3" xfId="36833" xr:uid="{00000000-0005-0000-0000-000049790000}"/>
    <cellStyle name="Saída 2 3 3 5 2 4" xfId="12199" xr:uid="{00000000-0005-0000-0000-00004A790000}"/>
    <cellStyle name="Saída 2 3 3 5 2 4 2" xfId="21451" xr:uid="{00000000-0005-0000-0000-00004B790000}"/>
    <cellStyle name="Saída 2 3 3 5 2 4 3" xfId="30703" xr:uid="{00000000-0005-0000-0000-00004C790000}"/>
    <cellStyle name="Saída 2 3 3 5 3" xfId="3603" xr:uid="{00000000-0005-0000-0000-00004D790000}"/>
    <cellStyle name="Saída 2 3 3 5 3 2" xfId="7051" xr:uid="{00000000-0005-0000-0000-00004E790000}"/>
    <cellStyle name="Saída 2 3 3 5 3 2 2" xfId="16303" xr:uid="{00000000-0005-0000-0000-00004F790000}"/>
    <cellStyle name="Saída 2 3 3 5 3 2 2 2" xfId="25555" xr:uid="{00000000-0005-0000-0000-000050790000}"/>
    <cellStyle name="Saída 2 3 3 5 3 2 2 3" xfId="34807" xr:uid="{00000000-0005-0000-0000-000051790000}"/>
    <cellStyle name="Saída 2 3 3 5 3 3" xfId="9733" xr:uid="{00000000-0005-0000-0000-000052790000}"/>
    <cellStyle name="Saída 2 3 3 5 3 3 2" xfId="18985" xr:uid="{00000000-0005-0000-0000-000053790000}"/>
    <cellStyle name="Saída 2 3 3 5 3 3 2 2" xfId="28237" xr:uid="{00000000-0005-0000-0000-000054790000}"/>
    <cellStyle name="Saída 2 3 3 5 3 3 2 3" xfId="37489" xr:uid="{00000000-0005-0000-0000-000055790000}"/>
    <cellStyle name="Saída 2 3 3 5 3 4" xfId="12855" xr:uid="{00000000-0005-0000-0000-000056790000}"/>
    <cellStyle name="Saída 2 3 3 5 3 4 2" xfId="22107" xr:uid="{00000000-0005-0000-0000-000057790000}"/>
    <cellStyle name="Saída 2 3 3 5 3 4 3" xfId="31359" xr:uid="{00000000-0005-0000-0000-000058790000}"/>
    <cellStyle name="Saída 2 3 3 5 4" xfId="4238" xr:uid="{00000000-0005-0000-0000-000059790000}"/>
    <cellStyle name="Saída 2 3 3 5 4 2" xfId="7686" xr:uid="{00000000-0005-0000-0000-00005A790000}"/>
    <cellStyle name="Saída 2 3 3 5 4 2 2" xfId="16938" xr:uid="{00000000-0005-0000-0000-00005B790000}"/>
    <cellStyle name="Saída 2 3 3 5 4 2 2 2" xfId="26190" xr:uid="{00000000-0005-0000-0000-00005C790000}"/>
    <cellStyle name="Saída 2 3 3 5 4 2 2 3" xfId="35442" xr:uid="{00000000-0005-0000-0000-00005D790000}"/>
    <cellStyle name="Saída 2 3 3 5 4 3" xfId="10368" xr:uid="{00000000-0005-0000-0000-00005E790000}"/>
    <cellStyle name="Saída 2 3 3 5 4 3 2" xfId="19620" xr:uid="{00000000-0005-0000-0000-00005F790000}"/>
    <cellStyle name="Saída 2 3 3 5 4 3 2 2" xfId="28872" xr:uid="{00000000-0005-0000-0000-000060790000}"/>
    <cellStyle name="Saída 2 3 3 5 4 3 2 3" xfId="38124" xr:uid="{00000000-0005-0000-0000-000061790000}"/>
    <cellStyle name="Saída 2 3 3 5 4 4" xfId="13490" xr:uid="{00000000-0005-0000-0000-000062790000}"/>
    <cellStyle name="Saída 2 3 3 5 4 4 2" xfId="22742" xr:uid="{00000000-0005-0000-0000-000063790000}"/>
    <cellStyle name="Saída 2 3 3 5 4 4 3" xfId="31994" xr:uid="{00000000-0005-0000-0000-000064790000}"/>
    <cellStyle name="Saída 2 3 3 5 5" xfId="5646" xr:uid="{00000000-0005-0000-0000-000065790000}"/>
    <cellStyle name="Saída 2 3 3 5 5 2" xfId="14898" xr:uid="{00000000-0005-0000-0000-000066790000}"/>
    <cellStyle name="Saída 2 3 3 5 5 2 2" xfId="24150" xr:uid="{00000000-0005-0000-0000-000067790000}"/>
    <cellStyle name="Saída 2 3 3 5 5 2 3" xfId="33402" xr:uid="{00000000-0005-0000-0000-000068790000}"/>
    <cellStyle name="Saída 2 3 3 5 6" xfId="8328" xr:uid="{00000000-0005-0000-0000-000069790000}"/>
    <cellStyle name="Saída 2 3 3 5 6 2" xfId="17580" xr:uid="{00000000-0005-0000-0000-00006A790000}"/>
    <cellStyle name="Saída 2 3 3 5 6 2 2" xfId="26832" xr:uid="{00000000-0005-0000-0000-00006B790000}"/>
    <cellStyle name="Saída 2 3 3 5 6 2 3" xfId="36084" xr:uid="{00000000-0005-0000-0000-00006C790000}"/>
    <cellStyle name="Saída 2 3 3 5 7" xfId="11450" xr:uid="{00000000-0005-0000-0000-00006D790000}"/>
    <cellStyle name="Saída 2 3 3 5 7 2" xfId="20702" xr:uid="{00000000-0005-0000-0000-00006E790000}"/>
    <cellStyle name="Saída 2 3 3 5 7 3" xfId="29954" xr:uid="{00000000-0005-0000-0000-00006F790000}"/>
    <cellStyle name="Saída 2 3 3 6" xfId="2256" xr:uid="{00000000-0005-0000-0000-000070790000}"/>
    <cellStyle name="Saída 2 3 3 6 2" xfId="3005" xr:uid="{00000000-0005-0000-0000-000071790000}"/>
    <cellStyle name="Saída 2 3 3 6 2 2" xfId="6453" xr:uid="{00000000-0005-0000-0000-000072790000}"/>
    <cellStyle name="Saída 2 3 3 6 2 2 2" xfId="15705" xr:uid="{00000000-0005-0000-0000-000073790000}"/>
    <cellStyle name="Saída 2 3 3 6 2 2 2 2" xfId="24957" xr:uid="{00000000-0005-0000-0000-000074790000}"/>
    <cellStyle name="Saída 2 3 3 6 2 2 2 3" xfId="34209" xr:uid="{00000000-0005-0000-0000-000075790000}"/>
    <cellStyle name="Saída 2 3 3 6 2 3" xfId="9135" xr:uid="{00000000-0005-0000-0000-000076790000}"/>
    <cellStyle name="Saída 2 3 3 6 2 3 2" xfId="18387" xr:uid="{00000000-0005-0000-0000-000077790000}"/>
    <cellStyle name="Saída 2 3 3 6 2 3 2 2" xfId="27639" xr:uid="{00000000-0005-0000-0000-000078790000}"/>
    <cellStyle name="Saída 2 3 3 6 2 3 2 3" xfId="36891" xr:uid="{00000000-0005-0000-0000-000079790000}"/>
    <cellStyle name="Saída 2 3 3 6 2 4" xfId="12257" xr:uid="{00000000-0005-0000-0000-00007A790000}"/>
    <cellStyle name="Saída 2 3 3 6 2 4 2" xfId="21509" xr:uid="{00000000-0005-0000-0000-00007B790000}"/>
    <cellStyle name="Saída 2 3 3 6 2 4 3" xfId="30761" xr:uid="{00000000-0005-0000-0000-00007C790000}"/>
    <cellStyle name="Saída 2 3 3 6 3" xfId="3661" xr:uid="{00000000-0005-0000-0000-00007D790000}"/>
    <cellStyle name="Saída 2 3 3 6 3 2" xfId="7109" xr:uid="{00000000-0005-0000-0000-00007E790000}"/>
    <cellStyle name="Saída 2 3 3 6 3 2 2" xfId="16361" xr:uid="{00000000-0005-0000-0000-00007F790000}"/>
    <cellStyle name="Saída 2 3 3 6 3 2 2 2" xfId="25613" xr:uid="{00000000-0005-0000-0000-000080790000}"/>
    <cellStyle name="Saída 2 3 3 6 3 2 2 3" xfId="34865" xr:uid="{00000000-0005-0000-0000-000081790000}"/>
    <cellStyle name="Saída 2 3 3 6 3 3" xfId="9791" xr:uid="{00000000-0005-0000-0000-000082790000}"/>
    <cellStyle name="Saída 2 3 3 6 3 3 2" xfId="19043" xr:uid="{00000000-0005-0000-0000-000083790000}"/>
    <cellStyle name="Saída 2 3 3 6 3 3 2 2" xfId="28295" xr:uid="{00000000-0005-0000-0000-000084790000}"/>
    <cellStyle name="Saída 2 3 3 6 3 3 2 3" xfId="37547" xr:uid="{00000000-0005-0000-0000-000085790000}"/>
    <cellStyle name="Saída 2 3 3 6 3 4" xfId="12913" xr:uid="{00000000-0005-0000-0000-000086790000}"/>
    <cellStyle name="Saída 2 3 3 6 3 4 2" xfId="22165" xr:uid="{00000000-0005-0000-0000-000087790000}"/>
    <cellStyle name="Saída 2 3 3 6 3 4 3" xfId="31417" xr:uid="{00000000-0005-0000-0000-000088790000}"/>
    <cellStyle name="Saída 2 3 3 6 4" xfId="4296" xr:uid="{00000000-0005-0000-0000-000089790000}"/>
    <cellStyle name="Saída 2 3 3 6 4 2" xfId="7744" xr:uid="{00000000-0005-0000-0000-00008A790000}"/>
    <cellStyle name="Saída 2 3 3 6 4 2 2" xfId="16996" xr:uid="{00000000-0005-0000-0000-00008B790000}"/>
    <cellStyle name="Saída 2 3 3 6 4 2 2 2" xfId="26248" xr:uid="{00000000-0005-0000-0000-00008C790000}"/>
    <cellStyle name="Saída 2 3 3 6 4 2 2 3" xfId="35500" xr:uid="{00000000-0005-0000-0000-00008D790000}"/>
    <cellStyle name="Saída 2 3 3 6 4 3" xfId="10426" xr:uid="{00000000-0005-0000-0000-00008E790000}"/>
    <cellStyle name="Saída 2 3 3 6 4 3 2" xfId="19678" xr:uid="{00000000-0005-0000-0000-00008F790000}"/>
    <cellStyle name="Saída 2 3 3 6 4 3 2 2" xfId="28930" xr:uid="{00000000-0005-0000-0000-000090790000}"/>
    <cellStyle name="Saída 2 3 3 6 4 3 2 3" xfId="38182" xr:uid="{00000000-0005-0000-0000-000091790000}"/>
    <cellStyle name="Saída 2 3 3 6 4 4" xfId="13548" xr:uid="{00000000-0005-0000-0000-000092790000}"/>
    <cellStyle name="Saída 2 3 3 6 4 4 2" xfId="22800" xr:uid="{00000000-0005-0000-0000-000093790000}"/>
    <cellStyle name="Saída 2 3 3 6 4 4 3" xfId="32052" xr:uid="{00000000-0005-0000-0000-000094790000}"/>
    <cellStyle name="Saída 2 3 3 6 5" xfId="5704" xr:uid="{00000000-0005-0000-0000-000095790000}"/>
    <cellStyle name="Saída 2 3 3 6 5 2" xfId="14956" xr:uid="{00000000-0005-0000-0000-000096790000}"/>
    <cellStyle name="Saída 2 3 3 6 5 2 2" xfId="24208" xr:uid="{00000000-0005-0000-0000-000097790000}"/>
    <cellStyle name="Saída 2 3 3 6 5 2 3" xfId="33460" xr:uid="{00000000-0005-0000-0000-000098790000}"/>
    <cellStyle name="Saída 2 3 3 6 6" xfId="8386" xr:uid="{00000000-0005-0000-0000-000099790000}"/>
    <cellStyle name="Saída 2 3 3 6 6 2" xfId="17638" xr:uid="{00000000-0005-0000-0000-00009A790000}"/>
    <cellStyle name="Saída 2 3 3 6 6 2 2" xfId="26890" xr:uid="{00000000-0005-0000-0000-00009B790000}"/>
    <cellStyle name="Saída 2 3 3 6 6 2 3" xfId="36142" xr:uid="{00000000-0005-0000-0000-00009C790000}"/>
    <cellStyle name="Saída 2 3 3 6 7" xfId="11508" xr:uid="{00000000-0005-0000-0000-00009D790000}"/>
    <cellStyle name="Saída 2 3 3 6 7 2" xfId="20760" xr:uid="{00000000-0005-0000-0000-00009E790000}"/>
    <cellStyle name="Saída 2 3 3 6 7 3" xfId="30012" xr:uid="{00000000-0005-0000-0000-00009F790000}"/>
    <cellStyle name="Saída 2 3 3 7" xfId="1099" xr:uid="{00000000-0005-0000-0000-0000A0790000}"/>
    <cellStyle name="Saída 2 3 3 7 2" xfId="4827" xr:uid="{00000000-0005-0000-0000-0000A1790000}"/>
    <cellStyle name="Saída 2 3 3 7 2 2" xfId="14079" xr:uid="{00000000-0005-0000-0000-0000A2790000}"/>
    <cellStyle name="Saída 2 3 3 7 2 2 2" xfId="23331" xr:uid="{00000000-0005-0000-0000-0000A3790000}"/>
    <cellStyle name="Saída 2 3 3 7 2 2 3" xfId="32583" xr:uid="{00000000-0005-0000-0000-0000A4790000}"/>
    <cellStyle name="Saída 2 3 3 7 3" xfId="4344" xr:uid="{00000000-0005-0000-0000-0000A5790000}"/>
    <cellStyle name="Saída 2 3 3 7 3 2" xfId="13596" xr:uid="{00000000-0005-0000-0000-0000A6790000}"/>
    <cellStyle name="Saída 2 3 3 7 3 2 2" xfId="22848" xr:uid="{00000000-0005-0000-0000-0000A7790000}"/>
    <cellStyle name="Saída 2 3 3 7 3 2 3" xfId="32100" xr:uid="{00000000-0005-0000-0000-0000A8790000}"/>
    <cellStyle name="Saída 2 3 3 7 4" xfId="10853" xr:uid="{00000000-0005-0000-0000-0000A9790000}"/>
    <cellStyle name="Saída 2 3 3 7 4 2" xfId="20105" xr:uid="{00000000-0005-0000-0000-0000AA790000}"/>
    <cellStyle name="Saída 2 3 3 7 4 3" xfId="29357" xr:uid="{00000000-0005-0000-0000-0000AB790000}"/>
    <cellStyle name="Saída 2 3 3 8" xfId="2305" xr:uid="{00000000-0005-0000-0000-0000AC790000}"/>
    <cellStyle name="Saída 2 3 3 8 2" xfId="5753" xr:uid="{00000000-0005-0000-0000-0000AD790000}"/>
    <cellStyle name="Saída 2 3 3 8 2 2" xfId="15005" xr:uid="{00000000-0005-0000-0000-0000AE790000}"/>
    <cellStyle name="Saída 2 3 3 8 2 2 2" xfId="24257" xr:uid="{00000000-0005-0000-0000-0000AF790000}"/>
    <cellStyle name="Saída 2 3 3 8 2 2 3" xfId="33509" xr:uid="{00000000-0005-0000-0000-0000B0790000}"/>
    <cellStyle name="Saída 2 3 3 8 3" xfId="8435" xr:uid="{00000000-0005-0000-0000-0000B1790000}"/>
    <cellStyle name="Saída 2 3 3 8 3 2" xfId="17687" xr:uid="{00000000-0005-0000-0000-0000B2790000}"/>
    <cellStyle name="Saída 2 3 3 8 3 2 2" xfId="26939" xr:uid="{00000000-0005-0000-0000-0000B3790000}"/>
    <cellStyle name="Saída 2 3 3 8 3 2 3" xfId="36191" xr:uid="{00000000-0005-0000-0000-0000B4790000}"/>
    <cellStyle name="Saída 2 3 3 8 4" xfId="11557" xr:uid="{00000000-0005-0000-0000-0000B5790000}"/>
    <cellStyle name="Saída 2 3 3 8 4 2" xfId="20809" xr:uid="{00000000-0005-0000-0000-0000B6790000}"/>
    <cellStyle name="Saída 2 3 3 8 4 3" xfId="30061" xr:uid="{00000000-0005-0000-0000-0000B7790000}"/>
    <cellStyle name="Saída 2 3 3 9" xfId="1060" xr:uid="{00000000-0005-0000-0000-0000B8790000}"/>
    <cellStyle name="Saída 2 3 3 9 2" xfId="4788" xr:uid="{00000000-0005-0000-0000-0000B9790000}"/>
    <cellStyle name="Saída 2 3 3 9 2 2" xfId="14040" xr:uid="{00000000-0005-0000-0000-0000BA790000}"/>
    <cellStyle name="Saída 2 3 3 9 2 2 2" xfId="23292" xr:uid="{00000000-0005-0000-0000-0000BB790000}"/>
    <cellStyle name="Saída 2 3 3 9 2 2 3" xfId="32544" xr:uid="{00000000-0005-0000-0000-0000BC790000}"/>
    <cellStyle name="Saída 2 3 3 9 3" xfId="4897" xr:uid="{00000000-0005-0000-0000-0000BD790000}"/>
    <cellStyle name="Saída 2 3 3 9 3 2" xfId="14149" xr:uid="{00000000-0005-0000-0000-0000BE790000}"/>
    <cellStyle name="Saída 2 3 3 9 3 2 2" xfId="23401" xr:uid="{00000000-0005-0000-0000-0000BF790000}"/>
    <cellStyle name="Saída 2 3 3 9 3 2 3" xfId="32653" xr:uid="{00000000-0005-0000-0000-0000C0790000}"/>
    <cellStyle name="Saída 2 3 3 9 4" xfId="10814" xr:uid="{00000000-0005-0000-0000-0000C1790000}"/>
    <cellStyle name="Saída 2 3 3 9 4 2" xfId="20066" xr:uid="{00000000-0005-0000-0000-0000C2790000}"/>
    <cellStyle name="Saída 2 3 3 9 4 3" xfId="29318" xr:uid="{00000000-0005-0000-0000-0000C3790000}"/>
    <cellStyle name="Saída 2 3 4" xfId="829" xr:uid="{00000000-0005-0000-0000-0000C4790000}"/>
    <cellStyle name="Saída 2 3 4 10" xfId="4572" xr:uid="{00000000-0005-0000-0000-0000C5790000}"/>
    <cellStyle name="Saída 2 3 4 10 2" xfId="13824" xr:uid="{00000000-0005-0000-0000-0000C6790000}"/>
    <cellStyle name="Saída 2 3 4 10 2 2" xfId="23076" xr:uid="{00000000-0005-0000-0000-0000C7790000}"/>
    <cellStyle name="Saída 2 3 4 10 2 3" xfId="32328" xr:uid="{00000000-0005-0000-0000-0000C8790000}"/>
    <cellStyle name="Saída 2 3 4 11" xfId="849" xr:uid="{00000000-0005-0000-0000-0000C9790000}"/>
    <cellStyle name="Saída 2 3 4 11 2" xfId="10603" xr:uid="{00000000-0005-0000-0000-0000CA790000}"/>
    <cellStyle name="Saída 2 3 4 11 2 2" xfId="19855" xr:uid="{00000000-0005-0000-0000-0000CB790000}"/>
    <cellStyle name="Saída 2 3 4 11 2 3" xfId="29107" xr:uid="{00000000-0005-0000-0000-0000CC790000}"/>
    <cellStyle name="Saída 2 3 4 12" xfId="10601" xr:uid="{00000000-0005-0000-0000-0000CD790000}"/>
    <cellStyle name="Saída 2 3 4 12 2" xfId="19853" xr:uid="{00000000-0005-0000-0000-0000CE790000}"/>
    <cellStyle name="Saída 2 3 4 12 3" xfId="29105" xr:uid="{00000000-0005-0000-0000-0000CF790000}"/>
    <cellStyle name="Saída 2 3 4 2" xfId="2008" xr:uid="{00000000-0005-0000-0000-0000D0790000}"/>
    <cellStyle name="Saída 2 3 4 2 2" xfId="2761" xr:uid="{00000000-0005-0000-0000-0000D1790000}"/>
    <cellStyle name="Saída 2 3 4 2 2 2" xfId="6209" xr:uid="{00000000-0005-0000-0000-0000D2790000}"/>
    <cellStyle name="Saída 2 3 4 2 2 2 2" xfId="15461" xr:uid="{00000000-0005-0000-0000-0000D3790000}"/>
    <cellStyle name="Saída 2 3 4 2 2 2 2 2" xfId="24713" xr:uid="{00000000-0005-0000-0000-0000D4790000}"/>
    <cellStyle name="Saída 2 3 4 2 2 2 2 3" xfId="33965" xr:uid="{00000000-0005-0000-0000-0000D5790000}"/>
    <cellStyle name="Saída 2 3 4 2 2 3" xfId="8891" xr:uid="{00000000-0005-0000-0000-0000D6790000}"/>
    <cellStyle name="Saída 2 3 4 2 2 3 2" xfId="18143" xr:uid="{00000000-0005-0000-0000-0000D7790000}"/>
    <cellStyle name="Saída 2 3 4 2 2 3 2 2" xfId="27395" xr:uid="{00000000-0005-0000-0000-0000D8790000}"/>
    <cellStyle name="Saída 2 3 4 2 2 3 2 3" xfId="36647" xr:uid="{00000000-0005-0000-0000-0000D9790000}"/>
    <cellStyle name="Saída 2 3 4 2 2 4" xfId="12013" xr:uid="{00000000-0005-0000-0000-0000DA790000}"/>
    <cellStyle name="Saída 2 3 4 2 2 4 2" xfId="21265" xr:uid="{00000000-0005-0000-0000-0000DB790000}"/>
    <cellStyle name="Saída 2 3 4 2 2 4 3" xfId="30517" xr:uid="{00000000-0005-0000-0000-0000DC790000}"/>
    <cellStyle name="Saída 2 3 4 2 3" xfId="3417" xr:uid="{00000000-0005-0000-0000-0000DD790000}"/>
    <cellStyle name="Saída 2 3 4 2 3 2" xfId="6865" xr:uid="{00000000-0005-0000-0000-0000DE790000}"/>
    <cellStyle name="Saída 2 3 4 2 3 2 2" xfId="16117" xr:uid="{00000000-0005-0000-0000-0000DF790000}"/>
    <cellStyle name="Saída 2 3 4 2 3 2 2 2" xfId="25369" xr:uid="{00000000-0005-0000-0000-0000E0790000}"/>
    <cellStyle name="Saída 2 3 4 2 3 2 2 3" xfId="34621" xr:uid="{00000000-0005-0000-0000-0000E1790000}"/>
    <cellStyle name="Saída 2 3 4 2 3 3" xfId="9547" xr:uid="{00000000-0005-0000-0000-0000E2790000}"/>
    <cellStyle name="Saída 2 3 4 2 3 3 2" xfId="18799" xr:uid="{00000000-0005-0000-0000-0000E3790000}"/>
    <cellStyle name="Saída 2 3 4 2 3 3 2 2" xfId="28051" xr:uid="{00000000-0005-0000-0000-0000E4790000}"/>
    <cellStyle name="Saída 2 3 4 2 3 3 2 3" xfId="37303" xr:uid="{00000000-0005-0000-0000-0000E5790000}"/>
    <cellStyle name="Saída 2 3 4 2 3 4" xfId="12669" xr:uid="{00000000-0005-0000-0000-0000E6790000}"/>
    <cellStyle name="Saída 2 3 4 2 3 4 2" xfId="21921" xr:uid="{00000000-0005-0000-0000-0000E7790000}"/>
    <cellStyle name="Saída 2 3 4 2 3 4 3" xfId="31173" xr:uid="{00000000-0005-0000-0000-0000E8790000}"/>
    <cellStyle name="Saída 2 3 4 2 4" xfId="4052" xr:uid="{00000000-0005-0000-0000-0000E9790000}"/>
    <cellStyle name="Saída 2 3 4 2 4 2" xfId="7500" xr:uid="{00000000-0005-0000-0000-0000EA790000}"/>
    <cellStyle name="Saída 2 3 4 2 4 2 2" xfId="16752" xr:uid="{00000000-0005-0000-0000-0000EB790000}"/>
    <cellStyle name="Saída 2 3 4 2 4 2 2 2" xfId="26004" xr:uid="{00000000-0005-0000-0000-0000EC790000}"/>
    <cellStyle name="Saída 2 3 4 2 4 2 2 3" xfId="35256" xr:uid="{00000000-0005-0000-0000-0000ED790000}"/>
    <cellStyle name="Saída 2 3 4 2 4 3" xfId="10182" xr:uid="{00000000-0005-0000-0000-0000EE790000}"/>
    <cellStyle name="Saída 2 3 4 2 4 3 2" xfId="19434" xr:uid="{00000000-0005-0000-0000-0000EF790000}"/>
    <cellStyle name="Saída 2 3 4 2 4 3 2 2" xfId="28686" xr:uid="{00000000-0005-0000-0000-0000F0790000}"/>
    <cellStyle name="Saída 2 3 4 2 4 3 2 3" xfId="37938" xr:uid="{00000000-0005-0000-0000-0000F1790000}"/>
    <cellStyle name="Saída 2 3 4 2 4 4" xfId="13304" xr:uid="{00000000-0005-0000-0000-0000F2790000}"/>
    <cellStyle name="Saída 2 3 4 2 4 4 2" xfId="22556" xr:uid="{00000000-0005-0000-0000-0000F3790000}"/>
    <cellStyle name="Saída 2 3 4 2 4 4 3" xfId="31808" xr:uid="{00000000-0005-0000-0000-0000F4790000}"/>
    <cellStyle name="Saída 2 3 4 2 5" xfId="5458" xr:uid="{00000000-0005-0000-0000-0000F5790000}"/>
    <cellStyle name="Saída 2 3 4 2 5 2" xfId="14710" xr:uid="{00000000-0005-0000-0000-0000F6790000}"/>
    <cellStyle name="Saída 2 3 4 2 5 2 2" xfId="23962" xr:uid="{00000000-0005-0000-0000-0000F7790000}"/>
    <cellStyle name="Saída 2 3 4 2 5 2 3" xfId="33214" xr:uid="{00000000-0005-0000-0000-0000F8790000}"/>
    <cellStyle name="Saída 2 3 4 2 6" xfId="8141" xr:uid="{00000000-0005-0000-0000-0000F9790000}"/>
    <cellStyle name="Saída 2 3 4 2 6 2" xfId="17393" xr:uid="{00000000-0005-0000-0000-0000FA790000}"/>
    <cellStyle name="Saída 2 3 4 2 6 2 2" xfId="26645" xr:uid="{00000000-0005-0000-0000-0000FB790000}"/>
    <cellStyle name="Saída 2 3 4 2 6 2 3" xfId="35897" xr:uid="{00000000-0005-0000-0000-0000FC790000}"/>
    <cellStyle name="Saída 2 3 4 2 7" xfId="11263" xr:uid="{00000000-0005-0000-0000-0000FD790000}"/>
    <cellStyle name="Saída 2 3 4 2 7 2" xfId="20515" xr:uid="{00000000-0005-0000-0000-0000FE790000}"/>
    <cellStyle name="Saída 2 3 4 2 7 3" xfId="29767" xr:uid="{00000000-0005-0000-0000-0000FF790000}"/>
    <cellStyle name="Saída 2 3 4 3" xfId="2090" xr:uid="{00000000-0005-0000-0000-0000007A0000}"/>
    <cellStyle name="Saída 2 3 4 3 2" xfId="2839" xr:uid="{00000000-0005-0000-0000-0000017A0000}"/>
    <cellStyle name="Saída 2 3 4 3 2 2" xfId="6287" xr:uid="{00000000-0005-0000-0000-0000027A0000}"/>
    <cellStyle name="Saída 2 3 4 3 2 2 2" xfId="15539" xr:uid="{00000000-0005-0000-0000-0000037A0000}"/>
    <cellStyle name="Saída 2 3 4 3 2 2 2 2" xfId="24791" xr:uid="{00000000-0005-0000-0000-0000047A0000}"/>
    <cellStyle name="Saída 2 3 4 3 2 2 2 3" xfId="34043" xr:uid="{00000000-0005-0000-0000-0000057A0000}"/>
    <cellStyle name="Saída 2 3 4 3 2 3" xfId="8969" xr:uid="{00000000-0005-0000-0000-0000067A0000}"/>
    <cellStyle name="Saída 2 3 4 3 2 3 2" xfId="18221" xr:uid="{00000000-0005-0000-0000-0000077A0000}"/>
    <cellStyle name="Saída 2 3 4 3 2 3 2 2" xfId="27473" xr:uid="{00000000-0005-0000-0000-0000087A0000}"/>
    <cellStyle name="Saída 2 3 4 3 2 3 2 3" xfId="36725" xr:uid="{00000000-0005-0000-0000-0000097A0000}"/>
    <cellStyle name="Saída 2 3 4 3 2 4" xfId="12091" xr:uid="{00000000-0005-0000-0000-00000A7A0000}"/>
    <cellStyle name="Saída 2 3 4 3 2 4 2" xfId="21343" xr:uid="{00000000-0005-0000-0000-00000B7A0000}"/>
    <cellStyle name="Saída 2 3 4 3 2 4 3" xfId="30595" xr:uid="{00000000-0005-0000-0000-00000C7A0000}"/>
    <cellStyle name="Saída 2 3 4 3 3" xfId="3495" xr:uid="{00000000-0005-0000-0000-00000D7A0000}"/>
    <cellStyle name="Saída 2 3 4 3 3 2" xfId="6943" xr:uid="{00000000-0005-0000-0000-00000E7A0000}"/>
    <cellStyle name="Saída 2 3 4 3 3 2 2" xfId="16195" xr:uid="{00000000-0005-0000-0000-00000F7A0000}"/>
    <cellStyle name="Saída 2 3 4 3 3 2 2 2" xfId="25447" xr:uid="{00000000-0005-0000-0000-0000107A0000}"/>
    <cellStyle name="Saída 2 3 4 3 3 2 2 3" xfId="34699" xr:uid="{00000000-0005-0000-0000-0000117A0000}"/>
    <cellStyle name="Saída 2 3 4 3 3 3" xfId="9625" xr:uid="{00000000-0005-0000-0000-0000127A0000}"/>
    <cellStyle name="Saída 2 3 4 3 3 3 2" xfId="18877" xr:uid="{00000000-0005-0000-0000-0000137A0000}"/>
    <cellStyle name="Saída 2 3 4 3 3 3 2 2" xfId="28129" xr:uid="{00000000-0005-0000-0000-0000147A0000}"/>
    <cellStyle name="Saída 2 3 4 3 3 3 2 3" xfId="37381" xr:uid="{00000000-0005-0000-0000-0000157A0000}"/>
    <cellStyle name="Saída 2 3 4 3 3 4" xfId="12747" xr:uid="{00000000-0005-0000-0000-0000167A0000}"/>
    <cellStyle name="Saída 2 3 4 3 3 4 2" xfId="21999" xr:uid="{00000000-0005-0000-0000-0000177A0000}"/>
    <cellStyle name="Saída 2 3 4 3 3 4 3" xfId="31251" xr:uid="{00000000-0005-0000-0000-0000187A0000}"/>
    <cellStyle name="Saída 2 3 4 3 4" xfId="4130" xr:uid="{00000000-0005-0000-0000-0000197A0000}"/>
    <cellStyle name="Saída 2 3 4 3 4 2" xfId="7578" xr:uid="{00000000-0005-0000-0000-00001A7A0000}"/>
    <cellStyle name="Saída 2 3 4 3 4 2 2" xfId="16830" xr:uid="{00000000-0005-0000-0000-00001B7A0000}"/>
    <cellStyle name="Saída 2 3 4 3 4 2 2 2" xfId="26082" xr:uid="{00000000-0005-0000-0000-00001C7A0000}"/>
    <cellStyle name="Saída 2 3 4 3 4 2 2 3" xfId="35334" xr:uid="{00000000-0005-0000-0000-00001D7A0000}"/>
    <cellStyle name="Saída 2 3 4 3 4 3" xfId="10260" xr:uid="{00000000-0005-0000-0000-00001E7A0000}"/>
    <cellStyle name="Saída 2 3 4 3 4 3 2" xfId="19512" xr:uid="{00000000-0005-0000-0000-00001F7A0000}"/>
    <cellStyle name="Saída 2 3 4 3 4 3 2 2" xfId="28764" xr:uid="{00000000-0005-0000-0000-0000207A0000}"/>
    <cellStyle name="Saída 2 3 4 3 4 3 2 3" xfId="38016" xr:uid="{00000000-0005-0000-0000-0000217A0000}"/>
    <cellStyle name="Saída 2 3 4 3 4 4" xfId="13382" xr:uid="{00000000-0005-0000-0000-0000227A0000}"/>
    <cellStyle name="Saída 2 3 4 3 4 4 2" xfId="22634" xr:uid="{00000000-0005-0000-0000-0000237A0000}"/>
    <cellStyle name="Saída 2 3 4 3 4 4 3" xfId="31886" xr:uid="{00000000-0005-0000-0000-0000247A0000}"/>
    <cellStyle name="Saída 2 3 4 3 5" xfId="5538" xr:uid="{00000000-0005-0000-0000-0000257A0000}"/>
    <cellStyle name="Saída 2 3 4 3 5 2" xfId="14790" xr:uid="{00000000-0005-0000-0000-0000267A0000}"/>
    <cellStyle name="Saída 2 3 4 3 5 2 2" xfId="24042" xr:uid="{00000000-0005-0000-0000-0000277A0000}"/>
    <cellStyle name="Saída 2 3 4 3 5 2 3" xfId="33294" xr:uid="{00000000-0005-0000-0000-0000287A0000}"/>
    <cellStyle name="Saída 2 3 4 3 6" xfId="8220" xr:uid="{00000000-0005-0000-0000-0000297A0000}"/>
    <cellStyle name="Saída 2 3 4 3 6 2" xfId="17472" xr:uid="{00000000-0005-0000-0000-00002A7A0000}"/>
    <cellStyle name="Saída 2 3 4 3 6 2 2" xfId="26724" xr:uid="{00000000-0005-0000-0000-00002B7A0000}"/>
    <cellStyle name="Saída 2 3 4 3 6 2 3" xfId="35976" xr:uid="{00000000-0005-0000-0000-00002C7A0000}"/>
    <cellStyle name="Saída 2 3 4 3 7" xfId="11342" xr:uid="{00000000-0005-0000-0000-00002D7A0000}"/>
    <cellStyle name="Saída 2 3 4 3 7 2" xfId="20594" xr:uid="{00000000-0005-0000-0000-00002E7A0000}"/>
    <cellStyle name="Saída 2 3 4 3 7 3" xfId="29846" xr:uid="{00000000-0005-0000-0000-00002F7A0000}"/>
    <cellStyle name="Saída 2 3 4 4" xfId="2163" xr:uid="{00000000-0005-0000-0000-0000307A0000}"/>
    <cellStyle name="Saída 2 3 4 4 2" xfId="2912" xr:uid="{00000000-0005-0000-0000-0000317A0000}"/>
    <cellStyle name="Saída 2 3 4 4 2 2" xfId="6360" xr:uid="{00000000-0005-0000-0000-0000327A0000}"/>
    <cellStyle name="Saída 2 3 4 4 2 2 2" xfId="15612" xr:uid="{00000000-0005-0000-0000-0000337A0000}"/>
    <cellStyle name="Saída 2 3 4 4 2 2 2 2" xfId="24864" xr:uid="{00000000-0005-0000-0000-0000347A0000}"/>
    <cellStyle name="Saída 2 3 4 4 2 2 2 3" xfId="34116" xr:uid="{00000000-0005-0000-0000-0000357A0000}"/>
    <cellStyle name="Saída 2 3 4 4 2 3" xfId="9042" xr:uid="{00000000-0005-0000-0000-0000367A0000}"/>
    <cellStyle name="Saída 2 3 4 4 2 3 2" xfId="18294" xr:uid="{00000000-0005-0000-0000-0000377A0000}"/>
    <cellStyle name="Saída 2 3 4 4 2 3 2 2" xfId="27546" xr:uid="{00000000-0005-0000-0000-0000387A0000}"/>
    <cellStyle name="Saída 2 3 4 4 2 3 2 3" xfId="36798" xr:uid="{00000000-0005-0000-0000-0000397A0000}"/>
    <cellStyle name="Saída 2 3 4 4 2 4" xfId="12164" xr:uid="{00000000-0005-0000-0000-00003A7A0000}"/>
    <cellStyle name="Saída 2 3 4 4 2 4 2" xfId="21416" xr:uid="{00000000-0005-0000-0000-00003B7A0000}"/>
    <cellStyle name="Saída 2 3 4 4 2 4 3" xfId="30668" xr:uid="{00000000-0005-0000-0000-00003C7A0000}"/>
    <cellStyle name="Saída 2 3 4 4 3" xfId="3568" xr:uid="{00000000-0005-0000-0000-00003D7A0000}"/>
    <cellStyle name="Saída 2 3 4 4 3 2" xfId="7016" xr:uid="{00000000-0005-0000-0000-00003E7A0000}"/>
    <cellStyle name="Saída 2 3 4 4 3 2 2" xfId="16268" xr:uid="{00000000-0005-0000-0000-00003F7A0000}"/>
    <cellStyle name="Saída 2 3 4 4 3 2 2 2" xfId="25520" xr:uid="{00000000-0005-0000-0000-0000407A0000}"/>
    <cellStyle name="Saída 2 3 4 4 3 2 2 3" xfId="34772" xr:uid="{00000000-0005-0000-0000-0000417A0000}"/>
    <cellStyle name="Saída 2 3 4 4 3 3" xfId="9698" xr:uid="{00000000-0005-0000-0000-0000427A0000}"/>
    <cellStyle name="Saída 2 3 4 4 3 3 2" xfId="18950" xr:uid="{00000000-0005-0000-0000-0000437A0000}"/>
    <cellStyle name="Saída 2 3 4 4 3 3 2 2" xfId="28202" xr:uid="{00000000-0005-0000-0000-0000447A0000}"/>
    <cellStyle name="Saída 2 3 4 4 3 3 2 3" xfId="37454" xr:uid="{00000000-0005-0000-0000-0000457A0000}"/>
    <cellStyle name="Saída 2 3 4 4 3 4" xfId="12820" xr:uid="{00000000-0005-0000-0000-0000467A0000}"/>
    <cellStyle name="Saída 2 3 4 4 3 4 2" xfId="22072" xr:uid="{00000000-0005-0000-0000-0000477A0000}"/>
    <cellStyle name="Saída 2 3 4 4 3 4 3" xfId="31324" xr:uid="{00000000-0005-0000-0000-0000487A0000}"/>
    <cellStyle name="Saída 2 3 4 4 4" xfId="4203" xr:uid="{00000000-0005-0000-0000-0000497A0000}"/>
    <cellStyle name="Saída 2 3 4 4 4 2" xfId="7651" xr:uid="{00000000-0005-0000-0000-00004A7A0000}"/>
    <cellStyle name="Saída 2 3 4 4 4 2 2" xfId="16903" xr:uid="{00000000-0005-0000-0000-00004B7A0000}"/>
    <cellStyle name="Saída 2 3 4 4 4 2 2 2" xfId="26155" xr:uid="{00000000-0005-0000-0000-00004C7A0000}"/>
    <cellStyle name="Saída 2 3 4 4 4 2 2 3" xfId="35407" xr:uid="{00000000-0005-0000-0000-00004D7A0000}"/>
    <cellStyle name="Saída 2 3 4 4 4 3" xfId="10333" xr:uid="{00000000-0005-0000-0000-00004E7A0000}"/>
    <cellStyle name="Saída 2 3 4 4 4 3 2" xfId="19585" xr:uid="{00000000-0005-0000-0000-00004F7A0000}"/>
    <cellStyle name="Saída 2 3 4 4 4 3 2 2" xfId="28837" xr:uid="{00000000-0005-0000-0000-0000507A0000}"/>
    <cellStyle name="Saída 2 3 4 4 4 3 2 3" xfId="38089" xr:uid="{00000000-0005-0000-0000-0000517A0000}"/>
    <cellStyle name="Saída 2 3 4 4 4 4" xfId="13455" xr:uid="{00000000-0005-0000-0000-0000527A0000}"/>
    <cellStyle name="Saída 2 3 4 4 4 4 2" xfId="22707" xr:uid="{00000000-0005-0000-0000-0000537A0000}"/>
    <cellStyle name="Saída 2 3 4 4 4 4 3" xfId="31959" xr:uid="{00000000-0005-0000-0000-0000547A0000}"/>
    <cellStyle name="Saída 2 3 4 4 5" xfId="5611" xr:uid="{00000000-0005-0000-0000-0000557A0000}"/>
    <cellStyle name="Saída 2 3 4 4 5 2" xfId="14863" xr:uid="{00000000-0005-0000-0000-0000567A0000}"/>
    <cellStyle name="Saída 2 3 4 4 5 2 2" xfId="24115" xr:uid="{00000000-0005-0000-0000-0000577A0000}"/>
    <cellStyle name="Saída 2 3 4 4 5 2 3" xfId="33367" xr:uid="{00000000-0005-0000-0000-0000587A0000}"/>
    <cellStyle name="Saída 2 3 4 4 6" xfId="8293" xr:uid="{00000000-0005-0000-0000-0000597A0000}"/>
    <cellStyle name="Saída 2 3 4 4 6 2" xfId="17545" xr:uid="{00000000-0005-0000-0000-00005A7A0000}"/>
    <cellStyle name="Saída 2 3 4 4 6 2 2" xfId="26797" xr:uid="{00000000-0005-0000-0000-00005B7A0000}"/>
    <cellStyle name="Saída 2 3 4 4 6 2 3" xfId="36049" xr:uid="{00000000-0005-0000-0000-00005C7A0000}"/>
    <cellStyle name="Saída 2 3 4 4 7" xfId="11415" xr:uid="{00000000-0005-0000-0000-00005D7A0000}"/>
    <cellStyle name="Saída 2 3 4 4 7 2" xfId="20667" xr:uid="{00000000-0005-0000-0000-00005E7A0000}"/>
    <cellStyle name="Saída 2 3 4 4 7 3" xfId="29919" xr:uid="{00000000-0005-0000-0000-00005F7A0000}"/>
    <cellStyle name="Saída 2 3 4 5" xfId="2226" xr:uid="{00000000-0005-0000-0000-0000607A0000}"/>
    <cellStyle name="Saída 2 3 4 5 2" xfId="2975" xr:uid="{00000000-0005-0000-0000-0000617A0000}"/>
    <cellStyle name="Saída 2 3 4 5 2 2" xfId="6423" xr:uid="{00000000-0005-0000-0000-0000627A0000}"/>
    <cellStyle name="Saída 2 3 4 5 2 2 2" xfId="15675" xr:uid="{00000000-0005-0000-0000-0000637A0000}"/>
    <cellStyle name="Saída 2 3 4 5 2 2 2 2" xfId="24927" xr:uid="{00000000-0005-0000-0000-0000647A0000}"/>
    <cellStyle name="Saída 2 3 4 5 2 2 2 3" xfId="34179" xr:uid="{00000000-0005-0000-0000-0000657A0000}"/>
    <cellStyle name="Saída 2 3 4 5 2 3" xfId="9105" xr:uid="{00000000-0005-0000-0000-0000667A0000}"/>
    <cellStyle name="Saída 2 3 4 5 2 3 2" xfId="18357" xr:uid="{00000000-0005-0000-0000-0000677A0000}"/>
    <cellStyle name="Saída 2 3 4 5 2 3 2 2" xfId="27609" xr:uid="{00000000-0005-0000-0000-0000687A0000}"/>
    <cellStyle name="Saída 2 3 4 5 2 3 2 3" xfId="36861" xr:uid="{00000000-0005-0000-0000-0000697A0000}"/>
    <cellStyle name="Saída 2 3 4 5 2 4" xfId="12227" xr:uid="{00000000-0005-0000-0000-00006A7A0000}"/>
    <cellStyle name="Saída 2 3 4 5 2 4 2" xfId="21479" xr:uid="{00000000-0005-0000-0000-00006B7A0000}"/>
    <cellStyle name="Saída 2 3 4 5 2 4 3" xfId="30731" xr:uid="{00000000-0005-0000-0000-00006C7A0000}"/>
    <cellStyle name="Saída 2 3 4 5 3" xfId="3631" xr:uid="{00000000-0005-0000-0000-00006D7A0000}"/>
    <cellStyle name="Saída 2 3 4 5 3 2" xfId="7079" xr:uid="{00000000-0005-0000-0000-00006E7A0000}"/>
    <cellStyle name="Saída 2 3 4 5 3 2 2" xfId="16331" xr:uid="{00000000-0005-0000-0000-00006F7A0000}"/>
    <cellStyle name="Saída 2 3 4 5 3 2 2 2" xfId="25583" xr:uid="{00000000-0005-0000-0000-0000707A0000}"/>
    <cellStyle name="Saída 2 3 4 5 3 2 2 3" xfId="34835" xr:uid="{00000000-0005-0000-0000-0000717A0000}"/>
    <cellStyle name="Saída 2 3 4 5 3 3" xfId="9761" xr:uid="{00000000-0005-0000-0000-0000727A0000}"/>
    <cellStyle name="Saída 2 3 4 5 3 3 2" xfId="19013" xr:uid="{00000000-0005-0000-0000-0000737A0000}"/>
    <cellStyle name="Saída 2 3 4 5 3 3 2 2" xfId="28265" xr:uid="{00000000-0005-0000-0000-0000747A0000}"/>
    <cellStyle name="Saída 2 3 4 5 3 3 2 3" xfId="37517" xr:uid="{00000000-0005-0000-0000-0000757A0000}"/>
    <cellStyle name="Saída 2 3 4 5 3 4" xfId="12883" xr:uid="{00000000-0005-0000-0000-0000767A0000}"/>
    <cellStyle name="Saída 2 3 4 5 3 4 2" xfId="22135" xr:uid="{00000000-0005-0000-0000-0000777A0000}"/>
    <cellStyle name="Saída 2 3 4 5 3 4 3" xfId="31387" xr:uid="{00000000-0005-0000-0000-0000787A0000}"/>
    <cellStyle name="Saída 2 3 4 5 4" xfId="4266" xr:uid="{00000000-0005-0000-0000-0000797A0000}"/>
    <cellStyle name="Saída 2 3 4 5 4 2" xfId="7714" xr:uid="{00000000-0005-0000-0000-00007A7A0000}"/>
    <cellStyle name="Saída 2 3 4 5 4 2 2" xfId="16966" xr:uid="{00000000-0005-0000-0000-00007B7A0000}"/>
    <cellStyle name="Saída 2 3 4 5 4 2 2 2" xfId="26218" xr:uid="{00000000-0005-0000-0000-00007C7A0000}"/>
    <cellStyle name="Saída 2 3 4 5 4 2 2 3" xfId="35470" xr:uid="{00000000-0005-0000-0000-00007D7A0000}"/>
    <cellStyle name="Saída 2 3 4 5 4 3" xfId="10396" xr:uid="{00000000-0005-0000-0000-00007E7A0000}"/>
    <cellStyle name="Saída 2 3 4 5 4 3 2" xfId="19648" xr:uid="{00000000-0005-0000-0000-00007F7A0000}"/>
    <cellStyle name="Saída 2 3 4 5 4 3 2 2" xfId="28900" xr:uid="{00000000-0005-0000-0000-0000807A0000}"/>
    <cellStyle name="Saída 2 3 4 5 4 3 2 3" xfId="38152" xr:uid="{00000000-0005-0000-0000-0000817A0000}"/>
    <cellStyle name="Saída 2 3 4 5 4 4" xfId="13518" xr:uid="{00000000-0005-0000-0000-0000827A0000}"/>
    <cellStyle name="Saída 2 3 4 5 4 4 2" xfId="22770" xr:uid="{00000000-0005-0000-0000-0000837A0000}"/>
    <cellStyle name="Saída 2 3 4 5 4 4 3" xfId="32022" xr:uid="{00000000-0005-0000-0000-0000847A0000}"/>
    <cellStyle name="Saída 2 3 4 5 5" xfId="5674" xr:uid="{00000000-0005-0000-0000-0000857A0000}"/>
    <cellStyle name="Saída 2 3 4 5 5 2" xfId="14926" xr:uid="{00000000-0005-0000-0000-0000867A0000}"/>
    <cellStyle name="Saída 2 3 4 5 5 2 2" xfId="24178" xr:uid="{00000000-0005-0000-0000-0000877A0000}"/>
    <cellStyle name="Saída 2 3 4 5 5 2 3" xfId="33430" xr:uid="{00000000-0005-0000-0000-0000887A0000}"/>
    <cellStyle name="Saída 2 3 4 5 6" xfId="8356" xr:uid="{00000000-0005-0000-0000-0000897A0000}"/>
    <cellStyle name="Saída 2 3 4 5 6 2" xfId="17608" xr:uid="{00000000-0005-0000-0000-00008A7A0000}"/>
    <cellStyle name="Saída 2 3 4 5 6 2 2" xfId="26860" xr:uid="{00000000-0005-0000-0000-00008B7A0000}"/>
    <cellStyle name="Saída 2 3 4 5 6 2 3" xfId="36112" xr:uid="{00000000-0005-0000-0000-00008C7A0000}"/>
    <cellStyle name="Saída 2 3 4 5 7" xfId="11478" xr:uid="{00000000-0005-0000-0000-00008D7A0000}"/>
    <cellStyle name="Saída 2 3 4 5 7 2" xfId="20730" xr:uid="{00000000-0005-0000-0000-00008E7A0000}"/>
    <cellStyle name="Saída 2 3 4 5 7 3" xfId="29982" xr:uid="{00000000-0005-0000-0000-00008F7A0000}"/>
    <cellStyle name="Saída 2 3 4 6" xfId="2284" xr:uid="{00000000-0005-0000-0000-0000907A0000}"/>
    <cellStyle name="Saída 2 3 4 6 2" xfId="3033" xr:uid="{00000000-0005-0000-0000-0000917A0000}"/>
    <cellStyle name="Saída 2 3 4 6 2 2" xfId="6481" xr:uid="{00000000-0005-0000-0000-0000927A0000}"/>
    <cellStyle name="Saída 2 3 4 6 2 2 2" xfId="15733" xr:uid="{00000000-0005-0000-0000-0000937A0000}"/>
    <cellStyle name="Saída 2 3 4 6 2 2 2 2" xfId="24985" xr:uid="{00000000-0005-0000-0000-0000947A0000}"/>
    <cellStyle name="Saída 2 3 4 6 2 2 2 3" xfId="34237" xr:uid="{00000000-0005-0000-0000-0000957A0000}"/>
    <cellStyle name="Saída 2 3 4 6 2 3" xfId="9163" xr:uid="{00000000-0005-0000-0000-0000967A0000}"/>
    <cellStyle name="Saída 2 3 4 6 2 3 2" xfId="18415" xr:uid="{00000000-0005-0000-0000-0000977A0000}"/>
    <cellStyle name="Saída 2 3 4 6 2 3 2 2" xfId="27667" xr:uid="{00000000-0005-0000-0000-0000987A0000}"/>
    <cellStyle name="Saída 2 3 4 6 2 3 2 3" xfId="36919" xr:uid="{00000000-0005-0000-0000-0000997A0000}"/>
    <cellStyle name="Saída 2 3 4 6 2 4" xfId="12285" xr:uid="{00000000-0005-0000-0000-00009A7A0000}"/>
    <cellStyle name="Saída 2 3 4 6 2 4 2" xfId="21537" xr:uid="{00000000-0005-0000-0000-00009B7A0000}"/>
    <cellStyle name="Saída 2 3 4 6 2 4 3" xfId="30789" xr:uid="{00000000-0005-0000-0000-00009C7A0000}"/>
    <cellStyle name="Saída 2 3 4 6 3" xfId="3689" xr:uid="{00000000-0005-0000-0000-00009D7A0000}"/>
    <cellStyle name="Saída 2 3 4 6 3 2" xfId="7137" xr:uid="{00000000-0005-0000-0000-00009E7A0000}"/>
    <cellStyle name="Saída 2 3 4 6 3 2 2" xfId="16389" xr:uid="{00000000-0005-0000-0000-00009F7A0000}"/>
    <cellStyle name="Saída 2 3 4 6 3 2 2 2" xfId="25641" xr:uid="{00000000-0005-0000-0000-0000A07A0000}"/>
    <cellStyle name="Saída 2 3 4 6 3 2 2 3" xfId="34893" xr:uid="{00000000-0005-0000-0000-0000A17A0000}"/>
    <cellStyle name="Saída 2 3 4 6 3 3" xfId="9819" xr:uid="{00000000-0005-0000-0000-0000A27A0000}"/>
    <cellStyle name="Saída 2 3 4 6 3 3 2" xfId="19071" xr:uid="{00000000-0005-0000-0000-0000A37A0000}"/>
    <cellStyle name="Saída 2 3 4 6 3 3 2 2" xfId="28323" xr:uid="{00000000-0005-0000-0000-0000A47A0000}"/>
    <cellStyle name="Saída 2 3 4 6 3 3 2 3" xfId="37575" xr:uid="{00000000-0005-0000-0000-0000A57A0000}"/>
    <cellStyle name="Saída 2 3 4 6 3 4" xfId="12941" xr:uid="{00000000-0005-0000-0000-0000A67A0000}"/>
    <cellStyle name="Saída 2 3 4 6 3 4 2" xfId="22193" xr:uid="{00000000-0005-0000-0000-0000A77A0000}"/>
    <cellStyle name="Saída 2 3 4 6 3 4 3" xfId="31445" xr:uid="{00000000-0005-0000-0000-0000A87A0000}"/>
    <cellStyle name="Saída 2 3 4 6 4" xfId="4324" xr:uid="{00000000-0005-0000-0000-0000A97A0000}"/>
    <cellStyle name="Saída 2 3 4 6 4 2" xfId="7772" xr:uid="{00000000-0005-0000-0000-0000AA7A0000}"/>
    <cellStyle name="Saída 2 3 4 6 4 2 2" xfId="17024" xr:uid="{00000000-0005-0000-0000-0000AB7A0000}"/>
    <cellStyle name="Saída 2 3 4 6 4 2 2 2" xfId="26276" xr:uid="{00000000-0005-0000-0000-0000AC7A0000}"/>
    <cellStyle name="Saída 2 3 4 6 4 2 2 3" xfId="35528" xr:uid="{00000000-0005-0000-0000-0000AD7A0000}"/>
    <cellStyle name="Saída 2 3 4 6 4 3" xfId="10454" xr:uid="{00000000-0005-0000-0000-0000AE7A0000}"/>
    <cellStyle name="Saída 2 3 4 6 4 3 2" xfId="19706" xr:uid="{00000000-0005-0000-0000-0000AF7A0000}"/>
    <cellStyle name="Saída 2 3 4 6 4 3 2 2" xfId="28958" xr:uid="{00000000-0005-0000-0000-0000B07A0000}"/>
    <cellStyle name="Saída 2 3 4 6 4 3 2 3" xfId="38210" xr:uid="{00000000-0005-0000-0000-0000B17A0000}"/>
    <cellStyle name="Saída 2 3 4 6 4 4" xfId="13576" xr:uid="{00000000-0005-0000-0000-0000B27A0000}"/>
    <cellStyle name="Saída 2 3 4 6 4 4 2" xfId="22828" xr:uid="{00000000-0005-0000-0000-0000B37A0000}"/>
    <cellStyle name="Saída 2 3 4 6 4 4 3" xfId="32080" xr:uid="{00000000-0005-0000-0000-0000B47A0000}"/>
    <cellStyle name="Saída 2 3 4 6 5" xfId="5732" xr:uid="{00000000-0005-0000-0000-0000B57A0000}"/>
    <cellStyle name="Saída 2 3 4 6 5 2" xfId="14984" xr:uid="{00000000-0005-0000-0000-0000B67A0000}"/>
    <cellStyle name="Saída 2 3 4 6 5 2 2" xfId="24236" xr:uid="{00000000-0005-0000-0000-0000B77A0000}"/>
    <cellStyle name="Saída 2 3 4 6 5 2 3" xfId="33488" xr:uid="{00000000-0005-0000-0000-0000B87A0000}"/>
    <cellStyle name="Saída 2 3 4 6 6" xfId="8414" xr:uid="{00000000-0005-0000-0000-0000B97A0000}"/>
    <cellStyle name="Saída 2 3 4 6 6 2" xfId="17666" xr:uid="{00000000-0005-0000-0000-0000BA7A0000}"/>
    <cellStyle name="Saída 2 3 4 6 6 2 2" xfId="26918" xr:uid="{00000000-0005-0000-0000-0000BB7A0000}"/>
    <cellStyle name="Saída 2 3 4 6 6 2 3" xfId="36170" xr:uid="{00000000-0005-0000-0000-0000BC7A0000}"/>
    <cellStyle name="Saída 2 3 4 6 7" xfId="11536" xr:uid="{00000000-0005-0000-0000-0000BD7A0000}"/>
    <cellStyle name="Saída 2 3 4 6 7 2" xfId="20788" xr:uid="{00000000-0005-0000-0000-0000BE7A0000}"/>
    <cellStyle name="Saída 2 3 4 6 7 3" xfId="30040" xr:uid="{00000000-0005-0000-0000-0000BF7A0000}"/>
    <cellStyle name="Saída 2 3 4 7" xfId="1127" xr:uid="{00000000-0005-0000-0000-0000C07A0000}"/>
    <cellStyle name="Saída 2 3 4 7 2" xfId="4855" xr:uid="{00000000-0005-0000-0000-0000C17A0000}"/>
    <cellStyle name="Saída 2 3 4 7 2 2" xfId="14107" xr:uid="{00000000-0005-0000-0000-0000C27A0000}"/>
    <cellStyle name="Saída 2 3 4 7 2 2 2" xfId="23359" xr:uid="{00000000-0005-0000-0000-0000C37A0000}"/>
    <cellStyle name="Saída 2 3 4 7 2 2 3" xfId="32611" xr:uid="{00000000-0005-0000-0000-0000C47A0000}"/>
    <cellStyle name="Saída 2 3 4 7 3" xfId="4333" xr:uid="{00000000-0005-0000-0000-0000C57A0000}"/>
    <cellStyle name="Saída 2 3 4 7 3 2" xfId="13585" xr:uid="{00000000-0005-0000-0000-0000C67A0000}"/>
    <cellStyle name="Saída 2 3 4 7 3 2 2" xfId="22837" xr:uid="{00000000-0005-0000-0000-0000C77A0000}"/>
    <cellStyle name="Saída 2 3 4 7 3 2 3" xfId="32089" xr:uid="{00000000-0005-0000-0000-0000C87A0000}"/>
    <cellStyle name="Saída 2 3 4 7 4" xfId="10881" xr:uid="{00000000-0005-0000-0000-0000C97A0000}"/>
    <cellStyle name="Saída 2 3 4 7 4 2" xfId="20133" xr:uid="{00000000-0005-0000-0000-0000CA7A0000}"/>
    <cellStyle name="Saída 2 3 4 7 4 3" xfId="29385" xr:uid="{00000000-0005-0000-0000-0000CB7A0000}"/>
    <cellStyle name="Saída 2 3 4 8" xfId="2333" xr:uid="{00000000-0005-0000-0000-0000CC7A0000}"/>
    <cellStyle name="Saída 2 3 4 8 2" xfId="5781" xr:uid="{00000000-0005-0000-0000-0000CD7A0000}"/>
    <cellStyle name="Saída 2 3 4 8 2 2" xfId="15033" xr:uid="{00000000-0005-0000-0000-0000CE7A0000}"/>
    <cellStyle name="Saída 2 3 4 8 2 2 2" xfId="24285" xr:uid="{00000000-0005-0000-0000-0000CF7A0000}"/>
    <cellStyle name="Saída 2 3 4 8 2 2 3" xfId="33537" xr:uid="{00000000-0005-0000-0000-0000D07A0000}"/>
    <cellStyle name="Saída 2 3 4 8 3" xfId="8463" xr:uid="{00000000-0005-0000-0000-0000D17A0000}"/>
    <cellStyle name="Saída 2 3 4 8 3 2" xfId="17715" xr:uid="{00000000-0005-0000-0000-0000D27A0000}"/>
    <cellStyle name="Saída 2 3 4 8 3 2 2" xfId="26967" xr:uid="{00000000-0005-0000-0000-0000D37A0000}"/>
    <cellStyle name="Saída 2 3 4 8 3 2 3" xfId="36219" xr:uid="{00000000-0005-0000-0000-0000D47A0000}"/>
    <cellStyle name="Saída 2 3 4 8 4" xfId="11585" xr:uid="{00000000-0005-0000-0000-0000D57A0000}"/>
    <cellStyle name="Saída 2 3 4 8 4 2" xfId="20837" xr:uid="{00000000-0005-0000-0000-0000D67A0000}"/>
    <cellStyle name="Saída 2 3 4 8 4 3" xfId="30089" xr:uid="{00000000-0005-0000-0000-0000D77A0000}"/>
    <cellStyle name="Saída 2 3 4 9" xfId="991" xr:uid="{00000000-0005-0000-0000-0000D87A0000}"/>
    <cellStyle name="Saída 2 3 4 9 2" xfId="4719" xr:uid="{00000000-0005-0000-0000-0000D97A0000}"/>
    <cellStyle name="Saída 2 3 4 9 2 2" xfId="13971" xr:uid="{00000000-0005-0000-0000-0000DA7A0000}"/>
    <cellStyle name="Saída 2 3 4 9 2 2 2" xfId="23223" xr:uid="{00000000-0005-0000-0000-0000DB7A0000}"/>
    <cellStyle name="Saída 2 3 4 9 2 2 3" xfId="32475" xr:uid="{00000000-0005-0000-0000-0000DC7A0000}"/>
    <cellStyle name="Saída 2 3 4 9 3" xfId="4358" xr:uid="{00000000-0005-0000-0000-0000DD7A0000}"/>
    <cellStyle name="Saída 2 3 4 9 3 2" xfId="13610" xr:uid="{00000000-0005-0000-0000-0000DE7A0000}"/>
    <cellStyle name="Saída 2 3 4 9 3 2 2" xfId="22862" xr:uid="{00000000-0005-0000-0000-0000DF7A0000}"/>
    <cellStyle name="Saída 2 3 4 9 3 2 3" xfId="32114" xr:uid="{00000000-0005-0000-0000-0000E07A0000}"/>
    <cellStyle name="Saída 2 3 4 9 4" xfId="10745" xr:uid="{00000000-0005-0000-0000-0000E17A0000}"/>
    <cellStyle name="Saída 2 3 4 9 4 2" xfId="19997" xr:uid="{00000000-0005-0000-0000-0000E27A0000}"/>
    <cellStyle name="Saída 2 3 4 9 4 3" xfId="29249" xr:uid="{00000000-0005-0000-0000-0000E37A0000}"/>
    <cellStyle name="Saída 2 3 5" xfId="1800" xr:uid="{00000000-0005-0000-0000-0000E47A0000}"/>
    <cellStyle name="Saída 2 3 5 2" xfId="2553" xr:uid="{00000000-0005-0000-0000-0000E57A0000}"/>
    <cellStyle name="Saída 2 3 5 2 2" xfId="6001" xr:uid="{00000000-0005-0000-0000-0000E67A0000}"/>
    <cellStyle name="Saída 2 3 5 2 2 2" xfId="15253" xr:uid="{00000000-0005-0000-0000-0000E77A0000}"/>
    <cellStyle name="Saída 2 3 5 2 2 2 2" xfId="24505" xr:uid="{00000000-0005-0000-0000-0000E87A0000}"/>
    <cellStyle name="Saída 2 3 5 2 2 2 3" xfId="33757" xr:uid="{00000000-0005-0000-0000-0000E97A0000}"/>
    <cellStyle name="Saída 2 3 5 2 3" xfId="8683" xr:uid="{00000000-0005-0000-0000-0000EA7A0000}"/>
    <cellStyle name="Saída 2 3 5 2 3 2" xfId="17935" xr:uid="{00000000-0005-0000-0000-0000EB7A0000}"/>
    <cellStyle name="Saída 2 3 5 2 3 2 2" xfId="27187" xr:uid="{00000000-0005-0000-0000-0000EC7A0000}"/>
    <cellStyle name="Saída 2 3 5 2 3 2 3" xfId="36439" xr:uid="{00000000-0005-0000-0000-0000ED7A0000}"/>
    <cellStyle name="Saída 2 3 5 2 4" xfId="11805" xr:uid="{00000000-0005-0000-0000-0000EE7A0000}"/>
    <cellStyle name="Saída 2 3 5 2 4 2" xfId="21057" xr:uid="{00000000-0005-0000-0000-0000EF7A0000}"/>
    <cellStyle name="Saída 2 3 5 2 4 3" xfId="30309" xr:uid="{00000000-0005-0000-0000-0000F07A0000}"/>
    <cellStyle name="Saída 2 3 5 3" xfId="3209" xr:uid="{00000000-0005-0000-0000-0000F17A0000}"/>
    <cellStyle name="Saída 2 3 5 3 2" xfId="6657" xr:uid="{00000000-0005-0000-0000-0000F27A0000}"/>
    <cellStyle name="Saída 2 3 5 3 2 2" xfId="15909" xr:uid="{00000000-0005-0000-0000-0000F37A0000}"/>
    <cellStyle name="Saída 2 3 5 3 2 2 2" xfId="25161" xr:uid="{00000000-0005-0000-0000-0000F47A0000}"/>
    <cellStyle name="Saída 2 3 5 3 2 2 3" xfId="34413" xr:uid="{00000000-0005-0000-0000-0000F57A0000}"/>
    <cellStyle name="Saída 2 3 5 3 3" xfId="9339" xr:uid="{00000000-0005-0000-0000-0000F67A0000}"/>
    <cellStyle name="Saída 2 3 5 3 3 2" xfId="18591" xr:uid="{00000000-0005-0000-0000-0000F77A0000}"/>
    <cellStyle name="Saída 2 3 5 3 3 2 2" xfId="27843" xr:uid="{00000000-0005-0000-0000-0000F87A0000}"/>
    <cellStyle name="Saída 2 3 5 3 3 2 3" xfId="37095" xr:uid="{00000000-0005-0000-0000-0000F97A0000}"/>
    <cellStyle name="Saída 2 3 5 3 4" xfId="12461" xr:uid="{00000000-0005-0000-0000-0000FA7A0000}"/>
    <cellStyle name="Saída 2 3 5 3 4 2" xfId="21713" xr:uid="{00000000-0005-0000-0000-0000FB7A0000}"/>
    <cellStyle name="Saída 2 3 5 3 4 3" xfId="30965" xr:uid="{00000000-0005-0000-0000-0000FC7A0000}"/>
    <cellStyle name="Saída 2 3 5 4" xfId="3844" xr:uid="{00000000-0005-0000-0000-0000FD7A0000}"/>
    <cellStyle name="Saída 2 3 5 4 2" xfId="7292" xr:uid="{00000000-0005-0000-0000-0000FE7A0000}"/>
    <cellStyle name="Saída 2 3 5 4 2 2" xfId="16544" xr:uid="{00000000-0005-0000-0000-0000FF7A0000}"/>
    <cellStyle name="Saída 2 3 5 4 2 2 2" xfId="25796" xr:uid="{00000000-0005-0000-0000-0000007B0000}"/>
    <cellStyle name="Saída 2 3 5 4 2 2 3" xfId="35048" xr:uid="{00000000-0005-0000-0000-0000017B0000}"/>
    <cellStyle name="Saída 2 3 5 4 3" xfId="9974" xr:uid="{00000000-0005-0000-0000-0000027B0000}"/>
    <cellStyle name="Saída 2 3 5 4 3 2" xfId="19226" xr:uid="{00000000-0005-0000-0000-0000037B0000}"/>
    <cellStyle name="Saída 2 3 5 4 3 2 2" xfId="28478" xr:uid="{00000000-0005-0000-0000-0000047B0000}"/>
    <cellStyle name="Saída 2 3 5 4 3 2 3" xfId="37730" xr:uid="{00000000-0005-0000-0000-0000057B0000}"/>
    <cellStyle name="Saída 2 3 5 4 4" xfId="13096" xr:uid="{00000000-0005-0000-0000-0000067B0000}"/>
    <cellStyle name="Saída 2 3 5 4 4 2" xfId="22348" xr:uid="{00000000-0005-0000-0000-0000077B0000}"/>
    <cellStyle name="Saída 2 3 5 4 4 3" xfId="31600" xr:uid="{00000000-0005-0000-0000-0000087B0000}"/>
    <cellStyle name="Saída 2 3 5 5" xfId="5250" xr:uid="{00000000-0005-0000-0000-0000097B0000}"/>
    <cellStyle name="Saída 2 3 5 5 2" xfId="14502" xr:uid="{00000000-0005-0000-0000-00000A7B0000}"/>
    <cellStyle name="Saída 2 3 5 5 2 2" xfId="23754" xr:uid="{00000000-0005-0000-0000-00000B7B0000}"/>
    <cellStyle name="Saída 2 3 5 5 2 3" xfId="33006" xr:uid="{00000000-0005-0000-0000-00000C7B0000}"/>
    <cellStyle name="Saída 2 3 5 6" xfId="7933" xr:uid="{00000000-0005-0000-0000-00000D7B0000}"/>
    <cellStyle name="Saída 2 3 5 6 2" xfId="17185" xr:uid="{00000000-0005-0000-0000-00000E7B0000}"/>
    <cellStyle name="Saída 2 3 5 6 2 2" xfId="26437" xr:uid="{00000000-0005-0000-0000-00000F7B0000}"/>
    <cellStyle name="Saída 2 3 5 6 2 3" xfId="35689" xr:uid="{00000000-0005-0000-0000-0000107B0000}"/>
    <cellStyle name="Saída 2 3 5 7" xfId="11055" xr:uid="{00000000-0005-0000-0000-0000117B0000}"/>
    <cellStyle name="Saída 2 3 5 7 2" xfId="20307" xr:uid="{00000000-0005-0000-0000-0000127B0000}"/>
    <cellStyle name="Saída 2 3 5 7 3" xfId="29559" xr:uid="{00000000-0005-0000-0000-0000137B0000}"/>
    <cellStyle name="Saída 2 3 6" xfId="1920" xr:uid="{00000000-0005-0000-0000-0000147B0000}"/>
    <cellStyle name="Saída 2 3 6 2" xfId="2673" xr:uid="{00000000-0005-0000-0000-0000157B0000}"/>
    <cellStyle name="Saída 2 3 6 2 2" xfId="6121" xr:uid="{00000000-0005-0000-0000-0000167B0000}"/>
    <cellStyle name="Saída 2 3 6 2 2 2" xfId="15373" xr:uid="{00000000-0005-0000-0000-0000177B0000}"/>
    <cellStyle name="Saída 2 3 6 2 2 2 2" xfId="24625" xr:uid="{00000000-0005-0000-0000-0000187B0000}"/>
    <cellStyle name="Saída 2 3 6 2 2 2 3" xfId="33877" xr:uid="{00000000-0005-0000-0000-0000197B0000}"/>
    <cellStyle name="Saída 2 3 6 2 3" xfId="8803" xr:uid="{00000000-0005-0000-0000-00001A7B0000}"/>
    <cellStyle name="Saída 2 3 6 2 3 2" xfId="18055" xr:uid="{00000000-0005-0000-0000-00001B7B0000}"/>
    <cellStyle name="Saída 2 3 6 2 3 2 2" xfId="27307" xr:uid="{00000000-0005-0000-0000-00001C7B0000}"/>
    <cellStyle name="Saída 2 3 6 2 3 2 3" xfId="36559" xr:uid="{00000000-0005-0000-0000-00001D7B0000}"/>
    <cellStyle name="Saída 2 3 6 2 4" xfId="11925" xr:uid="{00000000-0005-0000-0000-00001E7B0000}"/>
    <cellStyle name="Saída 2 3 6 2 4 2" xfId="21177" xr:uid="{00000000-0005-0000-0000-00001F7B0000}"/>
    <cellStyle name="Saída 2 3 6 2 4 3" xfId="30429" xr:uid="{00000000-0005-0000-0000-0000207B0000}"/>
    <cellStyle name="Saída 2 3 6 3" xfId="3329" xr:uid="{00000000-0005-0000-0000-0000217B0000}"/>
    <cellStyle name="Saída 2 3 6 3 2" xfId="6777" xr:uid="{00000000-0005-0000-0000-0000227B0000}"/>
    <cellStyle name="Saída 2 3 6 3 2 2" xfId="16029" xr:uid="{00000000-0005-0000-0000-0000237B0000}"/>
    <cellStyle name="Saída 2 3 6 3 2 2 2" xfId="25281" xr:uid="{00000000-0005-0000-0000-0000247B0000}"/>
    <cellStyle name="Saída 2 3 6 3 2 2 3" xfId="34533" xr:uid="{00000000-0005-0000-0000-0000257B0000}"/>
    <cellStyle name="Saída 2 3 6 3 3" xfId="9459" xr:uid="{00000000-0005-0000-0000-0000267B0000}"/>
    <cellStyle name="Saída 2 3 6 3 3 2" xfId="18711" xr:uid="{00000000-0005-0000-0000-0000277B0000}"/>
    <cellStyle name="Saída 2 3 6 3 3 2 2" xfId="27963" xr:uid="{00000000-0005-0000-0000-0000287B0000}"/>
    <cellStyle name="Saída 2 3 6 3 3 2 3" xfId="37215" xr:uid="{00000000-0005-0000-0000-0000297B0000}"/>
    <cellStyle name="Saída 2 3 6 3 4" xfId="12581" xr:uid="{00000000-0005-0000-0000-00002A7B0000}"/>
    <cellStyle name="Saída 2 3 6 3 4 2" xfId="21833" xr:uid="{00000000-0005-0000-0000-00002B7B0000}"/>
    <cellStyle name="Saída 2 3 6 3 4 3" xfId="31085" xr:uid="{00000000-0005-0000-0000-00002C7B0000}"/>
    <cellStyle name="Saída 2 3 6 4" xfId="3964" xr:uid="{00000000-0005-0000-0000-00002D7B0000}"/>
    <cellStyle name="Saída 2 3 6 4 2" xfId="7412" xr:uid="{00000000-0005-0000-0000-00002E7B0000}"/>
    <cellStyle name="Saída 2 3 6 4 2 2" xfId="16664" xr:uid="{00000000-0005-0000-0000-00002F7B0000}"/>
    <cellStyle name="Saída 2 3 6 4 2 2 2" xfId="25916" xr:uid="{00000000-0005-0000-0000-0000307B0000}"/>
    <cellStyle name="Saída 2 3 6 4 2 2 3" xfId="35168" xr:uid="{00000000-0005-0000-0000-0000317B0000}"/>
    <cellStyle name="Saída 2 3 6 4 3" xfId="10094" xr:uid="{00000000-0005-0000-0000-0000327B0000}"/>
    <cellStyle name="Saída 2 3 6 4 3 2" xfId="19346" xr:uid="{00000000-0005-0000-0000-0000337B0000}"/>
    <cellStyle name="Saída 2 3 6 4 3 2 2" xfId="28598" xr:uid="{00000000-0005-0000-0000-0000347B0000}"/>
    <cellStyle name="Saída 2 3 6 4 3 2 3" xfId="37850" xr:uid="{00000000-0005-0000-0000-0000357B0000}"/>
    <cellStyle name="Saída 2 3 6 4 4" xfId="13216" xr:uid="{00000000-0005-0000-0000-0000367B0000}"/>
    <cellStyle name="Saída 2 3 6 4 4 2" xfId="22468" xr:uid="{00000000-0005-0000-0000-0000377B0000}"/>
    <cellStyle name="Saída 2 3 6 4 4 3" xfId="31720" xr:uid="{00000000-0005-0000-0000-0000387B0000}"/>
    <cellStyle name="Saída 2 3 6 5" xfId="5370" xr:uid="{00000000-0005-0000-0000-0000397B0000}"/>
    <cellStyle name="Saída 2 3 6 5 2" xfId="14622" xr:uid="{00000000-0005-0000-0000-00003A7B0000}"/>
    <cellStyle name="Saída 2 3 6 5 2 2" xfId="23874" xr:uid="{00000000-0005-0000-0000-00003B7B0000}"/>
    <cellStyle name="Saída 2 3 6 5 2 3" xfId="33126" xr:uid="{00000000-0005-0000-0000-00003C7B0000}"/>
    <cellStyle name="Saída 2 3 6 6" xfId="8053" xr:uid="{00000000-0005-0000-0000-00003D7B0000}"/>
    <cellStyle name="Saída 2 3 6 6 2" xfId="17305" xr:uid="{00000000-0005-0000-0000-00003E7B0000}"/>
    <cellStyle name="Saída 2 3 6 6 2 2" xfId="26557" xr:uid="{00000000-0005-0000-0000-00003F7B0000}"/>
    <cellStyle name="Saída 2 3 6 6 2 3" xfId="35809" xr:uid="{00000000-0005-0000-0000-0000407B0000}"/>
    <cellStyle name="Saída 2 3 6 7" xfId="11175" xr:uid="{00000000-0005-0000-0000-0000417B0000}"/>
    <cellStyle name="Saída 2 3 6 7 2" xfId="20427" xr:uid="{00000000-0005-0000-0000-0000427B0000}"/>
    <cellStyle name="Saída 2 3 6 7 3" xfId="29679" xr:uid="{00000000-0005-0000-0000-0000437B0000}"/>
    <cellStyle name="Saída 2 3 7" xfId="1961" xr:uid="{00000000-0005-0000-0000-0000447B0000}"/>
    <cellStyle name="Saída 2 3 7 2" xfId="2714" xr:uid="{00000000-0005-0000-0000-0000457B0000}"/>
    <cellStyle name="Saída 2 3 7 2 2" xfId="6162" xr:uid="{00000000-0005-0000-0000-0000467B0000}"/>
    <cellStyle name="Saída 2 3 7 2 2 2" xfId="15414" xr:uid="{00000000-0005-0000-0000-0000477B0000}"/>
    <cellStyle name="Saída 2 3 7 2 2 2 2" xfId="24666" xr:uid="{00000000-0005-0000-0000-0000487B0000}"/>
    <cellStyle name="Saída 2 3 7 2 2 2 3" xfId="33918" xr:uid="{00000000-0005-0000-0000-0000497B0000}"/>
    <cellStyle name="Saída 2 3 7 2 3" xfId="8844" xr:uid="{00000000-0005-0000-0000-00004A7B0000}"/>
    <cellStyle name="Saída 2 3 7 2 3 2" xfId="18096" xr:uid="{00000000-0005-0000-0000-00004B7B0000}"/>
    <cellStyle name="Saída 2 3 7 2 3 2 2" xfId="27348" xr:uid="{00000000-0005-0000-0000-00004C7B0000}"/>
    <cellStyle name="Saída 2 3 7 2 3 2 3" xfId="36600" xr:uid="{00000000-0005-0000-0000-00004D7B0000}"/>
    <cellStyle name="Saída 2 3 7 2 4" xfId="11966" xr:uid="{00000000-0005-0000-0000-00004E7B0000}"/>
    <cellStyle name="Saída 2 3 7 2 4 2" xfId="21218" xr:uid="{00000000-0005-0000-0000-00004F7B0000}"/>
    <cellStyle name="Saída 2 3 7 2 4 3" xfId="30470" xr:uid="{00000000-0005-0000-0000-0000507B0000}"/>
    <cellStyle name="Saída 2 3 7 3" xfId="3370" xr:uid="{00000000-0005-0000-0000-0000517B0000}"/>
    <cellStyle name="Saída 2 3 7 3 2" xfId="6818" xr:uid="{00000000-0005-0000-0000-0000527B0000}"/>
    <cellStyle name="Saída 2 3 7 3 2 2" xfId="16070" xr:uid="{00000000-0005-0000-0000-0000537B0000}"/>
    <cellStyle name="Saída 2 3 7 3 2 2 2" xfId="25322" xr:uid="{00000000-0005-0000-0000-0000547B0000}"/>
    <cellStyle name="Saída 2 3 7 3 2 2 3" xfId="34574" xr:uid="{00000000-0005-0000-0000-0000557B0000}"/>
    <cellStyle name="Saída 2 3 7 3 3" xfId="9500" xr:uid="{00000000-0005-0000-0000-0000567B0000}"/>
    <cellStyle name="Saída 2 3 7 3 3 2" xfId="18752" xr:uid="{00000000-0005-0000-0000-0000577B0000}"/>
    <cellStyle name="Saída 2 3 7 3 3 2 2" xfId="28004" xr:uid="{00000000-0005-0000-0000-0000587B0000}"/>
    <cellStyle name="Saída 2 3 7 3 3 2 3" xfId="37256" xr:uid="{00000000-0005-0000-0000-0000597B0000}"/>
    <cellStyle name="Saída 2 3 7 3 4" xfId="12622" xr:uid="{00000000-0005-0000-0000-00005A7B0000}"/>
    <cellStyle name="Saída 2 3 7 3 4 2" xfId="21874" xr:uid="{00000000-0005-0000-0000-00005B7B0000}"/>
    <cellStyle name="Saída 2 3 7 3 4 3" xfId="31126" xr:uid="{00000000-0005-0000-0000-00005C7B0000}"/>
    <cellStyle name="Saída 2 3 7 4" xfId="4005" xr:uid="{00000000-0005-0000-0000-00005D7B0000}"/>
    <cellStyle name="Saída 2 3 7 4 2" xfId="7453" xr:uid="{00000000-0005-0000-0000-00005E7B0000}"/>
    <cellStyle name="Saída 2 3 7 4 2 2" xfId="16705" xr:uid="{00000000-0005-0000-0000-00005F7B0000}"/>
    <cellStyle name="Saída 2 3 7 4 2 2 2" xfId="25957" xr:uid="{00000000-0005-0000-0000-0000607B0000}"/>
    <cellStyle name="Saída 2 3 7 4 2 2 3" xfId="35209" xr:uid="{00000000-0005-0000-0000-0000617B0000}"/>
    <cellStyle name="Saída 2 3 7 4 3" xfId="10135" xr:uid="{00000000-0005-0000-0000-0000627B0000}"/>
    <cellStyle name="Saída 2 3 7 4 3 2" xfId="19387" xr:uid="{00000000-0005-0000-0000-0000637B0000}"/>
    <cellStyle name="Saída 2 3 7 4 3 2 2" xfId="28639" xr:uid="{00000000-0005-0000-0000-0000647B0000}"/>
    <cellStyle name="Saída 2 3 7 4 3 2 3" xfId="37891" xr:uid="{00000000-0005-0000-0000-0000657B0000}"/>
    <cellStyle name="Saída 2 3 7 4 4" xfId="13257" xr:uid="{00000000-0005-0000-0000-0000667B0000}"/>
    <cellStyle name="Saída 2 3 7 4 4 2" xfId="22509" xr:uid="{00000000-0005-0000-0000-0000677B0000}"/>
    <cellStyle name="Saída 2 3 7 4 4 3" xfId="31761" xr:uid="{00000000-0005-0000-0000-0000687B0000}"/>
    <cellStyle name="Saída 2 3 7 5" xfId="5411" xr:uid="{00000000-0005-0000-0000-0000697B0000}"/>
    <cellStyle name="Saída 2 3 7 5 2" xfId="14663" xr:uid="{00000000-0005-0000-0000-00006A7B0000}"/>
    <cellStyle name="Saída 2 3 7 5 2 2" xfId="23915" xr:uid="{00000000-0005-0000-0000-00006B7B0000}"/>
    <cellStyle name="Saída 2 3 7 5 2 3" xfId="33167" xr:uid="{00000000-0005-0000-0000-00006C7B0000}"/>
    <cellStyle name="Saída 2 3 7 6" xfId="8094" xr:uid="{00000000-0005-0000-0000-00006D7B0000}"/>
    <cellStyle name="Saída 2 3 7 6 2" xfId="17346" xr:uid="{00000000-0005-0000-0000-00006E7B0000}"/>
    <cellStyle name="Saída 2 3 7 6 2 2" xfId="26598" xr:uid="{00000000-0005-0000-0000-00006F7B0000}"/>
    <cellStyle name="Saída 2 3 7 6 2 3" xfId="35850" xr:uid="{00000000-0005-0000-0000-0000707B0000}"/>
    <cellStyle name="Saída 2 3 7 7" xfId="11216" xr:uid="{00000000-0005-0000-0000-0000717B0000}"/>
    <cellStyle name="Saída 2 3 7 7 2" xfId="20468" xr:uid="{00000000-0005-0000-0000-0000727B0000}"/>
    <cellStyle name="Saída 2 3 7 7 3" xfId="29720" xr:uid="{00000000-0005-0000-0000-0000737B0000}"/>
    <cellStyle name="Saída 2 3 8" xfId="1979" xr:uid="{00000000-0005-0000-0000-0000747B0000}"/>
    <cellStyle name="Saída 2 3 8 2" xfId="2732" xr:uid="{00000000-0005-0000-0000-0000757B0000}"/>
    <cellStyle name="Saída 2 3 8 2 2" xfId="6180" xr:uid="{00000000-0005-0000-0000-0000767B0000}"/>
    <cellStyle name="Saída 2 3 8 2 2 2" xfId="15432" xr:uid="{00000000-0005-0000-0000-0000777B0000}"/>
    <cellStyle name="Saída 2 3 8 2 2 2 2" xfId="24684" xr:uid="{00000000-0005-0000-0000-0000787B0000}"/>
    <cellStyle name="Saída 2 3 8 2 2 2 3" xfId="33936" xr:uid="{00000000-0005-0000-0000-0000797B0000}"/>
    <cellStyle name="Saída 2 3 8 2 3" xfId="8862" xr:uid="{00000000-0005-0000-0000-00007A7B0000}"/>
    <cellStyle name="Saída 2 3 8 2 3 2" xfId="18114" xr:uid="{00000000-0005-0000-0000-00007B7B0000}"/>
    <cellStyle name="Saída 2 3 8 2 3 2 2" xfId="27366" xr:uid="{00000000-0005-0000-0000-00007C7B0000}"/>
    <cellStyle name="Saída 2 3 8 2 3 2 3" xfId="36618" xr:uid="{00000000-0005-0000-0000-00007D7B0000}"/>
    <cellStyle name="Saída 2 3 8 2 4" xfId="11984" xr:uid="{00000000-0005-0000-0000-00007E7B0000}"/>
    <cellStyle name="Saída 2 3 8 2 4 2" xfId="21236" xr:uid="{00000000-0005-0000-0000-00007F7B0000}"/>
    <cellStyle name="Saída 2 3 8 2 4 3" xfId="30488" xr:uid="{00000000-0005-0000-0000-0000807B0000}"/>
    <cellStyle name="Saída 2 3 8 3" xfId="3388" xr:uid="{00000000-0005-0000-0000-0000817B0000}"/>
    <cellStyle name="Saída 2 3 8 3 2" xfId="6836" xr:uid="{00000000-0005-0000-0000-0000827B0000}"/>
    <cellStyle name="Saída 2 3 8 3 2 2" xfId="16088" xr:uid="{00000000-0005-0000-0000-0000837B0000}"/>
    <cellStyle name="Saída 2 3 8 3 2 2 2" xfId="25340" xr:uid="{00000000-0005-0000-0000-0000847B0000}"/>
    <cellStyle name="Saída 2 3 8 3 2 2 3" xfId="34592" xr:uid="{00000000-0005-0000-0000-0000857B0000}"/>
    <cellStyle name="Saída 2 3 8 3 3" xfId="9518" xr:uid="{00000000-0005-0000-0000-0000867B0000}"/>
    <cellStyle name="Saída 2 3 8 3 3 2" xfId="18770" xr:uid="{00000000-0005-0000-0000-0000877B0000}"/>
    <cellStyle name="Saída 2 3 8 3 3 2 2" xfId="28022" xr:uid="{00000000-0005-0000-0000-0000887B0000}"/>
    <cellStyle name="Saída 2 3 8 3 3 2 3" xfId="37274" xr:uid="{00000000-0005-0000-0000-0000897B0000}"/>
    <cellStyle name="Saída 2 3 8 3 4" xfId="12640" xr:uid="{00000000-0005-0000-0000-00008A7B0000}"/>
    <cellStyle name="Saída 2 3 8 3 4 2" xfId="21892" xr:uid="{00000000-0005-0000-0000-00008B7B0000}"/>
    <cellStyle name="Saída 2 3 8 3 4 3" xfId="31144" xr:uid="{00000000-0005-0000-0000-00008C7B0000}"/>
    <cellStyle name="Saída 2 3 8 4" xfId="4023" xr:uid="{00000000-0005-0000-0000-00008D7B0000}"/>
    <cellStyle name="Saída 2 3 8 4 2" xfId="7471" xr:uid="{00000000-0005-0000-0000-00008E7B0000}"/>
    <cellStyle name="Saída 2 3 8 4 2 2" xfId="16723" xr:uid="{00000000-0005-0000-0000-00008F7B0000}"/>
    <cellStyle name="Saída 2 3 8 4 2 2 2" xfId="25975" xr:uid="{00000000-0005-0000-0000-0000907B0000}"/>
    <cellStyle name="Saída 2 3 8 4 2 2 3" xfId="35227" xr:uid="{00000000-0005-0000-0000-0000917B0000}"/>
    <cellStyle name="Saída 2 3 8 4 3" xfId="10153" xr:uid="{00000000-0005-0000-0000-0000927B0000}"/>
    <cellStyle name="Saída 2 3 8 4 3 2" xfId="19405" xr:uid="{00000000-0005-0000-0000-0000937B0000}"/>
    <cellStyle name="Saída 2 3 8 4 3 2 2" xfId="28657" xr:uid="{00000000-0005-0000-0000-0000947B0000}"/>
    <cellStyle name="Saída 2 3 8 4 3 2 3" xfId="37909" xr:uid="{00000000-0005-0000-0000-0000957B0000}"/>
    <cellStyle name="Saída 2 3 8 4 4" xfId="13275" xr:uid="{00000000-0005-0000-0000-0000967B0000}"/>
    <cellStyle name="Saída 2 3 8 4 4 2" xfId="22527" xr:uid="{00000000-0005-0000-0000-0000977B0000}"/>
    <cellStyle name="Saída 2 3 8 4 4 3" xfId="31779" xr:uid="{00000000-0005-0000-0000-0000987B0000}"/>
    <cellStyle name="Saída 2 3 8 5" xfId="5429" xr:uid="{00000000-0005-0000-0000-0000997B0000}"/>
    <cellStyle name="Saída 2 3 8 5 2" xfId="14681" xr:uid="{00000000-0005-0000-0000-00009A7B0000}"/>
    <cellStyle name="Saída 2 3 8 5 2 2" xfId="23933" xr:uid="{00000000-0005-0000-0000-00009B7B0000}"/>
    <cellStyle name="Saída 2 3 8 5 2 3" xfId="33185" xr:uid="{00000000-0005-0000-0000-00009C7B0000}"/>
    <cellStyle name="Saída 2 3 8 6" xfId="8112" xr:uid="{00000000-0005-0000-0000-00009D7B0000}"/>
    <cellStyle name="Saída 2 3 8 6 2" xfId="17364" xr:uid="{00000000-0005-0000-0000-00009E7B0000}"/>
    <cellStyle name="Saída 2 3 8 6 2 2" xfId="26616" xr:uid="{00000000-0005-0000-0000-00009F7B0000}"/>
    <cellStyle name="Saída 2 3 8 6 2 3" xfId="35868" xr:uid="{00000000-0005-0000-0000-0000A07B0000}"/>
    <cellStyle name="Saída 2 3 8 7" xfId="11234" xr:uid="{00000000-0005-0000-0000-0000A17B0000}"/>
    <cellStyle name="Saída 2 3 8 7 2" xfId="20486" xr:uid="{00000000-0005-0000-0000-0000A27B0000}"/>
    <cellStyle name="Saída 2 3 8 7 3" xfId="29738" xr:uid="{00000000-0005-0000-0000-0000A37B0000}"/>
    <cellStyle name="Saída 2 3 9" xfId="1658" xr:uid="{00000000-0005-0000-0000-0000A47B0000}"/>
    <cellStyle name="Saída 2 3 9 2" xfId="2411" xr:uid="{00000000-0005-0000-0000-0000A57B0000}"/>
    <cellStyle name="Saída 2 3 9 2 2" xfId="5859" xr:uid="{00000000-0005-0000-0000-0000A67B0000}"/>
    <cellStyle name="Saída 2 3 9 2 2 2" xfId="15111" xr:uid="{00000000-0005-0000-0000-0000A77B0000}"/>
    <cellStyle name="Saída 2 3 9 2 2 2 2" xfId="24363" xr:uid="{00000000-0005-0000-0000-0000A87B0000}"/>
    <cellStyle name="Saída 2 3 9 2 2 2 3" xfId="33615" xr:uid="{00000000-0005-0000-0000-0000A97B0000}"/>
    <cellStyle name="Saída 2 3 9 2 3" xfId="8541" xr:uid="{00000000-0005-0000-0000-0000AA7B0000}"/>
    <cellStyle name="Saída 2 3 9 2 3 2" xfId="17793" xr:uid="{00000000-0005-0000-0000-0000AB7B0000}"/>
    <cellStyle name="Saída 2 3 9 2 3 2 2" xfId="27045" xr:uid="{00000000-0005-0000-0000-0000AC7B0000}"/>
    <cellStyle name="Saída 2 3 9 2 3 2 3" xfId="36297" xr:uid="{00000000-0005-0000-0000-0000AD7B0000}"/>
    <cellStyle name="Saída 2 3 9 2 4" xfId="11663" xr:uid="{00000000-0005-0000-0000-0000AE7B0000}"/>
    <cellStyle name="Saída 2 3 9 2 4 2" xfId="20915" xr:uid="{00000000-0005-0000-0000-0000AF7B0000}"/>
    <cellStyle name="Saída 2 3 9 2 4 3" xfId="30167" xr:uid="{00000000-0005-0000-0000-0000B07B0000}"/>
    <cellStyle name="Saída 2 3 9 3" xfId="3067" xr:uid="{00000000-0005-0000-0000-0000B17B0000}"/>
    <cellStyle name="Saída 2 3 9 3 2" xfId="6515" xr:uid="{00000000-0005-0000-0000-0000B27B0000}"/>
    <cellStyle name="Saída 2 3 9 3 2 2" xfId="15767" xr:uid="{00000000-0005-0000-0000-0000B37B0000}"/>
    <cellStyle name="Saída 2 3 9 3 2 2 2" xfId="25019" xr:uid="{00000000-0005-0000-0000-0000B47B0000}"/>
    <cellStyle name="Saída 2 3 9 3 2 2 3" xfId="34271" xr:uid="{00000000-0005-0000-0000-0000B57B0000}"/>
    <cellStyle name="Saída 2 3 9 3 3" xfId="9197" xr:uid="{00000000-0005-0000-0000-0000B67B0000}"/>
    <cellStyle name="Saída 2 3 9 3 3 2" xfId="18449" xr:uid="{00000000-0005-0000-0000-0000B77B0000}"/>
    <cellStyle name="Saída 2 3 9 3 3 2 2" xfId="27701" xr:uid="{00000000-0005-0000-0000-0000B87B0000}"/>
    <cellStyle name="Saída 2 3 9 3 3 2 3" xfId="36953" xr:uid="{00000000-0005-0000-0000-0000B97B0000}"/>
    <cellStyle name="Saída 2 3 9 3 4" xfId="12319" xr:uid="{00000000-0005-0000-0000-0000BA7B0000}"/>
    <cellStyle name="Saída 2 3 9 3 4 2" xfId="21571" xr:uid="{00000000-0005-0000-0000-0000BB7B0000}"/>
    <cellStyle name="Saída 2 3 9 3 4 3" xfId="30823" xr:uid="{00000000-0005-0000-0000-0000BC7B0000}"/>
    <cellStyle name="Saída 2 3 9 4" xfId="3702" xr:uid="{00000000-0005-0000-0000-0000BD7B0000}"/>
    <cellStyle name="Saída 2 3 9 4 2" xfId="7150" xr:uid="{00000000-0005-0000-0000-0000BE7B0000}"/>
    <cellStyle name="Saída 2 3 9 4 2 2" xfId="16402" xr:uid="{00000000-0005-0000-0000-0000BF7B0000}"/>
    <cellStyle name="Saída 2 3 9 4 2 2 2" xfId="25654" xr:uid="{00000000-0005-0000-0000-0000C07B0000}"/>
    <cellStyle name="Saída 2 3 9 4 2 2 3" xfId="34906" xr:uid="{00000000-0005-0000-0000-0000C17B0000}"/>
    <cellStyle name="Saída 2 3 9 4 3" xfId="9832" xr:uid="{00000000-0005-0000-0000-0000C27B0000}"/>
    <cellStyle name="Saída 2 3 9 4 3 2" xfId="19084" xr:uid="{00000000-0005-0000-0000-0000C37B0000}"/>
    <cellStyle name="Saída 2 3 9 4 3 2 2" xfId="28336" xr:uid="{00000000-0005-0000-0000-0000C47B0000}"/>
    <cellStyle name="Saída 2 3 9 4 3 2 3" xfId="37588" xr:uid="{00000000-0005-0000-0000-0000C57B0000}"/>
    <cellStyle name="Saída 2 3 9 4 4" xfId="12954" xr:uid="{00000000-0005-0000-0000-0000C67B0000}"/>
    <cellStyle name="Saída 2 3 9 4 4 2" xfId="22206" xr:uid="{00000000-0005-0000-0000-0000C77B0000}"/>
    <cellStyle name="Saída 2 3 9 4 4 3" xfId="31458" xr:uid="{00000000-0005-0000-0000-0000C87B0000}"/>
    <cellStyle name="Saída 2 3 9 5" xfId="5108" xr:uid="{00000000-0005-0000-0000-0000C97B0000}"/>
    <cellStyle name="Saída 2 3 9 5 2" xfId="14360" xr:uid="{00000000-0005-0000-0000-0000CA7B0000}"/>
    <cellStyle name="Saída 2 3 9 5 2 2" xfId="23612" xr:uid="{00000000-0005-0000-0000-0000CB7B0000}"/>
    <cellStyle name="Saída 2 3 9 5 2 3" xfId="32864" xr:uid="{00000000-0005-0000-0000-0000CC7B0000}"/>
    <cellStyle name="Saída 2 3 9 6" xfId="7791" xr:uid="{00000000-0005-0000-0000-0000CD7B0000}"/>
    <cellStyle name="Saída 2 3 9 6 2" xfId="17043" xr:uid="{00000000-0005-0000-0000-0000CE7B0000}"/>
    <cellStyle name="Saída 2 3 9 6 2 2" xfId="26295" xr:uid="{00000000-0005-0000-0000-0000CF7B0000}"/>
    <cellStyle name="Saída 2 3 9 6 2 3" xfId="35547" xr:uid="{00000000-0005-0000-0000-0000D07B0000}"/>
    <cellStyle name="Saída 2 3 9 7" xfId="10913" xr:uid="{00000000-0005-0000-0000-0000D17B0000}"/>
    <cellStyle name="Saída 2 3 9 7 2" xfId="20165" xr:uid="{00000000-0005-0000-0000-0000D27B0000}"/>
    <cellStyle name="Saída 2 3 9 7 3" xfId="29417" xr:uid="{00000000-0005-0000-0000-0000D37B0000}"/>
    <cellStyle name="Saída 2 4" xfId="442" xr:uid="{00000000-0005-0000-0000-0000D47B0000}"/>
    <cellStyle name="Saída 2 4 10" xfId="944" xr:uid="{00000000-0005-0000-0000-0000D57B0000}"/>
    <cellStyle name="Saída 2 4 10 2" xfId="4672" xr:uid="{00000000-0005-0000-0000-0000D67B0000}"/>
    <cellStyle name="Saída 2 4 10 2 2" xfId="13924" xr:uid="{00000000-0005-0000-0000-0000D77B0000}"/>
    <cellStyle name="Saída 2 4 10 2 2 2" xfId="23176" xr:uid="{00000000-0005-0000-0000-0000D87B0000}"/>
    <cellStyle name="Saída 2 4 10 2 2 3" xfId="32428" xr:uid="{00000000-0005-0000-0000-0000D97B0000}"/>
    <cellStyle name="Saída 2 4 10 3" xfId="4933" xr:uid="{00000000-0005-0000-0000-0000DA7B0000}"/>
    <cellStyle name="Saída 2 4 10 3 2" xfId="14185" xr:uid="{00000000-0005-0000-0000-0000DB7B0000}"/>
    <cellStyle name="Saída 2 4 10 3 2 2" xfId="23437" xr:uid="{00000000-0005-0000-0000-0000DC7B0000}"/>
    <cellStyle name="Saída 2 4 10 3 2 3" xfId="32689" xr:uid="{00000000-0005-0000-0000-0000DD7B0000}"/>
    <cellStyle name="Saída 2 4 10 4" xfId="10698" xr:uid="{00000000-0005-0000-0000-0000DE7B0000}"/>
    <cellStyle name="Saída 2 4 10 4 2" xfId="19950" xr:uid="{00000000-0005-0000-0000-0000DF7B0000}"/>
    <cellStyle name="Saída 2 4 10 4 3" xfId="29202" xr:uid="{00000000-0005-0000-0000-0000E07B0000}"/>
    <cellStyle name="Saída 2 4 11" xfId="1024" xr:uid="{00000000-0005-0000-0000-0000E17B0000}"/>
    <cellStyle name="Saída 2 4 11 2" xfId="4752" xr:uid="{00000000-0005-0000-0000-0000E27B0000}"/>
    <cellStyle name="Saída 2 4 11 2 2" xfId="14004" xr:uid="{00000000-0005-0000-0000-0000E37B0000}"/>
    <cellStyle name="Saída 2 4 11 2 2 2" xfId="23256" xr:uid="{00000000-0005-0000-0000-0000E47B0000}"/>
    <cellStyle name="Saída 2 4 11 2 2 3" xfId="32508" xr:uid="{00000000-0005-0000-0000-0000E57B0000}"/>
    <cellStyle name="Saída 2 4 11 3" xfId="5085" xr:uid="{00000000-0005-0000-0000-0000E67B0000}"/>
    <cellStyle name="Saída 2 4 11 3 2" xfId="14337" xr:uid="{00000000-0005-0000-0000-0000E77B0000}"/>
    <cellStyle name="Saída 2 4 11 3 2 2" xfId="23589" xr:uid="{00000000-0005-0000-0000-0000E87B0000}"/>
    <cellStyle name="Saída 2 4 11 3 2 3" xfId="32841" xr:uid="{00000000-0005-0000-0000-0000E97B0000}"/>
    <cellStyle name="Saída 2 4 11 4" xfId="10778" xr:uid="{00000000-0005-0000-0000-0000EA7B0000}"/>
    <cellStyle name="Saída 2 4 11 4 2" xfId="20030" xr:uid="{00000000-0005-0000-0000-0000EB7B0000}"/>
    <cellStyle name="Saída 2 4 11 4 3" xfId="29282" xr:uid="{00000000-0005-0000-0000-0000EC7B0000}"/>
    <cellStyle name="Saída 2 4 12" xfId="2388" xr:uid="{00000000-0005-0000-0000-0000ED7B0000}"/>
    <cellStyle name="Saída 2 4 12 2" xfId="5836" xr:uid="{00000000-0005-0000-0000-0000EE7B0000}"/>
    <cellStyle name="Saída 2 4 12 2 2" xfId="15088" xr:uid="{00000000-0005-0000-0000-0000EF7B0000}"/>
    <cellStyle name="Saída 2 4 12 2 2 2" xfId="24340" xr:uid="{00000000-0005-0000-0000-0000F07B0000}"/>
    <cellStyle name="Saída 2 4 12 2 2 3" xfId="33592" xr:uid="{00000000-0005-0000-0000-0000F17B0000}"/>
    <cellStyle name="Saída 2 4 12 3" xfId="8518" xr:uid="{00000000-0005-0000-0000-0000F27B0000}"/>
    <cellStyle name="Saída 2 4 12 3 2" xfId="17770" xr:uid="{00000000-0005-0000-0000-0000F37B0000}"/>
    <cellStyle name="Saída 2 4 12 3 2 2" xfId="27022" xr:uid="{00000000-0005-0000-0000-0000F47B0000}"/>
    <cellStyle name="Saída 2 4 12 3 2 3" xfId="36274" xr:uid="{00000000-0005-0000-0000-0000F57B0000}"/>
    <cellStyle name="Saída 2 4 12 4" xfId="11640" xr:uid="{00000000-0005-0000-0000-0000F67B0000}"/>
    <cellStyle name="Saída 2 4 12 4 2" xfId="20892" xr:uid="{00000000-0005-0000-0000-0000F77B0000}"/>
    <cellStyle name="Saída 2 4 12 4 3" xfId="30144" xr:uid="{00000000-0005-0000-0000-0000F87B0000}"/>
    <cellStyle name="Saída 2 4 13" xfId="4403" xr:uid="{00000000-0005-0000-0000-0000F97B0000}"/>
    <cellStyle name="Saída 2 4 13 2" xfId="13655" xr:uid="{00000000-0005-0000-0000-0000FA7B0000}"/>
    <cellStyle name="Saída 2 4 13 2 2" xfId="22907" xr:uid="{00000000-0005-0000-0000-0000FB7B0000}"/>
    <cellStyle name="Saída 2 4 13 2 3" xfId="32159" xr:uid="{00000000-0005-0000-0000-0000FC7B0000}"/>
    <cellStyle name="Saída 2 4 14" xfId="5060" xr:uid="{00000000-0005-0000-0000-0000FD7B0000}"/>
    <cellStyle name="Saída 2 4 14 2" xfId="14312" xr:uid="{00000000-0005-0000-0000-0000FE7B0000}"/>
    <cellStyle name="Saída 2 4 14 2 2" xfId="23564" xr:uid="{00000000-0005-0000-0000-0000FF7B0000}"/>
    <cellStyle name="Saída 2 4 14 2 3" xfId="32816" xr:uid="{00000000-0005-0000-0000-0000007C0000}"/>
    <cellStyle name="Saída 2 4 15" xfId="10488" xr:uid="{00000000-0005-0000-0000-0000017C0000}"/>
    <cellStyle name="Saída 2 4 15 2" xfId="19740" xr:uid="{00000000-0005-0000-0000-0000027C0000}"/>
    <cellStyle name="Saída 2 4 15 3" xfId="28992" xr:uid="{00000000-0005-0000-0000-0000037C0000}"/>
    <cellStyle name="Saída 2 4 2" xfId="594" xr:uid="{00000000-0005-0000-0000-0000047C0000}"/>
    <cellStyle name="Saída 2 4 2 10" xfId="4463" xr:uid="{00000000-0005-0000-0000-0000057C0000}"/>
    <cellStyle name="Saída 2 4 2 10 2" xfId="13715" xr:uid="{00000000-0005-0000-0000-0000067C0000}"/>
    <cellStyle name="Saída 2 4 2 10 2 2" xfId="22967" xr:uid="{00000000-0005-0000-0000-0000077C0000}"/>
    <cellStyle name="Saída 2 4 2 10 2 3" xfId="32219" xr:uid="{00000000-0005-0000-0000-0000087C0000}"/>
    <cellStyle name="Saída 2 4 2 11" xfId="4440" xr:uid="{00000000-0005-0000-0000-0000097C0000}"/>
    <cellStyle name="Saída 2 4 2 11 2" xfId="13692" xr:uid="{00000000-0005-0000-0000-00000A7C0000}"/>
    <cellStyle name="Saída 2 4 2 11 2 2" xfId="22944" xr:uid="{00000000-0005-0000-0000-00000B7C0000}"/>
    <cellStyle name="Saída 2 4 2 11 2 3" xfId="32196" xr:uid="{00000000-0005-0000-0000-00000C7C0000}"/>
    <cellStyle name="Saída 2 4 2 12" xfId="10524" xr:uid="{00000000-0005-0000-0000-00000D7C0000}"/>
    <cellStyle name="Saída 2 4 2 12 2" xfId="19776" xr:uid="{00000000-0005-0000-0000-00000E7C0000}"/>
    <cellStyle name="Saída 2 4 2 12 3" xfId="29028" xr:uid="{00000000-0005-0000-0000-00000F7C0000}"/>
    <cellStyle name="Saída 2 4 2 2" xfId="1858" xr:uid="{00000000-0005-0000-0000-0000107C0000}"/>
    <cellStyle name="Saída 2 4 2 2 2" xfId="2611" xr:uid="{00000000-0005-0000-0000-0000117C0000}"/>
    <cellStyle name="Saída 2 4 2 2 2 2" xfId="6059" xr:uid="{00000000-0005-0000-0000-0000127C0000}"/>
    <cellStyle name="Saída 2 4 2 2 2 2 2" xfId="15311" xr:uid="{00000000-0005-0000-0000-0000137C0000}"/>
    <cellStyle name="Saída 2 4 2 2 2 2 2 2" xfId="24563" xr:uid="{00000000-0005-0000-0000-0000147C0000}"/>
    <cellStyle name="Saída 2 4 2 2 2 2 2 3" xfId="33815" xr:uid="{00000000-0005-0000-0000-0000157C0000}"/>
    <cellStyle name="Saída 2 4 2 2 2 3" xfId="8741" xr:uid="{00000000-0005-0000-0000-0000167C0000}"/>
    <cellStyle name="Saída 2 4 2 2 2 3 2" xfId="17993" xr:uid="{00000000-0005-0000-0000-0000177C0000}"/>
    <cellStyle name="Saída 2 4 2 2 2 3 2 2" xfId="27245" xr:uid="{00000000-0005-0000-0000-0000187C0000}"/>
    <cellStyle name="Saída 2 4 2 2 2 3 2 3" xfId="36497" xr:uid="{00000000-0005-0000-0000-0000197C0000}"/>
    <cellStyle name="Saída 2 4 2 2 2 4" xfId="11863" xr:uid="{00000000-0005-0000-0000-00001A7C0000}"/>
    <cellStyle name="Saída 2 4 2 2 2 4 2" xfId="21115" xr:uid="{00000000-0005-0000-0000-00001B7C0000}"/>
    <cellStyle name="Saída 2 4 2 2 2 4 3" xfId="30367" xr:uid="{00000000-0005-0000-0000-00001C7C0000}"/>
    <cellStyle name="Saída 2 4 2 2 3" xfId="3267" xr:uid="{00000000-0005-0000-0000-00001D7C0000}"/>
    <cellStyle name="Saída 2 4 2 2 3 2" xfId="6715" xr:uid="{00000000-0005-0000-0000-00001E7C0000}"/>
    <cellStyle name="Saída 2 4 2 2 3 2 2" xfId="15967" xr:uid="{00000000-0005-0000-0000-00001F7C0000}"/>
    <cellStyle name="Saída 2 4 2 2 3 2 2 2" xfId="25219" xr:uid="{00000000-0005-0000-0000-0000207C0000}"/>
    <cellStyle name="Saída 2 4 2 2 3 2 2 3" xfId="34471" xr:uid="{00000000-0005-0000-0000-0000217C0000}"/>
    <cellStyle name="Saída 2 4 2 2 3 3" xfId="9397" xr:uid="{00000000-0005-0000-0000-0000227C0000}"/>
    <cellStyle name="Saída 2 4 2 2 3 3 2" xfId="18649" xr:uid="{00000000-0005-0000-0000-0000237C0000}"/>
    <cellStyle name="Saída 2 4 2 2 3 3 2 2" xfId="27901" xr:uid="{00000000-0005-0000-0000-0000247C0000}"/>
    <cellStyle name="Saída 2 4 2 2 3 3 2 3" xfId="37153" xr:uid="{00000000-0005-0000-0000-0000257C0000}"/>
    <cellStyle name="Saída 2 4 2 2 3 4" xfId="12519" xr:uid="{00000000-0005-0000-0000-0000267C0000}"/>
    <cellStyle name="Saída 2 4 2 2 3 4 2" xfId="21771" xr:uid="{00000000-0005-0000-0000-0000277C0000}"/>
    <cellStyle name="Saída 2 4 2 2 3 4 3" xfId="31023" xr:uid="{00000000-0005-0000-0000-0000287C0000}"/>
    <cellStyle name="Saída 2 4 2 2 4" xfId="3902" xr:uid="{00000000-0005-0000-0000-0000297C0000}"/>
    <cellStyle name="Saída 2 4 2 2 4 2" xfId="7350" xr:uid="{00000000-0005-0000-0000-00002A7C0000}"/>
    <cellStyle name="Saída 2 4 2 2 4 2 2" xfId="16602" xr:uid="{00000000-0005-0000-0000-00002B7C0000}"/>
    <cellStyle name="Saída 2 4 2 2 4 2 2 2" xfId="25854" xr:uid="{00000000-0005-0000-0000-00002C7C0000}"/>
    <cellStyle name="Saída 2 4 2 2 4 2 2 3" xfId="35106" xr:uid="{00000000-0005-0000-0000-00002D7C0000}"/>
    <cellStyle name="Saída 2 4 2 2 4 3" xfId="10032" xr:uid="{00000000-0005-0000-0000-00002E7C0000}"/>
    <cellStyle name="Saída 2 4 2 2 4 3 2" xfId="19284" xr:uid="{00000000-0005-0000-0000-00002F7C0000}"/>
    <cellStyle name="Saída 2 4 2 2 4 3 2 2" xfId="28536" xr:uid="{00000000-0005-0000-0000-0000307C0000}"/>
    <cellStyle name="Saída 2 4 2 2 4 3 2 3" xfId="37788" xr:uid="{00000000-0005-0000-0000-0000317C0000}"/>
    <cellStyle name="Saída 2 4 2 2 4 4" xfId="13154" xr:uid="{00000000-0005-0000-0000-0000327C0000}"/>
    <cellStyle name="Saída 2 4 2 2 4 4 2" xfId="22406" xr:uid="{00000000-0005-0000-0000-0000337C0000}"/>
    <cellStyle name="Saída 2 4 2 2 4 4 3" xfId="31658" xr:uid="{00000000-0005-0000-0000-0000347C0000}"/>
    <cellStyle name="Saída 2 4 2 2 5" xfId="5308" xr:uid="{00000000-0005-0000-0000-0000357C0000}"/>
    <cellStyle name="Saída 2 4 2 2 5 2" xfId="14560" xr:uid="{00000000-0005-0000-0000-0000367C0000}"/>
    <cellStyle name="Saída 2 4 2 2 5 2 2" xfId="23812" xr:uid="{00000000-0005-0000-0000-0000377C0000}"/>
    <cellStyle name="Saída 2 4 2 2 5 2 3" xfId="33064" xr:uid="{00000000-0005-0000-0000-0000387C0000}"/>
    <cellStyle name="Saída 2 4 2 2 6" xfId="7991" xr:uid="{00000000-0005-0000-0000-0000397C0000}"/>
    <cellStyle name="Saída 2 4 2 2 6 2" xfId="17243" xr:uid="{00000000-0005-0000-0000-00003A7C0000}"/>
    <cellStyle name="Saída 2 4 2 2 6 2 2" xfId="26495" xr:uid="{00000000-0005-0000-0000-00003B7C0000}"/>
    <cellStyle name="Saída 2 4 2 2 6 2 3" xfId="35747" xr:uid="{00000000-0005-0000-0000-00003C7C0000}"/>
    <cellStyle name="Saída 2 4 2 2 7" xfId="11113" xr:uid="{00000000-0005-0000-0000-00003D7C0000}"/>
    <cellStyle name="Saída 2 4 2 2 7 2" xfId="20365" xr:uid="{00000000-0005-0000-0000-00003E7C0000}"/>
    <cellStyle name="Saída 2 4 2 2 7 3" xfId="29617" xr:uid="{00000000-0005-0000-0000-00003F7C0000}"/>
    <cellStyle name="Saída 2 4 2 3" xfId="1708" xr:uid="{00000000-0005-0000-0000-0000407C0000}"/>
    <cellStyle name="Saída 2 4 2 3 2" xfId="2461" xr:uid="{00000000-0005-0000-0000-0000417C0000}"/>
    <cellStyle name="Saída 2 4 2 3 2 2" xfId="5909" xr:uid="{00000000-0005-0000-0000-0000427C0000}"/>
    <cellStyle name="Saída 2 4 2 3 2 2 2" xfId="15161" xr:uid="{00000000-0005-0000-0000-0000437C0000}"/>
    <cellStyle name="Saída 2 4 2 3 2 2 2 2" xfId="24413" xr:uid="{00000000-0005-0000-0000-0000447C0000}"/>
    <cellStyle name="Saída 2 4 2 3 2 2 2 3" xfId="33665" xr:uid="{00000000-0005-0000-0000-0000457C0000}"/>
    <cellStyle name="Saída 2 4 2 3 2 3" xfId="8591" xr:uid="{00000000-0005-0000-0000-0000467C0000}"/>
    <cellStyle name="Saída 2 4 2 3 2 3 2" xfId="17843" xr:uid="{00000000-0005-0000-0000-0000477C0000}"/>
    <cellStyle name="Saída 2 4 2 3 2 3 2 2" xfId="27095" xr:uid="{00000000-0005-0000-0000-0000487C0000}"/>
    <cellStyle name="Saída 2 4 2 3 2 3 2 3" xfId="36347" xr:uid="{00000000-0005-0000-0000-0000497C0000}"/>
    <cellStyle name="Saída 2 4 2 3 2 4" xfId="11713" xr:uid="{00000000-0005-0000-0000-00004A7C0000}"/>
    <cellStyle name="Saída 2 4 2 3 2 4 2" xfId="20965" xr:uid="{00000000-0005-0000-0000-00004B7C0000}"/>
    <cellStyle name="Saída 2 4 2 3 2 4 3" xfId="30217" xr:uid="{00000000-0005-0000-0000-00004C7C0000}"/>
    <cellStyle name="Saída 2 4 2 3 3" xfId="3117" xr:uid="{00000000-0005-0000-0000-00004D7C0000}"/>
    <cellStyle name="Saída 2 4 2 3 3 2" xfId="6565" xr:uid="{00000000-0005-0000-0000-00004E7C0000}"/>
    <cellStyle name="Saída 2 4 2 3 3 2 2" xfId="15817" xr:uid="{00000000-0005-0000-0000-00004F7C0000}"/>
    <cellStyle name="Saída 2 4 2 3 3 2 2 2" xfId="25069" xr:uid="{00000000-0005-0000-0000-0000507C0000}"/>
    <cellStyle name="Saída 2 4 2 3 3 2 2 3" xfId="34321" xr:uid="{00000000-0005-0000-0000-0000517C0000}"/>
    <cellStyle name="Saída 2 4 2 3 3 3" xfId="9247" xr:uid="{00000000-0005-0000-0000-0000527C0000}"/>
    <cellStyle name="Saída 2 4 2 3 3 3 2" xfId="18499" xr:uid="{00000000-0005-0000-0000-0000537C0000}"/>
    <cellStyle name="Saída 2 4 2 3 3 3 2 2" xfId="27751" xr:uid="{00000000-0005-0000-0000-0000547C0000}"/>
    <cellStyle name="Saída 2 4 2 3 3 3 2 3" xfId="37003" xr:uid="{00000000-0005-0000-0000-0000557C0000}"/>
    <cellStyle name="Saída 2 4 2 3 3 4" xfId="12369" xr:uid="{00000000-0005-0000-0000-0000567C0000}"/>
    <cellStyle name="Saída 2 4 2 3 3 4 2" xfId="21621" xr:uid="{00000000-0005-0000-0000-0000577C0000}"/>
    <cellStyle name="Saída 2 4 2 3 3 4 3" xfId="30873" xr:uid="{00000000-0005-0000-0000-0000587C0000}"/>
    <cellStyle name="Saída 2 4 2 3 4" xfId="3752" xr:uid="{00000000-0005-0000-0000-0000597C0000}"/>
    <cellStyle name="Saída 2 4 2 3 4 2" xfId="7200" xr:uid="{00000000-0005-0000-0000-00005A7C0000}"/>
    <cellStyle name="Saída 2 4 2 3 4 2 2" xfId="16452" xr:uid="{00000000-0005-0000-0000-00005B7C0000}"/>
    <cellStyle name="Saída 2 4 2 3 4 2 2 2" xfId="25704" xr:uid="{00000000-0005-0000-0000-00005C7C0000}"/>
    <cellStyle name="Saída 2 4 2 3 4 2 2 3" xfId="34956" xr:uid="{00000000-0005-0000-0000-00005D7C0000}"/>
    <cellStyle name="Saída 2 4 2 3 4 3" xfId="9882" xr:uid="{00000000-0005-0000-0000-00005E7C0000}"/>
    <cellStyle name="Saída 2 4 2 3 4 3 2" xfId="19134" xr:uid="{00000000-0005-0000-0000-00005F7C0000}"/>
    <cellStyle name="Saída 2 4 2 3 4 3 2 2" xfId="28386" xr:uid="{00000000-0005-0000-0000-0000607C0000}"/>
    <cellStyle name="Saída 2 4 2 3 4 3 2 3" xfId="37638" xr:uid="{00000000-0005-0000-0000-0000617C0000}"/>
    <cellStyle name="Saída 2 4 2 3 4 4" xfId="13004" xr:uid="{00000000-0005-0000-0000-0000627C0000}"/>
    <cellStyle name="Saída 2 4 2 3 4 4 2" xfId="22256" xr:uid="{00000000-0005-0000-0000-0000637C0000}"/>
    <cellStyle name="Saída 2 4 2 3 4 4 3" xfId="31508" xr:uid="{00000000-0005-0000-0000-0000647C0000}"/>
    <cellStyle name="Saída 2 4 2 3 5" xfId="5158" xr:uid="{00000000-0005-0000-0000-0000657C0000}"/>
    <cellStyle name="Saída 2 4 2 3 5 2" xfId="14410" xr:uid="{00000000-0005-0000-0000-0000667C0000}"/>
    <cellStyle name="Saída 2 4 2 3 5 2 2" xfId="23662" xr:uid="{00000000-0005-0000-0000-0000677C0000}"/>
    <cellStyle name="Saída 2 4 2 3 5 2 3" xfId="32914" xr:uid="{00000000-0005-0000-0000-0000687C0000}"/>
    <cellStyle name="Saída 2 4 2 3 6" xfId="7841" xr:uid="{00000000-0005-0000-0000-0000697C0000}"/>
    <cellStyle name="Saída 2 4 2 3 6 2" xfId="17093" xr:uid="{00000000-0005-0000-0000-00006A7C0000}"/>
    <cellStyle name="Saída 2 4 2 3 6 2 2" xfId="26345" xr:uid="{00000000-0005-0000-0000-00006B7C0000}"/>
    <cellStyle name="Saída 2 4 2 3 6 2 3" xfId="35597" xr:uid="{00000000-0005-0000-0000-00006C7C0000}"/>
    <cellStyle name="Saída 2 4 2 3 7" xfId="10963" xr:uid="{00000000-0005-0000-0000-00006D7C0000}"/>
    <cellStyle name="Saída 2 4 2 3 7 2" xfId="20215" xr:uid="{00000000-0005-0000-0000-00006E7C0000}"/>
    <cellStyle name="Saída 2 4 2 3 7 3" xfId="29467" xr:uid="{00000000-0005-0000-0000-00006F7C0000}"/>
    <cellStyle name="Saída 2 4 2 4" xfId="1806" xr:uid="{00000000-0005-0000-0000-0000707C0000}"/>
    <cellStyle name="Saída 2 4 2 4 2" xfId="2559" xr:uid="{00000000-0005-0000-0000-0000717C0000}"/>
    <cellStyle name="Saída 2 4 2 4 2 2" xfId="6007" xr:uid="{00000000-0005-0000-0000-0000727C0000}"/>
    <cellStyle name="Saída 2 4 2 4 2 2 2" xfId="15259" xr:uid="{00000000-0005-0000-0000-0000737C0000}"/>
    <cellStyle name="Saída 2 4 2 4 2 2 2 2" xfId="24511" xr:uid="{00000000-0005-0000-0000-0000747C0000}"/>
    <cellStyle name="Saída 2 4 2 4 2 2 2 3" xfId="33763" xr:uid="{00000000-0005-0000-0000-0000757C0000}"/>
    <cellStyle name="Saída 2 4 2 4 2 3" xfId="8689" xr:uid="{00000000-0005-0000-0000-0000767C0000}"/>
    <cellStyle name="Saída 2 4 2 4 2 3 2" xfId="17941" xr:uid="{00000000-0005-0000-0000-0000777C0000}"/>
    <cellStyle name="Saída 2 4 2 4 2 3 2 2" xfId="27193" xr:uid="{00000000-0005-0000-0000-0000787C0000}"/>
    <cellStyle name="Saída 2 4 2 4 2 3 2 3" xfId="36445" xr:uid="{00000000-0005-0000-0000-0000797C0000}"/>
    <cellStyle name="Saída 2 4 2 4 2 4" xfId="11811" xr:uid="{00000000-0005-0000-0000-00007A7C0000}"/>
    <cellStyle name="Saída 2 4 2 4 2 4 2" xfId="21063" xr:uid="{00000000-0005-0000-0000-00007B7C0000}"/>
    <cellStyle name="Saída 2 4 2 4 2 4 3" xfId="30315" xr:uid="{00000000-0005-0000-0000-00007C7C0000}"/>
    <cellStyle name="Saída 2 4 2 4 3" xfId="3215" xr:uid="{00000000-0005-0000-0000-00007D7C0000}"/>
    <cellStyle name="Saída 2 4 2 4 3 2" xfId="6663" xr:uid="{00000000-0005-0000-0000-00007E7C0000}"/>
    <cellStyle name="Saída 2 4 2 4 3 2 2" xfId="15915" xr:uid="{00000000-0005-0000-0000-00007F7C0000}"/>
    <cellStyle name="Saída 2 4 2 4 3 2 2 2" xfId="25167" xr:uid="{00000000-0005-0000-0000-0000807C0000}"/>
    <cellStyle name="Saída 2 4 2 4 3 2 2 3" xfId="34419" xr:uid="{00000000-0005-0000-0000-0000817C0000}"/>
    <cellStyle name="Saída 2 4 2 4 3 3" xfId="9345" xr:uid="{00000000-0005-0000-0000-0000827C0000}"/>
    <cellStyle name="Saída 2 4 2 4 3 3 2" xfId="18597" xr:uid="{00000000-0005-0000-0000-0000837C0000}"/>
    <cellStyle name="Saída 2 4 2 4 3 3 2 2" xfId="27849" xr:uid="{00000000-0005-0000-0000-0000847C0000}"/>
    <cellStyle name="Saída 2 4 2 4 3 3 2 3" xfId="37101" xr:uid="{00000000-0005-0000-0000-0000857C0000}"/>
    <cellStyle name="Saída 2 4 2 4 3 4" xfId="12467" xr:uid="{00000000-0005-0000-0000-0000867C0000}"/>
    <cellStyle name="Saída 2 4 2 4 3 4 2" xfId="21719" xr:uid="{00000000-0005-0000-0000-0000877C0000}"/>
    <cellStyle name="Saída 2 4 2 4 3 4 3" xfId="30971" xr:uid="{00000000-0005-0000-0000-0000887C0000}"/>
    <cellStyle name="Saída 2 4 2 4 4" xfId="3850" xr:uid="{00000000-0005-0000-0000-0000897C0000}"/>
    <cellStyle name="Saída 2 4 2 4 4 2" xfId="7298" xr:uid="{00000000-0005-0000-0000-00008A7C0000}"/>
    <cellStyle name="Saída 2 4 2 4 4 2 2" xfId="16550" xr:uid="{00000000-0005-0000-0000-00008B7C0000}"/>
    <cellStyle name="Saída 2 4 2 4 4 2 2 2" xfId="25802" xr:uid="{00000000-0005-0000-0000-00008C7C0000}"/>
    <cellStyle name="Saída 2 4 2 4 4 2 2 3" xfId="35054" xr:uid="{00000000-0005-0000-0000-00008D7C0000}"/>
    <cellStyle name="Saída 2 4 2 4 4 3" xfId="9980" xr:uid="{00000000-0005-0000-0000-00008E7C0000}"/>
    <cellStyle name="Saída 2 4 2 4 4 3 2" xfId="19232" xr:uid="{00000000-0005-0000-0000-00008F7C0000}"/>
    <cellStyle name="Saída 2 4 2 4 4 3 2 2" xfId="28484" xr:uid="{00000000-0005-0000-0000-0000907C0000}"/>
    <cellStyle name="Saída 2 4 2 4 4 3 2 3" xfId="37736" xr:uid="{00000000-0005-0000-0000-0000917C0000}"/>
    <cellStyle name="Saída 2 4 2 4 4 4" xfId="13102" xr:uid="{00000000-0005-0000-0000-0000927C0000}"/>
    <cellStyle name="Saída 2 4 2 4 4 4 2" xfId="22354" xr:uid="{00000000-0005-0000-0000-0000937C0000}"/>
    <cellStyle name="Saída 2 4 2 4 4 4 3" xfId="31606" xr:uid="{00000000-0005-0000-0000-0000947C0000}"/>
    <cellStyle name="Saída 2 4 2 4 5" xfId="5256" xr:uid="{00000000-0005-0000-0000-0000957C0000}"/>
    <cellStyle name="Saída 2 4 2 4 5 2" xfId="14508" xr:uid="{00000000-0005-0000-0000-0000967C0000}"/>
    <cellStyle name="Saída 2 4 2 4 5 2 2" xfId="23760" xr:uid="{00000000-0005-0000-0000-0000977C0000}"/>
    <cellStyle name="Saída 2 4 2 4 5 2 3" xfId="33012" xr:uid="{00000000-0005-0000-0000-0000987C0000}"/>
    <cellStyle name="Saída 2 4 2 4 6" xfId="7939" xr:uid="{00000000-0005-0000-0000-0000997C0000}"/>
    <cellStyle name="Saída 2 4 2 4 6 2" xfId="17191" xr:uid="{00000000-0005-0000-0000-00009A7C0000}"/>
    <cellStyle name="Saída 2 4 2 4 6 2 2" xfId="26443" xr:uid="{00000000-0005-0000-0000-00009B7C0000}"/>
    <cellStyle name="Saída 2 4 2 4 6 2 3" xfId="35695" xr:uid="{00000000-0005-0000-0000-00009C7C0000}"/>
    <cellStyle name="Saída 2 4 2 4 7" xfId="11061" xr:uid="{00000000-0005-0000-0000-00009D7C0000}"/>
    <cellStyle name="Saída 2 4 2 4 7 2" xfId="20313" xr:uid="{00000000-0005-0000-0000-00009E7C0000}"/>
    <cellStyle name="Saída 2 4 2 4 7 3" xfId="29565" xr:uid="{00000000-0005-0000-0000-00009F7C0000}"/>
    <cellStyle name="Saída 2 4 2 5" xfId="2094" xr:uid="{00000000-0005-0000-0000-0000A07C0000}"/>
    <cellStyle name="Saída 2 4 2 5 2" xfId="2843" xr:uid="{00000000-0005-0000-0000-0000A17C0000}"/>
    <cellStyle name="Saída 2 4 2 5 2 2" xfId="6291" xr:uid="{00000000-0005-0000-0000-0000A27C0000}"/>
    <cellStyle name="Saída 2 4 2 5 2 2 2" xfId="15543" xr:uid="{00000000-0005-0000-0000-0000A37C0000}"/>
    <cellStyle name="Saída 2 4 2 5 2 2 2 2" xfId="24795" xr:uid="{00000000-0005-0000-0000-0000A47C0000}"/>
    <cellStyle name="Saída 2 4 2 5 2 2 2 3" xfId="34047" xr:uid="{00000000-0005-0000-0000-0000A57C0000}"/>
    <cellStyle name="Saída 2 4 2 5 2 3" xfId="8973" xr:uid="{00000000-0005-0000-0000-0000A67C0000}"/>
    <cellStyle name="Saída 2 4 2 5 2 3 2" xfId="18225" xr:uid="{00000000-0005-0000-0000-0000A77C0000}"/>
    <cellStyle name="Saída 2 4 2 5 2 3 2 2" xfId="27477" xr:uid="{00000000-0005-0000-0000-0000A87C0000}"/>
    <cellStyle name="Saída 2 4 2 5 2 3 2 3" xfId="36729" xr:uid="{00000000-0005-0000-0000-0000A97C0000}"/>
    <cellStyle name="Saída 2 4 2 5 2 4" xfId="12095" xr:uid="{00000000-0005-0000-0000-0000AA7C0000}"/>
    <cellStyle name="Saída 2 4 2 5 2 4 2" xfId="21347" xr:uid="{00000000-0005-0000-0000-0000AB7C0000}"/>
    <cellStyle name="Saída 2 4 2 5 2 4 3" xfId="30599" xr:uid="{00000000-0005-0000-0000-0000AC7C0000}"/>
    <cellStyle name="Saída 2 4 2 5 3" xfId="3499" xr:uid="{00000000-0005-0000-0000-0000AD7C0000}"/>
    <cellStyle name="Saída 2 4 2 5 3 2" xfId="6947" xr:uid="{00000000-0005-0000-0000-0000AE7C0000}"/>
    <cellStyle name="Saída 2 4 2 5 3 2 2" xfId="16199" xr:uid="{00000000-0005-0000-0000-0000AF7C0000}"/>
    <cellStyle name="Saída 2 4 2 5 3 2 2 2" xfId="25451" xr:uid="{00000000-0005-0000-0000-0000B07C0000}"/>
    <cellStyle name="Saída 2 4 2 5 3 2 2 3" xfId="34703" xr:uid="{00000000-0005-0000-0000-0000B17C0000}"/>
    <cellStyle name="Saída 2 4 2 5 3 3" xfId="9629" xr:uid="{00000000-0005-0000-0000-0000B27C0000}"/>
    <cellStyle name="Saída 2 4 2 5 3 3 2" xfId="18881" xr:uid="{00000000-0005-0000-0000-0000B37C0000}"/>
    <cellStyle name="Saída 2 4 2 5 3 3 2 2" xfId="28133" xr:uid="{00000000-0005-0000-0000-0000B47C0000}"/>
    <cellStyle name="Saída 2 4 2 5 3 3 2 3" xfId="37385" xr:uid="{00000000-0005-0000-0000-0000B57C0000}"/>
    <cellStyle name="Saída 2 4 2 5 3 4" xfId="12751" xr:uid="{00000000-0005-0000-0000-0000B67C0000}"/>
    <cellStyle name="Saída 2 4 2 5 3 4 2" xfId="22003" xr:uid="{00000000-0005-0000-0000-0000B77C0000}"/>
    <cellStyle name="Saída 2 4 2 5 3 4 3" xfId="31255" xr:uid="{00000000-0005-0000-0000-0000B87C0000}"/>
    <cellStyle name="Saída 2 4 2 5 4" xfId="4134" xr:uid="{00000000-0005-0000-0000-0000B97C0000}"/>
    <cellStyle name="Saída 2 4 2 5 4 2" xfId="7582" xr:uid="{00000000-0005-0000-0000-0000BA7C0000}"/>
    <cellStyle name="Saída 2 4 2 5 4 2 2" xfId="16834" xr:uid="{00000000-0005-0000-0000-0000BB7C0000}"/>
    <cellStyle name="Saída 2 4 2 5 4 2 2 2" xfId="26086" xr:uid="{00000000-0005-0000-0000-0000BC7C0000}"/>
    <cellStyle name="Saída 2 4 2 5 4 2 2 3" xfId="35338" xr:uid="{00000000-0005-0000-0000-0000BD7C0000}"/>
    <cellStyle name="Saída 2 4 2 5 4 3" xfId="10264" xr:uid="{00000000-0005-0000-0000-0000BE7C0000}"/>
    <cellStyle name="Saída 2 4 2 5 4 3 2" xfId="19516" xr:uid="{00000000-0005-0000-0000-0000BF7C0000}"/>
    <cellStyle name="Saída 2 4 2 5 4 3 2 2" xfId="28768" xr:uid="{00000000-0005-0000-0000-0000C07C0000}"/>
    <cellStyle name="Saída 2 4 2 5 4 3 2 3" xfId="38020" xr:uid="{00000000-0005-0000-0000-0000C17C0000}"/>
    <cellStyle name="Saída 2 4 2 5 4 4" xfId="13386" xr:uid="{00000000-0005-0000-0000-0000C27C0000}"/>
    <cellStyle name="Saída 2 4 2 5 4 4 2" xfId="22638" xr:uid="{00000000-0005-0000-0000-0000C37C0000}"/>
    <cellStyle name="Saída 2 4 2 5 4 4 3" xfId="31890" xr:uid="{00000000-0005-0000-0000-0000C47C0000}"/>
    <cellStyle name="Saída 2 4 2 5 5" xfId="5542" xr:uid="{00000000-0005-0000-0000-0000C57C0000}"/>
    <cellStyle name="Saída 2 4 2 5 5 2" xfId="14794" xr:uid="{00000000-0005-0000-0000-0000C67C0000}"/>
    <cellStyle name="Saída 2 4 2 5 5 2 2" xfId="24046" xr:uid="{00000000-0005-0000-0000-0000C77C0000}"/>
    <cellStyle name="Saída 2 4 2 5 5 2 3" xfId="33298" xr:uid="{00000000-0005-0000-0000-0000C87C0000}"/>
    <cellStyle name="Saída 2 4 2 5 6" xfId="8224" xr:uid="{00000000-0005-0000-0000-0000C97C0000}"/>
    <cellStyle name="Saída 2 4 2 5 6 2" xfId="17476" xr:uid="{00000000-0005-0000-0000-0000CA7C0000}"/>
    <cellStyle name="Saída 2 4 2 5 6 2 2" xfId="26728" xr:uid="{00000000-0005-0000-0000-0000CB7C0000}"/>
    <cellStyle name="Saída 2 4 2 5 6 2 3" xfId="35980" xr:uid="{00000000-0005-0000-0000-0000CC7C0000}"/>
    <cellStyle name="Saída 2 4 2 5 7" xfId="11346" xr:uid="{00000000-0005-0000-0000-0000CD7C0000}"/>
    <cellStyle name="Saída 2 4 2 5 7 2" xfId="20598" xr:uid="{00000000-0005-0000-0000-0000CE7C0000}"/>
    <cellStyle name="Saída 2 4 2 5 7 3" xfId="29850" xr:uid="{00000000-0005-0000-0000-0000CF7C0000}"/>
    <cellStyle name="Saída 2 4 2 6" xfId="2100" xr:uid="{00000000-0005-0000-0000-0000D07C0000}"/>
    <cellStyle name="Saída 2 4 2 6 2" xfId="2849" xr:uid="{00000000-0005-0000-0000-0000D17C0000}"/>
    <cellStyle name="Saída 2 4 2 6 2 2" xfId="6297" xr:uid="{00000000-0005-0000-0000-0000D27C0000}"/>
    <cellStyle name="Saída 2 4 2 6 2 2 2" xfId="15549" xr:uid="{00000000-0005-0000-0000-0000D37C0000}"/>
    <cellStyle name="Saída 2 4 2 6 2 2 2 2" xfId="24801" xr:uid="{00000000-0005-0000-0000-0000D47C0000}"/>
    <cellStyle name="Saída 2 4 2 6 2 2 2 3" xfId="34053" xr:uid="{00000000-0005-0000-0000-0000D57C0000}"/>
    <cellStyle name="Saída 2 4 2 6 2 3" xfId="8979" xr:uid="{00000000-0005-0000-0000-0000D67C0000}"/>
    <cellStyle name="Saída 2 4 2 6 2 3 2" xfId="18231" xr:uid="{00000000-0005-0000-0000-0000D77C0000}"/>
    <cellStyle name="Saída 2 4 2 6 2 3 2 2" xfId="27483" xr:uid="{00000000-0005-0000-0000-0000D87C0000}"/>
    <cellStyle name="Saída 2 4 2 6 2 3 2 3" xfId="36735" xr:uid="{00000000-0005-0000-0000-0000D97C0000}"/>
    <cellStyle name="Saída 2 4 2 6 2 4" xfId="12101" xr:uid="{00000000-0005-0000-0000-0000DA7C0000}"/>
    <cellStyle name="Saída 2 4 2 6 2 4 2" xfId="21353" xr:uid="{00000000-0005-0000-0000-0000DB7C0000}"/>
    <cellStyle name="Saída 2 4 2 6 2 4 3" xfId="30605" xr:uid="{00000000-0005-0000-0000-0000DC7C0000}"/>
    <cellStyle name="Saída 2 4 2 6 3" xfId="3505" xr:uid="{00000000-0005-0000-0000-0000DD7C0000}"/>
    <cellStyle name="Saída 2 4 2 6 3 2" xfId="6953" xr:uid="{00000000-0005-0000-0000-0000DE7C0000}"/>
    <cellStyle name="Saída 2 4 2 6 3 2 2" xfId="16205" xr:uid="{00000000-0005-0000-0000-0000DF7C0000}"/>
    <cellStyle name="Saída 2 4 2 6 3 2 2 2" xfId="25457" xr:uid="{00000000-0005-0000-0000-0000E07C0000}"/>
    <cellStyle name="Saída 2 4 2 6 3 2 2 3" xfId="34709" xr:uid="{00000000-0005-0000-0000-0000E17C0000}"/>
    <cellStyle name="Saída 2 4 2 6 3 3" xfId="9635" xr:uid="{00000000-0005-0000-0000-0000E27C0000}"/>
    <cellStyle name="Saída 2 4 2 6 3 3 2" xfId="18887" xr:uid="{00000000-0005-0000-0000-0000E37C0000}"/>
    <cellStyle name="Saída 2 4 2 6 3 3 2 2" xfId="28139" xr:uid="{00000000-0005-0000-0000-0000E47C0000}"/>
    <cellStyle name="Saída 2 4 2 6 3 3 2 3" xfId="37391" xr:uid="{00000000-0005-0000-0000-0000E57C0000}"/>
    <cellStyle name="Saída 2 4 2 6 3 4" xfId="12757" xr:uid="{00000000-0005-0000-0000-0000E67C0000}"/>
    <cellStyle name="Saída 2 4 2 6 3 4 2" xfId="22009" xr:uid="{00000000-0005-0000-0000-0000E77C0000}"/>
    <cellStyle name="Saída 2 4 2 6 3 4 3" xfId="31261" xr:uid="{00000000-0005-0000-0000-0000E87C0000}"/>
    <cellStyle name="Saída 2 4 2 6 4" xfId="4140" xr:uid="{00000000-0005-0000-0000-0000E97C0000}"/>
    <cellStyle name="Saída 2 4 2 6 4 2" xfId="7588" xr:uid="{00000000-0005-0000-0000-0000EA7C0000}"/>
    <cellStyle name="Saída 2 4 2 6 4 2 2" xfId="16840" xr:uid="{00000000-0005-0000-0000-0000EB7C0000}"/>
    <cellStyle name="Saída 2 4 2 6 4 2 2 2" xfId="26092" xr:uid="{00000000-0005-0000-0000-0000EC7C0000}"/>
    <cellStyle name="Saída 2 4 2 6 4 2 2 3" xfId="35344" xr:uid="{00000000-0005-0000-0000-0000ED7C0000}"/>
    <cellStyle name="Saída 2 4 2 6 4 3" xfId="10270" xr:uid="{00000000-0005-0000-0000-0000EE7C0000}"/>
    <cellStyle name="Saída 2 4 2 6 4 3 2" xfId="19522" xr:uid="{00000000-0005-0000-0000-0000EF7C0000}"/>
    <cellStyle name="Saída 2 4 2 6 4 3 2 2" xfId="28774" xr:uid="{00000000-0005-0000-0000-0000F07C0000}"/>
    <cellStyle name="Saída 2 4 2 6 4 3 2 3" xfId="38026" xr:uid="{00000000-0005-0000-0000-0000F17C0000}"/>
    <cellStyle name="Saída 2 4 2 6 4 4" xfId="13392" xr:uid="{00000000-0005-0000-0000-0000F27C0000}"/>
    <cellStyle name="Saída 2 4 2 6 4 4 2" xfId="22644" xr:uid="{00000000-0005-0000-0000-0000F37C0000}"/>
    <cellStyle name="Saída 2 4 2 6 4 4 3" xfId="31896" xr:uid="{00000000-0005-0000-0000-0000F47C0000}"/>
    <cellStyle name="Saída 2 4 2 6 5" xfId="5548" xr:uid="{00000000-0005-0000-0000-0000F57C0000}"/>
    <cellStyle name="Saída 2 4 2 6 5 2" xfId="14800" xr:uid="{00000000-0005-0000-0000-0000F67C0000}"/>
    <cellStyle name="Saída 2 4 2 6 5 2 2" xfId="24052" xr:uid="{00000000-0005-0000-0000-0000F77C0000}"/>
    <cellStyle name="Saída 2 4 2 6 5 2 3" xfId="33304" xr:uid="{00000000-0005-0000-0000-0000F87C0000}"/>
    <cellStyle name="Saída 2 4 2 6 6" xfId="8230" xr:uid="{00000000-0005-0000-0000-0000F97C0000}"/>
    <cellStyle name="Saída 2 4 2 6 6 2" xfId="17482" xr:uid="{00000000-0005-0000-0000-0000FA7C0000}"/>
    <cellStyle name="Saída 2 4 2 6 6 2 2" xfId="26734" xr:uid="{00000000-0005-0000-0000-0000FB7C0000}"/>
    <cellStyle name="Saída 2 4 2 6 6 2 3" xfId="35986" xr:uid="{00000000-0005-0000-0000-0000FC7C0000}"/>
    <cellStyle name="Saída 2 4 2 6 7" xfId="11352" xr:uid="{00000000-0005-0000-0000-0000FD7C0000}"/>
    <cellStyle name="Saída 2 4 2 6 7 2" xfId="20604" xr:uid="{00000000-0005-0000-0000-0000FE7C0000}"/>
    <cellStyle name="Saída 2 4 2 6 7 3" xfId="29856" xr:uid="{00000000-0005-0000-0000-0000FF7C0000}"/>
    <cellStyle name="Saída 2 4 2 7" xfId="1009" xr:uid="{00000000-0005-0000-0000-0000007D0000}"/>
    <cellStyle name="Saída 2 4 2 7 2" xfId="4737" xr:uid="{00000000-0005-0000-0000-0000017D0000}"/>
    <cellStyle name="Saída 2 4 2 7 2 2" xfId="13989" xr:uid="{00000000-0005-0000-0000-0000027D0000}"/>
    <cellStyle name="Saída 2 4 2 7 2 2 2" xfId="23241" xr:uid="{00000000-0005-0000-0000-0000037D0000}"/>
    <cellStyle name="Saída 2 4 2 7 2 2 3" xfId="32493" xr:uid="{00000000-0005-0000-0000-0000047D0000}"/>
    <cellStyle name="Saída 2 4 2 7 3" xfId="5038" xr:uid="{00000000-0005-0000-0000-0000057D0000}"/>
    <cellStyle name="Saída 2 4 2 7 3 2" xfId="14290" xr:uid="{00000000-0005-0000-0000-0000067D0000}"/>
    <cellStyle name="Saída 2 4 2 7 3 2 2" xfId="23542" xr:uid="{00000000-0005-0000-0000-0000077D0000}"/>
    <cellStyle name="Saída 2 4 2 7 3 2 3" xfId="32794" xr:uid="{00000000-0005-0000-0000-0000087D0000}"/>
    <cellStyle name="Saída 2 4 2 7 4" xfId="10763" xr:uid="{00000000-0005-0000-0000-0000097D0000}"/>
    <cellStyle name="Saída 2 4 2 7 4 2" xfId="20015" xr:uid="{00000000-0005-0000-0000-00000A7D0000}"/>
    <cellStyle name="Saída 2 4 2 7 4 3" xfId="29267" xr:uid="{00000000-0005-0000-0000-00000B7D0000}"/>
    <cellStyle name="Saída 2 4 2 8" xfId="875" xr:uid="{00000000-0005-0000-0000-00000C7D0000}"/>
    <cellStyle name="Saída 2 4 2 8 2" xfId="4603" xr:uid="{00000000-0005-0000-0000-00000D7D0000}"/>
    <cellStyle name="Saída 2 4 2 8 2 2" xfId="13855" xr:uid="{00000000-0005-0000-0000-00000E7D0000}"/>
    <cellStyle name="Saída 2 4 2 8 2 2 2" xfId="23107" xr:uid="{00000000-0005-0000-0000-00000F7D0000}"/>
    <cellStyle name="Saída 2 4 2 8 2 2 3" xfId="32359" xr:uid="{00000000-0005-0000-0000-0000107D0000}"/>
    <cellStyle name="Saída 2 4 2 8 3" xfId="4972" xr:uid="{00000000-0005-0000-0000-0000117D0000}"/>
    <cellStyle name="Saída 2 4 2 8 3 2" xfId="14224" xr:uid="{00000000-0005-0000-0000-0000127D0000}"/>
    <cellStyle name="Saída 2 4 2 8 3 2 2" xfId="23476" xr:uid="{00000000-0005-0000-0000-0000137D0000}"/>
    <cellStyle name="Saída 2 4 2 8 3 2 3" xfId="32728" xr:uid="{00000000-0005-0000-0000-0000147D0000}"/>
    <cellStyle name="Saída 2 4 2 8 4" xfId="10629" xr:uid="{00000000-0005-0000-0000-0000157D0000}"/>
    <cellStyle name="Saída 2 4 2 8 4 2" xfId="19881" xr:uid="{00000000-0005-0000-0000-0000167D0000}"/>
    <cellStyle name="Saída 2 4 2 8 4 3" xfId="29133" xr:uid="{00000000-0005-0000-0000-0000177D0000}"/>
    <cellStyle name="Saída 2 4 2 9" xfId="1053" xr:uid="{00000000-0005-0000-0000-0000187D0000}"/>
    <cellStyle name="Saída 2 4 2 9 2" xfId="4781" xr:uid="{00000000-0005-0000-0000-0000197D0000}"/>
    <cellStyle name="Saída 2 4 2 9 2 2" xfId="14033" xr:uid="{00000000-0005-0000-0000-00001A7D0000}"/>
    <cellStyle name="Saída 2 4 2 9 2 2 2" xfId="23285" xr:uid="{00000000-0005-0000-0000-00001B7D0000}"/>
    <cellStyle name="Saída 2 4 2 9 2 2 3" xfId="32537" xr:uid="{00000000-0005-0000-0000-00001C7D0000}"/>
    <cellStyle name="Saída 2 4 2 9 3" xfId="4390" xr:uid="{00000000-0005-0000-0000-00001D7D0000}"/>
    <cellStyle name="Saída 2 4 2 9 3 2" xfId="13642" xr:uid="{00000000-0005-0000-0000-00001E7D0000}"/>
    <cellStyle name="Saída 2 4 2 9 3 2 2" xfId="22894" xr:uid="{00000000-0005-0000-0000-00001F7D0000}"/>
    <cellStyle name="Saída 2 4 2 9 3 2 3" xfId="32146" xr:uid="{00000000-0005-0000-0000-0000207D0000}"/>
    <cellStyle name="Saída 2 4 2 9 4" xfId="10807" xr:uid="{00000000-0005-0000-0000-0000217D0000}"/>
    <cellStyle name="Saída 2 4 2 9 4 2" xfId="20059" xr:uid="{00000000-0005-0000-0000-0000227D0000}"/>
    <cellStyle name="Saída 2 4 2 9 4 3" xfId="29311" xr:uid="{00000000-0005-0000-0000-0000237D0000}"/>
    <cellStyle name="Saída 2 4 3" xfId="744" xr:uid="{00000000-0005-0000-0000-0000247D0000}"/>
    <cellStyle name="Saída 2 4 3 10" xfId="4522" xr:uid="{00000000-0005-0000-0000-0000257D0000}"/>
    <cellStyle name="Saída 2 4 3 10 2" xfId="13774" xr:uid="{00000000-0005-0000-0000-0000267D0000}"/>
    <cellStyle name="Saída 2 4 3 10 2 2" xfId="23026" xr:uid="{00000000-0005-0000-0000-0000277D0000}"/>
    <cellStyle name="Saída 2 4 3 10 2 3" xfId="32278" xr:uid="{00000000-0005-0000-0000-0000287D0000}"/>
    <cellStyle name="Saída 2 4 3 11" xfId="4377" xr:uid="{00000000-0005-0000-0000-0000297D0000}"/>
    <cellStyle name="Saída 2 4 3 11 2" xfId="13629" xr:uid="{00000000-0005-0000-0000-00002A7D0000}"/>
    <cellStyle name="Saída 2 4 3 11 2 2" xfId="22881" xr:uid="{00000000-0005-0000-0000-00002B7D0000}"/>
    <cellStyle name="Saída 2 4 3 11 2 3" xfId="32133" xr:uid="{00000000-0005-0000-0000-00002C7D0000}"/>
    <cellStyle name="Saída 2 4 3 12" xfId="10559" xr:uid="{00000000-0005-0000-0000-00002D7D0000}"/>
    <cellStyle name="Saída 2 4 3 12 2" xfId="19811" xr:uid="{00000000-0005-0000-0000-00002E7D0000}"/>
    <cellStyle name="Saída 2 4 3 12 3" xfId="29063" xr:uid="{00000000-0005-0000-0000-00002F7D0000}"/>
    <cellStyle name="Saída 2 4 3 2" xfId="1943" xr:uid="{00000000-0005-0000-0000-0000307D0000}"/>
    <cellStyle name="Saída 2 4 3 2 2" xfId="2696" xr:uid="{00000000-0005-0000-0000-0000317D0000}"/>
    <cellStyle name="Saída 2 4 3 2 2 2" xfId="6144" xr:uid="{00000000-0005-0000-0000-0000327D0000}"/>
    <cellStyle name="Saída 2 4 3 2 2 2 2" xfId="15396" xr:uid="{00000000-0005-0000-0000-0000337D0000}"/>
    <cellStyle name="Saída 2 4 3 2 2 2 2 2" xfId="24648" xr:uid="{00000000-0005-0000-0000-0000347D0000}"/>
    <cellStyle name="Saída 2 4 3 2 2 2 2 3" xfId="33900" xr:uid="{00000000-0005-0000-0000-0000357D0000}"/>
    <cellStyle name="Saída 2 4 3 2 2 3" xfId="8826" xr:uid="{00000000-0005-0000-0000-0000367D0000}"/>
    <cellStyle name="Saída 2 4 3 2 2 3 2" xfId="18078" xr:uid="{00000000-0005-0000-0000-0000377D0000}"/>
    <cellStyle name="Saída 2 4 3 2 2 3 2 2" xfId="27330" xr:uid="{00000000-0005-0000-0000-0000387D0000}"/>
    <cellStyle name="Saída 2 4 3 2 2 3 2 3" xfId="36582" xr:uid="{00000000-0005-0000-0000-0000397D0000}"/>
    <cellStyle name="Saída 2 4 3 2 2 4" xfId="11948" xr:uid="{00000000-0005-0000-0000-00003A7D0000}"/>
    <cellStyle name="Saída 2 4 3 2 2 4 2" xfId="21200" xr:uid="{00000000-0005-0000-0000-00003B7D0000}"/>
    <cellStyle name="Saída 2 4 3 2 2 4 3" xfId="30452" xr:uid="{00000000-0005-0000-0000-00003C7D0000}"/>
    <cellStyle name="Saída 2 4 3 2 3" xfId="3352" xr:uid="{00000000-0005-0000-0000-00003D7D0000}"/>
    <cellStyle name="Saída 2 4 3 2 3 2" xfId="6800" xr:uid="{00000000-0005-0000-0000-00003E7D0000}"/>
    <cellStyle name="Saída 2 4 3 2 3 2 2" xfId="16052" xr:uid="{00000000-0005-0000-0000-00003F7D0000}"/>
    <cellStyle name="Saída 2 4 3 2 3 2 2 2" xfId="25304" xr:uid="{00000000-0005-0000-0000-0000407D0000}"/>
    <cellStyle name="Saída 2 4 3 2 3 2 2 3" xfId="34556" xr:uid="{00000000-0005-0000-0000-0000417D0000}"/>
    <cellStyle name="Saída 2 4 3 2 3 3" xfId="9482" xr:uid="{00000000-0005-0000-0000-0000427D0000}"/>
    <cellStyle name="Saída 2 4 3 2 3 3 2" xfId="18734" xr:uid="{00000000-0005-0000-0000-0000437D0000}"/>
    <cellStyle name="Saída 2 4 3 2 3 3 2 2" xfId="27986" xr:uid="{00000000-0005-0000-0000-0000447D0000}"/>
    <cellStyle name="Saída 2 4 3 2 3 3 2 3" xfId="37238" xr:uid="{00000000-0005-0000-0000-0000457D0000}"/>
    <cellStyle name="Saída 2 4 3 2 3 4" xfId="12604" xr:uid="{00000000-0005-0000-0000-0000467D0000}"/>
    <cellStyle name="Saída 2 4 3 2 3 4 2" xfId="21856" xr:uid="{00000000-0005-0000-0000-0000477D0000}"/>
    <cellStyle name="Saída 2 4 3 2 3 4 3" xfId="31108" xr:uid="{00000000-0005-0000-0000-0000487D0000}"/>
    <cellStyle name="Saída 2 4 3 2 4" xfId="3987" xr:uid="{00000000-0005-0000-0000-0000497D0000}"/>
    <cellStyle name="Saída 2 4 3 2 4 2" xfId="7435" xr:uid="{00000000-0005-0000-0000-00004A7D0000}"/>
    <cellStyle name="Saída 2 4 3 2 4 2 2" xfId="16687" xr:uid="{00000000-0005-0000-0000-00004B7D0000}"/>
    <cellStyle name="Saída 2 4 3 2 4 2 2 2" xfId="25939" xr:uid="{00000000-0005-0000-0000-00004C7D0000}"/>
    <cellStyle name="Saída 2 4 3 2 4 2 2 3" xfId="35191" xr:uid="{00000000-0005-0000-0000-00004D7D0000}"/>
    <cellStyle name="Saída 2 4 3 2 4 3" xfId="10117" xr:uid="{00000000-0005-0000-0000-00004E7D0000}"/>
    <cellStyle name="Saída 2 4 3 2 4 3 2" xfId="19369" xr:uid="{00000000-0005-0000-0000-00004F7D0000}"/>
    <cellStyle name="Saída 2 4 3 2 4 3 2 2" xfId="28621" xr:uid="{00000000-0005-0000-0000-0000507D0000}"/>
    <cellStyle name="Saída 2 4 3 2 4 3 2 3" xfId="37873" xr:uid="{00000000-0005-0000-0000-0000517D0000}"/>
    <cellStyle name="Saída 2 4 3 2 4 4" xfId="13239" xr:uid="{00000000-0005-0000-0000-0000527D0000}"/>
    <cellStyle name="Saída 2 4 3 2 4 4 2" xfId="22491" xr:uid="{00000000-0005-0000-0000-0000537D0000}"/>
    <cellStyle name="Saída 2 4 3 2 4 4 3" xfId="31743" xr:uid="{00000000-0005-0000-0000-0000547D0000}"/>
    <cellStyle name="Saída 2 4 3 2 5" xfId="5393" xr:uid="{00000000-0005-0000-0000-0000557D0000}"/>
    <cellStyle name="Saída 2 4 3 2 5 2" xfId="14645" xr:uid="{00000000-0005-0000-0000-0000567D0000}"/>
    <cellStyle name="Saída 2 4 3 2 5 2 2" xfId="23897" xr:uid="{00000000-0005-0000-0000-0000577D0000}"/>
    <cellStyle name="Saída 2 4 3 2 5 2 3" xfId="33149" xr:uid="{00000000-0005-0000-0000-0000587D0000}"/>
    <cellStyle name="Saída 2 4 3 2 6" xfId="8076" xr:uid="{00000000-0005-0000-0000-0000597D0000}"/>
    <cellStyle name="Saída 2 4 3 2 6 2" xfId="17328" xr:uid="{00000000-0005-0000-0000-00005A7D0000}"/>
    <cellStyle name="Saída 2 4 3 2 6 2 2" xfId="26580" xr:uid="{00000000-0005-0000-0000-00005B7D0000}"/>
    <cellStyle name="Saída 2 4 3 2 6 2 3" xfId="35832" xr:uid="{00000000-0005-0000-0000-00005C7D0000}"/>
    <cellStyle name="Saída 2 4 3 2 7" xfId="11198" xr:uid="{00000000-0005-0000-0000-00005D7D0000}"/>
    <cellStyle name="Saída 2 4 3 2 7 2" xfId="20450" xr:uid="{00000000-0005-0000-0000-00005E7D0000}"/>
    <cellStyle name="Saída 2 4 3 2 7 3" xfId="29702" xr:uid="{00000000-0005-0000-0000-00005F7D0000}"/>
    <cellStyle name="Saída 2 4 3 3" xfId="2036" xr:uid="{00000000-0005-0000-0000-0000607D0000}"/>
    <cellStyle name="Saída 2 4 3 3 2" xfId="2785" xr:uid="{00000000-0005-0000-0000-0000617D0000}"/>
    <cellStyle name="Saída 2 4 3 3 2 2" xfId="6233" xr:uid="{00000000-0005-0000-0000-0000627D0000}"/>
    <cellStyle name="Saída 2 4 3 3 2 2 2" xfId="15485" xr:uid="{00000000-0005-0000-0000-0000637D0000}"/>
    <cellStyle name="Saída 2 4 3 3 2 2 2 2" xfId="24737" xr:uid="{00000000-0005-0000-0000-0000647D0000}"/>
    <cellStyle name="Saída 2 4 3 3 2 2 2 3" xfId="33989" xr:uid="{00000000-0005-0000-0000-0000657D0000}"/>
    <cellStyle name="Saída 2 4 3 3 2 3" xfId="8915" xr:uid="{00000000-0005-0000-0000-0000667D0000}"/>
    <cellStyle name="Saída 2 4 3 3 2 3 2" xfId="18167" xr:uid="{00000000-0005-0000-0000-0000677D0000}"/>
    <cellStyle name="Saída 2 4 3 3 2 3 2 2" xfId="27419" xr:uid="{00000000-0005-0000-0000-0000687D0000}"/>
    <cellStyle name="Saída 2 4 3 3 2 3 2 3" xfId="36671" xr:uid="{00000000-0005-0000-0000-0000697D0000}"/>
    <cellStyle name="Saída 2 4 3 3 2 4" xfId="12037" xr:uid="{00000000-0005-0000-0000-00006A7D0000}"/>
    <cellStyle name="Saída 2 4 3 3 2 4 2" xfId="21289" xr:uid="{00000000-0005-0000-0000-00006B7D0000}"/>
    <cellStyle name="Saída 2 4 3 3 2 4 3" xfId="30541" xr:uid="{00000000-0005-0000-0000-00006C7D0000}"/>
    <cellStyle name="Saída 2 4 3 3 3" xfId="3441" xr:uid="{00000000-0005-0000-0000-00006D7D0000}"/>
    <cellStyle name="Saída 2 4 3 3 3 2" xfId="6889" xr:uid="{00000000-0005-0000-0000-00006E7D0000}"/>
    <cellStyle name="Saída 2 4 3 3 3 2 2" xfId="16141" xr:uid="{00000000-0005-0000-0000-00006F7D0000}"/>
    <cellStyle name="Saída 2 4 3 3 3 2 2 2" xfId="25393" xr:uid="{00000000-0005-0000-0000-0000707D0000}"/>
    <cellStyle name="Saída 2 4 3 3 3 2 2 3" xfId="34645" xr:uid="{00000000-0005-0000-0000-0000717D0000}"/>
    <cellStyle name="Saída 2 4 3 3 3 3" xfId="9571" xr:uid="{00000000-0005-0000-0000-0000727D0000}"/>
    <cellStyle name="Saída 2 4 3 3 3 3 2" xfId="18823" xr:uid="{00000000-0005-0000-0000-0000737D0000}"/>
    <cellStyle name="Saída 2 4 3 3 3 3 2 2" xfId="28075" xr:uid="{00000000-0005-0000-0000-0000747D0000}"/>
    <cellStyle name="Saída 2 4 3 3 3 3 2 3" xfId="37327" xr:uid="{00000000-0005-0000-0000-0000757D0000}"/>
    <cellStyle name="Saída 2 4 3 3 3 4" xfId="12693" xr:uid="{00000000-0005-0000-0000-0000767D0000}"/>
    <cellStyle name="Saída 2 4 3 3 3 4 2" xfId="21945" xr:uid="{00000000-0005-0000-0000-0000777D0000}"/>
    <cellStyle name="Saída 2 4 3 3 3 4 3" xfId="31197" xr:uid="{00000000-0005-0000-0000-0000787D0000}"/>
    <cellStyle name="Saída 2 4 3 3 4" xfId="4076" xr:uid="{00000000-0005-0000-0000-0000797D0000}"/>
    <cellStyle name="Saída 2 4 3 3 4 2" xfId="7524" xr:uid="{00000000-0005-0000-0000-00007A7D0000}"/>
    <cellStyle name="Saída 2 4 3 3 4 2 2" xfId="16776" xr:uid="{00000000-0005-0000-0000-00007B7D0000}"/>
    <cellStyle name="Saída 2 4 3 3 4 2 2 2" xfId="26028" xr:uid="{00000000-0005-0000-0000-00007C7D0000}"/>
    <cellStyle name="Saída 2 4 3 3 4 2 2 3" xfId="35280" xr:uid="{00000000-0005-0000-0000-00007D7D0000}"/>
    <cellStyle name="Saída 2 4 3 3 4 3" xfId="10206" xr:uid="{00000000-0005-0000-0000-00007E7D0000}"/>
    <cellStyle name="Saída 2 4 3 3 4 3 2" xfId="19458" xr:uid="{00000000-0005-0000-0000-00007F7D0000}"/>
    <cellStyle name="Saída 2 4 3 3 4 3 2 2" xfId="28710" xr:uid="{00000000-0005-0000-0000-0000807D0000}"/>
    <cellStyle name="Saída 2 4 3 3 4 3 2 3" xfId="37962" xr:uid="{00000000-0005-0000-0000-0000817D0000}"/>
    <cellStyle name="Saída 2 4 3 3 4 4" xfId="13328" xr:uid="{00000000-0005-0000-0000-0000827D0000}"/>
    <cellStyle name="Saída 2 4 3 3 4 4 2" xfId="22580" xr:uid="{00000000-0005-0000-0000-0000837D0000}"/>
    <cellStyle name="Saída 2 4 3 3 4 4 3" xfId="31832" xr:uid="{00000000-0005-0000-0000-0000847D0000}"/>
    <cellStyle name="Saída 2 4 3 3 5" xfId="5484" xr:uid="{00000000-0005-0000-0000-0000857D0000}"/>
    <cellStyle name="Saída 2 4 3 3 5 2" xfId="14736" xr:uid="{00000000-0005-0000-0000-0000867D0000}"/>
    <cellStyle name="Saída 2 4 3 3 5 2 2" xfId="23988" xr:uid="{00000000-0005-0000-0000-0000877D0000}"/>
    <cellStyle name="Saída 2 4 3 3 5 2 3" xfId="33240" xr:uid="{00000000-0005-0000-0000-0000887D0000}"/>
    <cellStyle name="Saída 2 4 3 3 6" xfId="8166" xr:uid="{00000000-0005-0000-0000-0000897D0000}"/>
    <cellStyle name="Saída 2 4 3 3 6 2" xfId="17418" xr:uid="{00000000-0005-0000-0000-00008A7D0000}"/>
    <cellStyle name="Saída 2 4 3 3 6 2 2" xfId="26670" xr:uid="{00000000-0005-0000-0000-00008B7D0000}"/>
    <cellStyle name="Saída 2 4 3 3 6 2 3" xfId="35922" xr:uid="{00000000-0005-0000-0000-00008C7D0000}"/>
    <cellStyle name="Saída 2 4 3 3 7" xfId="11288" xr:uid="{00000000-0005-0000-0000-00008D7D0000}"/>
    <cellStyle name="Saída 2 4 3 3 7 2" xfId="20540" xr:uid="{00000000-0005-0000-0000-00008E7D0000}"/>
    <cellStyle name="Saída 2 4 3 3 7 3" xfId="29792" xr:uid="{00000000-0005-0000-0000-00008F7D0000}"/>
    <cellStyle name="Saída 2 4 3 4" xfId="2112" xr:uid="{00000000-0005-0000-0000-0000907D0000}"/>
    <cellStyle name="Saída 2 4 3 4 2" xfId="2861" xr:uid="{00000000-0005-0000-0000-0000917D0000}"/>
    <cellStyle name="Saída 2 4 3 4 2 2" xfId="6309" xr:uid="{00000000-0005-0000-0000-0000927D0000}"/>
    <cellStyle name="Saída 2 4 3 4 2 2 2" xfId="15561" xr:uid="{00000000-0005-0000-0000-0000937D0000}"/>
    <cellStyle name="Saída 2 4 3 4 2 2 2 2" xfId="24813" xr:uid="{00000000-0005-0000-0000-0000947D0000}"/>
    <cellStyle name="Saída 2 4 3 4 2 2 2 3" xfId="34065" xr:uid="{00000000-0005-0000-0000-0000957D0000}"/>
    <cellStyle name="Saída 2 4 3 4 2 3" xfId="8991" xr:uid="{00000000-0005-0000-0000-0000967D0000}"/>
    <cellStyle name="Saída 2 4 3 4 2 3 2" xfId="18243" xr:uid="{00000000-0005-0000-0000-0000977D0000}"/>
    <cellStyle name="Saída 2 4 3 4 2 3 2 2" xfId="27495" xr:uid="{00000000-0005-0000-0000-0000987D0000}"/>
    <cellStyle name="Saída 2 4 3 4 2 3 2 3" xfId="36747" xr:uid="{00000000-0005-0000-0000-0000997D0000}"/>
    <cellStyle name="Saída 2 4 3 4 2 4" xfId="12113" xr:uid="{00000000-0005-0000-0000-00009A7D0000}"/>
    <cellStyle name="Saída 2 4 3 4 2 4 2" xfId="21365" xr:uid="{00000000-0005-0000-0000-00009B7D0000}"/>
    <cellStyle name="Saída 2 4 3 4 2 4 3" xfId="30617" xr:uid="{00000000-0005-0000-0000-00009C7D0000}"/>
    <cellStyle name="Saída 2 4 3 4 3" xfId="3517" xr:uid="{00000000-0005-0000-0000-00009D7D0000}"/>
    <cellStyle name="Saída 2 4 3 4 3 2" xfId="6965" xr:uid="{00000000-0005-0000-0000-00009E7D0000}"/>
    <cellStyle name="Saída 2 4 3 4 3 2 2" xfId="16217" xr:uid="{00000000-0005-0000-0000-00009F7D0000}"/>
    <cellStyle name="Saída 2 4 3 4 3 2 2 2" xfId="25469" xr:uid="{00000000-0005-0000-0000-0000A07D0000}"/>
    <cellStyle name="Saída 2 4 3 4 3 2 2 3" xfId="34721" xr:uid="{00000000-0005-0000-0000-0000A17D0000}"/>
    <cellStyle name="Saída 2 4 3 4 3 3" xfId="9647" xr:uid="{00000000-0005-0000-0000-0000A27D0000}"/>
    <cellStyle name="Saída 2 4 3 4 3 3 2" xfId="18899" xr:uid="{00000000-0005-0000-0000-0000A37D0000}"/>
    <cellStyle name="Saída 2 4 3 4 3 3 2 2" xfId="28151" xr:uid="{00000000-0005-0000-0000-0000A47D0000}"/>
    <cellStyle name="Saída 2 4 3 4 3 3 2 3" xfId="37403" xr:uid="{00000000-0005-0000-0000-0000A57D0000}"/>
    <cellStyle name="Saída 2 4 3 4 3 4" xfId="12769" xr:uid="{00000000-0005-0000-0000-0000A67D0000}"/>
    <cellStyle name="Saída 2 4 3 4 3 4 2" xfId="22021" xr:uid="{00000000-0005-0000-0000-0000A77D0000}"/>
    <cellStyle name="Saída 2 4 3 4 3 4 3" xfId="31273" xr:uid="{00000000-0005-0000-0000-0000A87D0000}"/>
    <cellStyle name="Saída 2 4 3 4 4" xfId="4152" xr:uid="{00000000-0005-0000-0000-0000A97D0000}"/>
    <cellStyle name="Saída 2 4 3 4 4 2" xfId="7600" xr:uid="{00000000-0005-0000-0000-0000AA7D0000}"/>
    <cellStyle name="Saída 2 4 3 4 4 2 2" xfId="16852" xr:uid="{00000000-0005-0000-0000-0000AB7D0000}"/>
    <cellStyle name="Saída 2 4 3 4 4 2 2 2" xfId="26104" xr:uid="{00000000-0005-0000-0000-0000AC7D0000}"/>
    <cellStyle name="Saída 2 4 3 4 4 2 2 3" xfId="35356" xr:uid="{00000000-0005-0000-0000-0000AD7D0000}"/>
    <cellStyle name="Saída 2 4 3 4 4 3" xfId="10282" xr:uid="{00000000-0005-0000-0000-0000AE7D0000}"/>
    <cellStyle name="Saída 2 4 3 4 4 3 2" xfId="19534" xr:uid="{00000000-0005-0000-0000-0000AF7D0000}"/>
    <cellStyle name="Saída 2 4 3 4 4 3 2 2" xfId="28786" xr:uid="{00000000-0005-0000-0000-0000B07D0000}"/>
    <cellStyle name="Saída 2 4 3 4 4 3 2 3" xfId="38038" xr:uid="{00000000-0005-0000-0000-0000B17D0000}"/>
    <cellStyle name="Saída 2 4 3 4 4 4" xfId="13404" xr:uid="{00000000-0005-0000-0000-0000B27D0000}"/>
    <cellStyle name="Saída 2 4 3 4 4 4 2" xfId="22656" xr:uid="{00000000-0005-0000-0000-0000B37D0000}"/>
    <cellStyle name="Saída 2 4 3 4 4 4 3" xfId="31908" xr:uid="{00000000-0005-0000-0000-0000B47D0000}"/>
    <cellStyle name="Saída 2 4 3 4 5" xfId="5560" xr:uid="{00000000-0005-0000-0000-0000B57D0000}"/>
    <cellStyle name="Saída 2 4 3 4 5 2" xfId="14812" xr:uid="{00000000-0005-0000-0000-0000B67D0000}"/>
    <cellStyle name="Saída 2 4 3 4 5 2 2" xfId="24064" xr:uid="{00000000-0005-0000-0000-0000B77D0000}"/>
    <cellStyle name="Saída 2 4 3 4 5 2 3" xfId="33316" xr:uid="{00000000-0005-0000-0000-0000B87D0000}"/>
    <cellStyle name="Saída 2 4 3 4 6" xfId="8242" xr:uid="{00000000-0005-0000-0000-0000B97D0000}"/>
    <cellStyle name="Saída 2 4 3 4 6 2" xfId="17494" xr:uid="{00000000-0005-0000-0000-0000BA7D0000}"/>
    <cellStyle name="Saída 2 4 3 4 6 2 2" xfId="26746" xr:uid="{00000000-0005-0000-0000-0000BB7D0000}"/>
    <cellStyle name="Saída 2 4 3 4 6 2 3" xfId="35998" xr:uid="{00000000-0005-0000-0000-0000BC7D0000}"/>
    <cellStyle name="Saída 2 4 3 4 7" xfId="11364" xr:uid="{00000000-0005-0000-0000-0000BD7D0000}"/>
    <cellStyle name="Saída 2 4 3 4 7 2" xfId="20616" xr:uid="{00000000-0005-0000-0000-0000BE7D0000}"/>
    <cellStyle name="Saída 2 4 3 4 7 3" xfId="29868" xr:uid="{00000000-0005-0000-0000-0000BF7D0000}"/>
    <cellStyle name="Saída 2 4 3 5" xfId="2181" xr:uid="{00000000-0005-0000-0000-0000C07D0000}"/>
    <cellStyle name="Saída 2 4 3 5 2" xfId="2930" xr:uid="{00000000-0005-0000-0000-0000C17D0000}"/>
    <cellStyle name="Saída 2 4 3 5 2 2" xfId="6378" xr:uid="{00000000-0005-0000-0000-0000C27D0000}"/>
    <cellStyle name="Saída 2 4 3 5 2 2 2" xfId="15630" xr:uid="{00000000-0005-0000-0000-0000C37D0000}"/>
    <cellStyle name="Saída 2 4 3 5 2 2 2 2" xfId="24882" xr:uid="{00000000-0005-0000-0000-0000C47D0000}"/>
    <cellStyle name="Saída 2 4 3 5 2 2 2 3" xfId="34134" xr:uid="{00000000-0005-0000-0000-0000C57D0000}"/>
    <cellStyle name="Saída 2 4 3 5 2 3" xfId="9060" xr:uid="{00000000-0005-0000-0000-0000C67D0000}"/>
    <cellStyle name="Saída 2 4 3 5 2 3 2" xfId="18312" xr:uid="{00000000-0005-0000-0000-0000C77D0000}"/>
    <cellStyle name="Saída 2 4 3 5 2 3 2 2" xfId="27564" xr:uid="{00000000-0005-0000-0000-0000C87D0000}"/>
    <cellStyle name="Saída 2 4 3 5 2 3 2 3" xfId="36816" xr:uid="{00000000-0005-0000-0000-0000C97D0000}"/>
    <cellStyle name="Saída 2 4 3 5 2 4" xfId="12182" xr:uid="{00000000-0005-0000-0000-0000CA7D0000}"/>
    <cellStyle name="Saída 2 4 3 5 2 4 2" xfId="21434" xr:uid="{00000000-0005-0000-0000-0000CB7D0000}"/>
    <cellStyle name="Saída 2 4 3 5 2 4 3" xfId="30686" xr:uid="{00000000-0005-0000-0000-0000CC7D0000}"/>
    <cellStyle name="Saída 2 4 3 5 3" xfId="3586" xr:uid="{00000000-0005-0000-0000-0000CD7D0000}"/>
    <cellStyle name="Saída 2 4 3 5 3 2" xfId="7034" xr:uid="{00000000-0005-0000-0000-0000CE7D0000}"/>
    <cellStyle name="Saída 2 4 3 5 3 2 2" xfId="16286" xr:uid="{00000000-0005-0000-0000-0000CF7D0000}"/>
    <cellStyle name="Saída 2 4 3 5 3 2 2 2" xfId="25538" xr:uid="{00000000-0005-0000-0000-0000D07D0000}"/>
    <cellStyle name="Saída 2 4 3 5 3 2 2 3" xfId="34790" xr:uid="{00000000-0005-0000-0000-0000D17D0000}"/>
    <cellStyle name="Saída 2 4 3 5 3 3" xfId="9716" xr:uid="{00000000-0005-0000-0000-0000D27D0000}"/>
    <cellStyle name="Saída 2 4 3 5 3 3 2" xfId="18968" xr:uid="{00000000-0005-0000-0000-0000D37D0000}"/>
    <cellStyle name="Saída 2 4 3 5 3 3 2 2" xfId="28220" xr:uid="{00000000-0005-0000-0000-0000D47D0000}"/>
    <cellStyle name="Saída 2 4 3 5 3 3 2 3" xfId="37472" xr:uid="{00000000-0005-0000-0000-0000D57D0000}"/>
    <cellStyle name="Saída 2 4 3 5 3 4" xfId="12838" xr:uid="{00000000-0005-0000-0000-0000D67D0000}"/>
    <cellStyle name="Saída 2 4 3 5 3 4 2" xfId="22090" xr:uid="{00000000-0005-0000-0000-0000D77D0000}"/>
    <cellStyle name="Saída 2 4 3 5 3 4 3" xfId="31342" xr:uid="{00000000-0005-0000-0000-0000D87D0000}"/>
    <cellStyle name="Saída 2 4 3 5 4" xfId="4221" xr:uid="{00000000-0005-0000-0000-0000D97D0000}"/>
    <cellStyle name="Saída 2 4 3 5 4 2" xfId="7669" xr:uid="{00000000-0005-0000-0000-0000DA7D0000}"/>
    <cellStyle name="Saída 2 4 3 5 4 2 2" xfId="16921" xr:uid="{00000000-0005-0000-0000-0000DB7D0000}"/>
    <cellStyle name="Saída 2 4 3 5 4 2 2 2" xfId="26173" xr:uid="{00000000-0005-0000-0000-0000DC7D0000}"/>
    <cellStyle name="Saída 2 4 3 5 4 2 2 3" xfId="35425" xr:uid="{00000000-0005-0000-0000-0000DD7D0000}"/>
    <cellStyle name="Saída 2 4 3 5 4 3" xfId="10351" xr:uid="{00000000-0005-0000-0000-0000DE7D0000}"/>
    <cellStyle name="Saída 2 4 3 5 4 3 2" xfId="19603" xr:uid="{00000000-0005-0000-0000-0000DF7D0000}"/>
    <cellStyle name="Saída 2 4 3 5 4 3 2 2" xfId="28855" xr:uid="{00000000-0005-0000-0000-0000E07D0000}"/>
    <cellStyle name="Saída 2 4 3 5 4 3 2 3" xfId="38107" xr:uid="{00000000-0005-0000-0000-0000E17D0000}"/>
    <cellStyle name="Saída 2 4 3 5 4 4" xfId="13473" xr:uid="{00000000-0005-0000-0000-0000E27D0000}"/>
    <cellStyle name="Saída 2 4 3 5 4 4 2" xfId="22725" xr:uid="{00000000-0005-0000-0000-0000E37D0000}"/>
    <cellStyle name="Saída 2 4 3 5 4 4 3" xfId="31977" xr:uid="{00000000-0005-0000-0000-0000E47D0000}"/>
    <cellStyle name="Saída 2 4 3 5 5" xfId="5629" xr:uid="{00000000-0005-0000-0000-0000E57D0000}"/>
    <cellStyle name="Saída 2 4 3 5 5 2" xfId="14881" xr:uid="{00000000-0005-0000-0000-0000E67D0000}"/>
    <cellStyle name="Saída 2 4 3 5 5 2 2" xfId="24133" xr:uid="{00000000-0005-0000-0000-0000E77D0000}"/>
    <cellStyle name="Saída 2 4 3 5 5 2 3" xfId="33385" xr:uid="{00000000-0005-0000-0000-0000E87D0000}"/>
    <cellStyle name="Saída 2 4 3 5 6" xfId="8311" xr:uid="{00000000-0005-0000-0000-0000E97D0000}"/>
    <cellStyle name="Saída 2 4 3 5 6 2" xfId="17563" xr:uid="{00000000-0005-0000-0000-0000EA7D0000}"/>
    <cellStyle name="Saída 2 4 3 5 6 2 2" xfId="26815" xr:uid="{00000000-0005-0000-0000-0000EB7D0000}"/>
    <cellStyle name="Saída 2 4 3 5 6 2 3" xfId="36067" xr:uid="{00000000-0005-0000-0000-0000EC7D0000}"/>
    <cellStyle name="Saída 2 4 3 5 7" xfId="11433" xr:uid="{00000000-0005-0000-0000-0000ED7D0000}"/>
    <cellStyle name="Saída 2 4 3 5 7 2" xfId="20685" xr:uid="{00000000-0005-0000-0000-0000EE7D0000}"/>
    <cellStyle name="Saída 2 4 3 5 7 3" xfId="29937" xr:uid="{00000000-0005-0000-0000-0000EF7D0000}"/>
    <cellStyle name="Saída 2 4 3 6" xfId="2242" xr:uid="{00000000-0005-0000-0000-0000F07D0000}"/>
    <cellStyle name="Saída 2 4 3 6 2" xfId="2991" xr:uid="{00000000-0005-0000-0000-0000F17D0000}"/>
    <cellStyle name="Saída 2 4 3 6 2 2" xfId="6439" xr:uid="{00000000-0005-0000-0000-0000F27D0000}"/>
    <cellStyle name="Saída 2 4 3 6 2 2 2" xfId="15691" xr:uid="{00000000-0005-0000-0000-0000F37D0000}"/>
    <cellStyle name="Saída 2 4 3 6 2 2 2 2" xfId="24943" xr:uid="{00000000-0005-0000-0000-0000F47D0000}"/>
    <cellStyle name="Saída 2 4 3 6 2 2 2 3" xfId="34195" xr:uid="{00000000-0005-0000-0000-0000F57D0000}"/>
    <cellStyle name="Saída 2 4 3 6 2 3" xfId="9121" xr:uid="{00000000-0005-0000-0000-0000F67D0000}"/>
    <cellStyle name="Saída 2 4 3 6 2 3 2" xfId="18373" xr:uid="{00000000-0005-0000-0000-0000F77D0000}"/>
    <cellStyle name="Saída 2 4 3 6 2 3 2 2" xfId="27625" xr:uid="{00000000-0005-0000-0000-0000F87D0000}"/>
    <cellStyle name="Saída 2 4 3 6 2 3 2 3" xfId="36877" xr:uid="{00000000-0005-0000-0000-0000F97D0000}"/>
    <cellStyle name="Saída 2 4 3 6 2 4" xfId="12243" xr:uid="{00000000-0005-0000-0000-0000FA7D0000}"/>
    <cellStyle name="Saída 2 4 3 6 2 4 2" xfId="21495" xr:uid="{00000000-0005-0000-0000-0000FB7D0000}"/>
    <cellStyle name="Saída 2 4 3 6 2 4 3" xfId="30747" xr:uid="{00000000-0005-0000-0000-0000FC7D0000}"/>
    <cellStyle name="Saída 2 4 3 6 3" xfId="3647" xr:uid="{00000000-0005-0000-0000-0000FD7D0000}"/>
    <cellStyle name="Saída 2 4 3 6 3 2" xfId="7095" xr:uid="{00000000-0005-0000-0000-0000FE7D0000}"/>
    <cellStyle name="Saída 2 4 3 6 3 2 2" xfId="16347" xr:uid="{00000000-0005-0000-0000-0000FF7D0000}"/>
    <cellStyle name="Saída 2 4 3 6 3 2 2 2" xfId="25599" xr:uid="{00000000-0005-0000-0000-0000007E0000}"/>
    <cellStyle name="Saída 2 4 3 6 3 2 2 3" xfId="34851" xr:uid="{00000000-0005-0000-0000-0000017E0000}"/>
    <cellStyle name="Saída 2 4 3 6 3 3" xfId="9777" xr:uid="{00000000-0005-0000-0000-0000027E0000}"/>
    <cellStyle name="Saída 2 4 3 6 3 3 2" xfId="19029" xr:uid="{00000000-0005-0000-0000-0000037E0000}"/>
    <cellStyle name="Saída 2 4 3 6 3 3 2 2" xfId="28281" xr:uid="{00000000-0005-0000-0000-0000047E0000}"/>
    <cellStyle name="Saída 2 4 3 6 3 3 2 3" xfId="37533" xr:uid="{00000000-0005-0000-0000-0000057E0000}"/>
    <cellStyle name="Saída 2 4 3 6 3 4" xfId="12899" xr:uid="{00000000-0005-0000-0000-0000067E0000}"/>
    <cellStyle name="Saída 2 4 3 6 3 4 2" xfId="22151" xr:uid="{00000000-0005-0000-0000-0000077E0000}"/>
    <cellStyle name="Saída 2 4 3 6 3 4 3" xfId="31403" xr:uid="{00000000-0005-0000-0000-0000087E0000}"/>
    <cellStyle name="Saída 2 4 3 6 4" xfId="4282" xr:uid="{00000000-0005-0000-0000-0000097E0000}"/>
    <cellStyle name="Saída 2 4 3 6 4 2" xfId="7730" xr:uid="{00000000-0005-0000-0000-00000A7E0000}"/>
    <cellStyle name="Saída 2 4 3 6 4 2 2" xfId="16982" xr:uid="{00000000-0005-0000-0000-00000B7E0000}"/>
    <cellStyle name="Saída 2 4 3 6 4 2 2 2" xfId="26234" xr:uid="{00000000-0005-0000-0000-00000C7E0000}"/>
    <cellStyle name="Saída 2 4 3 6 4 2 2 3" xfId="35486" xr:uid="{00000000-0005-0000-0000-00000D7E0000}"/>
    <cellStyle name="Saída 2 4 3 6 4 3" xfId="10412" xr:uid="{00000000-0005-0000-0000-00000E7E0000}"/>
    <cellStyle name="Saída 2 4 3 6 4 3 2" xfId="19664" xr:uid="{00000000-0005-0000-0000-00000F7E0000}"/>
    <cellStyle name="Saída 2 4 3 6 4 3 2 2" xfId="28916" xr:uid="{00000000-0005-0000-0000-0000107E0000}"/>
    <cellStyle name="Saída 2 4 3 6 4 3 2 3" xfId="38168" xr:uid="{00000000-0005-0000-0000-0000117E0000}"/>
    <cellStyle name="Saída 2 4 3 6 4 4" xfId="13534" xr:uid="{00000000-0005-0000-0000-0000127E0000}"/>
    <cellStyle name="Saída 2 4 3 6 4 4 2" xfId="22786" xr:uid="{00000000-0005-0000-0000-0000137E0000}"/>
    <cellStyle name="Saída 2 4 3 6 4 4 3" xfId="32038" xr:uid="{00000000-0005-0000-0000-0000147E0000}"/>
    <cellStyle name="Saída 2 4 3 6 5" xfId="5690" xr:uid="{00000000-0005-0000-0000-0000157E0000}"/>
    <cellStyle name="Saída 2 4 3 6 5 2" xfId="14942" xr:uid="{00000000-0005-0000-0000-0000167E0000}"/>
    <cellStyle name="Saída 2 4 3 6 5 2 2" xfId="24194" xr:uid="{00000000-0005-0000-0000-0000177E0000}"/>
    <cellStyle name="Saída 2 4 3 6 5 2 3" xfId="33446" xr:uid="{00000000-0005-0000-0000-0000187E0000}"/>
    <cellStyle name="Saída 2 4 3 6 6" xfId="8372" xr:uid="{00000000-0005-0000-0000-0000197E0000}"/>
    <cellStyle name="Saída 2 4 3 6 6 2" xfId="17624" xr:uid="{00000000-0005-0000-0000-00001A7E0000}"/>
    <cellStyle name="Saída 2 4 3 6 6 2 2" xfId="26876" xr:uid="{00000000-0005-0000-0000-00001B7E0000}"/>
    <cellStyle name="Saída 2 4 3 6 6 2 3" xfId="36128" xr:uid="{00000000-0005-0000-0000-00001C7E0000}"/>
    <cellStyle name="Saída 2 4 3 6 7" xfId="11494" xr:uid="{00000000-0005-0000-0000-00001D7E0000}"/>
    <cellStyle name="Saída 2 4 3 6 7 2" xfId="20746" xr:uid="{00000000-0005-0000-0000-00001E7E0000}"/>
    <cellStyle name="Saída 2 4 3 6 7 3" xfId="29998" xr:uid="{00000000-0005-0000-0000-00001F7E0000}"/>
    <cellStyle name="Saída 2 4 3 7" xfId="1073" xr:uid="{00000000-0005-0000-0000-0000207E0000}"/>
    <cellStyle name="Saída 2 4 3 7 2" xfId="4801" xr:uid="{00000000-0005-0000-0000-0000217E0000}"/>
    <cellStyle name="Saída 2 4 3 7 2 2" xfId="14053" xr:uid="{00000000-0005-0000-0000-0000227E0000}"/>
    <cellStyle name="Saída 2 4 3 7 2 2 2" xfId="23305" xr:uid="{00000000-0005-0000-0000-0000237E0000}"/>
    <cellStyle name="Saída 2 4 3 7 2 2 3" xfId="32557" xr:uid="{00000000-0005-0000-0000-0000247E0000}"/>
    <cellStyle name="Saída 2 4 3 7 3" xfId="5031" xr:uid="{00000000-0005-0000-0000-0000257E0000}"/>
    <cellStyle name="Saída 2 4 3 7 3 2" xfId="14283" xr:uid="{00000000-0005-0000-0000-0000267E0000}"/>
    <cellStyle name="Saída 2 4 3 7 3 2 2" xfId="23535" xr:uid="{00000000-0005-0000-0000-0000277E0000}"/>
    <cellStyle name="Saída 2 4 3 7 3 2 3" xfId="32787" xr:uid="{00000000-0005-0000-0000-0000287E0000}"/>
    <cellStyle name="Saída 2 4 3 7 4" xfId="10827" xr:uid="{00000000-0005-0000-0000-0000297E0000}"/>
    <cellStyle name="Saída 2 4 3 7 4 2" xfId="20079" xr:uid="{00000000-0005-0000-0000-00002A7E0000}"/>
    <cellStyle name="Saída 2 4 3 7 4 3" xfId="29331" xr:uid="{00000000-0005-0000-0000-00002B7E0000}"/>
    <cellStyle name="Saída 2 4 3 8" xfId="2286" xr:uid="{00000000-0005-0000-0000-00002C7E0000}"/>
    <cellStyle name="Saída 2 4 3 8 2" xfId="5734" xr:uid="{00000000-0005-0000-0000-00002D7E0000}"/>
    <cellStyle name="Saída 2 4 3 8 2 2" xfId="14986" xr:uid="{00000000-0005-0000-0000-00002E7E0000}"/>
    <cellStyle name="Saída 2 4 3 8 2 2 2" xfId="24238" xr:uid="{00000000-0005-0000-0000-00002F7E0000}"/>
    <cellStyle name="Saída 2 4 3 8 2 2 3" xfId="33490" xr:uid="{00000000-0005-0000-0000-0000307E0000}"/>
    <cellStyle name="Saída 2 4 3 8 3" xfId="8416" xr:uid="{00000000-0005-0000-0000-0000317E0000}"/>
    <cellStyle name="Saída 2 4 3 8 3 2" xfId="17668" xr:uid="{00000000-0005-0000-0000-0000327E0000}"/>
    <cellStyle name="Saída 2 4 3 8 3 2 2" xfId="26920" xr:uid="{00000000-0005-0000-0000-0000337E0000}"/>
    <cellStyle name="Saída 2 4 3 8 3 2 3" xfId="36172" xr:uid="{00000000-0005-0000-0000-0000347E0000}"/>
    <cellStyle name="Saída 2 4 3 8 4" xfId="11538" xr:uid="{00000000-0005-0000-0000-0000357E0000}"/>
    <cellStyle name="Saída 2 4 3 8 4 2" xfId="20790" xr:uid="{00000000-0005-0000-0000-0000367E0000}"/>
    <cellStyle name="Saída 2 4 3 8 4 3" xfId="30042" xr:uid="{00000000-0005-0000-0000-0000377E0000}"/>
    <cellStyle name="Saída 2 4 3 9" xfId="963" xr:uid="{00000000-0005-0000-0000-0000387E0000}"/>
    <cellStyle name="Saída 2 4 3 9 2" xfId="4691" xr:uid="{00000000-0005-0000-0000-0000397E0000}"/>
    <cellStyle name="Saída 2 4 3 9 2 2" xfId="13943" xr:uid="{00000000-0005-0000-0000-00003A7E0000}"/>
    <cellStyle name="Saída 2 4 3 9 2 2 2" xfId="23195" xr:uid="{00000000-0005-0000-0000-00003B7E0000}"/>
    <cellStyle name="Saída 2 4 3 9 2 2 3" xfId="32447" xr:uid="{00000000-0005-0000-0000-00003C7E0000}"/>
    <cellStyle name="Saída 2 4 3 9 3" xfId="4362" xr:uid="{00000000-0005-0000-0000-00003D7E0000}"/>
    <cellStyle name="Saída 2 4 3 9 3 2" xfId="13614" xr:uid="{00000000-0005-0000-0000-00003E7E0000}"/>
    <cellStyle name="Saída 2 4 3 9 3 2 2" xfId="22866" xr:uid="{00000000-0005-0000-0000-00003F7E0000}"/>
    <cellStyle name="Saída 2 4 3 9 3 2 3" xfId="32118" xr:uid="{00000000-0005-0000-0000-0000407E0000}"/>
    <cellStyle name="Saída 2 4 3 9 4" xfId="10717" xr:uid="{00000000-0005-0000-0000-0000417E0000}"/>
    <cellStyle name="Saída 2 4 3 9 4 2" xfId="19969" xr:uid="{00000000-0005-0000-0000-0000427E0000}"/>
    <cellStyle name="Saída 2 4 3 9 4 3" xfId="29221" xr:uid="{00000000-0005-0000-0000-0000437E0000}"/>
    <cellStyle name="Saída 2 4 4" xfId="815" xr:uid="{00000000-0005-0000-0000-0000447E0000}"/>
    <cellStyle name="Saída 2 4 4 10" xfId="4558" xr:uid="{00000000-0005-0000-0000-0000457E0000}"/>
    <cellStyle name="Saída 2 4 4 10 2" xfId="13810" xr:uid="{00000000-0005-0000-0000-0000467E0000}"/>
    <cellStyle name="Saída 2 4 4 10 2 2" xfId="23062" xr:uid="{00000000-0005-0000-0000-0000477E0000}"/>
    <cellStyle name="Saída 2 4 4 10 2 3" xfId="32314" xr:uid="{00000000-0005-0000-0000-0000487E0000}"/>
    <cellStyle name="Saída 2 4 4 11" xfId="4988" xr:uid="{00000000-0005-0000-0000-0000497E0000}"/>
    <cellStyle name="Saída 2 4 4 11 2" xfId="14240" xr:uid="{00000000-0005-0000-0000-00004A7E0000}"/>
    <cellStyle name="Saída 2 4 4 11 2 2" xfId="23492" xr:uid="{00000000-0005-0000-0000-00004B7E0000}"/>
    <cellStyle name="Saída 2 4 4 11 2 3" xfId="32744" xr:uid="{00000000-0005-0000-0000-00004C7E0000}"/>
    <cellStyle name="Saída 2 4 4 12" xfId="10587" xr:uid="{00000000-0005-0000-0000-00004D7E0000}"/>
    <cellStyle name="Saída 2 4 4 12 2" xfId="19839" xr:uid="{00000000-0005-0000-0000-00004E7E0000}"/>
    <cellStyle name="Saída 2 4 4 12 3" xfId="29091" xr:uid="{00000000-0005-0000-0000-00004F7E0000}"/>
    <cellStyle name="Saída 2 4 4 2" xfId="1994" xr:uid="{00000000-0005-0000-0000-0000507E0000}"/>
    <cellStyle name="Saída 2 4 4 2 2" xfId="2747" xr:uid="{00000000-0005-0000-0000-0000517E0000}"/>
    <cellStyle name="Saída 2 4 4 2 2 2" xfId="6195" xr:uid="{00000000-0005-0000-0000-0000527E0000}"/>
    <cellStyle name="Saída 2 4 4 2 2 2 2" xfId="15447" xr:uid="{00000000-0005-0000-0000-0000537E0000}"/>
    <cellStyle name="Saída 2 4 4 2 2 2 2 2" xfId="24699" xr:uid="{00000000-0005-0000-0000-0000547E0000}"/>
    <cellStyle name="Saída 2 4 4 2 2 2 2 3" xfId="33951" xr:uid="{00000000-0005-0000-0000-0000557E0000}"/>
    <cellStyle name="Saída 2 4 4 2 2 3" xfId="8877" xr:uid="{00000000-0005-0000-0000-0000567E0000}"/>
    <cellStyle name="Saída 2 4 4 2 2 3 2" xfId="18129" xr:uid="{00000000-0005-0000-0000-0000577E0000}"/>
    <cellStyle name="Saída 2 4 4 2 2 3 2 2" xfId="27381" xr:uid="{00000000-0005-0000-0000-0000587E0000}"/>
    <cellStyle name="Saída 2 4 4 2 2 3 2 3" xfId="36633" xr:uid="{00000000-0005-0000-0000-0000597E0000}"/>
    <cellStyle name="Saída 2 4 4 2 2 4" xfId="11999" xr:uid="{00000000-0005-0000-0000-00005A7E0000}"/>
    <cellStyle name="Saída 2 4 4 2 2 4 2" xfId="21251" xr:uid="{00000000-0005-0000-0000-00005B7E0000}"/>
    <cellStyle name="Saída 2 4 4 2 2 4 3" xfId="30503" xr:uid="{00000000-0005-0000-0000-00005C7E0000}"/>
    <cellStyle name="Saída 2 4 4 2 3" xfId="3403" xr:uid="{00000000-0005-0000-0000-00005D7E0000}"/>
    <cellStyle name="Saída 2 4 4 2 3 2" xfId="6851" xr:uid="{00000000-0005-0000-0000-00005E7E0000}"/>
    <cellStyle name="Saída 2 4 4 2 3 2 2" xfId="16103" xr:uid="{00000000-0005-0000-0000-00005F7E0000}"/>
    <cellStyle name="Saída 2 4 4 2 3 2 2 2" xfId="25355" xr:uid="{00000000-0005-0000-0000-0000607E0000}"/>
    <cellStyle name="Saída 2 4 4 2 3 2 2 3" xfId="34607" xr:uid="{00000000-0005-0000-0000-0000617E0000}"/>
    <cellStyle name="Saída 2 4 4 2 3 3" xfId="9533" xr:uid="{00000000-0005-0000-0000-0000627E0000}"/>
    <cellStyle name="Saída 2 4 4 2 3 3 2" xfId="18785" xr:uid="{00000000-0005-0000-0000-0000637E0000}"/>
    <cellStyle name="Saída 2 4 4 2 3 3 2 2" xfId="28037" xr:uid="{00000000-0005-0000-0000-0000647E0000}"/>
    <cellStyle name="Saída 2 4 4 2 3 3 2 3" xfId="37289" xr:uid="{00000000-0005-0000-0000-0000657E0000}"/>
    <cellStyle name="Saída 2 4 4 2 3 4" xfId="12655" xr:uid="{00000000-0005-0000-0000-0000667E0000}"/>
    <cellStyle name="Saída 2 4 4 2 3 4 2" xfId="21907" xr:uid="{00000000-0005-0000-0000-0000677E0000}"/>
    <cellStyle name="Saída 2 4 4 2 3 4 3" xfId="31159" xr:uid="{00000000-0005-0000-0000-0000687E0000}"/>
    <cellStyle name="Saída 2 4 4 2 4" xfId="4038" xr:uid="{00000000-0005-0000-0000-0000697E0000}"/>
    <cellStyle name="Saída 2 4 4 2 4 2" xfId="7486" xr:uid="{00000000-0005-0000-0000-00006A7E0000}"/>
    <cellStyle name="Saída 2 4 4 2 4 2 2" xfId="16738" xr:uid="{00000000-0005-0000-0000-00006B7E0000}"/>
    <cellStyle name="Saída 2 4 4 2 4 2 2 2" xfId="25990" xr:uid="{00000000-0005-0000-0000-00006C7E0000}"/>
    <cellStyle name="Saída 2 4 4 2 4 2 2 3" xfId="35242" xr:uid="{00000000-0005-0000-0000-00006D7E0000}"/>
    <cellStyle name="Saída 2 4 4 2 4 3" xfId="10168" xr:uid="{00000000-0005-0000-0000-00006E7E0000}"/>
    <cellStyle name="Saída 2 4 4 2 4 3 2" xfId="19420" xr:uid="{00000000-0005-0000-0000-00006F7E0000}"/>
    <cellStyle name="Saída 2 4 4 2 4 3 2 2" xfId="28672" xr:uid="{00000000-0005-0000-0000-0000707E0000}"/>
    <cellStyle name="Saída 2 4 4 2 4 3 2 3" xfId="37924" xr:uid="{00000000-0005-0000-0000-0000717E0000}"/>
    <cellStyle name="Saída 2 4 4 2 4 4" xfId="13290" xr:uid="{00000000-0005-0000-0000-0000727E0000}"/>
    <cellStyle name="Saída 2 4 4 2 4 4 2" xfId="22542" xr:uid="{00000000-0005-0000-0000-0000737E0000}"/>
    <cellStyle name="Saída 2 4 4 2 4 4 3" xfId="31794" xr:uid="{00000000-0005-0000-0000-0000747E0000}"/>
    <cellStyle name="Saída 2 4 4 2 5" xfId="5444" xr:uid="{00000000-0005-0000-0000-0000757E0000}"/>
    <cellStyle name="Saída 2 4 4 2 5 2" xfId="14696" xr:uid="{00000000-0005-0000-0000-0000767E0000}"/>
    <cellStyle name="Saída 2 4 4 2 5 2 2" xfId="23948" xr:uid="{00000000-0005-0000-0000-0000777E0000}"/>
    <cellStyle name="Saída 2 4 4 2 5 2 3" xfId="33200" xr:uid="{00000000-0005-0000-0000-0000787E0000}"/>
    <cellStyle name="Saída 2 4 4 2 6" xfId="8127" xr:uid="{00000000-0005-0000-0000-0000797E0000}"/>
    <cellStyle name="Saída 2 4 4 2 6 2" xfId="17379" xr:uid="{00000000-0005-0000-0000-00007A7E0000}"/>
    <cellStyle name="Saída 2 4 4 2 6 2 2" xfId="26631" xr:uid="{00000000-0005-0000-0000-00007B7E0000}"/>
    <cellStyle name="Saída 2 4 4 2 6 2 3" xfId="35883" xr:uid="{00000000-0005-0000-0000-00007C7E0000}"/>
    <cellStyle name="Saída 2 4 4 2 7" xfId="11249" xr:uid="{00000000-0005-0000-0000-00007D7E0000}"/>
    <cellStyle name="Saída 2 4 4 2 7 2" xfId="20501" xr:uid="{00000000-0005-0000-0000-00007E7E0000}"/>
    <cellStyle name="Saída 2 4 4 2 7 3" xfId="29753" xr:uid="{00000000-0005-0000-0000-00007F7E0000}"/>
    <cellStyle name="Saída 2 4 4 3" xfId="2076" xr:uid="{00000000-0005-0000-0000-0000807E0000}"/>
    <cellStyle name="Saída 2 4 4 3 2" xfId="2825" xr:uid="{00000000-0005-0000-0000-0000817E0000}"/>
    <cellStyle name="Saída 2 4 4 3 2 2" xfId="6273" xr:uid="{00000000-0005-0000-0000-0000827E0000}"/>
    <cellStyle name="Saída 2 4 4 3 2 2 2" xfId="15525" xr:uid="{00000000-0005-0000-0000-0000837E0000}"/>
    <cellStyle name="Saída 2 4 4 3 2 2 2 2" xfId="24777" xr:uid="{00000000-0005-0000-0000-0000847E0000}"/>
    <cellStyle name="Saída 2 4 4 3 2 2 2 3" xfId="34029" xr:uid="{00000000-0005-0000-0000-0000857E0000}"/>
    <cellStyle name="Saída 2 4 4 3 2 3" xfId="8955" xr:uid="{00000000-0005-0000-0000-0000867E0000}"/>
    <cellStyle name="Saída 2 4 4 3 2 3 2" xfId="18207" xr:uid="{00000000-0005-0000-0000-0000877E0000}"/>
    <cellStyle name="Saída 2 4 4 3 2 3 2 2" xfId="27459" xr:uid="{00000000-0005-0000-0000-0000887E0000}"/>
    <cellStyle name="Saída 2 4 4 3 2 3 2 3" xfId="36711" xr:uid="{00000000-0005-0000-0000-0000897E0000}"/>
    <cellStyle name="Saída 2 4 4 3 2 4" xfId="12077" xr:uid="{00000000-0005-0000-0000-00008A7E0000}"/>
    <cellStyle name="Saída 2 4 4 3 2 4 2" xfId="21329" xr:uid="{00000000-0005-0000-0000-00008B7E0000}"/>
    <cellStyle name="Saída 2 4 4 3 2 4 3" xfId="30581" xr:uid="{00000000-0005-0000-0000-00008C7E0000}"/>
    <cellStyle name="Saída 2 4 4 3 3" xfId="3481" xr:uid="{00000000-0005-0000-0000-00008D7E0000}"/>
    <cellStyle name="Saída 2 4 4 3 3 2" xfId="6929" xr:uid="{00000000-0005-0000-0000-00008E7E0000}"/>
    <cellStyle name="Saída 2 4 4 3 3 2 2" xfId="16181" xr:uid="{00000000-0005-0000-0000-00008F7E0000}"/>
    <cellStyle name="Saída 2 4 4 3 3 2 2 2" xfId="25433" xr:uid="{00000000-0005-0000-0000-0000907E0000}"/>
    <cellStyle name="Saída 2 4 4 3 3 2 2 3" xfId="34685" xr:uid="{00000000-0005-0000-0000-0000917E0000}"/>
    <cellStyle name="Saída 2 4 4 3 3 3" xfId="9611" xr:uid="{00000000-0005-0000-0000-0000927E0000}"/>
    <cellStyle name="Saída 2 4 4 3 3 3 2" xfId="18863" xr:uid="{00000000-0005-0000-0000-0000937E0000}"/>
    <cellStyle name="Saída 2 4 4 3 3 3 2 2" xfId="28115" xr:uid="{00000000-0005-0000-0000-0000947E0000}"/>
    <cellStyle name="Saída 2 4 4 3 3 3 2 3" xfId="37367" xr:uid="{00000000-0005-0000-0000-0000957E0000}"/>
    <cellStyle name="Saída 2 4 4 3 3 4" xfId="12733" xr:uid="{00000000-0005-0000-0000-0000967E0000}"/>
    <cellStyle name="Saída 2 4 4 3 3 4 2" xfId="21985" xr:uid="{00000000-0005-0000-0000-0000977E0000}"/>
    <cellStyle name="Saída 2 4 4 3 3 4 3" xfId="31237" xr:uid="{00000000-0005-0000-0000-0000987E0000}"/>
    <cellStyle name="Saída 2 4 4 3 4" xfId="4116" xr:uid="{00000000-0005-0000-0000-0000997E0000}"/>
    <cellStyle name="Saída 2 4 4 3 4 2" xfId="7564" xr:uid="{00000000-0005-0000-0000-00009A7E0000}"/>
    <cellStyle name="Saída 2 4 4 3 4 2 2" xfId="16816" xr:uid="{00000000-0005-0000-0000-00009B7E0000}"/>
    <cellStyle name="Saída 2 4 4 3 4 2 2 2" xfId="26068" xr:uid="{00000000-0005-0000-0000-00009C7E0000}"/>
    <cellStyle name="Saída 2 4 4 3 4 2 2 3" xfId="35320" xr:uid="{00000000-0005-0000-0000-00009D7E0000}"/>
    <cellStyle name="Saída 2 4 4 3 4 3" xfId="10246" xr:uid="{00000000-0005-0000-0000-00009E7E0000}"/>
    <cellStyle name="Saída 2 4 4 3 4 3 2" xfId="19498" xr:uid="{00000000-0005-0000-0000-00009F7E0000}"/>
    <cellStyle name="Saída 2 4 4 3 4 3 2 2" xfId="28750" xr:uid="{00000000-0005-0000-0000-0000A07E0000}"/>
    <cellStyle name="Saída 2 4 4 3 4 3 2 3" xfId="38002" xr:uid="{00000000-0005-0000-0000-0000A17E0000}"/>
    <cellStyle name="Saída 2 4 4 3 4 4" xfId="13368" xr:uid="{00000000-0005-0000-0000-0000A27E0000}"/>
    <cellStyle name="Saída 2 4 4 3 4 4 2" xfId="22620" xr:uid="{00000000-0005-0000-0000-0000A37E0000}"/>
    <cellStyle name="Saída 2 4 4 3 4 4 3" xfId="31872" xr:uid="{00000000-0005-0000-0000-0000A47E0000}"/>
    <cellStyle name="Saída 2 4 4 3 5" xfId="5524" xr:uid="{00000000-0005-0000-0000-0000A57E0000}"/>
    <cellStyle name="Saída 2 4 4 3 5 2" xfId="14776" xr:uid="{00000000-0005-0000-0000-0000A67E0000}"/>
    <cellStyle name="Saída 2 4 4 3 5 2 2" xfId="24028" xr:uid="{00000000-0005-0000-0000-0000A77E0000}"/>
    <cellStyle name="Saída 2 4 4 3 5 2 3" xfId="33280" xr:uid="{00000000-0005-0000-0000-0000A87E0000}"/>
    <cellStyle name="Saída 2 4 4 3 6" xfId="8206" xr:uid="{00000000-0005-0000-0000-0000A97E0000}"/>
    <cellStyle name="Saída 2 4 4 3 6 2" xfId="17458" xr:uid="{00000000-0005-0000-0000-0000AA7E0000}"/>
    <cellStyle name="Saída 2 4 4 3 6 2 2" xfId="26710" xr:uid="{00000000-0005-0000-0000-0000AB7E0000}"/>
    <cellStyle name="Saída 2 4 4 3 6 2 3" xfId="35962" xr:uid="{00000000-0005-0000-0000-0000AC7E0000}"/>
    <cellStyle name="Saída 2 4 4 3 7" xfId="11328" xr:uid="{00000000-0005-0000-0000-0000AD7E0000}"/>
    <cellStyle name="Saída 2 4 4 3 7 2" xfId="20580" xr:uid="{00000000-0005-0000-0000-0000AE7E0000}"/>
    <cellStyle name="Saída 2 4 4 3 7 3" xfId="29832" xr:uid="{00000000-0005-0000-0000-0000AF7E0000}"/>
    <cellStyle name="Saída 2 4 4 4" xfId="2149" xr:uid="{00000000-0005-0000-0000-0000B07E0000}"/>
    <cellStyle name="Saída 2 4 4 4 2" xfId="2898" xr:uid="{00000000-0005-0000-0000-0000B17E0000}"/>
    <cellStyle name="Saída 2 4 4 4 2 2" xfId="6346" xr:uid="{00000000-0005-0000-0000-0000B27E0000}"/>
    <cellStyle name="Saída 2 4 4 4 2 2 2" xfId="15598" xr:uid="{00000000-0005-0000-0000-0000B37E0000}"/>
    <cellStyle name="Saída 2 4 4 4 2 2 2 2" xfId="24850" xr:uid="{00000000-0005-0000-0000-0000B47E0000}"/>
    <cellStyle name="Saída 2 4 4 4 2 2 2 3" xfId="34102" xr:uid="{00000000-0005-0000-0000-0000B57E0000}"/>
    <cellStyle name="Saída 2 4 4 4 2 3" xfId="9028" xr:uid="{00000000-0005-0000-0000-0000B67E0000}"/>
    <cellStyle name="Saída 2 4 4 4 2 3 2" xfId="18280" xr:uid="{00000000-0005-0000-0000-0000B77E0000}"/>
    <cellStyle name="Saída 2 4 4 4 2 3 2 2" xfId="27532" xr:uid="{00000000-0005-0000-0000-0000B87E0000}"/>
    <cellStyle name="Saída 2 4 4 4 2 3 2 3" xfId="36784" xr:uid="{00000000-0005-0000-0000-0000B97E0000}"/>
    <cellStyle name="Saída 2 4 4 4 2 4" xfId="12150" xr:uid="{00000000-0005-0000-0000-0000BA7E0000}"/>
    <cellStyle name="Saída 2 4 4 4 2 4 2" xfId="21402" xr:uid="{00000000-0005-0000-0000-0000BB7E0000}"/>
    <cellStyle name="Saída 2 4 4 4 2 4 3" xfId="30654" xr:uid="{00000000-0005-0000-0000-0000BC7E0000}"/>
    <cellStyle name="Saída 2 4 4 4 3" xfId="3554" xr:uid="{00000000-0005-0000-0000-0000BD7E0000}"/>
    <cellStyle name="Saída 2 4 4 4 3 2" xfId="7002" xr:uid="{00000000-0005-0000-0000-0000BE7E0000}"/>
    <cellStyle name="Saída 2 4 4 4 3 2 2" xfId="16254" xr:uid="{00000000-0005-0000-0000-0000BF7E0000}"/>
    <cellStyle name="Saída 2 4 4 4 3 2 2 2" xfId="25506" xr:uid="{00000000-0005-0000-0000-0000C07E0000}"/>
    <cellStyle name="Saída 2 4 4 4 3 2 2 3" xfId="34758" xr:uid="{00000000-0005-0000-0000-0000C17E0000}"/>
    <cellStyle name="Saída 2 4 4 4 3 3" xfId="9684" xr:uid="{00000000-0005-0000-0000-0000C27E0000}"/>
    <cellStyle name="Saída 2 4 4 4 3 3 2" xfId="18936" xr:uid="{00000000-0005-0000-0000-0000C37E0000}"/>
    <cellStyle name="Saída 2 4 4 4 3 3 2 2" xfId="28188" xr:uid="{00000000-0005-0000-0000-0000C47E0000}"/>
    <cellStyle name="Saída 2 4 4 4 3 3 2 3" xfId="37440" xr:uid="{00000000-0005-0000-0000-0000C57E0000}"/>
    <cellStyle name="Saída 2 4 4 4 3 4" xfId="12806" xr:uid="{00000000-0005-0000-0000-0000C67E0000}"/>
    <cellStyle name="Saída 2 4 4 4 3 4 2" xfId="22058" xr:uid="{00000000-0005-0000-0000-0000C77E0000}"/>
    <cellStyle name="Saída 2 4 4 4 3 4 3" xfId="31310" xr:uid="{00000000-0005-0000-0000-0000C87E0000}"/>
    <cellStyle name="Saída 2 4 4 4 4" xfId="4189" xr:uid="{00000000-0005-0000-0000-0000C97E0000}"/>
    <cellStyle name="Saída 2 4 4 4 4 2" xfId="7637" xr:uid="{00000000-0005-0000-0000-0000CA7E0000}"/>
    <cellStyle name="Saída 2 4 4 4 4 2 2" xfId="16889" xr:uid="{00000000-0005-0000-0000-0000CB7E0000}"/>
    <cellStyle name="Saída 2 4 4 4 4 2 2 2" xfId="26141" xr:uid="{00000000-0005-0000-0000-0000CC7E0000}"/>
    <cellStyle name="Saída 2 4 4 4 4 2 2 3" xfId="35393" xr:uid="{00000000-0005-0000-0000-0000CD7E0000}"/>
    <cellStyle name="Saída 2 4 4 4 4 3" xfId="10319" xr:uid="{00000000-0005-0000-0000-0000CE7E0000}"/>
    <cellStyle name="Saída 2 4 4 4 4 3 2" xfId="19571" xr:uid="{00000000-0005-0000-0000-0000CF7E0000}"/>
    <cellStyle name="Saída 2 4 4 4 4 3 2 2" xfId="28823" xr:uid="{00000000-0005-0000-0000-0000D07E0000}"/>
    <cellStyle name="Saída 2 4 4 4 4 3 2 3" xfId="38075" xr:uid="{00000000-0005-0000-0000-0000D17E0000}"/>
    <cellStyle name="Saída 2 4 4 4 4 4" xfId="13441" xr:uid="{00000000-0005-0000-0000-0000D27E0000}"/>
    <cellStyle name="Saída 2 4 4 4 4 4 2" xfId="22693" xr:uid="{00000000-0005-0000-0000-0000D37E0000}"/>
    <cellStyle name="Saída 2 4 4 4 4 4 3" xfId="31945" xr:uid="{00000000-0005-0000-0000-0000D47E0000}"/>
    <cellStyle name="Saída 2 4 4 4 5" xfId="5597" xr:uid="{00000000-0005-0000-0000-0000D57E0000}"/>
    <cellStyle name="Saída 2 4 4 4 5 2" xfId="14849" xr:uid="{00000000-0005-0000-0000-0000D67E0000}"/>
    <cellStyle name="Saída 2 4 4 4 5 2 2" xfId="24101" xr:uid="{00000000-0005-0000-0000-0000D77E0000}"/>
    <cellStyle name="Saída 2 4 4 4 5 2 3" xfId="33353" xr:uid="{00000000-0005-0000-0000-0000D87E0000}"/>
    <cellStyle name="Saída 2 4 4 4 6" xfId="8279" xr:uid="{00000000-0005-0000-0000-0000D97E0000}"/>
    <cellStyle name="Saída 2 4 4 4 6 2" xfId="17531" xr:uid="{00000000-0005-0000-0000-0000DA7E0000}"/>
    <cellStyle name="Saída 2 4 4 4 6 2 2" xfId="26783" xr:uid="{00000000-0005-0000-0000-0000DB7E0000}"/>
    <cellStyle name="Saída 2 4 4 4 6 2 3" xfId="36035" xr:uid="{00000000-0005-0000-0000-0000DC7E0000}"/>
    <cellStyle name="Saída 2 4 4 4 7" xfId="11401" xr:uid="{00000000-0005-0000-0000-0000DD7E0000}"/>
    <cellStyle name="Saída 2 4 4 4 7 2" xfId="20653" xr:uid="{00000000-0005-0000-0000-0000DE7E0000}"/>
    <cellStyle name="Saída 2 4 4 4 7 3" xfId="29905" xr:uid="{00000000-0005-0000-0000-0000DF7E0000}"/>
    <cellStyle name="Saída 2 4 4 5" xfId="2212" xr:uid="{00000000-0005-0000-0000-0000E07E0000}"/>
    <cellStyle name="Saída 2 4 4 5 2" xfId="2961" xr:uid="{00000000-0005-0000-0000-0000E17E0000}"/>
    <cellStyle name="Saída 2 4 4 5 2 2" xfId="6409" xr:uid="{00000000-0005-0000-0000-0000E27E0000}"/>
    <cellStyle name="Saída 2 4 4 5 2 2 2" xfId="15661" xr:uid="{00000000-0005-0000-0000-0000E37E0000}"/>
    <cellStyle name="Saída 2 4 4 5 2 2 2 2" xfId="24913" xr:uid="{00000000-0005-0000-0000-0000E47E0000}"/>
    <cellStyle name="Saída 2 4 4 5 2 2 2 3" xfId="34165" xr:uid="{00000000-0005-0000-0000-0000E57E0000}"/>
    <cellStyle name="Saída 2 4 4 5 2 3" xfId="9091" xr:uid="{00000000-0005-0000-0000-0000E67E0000}"/>
    <cellStyle name="Saída 2 4 4 5 2 3 2" xfId="18343" xr:uid="{00000000-0005-0000-0000-0000E77E0000}"/>
    <cellStyle name="Saída 2 4 4 5 2 3 2 2" xfId="27595" xr:uid="{00000000-0005-0000-0000-0000E87E0000}"/>
    <cellStyle name="Saída 2 4 4 5 2 3 2 3" xfId="36847" xr:uid="{00000000-0005-0000-0000-0000E97E0000}"/>
    <cellStyle name="Saída 2 4 4 5 2 4" xfId="12213" xr:uid="{00000000-0005-0000-0000-0000EA7E0000}"/>
    <cellStyle name="Saída 2 4 4 5 2 4 2" xfId="21465" xr:uid="{00000000-0005-0000-0000-0000EB7E0000}"/>
    <cellStyle name="Saída 2 4 4 5 2 4 3" xfId="30717" xr:uid="{00000000-0005-0000-0000-0000EC7E0000}"/>
    <cellStyle name="Saída 2 4 4 5 3" xfId="3617" xr:uid="{00000000-0005-0000-0000-0000ED7E0000}"/>
    <cellStyle name="Saída 2 4 4 5 3 2" xfId="7065" xr:uid="{00000000-0005-0000-0000-0000EE7E0000}"/>
    <cellStyle name="Saída 2 4 4 5 3 2 2" xfId="16317" xr:uid="{00000000-0005-0000-0000-0000EF7E0000}"/>
    <cellStyle name="Saída 2 4 4 5 3 2 2 2" xfId="25569" xr:uid="{00000000-0005-0000-0000-0000F07E0000}"/>
    <cellStyle name="Saída 2 4 4 5 3 2 2 3" xfId="34821" xr:uid="{00000000-0005-0000-0000-0000F17E0000}"/>
    <cellStyle name="Saída 2 4 4 5 3 3" xfId="9747" xr:uid="{00000000-0005-0000-0000-0000F27E0000}"/>
    <cellStyle name="Saída 2 4 4 5 3 3 2" xfId="18999" xr:uid="{00000000-0005-0000-0000-0000F37E0000}"/>
    <cellStyle name="Saída 2 4 4 5 3 3 2 2" xfId="28251" xr:uid="{00000000-0005-0000-0000-0000F47E0000}"/>
    <cellStyle name="Saída 2 4 4 5 3 3 2 3" xfId="37503" xr:uid="{00000000-0005-0000-0000-0000F57E0000}"/>
    <cellStyle name="Saída 2 4 4 5 3 4" xfId="12869" xr:uid="{00000000-0005-0000-0000-0000F67E0000}"/>
    <cellStyle name="Saída 2 4 4 5 3 4 2" xfId="22121" xr:uid="{00000000-0005-0000-0000-0000F77E0000}"/>
    <cellStyle name="Saída 2 4 4 5 3 4 3" xfId="31373" xr:uid="{00000000-0005-0000-0000-0000F87E0000}"/>
    <cellStyle name="Saída 2 4 4 5 4" xfId="4252" xr:uid="{00000000-0005-0000-0000-0000F97E0000}"/>
    <cellStyle name="Saída 2 4 4 5 4 2" xfId="7700" xr:uid="{00000000-0005-0000-0000-0000FA7E0000}"/>
    <cellStyle name="Saída 2 4 4 5 4 2 2" xfId="16952" xr:uid="{00000000-0005-0000-0000-0000FB7E0000}"/>
    <cellStyle name="Saída 2 4 4 5 4 2 2 2" xfId="26204" xr:uid="{00000000-0005-0000-0000-0000FC7E0000}"/>
    <cellStyle name="Saída 2 4 4 5 4 2 2 3" xfId="35456" xr:uid="{00000000-0005-0000-0000-0000FD7E0000}"/>
    <cellStyle name="Saída 2 4 4 5 4 3" xfId="10382" xr:uid="{00000000-0005-0000-0000-0000FE7E0000}"/>
    <cellStyle name="Saída 2 4 4 5 4 3 2" xfId="19634" xr:uid="{00000000-0005-0000-0000-0000FF7E0000}"/>
    <cellStyle name="Saída 2 4 4 5 4 3 2 2" xfId="28886" xr:uid="{00000000-0005-0000-0000-0000007F0000}"/>
    <cellStyle name="Saída 2 4 4 5 4 3 2 3" xfId="38138" xr:uid="{00000000-0005-0000-0000-0000017F0000}"/>
    <cellStyle name="Saída 2 4 4 5 4 4" xfId="13504" xr:uid="{00000000-0005-0000-0000-0000027F0000}"/>
    <cellStyle name="Saída 2 4 4 5 4 4 2" xfId="22756" xr:uid="{00000000-0005-0000-0000-0000037F0000}"/>
    <cellStyle name="Saída 2 4 4 5 4 4 3" xfId="32008" xr:uid="{00000000-0005-0000-0000-0000047F0000}"/>
    <cellStyle name="Saída 2 4 4 5 5" xfId="5660" xr:uid="{00000000-0005-0000-0000-0000057F0000}"/>
    <cellStyle name="Saída 2 4 4 5 5 2" xfId="14912" xr:uid="{00000000-0005-0000-0000-0000067F0000}"/>
    <cellStyle name="Saída 2 4 4 5 5 2 2" xfId="24164" xr:uid="{00000000-0005-0000-0000-0000077F0000}"/>
    <cellStyle name="Saída 2 4 4 5 5 2 3" xfId="33416" xr:uid="{00000000-0005-0000-0000-0000087F0000}"/>
    <cellStyle name="Saída 2 4 4 5 6" xfId="8342" xr:uid="{00000000-0005-0000-0000-0000097F0000}"/>
    <cellStyle name="Saída 2 4 4 5 6 2" xfId="17594" xr:uid="{00000000-0005-0000-0000-00000A7F0000}"/>
    <cellStyle name="Saída 2 4 4 5 6 2 2" xfId="26846" xr:uid="{00000000-0005-0000-0000-00000B7F0000}"/>
    <cellStyle name="Saída 2 4 4 5 6 2 3" xfId="36098" xr:uid="{00000000-0005-0000-0000-00000C7F0000}"/>
    <cellStyle name="Saída 2 4 4 5 7" xfId="11464" xr:uid="{00000000-0005-0000-0000-00000D7F0000}"/>
    <cellStyle name="Saída 2 4 4 5 7 2" xfId="20716" xr:uid="{00000000-0005-0000-0000-00000E7F0000}"/>
    <cellStyle name="Saída 2 4 4 5 7 3" xfId="29968" xr:uid="{00000000-0005-0000-0000-00000F7F0000}"/>
    <cellStyle name="Saída 2 4 4 6" xfId="2270" xr:uid="{00000000-0005-0000-0000-0000107F0000}"/>
    <cellStyle name="Saída 2 4 4 6 2" xfId="3019" xr:uid="{00000000-0005-0000-0000-0000117F0000}"/>
    <cellStyle name="Saída 2 4 4 6 2 2" xfId="6467" xr:uid="{00000000-0005-0000-0000-0000127F0000}"/>
    <cellStyle name="Saída 2 4 4 6 2 2 2" xfId="15719" xr:uid="{00000000-0005-0000-0000-0000137F0000}"/>
    <cellStyle name="Saída 2 4 4 6 2 2 2 2" xfId="24971" xr:uid="{00000000-0005-0000-0000-0000147F0000}"/>
    <cellStyle name="Saída 2 4 4 6 2 2 2 3" xfId="34223" xr:uid="{00000000-0005-0000-0000-0000157F0000}"/>
    <cellStyle name="Saída 2 4 4 6 2 3" xfId="9149" xr:uid="{00000000-0005-0000-0000-0000167F0000}"/>
    <cellStyle name="Saída 2 4 4 6 2 3 2" xfId="18401" xr:uid="{00000000-0005-0000-0000-0000177F0000}"/>
    <cellStyle name="Saída 2 4 4 6 2 3 2 2" xfId="27653" xr:uid="{00000000-0005-0000-0000-0000187F0000}"/>
    <cellStyle name="Saída 2 4 4 6 2 3 2 3" xfId="36905" xr:uid="{00000000-0005-0000-0000-0000197F0000}"/>
    <cellStyle name="Saída 2 4 4 6 2 4" xfId="12271" xr:uid="{00000000-0005-0000-0000-00001A7F0000}"/>
    <cellStyle name="Saída 2 4 4 6 2 4 2" xfId="21523" xr:uid="{00000000-0005-0000-0000-00001B7F0000}"/>
    <cellStyle name="Saída 2 4 4 6 2 4 3" xfId="30775" xr:uid="{00000000-0005-0000-0000-00001C7F0000}"/>
    <cellStyle name="Saída 2 4 4 6 3" xfId="3675" xr:uid="{00000000-0005-0000-0000-00001D7F0000}"/>
    <cellStyle name="Saída 2 4 4 6 3 2" xfId="7123" xr:uid="{00000000-0005-0000-0000-00001E7F0000}"/>
    <cellStyle name="Saída 2 4 4 6 3 2 2" xfId="16375" xr:uid="{00000000-0005-0000-0000-00001F7F0000}"/>
    <cellStyle name="Saída 2 4 4 6 3 2 2 2" xfId="25627" xr:uid="{00000000-0005-0000-0000-0000207F0000}"/>
    <cellStyle name="Saída 2 4 4 6 3 2 2 3" xfId="34879" xr:uid="{00000000-0005-0000-0000-0000217F0000}"/>
    <cellStyle name="Saída 2 4 4 6 3 3" xfId="9805" xr:uid="{00000000-0005-0000-0000-0000227F0000}"/>
    <cellStyle name="Saída 2 4 4 6 3 3 2" xfId="19057" xr:uid="{00000000-0005-0000-0000-0000237F0000}"/>
    <cellStyle name="Saída 2 4 4 6 3 3 2 2" xfId="28309" xr:uid="{00000000-0005-0000-0000-0000247F0000}"/>
    <cellStyle name="Saída 2 4 4 6 3 3 2 3" xfId="37561" xr:uid="{00000000-0005-0000-0000-0000257F0000}"/>
    <cellStyle name="Saída 2 4 4 6 3 4" xfId="12927" xr:uid="{00000000-0005-0000-0000-0000267F0000}"/>
    <cellStyle name="Saída 2 4 4 6 3 4 2" xfId="22179" xr:uid="{00000000-0005-0000-0000-0000277F0000}"/>
    <cellStyle name="Saída 2 4 4 6 3 4 3" xfId="31431" xr:uid="{00000000-0005-0000-0000-0000287F0000}"/>
    <cellStyle name="Saída 2 4 4 6 4" xfId="4310" xr:uid="{00000000-0005-0000-0000-0000297F0000}"/>
    <cellStyle name="Saída 2 4 4 6 4 2" xfId="7758" xr:uid="{00000000-0005-0000-0000-00002A7F0000}"/>
    <cellStyle name="Saída 2 4 4 6 4 2 2" xfId="17010" xr:uid="{00000000-0005-0000-0000-00002B7F0000}"/>
    <cellStyle name="Saída 2 4 4 6 4 2 2 2" xfId="26262" xr:uid="{00000000-0005-0000-0000-00002C7F0000}"/>
    <cellStyle name="Saída 2 4 4 6 4 2 2 3" xfId="35514" xr:uid="{00000000-0005-0000-0000-00002D7F0000}"/>
    <cellStyle name="Saída 2 4 4 6 4 3" xfId="10440" xr:uid="{00000000-0005-0000-0000-00002E7F0000}"/>
    <cellStyle name="Saída 2 4 4 6 4 3 2" xfId="19692" xr:uid="{00000000-0005-0000-0000-00002F7F0000}"/>
    <cellStyle name="Saída 2 4 4 6 4 3 2 2" xfId="28944" xr:uid="{00000000-0005-0000-0000-0000307F0000}"/>
    <cellStyle name="Saída 2 4 4 6 4 3 2 3" xfId="38196" xr:uid="{00000000-0005-0000-0000-0000317F0000}"/>
    <cellStyle name="Saída 2 4 4 6 4 4" xfId="13562" xr:uid="{00000000-0005-0000-0000-0000327F0000}"/>
    <cellStyle name="Saída 2 4 4 6 4 4 2" xfId="22814" xr:uid="{00000000-0005-0000-0000-0000337F0000}"/>
    <cellStyle name="Saída 2 4 4 6 4 4 3" xfId="32066" xr:uid="{00000000-0005-0000-0000-0000347F0000}"/>
    <cellStyle name="Saída 2 4 4 6 5" xfId="5718" xr:uid="{00000000-0005-0000-0000-0000357F0000}"/>
    <cellStyle name="Saída 2 4 4 6 5 2" xfId="14970" xr:uid="{00000000-0005-0000-0000-0000367F0000}"/>
    <cellStyle name="Saída 2 4 4 6 5 2 2" xfId="24222" xr:uid="{00000000-0005-0000-0000-0000377F0000}"/>
    <cellStyle name="Saída 2 4 4 6 5 2 3" xfId="33474" xr:uid="{00000000-0005-0000-0000-0000387F0000}"/>
    <cellStyle name="Saída 2 4 4 6 6" xfId="8400" xr:uid="{00000000-0005-0000-0000-0000397F0000}"/>
    <cellStyle name="Saída 2 4 4 6 6 2" xfId="17652" xr:uid="{00000000-0005-0000-0000-00003A7F0000}"/>
    <cellStyle name="Saída 2 4 4 6 6 2 2" xfId="26904" xr:uid="{00000000-0005-0000-0000-00003B7F0000}"/>
    <cellStyle name="Saída 2 4 4 6 6 2 3" xfId="36156" xr:uid="{00000000-0005-0000-0000-00003C7F0000}"/>
    <cellStyle name="Saída 2 4 4 6 7" xfId="11522" xr:uid="{00000000-0005-0000-0000-00003D7F0000}"/>
    <cellStyle name="Saída 2 4 4 6 7 2" xfId="20774" xr:uid="{00000000-0005-0000-0000-00003E7F0000}"/>
    <cellStyle name="Saída 2 4 4 6 7 3" xfId="30026" xr:uid="{00000000-0005-0000-0000-00003F7F0000}"/>
    <cellStyle name="Saída 2 4 4 7" xfId="1113" xr:uid="{00000000-0005-0000-0000-0000407F0000}"/>
    <cellStyle name="Saída 2 4 4 7 2" xfId="4841" xr:uid="{00000000-0005-0000-0000-0000417F0000}"/>
    <cellStyle name="Saída 2 4 4 7 2 2" xfId="14093" xr:uid="{00000000-0005-0000-0000-0000427F0000}"/>
    <cellStyle name="Saída 2 4 4 7 2 2 2" xfId="23345" xr:uid="{00000000-0005-0000-0000-0000437F0000}"/>
    <cellStyle name="Saída 2 4 4 7 2 2 3" xfId="32597" xr:uid="{00000000-0005-0000-0000-0000447F0000}"/>
    <cellStyle name="Saída 2 4 4 7 3" xfId="4337" xr:uid="{00000000-0005-0000-0000-0000457F0000}"/>
    <cellStyle name="Saída 2 4 4 7 3 2" xfId="13589" xr:uid="{00000000-0005-0000-0000-0000467F0000}"/>
    <cellStyle name="Saída 2 4 4 7 3 2 2" xfId="22841" xr:uid="{00000000-0005-0000-0000-0000477F0000}"/>
    <cellStyle name="Saída 2 4 4 7 3 2 3" xfId="32093" xr:uid="{00000000-0005-0000-0000-0000487F0000}"/>
    <cellStyle name="Saída 2 4 4 7 4" xfId="10867" xr:uid="{00000000-0005-0000-0000-0000497F0000}"/>
    <cellStyle name="Saída 2 4 4 7 4 2" xfId="20119" xr:uid="{00000000-0005-0000-0000-00004A7F0000}"/>
    <cellStyle name="Saída 2 4 4 7 4 3" xfId="29371" xr:uid="{00000000-0005-0000-0000-00004B7F0000}"/>
    <cellStyle name="Saída 2 4 4 8" xfId="2319" xr:uid="{00000000-0005-0000-0000-00004C7F0000}"/>
    <cellStyle name="Saída 2 4 4 8 2" xfId="5767" xr:uid="{00000000-0005-0000-0000-00004D7F0000}"/>
    <cellStyle name="Saída 2 4 4 8 2 2" xfId="15019" xr:uid="{00000000-0005-0000-0000-00004E7F0000}"/>
    <cellStyle name="Saída 2 4 4 8 2 2 2" xfId="24271" xr:uid="{00000000-0005-0000-0000-00004F7F0000}"/>
    <cellStyle name="Saída 2 4 4 8 2 2 3" xfId="33523" xr:uid="{00000000-0005-0000-0000-0000507F0000}"/>
    <cellStyle name="Saída 2 4 4 8 3" xfId="8449" xr:uid="{00000000-0005-0000-0000-0000517F0000}"/>
    <cellStyle name="Saída 2 4 4 8 3 2" xfId="17701" xr:uid="{00000000-0005-0000-0000-0000527F0000}"/>
    <cellStyle name="Saída 2 4 4 8 3 2 2" xfId="26953" xr:uid="{00000000-0005-0000-0000-0000537F0000}"/>
    <cellStyle name="Saída 2 4 4 8 3 2 3" xfId="36205" xr:uid="{00000000-0005-0000-0000-0000547F0000}"/>
    <cellStyle name="Saída 2 4 4 8 4" xfId="11571" xr:uid="{00000000-0005-0000-0000-0000557F0000}"/>
    <cellStyle name="Saída 2 4 4 8 4 2" xfId="20823" xr:uid="{00000000-0005-0000-0000-0000567F0000}"/>
    <cellStyle name="Saída 2 4 4 8 4 3" xfId="30075" xr:uid="{00000000-0005-0000-0000-0000577F0000}"/>
    <cellStyle name="Saída 2 4 4 9" xfId="1028" xr:uid="{00000000-0005-0000-0000-0000587F0000}"/>
    <cellStyle name="Saída 2 4 4 9 2" xfId="4756" xr:uid="{00000000-0005-0000-0000-0000597F0000}"/>
    <cellStyle name="Saída 2 4 4 9 2 2" xfId="14008" xr:uid="{00000000-0005-0000-0000-00005A7F0000}"/>
    <cellStyle name="Saída 2 4 4 9 2 2 2" xfId="23260" xr:uid="{00000000-0005-0000-0000-00005B7F0000}"/>
    <cellStyle name="Saída 2 4 4 9 2 2 3" xfId="32512" xr:uid="{00000000-0005-0000-0000-00005C7F0000}"/>
    <cellStyle name="Saída 2 4 4 9 3" xfId="5036" xr:uid="{00000000-0005-0000-0000-00005D7F0000}"/>
    <cellStyle name="Saída 2 4 4 9 3 2" xfId="14288" xr:uid="{00000000-0005-0000-0000-00005E7F0000}"/>
    <cellStyle name="Saída 2 4 4 9 3 2 2" xfId="23540" xr:uid="{00000000-0005-0000-0000-00005F7F0000}"/>
    <cellStyle name="Saída 2 4 4 9 3 2 3" xfId="32792" xr:uid="{00000000-0005-0000-0000-0000607F0000}"/>
    <cellStyle name="Saída 2 4 4 9 4" xfId="10782" xr:uid="{00000000-0005-0000-0000-0000617F0000}"/>
    <cellStyle name="Saída 2 4 4 9 4 2" xfId="20034" xr:uid="{00000000-0005-0000-0000-0000627F0000}"/>
    <cellStyle name="Saída 2 4 4 9 4 3" xfId="29286" xr:uid="{00000000-0005-0000-0000-0000637F0000}"/>
    <cellStyle name="Saída 2 4 5" xfId="1765" xr:uid="{00000000-0005-0000-0000-0000647F0000}"/>
    <cellStyle name="Saída 2 4 5 2" xfId="2518" xr:uid="{00000000-0005-0000-0000-0000657F0000}"/>
    <cellStyle name="Saída 2 4 5 2 2" xfId="5966" xr:uid="{00000000-0005-0000-0000-0000667F0000}"/>
    <cellStyle name="Saída 2 4 5 2 2 2" xfId="15218" xr:uid="{00000000-0005-0000-0000-0000677F0000}"/>
    <cellStyle name="Saída 2 4 5 2 2 2 2" xfId="24470" xr:uid="{00000000-0005-0000-0000-0000687F0000}"/>
    <cellStyle name="Saída 2 4 5 2 2 2 3" xfId="33722" xr:uid="{00000000-0005-0000-0000-0000697F0000}"/>
    <cellStyle name="Saída 2 4 5 2 3" xfId="8648" xr:uid="{00000000-0005-0000-0000-00006A7F0000}"/>
    <cellStyle name="Saída 2 4 5 2 3 2" xfId="17900" xr:uid="{00000000-0005-0000-0000-00006B7F0000}"/>
    <cellStyle name="Saída 2 4 5 2 3 2 2" xfId="27152" xr:uid="{00000000-0005-0000-0000-00006C7F0000}"/>
    <cellStyle name="Saída 2 4 5 2 3 2 3" xfId="36404" xr:uid="{00000000-0005-0000-0000-00006D7F0000}"/>
    <cellStyle name="Saída 2 4 5 2 4" xfId="11770" xr:uid="{00000000-0005-0000-0000-00006E7F0000}"/>
    <cellStyle name="Saída 2 4 5 2 4 2" xfId="21022" xr:uid="{00000000-0005-0000-0000-00006F7F0000}"/>
    <cellStyle name="Saída 2 4 5 2 4 3" xfId="30274" xr:uid="{00000000-0005-0000-0000-0000707F0000}"/>
    <cellStyle name="Saída 2 4 5 3" xfId="3174" xr:uid="{00000000-0005-0000-0000-0000717F0000}"/>
    <cellStyle name="Saída 2 4 5 3 2" xfId="6622" xr:uid="{00000000-0005-0000-0000-0000727F0000}"/>
    <cellStyle name="Saída 2 4 5 3 2 2" xfId="15874" xr:uid="{00000000-0005-0000-0000-0000737F0000}"/>
    <cellStyle name="Saída 2 4 5 3 2 2 2" xfId="25126" xr:uid="{00000000-0005-0000-0000-0000747F0000}"/>
    <cellStyle name="Saída 2 4 5 3 2 2 3" xfId="34378" xr:uid="{00000000-0005-0000-0000-0000757F0000}"/>
    <cellStyle name="Saída 2 4 5 3 3" xfId="9304" xr:uid="{00000000-0005-0000-0000-0000767F0000}"/>
    <cellStyle name="Saída 2 4 5 3 3 2" xfId="18556" xr:uid="{00000000-0005-0000-0000-0000777F0000}"/>
    <cellStyle name="Saída 2 4 5 3 3 2 2" xfId="27808" xr:uid="{00000000-0005-0000-0000-0000787F0000}"/>
    <cellStyle name="Saída 2 4 5 3 3 2 3" xfId="37060" xr:uid="{00000000-0005-0000-0000-0000797F0000}"/>
    <cellStyle name="Saída 2 4 5 3 4" xfId="12426" xr:uid="{00000000-0005-0000-0000-00007A7F0000}"/>
    <cellStyle name="Saída 2 4 5 3 4 2" xfId="21678" xr:uid="{00000000-0005-0000-0000-00007B7F0000}"/>
    <cellStyle name="Saída 2 4 5 3 4 3" xfId="30930" xr:uid="{00000000-0005-0000-0000-00007C7F0000}"/>
    <cellStyle name="Saída 2 4 5 4" xfId="3809" xr:uid="{00000000-0005-0000-0000-00007D7F0000}"/>
    <cellStyle name="Saída 2 4 5 4 2" xfId="7257" xr:uid="{00000000-0005-0000-0000-00007E7F0000}"/>
    <cellStyle name="Saída 2 4 5 4 2 2" xfId="16509" xr:uid="{00000000-0005-0000-0000-00007F7F0000}"/>
    <cellStyle name="Saída 2 4 5 4 2 2 2" xfId="25761" xr:uid="{00000000-0005-0000-0000-0000807F0000}"/>
    <cellStyle name="Saída 2 4 5 4 2 2 3" xfId="35013" xr:uid="{00000000-0005-0000-0000-0000817F0000}"/>
    <cellStyle name="Saída 2 4 5 4 3" xfId="9939" xr:uid="{00000000-0005-0000-0000-0000827F0000}"/>
    <cellStyle name="Saída 2 4 5 4 3 2" xfId="19191" xr:uid="{00000000-0005-0000-0000-0000837F0000}"/>
    <cellStyle name="Saída 2 4 5 4 3 2 2" xfId="28443" xr:uid="{00000000-0005-0000-0000-0000847F0000}"/>
    <cellStyle name="Saída 2 4 5 4 3 2 3" xfId="37695" xr:uid="{00000000-0005-0000-0000-0000857F0000}"/>
    <cellStyle name="Saída 2 4 5 4 4" xfId="13061" xr:uid="{00000000-0005-0000-0000-0000867F0000}"/>
    <cellStyle name="Saída 2 4 5 4 4 2" xfId="22313" xr:uid="{00000000-0005-0000-0000-0000877F0000}"/>
    <cellStyle name="Saída 2 4 5 4 4 3" xfId="31565" xr:uid="{00000000-0005-0000-0000-0000887F0000}"/>
    <cellStyle name="Saída 2 4 5 5" xfId="5215" xr:uid="{00000000-0005-0000-0000-0000897F0000}"/>
    <cellStyle name="Saída 2 4 5 5 2" xfId="14467" xr:uid="{00000000-0005-0000-0000-00008A7F0000}"/>
    <cellStyle name="Saída 2 4 5 5 2 2" xfId="23719" xr:uid="{00000000-0005-0000-0000-00008B7F0000}"/>
    <cellStyle name="Saída 2 4 5 5 2 3" xfId="32971" xr:uid="{00000000-0005-0000-0000-00008C7F0000}"/>
    <cellStyle name="Saída 2 4 5 6" xfId="7898" xr:uid="{00000000-0005-0000-0000-00008D7F0000}"/>
    <cellStyle name="Saída 2 4 5 6 2" xfId="17150" xr:uid="{00000000-0005-0000-0000-00008E7F0000}"/>
    <cellStyle name="Saída 2 4 5 6 2 2" xfId="26402" xr:uid="{00000000-0005-0000-0000-00008F7F0000}"/>
    <cellStyle name="Saída 2 4 5 6 2 3" xfId="35654" xr:uid="{00000000-0005-0000-0000-0000907F0000}"/>
    <cellStyle name="Saída 2 4 5 7" xfId="11020" xr:uid="{00000000-0005-0000-0000-0000917F0000}"/>
    <cellStyle name="Saída 2 4 5 7 2" xfId="20272" xr:uid="{00000000-0005-0000-0000-0000927F0000}"/>
    <cellStyle name="Saída 2 4 5 7 3" xfId="29524" xr:uid="{00000000-0005-0000-0000-0000937F0000}"/>
    <cellStyle name="Saída 2 4 6" xfId="1876" xr:uid="{00000000-0005-0000-0000-0000947F0000}"/>
    <cellStyle name="Saída 2 4 6 2" xfId="2629" xr:uid="{00000000-0005-0000-0000-0000957F0000}"/>
    <cellStyle name="Saída 2 4 6 2 2" xfId="6077" xr:uid="{00000000-0005-0000-0000-0000967F0000}"/>
    <cellStyle name="Saída 2 4 6 2 2 2" xfId="15329" xr:uid="{00000000-0005-0000-0000-0000977F0000}"/>
    <cellStyle name="Saída 2 4 6 2 2 2 2" xfId="24581" xr:uid="{00000000-0005-0000-0000-0000987F0000}"/>
    <cellStyle name="Saída 2 4 6 2 2 2 3" xfId="33833" xr:uid="{00000000-0005-0000-0000-0000997F0000}"/>
    <cellStyle name="Saída 2 4 6 2 3" xfId="8759" xr:uid="{00000000-0005-0000-0000-00009A7F0000}"/>
    <cellStyle name="Saída 2 4 6 2 3 2" xfId="18011" xr:uid="{00000000-0005-0000-0000-00009B7F0000}"/>
    <cellStyle name="Saída 2 4 6 2 3 2 2" xfId="27263" xr:uid="{00000000-0005-0000-0000-00009C7F0000}"/>
    <cellStyle name="Saída 2 4 6 2 3 2 3" xfId="36515" xr:uid="{00000000-0005-0000-0000-00009D7F0000}"/>
    <cellStyle name="Saída 2 4 6 2 4" xfId="11881" xr:uid="{00000000-0005-0000-0000-00009E7F0000}"/>
    <cellStyle name="Saída 2 4 6 2 4 2" xfId="21133" xr:uid="{00000000-0005-0000-0000-00009F7F0000}"/>
    <cellStyle name="Saída 2 4 6 2 4 3" xfId="30385" xr:uid="{00000000-0005-0000-0000-0000A07F0000}"/>
    <cellStyle name="Saída 2 4 6 3" xfId="3285" xr:uid="{00000000-0005-0000-0000-0000A17F0000}"/>
    <cellStyle name="Saída 2 4 6 3 2" xfId="6733" xr:uid="{00000000-0005-0000-0000-0000A27F0000}"/>
    <cellStyle name="Saída 2 4 6 3 2 2" xfId="15985" xr:uid="{00000000-0005-0000-0000-0000A37F0000}"/>
    <cellStyle name="Saída 2 4 6 3 2 2 2" xfId="25237" xr:uid="{00000000-0005-0000-0000-0000A47F0000}"/>
    <cellStyle name="Saída 2 4 6 3 2 2 3" xfId="34489" xr:uid="{00000000-0005-0000-0000-0000A57F0000}"/>
    <cellStyle name="Saída 2 4 6 3 3" xfId="9415" xr:uid="{00000000-0005-0000-0000-0000A67F0000}"/>
    <cellStyle name="Saída 2 4 6 3 3 2" xfId="18667" xr:uid="{00000000-0005-0000-0000-0000A77F0000}"/>
    <cellStyle name="Saída 2 4 6 3 3 2 2" xfId="27919" xr:uid="{00000000-0005-0000-0000-0000A87F0000}"/>
    <cellStyle name="Saída 2 4 6 3 3 2 3" xfId="37171" xr:uid="{00000000-0005-0000-0000-0000A97F0000}"/>
    <cellStyle name="Saída 2 4 6 3 4" xfId="12537" xr:uid="{00000000-0005-0000-0000-0000AA7F0000}"/>
    <cellStyle name="Saída 2 4 6 3 4 2" xfId="21789" xr:uid="{00000000-0005-0000-0000-0000AB7F0000}"/>
    <cellStyle name="Saída 2 4 6 3 4 3" xfId="31041" xr:uid="{00000000-0005-0000-0000-0000AC7F0000}"/>
    <cellStyle name="Saída 2 4 6 4" xfId="3920" xr:uid="{00000000-0005-0000-0000-0000AD7F0000}"/>
    <cellStyle name="Saída 2 4 6 4 2" xfId="7368" xr:uid="{00000000-0005-0000-0000-0000AE7F0000}"/>
    <cellStyle name="Saída 2 4 6 4 2 2" xfId="16620" xr:uid="{00000000-0005-0000-0000-0000AF7F0000}"/>
    <cellStyle name="Saída 2 4 6 4 2 2 2" xfId="25872" xr:uid="{00000000-0005-0000-0000-0000B07F0000}"/>
    <cellStyle name="Saída 2 4 6 4 2 2 3" xfId="35124" xr:uid="{00000000-0005-0000-0000-0000B17F0000}"/>
    <cellStyle name="Saída 2 4 6 4 3" xfId="10050" xr:uid="{00000000-0005-0000-0000-0000B27F0000}"/>
    <cellStyle name="Saída 2 4 6 4 3 2" xfId="19302" xr:uid="{00000000-0005-0000-0000-0000B37F0000}"/>
    <cellStyle name="Saída 2 4 6 4 3 2 2" xfId="28554" xr:uid="{00000000-0005-0000-0000-0000B47F0000}"/>
    <cellStyle name="Saída 2 4 6 4 3 2 3" xfId="37806" xr:uid="{00000000-0005-0000-0000-0000B57F0000}"/>
    <cellStyle name="Saída 2 4 6 4 4" xfId="13172" xr:uid="{00000000-0005-0000-0000-0000B67F0000}"/>
    <cellStyle name="Saída 2 4 6 4 4 2" xfId="22424" xr:uid="{00000000-0005-0000-0000-0000B77F0000}"/>
    <cellStyle name="Saída 2 4 6 4 4 3" xfId="31676" xr:uid="{00000000-0005-0000-0000-0000B87F0000}"/>
    <cellStyle name="Saída 2 4 6 5" xfId="5326" xr:uid="{00000000-0005-0000-0000-0000B97F0000}"/>
    <cellStyle name="Saída 2 4 6 5 2" xfId="14578" xr:uid="{00000000-0005-0000-0000-0000BA7F0000}"/>
    <cellStyle name="Saída 2 4 6 5 2 2" xfId="23830" xr:uid="{00000000-0005-0000-0000-0000BB7F0000}"/>
    <cellStyle name="Saída 2 4 6 5 2 3" xfId="33082" xr:uid="{00000000-0005-0000-0000-0000BC7F0000}"/>
    <cellStyle name="Saída 2 4 6 6" xfId="8009" xr:uid="{00000000-0005-0000-0000-0000BD7F0000}"/>
    <cellStyle name="Saída 2 4 6 6 2" xfId="17261" xr:uid="{00000000-0005-0000-0000-0000BE7F0000}"/>
    <cellStyle name="Saída 2 4 6 6 2 2" xfId="26513" xr:uid="{00000000-0005-0000-0000-0000BF7F0000}"/>
    <cellStyle name="Saída 2 4 6 6 2 3" xfId="35765" xr:uid="{00000000-0005-0000-0000-0000C07F0000}"/>
    <cellStyle name="Saída 2 4 6 7" xfId="11131" xr:uid="{00000000-0005-0000-0000-0000C17F0000}"/>
    <cellStyle name="Saída 2 4 6 7 2" xfId="20383" xr:uid="{00000000-0005-0000-0000-0000C27F0000}"/>
    <cellStyle name="Saída 2 4 6 7 3" xfId="29635" xr:uid="{00000000-0005-0000-0000-0000C37F0000}"/>
    <cellStyle name="Saída 2 4 7" xfId="2052" xr:uid="{00000000-0005-0000-0000-0000C47F0000}"/>
    <cellStyle name="Saída 2 4 7 2" xfId="2801" xr:uid="{00000000-0005-0000-0000-0000C57F0000}"/>
    <cellStyle name="Saída 2 4 7 2 2" xfId="6249" xr:uid="{00000000-0005-0000-0000-0000C67F0000}"/>
    <cellStyle name="Saída 2 4 7 2 2 2" xfId="15501" xr:uid="{00000000-0005-0000-0000-0000C77F0000}"/>
    <cellStyle name="Saída 2 4 7 2 2 2 2" xfId="24753" xr:uid="{00000000-0005-0000-0000-0000C87F0000}"/>
    <cellStyle name="Saída 2 4 7 2 2 2 3" xfId="34005" xr:uid="{00000000-0005-0000-0000-0000C97F0000}"/>
    <cellStyle name="Saída 2 4 7 2 3" xfId="8931" xr:uid="{00000000-0005-0000-0000-0000CA7F0000}"/>
    <cellStyle name="Saída 2 4 7 2 3 2" xfId="18183" xr:uid="{00000000-0005-0000-0000-0000CB7F0000}"/>
    <cellStyle name="Saída 2 4 7 2 3 2 2" xfId="27435" xr:uid="{00000000-0005-0000-0000-0000CC7F0000}"/>
    <cellStyle name="Saída 2 4 7 2 3 2 3" xfId="36687" xr:uid="{00000000-0005-0000-0000-0000CD7F0000}"/>
    <cellStyle name="Saída 2 4 7 2 4" xfId="12053" xr:uid="{00000000-0005-0000-0000-0000CE7F0000}"/>
    <cellStyle name="Saída 2 4 7 2 4 2" xfId="21305" xr:uid="{00000000-0005-0000-0000-0000CF7F0000}"/>
    <cellStyle name="Saída 2 4 7 2 4 3" xfId="30557" xr:uid="{00000000-0005-0000-0000-0000D07F0000}"/>
    <cellStyle name="Saída 2 4 7 3" xfId="3457" xr:uid="{00000000-0005-0000-0000-0000D17F0000}"/>
    <cellStyle name="Saída 2 4 7 3 2" xfId="6905" xr:uid="{00000000-0005-0000-0000-0000D27F0000}"/>
    <cellStyle name="Saída 2 4 7 3 2 2" xfId="16157" xr:uid="{00000000-0005-0000-0000-0000D37F0000}"/>
    <cellStyle name="Saída 2 4 7 3 2 2 2" xfId="25409" xr:uid="{00000000-0005-0000-0000-0000D47F0000}"/>
    <cellStyle name="Saída 2 4 7 3 2 2 3" xfId="34661" xr:uid="{00000000-0005-0000-0000-0000D57F0000}"/>
    <cellStyle name="Saída 2 4 7 3 3" xfId="9587" xr:uid="{00000000-0005-0000-0000-0000D67F0000}"/>
    <cellStyle name="Saída 2 4 7 3 3 2" xfId="18839" xr:uid="{00000000-0005-0000-0000-0000D77F0000}"/>
    <cellStyle name="Saída 2 4 7 3 3 2 2" xfId="28091" xr:uid="{00000000-0005-0000-0000-0000D87F0000}"/>
    <cellStyle name="Saída 2 4 7 3 3 2 3" xfId="37343" xr:uid="{00000000-0005-0000-0000-0000D97F0000}"/>
    <cellStyle name="Saída 2 4 7 3 4" xfId="12709" xr:uid="{00000000-0005-0000-0000-0000DA7F0000}"/>
    <cellStyle name="Saída 2 4 7 3 4 2" xfId="21961" xr:uid="{00000000-0005-0000-0000-0000DB7F0000}"/>
    <cellStyle name="Saída 2 4 7 3 4 3" xfId="31213" xr:uid="{00000000-0005-0000-0000-0000DC7F0000}"/>
    <cellStyle name="Saída 2 4 7 4" xfId="4092" xr:uid="{00000000-0005-0000-0000-0000DD7F0000}"/>
    <cellStyle name="Saída 2 4 7 4 2" xfId="7540" xr:uid="{00000000-0005-0000-0000-0000DE7F0000}"/>
    <cellStyle name="Saída 2 4 7 4 2 2" xfId="16792" xr:uid="{00000000-0005-0000-0000-0000DF7F0000}"/>
    <cellStyle name="Saída 2 4 7 4 2 2 2" xfId="26044" xr:uid="{00000000-0005-0000-0000-0000E07F0000}"/>
    <cellStyle name="Saída 2 4 7 4 2 2 3" xfId="35296" xr:uid="{00000000-0005-0000-0000-0000E17F0000}"/>
    <cellStyle name="Saída 2 4 7 4 3" xfId="10222" xr:uid="{00000000-0005-0000-0000-0000E27F0000}"/>
    <cellStyle name="Saída 2 4 7 4 3 2" xfId="19474" xr:uid="{00000000-0005-0000-0000-0000E37F0000}"/>
    <cellStyle name="Saída 2 4 7 4 3 2 2" xfId="28726" xr:uid="{00000000-0005-0000-0000-0000E47F0000}"/>
    <cellStyle name="Saída 2 4 7 4 3 2 3" xfId="37978" xr:uid="{00000000-0005-0000-0000-0000E57F0000}"/>
    <cellStyle name="Saída 2 4 7 4 4" xfId="13344" xr:uid="{00000000-0005-0000-0000-0000E67F0000}"/>
    <cellStyle name="Saída 2 4 7 4 4 2" xfId="22596" xr:uid="{00000000-0005-0000-0000-0000E77F0000}"/>
    <cellStyle name="Saída 2 4 7 4 4 3" xfId="31848" xr:uid="{00000000-0005-0000-0000-0000E87F0000}"/>
    <cellStyle name="Saída 2 4 7 5" xfId="5500" xr:uid="{00000000-0005-0000-0000-0000E97F0000}"/>
    <cellStyle name="Saída 2 4 7 5 2" xfId="14752" xr:uid="{00000000-0005-0000-0000-0000EA7F0000}"/>
    <cellStyle name="Saída 2 4 7 5 2 2" xfId="24004" xr:uid="{00000000-0005-0000-0000-0000EB7F0000}"/>
    <cellStyle name="Saída 2 4 7 5 2 3" xfId="33256" xr:uid="{00000000-0005-0000-0000-0000EC7F0000}"/>
    <cellStyle name="Saída 2 4 7 6" xfId="8182" xr:uid="{00000000-0005-0000-0000-0000ED7F0000}"/>
    <cellStyle name="Saída 2 4 7 6 2" xfId="17434" xr:uid="{00000000-0005-0000-0000-0000EE7F0000}"/>
    <cellStyle name="Saída 2 4 7 6 2 2" xfId="26686" xr:uid="{00000000-0005-0000-0000-0000EF7F0000}"/>
    <cellStyle name="Saída 2 4 7 6 2 3" xfId="35938" xr:uid="{00000000-0005-0000-0000-0000F07F0000}"/>
    <cellStyle name="Saída 2 4 7 7" xfId="11304" xr:uid="{00000000-0005-0000-0000-0000F17F0000}"/>
    <cellStyle name="Saída 2 4 7 7 2" xfId="20556" xr:uid="{00000000-0005-0000-0000-0000F27F0000}"/>
    <cellStyle name="Saída 2 4 7 7 3" xfId="29808" xr:uid="{00000000-0005-0000-0000-0000F37F0000}"/>
    <cellStyle name="Saída 2 4 8" xfId="1718" xr:uid="{00000000-0005-0000-0000-0000F47F0000}"/>
    <cellStyle name="Saída 2 4 8 2" xfId="2471" xr:uid="{00000000-0005-0000-0000-0000F57F0000}"/>
    <cellStyle name="Saída 2 4 8 2 2" xfId="5919" xr:uid="{00000000-0005-0000-0000-0000F67F0000}"/>
    <cellStyle name="Saída 2 4 8 2 2 2" xfId="15171" xr:uid="{00000000-0005-0000-0000-0000F77F0000}"/>
    <cellStyle name="Saída 2 4 8 2 2 2 2" xfId="24423" xr:uid="{00000000-0005-0000-0000-0000F87F0000}"/>
    <cellStyle name="Saída 2 4 8 2 2 2 3" xfId="33675" xr:uid="{00000000-0005-0000-0000-0000F97F0000}"/>
    <cellStyle name="Saída 2 4 8 2 3" xfId="8601" xr:uid="{00000000-0005-0000-0000-0000FA7F0000}"/>
    <cellStyle name="Saída 2 4 8 2 3 2" xfId="17853" xr:uid="{00000000-0005-0000-0000-0000FB7F0000}"/>
    <cellStyle name="Saída 2 4 8 2 3 2 2" xfId="27105" xr:uid="{00000000-0005-0000-0000-0000FC7F0000}"/>
    <cellStyle name="Saída 2 4 8 2 3 2 3" xfId="36357" xr:uid="{00000000-0005-0000-0000-0000FD7F0000}"/>
    <cellStyle name="Saída 2 4 8 2 4" xfId="11723" xr:uid="{00000000-0005-0000-0000-0000FE7F0000}"/>
    <cellStyle name="Saída 2 4 8 2 4 2" xfId="20975" xr:uid="{00000000-0005-0000-0000-0000FF7F0000}"/>
    <cellStyle name="Saída 2 4 8 2 4 3" xfId="30227" xr:uid="{00000000-0005-0000-0000-000000800000}"/>
    <cellStyle name="Saída 2 4 8 3" xfId="3127" xr:uid="{00000000-0005-0000-0000-000001800000}"/>
    <cellStyle name="Saída 2 4 8 3 2" xfId="6575" xr:uid="{00000000-0005-0000-0000-000002800000}"/>
    <cellStyle name="Saída 2 4 8 3 2 2" xfId="15827" xr:uid="{00000000-0005-0000-0000-000003800000}"/>
    <cellStyle name="Saída 2 4 8 3 2 2 2" xfId="25079" xr:uid="{00000000-0005-0000-0000-000004800000}"/>
    <cellStyle name="Saída 2 4 8 3 2 2 3" xfId="34331" xr:uid="{00000000-0005-0000-0000-000005800000}"/>
    <cellStyle name="Saída 2 4 8 3 3" xfId="9257" xr:uid="{00000000-0005-0000-0000-000006800000}"/>
    <cellStyle name="Saída 2 4 8 3 3 2" xfId="18509" xr:uid="{00000000-0005-0000-0000-000007800000}"/>
    <cellStyle name="Saída 2 4 8 3 3 2 2" xfId="27761" xr:uid="{00000000-0005-0000-0000-000008800000}"/>
    <cellStyle name="Saída 2 4 8 3 3 2 3" xfId="37013" xr:uid="{00000000-0005-0000-0000-000009800000}"/>
    <cellStyle name="Saída 2 4 8 3 4" xfId="12379" xr:uid="{00000000-0005-0000-0000-00000A800000}"/>
    <cellStyle name="Saída 2 4 8 3 4 2" xfId="21631" xr:uid="{00000000-0005-0000-0000-00000B800000}"/>
    <cellStyle name="Saída 2 4 8 3 4 3" xfId="30883" xr:uid="{00000000-0005-0000-0000-00000C800000}"/>
    <cellStyle name="Saída 2 4 8 4" xfId="3762" xr:uid="{00000000-0005-0000-0000-00000D800000}"/>
    <cellStyle name="Saída 2 4 8 4 2" xfId="7210" xr:uid="{00000000-0005-0000-0000-00000E800000}"/>
    <cellStyle name="Saída 2 4 8 4 2 2" xfId="16462" xr:uid="{00000000-0005-0000-0000-00000F800000}"/>
    <cellStyle name="Saída 2 4 8 4 2 2 2" xfId="25714" xr:uid="{00000000-0005-0000-0000-000010800000}"/>
    <cellStyle name="Saída 2 4 8 4 2 2 3" xfId="34966" xr:uid="{00000000-0005-0000-0000-000011800000}"/>
    <cellStyle name="Saída 2 4 8 4 3" xfId="9892" xr:uid="{00000000-0005-0000-0000-000012800000}"/>
    <cellStyle name="Saída 2 4 8 4 3 2" xfId="19144" xr:uid="{00000000-0005-0000-0000-000013800000}"/>
    <cellStyle name="Saída 2 4 8 4 3 2 2" xfId="28396" xr:uid="{00000000-0005-0000-0000-000014800000}"/>
    <cellStyle name="Saída 2 4 8 4 3 2 3" xfId="37648" xr:uid="{00000000-0005-0000-0000-000015800000}"/>
    <cellStyle name="Saída 2 4 8 4 4" xfId="13014" xr:uid="{00000000-0005-0000-0000-000016800000}"/>
    <cellStyle name="Saída 2 4 8 4 4 2" xfId="22266" xr:uid="{00000000-0005-0000-0000-000017800000}"/>
    <cellStyle name="Saída 2 4 8 4 4 3" xfId="31518" xr:uid="{00000000-0005-0000-0000-000018800000}"/>
    <cellStyle name="Saída 2 4 8 5" xfId="5168" xr:uid="{00000000-0005-0000-0000-000019800000}"/>
    <cellStyle name="Saída 2 4 8 5 2" xfId="14420" xr:uid="{00000000-0005-0000-0000-00001A800000}"/>
    <cellStyle name="Saída 2 4 8 5 2 2" xfId="23672" xr:uid="{00000000-0005-0000-0000-00001B800000}"/>
    <cellStyle name="Saída 2 4 8 5 2 3" xfId="32924" xr:uid="{00000000-0005-0000-0000-00001C800000}"/>
    <cellStyle name="Saída 2 4 8 6" xfId="7851" xr:uid="{00000000-0005-0000-0000-00001D800000}"/>
    <cellStyle name="Saída 2 4 8 6 2" xfId="17103" xr:uid="{00000000-0005-0000-0000-00001E800000}"/>
    <cellStyle name="Saída 2 4 8 6 2 2" xfId="26355" xr:uid="{00000000-0005-0000-0000-00001F800000}"/>
    <cellStyle name="Saída 2 4 8 6 2 3" xfId="35607" xr:uid="{00000000-0005-0000-0000-000020800000}"/>
    <cellStyle name="Saída 2 4 8 7" xfId="10973" xr:uid="{00000000-0005-0000-0000-000021800000}"/>
    <cellStyle name="Saída 2 4 8 7 2" xfId="20225" xr:uid="{00000000-0005-0000-0000-000022800000}"/>
    <cellStyle name="Saída 2 4 8 7 3" xfId="29477" xr:uid="{00000000-0005-0000-0000-000023800000}"/>
    <cellStyle name="Saída 2 4 9" xfId="2195" xr:uid="{00000000-0005-0000-0000-000024800000}"/>
    <cellStyle name="Saída 2 4 9 2" xfId="2944" xr:uid="{00000000-0005-0000-0000-000025800000}"/>
    <cellStyle name="Saída 2 4 9 2 2" xfId="6392" xr:uid="{00000000-0005-0000-0000-000026800000}"/>
    <cellStyle name="Saída 2 4 9 2 2 2" xfId="15644" xr:uid="{00000000-0005-0000-0000-000027800000}"/>
    <cellStyle name="Saída 2 4 9 2 2 2 2" xfId="24896" xr:uid="{00000000-0005-0000-0000-000028800000}"/>
    <cellStyle name="Saída 2 4 9 2 2 2 3" xfId="34148" xr:uid="{00000000-0005-0000-0000-000029800000}"/>
    <cellStyle name="Saída 2 4 9 2 3" xfId="9074" xr:uid="{00000000-0005-0000-0000-00002A800000}"/>
    <cellStyle name="Saída 2 4 9 2 3 2" xfId="18326" xr:uid="{00000000-0005-0000-0000-00002B800000}"/>
    <cellStyle name="Saída 2 4 9 2 3 2 2" xfId="27578" xr:uid="{00000000-0005-0000-0000-00002C800000}"/>
    <cellStyle name="Saída 2 4 9 2 3 2 3" xfId="36830" xr:uid="{00000000-0005-0000-0000-00002D800000}"/>
    <cellStyle name="Saída 2 4 9 2 4" xfId="12196" xr:uid="{00000000-0005-0000-0000-00002E800000}"/>
    <cellStyle name="Saída 2 4 9 2 4 2" xfId="21448" xr:uid="{00000000-0005-0000-0000-00002F800000}"/>
    <cellStyle name="Saída 2 4 9 2 4 3" xfId="30700" xr:uid="{00000000-0005-0000-0000-000030800000}"/>
    <cellStyle name="Saída 2 4 9 3" xfId="3600" xr:uid="{00000000-0005-0000-0000-000031800000}"/>
    <cellStyle name="Saída 2 4 9 3 2" xfId="7048" xr:uid="{00000000-0005-0000-0000-000032800000}"/>
    <cellStyle name="Saída 2 4 9 3 2 2" xfId="16300" xr:uid="{00000000-0005-0000-0000-000033800000}"/>
    <cellStyle name="Saída 2 4 9 3 2 2 2" xfId="25552" xr:uid="{00000000-0005-0000-0000-000034800000}"/>
    <cellStyle name="Saída 2 4 9 3 2 2 3" xfId="34804" xr:uid="{00000000-0005-0000-0000-000035800000}"/>
    <cellStyle name="Saída 2 4 9 3 3" xfId="9730" xr:uid="{00000000-0005-0000-0000-000036800000}"/>
    <cellStyle name="Saída 2 4 9 3 3 2" xfId="18982" xr:uid="{00000000-0005-0000-0000-000037800000}"/>
    <cellStyle name="Saída 2 4 9 3 3 2 2" xfId="28234" xr:uid="{00000000-0005-0000-0000-000038800000}"/>
    <cellStyle name="Saída 2 4 9 3 3 2 3" xfId="37486" xr:uid="{00000000-0005-0000-0000-000039800000}"/>
    <cellStyle name="Saída 2 4 9 3 4" xfId="12852" xr:uid="{00000000-0005-0000-0000-00003A800000}"/>
    <cellStyle name="Saída 2 4 9 3 4 2" xfId="22104" xr:uid="{00000000-0005-0000-0000-00003B800000}"/>
    <cellStyle name="Saída 2 4 9 3 4 3" xfId="31356" xr:uid="{00000000-0005-0000-0000-00003C800000}"/>
    <cellStyle name="Saída 2 4 9 4" xfId="4235" xr:uid="{00000000-0005-0000-0000-00003D800000}"/>
    <cellStyle name="Saída 2 4 9 4 2" xfId="7683" xr:uid="{00000000-0005-0000-0000-00003E800000}"/>
    <cellStyle name="Saída 2 4 9 4 2 2" xfId="16935" xr:uid="{00000000-0005-0000-0000-00003F800000}"/>
    <cellStyle name="Saída 2 4 9 4 2 2 2" xfId="26187" xr:uid="{00000000-0005-0000-0000-000040800000}"/>
    <cellStyle name="Saída 2 4 9 4 2 2 3" xfId="35439" xr:uid="{00000000-0005-0000-0000-000041800000}"/>
    <cellStyle name="Saída 2 4 9 4 3" xfId="10365" xr:uid="{00000000-0005-0000-0000-000042800000}"/>
    <cellStyle name="Saída 2 4 9 4 3 2" xfId="19617" xr:uid="{00000000-0005-0000-0000-000043800000}"/>
    <cellStyle name="Saída 2 4 9 4 3 2 2" xfId="28869" xr:uid="{00000000-0005-0000-0000-000044800000}"/>
    <cellStyle name="Saída 2 4 9 4 3 2 3" xfId="38121" xr:uid="{00000000-0005-0000-0000-000045800000}"/>
    <cellStyle name="Saída 2 4 9 4 4" xfId="13487" xr:uid="{00000000-0005-0000-0000-000046800000}"/>
    <cellStyle name="Saída 2 4 9 4 4 2" xfId="22739" xr:uid="{00000000-0005-0000-0000-000047800000}"/>
    <cellStyle name="Saída 2 4 9 4 4 3" xfId="31991" xr:uid="{00000000-0005-0000-0000-000048800000}"/>
    <cellStyle name="Saída 2 4 9 5" xfId="5643" xr:uid="{00000000-0005-0000-0000-000049800000}"/>
    <cellStyle name="Saída 2 4 9 5 2" xfId="14895" xr:uid="{00000000-0005-0000-0000-00004A800000}"/>
    <cellStyle name="Saída 2 4 9 5 2 2" xfId="24147" xr:uid="{00000000-0005-0000-0000-00004B800000}"/>
    <cellStyle name="Saída 2 4 9 5 2 3" xfId="33399" xr:uid="{00000000-0005-0000-0000-00004C800000}"/>
    <cellStyle name="Saída 2 4 9 6" xfId="8325" xr:uid="{00000000-0005-0000-0000-00004D800000}"/>
    <cellStyle name="Saída 2 4 9 6 2" xfId="17577" xr:uid="{00000000-0005-0000-0000-00004E800000}"/>
    <cellStyle name="Saída 2 4 9 6 2 2" xfId="26829" xr:uid="{00000000-0005-0000-0000-00004F800000}"/>
    <cellStyle name="Saída 2 4 9 6 2 3" xfId="36081" xr:uid="{00000000-0005-0000-0000-000050800000}"/>
    <cellStyle name="Saída 2 4 9 7" xfId="11447" xr:uid="{00000000-0005-0000-0000-000051800000}"/>
    <cellStyle name="Saída 2 4 9 7 2" xfId="20699" xr:uid="{00000000-0005-0000-0000-000052800000}"/>
    <cellStyle name="Saída 2 4 9 7 3" xfId="29951" xr:uid="{00000000-0005-0000-0000-000053800000}"/>
    <cellStyle name="Saída 2 5" xfId="525" xr:uid="{00000000-0005-0000-0000-000054800000}"/>
    <cellStyle name="Saída 2 5 10" xfId="4439" xr:uid="{00000000-0005-0000-0000-000055800000}"/>
    <cellStyle name="Saída 2 5 10 2" xfId="13691" xr:uid="{00000000-0005-0000-0000-000056800000}"/>
    <cellStyle name="Saída 2 5 10 2 2" xfId="22943" xr:uid="{00000000-0005-0000-0000-000057800000}"/>
    <cellStyle name="Saída 2 5 10 2 3" xfId="32195" xr:uid="{00000000-0005-0000-0000-000058800000}"/>
    <cellStyle name="Saída 2 5 11" xfId="4539" xr:uid="{00000000-0005-0000-0000-000059800000}"/>
    <cellStyle name="Saída 2 5 11 2" xfId="13791" xr:uid="{00000000-0005-0000-0000-00005A800000}"/>
    <cellStyle name="Saída 2 5 11 2 2" xfId="23043" xr:uid="{00000000-0005-0000-0000-00005B800000}"/>
    <cellStyle name="Saída 2 5 11 2 3" xfId="32295" xr:uid="{00000000-0005-0000-0000-00005C800000}"/>
    <cellStyle name="Saída 2 5 12" xfId="10511" xr:uid="{00000000-0005-0000-0000-00005D800000}"/>
    <cellStyle name="Saída 2 5 12 2" xfId="19763" xr:uid="{00000000-0005-0000-0000-00005E800000}"/>
    <cellStyle name="Saída 2 5 12 3" xfId="29015" xr:uid="{00000000-0005-0000-0000-00005F800000}"/>
    <cellStyle name="Saída 2 5 2" xfId="1815" xr:uid="{00000000-0005-0000-0000-000060800000}"/>
    <cellStyle name="Saída 2 5 2 2" xfId="2568" xr:uid="{00000000-0005-0000-0000-000061800000}"/>
    <cellStyle name="Saída 2 5 2 2 2" xfId="6016" xr:uid="{00000000-0005-0000-0000-000062800000}"/>
    <cellStyle name="Saída 2 5 2 2 2 2" xfId="15268" xr:uid="{00000000-0005-0000-0000-000063800000}"/>
    <cellStyle name="Saída 2 5 2 2 2 2 2" xfId="24520" xr:uid="{00000000-0005-0000-0000-000064800000}"/>
    <cellStyle name="Saída 2 5 2 2 2 2 3" xfId="33772" xr:uid="{00000000-0005-0000-0000-000065800000}"/>
    <cellStyle name="Saída 2 5 2 2 3" xfId="8698" xr:uid="{00000000-0005-0000-0000-000066800000}"/>
    <cellStyle name="Saída 2 5 2 2 3 2" xfId="17950" xr:uid="{00000000-0005-0000-0000-000067800000}"/>
    <cellStyle name="Saída 2 5 2 2 3 2 2" xfId="27202" xr:uid="{00000000-0005-0000-0000-000068800000}"/>
    <cellStyle name="Saída 2 5 2 2 3 2 3" xfId="36454" xr:uid="{00000000-0005-0000-0000-000069800000}"/>
    <cellStyle name="Saída 2 5 2 2 4" xfId="11820" xr:uid="{00000000-0005-0000-0000-00006A800000}"/>
    <cellStyle name="Saída 2 5 2 2 4 2" xfId="21072" xr:uid="{00000000-0005-0000-0000-00006B800000}"/>
    <cellStyle name="Saída 2 5 2 2 4 3" xfId="30324" xr:uid="{00000000-0005-0000-0000-00006C800000}"/>
    <cellStyle name="Saída 2 5 2 3" xfId="3224" xr:uid="{00000000-0005-0000-0000-00006D800000}"/>
    <cellStyle name="Saída 2 5 2 3 2" xfId="6672" xr:uid="{00000000-0005-0000-0000-00006E800000}"/>
    <cellStyle name="Saída 2 5 2 3 2 2" xfId="15924" xr:uid="{00000000-0005-0000-0000-00006F800000}"/>
    <cellStyle name="Saída 2 5 2 3 2 2 2" xfId="25176" xr:uid="{00000000-0005-0000-0000-000070800000}"/>
    <cellStyle name="Saída 2 5 2 3 2 2 3" xfId="34428" xr:uid="{00000000-0005-0000-0000-000071800000}"/>
    <cellStyle name="Saída 2 5 2 3 3" xfId="9354" xr:uid="{00000000-0005-0000-0000-000072800000}"/>
    <cellStyle name="Saída 2 5 2 3 3 2" xfId="18606" xr:uid="{00000000-0005-0000-0000-000073800000}"/>
    <cellStyle name="Saída 2 5 2 3 3 2 2" xfId="27858" xr:uid="{00000000-0005-0000-0000-000074800000}"/>
    <cellStyle name="Saída 2 5 2 3 3 2 3" xfId="37110" xr:uid="{00000000-0005-0000-0000-000075800000}"/>
    <cellStyle name="Saída 2 5 2 3 4" xfId="12476" xr:uid="{00000000-0005-0000-0000-000076800000}"/>
    <cellStyle name="Saída 2 5 2 3 4 2" xfId="21728" xr:uid="{00000000-0005-0000-0000-000077800000}"/>
    <cellStyle name="Saída 2 5 2 3 4 3" xfId="30980" xr:uid="{00000000-0005-0000-0000-000078800000}"/>
    <cellStyle name="Saída 2 5 2 4" xfId="3859" xr:uid="{00000000-0005-0000-0000-000079800000}"/>
    <cellStyle name="Saída 2 5 2 4 2" xfId="7307" xr:uid="{00000000-0005-0000-0000-00007A800000}"/>
    <cellStyle name="Saída 2 5 2 4 2 2" xfId="16559" xr:uid="{00000000-0005-0000-0000-00007B800000}"/>
    <cellStyle name="Saída 2 5 2 4 2 2 2" xfId="25811" xr:uid="{00000000-0005-0000-0000-00007C800000}"/>
    <cellStyle name="Saída 2 5 2 4 2 2 3" xfId="35063" xr:uid="{00000000-0005-0000-0000-00007D800000}"/>
    <cellStyle name="Saída 2 5 2 4 3" xfId="9989" xr:uid="{00000000-0005-0000-0000-00007E800000}"/>
    <cellStyle name="Saída 2 5 2 4 3 2" xfId="19241" xr:uid="{00000000-0005-0000-0000-00007F800000}"/>
    <cellStyle name="Saída 2 5 2 4 3 2 2" xfId="28493" xr:uid="{00000000-0005-0000-0000-000080800000}"/>
    <cellStyle name="Saída 2 5 2 4 3 2 3" xfId="37745" xr:uid="{00000000-0005-0000-0000-000081800000}"/>
    <cellStyle name="Saída 2 5 2 4 4" xfId="13111" xr:uid="{00000000-0005-0000-0000-000082800000}"/>
    <cellStyle name="Saída 2 5 2 4 4 2" xfId="22363" xr:uid="{00000000-0005-0000-0000-000083800000}"/>
    <cellStyle name="Saída 2 5 2 4 4 3" xfId="31615" xr:uid="{00000000-0005-0000-0000-000084800000}"/>
    <cellStyle name="Saída 2 5 2 5" xfId="5265" xr:uid="{00000000-0005-0000-0000-000085800000}"/>
    <cellStyle name="Saída 2 5 2 5 2" xfId="14517" xr:uid="{00000000-0005-0000-0000-000086800000}"/>
    <cellStyle name="Saída 2 5 2 5 2 2" xfId="23769" xr:uid="{00000000-0005-0000-0000-000087800000}"/>
    <cellStyle name="Saída 2 5 2 5 2 3" xfId="33021" xr:uid="{00000000-0005-0000-0000-000088800000}"/>
    <cellStyle name="Saída 2 5 2 6" xfId="7948" xr:uid="{00000000-0005-0000-0000-000089800000}"/>
    <cellStyle name="Saída 2 5 2 6 2" xfId="17200" xr:uid="{00000000-0005-0000-0000-00008A800000}"/>
    <cellStyle name="Saída 2 5 2 6 2 2" xfId="26452" xr:uid="{00000000-0005-0000-0000-00008B800000}"/>
    <cellStyle name="Saída 2 5 2 6 2 3" xfId="35704" xr:uid="{00000000-0005-0000-0000-00008C800000}"/>
    <cellStyle name="Saída 2 5 2 7" xfId="11070" xr:uid="{00000000-0005-0000-0000-00008D800000}"/>
    <cellStyle name="Saída 2 5 2 7 2" xfId="20322" xr:uid="{00000000-0005-0000-0000-00008E800000}"/>
    <cellStyle name="Saída 2 5 2 7 3" xfId="29574" xr:uid="{00000000-0005-0000-0000-00008F800000}"/>
    <cellStyle name="Saída 2 5 3" xfId="1661" xr:uid="{00000000-0005-0000-0000-000090800000}"/>
    <cellStyle name="Saída 2 5 3 2" xfId="2414" xr:uid="{00000000-0005-0000-0000-000091800000}"/>
    <cellStyle name="Saída 2 5 3 2 2" xfId="5862" xr:uid="{00000000-0005-0000-0000-000092800000}"/>
    <cellStyle name="Saída 2 5 3 2 2 2" xfId="15114" xr:uid="{00000000-0005-0000-0000-000093800000}"/>
    <cellStyle name="Saída 2 5 3 2 2 2 2" xfId="24366" xr:uid="{00000000-0005-0000-0000-000094800000}"/>
    <cellStyle name="Saída 2 5 3 2 2 2 3" xfId="33618" xr:uid="{00000000-0005-0000-0000-000095800000}"/>
    <cellStyle name="Saída 2 5 3 2 3" xfId="8544" xr:uid="{00000000-0005-0000-0000-000096800000}"/>
    <cellStyle name="Saída 2 5 3 2 3 2" xfId="17796" xr:uid="{00000000-0005-0000-0000-000097800000}"/>
    <cellStyle name="Saída 2 5 3 2 3 2 2" xfId="27048" xr:uid="{00000000-0005-0000-0000-000098800000}"/>
    <cellStyle name="Saída 2 5 3 2 3 2 3" xfId="36300" xr:uid="{00000000-0005-0000-0000-000099800000}"/>
    <cellStyle name="Saída 2 5 3 2 4" xfId="11666" xr:uid="{00000000-0005-0000-0000-00009A800000}"/>
    <cellStyle name="Saída 2 5 3 2 4 2" xfId="20918" xr:uid="{00000000-0005-0000-0000-00009B800000}"/>
    <cellStyle name="Saída 2 5 3 2 4 3" xfId="30170" xr:uid="{00000000-0005-0000-0000-00009C800000}"/>
    <cellStyle name="Saída 2 5 3 3" xfId="3070" xr:uid="{00000000-0005-0000-0000-00009D800000}"/>
    <cellStyle name="Saída 2 5 3 3 2" xfId="6518" xr:uid="{00000000-0005-0000-0000-00009E800000}"/>
    <cellStyle name="Saída 2 5 3 3 2 2" xfId="15770" xr:uid="{00000000-0005-0000-0000-00009F800000}"/>
    <cellStyle name="Saída 2 5 3 3 2 2 2" xfId="25022" xr:uid="{00000000-0005-0000-0000-0000A0800000}"/>
    <cellStyle name="Saída 2 5 3 3 2 2 3" xfId="34274" xr:uid="{00000000-0005-0000-0000-0000A1800000}"/>
    <cellStyle name="Saída 2 5 3 3 3" xfId="9200" xr:uid="{00000000-0005-0000-0000-0000A2800000}"/>
    <cellStyle name="Saída 2 5 3 3 3 2" xfId="18452" xr:uid="{00000000-0005-0000-0000-0000A3800000}"/>
    <cellStyle name="Saída 2 5 3 3 3 2 2" xfId="27704" xr:uid="{00000000-0005-0000-0000-0000A4800000}"/>
    <cellStyle name="Saída 2 5 3 3 3 2 3" xfId="36956" xr:uid="{00000000-0005-0000-0000-0000A5800000}"/>
    <cellStyle name="Saída 2 5 3 3 4" xfId="12322" xr:uid="{00000000-0005-0000-0000-0000A6800000}"/>
    <cellStyle name="Saída 2 5 3 3 4 2" xfId="21574" xr:uid="{00000000-0005-0000-0000-0000A7800000}"/>
    <cellStyle name="Saída 2 5 3 3 4 3" xfId="30826" xr:uid="{00000000-0005-0000-0000-0000A8800000}"/>
    <cellStyle name="Saída 2 5 3 4" xfId="3705" xr:uid="{00000000-0005-0000-0000-0000A9800000}"/>
    <cellStyle name="Saída 2 5 3 4 2" xfId="7153" xr:uid="{00000000-0005-0000-0000-0000AA800000}"/>
    <cellStyle name="Saída 2 5 3 4 2 2" xfId="16405" xr:uid="{00000000-0005-0000-0000-0000AB800000}"/>
    <cellStyle name="Saída 2 5 3 4 2 2 2" xfId="25657" xr:uid="{00000000-0005-0000-0000-0000AC800000}"/>
    <cellStyle name="Saída 2 5 3 4 2 2 3" xfId="34909" xr:uid="{00000000-0005-0000-0000-0000AD800000}"/>
    <cellStyle name="Saída 2 5 3 4 3" xfId="9835" xr:uid="{00000000-0005-0000-0000-0000AE800000}"/>
    <cellStyle name="Saída 2 5 3 4 3 2" xfId="19087" xr:uid="{00000000-0005-0000-0000-0000AF800000}"/>
    <cellStyle name="Saída 2 5 3 4 3 2 2" xfId="28339" xr:uid="{00000000-0005-0000-0000-0000B0800000}"/>
    <cellStyle name="Saída 2 5 3 4 3 2 3" xfId="37591" xr:uid="{00000000-0005-0000-0000-0000B1800000}"/>
    <cellStyle name="Saída 2 5 3 4 4" xfId="12957" xr:uid="{00000000-0005-0000-0000-0000B2800000}"/>
    <cellStyle name="Saída 2 5 3 4 4 2" xfId="22209" xr:uid="{00000000-0005-0000-0000-0000B3800000}"/>
    <cellStyle name="Saída 2 5 3 4 4 3" xfId="31461" xr:uid="{00000000-0005-0000-0000-0000B4800000}"/>
    <cellStyle name="Saída 2 5 3 5" xfId="5111" xr:uid="{00000000-0005-0000-0000-0000B5800000}"/>
    <cellStyle name="Saída 2 5 3 5 2" xfId="14363" xr:uid="{00000000-0005-0000-0000-0000B6800000}"/>
    <cellStyle name="Saída 2 5 3 5 2 2" xfId="23615" xr:uid="{00000000-0005-0000-0000-0000B7800000}"/>
    <cellStyle name="Saída 2 5 3 5 2 3" xfId="32867" xr:uid="{00000000-0005-0000-0000-0000B8800000}"/>
    <cellStyle name="Saída 2 5 3 6" xfId="7794" xr:uid="{00000000-0005-0000-0000-0000B9800000}"/>
    <cellStyle name="Saída 2 5 3 6 2" xfId="17046" xr:uid="{00000000-0005-0000-0000-0000BA800000}"/>
    <cellStyle name="Saída 2 5 3 6 2 2" xfId="26298" xr:uid="{00000000-0005-0000-0000-0000BB800000}"/>
    <cellStyle name="Saída 2 5 3 6 2 3" xfId="35550" xr:uid="{00000000-0005-0000-0000-0000BC800000}"/>
    <cellStyle name="Saída 2 5 3 7" xfId="10916" xr:uid="{00000000-0005-0000-0000-0000BD800000}"/>
    <cellStyle name="Saída 2 5 3 7 2" xfId="20168" xr:uid="{00000000-0005-0000-0000-0000BE800000}"/>
    <cellStyle name="Saída 2 5 3 7 3" xfId="29420" xr:uid="{00000000-0005-0000-0000-0000BF800000}"/>
    <cellStyle name="Saída 2 5 4" xfId="1845" xr:uid="{00000000-0005-0000-0000-0000C0800000}"/>
    <cellStyle name="Saída 2 5 4 2" xfId="2598" xr:uid="{00000000-0005-0000-0000-0000C1800000}"/>
    <cellStyle name="Saída 2 5 4 2 2" xfId="6046" xr:uid="{00000000-0005-0000-0000-0000C2800000}"/>
    <cellStyle name="Saída 2 5 4 2 2 2" xfId="15298" xr:uid="{00000000-0005-0000-0000-0000C3800000}"/>
    <cellStyle name="Saída 2 5 4 2 2 2 2" xfId="24550" xr:uid="{00000000-0005-0000-0000-0000C4800000}"/>
    <cellStyle name="Saída 2 5 4 2 2 2 3" xfId="33802" xr:uid="{00000000-0005-0000-0000-0000C5800000}"/>
    <cellStyle name="Saída 2 5 4 2 3" xfId="8728" xr:uid="{00000000-0005-0000-0000-0000C6800000}"/>
    <cellStyle name="Saída 2 5 4 2 3 2" xfId="17980" xr:uid="{00000000-0005-0000-0000-0000C7800000}"/>
    <cellStyle name="Saída 2 5 4 2 3 2 2" xfId="27232" xr:uid="{00000000-0005-0000-0000-0000C8800000}"/>
    <cellStyle name="Saída 2 5 4 2 3 2 3" xfId="36484" xr:uid="{00000000-0005-0000-0000-0000C9800000}"/>
    <cellStyle name="Saída 2 5 4 2 4" xfId="11850" xr:uid="{00000000-0005-0000-0000-0000CA800000}"/>
    <cellStyle name="Saída 2 5 4 2 4 2" xfId="21102" xr:uid="{00000000-0005-0000-0000-0000CB800000}"/>
    <cellStyle name="Saída 2 5 4 2 4 3" xfId="30354" xr:uid="{00000000-0005-0000-0000-0000CC800000}"/>
    <cellStyle name="Saída 2 5 4 3" xfId="3254" xr:uid="{00000000-0005-0000-0000-0000CD800000}"/>
    <cellStyle name="Saída 2 5 4 3 2" xfId="6702" xr:uid="{00000000-0005-0000-0000-0000CE800000}"/>
    <cellStyle name="Saída 2 5 4 3 2 2" xfId="15954" xr:uid="{00000000-0005-0000-0000-0000CF800000}"/>
    <cellStyle name="Saída 2 5 4 3 2 2 2" xfId="25206" xr:uid="{00000000-0005-0000-0000-0000D0800000}"/>
    <cellStyle name="Saída 2 5 4 3 2 2 3" xfId="34458" xr:uid="{00000000-0005-0000-0000-0000D1800000}"/>
    <cellStyle name="Saída 2 5 4 3 3" xfId="9384" xr:uid="{00000000-0005-0000-0000-0000D2800000}"/>
    <cellStyle name="Saída 2 5 4 3 3 2" xfId="18636" xr:uid="{00000000-0005-0000-0000-0000D3800000}"/>
    <cellStyle name="Saída 2 5 4 3 3 2 2" xfId="27888" xr:uid="{00000000-0005-0000-0000-0000D4800000}"/>
    <cellStyle name="Saída 2 5 4 3 3 2 3" xfId="37140" xr:uid="{00000000-0005-0000-0000-0000D5800000}"/>
    <cellStyle name="Saída 2 5 4 3 4" xfId="12506" xr:uid="{00000000-0005-0000-0000-0000D6800000}"/>
    <cellStyle name="Saída 2 5 4 3 4 2" xfId="21758" xr:uid="{00000000-0005-0000-0000-0000D7800000}"/>
    <cellStyle name="Saída 2 5 4 3 4 3" xfId="31010" xr:uid="{00000000-0005-0000-0000-0000D8800000}"/>
    <cellStyle name="Saída 2 5 4 4" xfId="3889" xr:uid="{00000000-0005-0000-0000-0000D9800000}"/>
    <cellStyle name="Saída 2 5 4 4 2" xfId="7337" xr:uid="{00000000-0005-0000-0000-0000DA800000}"/>
    <cellStyle name="Saída 2 5 4 4 2 2" xfId="16589" xr:uid="{00000000-0005-0000-0000-0000DB800000}"/>
    <cellStyle name="Saída 2 5 4 4 2 2 2" xfId="25841" xr:uid="{00000000-0005-0000-0000-0000DC800000}"/>
    <cellStyle name="Saída 2 5 4 4 2 2 3" xfId="35093" xr:uid="{00000000-0005-0000-0000-0000DD800000}"/>
    <cellStyle name="Saída 2 5 4 4 3" xfId="10019" xr:uid="{00000000-0005-0000-0000-0000DE800000}"/>
    <cellStyle name="Saída 2 5 4 4 3 2" xfId="19271" xr:uid="{00000000-0005-0000-0000-0000DF800000}"/>
    <cellStyle name="Saída 2 5 4 4 3 2 2" xfId="28523" xr:uid="{00000000-0005-0000-0000-0000E0800000}"/>
    <cellStyle name="Saída 2 5 4 4 3 2 3" xfId="37775" xr:uid="{00000000-0005-0000-0000-0000E1800000}"/>
    <cellStyle name="Saída 2 5 4 4 4" xfId="13141" xr:uid="{00000000-0005-0000-0000-0000E2800000}"/>
    <cellStyle name="Saída 2 5 4 4 4 2" xfId="22393" xr:uid="{00000000-0005-0000-0000-0000E3800000}"/>
    <cellStyle name="Saída 2 5 4 4 4 3" xfId="31645" xr:uid="{00000000-0005-0000-0000-0000E4800000}"/>
    <cellStyle name="Saída 2 5 4 5" xfId="5295" xr:uid="{00000000-0005-0000-0000-0000E5800000}"/>
    <cellStyle name="Saída 2 5 4 5 2" xfId="14547" xr:uid="{00000000-0005-0000-0000-0000E6800000}"/>
    <cellStyle name="Saída 2 5 4 5 2 2" xfId="23799" xr:uid="{00000000-0005-0000-0000-0000E7800000}"/>
    <cellStyle name="Saída 2 5 4 5 2 3" xfId="33051" xr:uid="{00000000-0005-0000-0000-0000E8800000}"/>
    <cellStyle name="Saída 2 5 4 6" xfId="7978" xr:uid="{00000000-0005-0000-0000-0000E9800000}"/>
    <cellStyle name="Saída 2 5 4 6 2" xfId="17230" xr:uid="{00000000-0005-0000-0000-0000EA800000}"/>
    <cellStyle name="Saída 2 5 4 6 2 2" xfId="26482" xr:uid="{00000000-0005-0000-0000-0000EB800000}"/>
    <cellStyle name="Saída 2 5 4 6 2 3" xfId="35734" xr:uid="{00000000-0005-0000-0000-0000EC800000}"/>
    <cellStyle name="Saída 2 5 4 7" xfId="11100" xr:uid="{00000000-0005-0000-0000-0000ED800000}"/>
    <cellStyle name="Saída 2 5 4 7 2" xfId="20352" xr:uid="{00000000-0005-0000-0000-0000EE800000}"/>
    <cellStyle name="Saída 2 5 4 7 3" xfId="29604" xr:uid="{00000000-0005-0000-0000-0000EF800000}"/>
    <cellStyle name="Saída 2 5 5" xfId="2097" xr:uid="{00000000-0005-0000-0000-0000F0800000}"/>
    <cellStyle name="Saída 2 5 5 2" xfId="2846" xr:uid="{00000000-0005-0000-0000-0000F1800000}"/>
    <cellStyle name="Saída 2 5 5 2 2" xfId="6294" xr:uid="{00000000-0005-0000-0000-0000F2800000}"/>
    <cellStyle name="Saída 2 5 5 2 2 2" xfId="15546" xr:uid="{00000000-0005-0000-0000-0000F3800000}"/>
    <cellStyle name="Saída 2 5 5 2 2 2 2" xfId="24798" xr:uid="{00000000-0005-0000-0000-0000F4800000}"/>
    <cellStyle name="Saída 2 5 5 2 2 2 3" xfId="34050" xr:uid="{00000000-0005-0000-0000-0000F5800000}"/>
    <cellStyle name="Saída 2 5 5 2 3" xfId="8976" xr:uid="{00000000-0005-0000-0000-0000F6800000}"/>
    <cellStyle name="Saída 2 5 5 2 3 2" xfId="18228" xr:uid="{00000000-0005-0000-0000-0000F7800000}"/>
    <cellStyle name="Saída 2 5 5 2 3 2 2" xfId="27480" xr:uid="{00000000-0005-0000-0000-0000F8800000}"/>
    <cellStyle name="Saída 2 5 5 2 3 2 3" xfId="36732" xr:uid="{00000000-0005-0000-0000-0000F9800000}"/>
    <cellStyle name="Saída 2 5 5 2 4" xfId="12098" xr:uid="{00000000-0005-0000-0000-0000FA800000}"/>
    <cellStyle name="Saída 2 5 5 2 4 2" xfId="21350" xr:uid="{00000000-0005-0000-0000-0000FB800000}"/>
    <cellStyle name="Saída 2 5 5 2 4 3" xfId="30602" xr:uid="{00000000-0005-0000-0000-0000FC800000}"/>
    <cellStyle name="Saída 2 5 5 3" xfId="3502" xr:uid="{00000000-0005-0000-0000-0000FD800000}"/>
    <cellStyle name="Saída 2 5 5 3 2" xfId="6950" xr:uid="{00000000-0005-0000-0000-0000FE800000}"/>
    <cellStyle name="Saída 2 5 5 3 2 2" xfId="16202" xr:uid="{00000000-0005-0000-0000-0000FF800000}"/>
    <cellStyle name="Saída 2 5 5 3 2 2 2" xfId="25454" xr:uid="{00000000-0005-0000-0000-000000810000}"/>
    <cellStyle name="Saída 2 5 5 3 2 2 3" xfId="34706" xr:uid="{00000000-0005-0000-0000-000001810000}"/>
    <cellStyle name="Saída 2 5 5 3 3" xfId="9632" xr:uid="{00000000-0005-0000-0000-000002810000}"/>
    <cellStyle name="Saída 2 5 5 3 3 2" xfId="18884" xr:uid="{00000000-0005-0000-0000-000003810000}"/>
    <cellStyle name="Saída 2 5 5 3 3 2 2" xfId="28136" xr:uid="{00000000-0005-0000-0000-000004810000}"/>
    <cellStyle name="Saída 2 5 5 3 3 2 3" xfId="37388" xr:uid="{00000000-0005-0000-0000-000005810000}"/>
    <cellStyle name="Saída 2 5 5 3 4" xfId="12754" xr:uid="{00000000-0005-0000-0000-000006810000}"/>
    <cellStyle name="Saída 2 5 5 3 4 2" xfId="22006" xr:uid="{00000000-0005-0000-0000-000007810000}"/>
    <cellStyle name="Saída 2 5 5 3 4 3" xfId="31258" xr:uid="{00000000-0005-0000-0000-000008810000}"/>
    <cellStyle name="Saída 2 5 5 4" xfId="4137" xr:uid="{00000000-0005-0000-0000-000009810000}"/>
    <cellStyle name="Saída 2 5 5 4 2" xfId="7585" xr:uid="{00000000-0005-0000-0000-00000A810000}"/>
    <cellStyle name="Saída 2 5 5 4 2 2" xfId="16837" xr:uid="{00000000-0005-0000-0000-00000B810000}"/>
    <cellStyle name="Saída 2 5 5 4 2 2 2" xfId="26089" xr:uid="{00000000-0005-0000-0000-00000C810000}"/>
    <cellStyle name="Saída 2 5 5 4 2 2 3" xfId="35341" xr:uid="{00000000-0005-0000-0000-00000D810000}"/>
    <cellStyle name="Saída 2 5 5 4 3" xfId="10267" xr:uid="{00000000-0005-0000-0000-00000E810000}"/>
    <cellStyle name="Saída 2 5 5 4 3 2" xfId="19519" xr:uid="{00000000-0005-0000-0000-00000F810000}"/>
    <cellStyle name="Saída 2 5 5 4 3 2 2" xfId="28771" xr:uid="{00000000-0005-0000-0000-000010810000}"/>
    <cellStyle name="Saída 2 5 5 4 3 2 3" xfId="38023" xr:uid="{00000000-0005-0000-0000-000011810000}"/>
    <cellStyle name="Saída 2 5 5 4 4" xfId="13389" xr:uid="{00000000-0005-0000-0000-000012810000}"/>
    <cellStyle name="Saída 2 5 5 4 4 2" xfId="22641" xr:uid="{00000000-0005-0000-0000-000013810000}"/>
    <cellStyle name="Saída 2 5 5 4 4 3" xfId="31893" xr:uid="{00000000-0005-0000-0000-000014810000}"/>
    <cellStyle name="Saída 2 5 5 5" xfId="5545" xr:uid="{00000000-0005-0000-0000-000015810000}"/>
    <cellStyle name="Saída 2 5 5 5 2" xfId="14797" xr:uid="{00000000-0005-0000-0000-000016810000}"/>
    <cellStyle name="Saída 2 5 5 5 2 2" xfId="24049" xr:uid="{00000000-0005-0000-0000-000017810000}"/>
    <cellStyle name="Saída 2 5 5 5 2 3" xfId="33301" xr:uid="{00000000-0005-0000-0000-000018810000}"/>
    <cellStyle name="Saída 2 5 5 6" xfId="8227" xr:uid="{00000000-0005-0000-0000-000019810000}"/>
    <cellStyle name="Saída 2 5 5 6 2" xfId="17479" xr:uid="{00000000-0005-0000-0000-00001A810000}"/>
    <cellStyle name="Saída 2 5 5 6 2 2" xfId="26731" xr:uid="{00000000-0005-0000-0000-00001B810000}"/>
    <cellStyle name="Saída 2 5 5 6 2 3" xfId="35983" xr:uid="{00000000-0005-0000-0000-00001C810000}"/>
    <cellStyle name="Saída 2 5 5 7" xfId="11349" xr:uid="{00000000-0005-0000-0000-00001D810000}"/>
    <cellStyle name="Saída 2 5 5 7 2" xfId="20601" xr:uid="{00000000-0005-0000-0000-00001E810000}"/>
    <cellStyle name="Saída 2 5 5 7 3" xfId="29853" xr:uid="{00000000-0005-0000-0000-00001F810000}"/>
    <cellStyle name="Saída 2 5 6" xfId="1728" xr:uid="{00000000-0005-0000-0000-000020810000}"/>
    <cellStyle name="Saída 2 5 6 2" xfId="2481" xr:uid="{00000000-0005-0000-0000-000021810000}"/>
    <cellStyle name="Saída 2 5 6 2 2" xfId="5929" xr:uid="{00000000-0005-0000-0000-000022810000}"/>
    <cellStyle name="Saída 2 5 6 2 2 2" xfId="15181" xr:uid="{00000000-0005-0000-0000-000023810000}"/>
    <cellStyle name="Saída 2 5 6 2 2 2 2" xfId="24433" xr:uid="{00000000-0005-0000-0000-000024810000}"/>
    <cellStyle name="Saída 2 5 6 2 2 2 3" xfId="33685" xr:uid="{00000000-0005-0000-0000-000025810000}"/>
    <cellStyle name="Saída 2 5 6 2 3" xfId="8611" xr:uid="{00000000-0005-0000-0000-000026810000}"/>
    <cellStyle name="Saída 2 5 6 2 3 2" xfId="17863" xr:uid="{00000000-0005-0000-0000-000027810000}"/>
    <cellStyle name="Saída 2 5 6 2 3 2 2" xfId="27115" xr:uid="{00000000-0005-0000-0000-000028810000}"/>
    <cellStyle name="Saída 2 5 6 2 3 2 3" xfId="36367" xr:uid="{00000000-0005-0000-0000-000029810000}"/>
    <cellStyle name="Saída 2 5 6 2 4" xfId="11733" xr:uid="{00000000-0005-0000-0000-00002A810000}"/>
    <cellStyle name="Saída 2 5 6 2 4 2" xfId="20985" xr:uid="{00000000-0005-0000-0000-00002B810000}"/>
    <cellStyle name="Saída 2 5 6 2 4 3" xfId="30237" xr:uid="{00000000-0005-0000-0000-00002C810000}"/>
    <cellStyle name="Saída 2 5 6 3" xfId="3137" xr:uid="{00000000-0005-0000-0000-00002D810000}"/>
    <cellStyle name="Saída 2 5 6 3 2" xfId="6585" xr:uid="{00000000-0005-0000-0000-00002E810000}"/>
    <cellStyle name="Saída 2 5 6 3 2 2" xfId="15837" xr:uid="{00000000-0005-0000-0000-00002F810000}"/>
    <cellStyle name="Saída 2 5 6 3 2 2 2" xfId="25089" xr:uid="{00000000-0005-0000-0000-000030810000}"/>
    <cellStyle name="Saída 2 5 6 3 2 2 3" xfId="34341" xr:uid="{00000000-0005-0000-0000-000031810000}"/>
    <cellStyle name="Saída 2 5 6 3 3" xfId="9267" xr:uid="{00000000-0005-0000-0000-000032810000}"/>
    <cellStyle name="Saída 2 5 6 3 3 2" xfId="18519" xr:uid="{00000000-0005-0000-0000-000033810000}"/>
    <cellStyle name="Saída 2 5 6 3 3 2 2" xfId="27771" xr:uid="{00000000-0005-0000-0000-000034810000}"/>
    <cellStyle name="Saída 2 5 6 3 3 2 3" xfId="37023" xr:uid="{00000000-0005-0000-0000-000035810000}"/>
    <cellStyle name="Saída 2 5 6 3 4" xfId="12389" xr:uid="{00000000-0005-0000-0000-000036810000}"/>
    <cellStyle name="Saída 2 5 6 3 4 2" xfId="21641" xr:uid="{00000000-0005-0000-0000-000037810000}"/>
    <cellStyle name="Saída 2 5 6 3 4 3" xfId="30893" xr:uid="{00000000-0005-0000-0000-000038810000}"/>
    <cellStyle name="Saída 2 5 6 4" xfId="3772" xr:uid="{00000000-0005-0000-0000-000039810000}"/>
    <cellStyle name="Saída 2 5 6 4 2" xfId="7220" xr:uid="{00000000-0005-0000-0000-00003A810000}"/>
    <cellStyle name="Saída 2 5 6 4 2 2" xfId="16472" xr:uid="{00000000-0005-0000-0000-00003B810000}"/>
    <cellStyle name="Saída 2 5 6 4 2 2 2" xfId="25724" xr:uid="{00000000-0005-0000-0000-00003C810000}"/>
    <cellStyle name="Saída 2 5 6 4 2 2 3" xfId="34976" xr:uid="{00000000-0005-0000-0000-00003D810000}"/>
    <cellStyle name="Saída 2 5 6 4 3" xfId="9902" xr:uid="{00000000-0005-0000-0000-00003E810000}"/>
    <cellStyle name="Saída 2 5 6 4 3 2" xfId="19154" xr:uid="{00000000-0005-0000-0000-00003F810000}"/>
    <cellStyle name="Saída 2 5 6 4 3 2 2" xfId="28406" xr:uid="{00000000-0005-0000-0000-000040810000}"/>
    <cellStyle name="Saída 2 5 6 4 3 2 3" xfId="37658" xr:uid="{00000000-0005-0000-0000-000041810000}"/>
    <cellStyle name="Saída 2 5 6 4 4" xfId="13024" xr:uid="{00000000-0005-0000-0000-000042810000}"/>
    <cellStyle name="Saída 2 5 6 4 4 2" xfId="22276" xr:uid="{00000000-0005-0000-0000-000043810000}"/>
    <cellStyle name="Saída 2 5 6 4 4 3" xfId="31528" xr:uid="{00000000-0005-0000-0000-000044810000}"/>
    <cellStyle name="Saída 2 5 6 5" xfId="5178" xr:uid="{00000000-0005-0000-0000-000045810000}"/>
    <cellStyle name="Saída 2 5 6 5 2" xfId="14430" xr:uid="{00000000-0005-0000-0000-000046810000}"/>
    <cellStyle name="Saída 2 5 6 5 2 2" xfId="23682" xr:uid="{00000000-0005-0000-0000-000047810000}"/>
    <cellStyle name="Saída 2 5 6 5 2 3" xfId="32934" xr:uid="{00000000-0005-0000-0000-000048810000}"/>
    <cellStyle name="Saída 2 5 6 6" xfId="7861" xr:uid="{00000000-0005-0000-0000-000049810000}"/>
    <cellStyle name="Saída 2 5 6 6 2" xfId="17113" xr:uid="{00000000-0005-0000-0000-00004A810000}"/>
    <cellStyle name="Saída 2 5 6 6 2 2" xfId="26365" xr:uid="{00000000-0005-0000-0000-00004B810000}"/>
    <cellStyle name="Saída 2 5 6 6 2 3" xfId="35617" xr:uid="{00000000-0005-0000-0000-00004C810000}"/>
    <cellStyle name="Saída 2 5 6 7" xfId="10983" xr:uid="{00000000-0005-0000-0000-00004D810000}"/>
    <cellStyle name="Saída 2 5 6 7 2" xfId="20235" xr:uid="{00000000-0005-0000-0000-00004E810000}"/>
    <cellStyle name="Saída 2 5 6 7 3" xfId="29487" xr:uid="{00000000-0005-0000-0000-00004F810000}"/>
    <cellStyle name="Saída 2 5 7" xfId="977" xr:uid="{00000000-0005-0000-0000-000050810000}"/>
    <cellStyle name="Saída 2 5 7 2" xfId="4705" xr:uid="{00000000-0005-0000-0000-000051810000}"/>
    <cellStyle name="Saída 2 5 7 2 2" xfId="13957" xr:uid="{00000000-0005-0000-0000-000052810000}"/>
    <cellStyle name="Saída 2 5 7 2 2 2" xfId="23209" xr:uid="{00000000-0005-0000-0000-000053810000}"/>
    <cellStyle name="Saída 2 5 7 2 2 3" xfId="32461" xr:uid="{00000000-0005-0000-0000-000054810000}"/>
    <cellStyle name="Saída 2 5 7 3" xfId="4574" xr:uid="{00000000-0005-0000-0000-000055810000}"/>
    <cellStyle name="Saída 2 5 7 3 2" xfId="13826" xr:uid="{00000000-0005-0000-0000-000056810000}"/>
    <cellStyle name="Saída 2 5 7 3 2 2" xfId="23078" xr:uid="{00000000-0005-0000-0000-000057810000}"/>
    <cellStyle name="Saída 2 5 7 3 2 3" xfId="32330" xr:uid="{00000000-0005-0000-0000-000058810000}"/>
    <cellStyle name="Saída 2 5 7 4" xfId="10731" xr:uid="{00000000-0005-0000-0000-000059810000}"/>
    <cellStyle name="Saída 2 5 7 4 2" xfId="19983" xr:uid="{00000000-0005-0000-0000-00005A810000}"/>
    <cellStyle name="Saída 2 5 7 4 3" xfId="29235" xr:uid="{00000000-0005-0000-0000-00005B810000}"/>
    <cellStyle name="Saída 2 5 8" xfId="915" xr:uid="{00000000-0005-0000-0000-00005C810000}"/>
    <cellStyle name="Saída 2 5 8 2" xfId="4643" xr:uid="{00000000-0005-0000-0000-00005D810000}"/>
    <cellStyle name="Saída 2 5 8 2 2" xfId="13895" xr:uid="{00000000-0005-0000-0000-00005E810000}"/>
    <cellStyle name="Saída 2 5 8 2 2 2" xfId="23147" xr:uid="{00000000-0005-0000-0000-00005F810000}"/>
    <cellStyle name="Saída 2 5 8 2 2 3" xfId="32399" xr:uid="{00000000-0005-0000-0000-000060810000}"/>
    <cellStyle name="Saída 2 5 8 3" xfId="5070" xr:uid="{00000000-0005-0000-0000-000061810000}"/>
    <cellStyle name="Saída 2 5 8 3 2" xfId="14322" xr:uid="{00000000-0005-0000-0000-000062810000}"/>
    <cellStyle name="Saída 2 5 8 3 2 2" xfId="23574" xr:uid="{00000000-0005-0000-0000-000063810000}"/>
    <cellStyle name="Saída 2 5 8 3 2 3" xfId="32826" xr:uid="{00000000-0005-0000-0000-000064810000}"/>
    <cellStyle name="Saída 2 5 8 4" xfId="10669" xr:uid="{00000000-0005-0000-0000-000065810000}"/>
    <cellStyle name="Saída 2 5 8 4 2" xfId="19921" xr:uid="{00000000-0005-0000-0000-000066810000}"/>
    <cellStyle name="Saída 2 5 8 4 3" xfId="29173" xr:uid="{00000000-0005-0000-0000-000067810000}"/>
    <cellStyle name="Saída 2 5 9" xfId="2384" xr:uid="{00000000-0005-0000-0000-000068810000}"/>
    <cellStyle name="Saída 2 5 9 2" xfId="5832" xr:uid="{00000000-0005-0000-0000-000069810000}"/>
    <cellStyle name="Saída 2 5 9 2 2" xfId="15084" xr:uid="{00000000-0005-0000-0000-00006A810000}"/>
    <cellStyle name="Saída 2 5 9 2 2 2" xfId="24336" xr:uid="{00000000-0005-0000-0000-00006B810000}"/>
    <cellStyle name="Saída 2 5 9 2 2 3" xfId="33588" xr:uid="{00000000-0005-0000-0000-00006C810000}"/>
    <cellStyle name="Saída 2 5 9 3" xfId="8514" xr:uid="{00000000-0005-0000-0000-00006D810000}"/>
    <cellStyle name="Saída 2 5 9 3 2" xfId="17766" xr:uid="{00000000-0005-0000-0000-00006E810000}"/>
    <cellStyle name="Saída 2 5 9 3 2 2" xfId="27018" xr:uid="{00000000-0005-0000-0000-00006F810000}"/>
    <cellStyle name="Saída 2 5 9 3 2 3" xfId="36270" xr:uid="{00000000-0005-0000-0000-000070810000}"/>
    <cellStyle name="Saída 2 5 9 4" xfId="11636" xr:uid="{00000000-0005-0000-0000-000071810000}"/>
    <cellStyle name="Saída 2 5 9 4 2" xfId="20888" xr:uid="{00000000-0005-0000-0000-000072810000}"/>
    <cellStyle name="Saída 2 5 9 4 3" xfId="30140" xr:uid="{00000000-0005-0000-0000-000073810000}"/>
    <cellStyle name="Saída 2 6" xfId="668" xr:uid="{00000000-0005-0000-0000-000074810000}"/>
    <cellStyle name="Saída 2 6 10" xfId="4489" xr:uid="{00000000-0005-0000-0000-000075810000}"/>
    <cellStyle name="Saída 2 6 10 2" xfId="13741" xr:uid="{00000000-0005-0000-0000-000076810000}"/>
    <cellStyle name="Saída 2 6 10 2 2" xfId="22993" xr:uid="{00000000-0005-0000-0000-000077810000}"/>
    <cellStyle name="Saída 2 6 10 2 3" xfId="32245" xr:uid="{00000000-0005-0000-0000-000078810000}"/>
    <cellStyle name="Saída 2 6 11" xfId="5005" xr:uid="{00000000-0005-0000-0000-000079810000}"/>
    <cellStyle name="Saída 2 6 11 2" xfId="14257" xr:uid="{00000000-0005-0000-0000-00007A810000}"/>
    <cellStyle name="Saída 2 6 11 2 2" xfId="23509" xr:uid="{00000000-0005-0000-0000-00007B810000}"/>
    <cellStyle name="Saída 2 6 11 2 3" xfId="32761" xr:uid="{00000000-0005-0000-0000-00007C810000}"/>
    <cellStyle name="Saída 2 6 12" xfId="10540" xr:uid="{00000000-0005-0000-0000-00007D810000}"/>
    <cellStyle name="Saída 2 6 12 2" xfId="19792" xr:uid="{00000000-0005-0000-0000-00007E810000}"/>
    <cellStyle name="Saída 2 6 12 3" xfId="29044" xr:uid="{00000000-0005-0000-0000-00007F810000}"/>
    <cellStyle name="Saída 2 6 2" xfId="1898" xr:uid="{00000000-0005-0000-0000-000080810000}"/>
    <cellStyle name="Saída 2 6 2 2" xfId="2651" xr:uid="{00000000-0005-0000-0000-000081810000}"/>
    <cellStyle name="Saída 2 6 2 2 2" xfId="6099" xr:uid="{00000000-0005-0000-0000-000082810000}"/>
    <cellStyle name="Saída 2 6 2 2 2 2" xfId="15351" xr:uid="{00000000-0005-0000-0000-000083810000}"/>
    <cellStyle name="Saída 2 6 2 2 2 2 2" xfId="24603" xr:uid="{00000000-0005-0000-0000-000084810000}"/>
    <cellStyle name="Saída 2 6 2 2 2 2 3" xfId="33855" xr:uid="{00000000-0005-0000-0000-000085810000}"/>
    <cellStyle name="Saída 2 6 2 2 3" xfId="8781" xr:uid="{00000000-0005-0000-0000-000086810000}"/>
    <cellStyle name="Saída 2 6 2 2 3 2" xfId="18033" xr:uid="{00000000-0005-0000-0000-000087810000}"/>
    <cellStyle name="Saída 2 6 2 2 3 2 2" xfId="27285" xr:uid="{00000000-0005-0000-0000-000088810000}"/>
    <cellStyle name="Saída 2 6 2 2 3 2 3" xfId="36537" xr:uid="{00000000-0005-0000-0000-000089810000}"/>
    <cellStyle name="Saída 2 6 2 2 4" xfId="11903" xr:uid="{00000000-0005-0000-0000-00008A810000}"/>
    <cellStyle name="Saída 2 6 2 2 4 2" xfId="21155" xr:uid="{00000000-0005-0000-0000-00008B810000}"/>
    <cellStyle name="Saída 2 6 2 2 4 3" xfId="30407" xr:uid="{00000000-0005-0000-0000-00008C810000}"/>
    <cellStyle name="Saída 2 6 2 3" xfId="3307" xr:uid="{00000000-0005-0000-0000-00008D810000}"/>
    <cellStyle name="Saída 2 6 2 3 2" xfId="6755" xr:uid="{00000000-0005-0000-0000-00008E810000}"/>
    <cellStyle name="Saída 2 6 2 3 2 2" xfId="16007" xr:uid="{00000000-0005-0000-0000-00008F810000}"/>
    <cellStyle name="Saída 2 6 2 3 2 2 2" xfId="25259" xr:uid="{00000000-0005-0000-0000-000090810000}"/>
    <cellStyle name="Saída 2 6 2 3 2 2 3" xfId="34511" xr:uid="{00000000-0005-0000-0000-000091810000}"/>
    <cellStyle name="Saída 2 6 2 3 3" xfId="9437" xr:uid="{00000000-0005-0000-0000-000092810000}"/>
    <cellStyle name="Saída 2 6 2 3 3 2" xfId="18689" xr:uid="{00000000-0005-0000-0000-000093810000}"/>
    <cellStyle name="Saída 2 6 2 3 3 2 2" xfId="27941" xr:uid="{00000000-0005-0000-0000-000094810000}"/>
    <cellStyle name="Saída 2 6 2 3 3 2 3" xfId="37193" xr:uid="{00000000-0005-0000-0000-000095810000}"/>
    <cellStyle name="Saída 2 6 2 3 4" xfId="12559" xr:uid="{00000000-0005-0000-0000-000096810000}"/>
    <cellStyle name="Saída 2 6 2 3 4 2" xfId="21811" xr:uid="{00000000-0005-0000-0000-000097810000}"/>
    <cellStyle name="Saída 2 6 2 3 4 3" xfId="31063" xr:uid="{00000000-0005-0000-0000-000098810000}"/>
    <cellStyle name="Saída 2 6 2 4" xfId="3942" xr:uid="{00000000-0005-0000-0000-000099810000}"/>
    <cellStyle name="Saída 2 6 2 4 2" xfId="7390" xr:uid="{00000000-0005-0000-0000-00009A810000}"/>
    <cellStyle name="Saída 2 6 2 4 2 2" xfId="16642" xr:uid="{00000000-0005-0000-0000-00009B810000}"/>
    <cellStyle name="Saída 2 6 2 4 2 2 2" xfId="25894" xr:uid="{00000000-0005-0000-0000-00009C810000}"/>
    <cellStyle name="Saída 2 6 2 4 2 2 3" xfId="35146" xr:uid="{00000000-0005-0000-0000-00009D810000}"/>
    <cellStyle name="Saída 2 6 2 4 3" xfId="10072" xr:uid="{00000000-0005-0000-0000-00009E810000}"/>
    <cellStyle name="Saída 2 6 2 4 3 2" xfId="19324" xr:uid="{00000000-0005-0000-0000-00009F810000}"/>
    <cellStyle name="Saída 2 6 2 4 3 2 2" xfId="28576" xr:uid="{00000000-0005-0000-0000-0000A0810000}"/>
    <cellStyle name="Saída 2 6 2 4 3 2 3" xfId="37828" xr:uid="{00000000-0005-0000-0000-0000A1810000}"/>
    <cellStyle name="Saída 2 6 2 4 4" xfId="13194" xr:uid="{00000000-0005-0000-0000-0000A2810000}"/>
    <cellStyle name="Saída 2 6 2 4 4 2" xfId="22446" xr:uid="{00000000-0005-0000-0000-0000A3810000}"/>
    <cellStyle name="Saída 2 6 2 4 4 3" xfId="31698" xr:uid="{00000000-0005-0000-0000-0000A4810000}"/>
    <cellStyle name="Saída 2 6 2 5" xfId="5348" xr:uid="{00000000-0005-0000-0000-0000A5810000}"/>
    <cellStyle name="Saída 2 6 2 5 2" xfId="14600" xr:uid="{00000000-0005-0000-0000-0000A6810000}"/>
    <cellStyle name="Saída 2 6 2 5 2 2" xfId="23852" xr:uid="{00000000-0005-0000-0000-0000A7810000}"/>
    <cellStyle name="Saída 2 6 2 5 2 3" xfId="33104" xr:uid="{00000000-0005-0000-0000-0000A8810000}"/>
    <cellStyle name="Saída 2 6 2 6" xfId="8031" xr:uid="{00000000-0005-0000-0000-0000A9810000}"/>
    <cellStyle name="Saída 2 6 2 6 2" xfId="17283" xr:uid="{00000000-0005-0000-0000-0000AA810000}"/>
    <cellStyle name="Saída 2 6 2 6 2 2" xfId="26535" xr:uid="{00000000-0005-0000-0000-0000AB810000}"/>
    <cellStyle name="Saída 2 6 2 6 2 3" xfId="35787" xr:uid="{00000000-0005-0000-0000-0000AC810000}"/>
    <cellStyle name="Saída 2 6 2 7" xfId="11153" xr:uid="{00000000-0005-0000-0000-0000AD810000}"/>
    <cellStyle name="Saída 2 6 2 7 2" xfId="20405" xr:uid="{00000000-0005-0000-0000-0000AE810000}"/>
    <cellStyle name="Saída 2 6 2 7 3" xfId="29657" xr:uid="{00000000-0005-0000-0000-0000AF810000}"/>
    <cellStyle name="Saída 2 6 3" xfId="1696" xr:uid="{00000000-0005-0000-0000-0000B0810000}"/>
    <cellStyle name="Saída 2 6 3 2" xfId="2449" xr:uid="{00000000-0005-0000-0000-0000B1810000}"/>
    <cellStyle name="Saída 2 6 3 2 2" xfId="5897" xr:uid="{00000000-0005-0000-0000-0000B2810000}"/>
    <cellStyle name="Saída 2 6 3 2 2 2" xfId="15149" xr:uid="{00000000-0005-0000-0000-0000B3810000}"/>
    <cellStyle name="Saída 2 6 3 2 2 2 2" xfId="24401" xr:uid="{00000000-0005-0000-0000-0000B4810000}"/>
    <cellStyle name="Saída 2 6 3 2 2 2 3" xfId="33653" xr:uid="{00000000-0005-0000-0000-0000B5810000}"/>
    <cellStyle name="Saída 2 6 3 2 3" xfId="8579" xr:uid="{00000000-0005-0000-0000-0000B6810000}"/>
    <cellStyle name="Saída 2 6 3 2 3 2" xfId="17831" xr:uid="{00000000-0005-0000-0000-0000B7810000}"/>
    <cellStyle name="Saída 2 6 3 2 3 2 2" xfId="27083" xr:uid="{00000000-0005-0000-0000-0000B8810000}"/>
    <cellStyle name="Saída 2 6 3 2 3 2 3" xfId="36335" xr:uid="{00000000-0005-0000-0000-0000B9810000}"/>
    <cellStyle name="Saída 2 6 3 2 4" xfId="11701" xr:uid="{00000000-0005-0000-0000-0000BA810000}"/>
    <cellStyle name="Saída 2 6 3 2 4 2" xfId="20953" xr:uid="{00000000-0005-0000-0000-0000BB810000}"/>
    <cellStyle name="Saída 2 6 3 2 4 3" xfId="30205" xr:uid="{00000000-0005-0000-0000-0000BC810000}"/>
    <cellStyle name="Saída 2 6 3 3" xfId="3105" xr:uid="{00000000-0005-0000-0000-0000BD810000}"/>
    <cellStyle name="Saída 2 6 3 3 2" xfId="6553" xr:uid="{00000000-0005-0000-0000-0000BE810000}"/>
    <cellStyle name="Saída 2 6 3 3 2 2" xfId="15805" xr:uid="{00000000-0005-0000-0000-0000BF810000}"/>
    <cellStyle name="Saída 2 6 3 3 2 2 2" xfId="25057" xr:uid="{00000000-0005-0000-0000-0000C0810000}"/>
    <cellStyle name="Saída 2 6 3 3 2 2 3" xfId="34309" xr:uid="{00000000-0005-0000-0000-0000C1810000}"/>
    <cellStyle name="Saída 2 6 3 3 3" xfId="9235" xr:uid="{00000000-0005-0000-0000-0000C2810000}"/>
    <cellStyle name="Saída 2 6 3 3 3 2" xfId="18487" xr:uid="{00000000-0005-0000-0000-0000C3810000}"/>
    <cellStyle name="Saída 2 6 3 3 3 2 2" xfId="27739" xr:uid="{00000000-0005-0000-0000-0000C4810000}"/>
    <cellStyle name="Saída 2 6 3 3 3 2 3" xfId="36991" xr:uid="{00000000-0005-0000-0000-0000C5810000}"/>
    <cellStyle name="Saída 2 6 3 3 4" xfId="12357" xr:uid="{00000000-0005-0000-0000-0000C6810000}"/>
    <cellStyle name="Saída 2 6 3 3 4 2" xfId="21609" xr:uid="{00000000-0005-0000-0000-0000C7810000}"/>
    <cellStyle name="Saída 2 6 3 3 4 3" xfId="30861" xr:uid="{00000000-0005-0000-0000-0000C8810000}"/>
    <cellStyle name="Saída 2 6 3 4" xfId="3740" xr:uid="{00000000-0005-0000-0000-0000C9810000}"/>
    <cellStyle name="Saída 2 6 3 4 2" xfId="7188" xr:uid="{00000000-0005-0000-0000-0000CA810000}"/>
    <cellStyle name="Saída 2 6 3 4 2 2" xfId="16440" xr:uid="{00000000-0005-0000-0000-0000CB810000}"/>
    <cellStyle name="Saída 2 6 3 4 2 2 2" xfId="25692" xr:uid="{00000000-0005-0000-0000-0000CC810000}"/>
    <cellStyle name="Saída 2 6 3 4 2 2 3" xfId="34944" xr:uid="{00000000-0005-0000-0000-0000CD810000}"/>
    <cellStyle name="Saída 2 6 3 4 3" xfId="9870" xr:uid="{00000000-0005-0000-0000-0000CE810000}"/>
    <cellStyle name="Saída 2 6 3 4 3 2" xfId="19122" xr:uid="{00000000-0005-0000-0000-0000CF810000}"/>
    <cellStyle name="Saída 2 6 3 4 3 2 2" xfId="28374" xr:uid="{00000000-0005-0000-0000-0000D0810000}"/>
    <cellStyle name="Saída 2 6 3 4 3 2 3" xfId="37626" xr:uid="{00000000-0005-0000-0000-0000D1810000}"/>
    <cellStyle name="Saída 2 6 3 4 4" xfId="12992" xr:uid="{00000000-0005-0000-0000-0000D2810000}"/>
    <cellStyle name="Saída 2 6 3 4 4 2" xfId="22244" xr:uid="{00000000-0005-0000-0000-0000D3810000}"/>
    <cellStyle name="Saída 2 6 3 4 4 3" xfId="31496" xr:uid="{00000000-0005-0000-0000-0000D4810000}"/>
    <cellStyle name="Saída 2 6 3 5" xfId="5146" xr:uid="{00000000-0005-0000-0000-0000D5810000}"/>
    <cellStyle name="Saída 2 6 3 5 2" xfId="14398" xr:uid="{00000000-0005-0000-0000-0000D6810000}"/>
    <cellStyle name="Saída 2 6 3 5 2 2" xfId="23650" xr:uid="{00000000-0005-0000-0000-0000D7810000}"/>
    <cellStyle name="Saída 2 6 3 5 2 3" xfId="32902" xr:uid="{00000000-0005-0000-0000-0000D8810000}"/>
    <cellStyle name="Saída 2 6 3 6" xfId="7829" xr:uid="{00000000-0005-0000-0000-0000D9810000}"/>
    <cellStyle name="Saída 2 6 3 6 2" xfId="17081" xr:uid="{00000000-0005-0000-0000-0000DA810000}"/>
    <cellStyle name="Saída 2 6 3 6 2 2" xfId="26333" xr:uid="{00000000-0005-0000-0000-0000DB810000}"/>
    <cellStyle name="Saída 2 6 3 6 2 3" xfId="35585" xr:uid="{00000000-0005-0000-0000-0000DC810000}"/>
    <cellStyle name="Saída 2 6 3 7" xfId="10951" xr:uid="{00000000-0005-0000-0000-0000DD810000}"/>
    <cellStyle name="Saída 2 6 3 7 2" xfId="20203" xr:uid="{00000000-0005-0000-0000-0000DE810000}"/>
    <cellStyle name="Saída 2 6 3 7 3" xfId="29455" xr:uid="{00000000-0005-0000-0000-0000DF810000}"/>
    <cellStyle name="Saída 2 6 4" xfId="1786" xr:uid="{00000000-0005-0000-0000-0000E0810000}"/>
    <cellStyle name="Saída 2 6 4 2" xfId="2539" xr:uid="{00000000-0005-0000-0000-0000E1810000}"/>
    <cellStyle name="Saída 2 6 4 2 2" xfId="5987" xr:uid="{00000000-0005-0000-0000-0000E2810000}"/>
    <cellStyle name="Saída 2 6 4 2 2 2" xfId="15239" xr:uid="{00000000-0005-0000-0000-0000E3810000}"/>
    <cellStyle name="Saída 2 6 4 2 2 2 2" xfId="24491" xr:uid="{00000000-0005-0000-0000-0000E4810000}"/>
    <cellStyle name="Saída 2 6 4 2 2 2 3" xfId="33743" xr:uid="{00000000-0005-0000-0000-0000E5810000}"/>
    <cellStyle name="Saída 2 6 4 2 3" xfId="8669" xr:uid="{00000000-0005-0000-0000-0000E6810000}"/>
    <cellStyle name="Saída 2 6 4 2 3 2" xfId="17921" xr:uid="{00000000-0005-0000-0000-0000E7810000}"/>
    <cellStyle name="Saída 2 6 4 2 3 2 2" xfId="27173" xr:uid="{00000000-0005-0000-0000-0000E8810000}"/>
    <cellStyle name="Saída 2 6 4 2 3 2 3" xfId="36425" xr:uid="{00000000-0005-0000-0000-0000E9810000}"/>
    <cellStyle name="Saída 2 6 4 2 4" xfId="11791" xr:uid="{00000000-0005-0000-0000-0000EA810000}"/>
    <cellStyle name="Saída 2 6 4 2 4 2" xfId="21043" xr:uid="{00000000-0005-0000-0000-0000EB810000}"/>
    <cellStyle name="Saída 2 6 4 2 4 3" xfId="30295" xr:uid="{00000000-0005-0000-0000-0000EC810000}"/>
    <cellStyle name="Saída 2 6 4 3" xfId="3195" xr:uid="{00000000-0005-0000-0000-0000ED810000}"/>
    <cellStyle name="Saída 2 6 4 3 2" xfId="6643" xr:uid="{00000000-0005-0000-0000-0000EE810000}"/>
    <cellStyle name="Saída 2 6 4 3 2 2" xfId="15895" xr:uid="{00000000-0005-0000-0000-0000EF810000}"/>
    <cellStyle name="Saída 2 6 4 3 2 2 2" xfId="25147" xr:uid="{00000000-0005-0000-0000-0000F0810000}"/>
    <cellStyle name="Saída 2 6 4 3 2 2 3" xfId="34399" xr:uid="{00000000-0005-0000-0000-0000F1810000}"/>
    <cellStyle name="Saída 2 6 4 3 3" xfId="9325" xr:uid="{00000000-0005-0000-0000-0000F2810000}"/>
    <cellStyle name="Saída 2 6 4 3 3 2" xfId="18577" xr:uid="{00000000-0005-0000-0000-0000F3810000}"/>
    <cellStyle name="Saída 2 6 4 3 3 2 2" xfId="27829" xr:uid="{00000000-0005-0000-0000-0000F4810000}"/>
    <cellStyle name="Saída 2 6 4 3 3 2 3" xfId="37081" xr:uid="{00000000-0005-0000-0000-0000F5810000}"/>
    <cellStyle name="Saída 2 6 4 3 4" xfId="12447" xr:uid="{00000000-0005-0000-0000-0000F6810000}"/>
    <cellStyle name="Saída 2 6 4 3 4 2" xfId="21699" xr:uid="{00000000-0005-0000-0000-0000F7810000}"/>
    <cellStyle name="Saída 2 6 4 3 4 3" xfId="30951" xr:uid="{00000000-0005-0000-0000-0000F8810000}"/>
    <cellStyle name="Saída 2 6 4 4" xfId="3830" xr:uid="{00000000-0005-0000-0000-0000F9810000}"/>
    <cellStyle name="Saída 2 6 4 4 2" xfId="7278" xr:uid="{00000000-0005-0000-0000-0000FA810000}"/>
    <cellStyle name="Saída 2 6 4 4 2 2" xfId="16530" xr:uid="{00000000-0005-0000-0000-0000FB810000}"/>
    <cellStyle name="Saída 2 6 4 4 2 2 2" xfId="25782" xr:uid="{00000000-0005-0000-0000-0000FC810000}"/>
    <cellStyle name="Saída 2 6 4 4 2 2 3" xfId="35034" xr:uid="{00000000-0005-0000-0000-0000FD810000}"/>
    <cellStyle name="Saída 2 6 4 4 3" xfId="9960" xr:uid="{00000000-0005-0000-0000-0000FE810000}"/>
    <cellStyle name="Saída 2 6 4 4 3 2" xfId="19212" xr:uid="{00000000-0005-0000-0000-0000FF810000}"/>
    <cellStyle name="Saída 2 6 4 4 3 2 2" xfId="28464" xr:uid="{00000000-0005-0000-0000-000000820000}"/>
    <cellStyle name="Saída 2 6 4 4 3 2 3" xfId="37716" xr:uid="{00000000-0005-0000-0000-000001820000}"/>
    <cellStyle name="Saída 2 6 4 4 4" xfId="13082" xr:uid="{00000000-0005-0000-0000-000002820000}"/>
    <cellStyle name="Saída 2 6 4 4 4 2" xfId="22334" xr:uid="{00000000-0005-0000-0000-000003820000}"/>
    <cellStyle name="Saída 2 6 4 4 4 3" xfId="31586" xr:uid="{00000000-0005-0000-0000-000004820000}"/>
    <cellStyle name="Saída 2 6 4 5" xfId="5236" xr:uid="{00000000-0005-0000-0000-000005820000}"/>
    <cellStyle name="Saída 2 6 4 5 2" xfId="14488" xr:uid="{00000000-0005-0000-0000-000006820000}"/>
    <cellStyle name="Saída 2 6 4 5 2 2" xfId="23740" xr:uid="{00000000-0005-0000-0000-000007820000}"/>
    <cellStyle name="Saída 2 6 4 5 2 3" xfId="32992" xr:uid="{00000000-0005-0000-0000-000008820000}"/>
    <cellStyle name="Saída 2 6 4 6" xfId="7919" xr:uid="{00000000-0005-0000-0000-000009820000}"/>
    <cellStyle name="Saída 2 6 4 6 2" xfId="17171" xr:uid="{00000000-0005-0000-0000-00000A820000}"/>
    <cellStyle name="Saída 2 6 4 6 2 2" xfId="26423" xr:uid="{00000000-0005-0000-0000-00000B820000}"/>
    <cellStyle name="Saída 2 6 4 6 2 3" xfId="35675" xr:uid="{00000000-0005-0000-0000-00000C820000}"/>
    <cellStyle name="Saída 2 6 4 7" xfId="11041" xr:uid="{00000000-0005-0000-0000-00000D820000}"/>
    <cellStyle name="Saída 2 6 4 7 2" xfId="20293" xr:uid="{00000000-0005-0000-0000-00000E820000}"/>
    <cellStyle name="Saída 2 6 4 7 3" xfId="29545" xr:uid="{00000000-0005-0000-0000-00000F820000}"/>
    <cellStyle name="Saída 2 6 5" xfId="1673" xr:uid="{00000000-0005-0000-0000-000010820000}"/>
    <cellStyle name="Saída 2 6 5 2" xfId="2426" xr:uid="{00000000-0005-0000-0000-000011820000}"/>
    <cellStyle name="Saída 2 6 5 2 2" xfId="5874" xr:uid="{00000000-0005-0000-0000-000012820000}"/>
    <cellStyle name="Saída 2 6 5 2 2 2" xfId="15126" xr:uid="{00000000-0005-0000-0000-000013820000}"/>
    <cellStyle name="Saída 2 6 5 2 2 2 2" xfId="24378" xr:uid="{00000000-0005-0000-0000-000014820000}"/>
    <cellStyle name="Saída 2 6 5 2 2 2 3" xfId="33630" xr:uid="{00000000-0005-0000-0000-000015820000}"/>
    <cellStyle name="Saída 2 6 5 2 3" xfId="8556" xr:uid="{00000000-0005-0000-0000-000016820000}"/>
    <cellStyle name="Saída 2 6 5 2 3 2" xfId="17808" xr:uid="{00000000-0005-0000-0000-000017820000}"/>
    <cellStyle name="Saída 2 6 5 2 3 2 2" xfId="27060" xr:uid="{00000000-0005-0000-0000-000018820000}"/>
    <cellStyle name="Saída 2 6 5 2 3 2 3" xfId="36312" xr:uid="{00000000-0005-0000-0000-000019820000}"/>
    <cellStyle name="Saída 2 6 5 2 4" xfId="11678" xr:uid="{00000000-0005-0000-0000-00001A820000}"/>
    <cellStyle name="Saída 2 6 5 2 4 2" xfId="20930" xr:uid="{00000000-0005-0000-0000-00001B820000}"/>
    <cellStyle name="Saída 2 6 5 2 4 3" xfId="30182" xr:uid="{00000000-0005-0000-0000-00001C820000}"/>
    <cellStyle name="Saída 2 6 5 3" xfId="3082" xr:uid="{00000000-0005-0000-0000-00001D820000}"/>
    <cellStyle name="Saída 2 6 5 3 2" xfId="6530" xr:uid="{00000000-0005-0000-0000-00001E820000}"/>
    <cellStyle name="Saída 2 6 5 3 2 2" xfId="15782" xr:uid="{00000000-0005-0000-0000-00001F820000}"/>
    <cellStyle name="Saída 2 6 5 3 2 2 2" xfId="25034" xr:uid="{00000000-0005-0000-0000-000020820000}"/>
    <cellStyle name="Saída 2 6 5 3 2 2 3" xfId="34286" xr:uid="{00000000-0005-0000-0000-000021820000}"/>
    <cellStyle name="Saída 2 6 5 3 3" xfId="9212" xr:uid="{00000000-0005-0000-0000-000022820000}"/>
    <cellStyle name="Saída 2 6 5 3 3 2" xfId="18464" xr:uid="{00000000-0005-0000-0000-000023820000}"/>
    <cellStyle name="Saída 2 6 5 3 3 2 2" xfId="27716" xr:uid="{00000000-0005-0000-0000-000024820000}"/>
    <cellStyle name="Saída 2 6 5 3 3 2 3" xfId="36968" xr:uid="{00000000-0005-0000-0000-000025820000}"/>
    <cellStyle name="Saída 2 6 5 3 4" xfId="12334" xr:uid="{00000000-0005-0000-0000-000026820000}"/>
    <cellStyle name="Saída 2 6 5 3 4 2" xfId="21586" xr:uid="{00000000-0005-0000-0000-000027820000}"/>
    <cellStyle name="Saída 2 6 5 3 4 3" xfId="30838" xr:uid="{00000000-0005-0000-0000-000028820000}"/>
    <cellStyle name="Saída 2 6 5 4" xfId="3717" xr:uid="{00000000-0005-0000-0000-000029820000}"/>
    <cellStyle name="Saída 2 6 5 4 2" xfId="7165" xr:uid="{00000000-0005-0000-0000-00002A820000}"/>
    <cellStyle name="Saída 2 6 5 4 2 2" xfId="16417" xr:uid="{00000000-0005-0000-0000-00002B820000}"/>
    <cellStyle name="Saída 2 6 5 4 2 2 2" xfId="25669" xr:uid="{00000000-0005-0000-0000-00002C820000}"/>
    <cellStyle name="Saída 2 6 5 4 2 2 3" xfId="34921" xr:uid="{00000000-0005-0000-0000-00002D820000}"/>
    <cellStyle name="Saída 2 6 5 4 3" xfId="9847" xr:uid="{00000000-0005-0000-0000-00002E820000}"/>
    <cellStyle name="Saída 2 6 5 4 3 2" xfId="19099" xr:uid="{00000000-0005-0000-0000-00002F820000}"/>
    <cellStyle name="Saída 2 6 5 4 3 2 2" xfId="28351" xr:uid="{00000000-0005-0000-0000-000030820000}"/>
    <cellStyle name="Saída 2 6 5 4 3 2 3" xfId="37603" xr:uid="{00000000-0005-0000-0000-000031820000}"/>
    <cellStyle name="Saída 2 6 5 4 4" xfId="12969" xr:uid="{00000000-0005-0000-0000-000032820000}"/>
    <cellStyle name="Saída 2 6 5 4 4 2" xfId="22221" xr:uid="{00000000-0005-0000-0000-000033820000}"/>
    <cellStyle name="Saída 2 6 5 4 4 3" xfId="31473" xr:uid="{00000000-0005-0000-0000-000034820000}"/>
    <cellStyle name="Saída 2 6 5 5" xfId="5123" xr:uid="{00000000-0005-0000-0000-000035820000}"/>
    <cellStyle name="Saída 2 6 5 5 2" xfId="14375" xr:uid="{00000000-0005-0000-0000-000036820000}"/>
    <cellStyle name="Saída 2 6 5 5 2 2" xfId="23627" xr:uid="{00000000-0005-0000-0000-000037820000}"/>
    <cellStyle name="Saída 2 6 5 5 2 3" xfId="32879" xr:uid="{00000000-0005-0000-0000-000038820000}"/>
    <cellStyle name="Saída 2 6 5 6" xfId="7806" xr:uid="{00000000-0005-0000-0000-000039820000}"/>
    <cellStyle name="Saída 2 6 5 6 2" xfId="17058" xr:uid="{00000000-0005-0000-0000-00003A820000}"/>
    <cellStyle name="Saída 2 6 5 6 2 2" xfId="26310" xr:uid="{00000000-0005-0000-0000-00003B820000}"/>
    <cellStyle name="Saída 2 6 5 6 2 3" xfId="35562" xr:uid="{00000000-0005-0000-0000-00003C820000}"/>
    <cellStyle name="Saída 2 6 5 7" xfId="10928" xr:uid="{00000000-0005-0000-0000-00003D820000}"/>
    <cellStyle name="Saída 2 6 5 7 2" xfId="20180" xr:uid="{00000000-0005-0000-0000-00003E820000}"/>
    <cellStyle name="Saída 2 6 5 7 3" xfId="29432" xr:uid="{00000000-0005-0000-0000-00003F820000}"/>
    <cellStyle name="Saída 2 6 6" xfId="1681" xr:uid="{00000000-0005-0000-0000-000040820000}"/>
    <cellStyle name="Saída 2 6 6 2" xfId="2434" xr:uid="{00000000-0005-0000-0000-000041820000}"/>
    <cellStyle name="Saída 2 6 6 2 2" xfId="5882" xr:uid="{00000000-0005-0000-0000-000042820000}"/>
    <cellStyle name="Saída 2 6 6 2 2 2" xfId="15134" xr:uid="{00000000-0005-0000-0000-000043820000}"/>
    <cellStyle name="Saída 2 6 6 2 2 2 2" xfId="24386" xr:uid="{00000000-0005-0000-0000-000044820000}"/>
    <cellStyle name="Saída 2 6 6 2 2 2 3" xfId="33638" xr:uid="{00000000-0005-0000-0000-000045820000}"/>
    <cellStyle name="Saída 2 6 6 2 3" xfId="8564" xr:uid="{00000000-0005-0000-0000-000046820000}"/>
    <cellStyle name="Saída 2 6 6 2 3 2" xfId="17816" xr:uid="{00000000-0005-0000-0000-000047820000}"/>
    <cellStyle name="Saída 2 6 6 2 3 2 2" xfId="27068" xr:uid="{00000000-0005-0000-0000-000048820000}"/>
    <cellStyle name="Saída 2 6 6 2 3 2 3" xfId="36320" xr:uid="{00000000-0005-0000-0000-000049820000}"/>
    <cellStyle name="Saída 2 6 6 2 4" xfId="11686" xr:uid="{00000000-0005-0000-0000-00004A820000}"/>
    <cellStyle name="Saída 2 6 6 2 4 2" xfId="20938" xr:uid="{00000000-0005-0000-0000-00004B820000}"/>
    <cellStyle name="Saída 2 6 6 2 4 3" xfId="30190" xr:uid="{00000000-0005-0000-0000-00004C820000}"/>
    <cellStyle name="Saída 2 6 6 3" xfId="3090" xr:uid="{00000000-0005-0000-0000-00004D820000}"/>
    <cellStyle name="Saída 2 6 6 3 2" xfId="6538" xr:uid="{00000000-0005-0000-0000-00004E820000}"/>
    <cellStyle name="Saída 2 6 6 3 2 2" xfId="15790" xr:uid="{00000000-0005-0000-0000-00004F820000}"/>
    <cellStyle name="Saída 2 6 6 3 2 2 2" xfId="25042" xr:uid="{00000000-0005-0000-0000-000050820000}"/>
    <cellStyle name="Saída 2 6 6 3 2 2 3" xfId="34294" xr:uid="{00000000-0005-0000-0000-000051820000}"/>
    <cellStyle name="Saída 2 6 6 3 3" xfId="9220" xr:uid="{00000000-0005-0000-0000-000052820000}"/>
    <cellStyle name="Saída 2 6 6 3 3 2" xfId="18472" xr:uid="{00000000-0005-0000-0000-000053820000}"/>
    <cellStyle name="Saída 2 6 6 3 3 2 2" xfId="27724" xr:uid="{00000000-0005-0000-0000-000054820000}"/>
    <cellStyle name="Saída 2 6 6 3 3 2 3" xfId="36976" xr:uid="{00000000-0005-0000-0000-000055820000}"/>
    <cellStyle name="Saída 2 6 6 3 4" xfId="12342" xr:uid="{00000000-0005-0000-0000-000056820000}"/>
    <cellStyle name="Saída 2 6 6 3 4 2" xfId="21594" xr:uid="{00000000-0005-0000-0000-000057820000}"/>
    <cellStyle name="Saída 2 6 6 3 4 3" xfId="30846" xr:uid="{00000000-0005-0000-0000-000058820000}"/>
    <cellStyle name="Saída 2 6 6 4" xfId="3725" xr:uid="{00000000-0005-0000-0000-000059820000}"/>
    <cellStyle name="Saída 2 6 6 4 2" xfId="7173" xr:uid="{00000000-0005-0000-0000-00005A820000}"/>
    <cellStyle name="Saída 2 6 6 4 2 2" xfId="16425" xr:uid="{00000000-0005-0000-0000-00005B820000}"/>
    <cellStyle name="Saída 2 6 6 4 2 2 2" xfId="25677" xr:uid="{00000000-0005-0000-0000-00005C820000}"/>
    <cellStyle name="Saída 2 6 6 4 2 2 3" xfId="34929" xr:uid="{00000000-0005-0000-0000-00005D820000}"/>
    <cellStyle name="Saída 2 6 6 4 3" xfId="9855" xr:uid="{00000000-0005-0000-0000-00005E820000}"/>
    <cellStyle name="Saída 2 6 6 4 3 2" xfId="19107" xr:uid="{00000000-0005-0000-0000-00005F820000}"/>
    <cellStyle name="Saída 2 6 6 4 3 2 2" xfId="28359" xr:uid="{00000000-0005-0000-0000-000060820000}"/>
    <cellStyle name="Saída 2 6 6 4 3 2 3" xfId="37611" xr:uid="{00000000-0005-0000-0000-000061820000}"/>
    <cellStyle name="Saída 2 6 6 4 4" xfId="12977" xr:uid="{00000000-0005-0000-0000-000062820000}"/>
    <cellStyle name="Saída 2 6 6 4 4 2" xfId="22229" xr:uid="{00000000-0005-0000-0000-000063820000}"/>
    <cellStyle name="Saída 2 6 6 4 4 3" xfId="31481" xr:uid="{00000000-0005-0000-0000-000064820000}"/>
    <cellStyle name="Saída 2 6 6 5" xfId="5131" xr:uid="{00000000-0005-0000-0000-000065820000}"/>
    <cellStyle name="Saída 2 6 6 5 2" xfId="14383" xr:uid="{00000000-0005-0000-0000-000066820000}"/>
    <cellStyle name="Saída 2 6 6 5 2 2" xfId="23635" xr:uid="{00000000-0005-0000-0000-000067820000}"/>
    <cellStyle name="Saída 2 6 6 5 2 3" xfId="32887" xr:uid="{00000000-0005-0000-0000-000068820000}"/>
    <cellStyle name="Saída 2 6 6 6" xfId="7814" xr:uid="{00000000-0005-0000-0000-000069820000}"/>
    <cellStyle name="Saída 2 6 6 6 2" xfId="17066" xr:uid="{00000000-0005-0000-0000-00006A820000}"/>
    <cellStyle name="Saída 2 6 6 6 2 2" xfId="26318" xr:uid="{00000000-0005-0000-0000-00006B820000}"/>
    <cellStyle name="Saída 2 6 6 6 2 3" xfId="35570" xr:uid="{00000000-0005-0000-0000-00006C820000}"/>
    <cellStyle name="Saída 2 6 6 7" xfId="10936" xr:uid="{00000000-0005-0000-0000-00006D820000}"/>
    <cellStyle name="Saída 2 6 6 7 2" xfId="20188" xr:uid="{00000000-0005-0000-0000-00006E820000}"/>
    <cellStyle name="Saída 2 6 6 7 3" xfId="29440" xr:uid="{00000000-0005-0000-0000-00006F820000}"/>
    <cellStyle name="Saída 2 6 7" xfId="1039" xr:uid="{00000000-0005-0000-0000-000070820000}"/>
    <cellStyle name="Saída 2 6 7 2" xfId="4767" xr:uid="{00000000-0005-0000-0000-000071820000}"/>
    <cellStyle name="Saída 2 6 7 2 2" xfId="14019" xr:uid="{00000000-0005-0000-0000-000072820000}"/>
    <cellStyle name="Saída 2 6 7 2 2 2" xfId="23271" xr:uid="{00000000-0005-0000-0000-000073820000}"/>
    <cellStyle name="Saída 2 6 7 2 2 3" xfId="32523" xr:uid="{00000000-0005-0000-0000-000074820000}"/>
    <cellStyle name="Saída 2 6 7 3" xfId="5088" xr:uid="{00000000-0005-0000-0000-000075820000}"/>
    <cellStyle name="Saída 2 6 7 3 2" xfId="14340" xr:uid="{00000000-0005-0000-0000-000076820000}"/>
    <cellStyle name="Saída 2 6 7 3 2 2" xfId="23592" xr:uid="{00000000-0005-0000-0000-000077820000}"/>
    <cellStyle name="Saída 2 6 7 3 2 3" xfId="32844" xr:uid="{00000000-0005-0000-0000-000078820000}"/>
    <cellStyle name="Saída 2 6 7 4" xfId="10793" xr:uid="{00000000-0005-0000-0000-000079820000}"/>
    <cellStyle name="Saída 2 6 7 4 2" xfId="20045" xr:uid="{00000000-0005-0000-0000-00007A820000}"/>
    <cellStyle name="Saída 2 6 7 4 3" xfId="29297" xr:uid="{00000000-0005-0000-0000-00007B820000}"/>
    <cellStyle name="Saída 2 6 8" xfId="902" xr:uid="{00000000-0005-0000-0000-00007C820000}"/>
    <cellStyle name="Saída 2 6 8 2" xfId="4630" xr:uid="{00000000-0005-0000-0000-00007D820000}"/>
    <cellStyle name="Saída 2 6 8 2 2" xfId="13882" xr:uid="{00000000-0005-0000-0000-00007E820000}"/>
    <cellStyle name="Saída 2 6 8 2 2 2" xfId="23134" xr:uid="{00000000-0005-0000-0000-00007F820000}"/>
    <cellStyle name="Saída 2 6 8 2 2 3" xfId="32386" xr:uid="{00000000-0005-0000-0000-000080820000}"/>
    <cellStyle name="Saída 2 6 8 3" xfId="4956" xr:uid="{00000000-0005-0000-0000-000081820000}"/>
    <cellStyle name="Saída 2 6 8 3 2" xfId="14208" xr:uid="{00000000-0005-0000-0000-000082820000}"/>
    <cellStyle name="Saída 2 6 8 3 2 2" xfId="23460" xr:uid="{00000000-0005-0000-0000-000083820000}"/>
    <cellStyle name="Saída 2 6 8 3 2 3" xfId="32712" xr:uid="{00000000-0005-0000-0000-000084820000}"/>
    <cellStyle name="Saída 2 6 8 4" xfId="10656" xr:uid="{00000000-0005-0000-0000-000085820000}"/>
    <cellStyle name="Saída 2 6 8 4 2" xfId="19908" xr:uid="{00000000-0005-0000-0000-000086820000}"/>
    <cellStyle name="Saída 2 6 8 4 3" xfId="29160" xr:uid="{00000000-0005-0000-0000-000087820000}"/>
    <cellStyle name="Saída 2 6 9" xfId="3038" xr:uid="{00000000-0005-0000-0000-000088820000}"/>
    <cellStyle name="Saída 2 6 9 2" xfId="6486" xr:uid="{00000000-0005-0000-0000-000089820000}"/>
    <cellStyle name="Saída 2 6 9 2 2" xfId="15738" xr:uid="{00000000-0005-0000-0000-00008A820000}"/>
    <cellStyle name="Saída 2 6 9 2 2 2" xfId="24990" xr:uid="{00000000-0005-0000-0000-00008B820000}"/>
    <cellStyle name="Saída 2 6 9 2 2 3" xfId="34242" xr:uid="{00000000-0005-0000-0000-00008C820000}"/>
    <cellStyle name="Saída 2 6 9 3" xfId="9168" xr:uid="{00000000-0005-0000-0000-00008D820000}"/>
    <cellStyle name="Saída 2 6 9 3 2" xfId="18420" xr:uid="{00000000-0005-0000-0000-00008E820000}"/>
    <cellStyle name="Saída 2 6 9 3 2 2" xfId="27672" xr:uid="{00000000-0005-0000-0000-00008F820000}"/>
    <cellStyle name="Saída 2 6 9 3 2 3" xfId="36924" xr:uid="{00000000-0005-0000-0000-000090820000}"/>
    <cellStyle name="Saída 2 6 9 4" xfId="12290" xr:uid="{00000000-0005-0000-0000-000091820000}"/>
    <cellStyle name="Saída 2 6 9 4 2" xfId="21542" xr:uid="{00000000-0005-0000-0000-000092820000}"/>
    <cellStyle name="Saída 2 6 9 4 3" xfId="30794" xr:uid="{00000000-0005-0000-0000-000093820000}"/>
    <cellStyle name="Saída 2 7" xfId="1885" xr:uid="{00000000-0005-0000-0000-000094820000}"/>
    <cellStyle name="Saída 2 7 2" xfId="2638" xr:uid="{00000000-0005-0000-0000-000095820000}"/>
    <cellStyle name="Saída 2 7 2 2" xfId="6086" xr:uid="{00000000-0005-0000-0000-000096820000}"/>
    <cellStyle name="Saída 2 7 2 2 2" xfId="15338" xr:uid="{00000000-0005-0000-0000-000097820000}"/>
    <cellStyle name="Saída 2 7 2 2 2 2" xfId="24590" xr:uid="{00000000-0005-0000-0000-000098820000}"/>
    <cellStyle name="Saída 2 7 2 2 2 3" xfId="33842" xr:uid="{00000000-0005-0000-0000-000099820000}"/>
    <cellStyle name="Saída 2 7 2 3" xfId="8768" xr:uid="{00000000-0005-0000-0000-00009A820000}"/>
    <cellStyle name="Saída 2 7 2 3 2" xfId="18020" xr:uid="{00000000-0005-0000-0000-00009B820000}"/>
    <cellStyle name="Saída 2 7 2 3 2 2" xfId="27272" xr:uid="{00000000-0005-0000-0000-00009C820000}"/>
    <cellStyle name="Saída 2 7 2 3 2 3" xfId="36524" xr:uid="{00000000-0005-0000-0000-00009D820000}"/>
    <cellStyle name="Saída 2 7 2 4" xfId="11890" xr:uid="{00000000-0005-0000-0000-00009E820000}"/>
    <cellStyle name="Saída 2 7 2 4 2" xfId="21142" xr:uid="{00000000-0005-0000-0000-00009F820000}"/>
    <cellStyle name="Saída 2 7 2 4 3" xfId="30394" xr:uid="{00000000-0005-0000-0000-0000A0820000}"/>
    <cellStyle name="Saída 2 7 3" xfId="3294" xr:uid="{00000000-0005-0000-0000-0000A1820000}"/>
    <cellStyle name="Saída 2 7 3 2" xfId="6742" xr:uid="{00000000-0005-0000-0000-0000A2820000}"/>
    <cellStyle name="Saída 2 7 3 2 2" xfId="15994" xr:uid="{00000000-0005-0000-0000-0000A3820000}"/>
    <cellStyle name="Saída 2 7 3 2 2 2" xfId="25246" xr:uid="{00000000-0005-0000-0000-0000A4820000}"/>
    <cellStyle name="Saída 2 7 3 2 2 3" xfId="34498" xr:uid="{00000000-0005-0000-0000-0000A5820000}"/>
    <cellStyle name="Saída 2 7 3 3" xfId="9424" xr:uid="{00000000-0005-0000-0000-0000A6820000}"/>
    <cellStyle name="Saída 2 7 3 3 2" xfId="18676" xr:uid="{00000000-0005-0000-0000-0000A7820000}"/>
    <cellStyle name="Saída 2 7 3 3 2 2" xfId="27928" xr:uid="{00000000-0005-0000-0000-0000A8820000}"/>
    <cellStyle name="Saída 2 7 3 3 2 3" xfId="37180" xr:uid="{00000000-0005-0000-0000-0000A9820000}"/>
    <cellStyle name="Saída 2 7 3 4" xfId="12546" xr:uid="{00000000-0005-0000-0000-0000AA820000}"/>
    <cellStyle name="Saída 2 7 3 4 2" xfId="21798" xr:uid="{00000000-0005-0000-0000-0000AB820000}"/>
    <cellStyle name="Saída 2 7 3 4 3" xfId="31050" xr:uid="{00000000-0005-0000-0000-0000AC820000}"/>
    <cellStyle name="Saída 2 7 4" xfId="3929" xr:uid="{00000000-0005-0000-0000-0000AD820000}"/>
    <cellStyle name="Saída 2 7 4 2" xfId="7377" xr:uid="{00000000-0005-0000-0000-0000AE820000}"/>
    <cellStyle name="Saída 2 7 4 2 2" xfId="16629" xr:uid="{00000000-0005-0000-0000-0000AF820000}"/>
    <cellStyle name="Saída 2 7 4 2 2 2" xfId="25881" xr:uid="{00000000-0005-0000-0000-0000B0820000}"/>
    <cellStyle name="Saída 2 7 4 2 2 3" xfId="35133" xr:uid="{00000000-0005-0000-0000-0000B1820000}"/>
    <cellStyle name="Saída 2 7 4 3" xfId="10059" xr:uid="{00000000-0005-0000-0000-0000B2820000}"/>
    <cellStyle name="Saída 2 7 4 3 2" xfId="19311" xr:uid="{00000000-0005-0000-0000-0000B3820000}"/>
    <cellStyle name="Saída 2 7 4 3 2 2" xfId="28563" xr:uid="{00000000-0005-0000-0000-0000B4820000}"/>
    <cellStyle name="Saída 2 7 4 3 2 3" xfId="37815" xr:uid="{00000000-0005-0000-0000-0000B5820000}"/>
    <cellStyle name="Saída 2 7 4 4" xfId="13181" xr:uid="{00000000-0005-0000-0000-0000B6820000}"/>
    <cellStyle name="Saída 2 7 4 4 2" xfId="22433" xr:uid="{00000000-0005-0000-0000-0000B7820000}"/>
    <cellStyle name="Saída 2 7 4 4 3" xfId="31685" xr:uid="{00000000-0005-0000-0000-0000B8820000}"/>
    <cellStyle name="Saída 2 7 5" xfId="5335" xr:uid="{00000000-0005-0000-0000-0000B9820000}"/>
    <cellStyle name="Saída 2 7 5 2" xfId="14587" xr:uid="{00000000-0005-0000-0000-0000BA820000}"/>
    <cellStyle name="Saída 2 7 5 2 2" xfId="23839" xr:uid="{00000000-0005-0000-0000-0000BB820000}"/>
    <cellStyle name="Saída 2 7 5 2 3" xfId="33091" xr:uid="{00000000-0005-0000-0000-0000BC820000}"/>
    <cellStyle name="Saída 2 7 6" xfId="8018" xr:uid="{00000000-0005-0000-0000-0000BD820000}"/>
    <cellStyle name="Saída 2 7 6 2" xfId="17270" xr:uid="{00000000-0005-0000-0000-0000BE820000}"/>
    <cellStyle name="Saída 2 7 6 2 2" xfId="26522" xr:uid="{00000000-0005-0000-0000-0000BF820000}"/>
    <cellStyle name="Saída 2 7 6 2 3" xfId="35774" xr:uid="{00000000-0005-0000-0000-0000C0820000}"/>
    <cellStyle name="Saída 2 7 7" xfId="11140" xr:uid="{00000000-0005-0000-0000-0000C1820000}"/>
    <cellStyle name="Saída 2 7 7 2" xfId="20392" xr:uid="{00000000-0005-0000-0000-0000C2820000}"/>
    <cellStyle name="Saída 2 7 7 3" xfId="29644" xr:uid="{00000000-0005-0000-0000-0000C3820000}"/>
    <cellStyle name="Saída 2 8" xfId="868" xr:uid="{00000000-0005-0000-0000-0000C4820000}"/>
    <cellStyle name="Saída 2 8 2" xfId="4596" xr:uid="{00000000-0005-0000-0000-0000C5820000}"/>
    <cellStyle name="Saída 2 8 2 2" xfId="13848" xr:uid="{00000000-0005-0000-0000-0000C6820000}"/>
    <cellStyle name="Saída 2 8 2 2 2" xfId="23100" xr:uid="{00000000-0005-0000-0000-0000C7820000}"/>
    <cellStyle name="Saída 2 8 2 2 3" xfId="32352" xr:uid="{00000000-0005-0000-0000-0000C8820000}"/>
    <cellStyle name="Saída 2 8 3" xfId="4977" xr:uid="{00000000-0005-0000-0000-0000C9820000}"/>
    <cellStyle name="Saída 2 8 3 2" xfId="14229" xr:uid="{00000000-0005-0000-0000-0000CA820000}"/>
    <cellStyle name="Saída 2 8 3 2 2" xfId="23481" xr:uid="{00000000-0005-0000-0000-0000CB820000}"/>
    <cellStyle name="Saída 2 8 3 2 3" xfId="32733" xr:uid="{00000000-0005-0000-0000-0000CC820000}"/>
    <cellStyle name="Saída 2 8 4" xfId="10622" xr:uid="{00000000-0005-0000-0000-0000CD820000}"/>
    <cellStyle name="Saída 2 8 4 2" xfId="19874" xr:uid="{00000000-0005-0000-0000-0000CE820000}"/>
    <cellStyle name="Saída 2 8 4 3" xfId="29126" xr:uid="{00000000-0005-0000-0000-0000CF820000}"/>
    <cellStyle name="Saída 2 9" xfId="10474" xr:uid="{00000000-0005-0000-0000-0000D0820000}"/>
    <cellStyle name="Saída 2 9 2" xfId="19726" xr:uid="{00000000-0005-0000-0000-0000D1820000}"/>
    <cellStyle name="Saída 2 9 3" xfId="28978" xr:uid="{00000000-0005-0000-0000-0000D2820000}"/>
    <cellStyle name="Separador de m" xfId="32" xr:uid="{00000000-0005-0000-0000-0000D3820000}"/>
    <cellStyle name="Separador de m 2" xfId="1356" xr:uid="{00000000-0005-0000-0000-0000D4820000}"/>
    <cellStyle name="Separador de milhares 10 2" xfId="46" xr:uid="{00000000-0005-0000-0000-0000D6820000}"/>
    <cellStyle name="Separador de milhares 10 2 2" xfId="169" xr:uid="{00000000-0005-0000-0000-0000D7820000}"/>
    <cellStyle name="Separador de milhares 10 2 3" xfId="130" xr:uid="{00000000-0005-0000-0000-0000D8820000}"/>
    <cellStyle name="Separador de milhares 14" xfId="47" xr:uid="{00000000-0005-0000-0000-0000D9820000}"/>
    <cellStyle name="Separador de milhares 14 2" xfId="170" xr:uid="{00000000-0005-0000-0000-0000DA820000}"/>
    <cellStyle name="Separador de milhares 14 3" xfId="131" xr:uid="{00000000-0005-0000-0000-0000DB820000}"/>
    <cellStyle name="Separador de milhares 2" xfId="11" xr:uid="{00000000-0005-0000-0000-0000DC820000}"/>
    <cellStyle name="Separador de milhares 2 10" xfId="1358" xr:uid="{00000000-0005-0000-0000-0000DD820000}"/>
    <cellStyle name="Separador de milhares 2 10 2" xfId="1494" xr:uid="{00000000-0005-0000-0000-0000DE820000}"/>
    <cellStyle name="Separador de milhares 2 11" xfId="1359" xr:uid="{00000000-0005-0000-0000-0000DF820000}"/>
    <cellStyle name="Separador de milhares 2 11 2" xfId="1495" xr:uid="{00000000-0005-0000-0000-0000E0820000}"/>
    <cellStyle name="Separador de milhares 2 12" xfId="1360" xr:uid="{00000000-0005-0000-0000-0000E1820000}"/>
    <cellStyle name="Separador de milhares 2 12 2" xfId="1496" xr:uid="{00000000-0005-0000-0000-0000E2820000}"/>
    <cellStyle name="Separador de milhares 2 13" xfId="1361" xr:uid="{00000000-0005-0000-0000-0000E3820000}"/>
    <cellStyle name="Separador de milhares 2 13 2" xfId="1497" xr:uid="{00000000-0005-0000-0000-0000E4820000}"/>
    <cellStyle name="Separador de milhares 2 14" xfId="1362" xr:uid="{00000000-0005-0000-0000-0000E5820000}"/>
    <cellStyle name="Separador de milhares 2 14 2" xfId="1498" xr:uid="{00000000-0005-0000-0000-0000E6820000}"/>
    <cellStyle name="Separador de milhares 2 15" xfId="1363" xr:uid="{00000000-0005-0000-0000-0000E7820000}"/>
    <cellStyle name="Separador de milhares 2 15 2" xfId="1499" xr:uid="{00000000-0005-0000-0000-0000E8820000}"/>
    <cellStyle name="Separador de milhares 2 16" xfId="1364" xr:uid="{00000000-0005-0000-0000-0000E9820000}"/>
    <cellStyle name="Separador de milhares 2 16 2" xfId="1500" xr:uid="{00000000-0005-0000-0000-0000EA820000}"/>
    <cellStyle name="Separador de milhares 2 17" xfId="1365" xr:uid="{00000000-0005-0000-0000-0000EB820000}"/>
    <cellStyle name="Separador de milhares 2 17 2" xfId="1501" xr:uid="{00000000-0005-0000-0000-0000EC820000}"/>
    <cellStyle name="Separador de milhares 2 18" xfId="1366" xr:uid="{00000000-0005-0000-0000-0000ED820000}"/>
    <cellStyle name="Separador de milhares 2 18 2" xfId="1502" xr:uid="{00000000-0005-0000-0000-0000EE820000}"/>
    <cellStyle name="Separador de milhares 2 19" xfId="1367" xr:uid="{00000000-0005-0000-0000-0000EF820000}"/>
    <cellStyle name="Separador de milhares 2 19 2" xfId="1503" xr:uid="{00000000-0005-0000-0000-0000F0820000}"/>
    <cellStyle name="Separador de milhares 2 2" xfId="33" xr:uid="{00000000-0005-0000-0000-0000F1820000}"/>
    <cellStyle name="Separador de milhares 2 2 2" xfId="48" xr:uid="{00000000-0005-0000-0000-0000F2820000}"/>
    <cellStyle name="Separador de milhares 2 2 2 2" xfId="483" xr:uid="{00000000-0005-0000-0000-0000F3820000}"/>
    <cellStyle name="Separador de milhares 2 2 2 2 2" xfId="635" xr:uid="{00000000-0005-0000-0000-0000F4820000}"/>
    <cellStyle name="Separador de milhares 2 2 2 2 3" xfId="785" xr:uid="{00000000-0005-0000-0000-0000F5820000}"/>
    <cellStyle name="Separador de milhares 2 2 2 3" xfId="553" xr:uid="{00000000-0005-0000-0000-0000F6820000}"/>
    <cellStyle name="Separador de milhares 2 2 2 4" xfId="703" xr:uid="{00000000-0005-0000-0000-0000F7820000}"/>
    <cellStyle name="Separador de milhares 2 2 2 5" xfId="1369" xr:uid="{00000000-0005-0000-0000-0000F8820000}"/>
    <cellStyle name="Separador de milhares 2 2 2 6" xfId="398" xr:uid="{00000000-0005-0000-0000-0000F9820000}"/>
    <cellStyle name="Separador de milhares 2 2 2 7" xfId="171" xr:uid="{00000000-0005-0000-0000-0000FA820000}"/>
    <cellStyle name="Separador de milhares 2 2 2 8" xfId="132" xr:uid="{00000000-0005-0000-0000-0000FB820000}"/>
    <cellStyle name="Separador de milhares 2 2 3" xfId="457" xr:uid="{00000000-0005-0000-0000-0000FC820000}"/>
    <cellStyle name="Separador de milhares 2 2 3 2" xfId="609" xr:uid="{00000000-0005-0000-0000-0000FD820000}"/>
    <cellStyle name="Separador de milhares 2 2 3 3" xfId="759" xr:uid="{00000000-0005-0000-0000-0000FE820000}"/>
    <cellStyle name="Separador de milhares 2 2 3 4" xfId="1370" xr:uid="{00000000-0005-0000-0000-0000FF820000}"/>
    <cellStyle name="Separador de milhares 2 2 4" xfId="527" xr:uid="{00000000-0005-0000-0000-000000830000}"/>
    <cellStyle name="Separador de milhares 2 2 4 2" xfId="1504" xr:uid="{00000000-0005-0000-0000-000001830000}"/>
    <cellStyle name="Separador de milhares 2 2 4 3" xfId="1371" xr:uid="{00000000-0005-0000-0000-000002830000}"/>
    <cellStyle name="Separador de milhares 2 2 5" xfId="678" xr:uid="{00000000-0005-0000-0000-000003830000}"/>
    <cellStyle name="Separador de milhares 2 2 6" xfId="1368" xr:uid="{00000000-0005-0000-0000-000004830000}"/>
    <cellStyle name="Separador de milhares 2 2 7" xfId="359" xr:uid="{00000000-0005-0000-0000-000005830000}"/>
    <cellStyle name="Separador de milhares 2 2 8" xfId="161" xr:uid="{00000000-0005-0000-0000-000006830000}"/>
    <cellStyle name="Separador de milhares 2 2 9" xfId="122" xr:uid="{00000000-0005-0000-0000-000007830000}"/>
    <cellStyle name="Separador de milhares 2 20" xfId="1372" xr:uid="{00000000-0005-0000-0000-000008830000}"/>
    <cellStyle name="Separador de milhares 2 20 2" xfId="1505" xr:uid="{00000000-0005-0000-0000-000009830000}"/>
    <cellStyle name="Separador de milhares 2 21" xfId="1373" xr:uid="{00000000-0005-0000-0000-00000A830000}"/>
    <cellStyle name="Separador de milhares 2 21 2" xfId="1506" xr:uid="{00000000-0005-0000-0000-00000B830000}"/>
    <cellStyle name="Separador de milhares 2 22" xfId="1374" xr:uid="{00000000-0005-0000-0000-00000C830000}"/>
    <cellStyle name="Separador de milhares 2 22 2" xfId="1507" xr:uid="{00000000-0005-0000-0000-00000D830000}"/>
    <cellStyle name="Separador de milhares 2 23" xfId="1493" xr:uid="{00000000-0005-0000-0000-00000E830000}"/>
    <cellStyle name="Separador de milhares 2 24" xfId="1357" xr:uid="{00000000-0005-0000-0000-00000F830000}"/>
    <cellStyle name="Separador de milhares 2 25" xfId="232" xr:uid="{00000000-0005-0000-0000-000010830000}"/>
    <cellStyle name="Separador de milhares 2 26" xfId="156" xr:uid="{00000000-0005-0000-0000-000011830000}"/>
    <cellStyle name="Separador de milhares 2 27" xfId="117" xr:uid="{00000000-0005-0000-0000-000012830000}"/>
    <cellStyle name="Separador de milhares 2 3" xfId="360" xr:uid="{00000000-0005-0000-0000-000013830000}"/>
    <cellStyle name="Separador de milhares 2 3 2" xfId="399" xr:uid="{00000000-0005-0000-0000-000014830000}"/>
    <cellStyle name="Separador de milhares 2 3 2 2" xfId="484" xr:uid="{00000000-0005-0000-0000-000015830000}"/>
    <cellStyle name="Separador de milhares 2 3 2 2 2" xfId="636" xr:uid="{00000000-0005-0000-0000-000016830000}"/>
    <cellStyle name="Separador de milhares 2 3 2 2 3" xfId="786" xr:uid="{00000000-0005-0000-0000-000017830000}"/>
    <cellStyle name="Separador de milhares 2 3 2 3" xfId="554" xr:uid="{00000000-0005-0000-0000-000018830000}"/>
    <cellStyle name="Separador de milhares 2 3 2 4" xfId="704" xr:uid="{00000000-0005-0000-0000-000019830000}"/>
    <cellStyle name="Separador de milhares 2 3 2 5" xfId="1508" xr:uid="{00000000-0005-0000-0000-00001A830000}"/>
    <cellStyle name="Separador de milhares 2 3 3" xfId="458" xr:uid="{00000000-0005-0000-0000-00001B830000}"/>
    <cellStyle name="Separador de milhares 2 3 3 2" xfId="610" xr:uid="{00000000-0005-0000-0000-00001C830000}"/>
    <cellStyle name="Separador de milhares 2 3 3 3" xfId="760" xr:uid="{00000000-0005-0000-0000-00001D830000}"/>
    <cellStyle name="Separador de milhares 2 3 4" xfId="528" xr:uid="{00000000-0005-0000-0000-00001E830000}"/>
    <cellStyle name="Separador de milhares 2 3 5" xfId="679" xr:uid="{00000000-0005-0000-0000-00001F830000}"/>
    <cellStyle name="Separador de milhares 2 3 6" xfId="1375" xr:uid="{00000000-0005-0000-0000-000020830000}"/>
    <cellStyle name="Separador de milhares 2 4" xfId="361" xr:uid="{00000000-0005-0000-0000-000021830000}"/>
    <cellStyle name="Separador de milhares 2 4 2" xfId="459" xr:uid="{00000000-0005-0000-0000-000022830000}"/>
    <cellStyle name="Separador de milhares 2 4 2 2" xfId="611" xr:uid="{00000000-0005-0000-0000-000023830000}"/>
    <cellStyle name="Separador de milhares 2 4 2 3" xfId="761" xr:uid="{00000000-0005-0000-0000-000024830000}"/>
    <cellStyle name="Separador de milhares 2 4 2 4" xfId="1509" xr:uid="{00000000-0005-0000-0000-000025830000}"/>
    <cellStyle name="Separador de milhares 2 4 3" xfId="529" xr:uid="{00000000-0005-0000-0000-000026830000}"/>
    <cellStyle name="Separador de milhares 2 4 4" xfId="680" xr:uid="{00000000-0005-0000-0000-000027830000}"/>
    <cellStyle name="Separador de milhares 2 4 5" xfId="1376" xr:uid="{00000000-0005-0000-0000-000028830000}"/>
    <cellStyle name="Separador de milhares 2 5" xfId="358" xr:uid="{00000000-0005-0000-0000-000029830000}"/>
    <cellStyle name="Separador de milhares 2 5 2" xfId="456" xr:uid="{00000000-0005-0000-0000-00002A830000}"/>
    <cellStyle name="Separador de milhares 2 5 2 2" xfId="608" xr:uid="{00000000-0005-0000-0000-00002B830000}"/>
    <cellStyle name="Separador de milhares 2 5 2 3" xfId="758" xr:uid="{00000000-0005-0000-0000-00002C830000}"/>
    <cellStyle name="Separador de milhares 2 5 2 4" xfId="1510" xr:uid="{00000000-0005-0000-0000-00002D830000}"/>
    <cellStyle name="Separador de milhares 2 5 3" xfId="526" xr:uid="{00000000-0005-0000-0000-00002E830000}"/>
    <cellStyle name="Separador de milhares 2 5 4" xfId="677" xr:uid="{00000000-0005-0000-0000-00002F830000}"/>
    <cellStyle name="Separador de milhares 2 5 5" xfId="1377" xr:uid="{00000000-0005-0000-0000-000030830000}"/>
    <cellStyle name="Separador de milhares 2 6" xfId="420" xr:uid="{00000000-0005-0000-0000-000031830000}"/>
    <cellStyle name="Separador de milhares 2 6 2" xfId="572" xr:uid="{00000000-0005-0000-0000-000032830000}"/>
    <cellStyle name="Separador de milhares 2 6 3" xfId="722" xr:uid="{00000000-0005-0000-0000-000033830000}"/>
    <cellStyle name="Separador de milhares 2 6 4" xfId="1378" xr:uid="{00000000-0005-0000-0000-000034830000}"/>
    <cellStyle name="Separador de milhares 2 7" xfId="506" xr:uid="{00000000-0005-0000-0000-000035830000}"/>
    <cellStyle name="Separador de milhares 2 7 2" xfId="1511" xr:uid="{00000000-0005-0000-0000-000036830000}"/>
    <cellStyle name="Separador de milhares 2 7 3" xfId="1379" xr:uid="{00000000-0005-0000-0000-000037830000}"/>
    <cellStyle name="Separador de milhares 2 8" xfId="657" xr:uid="{00000000-0005-0000-0000-000038830000}"/>
    <cellStyle name="Separador de milhares 2 8 2" xfId="1512" xr:uid="{00000000-0005-0000-0000-000039830000}"/>
    <cellStyle name="Separador de milhares 2 8 3" xfId="1380" xr:uid="{00000000-0005-0000-0000-00003A830000}"/>
    <cellStyle name="Separador de milhares 2 9" xfId="1381" xr:uid="{00000000-0005-0000-0000-00003B830000}"/>
    <cellStyle name="Separador de milhares 2 9 2" xfId="1513" xr:uid="{00000000-0005-0000-0000-00003C830000}"/>
    <cellStyle name="Separador de milhares 3" xfId="34" xr:uid="{00000000-0005-0000-0000-00003D830000}"/>
    <cellStyle name="Separador de milhares 3 10" xfId="1383" xr:uid="{00000000-0005-0000-0000-00003E830000}"/>
    <cellStyle name="Separador de milhares 3 10 2" xfId="1514" xr:uid="{00000000-0005-0000-0000-00003F830000}"/>
    <cellStyle name="Separador de milhares 3 11" xfId="1384" xr:uid="{00000000-0005-0000-0000-000040830000}"/>
    <cellStyle name="Separador de milhares 3 11 2" xfId="1515" xr:uid="{00000000-0005-0000-0000-000041830000}"/>
    <cellStyle name="Separador de milhares 3 12" xfId="1385" xr:uid="{00000000-0005-0000-0000-000042830000}"/>
    <cellStyle name="Separador de milhares 3 12 2" xfId="1516" xr:uid="{00000000-0005-0000-0000-000043830000}"/>
    <cellStyle name="Separador de milhares 3 13" xfId="1386" xr:uid="{00000000-0005-0000-0000-000044830000}"/>
    <cellStyle name="Separador de milhares 3 13 2" xfId="1517" xr:uid="{00000000-0005-0000-0000-000045830000}"/>
    <cellStyle name="Separador de milhares 3 14" xfId="1387" xr:uid="{00000000-0005-0000-0000-000046830000}"/>
    <cellStyle name="Separador de milhares 3 14 2" xfId="1518" xr:uid="{00000000-0005-0000-0000-000047830000}"/>
    <cellStyle name="Separador de milhares 3 15" xfId="1388" xr:uid="{00000000-0005-0000-0000-000048830000}"/>
    <cellStyle name="Separador de milhares 3 15 2" xfId="1519" xr:uid="{00000000-0005-0000-0000-000049830000}"/>
    <cellStyle name="Separador de milhares 3 16" xfId="1389" xr:uid="{00000000-0005-0000-0000-00004A830000}"/>
    <cellStyle name="Separador de milhares 3 16 2" xfId="1520" xr:uid="{00000000-0005-0000-0000-00004B830000}"/>
    <cellStyle name="Separador de milhares 3 17" xfId="1390" xr:uid="{00000000-0005-0000-0000-00004C830000}"/>
    <cellStyle name="Separador de milhares 3 17 2" xfId="1521" xr:uid="{00000000-0005-0000-0000-00004D830000}"/>
    <cellStyle name="Separador de milhares 3 18" xfId="1391" xr:uid="{00000000-0005-0000-0000-00004E830000}"/>
    <cellStyle name="Separador de milhares 3 18 2" xfId="1522" xr:uid="{00000000-0005-0000-0000-00004F830000}"/>
    <cellStyle name="Separador de milhares 3 19" xfId="1392" xr:uid="{00000000-0005-0000-0000-000050830000}"/>
    <cellStyle name="Separador de milhares 3 19 2" xfId="1523" xr:uid="{00000000-0005-0000-0000-000051830000}"/>
    <cellStyle name="Separador de milhares 3 2" xfId="363" xr:uid="{00000000-0005-0000-0000-000052830000}"/>
    <cellStyle name="Separador de milhares 3 2 2" xfId="364" xr:uid="{00000000-0005-0000-0000-000053830000}"/>
    <cellStyle name="Separador de milhares 3 2 3" xfId="365" xr:uid="{00000000-0005-0000-0000-000054830000}"/>
    <cellStyle name="Separador de milhares 3 2 3 2" xfId="400" xr:uid="{00000000-0005-0000-0000-000055830000}"/>
    <cellStyle name="Separador de milhares 3 2 3 2 2" xfId="485" xr:uid="{00000000-0005-0000-0000-000056830000}"/>
    <cellStyle name="Separador de milhares 3 2 3 2 2 2" xfId="637" xr:uid="{00000000-0005-0000-0000-000057830000}"/>
    <cellStyle name="Separador de milhares 3 2 3 2 2 3" xfId="787" xr:uid="{00000000-0005-0000-0000-000058830000}"/>
    <cellStyle name="Separador de milhares 3 2 3 2 3" xfId="555" xr:uid="{00000000-0005-0000-0000-000059830000}"/>
    <cellStyle name="Separador de milhares 3 2 3 2 4" xfId="705" xr:uid="{00000000-0005-0000-0000-00005A830000}"/>
    <cellStyle name="Separador de milhares 3 2 3 3" xfId="462" xr:uid="{00000000-0005-0000-0000-00005B830000}"/>
    <cellStyle name="Separador de milhares 3 2 3 3 2" xfId="614" xr:uid="{00000000-0005-0000-0000-00005C830000}"/>
    <cellStyle name="Separador de milhares 3 2 3 3 3" xfId="764" xr:uid="{00000000-0005-0000-0000-00005D830000}"/>
    <cellStyle name="Separador de milhares 3 2 3 4" xfId="532" xr:uid="{00000000-0005-0000-0000-00005E830000}"/>
    <cellStyle name="Separador de milhares 3 2 3 5" xfId="683" xr:uid="{00000000-0005-0000-0000-00005F830000}"/>
    <cellStyle name="Separador de milhares 3 2 4" xfId="366" xr:uid="{00000000-0005-0000-0000-000060830000}"/>
    <cellStyle name="Separador de milhares 3 2 4 2" xfId="463" xr:uid="{00000000-0005-0000-0000-000061830000}"/>
    <cellStyle name="Separador de milhares 3 2 4 2 2" xfId="615" xr:uid="{00000000-0005-0000-0000-000062830000}"/>
    <cellStyle name="Separador de milhares 3 2 4 2 3" xfId="765" xr:uid="{00000000-0005-0000-0000-000063830000}"/>
    <cellStyle name="Separador de milhares 3 2 4 3" xfId="533" xr:uid="{00000000-0005-0000-0000-000064830000}"/>
    <cellStyle name="Separador de milhares 3 2 4 4" xfId="684" xr:uid="{00000000-0005-0000-0000-000065830000}"/>
    <cellStyle name="Separador de milhares 3 2 5" xfId="461" xr:uid="{00000000-0005-0000-0000-000066830000}"/>
    <cellStyle name="Separador de milhares 3 2 5 2" xfId="613" xr:uid="{00000000-0005-0000-0000-000067830000}"/>
    <cellStyle name="Separador de milhares 3 2 5 3" xfId="763" xr:uid="{00000000-0005-0000-0000-000068830000}"/>
    <cellStyle name="Separador de milhares 3 2 6" xfId="531" xr:uid="{00000000-0005-0000-0000-000069830000}"/>
    <cellStyle name="Separador de milhares 3 2 6 2" xfId="1629" xr:uid="{00000000-0005-0000-0000-00006A830000}"/>
    <cellStyle name="Separador de milhares 3 2 7" xfId="682" xr:uid="{00000000-0005-0000-0000-00006B830000}"/>
    <cellStyle name="Separador de milhares 3 2 8" xfId="1393" xr:uid="{00000000-0005-0000-0000-00006C830000}"/>
    <cellStyle name="Separador de milhares 3 20" xfId="1394" xr:uid="{00000000-0005-0000-0000-00006D830000}"/>
    <cellStyle name="Separador de milhares 3 20 2" xfId="1524" xr:uid="{00000000-0005-0000-0000-00006E830000}"/>
    <cellStyle name="Separador de milhares 3 21" xfId="1395" xr:uid="{00000000-0005-0000-0000-00006F830000}"/>
    <cellStyle name="Separador de milhares 3 21 2" xfId="1525" xr:uid="{00000000-0005-0000-0000-000070830000}"/>
    <cellStyle name="Separador de milhares 3 22" xfId="1396" xr:uid="{00000000-0005-0000-0000-000071830000}"/>
    <cellStyle name="Separador de milhares 3 22 2" xfId="1526" xr:uid="{00000000-0005-0000-0000-000072830000}"/>
    <cellStyle name="Separador de milhares 3 23" xfId="1397" xr:uid="{00000000-0005-0000-0000-000073830000}"/>
    <cellStyle name="Separador de milhares 3 23 2" xfId="1527" xr:uid="{00000000-0005-0000-0000-000074830000}"/>
    <cellStyle name="Separador de milhares 3 24" xfId="1398" xr:uid="{00000000-0005-0000-0000-000075830000}"/>
    <cellStyle name="Separador de milhares 3 24 2" xfId="1528" xr:uid="{00000000-0005-0000-0000-000076830000}"/>
    <cellStyle name="Separador de milhares 3 25" xfId="1382" xr:uid="{00000000-0005-0000-0000-000077830000}"/>
    <cellStyle name="Separador de milhares 3 26" xfId="362" xr:uid="{00000000-0005-0000-0000-000078830000}"/>
    <cellStyle name="Separador de milhares 3 3" xfId="367" xr:uid="{00000000-0005-0000-0000-000079830000}"/>
    <cellStyle name="Separador de milhares 3 3 2" xfId="401" xr:uid="{00000000-0005-0000-0000-00007A830000}"/>
    <cellStyle name="Separador de milhares 3 3 2 2" xfId="486" xr:uid="{00000000-0005-0000-0000-00007B830000}"/>
    <cellStyle name="Separador de milhares 3 3 2 2 2" xfId="638" xr:uid="{00000000-0005-0000-0000-00007C830000}"/>
    <cellStyle name="Separador de milhares 3 3 2 2 3" xfId="788" xr:uid="{00000000-0005-0000-0000-00007D830000}"/>
    <cellStyle name="Separador de milhares 3 3 2 3" xfId="556" xr:uid="{00000000-0005-0000-0000-00007E830000}"/>
    <cellStyle name="Separador de milhares 3 3 2 4" xfId="706" xr:uid="{00000000-0005-0000-0000-00007F830000}"/>
    <cellStyle name="Separador de milhares 3 3 3" xfId="464" xr:uid="{00000000-0005-0000-0000-000080830000}"/>
    <cellStyle name="Separador de milhares 3 3 3 2" xfId="616" xr:uid="{00000000-0005-0000-0000-000081830000}"/>
    <cellStyle name="Separador de milhares 3 3 3 3" xfId="766" xr:uid="{00000000-0005-0000-0000-000082830000}"/>
    <cellStyle name="Separador de milhares 3 3 4" xfId="534" xr:uid="{00000000-0005-0000-0000-000083830000}"/>
    <cellStyle name="Separador de milhares 3 3 5" xfId="685" xr:uid="{00000000-0005-0000-0000-000084830000}"/>
    <cellStyle name="Separador de milhares 3 3 6" xfId="1399" xr:uid="{00000000-0005-0000-0000-000085830000}"/>
    <cellStyle name="Separador de milhares 3 4" xfId="368" xr:uid="{00000000-0005-0000-0000-000086830000}"/>
    <cellStyle name="Separador de milhares 3 4 2" xfId="465" xr:uid="{00000000-0005-0000-0000-000087830000}"/>
    <cellStyle name="Separador de milhares 3 4 2 2" xfId="617" xr:uid="{00000000-0005-0000-0000-000088830000}"/>
    <cellStyle name="Separador de milhares 3 4 2 3" xfId="767" xr:uid="{00000000-0005-0000-0000-000089830000}"/>
    <cellStyle name="Separador de milhares 3 4 3" xfId="535" xr:uid="{00000000-0005-0000-0000-00008A830000}"/>
    <cellStyle name="Separador de milhares 3 4 4" xfId="686" xr:uid="{00000000-0005-0000-0000-00008B830000}"/>
    <cellStyle name="Separador de milhares 3 4 5" xfId="1400" xr:uid="{00000000-0005-0000-0000-00008C830000}"/>
    <cellStyle name="Separador de milhares 3 5" xfId="460" xr:uid="{00000000-0005-0000-0000-00008D830000}"/>
    <cellStyle name="Separador de milhares 3 5 2" xfId="612" xr:uid="{00000000-0005-0000-0000-00008E830000}"/>
    <cellStyle name="Separador de milhares 3 5 3" xfId="762" xr:uid="{00000000-0005-0000-0000-00008F830000}"/>
    <cellStyle name="Separador de milhares 3 5 4" xfId="1401" xr:uid="{00000000-0005-0000-0000-000090830000}"/>
    <cellStyle name="Separador de milhares 3 6" xfId="530" xr:uid="{00000000-0005-0000-0000-000091830000}"/>
    <cellStyle name="Separador de milhares 3 6 2" xfId="1529" xr:uid="{00000000-0005-0000-0000-000092830000}"/>
    <cellStyle name="Separador de milhares 3 6 3" xfId="1402" xr:uid="{00000000-0005-0000-0000-000093830000}"/>
    <cellStyle name="Separador de milhares 3 7" xfId="681" xr:uid="{00000000-0005-0000-0000-000094830000}"/>
    <cellStyle name="Separador de milhares 3 7 2" xfId="1530" xr:uid="{00000000-0005-0000-0000-000095830000}"/>
    <cellStyle name="Separador de milhares 3 7 3" xfId="1403" xr:uid="{00000000-0005-0000-0000-000096830000}"/>
    <cellStyle name="Separador de milhares 3 8" xfId="1404" xr:uid="{00000000-0005-0000-0000-000097830000}"/>
    <cellStyle name="Separador de milhares 3 8 2" xfId="1531" xr:uid="{00000000-0005-0000-0000-000098830000}"/>
    <cellStyle name="Separador de milhares 3 9" xfId="1405" xr:uid="{00000000-0005-0000-0000-000099830000}"/>
    <cellStyle name="Separador de milhares 3 9 2" xfId="1532" xr:uid="{00000000-0005-0000-0000-00009A830000}"/>
    <cellStyle name="Separador de milhares 30" xfId="49" xr:uid="{00000000-0005-0000-0000-00009B830000}"/>
    <cellStyle name="Separador de milhares 30 2" xfId="172" xr:uid="{00000000-0005-0000-0000-00009C830000}"/>
    <cellStyle name="Separador de milhares 30 3" xfId="133" xr:uid="{00000000-0005-0000-0000-00009D830000}"/>
    <cellStyle name="Separador de milhares 4" xfId="50" xr:uid="{00000000-0005-0000-0000-00009E830000}"/>
    <cellStyle name="Separador de milhares 4 10" xfId="134" xr:uid="{00000000-0005-0000-0000-00009F830000}"/>
    <cellStyle name="Separador de milhares 4 2" xfId="370" xr:uid="{00000000-0005-0000-0000-0000A0830000}"/>
    <cellStyle name="Separador de milhares 4 2 2" xfId="402" xr:uid="{00000000-0005-0000-0000-0000A1830000}"/>
    <cellStyle name="Separador de milhares 4 2 2 2" xfId="487" xr:uid="{00000000-0005-0000-0000-0000A2830000}"/>
    <cellStyle name="Separador de milhares 4 2 2 2 2" xfId="639" xr:uid="{00000000-0005-0000-0000-0000A3830000}"/>
    <cellStyle name="Separador de milhares 4 2 2 2 3" xfId="789" xr:uid="{00000000-0005-0000-0000-0000A4830000}"/>
    <cellStyle name="Separador de milhares 4 2 2 3" xfId="557" xr:uid="{00000000-0005-0000-0000-0000A5830000}"/>
    <cellStyle name="Separador de milhares 4 2 2 4" xfId="707" xr:uid="{00000000-0005-0000-0000-0000A6830000}"/>
    <cellStyle name="Separador de milhares 4 2 2 5" xfId="1533" xr:uid="{00000000-0005-0000-0000-0000A7830000}"/>
    <cellStyle name="Separador de milhares 4 2 3" xfId="467" xr:uid="{00000000-0005-0000-0000-0000A8830000}"/>
    <cellStyle name="Separador de milhares 4 2 3 2" xfId="619" xr:uid="{00000000-0005-0000-0000-0000A9830000}"/>
    <cellStyle name="Separador de milhares 4 2 3 3" xfId="769" xr:uid="{00000000-0005-0000-0000-0000AA830000}"/>
    <cellStyle name="Separador de milhares 4 2 4" xfId="537" xr:uid="{00000000-0005-0000-0000-0000AB830000}"/>
    <cellStyle name="Separador de milhares 4 2 5" xfId="688" xr:uid="{00000000-0005-0000-0000-0000AC830000}"/>
    <cellStyle name="Separador de milhares 4 2 6" xfId="1407" xr:uid="{00000000-0005-0000-0000-0000AD830000}"/>
    <cellStyle name="Separador de milhares 4 3" xfId="371" xr:uid="{00000000-0005-0000-0000-0000AE830000}"/>
    <cellStyle name="Separador de milhares 4 3 2" xfId="468" xr:uid="{00000000-0005-0000-0000-0000AF830000}"/>
    <cellStyle name="Separador de milhares 4 3 2 2" xfId="620" xr:uid="{00000000-0005-0000-0000-0000B0830000}"/>
    <cellStyle name="Separador de milhares 4 3 2 3" xfId="770" xr:uid="{00000000-0005-0000-0000-0000B1830000}"/>
    <cellStyle name="Separador de milhares 4 3 3" xfId="538" xr:uid="{00000000-0005-0000-0000-0000B2830000}"/>
    <cellStyle name="Separador de milhares 4 3 4" xfId="689" xr:uid="{00000000-0005-0000-0000-0000B3830000}"/>
    <cellStyle name="Separador de milhares 4 3 5" xfId="1408" xr:uid="{00000000-0005-0000-0000-0000B4830000}"/>
    <cellStyle name="Separador de milhares 4 4" xfId="466" xr:uid="{00000000-0005-0000-0000-0000B5830000}"/>
    <cellStyle name="Separador de milhares 4 4 2" xfId="618" xr:uid="{00000000-0005-0000-0000-0000B6830000}"/>
    <cellStyle name="Separador de milhares 4 4 3" xfId="768" xr:uid="{00000000-0005-0000-0000-0000B7830000}"/>
    <cellStyle name="Separador de milhares 4 5" xfId="536" xr:uid="{00000000-0005-0000-0000-0000B8830000}"/>
    <cellStyle name="Separador de milhares 4 6" xfId="687" xr:uid="{00000000-0005-0000-0000-0000B9830000}"/>
    <cellStyle name="Separador de milhares 4 7" xfId="1406" xr:uid="{00000000-0005-0000-0000-0000BA830000}"/>
    <cellStyle name="Separador de milhares 4 8" xfId="369" xr:uid="{00000000-0005-0000-0000-0000BB830000}"/>
    <cellStyle name="Separador de milhares 4 9" xfId="173" xr:uid="{00000000-0005-0000-0000-0000BC830000}"/>
    <cellStyle name="Separador de milhares 5" xfId="56" xr:uid="{00000000-0005-0000-0000-0000BD830000}"/>
    <cellStyle name="Separador de milhares 5 10" xfId="1410" xr:uid="{00000000-0005-0000-0000-0000BE830000}"/>
    <cellStyle name="Separador de milhares 5 10 2" xfId="1535" xr:uid="{00000000-0005-0000-0000-0000BF830000}"/>
    <cellStyle name="Separador de milhares 5 11" xfId="1411" xr:uid="{00000000-0005-0000-0000-0000C0830000}"/>
    <cellStyle name="Separador de milhares 5 11 2" xfId="1536" xr:uid="{00000000-0005-0000-0000-0000C1830000}"/>
    <cellStyle name="Separador de milhares 5 12" xfId="1412" xr:uid="{00000000-0005-0000-0000-0000C2830000}"/>
    <cellStyle name="Separador de milhares 5 12 2" xfId="1537" xr:uid="{00000000-0005-0000-0000-0000C3830000}"/>
    <cellStyle name="Separador de milhares 5 13" xfId="1413" xr:uid="{00000000-0005-0000-0000-0000C4830000}"/>
    <cellStyle name="Separador de milhares 5 13 2" xfId="1538" xr:uid="{00000000-0005-0000-0000-0000C5830000}"/>
    <cellStyle name="Separador de milhares 5 14" xfId="1414" xr:uid="{00000000-0005-0000-0000-0000C6830000}"/>
    <cellStyle name="Separador de milhares 5 14 2" xfId="1539" xr:uid="{00000000-0005-0000-0000-0000C7830000}"/>
    <cellStyle name="Separador de milhares 5 15" xfId="1415" xr:uid="{00000000-0005-0000-0000-0000C8830000}"/>
    <cellStyle name="Separador de milhares 5 15 2" xfId="1540" xr:uid="{00000000-0005-0000-0000-0000C9830000}"/>
    <cellStyle name="Separador de milhares 5 16" xfId="1416" xr:uid="{00000000-0005-0000-0000-0000CA830000}"/>
    <cellStyle name="Separador de milhares 5 16 2" xfId="1541" xr:uid="{00000000-0005-0000-0000-0000CB830000}"/>
    <cellStyle name="Separador de milhares 5 17" xfId="1417" xr:uid="{00000000-0005-0000-0000-0000CC830000}"/>
    <cellStyle name="Separador de milhares 5 17 2" xfId="1542" xr:uid="{00000000-0005-0000-0000-0000CD830000}"/>
    <cellStyle name="Separador de milhares 5 18" xfId="1418" xr:uid="{00000000-0005-0000-0000-0000CE830000}"/>
    <cellStyle name="Separador de milhares 5 18 2" xfId="1543" xr:uid="{00000000-0005-0000-0000-0000CF830000}"/>
    <cellStyle name="Separador de milhares 5 19" xfId="1419" xr:uid="{00000000-0005-0000-0000-0000D0830000}"/>
    <cellStyle name="Separador de milhares 5 19 2" xfId="1544" xr:uid="{00000000-0005-0000-0000-0000D1830000}"/>
    <cellStyle name="Separador de milhares 5 2" xfId="373" xr:uid="{00000000-0005-0000-0000-0000D2830000}"/>
    <cellStyle name="Separador de milhares 5 2 2" xfId="403" xr:uid="{00000000-0005-0000-0000-0000D3830000}"/>
    <cellStyle name="Separador de milhares 5 2 2 2" xfId="488" xr:uid="{00000000-0005-0000-0000-0000D4830000}"/>
    <cellStyle name="Separador de milhares 5 2 2 2 2" xfId="640" xr:uid="{00000000-0005-0000-0000-0000D5830000}"/>
    <cellStyle name="Separador de milhares 5 2 2 2 3" xfId="790" xr:uid="{00000000-0005-0000-0000-0000D6830000}"/>
    <cellStyle name="Separador de milhares 5 2 2 3" xfId="558" xr:uid="{00000000-0005-0000-0000-0000D7830000}"/>
    <cellStyle name="Separador de milhares 5 2 2 4" xfId="708" xr:uid="{00000000-0005-0000-0000-0000D8830000}"/>
    <cellStyle name="Separador de milhares 5 2 2 5" xfId="1545" xr:uid="{00000000-0005-0000-0000-0000D9830000}"/>
    <cellStyle name="Separador de milhares 5 2 3" xfId="470" xr:uid="{00000000-0005-0000-0000-0000DA830000}"/>
    <cellStyle name="Separador de milhares 5 2 3 2" xfId="622" xr:uid="{00000000-0005-0000-0000-0000DB830000}"/>
    <cellStyle name="Separador de milhares 5 2 3 3" xfId="772" xr:uid="{00000000-0005-0000-0000-0000DC830000}"/>
    <cellStyle name="Separador de milhares 5 2 4" xfId="540" xr:uid="{00000000-0005-0000-0000-0000DD830000}"/>
    <cellStyle name="Separador de milhares 5 2 5" xfId="691" xr:uid="{00000000-0005-0000-0000-0000DE830000}"/>
    <cellStyle name="Separador de milhares 5 2 6" xfId="1420" xr:uid="{00000000-0005-0000-0000-0000DF830000}"/>
    <cellStyle name="Separador de milhares 5 20" xfId="1421" xr:uid="{00000000-0005-0000-0000-0000E0830000}"/>
    <cellStyle name="Separador de milhares 5 20 2" xfId="1546" xr:uid="{00000000-0005-0000-0000-0000E1830000}"/>
    <cellStyle name="Separador de milhares 5 21" xfId="1422" xr:uid="{00000000-0005-0000-0000-0000E2830000}"/>
    <cellStyle name="Separador de milhares 5 21 2" xfId="1547" xr:uid="{00000000-0005-0000-0000-0000E3830000}"/>
    <cellStyle name="Separador de milhares 5 22" xfId="1534" xr:uid="{00000000-0005-0000-0000-0000E4830000}"/>
    <cellStyle name="Separador de milhares 5 23" xfId="1409" xr:uid="{00000000-0005-0000-0000-0000E5830000}"/>
    <cellStyle name="Separador de milhares 5 24" xfId="372" xr:uid="{00000000-0005-0000-0000-0000E6830000}"/>
    <cellStyle name="Separador de milhares 5 3" xfId="374" xr:uid="{00000000-0005-0000-0000-0000E7830000}"/>
    <cellStyle name="Separador de milhares 5 3 2" xfId="471" xr:uid="{00000000-0005-0000-0000-0000E8830000}"/>
    <cellStyle name="Separador de milhares 5 3 2 2" xfId="623" xr:uid="{00000000-0005-0000-0000-0000E9830000}"/>
    <cellStyle name="Separador de milhares 5 3 2 3" xfId="773" xr:uid="{00000000-0005-0000-0000-0000EA830000}"/>
    <cellStyle name="Separador de milhares 5 3 2 4" xfId="1548" xr:uid="{00000000-0005-0000-0000-0000EB830000}"/>
    <cellStyle name="Separador de milhares 5 3 3" xfId="541" xr:uid="{00000000-0005-0000-0000-0000EC830000}"/>
    <cellStyle name="Separador de milhares 5 3 4" xfId="692" xr:uid="{00000000-0005-0000-0000-0000ED830000}"/>
    <cellStyle name="Separador de milhares 5 3 5" xfId="1423" xr:uid="{00000000-0005-0000-0000-0000EE830000}"/>
    <cellStyle name="Separador de milhares 5 4" xfId="469" xr:uid="{00000000-0005-0000-0000-0000EF830000}"/>
    <cellStyle name="Separador de milhares 5 4 2" xfId="621" xr:uid="{00000000-0005-0000-0000-0000F0830000}"/>
    <cellStyle name="Separador de milhares 5 4 2 2" xfId="1549" xr:uid="{00000000-0005-0000-0000-0000F1830000}"/>
    <cellStyle name="Separador de milhares 5 4 3" xfId="771" xr:uid="{00000000-0005-0000-0000-0000F2830000}"/>
    <cellStyle name="Separador de milhares 5 4 4" xfId="1424" xr:uid="{00000000-0005-0000-0000-0000F3830000}"/>
    <cellStyle name="Separador de milhares 5 5" xfId="539" xr:uid="{00000000-0005-0000-0000-0000F4830000}"/>
    <cellStyle name="Separador de milhares 5 5 2" xfId="1550" xr:uid="{00000000-0005-0000-0000-0000F5830000}"/>
    <cellStyle name="Separador de milhares 5 5 3" xfId="1425" xr:uid="{00000000-0005-0000-0000-0000F6830000}"/>
    <cellStyle name="Separador de milhares 5 6" xfId="690" xr:uid="{00000000-0005-0000-0000-0000F7830000}"/>
    <cellStyle name="Separador de milhares 5 6 2" xfId="1551" xr:uid="{00000000-0005-0000-0000-0000F8830000}"/>
    <cellStyle name="Separador de milhares 5 6 3" xfId="1426" xr:uid="{00000000-0005-0000-0000-0000F9830000}"/>
    <cellStyle name="Separador de milhares 5 7" xfId="1427" xr:uid="{00000000-0005-0000-0000-0000FA830000}"/>
    <cellStyle name="Separador de milhares 5 7 2" xfId="1552" xr:uid="{00000000-0005-0000-0000-0000FB830000}"/>
    <cellStyle name="Separador de milhares 5 8" xfId="1428" xr:uid="{00000000-0005-0000-0000-0000FC830000}"/>
    <cellStyle name="Separador de milhares 5 8 2" xfId="1553" xr:uid="{00000000-0005-0000-0000-0000FD830000}"/>
    <cellStyle name="Separador de milhares 5 9" xfId="1429" xr:uid="{00000000-0005-0000-0000-0000FE830000}"/>
    <cellStyle name="Separador de milhares 5 9 2" xfId="1554" xr:uid="{00000000-0005-0000-0000-0000FF830000}"/>
    <cellStyle name="Separador de milhares 6" xfId="51" xr:uid="{00000000-0005-0000-0000-000000840000}"/>
    <cellStyle name="Separador de milhares 6 10" xfId="1431" xr:uid="{00000000-0005-0000-0000-000001840000}"/>
    <cellStyle name="Separador de milhares 6 10 2" xfId="1555" xr:uid="{00000000-0005-0000-0000-000002840000}"/>
    <cellStyle name="Separador de milhares 6 11" xfId="1432" xr:uid="{00000000-0005-0000-0000-000003840000}"/>
    <cellStyle name="Separador de milhares 6 11 2" xfId="1556" xr:uid="{00000000-0005-0000-0000-000004840000}"/>
    <cellStyle name="Separador de milhares 6 12" xfId="1433" xr:uid="{00000000-0005-0000-0000-000005840000}"/>
    <cellStyle name="Separador de milhares 6 12 2" xfId="1557" xr:uid="{00000000-0005-0000-0000-000006840000}"/>
    <cellStyle name="Separador de milhares 6 13" xfId="1434" xr:uid="{00000000-0005-0000-0000-000007840000}"/>
    <cellStyle name="Separador de milhares 6 13 2" xfId="1558" xr:uid="{00000000-0005-0000-0000-000008840000}"/>
    <cellStyle name="Separador de milhares 6 14" xfId="1435" xr:uid="{00000000-0005-0000-0000-000009840000}"/>
    <cellStyle name="Separador de milhares 6 14 2" xfId="1559" xr:uid="{00000000-0005-0000-0000-00000A840000}"/>
    <cellStyle name="Separador de milhares 6 15" xfId="1436" xr:uid="{00000000-0005-0000-0000-00000B840000}"/>
    <cellStyle name="Separador de milhares 6 15 2" xfId="1560" xr:uid="{00000000-0005-0000-0000-00000C840000}"/>
    <cellStyle name="Separador de milhares 6 16" xfId="1437" xr:uid="{00000000-0005-0000-0000-00000D840000}"/>
    <cellStyle name="Separador de milhares 6 16 2" xfId="1561" xr:uid="{00000000-0005-0000-0000-00000E840000}"/>
    <cellStyle name="Separador de milhares 6 17" xfId="1438" xr:uid="{00000000-0005-0000-0000-00000F840000}"/>
    <cellStyle name="Separador de milhares 6 17 2" xfId="1562" xr:uid="{00000000-0005-0000-0000-000010840000}"/>
    <cellStyle name="Separador de milhares 6 18" xfId="1439" xr:uid="{00000000-0005-0000-0000-000011840000}"/>
    <cellStyle name="Separador de milhares 6 18 2" xfId="1563" xr:uid="{00000000-0005-0000-0000-000012840000}"/>
    <cellStyle name="Separador de milhares 6 19" xfId="1440" xr:uid="{00000000-0005-0000-0000-000013840000}"/>
    <cellStyle name="Separador de milhares 6 19 2" xfId="1564" xr:uid="{00000000-0005-0000-0000-000014840000}"/>
    <cellStyle name="Separador de milhares 6 2" xfId="404" xr:uid="{00000000-0005-0000-0000-000015840000}"/>
    <cellStyle name="Separador de milhares 6 2 2" xfId="489" xr:uid="{00000000-0005-0000-0000-000016840000}"/>
    <cellStyle name="Separador de milhares 6 2 2 2" xfId="641" xr:uid="{00000000-0005-0000-0000-000017840000}"/>
    <cellStyle name="Separador de milhares 6 2 2 3" xfId="791" xr:uid="{00000000-0005-0000-0000-000018840000}"/>
    <cellStyle name="Separador de milhares 6 2 3" xfId="559" xr:uid="{00000000-0005-0000-0000-000019840000}"/>
    <cellStyle name="Separador de milhares 6 2 4" xfId="709" xr:uid="{00000000-0005-0000-0000-00001A840000}"/>
    <cellStyle name="Separador de milhares 6 2 5" xfId="1441" xr:uid="{00000000-0005-0000-0000-00001B840000}"/>
    <cellStyle name="Separador de milhares 6 20" xfId="1442" xr:uid="{00000000-0005-0000-0000-00001C840000}"/>
    <cellStyle name="Separador de milhares 6 20 2" xfId="1565" xr:uid="{00000000-0005-0000-0000-00001D840000}"/>
    <cellStyle name="Separador de milhares 6 21" xfId="1443" xr:uid="{00000000-0005-0000-0000-00001E840000}"/>
    <cellStyle name="Separador de milhares 6 21 2" xfId="1566" xr:uid="{00000000-0005-0000-0000-00001F840000}"/>
    <cellStyle name="Separador de milhares 6 22" xfId="1430" xr:uid="{00000000-0005-0000-0000-000020840000}"/>
    <cellStyle name="Separador de milhares 6 23" xfId="375" xr:uid="{00000000-0005-0000-0000-000021840000}"/>
    <cellStyle name="Separador de milhares 6 24" xfId="174" xr:uid="{00000000-0005-0000-0000-000022840000}"/>
    <cellStyle name="Separador de milhares 6 25" xfId="135" xr:uid="{00000000-0005-0000-0000-000023840000}"/>
    <cellStyle name="Separador de milhares 6 3" xfId="472" xr:uid="{00000000-0005-0000-0000-000024840000}"/>
    <cellStyle name="Separador de milhares 6 3 2" xfId="624" xr:uid="{00000000-0005-0000-0000-000025840000}"/>
    <cellStyle name="Separador de milhares 6 3 3" xfId="774" xr:uid="{00000000-0005-0000-0000-000026840000}"/>
    <cellStyle name="Separador de milhares 6 3 4" xfId="1444" xr:uid="{00000000-0005-0000-0000-000027840000}"/>
    <cellStyle name="Separador de milhares 6 4" xfId="542" xr:uid="{00000000-0005-0000-0000-000028840000}"/>
    <cellStyle name="Separador de milhares 6 4 2" xfId="1567" xr:uid="{00000000-0005-0000-0000-000029840000}"/>
    <cellStyle name="Separador de milhares 6 4 3" xfId="1445" xr:uid="{00000000-0005-0000-0000-00002A840000}"/>
    <cellStyle name="Separador de milhares 6 5" xfId="693" xr:uid="{00000000-0005-0000-0000-00002B840000}"/>
    <cellStyle name="Separador de milhares 6 5 2" xfId="1568" xr:uid="{00000000-0005-0000-0000-00002C840000}"/>
    <cellStyle name="Separador de milhares 6 5 3" xfId="1446" xr:uid="{00000000-0005-0000-0000-00002D840000}"/>
    <cellStyle name="Separador de milhares 6 6" xfId="1447" xr:uid="{00000000-0005-0000-0000-00002E840000}"/>
    <cellStyle name="Separador de milhares 6 6 2" xfId="1569" xr:uid="{00000000-0005-0000-0000-00002F840000}"/>
    <cellStyle name="Separador de milhares 6 7" xfId="1448" xr:uid="{00000000-0005-0000-0000-000030840000}"/>
    <cellStyle name="Separador de milhares 6 7 2" xfId="1570" xr:uid="{00000000-0005-0000-0000-000031840000}"/>
    <cellStyle name="Separador de milhares 6 8" xfId="1449" xr:uid="{00000000-0005-0000-0000-000032840000}"/>
    <cellStyle name="Separador de milhares 6 8 2" xfId="1571" xr:uid="{00000000-0005-0000-0000-000033840000}"/>
    <cellStyle name="Separador de milhares 6 9" xfId="1450" xr:uid="{00000000-0005-0000-0000-000034840000}"/>
    <cellStyle name="Separador de milhares 6 9 2" xfId="1572" xr:uid="{00000000-0005-0000-0000-000035840000}"/>
    <cellStyle name="Separador de milhares 7" xfId="1451" xr:uid="{00000000-0005-0000-0000-000036840000}"/>
    <cellStyle name="Separador de milhares 7 2" xfId="1573" xr:uid="{00000000-0005-0000-0000-000037840000}"/>
    <cellStyle name="SUB" xfId="35" xr:uid="{00000000-0005-0000-0000-000038840000}"/>
    <cellStyle name="SUB 2" xfId="1453" xr:uid="{00000000-0005-0000-0000-000039840000}"/>
    <cellStyle name="SUB 3" xfId="1452" xr:uid="{00000000-0005-0000-0000-00003A840000}"/>
    <cellStyle name="Texto de Aviso" xfId="98" builtinId="11" customBuiltin="1"/>
    <cellStyle name="Texto de Aviso 2" xfId="376" xr:uid="{00000000-0005-0000-0000-00003C840000}"/>
    <cellStyle name="Texto Explicativo" xfId="99" builtinId="53" customBuiltin="1"/>
    <cellStyle name="Texto Explicativo 2" xfId="377" xr:uid="{00000000-0005-0000-0000-00003E840000}"/>
    <cellStyle name="Title" xfId="378" xr:uid="{00000000-0005-0000-0000-00003F840000}"/>
    <cellStyle name="Title 2" xfId="1454" xr:uid="{00000000-0005-0000-0000-000040840000}"/>
    <cellStyle name="Título 1" xfId="88" builtinId="16" customBuiltin="1"/>
    <cellStyle name="Título 1 1" xfId="1455" xr:uid="{00000000-0005-0000-0000-000042840000}"/>
    <cellStyle name="Título 1 2" xfId="379" xr:uid="{00000000-0005-0000-0000-000043840000}"/>
    <cellStyle name="Título 2" xfId="89" builtinId="17" customBuiltin="1"/>
    <cellStyle name="Título 2 2" xfId="380" xr:uid="{00000000-0005-0000-0000-000045840000}"/>
    <cellStyle name="Título 3" xfId="90" builtinId="18" customBuiltin="1"/>
    <cellStyle name="Título 3 2" xfId="381" xr:uid="{00000000-0005-0000-0000-000047840000}"/>
    <cellStyle name="Título 4" xfId="91" builtinId="19" customBuiltin="1"/>
    <cellStyle name="Título 4 2" xfId="382" xr:uid="{00000000-0005-0000-0000-000049840000}"/>
    <cellStyle name="Título 5" xfId="383" xr:uid="{00000000-0005-0000-0000-00004A840000}"/>
    <cellStyle name="Título 5 2" xfId="1457" xr:uid="{00000000-0005-0000-0000-00004B840000}"/>
    <cellStyle name="Título 5 3" xfId="1456" xr:uid="{00000000-0005-0000-0000-00004C840000}"/>
    <cellStyle name="Titulo1" xfId="36" xr:uid="{00000000-0005-0000-0000-00004D840000}"/>
    <cellStyle name="Titulo1 2" xfId="1458" xr:uid="{00000000-0005-0000-0000-00004E840000}"/>
    <cellStyle name="Titulo2" xfId="37" xr:uid="{00000000-0005-0000-0000-00004F840000}"/>
    <cellStyle name="Titulo2 2" xfId="1459" xr:uid="{00000000-0005-0000-0000-000050840000}"/>
    <cellStyle name="Total" xfId="100" builtinId="25" customBuiltin="1"/>
    <cellStyle name="Total 2" xfId="385" xr:uid="{00000000-0005-0000-0000-000052840000}"/>
    <cellStyle name="Total 2 2" xfId="473" xr:uid="{00000000-0005-0000-0000-000053840000}"/>
    <cellStyle name="Total 2 2 10" xfId="961" xr:uid="{00000000-0005-0000-0000-000054840000}"/>
    <cellStyle name="Total 2 2 10 2" xfId="4689" xr:uid="{00000000-0005-0000-0000-000055840000}"/>
    <cellStyle name="Total 2 2 10 2 2" xfId="13941" xr:uid="{00000000-0005-0000-0000-000056840000}"/>
    <cellStyle name="Total 2 2 10 2 2 2" xfId="23193" xr:uid="{00000000-0005-0000-0000-000057840000}"/>
    <cellStyle name="Total 2 2 10 2 2 3" xfId="32445" xr:uid="{00000000-0005-0000-0000-000058840000}"/>
    <cellStyle name="Total 2 2 10 3" xfId="4922" xr:uid="{00000000-0005-0000-0000-000059840000}"/>
    <cellStyle name="Total 2 2 10 3 2" xfId="14174" xr:uid="{00000000-0005-0000-0000-00005A840000}"/>
    <cellStyle name="Total 2 2 10 3 2 2" xfId="23426" xr:uid="{00000000-0005-0000-0000-00005B840000}"/>
    <cellStyle name="Total 2 2 10 3 2 3" xfId="32678" xr:uid="{00000000-0005-0000-0000-00005C840000}"/>
    <cellStyle name="Total 2 2 10 4" xfId="10715" xr:uid="{00000000-0005-0000-0000-00005D840000}"/>
    <cellStyle name="Total 2 2 10 4 2" xfId="19967" xr:uid="{00000000-0005-0000-0000-00005E840000}"/>
    <cellStyle name="Total 2 2 10 4 3" xfId="29219" xr:uid="{00000000-0005-0000-0000-00005F840000}"/>
    <cellStyle name="Total 2 2 11" xfId="1056" xr:uid="{00000000-0005-0000-0000-000060840000}"/>
    <cellStyle name="Total 2 2 11 2" xfId="4784" xr:uid="{00000000-0005-0000-0000-000061840000}"/>
    <cellStyle name="Total 2 2 11 2 2" xfId="14036" xr:uid="{00000000-0005-0000-0000-000062840000}"/>
    <cellStyle name="Total 2 2 11 2 2 2" xfId="23288" xr:uid="{00000000-0005-0000-0000-000063840000}"/>
    <cellStyle name="Total 2 2 11 2 2 3" xfId="32540" xr:uid="{00000000-0005-0000-0000-000064840000}"/>
    <cellStyle name="Total 2 2 11 3" xfId="4899" xr:uid="{00000000-0005-0000-0000-000065840000}"/>
    <cellStyle name="Total 2 2 11 3 2" xfId="14151" xr:uid="{00000000-0005-0000-0000-000066840000}"/>
    <cellStyle name="Total 2 2 11 3 2 2" xfId="23403" xr:uid="{00000000-0005-0000-0000-000067840000}"/>
    <cellStyle name="Total 2 2 11 3 2 3" xfId="32655" xr:uid="{00000000-0005-0000-0000-000068840000}"/>
    <cellStyle name="Total 2 2 11 4" xfId="10810" xr:uid="{00000000-0005-0000-0000-000069840000}"/>
    <cellStyle name="Total 2 2 11 4 2" xfId="20062" xr:uid="{00000000-0005-0000-0000-00006A840000}"/>
    <cellStyle name="Total 2 2 11 4 3" xfId="29314" xr:uid="{00000000-0005-0000-0000-00006B840000}"/>
    <cellStyle name="Total 2 2 12" xfId="2345" xr:uid="{00000000-0005-0000-0000-00006C840000}"/>
    <cellStyle name="Total 2 2 12 2" xfId="5793" xr:uid="{00000000-0005-0000-0000-00006D840000}"/>
    <cellStyle name="Total 2 2 12 2 2" xfId="15045" xr:uid="{00000000-0005-0000-0000-00006E840000}"/>
    <cellStyle name="Total 2 2 12 2 2 2" xfId="24297" xr:uid="{00000000-0005-0000-0000-00006F840000}"/>
    <cellStyle name="Total 2 2 12 2 2 3" xfId="33549" xr:uid="{00000000-0005-0000-0000-000070840000}"/>
    <cellStyle name="Total 2 2 12 3" xfId="8475" xr:uid="{00000000-0005-0000-0000-000071840000}"/>
    <cellStyle name="Total 2 2 12 3 2" xfId="17727" xr:uid="{00000000-0005-0000-0000-000072840000}"/>
    <cellStyle name="Total 2 2 12 3 2 2" xfId="26979" xr:uid="{00000000-0005-0000-0000-000073840000}"/>
    <cellStyle name="Total 2 2 12 3 2 3" xfId="36231" xr:uid="{00000000-0005-0000-0000-000074840000}"/>
    <cellStyle name="Total 2 2 12 4" xfId="11597" xr:uid="{00000000-0005-0000-0000-000075840000}"/>
    <cellStyle name="Total 2 2 12 4 2" xfId="20849" xr:uid="{00000000-0005-0000-0000-000076840000}"/>
    <cellStyle name="Total 2 2 12 4 3" xfId="30101" xr:uid="{00000000-0005-0000-0000-000077840000}"/>
    <cellStyle name="Total 2 2 13" xfId="4421" xr:uid="{00000000-0005-0000-0000-000078840000}"/>
    <cellStyle name="Total 2 2 13 2" xfId="13673" xr:uid="{00000000-0005-0000-0000-000079840000}"/>
    <cellStyle name="Total 2 2 13 2 2" xfId="22925" xr:uid="{00000000-0005-0000-0000-00007A840000}"/>
    <cellStyle name="Total 2 2 13 2 3" xfId="32177" xr:uid="{00000000-0005-0000-0000-00007B840000}"/>
    <cellStyle name="Total 2 2 14" xfId="5017" xr:uid="{00000000-0005-0000-0000-00007C840000}"/>
    <cellStyle name="Total 2 2 14 2" xfId="14269" xr:uid="{00000000-0005-0000-0000-00007D840000}"/>
    <cellStyle name="Total 2 2 14 2 2" xfId="23521" xr:uid="{00000000-0005-0000-0000-00007E840000}"/>
    <cellStyle name="Total 2 2 14 2 3" xfId="32773" xr:uid="{00000000-0005-0000-0000-00007F840000}"/>
    <cellStyle name="Total 2 2 15" xfId="10501" xr:uid="{00000000-0005-0000-0000-000080840000}"/>
    <cellStyle name="Total 2 2 15 2" xfId="19753" xr:uid="{00000000-0005-0000-0000-000081840000}"/>
    <cellStyle name="Total 2 2 15 3" xfId="29005" xr:uid="{00000000-0005-0000-0000-000082840000}"/>
    <cellStyle name="Total 2 2 2" xfId="625" xr:uid="{00000000-0005-0000-0000-000083840000}"/>
    <cellStyle name="Total 2 2 2 10" xfId="4480" xr:uid="{00000000-0005-0000-0000-000084840000}"/>
    <cellStyle name="Total 2 2 2 10 2" xfId="13732" xr:uid="{00000000-0005-0000-0000-000085840000}"/>
    <cellStyle name="Total 2 2 2 10 2 2" xfId="22984" xr:uid="{00000000-0005-0000-0000-000086840000}"/>
    <cellStyle name="Total 2 2 2 10 2 3" xfId="32236" xr:uid="{00000000-0005-0000-0000-000087840000}"/>
    <cellStyle name="Total 2 2 2 11" xfId="5006" xr:uid="{00000000-0005-0000-0000-000088840000}"/>
    <cellStyle name="Total 2 2 2 11 2" xfId="14258" xr:uid="{00000000-0005-0000-0000-000089840000}"/>
    <cellStyle name="Total 2 2 2 11 2 2" xfId="23510" xr:uid="{00000000-0005-0000-0000-00008A840000}"/>
    <cellStyle name="Total 2 2 2 11 2 3" xfId="32762" xr:uid="{00000000-0005-0000-0000-00008B840000}"/>
    <cellStyle name="Total 2 2 2 12" xfId="10537" xr:uid="{00000000-0005-0000-0000-00008C840000}"/>
    <cellStyle name="Total 2 2 2 12 2" xfId="19789" xr:uid="{00000000-0005-0000-0000-00008D840000}"/>
    <cellStyle name="Total 2 2 2 12 3" xfId="29041" xr:uid="{00000000-0005-0000-0000-00008E840000}"/>
    <cellStyle name="Total 2 2 2 2" xfId="1880" xr:uid="{00000000-0005-0000-0000-00008F840000}"/>
    <cellStyle name="Total 2 2 2 2 2" xfId="2633" xr:uid="{00000000-0005-0000-0000-000090840000}"/>
    <cellStyle name="Total 2 2 2 2 2 2" xfId="6081" xr:uid="{00000000-0005-0000-0000-000091840000}"/>
    <cellStyle name="Total 2 2 2 2 2 2 2" xfId="15333" xr:uid="{00000000-0005-0000-0000-000092840000}"/>
    <cellStyle name="Total 2 2 2 2 2 2 2 2" xfId="24585" xr:uid="{00000000-0005-0000-0000-000093840000}"/>
    <cellStyle name="Total 2 2 2 2 2 2 2 3" xfId="33837" xr:uid="{00000000-0005-0000-0000-000094840000}"/>
    <cellStyle name="Total 2 2 2 2 2 3" xfId="8763" xr:uid="{00000000-0005-0000-0000-000095840000}"/>
    <cellStyle name="Total 2 2 2 2 2 3 2" xfId="18015" xr:uid="{00000000-0005-0000-0000-000096840000}"/>
    <cellStyle name="Total 2 2 2 2 2 3 2 2" xfId="27267" xr:uid="{00000000-0005-0000-0000-000097840000}"/>
    <cellStyle name="Total 2 2 2 2 2 3 2 3" xfId="36519" xr:uid="{00000000-0005-0000-0000-000098840000}"/>
    <cellStyle name="Total 2 2 2 2 2 4" xfId="11885" xr:uid="{00000000-0005-0000-0000-000099840000}"/>
    <cellStyle name="Total 2 2 2 2 2 4 2" xfId="21137" xr:uid="{00000000-0005-0000-0000-00009A840000}"/>
    <cellStyle name="Total 2 2 2 2 2 4 3" xfId="30389" xr:uid="{00000000-0005-0000-0000-00009B840000}"/>
    <cellStyle name="Total 2 2 2 2 3" xfId="3289" xr:uid="{00000000-0005-0000-0000-00009C840000}"/>
    <cellStyle name="Total 2 2 2 2 3 2" xfId="6737" xr:uid="{00000000-0005-0000-0000-00009D840000}"/>
    <cellStyle name="Total 2 2 2 2 3 2 2" xfId="15989" xr:uid="{00000000-0005-0000-0000-00009E840000}"/>
    <cellStyle name="Total 2 2 2 2 3 2 2 2" xfId="25241" xr:uid="{00000000-0005-0000-0000-00009F840000}"/>
    <cellStyle name="Total 2 2 2 2 3 2 2 3" xfId="34493" xr:uid="{00000000-0005-0000-0000-0000A0840000}"/>
    <cellStyle name="Total 2 2 2 2 3 3" xfId="9419" xr:uid="{00000000-0005-0000-0000-0000A1840000}"/>
    <cellStyle name="Total 2 2 2 2 3 3 2" xfId="18671" xr:uid="{00000000-0005-0000-0000-0000A2840000}"/>
    <cellStyle name="Total 2 2 2 2 3 3 2 2" xfId="27923" xr:uid="{00000000-0005-0000-0000-0000A3840000}"/>
    <cellStyle name="Total 2 2 2 2 3 3 2 3" xfId="37175" xr:uid="{00000000-0005-0000-0000-0000A4840000}"/>
    <cellStyle name="Total 2 2 2 2 3 4" xfId="12541" xr:uid="{00000000-0005-0000-0000-0000A5840000}"/>
    <cellStyle name="Total 2 2 2 2 3 4 2" xfId="21793" xr:uid="{00000000-0005-0000-0000-0000A6840000}"/>
    <cellStyle name="Total 2 2 2 2 3 4 3" xfId="31045" xr:uid="{00000000-0005-0000-0000-0000A7840000}"/>
    <cellStyle name="Total 2 2 2 2 4" xfId="3924" xr:uid="{00000000-0005-0000-0000-0000A8840000}"/>
    <cellStyle name="Total 2 2 2 2 4 2" xfId="7372" xr:uid="{00000000-0005-0000-0000-0000A9840000}"/>
    <cellStyle name="Total 2 2 2 2 4 2 2" xfId="16624" xr:uid="{00000000-0005-0000-0000-0000AA840000}"/>
    <cellStyle name="Total 2 2 2 2 4 2 2 2" xfId="25876" xr:uid="{00000000-0005-0000-0000-0000AB840000}"/>
    <cellStyle name="Total 2 2 2 2 4 2 2 3" xfId="35128" xr:uid="{00000000-0005-0000-0000-0000AC840000}"/>
    <cellStyle name="Total 2 2 2 2 4 3" xfId="10054" xr:uid="{00000000-0005-0000-0000-0000AD840000}"/>
    <cellStyle name="Total 2 2 2 2 4 3 2" xfId="19306" xr:uid="{00000000-0005-0000-0000-0000AE840000}"/>
    <cellStyle name="Total 2 2 2 2 4 3 2 2" xfId="28558" xr:uid="{00000000-0005-0000-0000-0000AF840000}"/>
    <cellStyle name="Total 2 2 2 2 4 3 2 3" xfId="37810" xr:uid="{00000000-0005-0000-0000-0000B0840000}"/>
    <cellStyle name="Total 2 2 2 2 4 4" xfId="13176" xr:uid="{00000000-0005-0000-0000-0000B1840000}"/>
    <cellStyle name="Total 2 2 2 2 4 4 2" xfId="22428" xr:uid="{00000000-0005-0000-0000-0000B2840000}"/>
    <cellStyle name="Total 2 2 2 2 4 4 3" xfId="31680" xr:uid="{00000000-0005-0000-0000-0000B3840000}"/>
    <cellStyle name="Total 2 2 2 2 5" xfId="5330" xr:uid="{00000000-0005-0000-0000-0000B4840000}"/>
    <cellStyle name="Total 2 2 2 2 5 2" xfId="14582" xr:uid="{00000000-0005-0000-0000-0000B5840000}"/>
    <cellStyle name="Total 2 2 2 2 5 2 2" xfId="23834" xr:uid="{00000000-0005-0000-0000-0000B6840000}"/>
    <cellStyle name="Total 2 2 2 2 5 2 3" xfId="33086" xr:uid="{00000000-0005-0000-0000-0000B7840000}"/>
    <cellStyle name="Total 2 2 2 2 6" xfId="8013" xr:uid="{00000000-0005-0000-0000-0000B8840000}"/>
    <cellStyle name="Total 2 2 2 2 6 2" xfId="17265" xr:uid="{00000000-0005-0000-0000-0000B9840000}"/>
    <cellStyle name="Total 2 2 2 2 6 2 2" xfId="26517" xr:uid="{00000000-0005-0000-0000-0000BA840000}"/>
    <cellStyle name="Total 2 2 2 2 6 2 3" xfId="35769" xr:uid="{00000000-0005-0000-0000-0000BB840000}"/>
    <cellStyle name="Total 2 2 2 2 7" xfId="11135" xr:uid="{00000000-0005-0000-0000-0000BC840000}"/>
    <cellStyle name="Total 2 2 2 2 7 2" xfId="20387" xr:uid="{00000000-0005-0000-0000-0000BD840000}"/>
    <cellStyle name="Total 2 2 2 2 7 3" xfId="29639" xr:uid="{00000000-0005-0000-0000-0000BE840000}"/>
    <cellStyle name="Total 2 2 2 3" xfId="1705" xr:uid="{00000000-0005-0000-0000-0000BF840000}"/>
    <cellStyle name="Total 2 2 2 3 2" xfId="2458" xr:uid="{00000000-0005-0000-0000-0000C0840000}"/>
    <cellStyle name="Total 2 2 2 3 2 2" xfId="5906" xr:uid="{00000000-0005-0000-0000-0000C1840000}"/>
    <cellStyle name="Total 2 2 2 3 2 2 2" xfId="15158" xr:uid="{00000000-0005-0000-0000-0000C2840000}"/>
    <cellStyle name="Total 2 2 2 3 2 2 2 2" xfId="24410" xr:uid="{00000000-0005-0000-0000-0000C3840000}"/>
    <cellStyle name="Total 2 2 2 3 2 2 2 3" xfId="33662" xr:uid="{00000000-0005-0000-0000-0000C4840000}"/>
    <cellStyle name="Total 2 2 2 3 2 3" xfId="8588" xr:uid="{00000000-0005-0000-0000-0000C5840000}"/>
    <cellStyle name="Total 2 2 2 3 2 3 2" xfId="17840" xr:uid="{00000000-0005-0000-0000-0000C6840000}"/>
    <cellStyle name="Total 2 2 2 3 2 3 2 2" xfId="27092" xr:uid="{00000000-0005-0000-0000-0000C7840000}"/>
    <cellStyle name="Total 2 2 2 3 2 3 2 3" xfId="36344" xr:uid="{00000000-0005-0000-0000-0000C8840000}"/>
    <cellStyle name="Total 2 2 2 3 2 4" xfId="11710" xr:uid="{00000000-0005-0000-0000-0000C9840000}"/>
    <cellStyle name="Total 2 2 2 3 2 4 2" xfId="20962" xr:uid="{00000000-0005-0000-0000-0000CA840000}"/>
    <cellStyle name="Total 2 2 2 3 2 4 3" xfId="30214" xr:uid="{00000000-0005-0000-0000-0000CB840000}"/>
    <cellStyle name="Total 2 2 2 3 3" xfId="3114" xr:uid="{00000000-0005-0000-0000-0000CC840000}"/>
    <cellStyle name="Total 2 2 2 3 3 2" xfId="6562" xr:uid="{00000000-0005-0000-0000-0000CD840000}"/>
    <cellStyle name="Total 2 2 2 3 3 2 2" xfId="15814" xr:uid="{00000000-0005-0000-0000-0000CE840000}"/>
    <cellStyle name="Total 2 2 2 3 3 2 2 2" xfId="25066" xr:uid="{00000000-0005-0000-0000-0000CF840000}"/>
    <cellStyle name="Total 2 2 2 3 3 2 2 3" xfId="34318" xr:uid="{00000000-0005-0000-0000-0000D0840000}"/>
    <cellStyle name="Total 2 2 2 3 3 3" xfId="9244" xr:uid="{00000000-0005-0000-0000-0000D1840000}"/>
    <cellStyle name="Total 2 2 2 3 3 3 2" xfId="18496" xr:uid="{00000000-0005-0000-0000-0000D2840000}"/>
    <cellStyle name="Total 2 2 2 3 3 3 2 2" xfId="27748" xr:uid="{00000000-0005-0000-0000-0000D3840000}"/>
    <cellStyle name="Total 2 2 2 3 3 3 2 3" xfId="37000" xr:uid="{00000000-0005-0000-0000-0000D4840000}"/>
    <cellStyle name="Total 2 2 2 3 3 4" xfId="12366" xr:uid="{00000000-0005-0000-0000-0000D5840000}"/>
    <cellStyle name="Total 2 2 2 3 3 4 2" xfId="21618" xr:uid="{00000000-0005-0000-0000-0000D6840000}"/>
    <cellStyle name="Total 2 2 2 3 3 4 3" xfId="30870" xr:uid="{00000000-0005-0000-0000-0000D7840000}"/>
    <cellStyle name="Total 2 2 2 3 4" xfId="3749" xr:uid="{00000000-0005-0000-0000-0000D8840000}"/>
    <cellStyle name="Total 2 2 2 3 4 2" xfId="7197" xr:uid="{00000000-0005-0000-0000-0000D9840000}"/>
    <cellStyle name="Total 2 2 2 3 4 2 2" xfId="16449" xr:uid="{00000000-0005-0000-0000-0000DA840000}"/>
    <cellStyle name="Total 2 2 2 3 4 2 2 2" xfId="25701" xr:uid="{00000000-0005-0000-0000-0000DB840000}"/>
    <cellStyle name="Total 2 2 2 3 4 2 2 3" xfId="34953" xr:uid="{00000000-0005-0000-0000-0000DC840000}"/>
    <cellStyle name="Total 2 2 2 3 4 3" xfId="9879" xr:uid="{00000000-0005-0000-0000-0000DD840000}"/>
    <cellStyle name="Total 2 2 2 3 4 3 2" xfId="19131" xr:uid="{00000000-0005-0000-0000-0000DE840000}"/>
    <cellStyle name="Total 2 2 2 3 4 3 2 2" xfId="28383" xr:uid="{00000000-0005-0000-0000-0000DF840000}"/>
    <cellStyle name="Total 2 2 2 3 4 3 2 3" xfId="37635" xr:uid="{00000000-0005-0000-0000-0000E0840000}"/>
    <cellStyle name="Total 2 2 2 3 4 4" xfId="13001" xr:uid="{00000000-0005-0000-0000-0000E1840000}"/>
    <cellStyle name="Total 2 2 2 3 4 4 2" xfId="22253" xr:uid="{00000000-0005-0000-0000-0000E2840000}"/>
    <cellStyle name="Total 2 2 2 3 4 4 3" xfId="31505" xr:uid="{00000000-0005-0000-0000-0000E3840000}"/>
    <cellStyle name="Total 2 2 2 3 5" xfId="5155" xr:uid="{00000000-0005-0000-0000-0000E4840000}"/>
    <cellStyle name="Total 2 2 2 3 5 2" xfId="14407" xr:uid="{00000000-0005-0000-0000-0000E5840000}"/>
    <cellStyle name="Total 2 2 2 3 5 2 2" xfId="23659" xr:uid="{00000000-0005-0000-0000-0000E6840000}"/>
    <cellStyle name="Total 2 2 2 3 5 2 3" xfId="32911" xr:uid="{00000000-0005-0000-0000-0000E7840000}"/>
    <cellStyle name="Total 2 2 2 3 6" xfId="7838" xr:uid="{00000000-0005-0000-0000-0000E8840000}"/>
    <cellStyle name="Total 2 2 2 3 6 2" xfId="17090" xr:uid="{00000000-0005-0000-0000-0000E9840000}"/>
    <cellStyle name="Total 2 2 2 3 6 2 2" xfId="26342" xr:uid="{00000000-0005-0000-0000-0000EA840000}"/>
    <cellStyle name="Total 2 2 2 3 6 2 3" xfId="35594" xr:uid="{00000000-0005-0000-0000-0000EB840000}"/>
    <cellStyle name="Total 2 2 2 3 7" xfId="10960" xr:uid="{00000000-0005-0000-0000-0000EC840000}"/>
    <cellStyle name="Total 2 2 2 3 7 2" xfId="20212" xr:uid="{00000000-0005-0000-0000-0000ED840000}"/>
    <cellStyle name="Total 2 2 2 3 7 3" xfId="29464" xr:uid="{00000000-0005-0000-0000-0000EE840000}"/>
    <cellStyle name="Total 2 2 2 4" xfId="1884" xr:uid="{00000000-0005-0000-0000-0000EF840000}"/>
    <cellStyle name="Total 2 2 2 4 2" xfId="2637" xr:uid="{00000000-0005-0000-0000-0000F0840000}"/>
    <cellStyle name="Total 2 2 2 4 2 2" xfId="6085" xr:uid="{00000000-0005-0000-0000-0000F1840000}"/>
    <cellStyle name="Total 2 2 2 4 2 2 2" xfId="15337" xr:uid="{00000000-0005-0000-0000-0000F2840000}"/>
    <cellStyle name="Total 2 2 2 4 2 2 2 2" xfId="24589" xr:uid="{00000000-0005-0000-0000-0000F3840000}"/>
    <cellStyle name="Total 2 2 2 4 2 2 2 3" xfId="33841" xr:uid="{00000000-0005-0000-0000-0000F4840000}"/>
    <cellStyle name="Total 2 2 2 4 2 3" xfId="8767" xr:uid="{00000000-0005-0000-0000-0000F5840000}"/>
    <cellStyle name="Total 2 2 2 4 2 3 2" xfId="18019" xr:uid="{00000000-0005-0000-0000-0000F6840000}"/>
    <cellStyle name="Total 2 2 2 4 2 3 2 2" xfId="27271" xr:uid="{00000000-0005-0000-0000-0000F7840000}"/>
    <cellStyle name="Total 2 2 2 4 2 3 2 3" xfId="36523" xr:uid="{00000000-0005-0000-0000-0000F8840000}"/>
    <cellStyle name="Total 2 2 2 4 2 4" xfId="11889" xr:uid="{00000000-0005-0000-0000-0000F9840000}"/>
    <cellStyle name="Total 2 2 2 4 2 4 2" xfId="21141" xr:uid="{00000000-0005-0000-0000-0000FA840000}"/>
    <cellStyle name="Total 2 2 2 4 2 4 3" xfId="30393" xr:uid="{00000000-0005-0000-0000-0000FB840000}"/>
    <cellStyle name="Total 2 2 2 4 3" xfId="3293" xr:uid="{00000000-0005-0000-0000-0000FC840000}"/>
    <cellStyle name="Total 2 2 2 4 3 2" xfId="6741" xr:uid="{00000000-0005-0000-0000-0000FD840000}"/>
    <cellStyle name="Total 2 2 2 4 3 2 2" xfId="15993" xr:uid="{00000000-0005-0000-0000-0000FE840000}"/>
    <cellStyle name="Total 2 2 2 4 3 2 2 2" xfId="25245" xr:uid="{00000000-0005-0000-0000-0000FF840000}"/>
    <cellStyle name="Total 2 2 2 4 3 2 2 3" xfId="34497" xr:uid="{00000000-0005-0000-0000-000000850000}"/>
    <cellStyle name="Total 2 2 2 4 3 3" xfId="9423" xr:uid="{00000000-0005-0000-0000-000001850000}"/>
    <cellStyle name="Total 2 2 2 4 3 3 2" xfId="18675" xr:uid="{00000000-0005-0000-0000-000002850000}"/>
    <cellStyle name="Total 2 2 2 4 3 3 2 2" xfId="27927" xr:uid="{00000000-0005-0000-0000-000003850000}"/>
    <cellStyle name="Total 2 2 2 4 3 3 2 3" xfId="37179" xr:uid="{00000000-0005-0000-0000-000004850000}"/>
    <cellStyle name="Total 2 2 2 4 3 4" xfId="12545" xr:uid="{00000000-0005-0000-0000-000005850000}"/>
    <cellStyle name="Total 2 2 2 4 3 4 2" xfId="21797" xr:uid="{00000000-0005-0000-0000-000006850000}"/>
    <cellStyle name="Total 2 2 2 4 3 4 3" xfId="31049" xr:uid="{00000000-0005-0000-0000-000007850000}"/>
    <cellStyle name="Total 2 2 2 4 4" xfId="3928" xr:uid="{00000000-0005-0000-0000-000008850000}"/>
    <cellStyle name="Total 2 2 2 4 4 2" xfId="7376" xr:uid="{00000000-0005-0000-0000-000009850000}"/>
    <cellStyle name="Total 2 2 2 4 4 2 2" xfId="16628" xr:uid="{00000000-0005-0000-0000-00000A850000}"/>
    <cellStyle name="Total 2 2 2 4 4 2 2 2" xfId="25880" xr:uid="{00000000-0005-0000-0000-00000B850000}"/>
    <cellStyle name="Total 2 2 2 4 4 2 2 3" xfId="35132" xr:uid="{00000000-0005-0000-0000-00000C850000}"/>
    <cellStyle name="Total 2 2 2 4 4 3" xfId="10058" xr:uid="{00000000-0005-0000-0000-00000D850000}"/>
    <cellStyle name="Total 2 2 2 4 4 3 2" xfId="19310" xr:uid="{00000000-0005-0000-0000-00000E850000}"/>
    <cellStyle name="Total 2 2 2 4 4 3 2 2" xfId="28562" xr:uid="{00000000-0005-0000-0000-00000F850000}"/>
    <cellStyle name="Total 2 2 2 4 4 3 2 3" xfId="37814" xr:uid="{00000000-0005-0000-0000-000010850000}"/>
    <cellStyle name="Total 2 2 2 4 4 4" xfId="13180" xr:uid="{00000000-0005-0000-0000-000011850000}"/>
    <cellStyle name="Total 2 2 2 4 4 4 2" xfId="22432" xr:uid="{00000000-0005-0000-0000-000012850000}"/>
    <cellStyle name="Total 2 2 2 4 4 4 3" xfId="31684" xr:uid="{00000000-0005-0000-0000-000013850000}"/>
    <cellStyle name="Total 2 2 2 4 5" xfId="5334" xr:uid="{00000000-0005-0000-0000-000014850000}"/>
    <cellStyle name="Total 2 2 2 4 5 2" xfId="14586" xr:uid="{00000000-0005-0000-0000-000015850000}"/>
    <cellStyle name="Total 2 2 2 4 5 2 2" xfId="23838" xr:uid="{00000000-0005-0000-0000-000016850000}"/>
    <cellStyle name="Total 2 2 2 4 5 2 3" xfId="33090" xr:uid="{00000000-0005-0000-0000-000017850000}"/>
    <cellStyle name="Total 2 2 2 4 6" xfId="8017" xr:uid="{00000000-0005-0000-0000-000018850000}"/>
    <cellStyle name="Total 2 2 2 4 6 2" xfId="17269" xr:uid="{00000000-0005-0000-0000-000019850000}"/>
    <cellStyle name="Total 2 2 2 4 6 2 2" xfId="26521" xr:uid="{00000000-0005-0000-0000-00001A850000}"/>
    <cellStyle name="Total 2 2 2 4 6 2 3" xfId="35773" xr:uid="{00000000-0005-0000-0000-00001B850000}"/>
    <cellStyle name="Total 2 2 2 4 7" xfId="11139" xr:uid="{00000000-0005-0000-0000-00001C850000}"/>
    <cellStyle name="Total 2 2 2 4 7 2" xfId="20391" xr:uid="{00000000-0005-0000-0000-00001D850000}"/>
    <cellStyle name="Total 2 2 2 4 7 3" xfId="29643" xr:uid="{00000000-0005-0000-0000-00001E850000}"/>
    <cellStyle name="Total 2 2 2 5" xfId="1656" xr:uid="{00000000-0005-0000-0000-00001F850000}"/>
    <cellStyle name="Total 2 2 2 5 2" xfId="2409" xr:uid="{00000000-0005-0000-0000-000020850000}"/>
    <cellStyle name="Total 2 2 2 5 2 2" xfId="5857" xr:uid="{00000000-0005-0000-0000-000021850000}"/>
    <cellStyle name="Total 2 2 2 5 2 2 2" xfId="15109" xr:uid="{00000000-0005-0000-0000-000022850000}"/>
    <cellStyle name="Total 2 2 2 5 2 2 2 2" xfId="24361" xr:uid="{00000000-0005-0000-0000-000023850000}"/>
    <cellStyle name="Total 2 2 2 5 2 2 2 3" xfId="33613" xr:uid="{00000000-0005-0000-0000-000024850000}"/>
    <cellStyle name="Total 2 2 2 5 2 3" xfId="8539" xr:uid="{00000000-0005-0000-0000-000025850000}"/>
    <cellStyle name="Total 2 2 2 5 2 3 2" xfId="17791" xr:uid="{00000000-0005-0000-0000-000026850000}"/>
    <cellStyle name="Total 2 2 2 5 2 3 2 2" xfId="27043" xr:uid="{00000000-0005-0000-0000-000027850000}"/>
    <cellStyle name="Total 2 2 2 5 2 3 2 3" xfId="36295" xr:uid="{00000000-0005-0000-0000-000028850000}"/>
    <cellStyle name="Total 2 2 2 5 2 4" xfId="11661" xr:uid="{00000000-0005-0000-0000-000029850000}"/>
    <cellStyle name="Total 2 2 2 5 2 4 2" xfId="20913" xr:uid="{00000000-0005-0000-0000-00002A850000}"/>
    <cellStyle name="Total 2 2 2 5 2 4 3" xfId="30165" xr:uid="{00000000-0005-0000-0000-00002B850000}"/>
    <cellStyle name="Total 2 2 2 5 3" xfId="3065" xr:uid="{00000000-0005-0000-0000-00002C850000}"/>
    <cellStyle name="Total 2 2 2 5 3 2" xfId="6513" xr:uid="{00000000-0005-0000-0000-00002D850000}"/>
    <cellStyle name="Total 2 2 2 5 3 2 2" xfId="15765" xr:uid="{00000000-0005-0000-0000-00002E850000}"/>
    <cellStyle name="Total 2 2 2 5 3 2 2 2" xfId="25017" xr:uid="{00000000-0005-0000-0000-00002F850000}"/>
    <cellStyle name="Total 2 2 2 5 3 2 2 3" xfId="34269" xr:uid="{00000000-0005-0000-0000-000030850000}"/>
    <cellStyle name="Total 2 2 2 5 3 3" xfId="9195" xr:uid="{00000000-0005-0000-0000-000031850000}"/>
    <cellStyle name="Total 2 2 2 5 3 3 2" xfId="18447" xr:uid="{00000000-0005-0000-0000-000032850000}"/>
    <cellStyle name="Total 2 2 2 5 3 3 2 2" xfId="27699" xr:uid="{00000000-0005-0000-0000-000033850000}"/>
    <cellStyle name="Total 2 2 2 5 3 3 2 3" xfId="36951" xr:uid="{00000000-0005-0000-0000-000034850000}"/>
    <cellStyle name="Total 2 2 2 5 3 4" xfId="12317" xr:uid="{00000000-0005-0000-0000-000035850000}"/>
    <cellStyle name="Total 2 2 2 5 3 4 2" xfId="21569" xr:uid="{00000000-0005-0000-0000-000036850000}"/>
    <cellStyle name="Total 2 2 2 5 3 4 3" xfId="30821" xr:uid="{00000000-0005-0000-0000-000037850000}"/>
    <cellStyle name="Total 2 2 2 5 4" xfId="3700" xr:uid="{00000000-0005-0000-0000-000038850000}"/>
    <cellStyle name="Total 2 2 2 5 4 2" xfId="7148" xr:uid="{00000000-0005-0000-0000-000039850000}"/>
    <cellStyle name="Total 2 2 2 5 4 2 2" xfId="16400" xr:uid="{00000000-0005-0000-0000-00003A850000}"/>
    <cellStyle name="Total 2 2 2 5 4 2 2 2" xfId="25652" xr:uid="{00000000-0005-0000-0000-00003B850000}"/>
    <cellStyle name="Total 2 2 2 5 4 2 2 3" xfId="34904" xr:uid="{00000000-0005-0000-0000-00003C850000}"/>
    <cellStyle name="Total 2 2 2 5 4 3" xfId="9830" xr:uid="{00000000-0005-0000-0000-00003D850000}"/>
    <cellStyle name="Total 2 2 2 5 4 3 2" xfId="19082" xr:uid="{00000000-0005-0000-0000-00003E850000}"/>
    <cellStyle name="Total 2 2 2 5 4 3 2 2" xfId="28334" xr:uid="{00000000-0005-0000-0000-00003F850000}"/>
    <cellStyle name="Total 2 2 2 5 4 3 2 3" xfId="37586" xr:uid="{00000000-0005-0000-0000-000040850000}"/>
    <cellStyle name="Total 2 2 2 5 4 4" xfId="12952" xr:uid="{00000000-0005-0000-0000-000041850000}"/>
    <cellStyle name="Total 2 2 2 5 4 4 2" xfId="22204" xr:uid="{00000000-0005-0000-0000-000042850000}"/>
    <cellStyle name="Total 2 2 2 5 4 4 3" xfId="31456" xr:uid="{00000000-0005-0000-0000-000043850000}"/>
    <cellStyle name="Total 2 2 2 5 5" xfId="5106" xr:uid="{00000000-0005-0000-0000-000044850000}"/>
    <cellStyle name="Total 2 2 2 5 5 2" xfId="14358" xr:uid="{00000000-0005-0000-0000-000045850000}"/>
    <cellStyle name="Total 2 2 2 5 5 2 2" xfId="23610" xr:uid="{00000000-0005-0000-0000-000046850000}"/>
    <cellStyle name="Total 2 2 2 5 5 2 3" xfId="32862" xr:uid="{00000000-0005-0000-0000-000047850000}"/>
    <cellStyle name="Total 2 2 2 5 6" xfId="7789" xr:uid="{00000000-0005-0000-0000-000048850000}"/>
    <cellStyle name="Total 2 2 2 5 6 2" xfId="17041" xr:uid="{00000000-0005-0000-0000-000049850000}"/>
    <cellStyle name="Total 2 2 2 5 6 2 2" xfId="26293" xr:uid="{00000000-0005-0000-0000-00004A850000}"/>
    <cellStyle name="Total 2 2 2 5 6 2 3" xfId="35545" xr:uid="{00000000-0005-0000-0000-00004B850000}"/>
    <cellStyle name="Total 2 2 2 5 7" xfId="10911" xr:uid="{00000000-0005-0000-0000-00004C850000}"/>
    <cellStyle name="Total 2 2 2 5 7 2" xfId="20163" xr:uid="{00000000-0005-0000-0000-00004D850000}"/>
    <cellStyle name="Total 2 2 2 5 7 3" xfId="29415" xr:uid="{00000000-0005-0000-0000-00004E850000}"/>
    <cellStyle name="Total 2 2 2 6" xfId="1687" xr:uid="{00000000-0005-0000-0000-00004F850000}"/>
    <cellStyle name="Total 2 2 2 6 2" xfId="2440" xr:uid="{00000000-0005-0000-0000-000050850000}"/>
    <cellStyle name="Total 2 2 2 6 2 2" xfId="5888" xr:uid="{00000000-0005-0000-0000-000051850000}"/>
    <cellStyle name="Total 2 2 2 6 2 2 2" xfId="15140" xr:uid="{00000000-0005-0000-0000-000052850000}"/>
    <cellStyle name="Total 2 2 2 6 2 2 2 2" xfId="24392" xr:uid="{00000000-0005-0000-0000-000053850000}"/>
    <cellStyle name="Total 2 2 2 6 2 2 2 3" xfId="33644" xr:uid="{00000000-0005-0000-0000-000054850000}"/>
    <cellStyle name="Total 2 2 2 6 2 3" xfId="8570" xr:uid="{00000000-0005-0000-0000-000055850000}"/>
    <cellStyle name="Total 2 2 2 6 2 3 2" xfId="17822" xr:uid="{00000000-0005-0000-0000-000056850000}"/>
    <cellStyle name="Total 2 2 2 6 2 3 2 2" xfId="27074" xr:uid="{00000000-0005-0000-0000-000057850000}"/>
    <cellStyle name="Total 2 2 2 6 2 3 2 3" xfId="36326" xr:uid="{00000000-0005-0000-0000-000058850000}"/>
    <cellStyle name="Total 2 2 2 6 2 4" xfId="11692" xr:uid="{00000000-0005-0000-0000-000059850000}"/>
    <cellStyle name="Total 2 2 2 6 2 4 2" xfId="20944" xr:uid="{00000000-0005-0000-0000-00005A850000}"/>
    <cellStyle name="Total 2 2 2 6 2 4 3" xfId="30196" xr:uid="{00000000-0005-0000-0000-00005B850000}"/>
    <cellStyle name="Total 2 2 2 6 3" xfId="3096" xr:uid="{00000000-0005-0000-0000-00005C850000}"/>
    <cellStyle name="Total 2 2 2 6 3 2" xfId="6544" xr:uid="{00000000-0005-0000-0000-00005D850000}"/>
    <cellStyle name="Total 2 2 2 6 3 2 2" xfId="15796" xr:uid="{00000000-0005-0000-0000-00005E850000}"/>
    <cellStyle name="Total 2 2 2 6 3 2 2 2" xfId="25048" xr:uid="{00000000-0005-0000-0000-00005F850000}"/>
    <cellStyle name="Total 2 2 2 6 3 2 2 3" xfId="34300" xr:uid="{00000000-0005-0000-0000-000060850000}"/>
    <cellStyle name="Total 2 2 2 6 3 3" xfId="9226" xr:uid="{00000000-0005-0000-0000-000061850000}"/>
    <cellStyle name="Total 2 2 2 6 3 3 2" xfId="18478" xr:uid="{00000000-0005-0000-0000-000062850000}"/>
    <cellStyle name="Total 2 2 2 6 3 3 2 2" xfId="27730" xr:uid="{00000000-0005-0000-0000-000063850000}"/>
    <cellStyle name="Total 2 2 2 6 3 3 2 3" xfId="36982" xr:uid="{00000000-0005-0000-0000-000064850000}"/>
    <cellStyle name="Total 2 2 2 6 3 4" xfId="12348" xr:uid="{00000000-0005-0000-0000-000065850000}"/>
    <cellStyle name="Total 2 2 2 6 3 4 2" xfId="21600" xr:uid="{00000000-0005-0000-0000-000066850000}"/>
    <cellStyle name="Total 2 2 2 6 3 4 3" xfId="30852" xr:uid="{00000000-0005-0000-0000-000067850000}"/>
    <cellStyle name="Total 2 2 2 6 4" xfId="3731" xr:uid="{00000000-0005-0000-0000-000068850000}"/>
    <cellStyle name="Total 2 2 2 6 4 2" xfId="7179" xr:uid="{00000000-0005-0000-0000-000069850000}"/>
    <cellStyle name="Total 2 2 2 6 4 2 2" xfId="16431" xr:uid="{00000000-0005-0000-0000-00006A850000}"/>
    <cellStyle name="Total 2 2 2 6 4 2 2 2" xfId="25683" xr:uid="{00000000-0005-0000-0000-00006B850000}"/>
    <cellStyle name="Total 2 2 2 6 4 2 2 3" xfId="34935" xr:uid="{00000000-0005-0000-0000-00006C850000}"/>
    <cellStyle name="Total 2 2 2 6 4 3" xfId="9861" xr:uid="{00000000-0005-0000-0000-00006D850000}"/>
    <cellStyle name="Total 2 2 2 6 4 3 2" xfId="19113" xr:uid="{00000000-0005-0000-0000-00006E850000}"/>
    <cellStyle name="Total 2 2 2 6 4 3 2 2" xfId="28365" xr:uid="{00000000-0005-0000-0000-00006F850000}"/>
    <cellStyle name="Total 2 2 2 6 4 3 2 3" xfId="37617" xr:uid="{00000000-0005-0000-0000-000070850000}"/>
    <cellStyle name="Total 2 2 2 6 4 4" xfId="12983" xr:uid="{00000000-0005-0000-0000-000071850000}"/>
    <cellStyle name="Total 2 2 2 6 4 4 2" xfId="22235" xr:uid="{00000000-0005-0000-0000-000072850000}"/>
    <cellStyle name="Total 2 2 2 6 4 4 3" xfId="31487" xr:uid="{00000000-0005-0000-0000-000073850000}"/>
    <cellStyle name="Total 2 2 2 6 5" xfId="5137" xr:uid="{00000000-0005-0000-0000-000074850000}"/>
    <cellStyle name="Total 2 2 2 6 5 2" xfId="14389" xr:uid="{00000000-0005-0000-0000-000075850000}"/>
    <cellStyle name="Total 2 2 2 6 5 2 2" xfId="23641" xr:uid="{00000000-0005-0000-0000-000076850000}"/>
    <cellStyle name="Total 2 2 2 6 5 2 3" xfId="32893" xr:uid="{00000000-0005-0000-0000-000077850000}"/>
    <cellStyle name="Total 2 2 2 6 6" xfId="7820" xr:uid="{00000000-0005-0000-0000-000078850000}"/>
    <cellStyle name="Total 2 2 2 6 6 2" xfId="17072" xr:uid="{00000000-0005-0000-0000-000079850000}"/>
    <cellStyle name="Total 2 2 2 6 6 2 2" xfId="26324" xr:uid="{00000000-0005-0000-0000-00007A850000}"/>
    <cellStyle name="Total 2 2 2 6 6 2 3" xfId="35576" xr:uid="{00000000-0005-0000-0000-00007B850000}"/>
    <cellStyle name="Total 2 2 2 6 7" xfId="10942" xr:uid="{00000000-0005-0000-0000-00007C850000}"/>
    <cellStyle name="Total 2 2 2 6 7 2" xfId="20194" xr:uid="{00000000-0005-0000-0000-00007D850000}"/>
    <cellStyle name="Total 2 2 2 6 7 3" xfId="29446" xr:uid="{00000000-0005-0000-0000-00007E850000}"/>
    <cellStyle name="Total 2 2 2 7" xfId="1026" xr:uid="{00000000-0005-0000-0000-00007F850000}"/>
    <cellStyle name="Total 2 2 2 7 2" xfId="4754" xr:uid="{00000000-0005-0000-0000-000080850000}"/>
    <cellStyle name="Total 2 2 2 7 2 2" xfId="14006" xr:uid="{00000000-0005-0000-0000-000081850000}"/>
    <cellStyle name="Total 2 2 2 7 2 2 2" xfId="23258" xr:uid="{00000000-0005-0000-0000-000082850000}"/>
    <cellStyle name="Total 2 2 2 7 2 2 3" xfId="32510" xr:uid="{00000000-0005-0000-0000-000083850000}"/>
    <cellStyle name="Total 2 2 2 7 3" xfId="224" xr:uid="{00000000-0005-0000-0000-000084850000}"/>
    <cellStyle name="Total 2 2 2 7 3 2" xfId="10461" xr:uid="{00000000-0005-0000-0000-000085850000}"/>
    <cellStyle name="Total 2 2 2 7 3 2 2" xfId="19713" xr:uid="{00000000-0005-0000-0000-000086850000}"/>
    <cellStyle name="Total 2 2 2 7 3 2 3" xfId="28965" xr:uid="{00000000-0005-0000-0000-000087850000}"/>
    <cellStyle name="Total 2 2 2 7 4" xfId="10780" xr:uid="{00000000-0005-0000-0000-000088850000}"/>
    <cellStyle name="Total 2 2 2 7 4 2" xfId="20032" xr:uid="{00000000-0005-0000-0000-000089850000}"/>
    <cellStyle name="Total 2 2 2 7 4 3" xfId="29284" xr:uid="{00000000-0005-0000-0000-00008A850000}"/>
    <cellStyle name="Total 2 2 2 8" xfId="905" xr:uid="{00000000-0005-0000-0000-00008B850000}"/>
    <cellStyle name="Total 2 2 2 8 2" xfId="4633" xr:uid="{00000000-0005-0000-0000-00008C850000}"/>
    <cellStyle name="Total 2 2 2 8 2 2" xfId="13885" xr:uid="{00000000-0005-0000-0000-00008D850000}"/>
    <cellStyle name="Total 2 2 2 8 2 2 2" xfId="23137" xr:uid="{00000000-0005-0000-0000-00008E850000}"/>
    <cellStyle name="Total 2 2 2 8 2 2 3" xfId="32389" xr:uid="{00000000-0005-0000-0000-00008F850000}"/>
    <cellStyle name="Total 2 2 2 8 3" xfId="4953" xr:uid="{00000000-0005-0000-0000-000090850000}"/>
    <cellStyle name="Total 2 2 2 8 3 2" xfId="14205" xr:uid="{00000000-0005-0000-0000-000091850000}"/>
    <cellStyle name="Total 2 2 2 8 3 2 2" xfId="23457" xr:uid="{00000000-0005-0000-0000-000092850000}"/>
    <cellStyle name="Total 2 2 2 8 3 2 3" xfId="32709" xr:uid="{00000000-0005-0000-0000-000093850000}"/>
    <cellStyle name="Total 2 2 2 8 4" xfId="10659" xr:uid="{00000000-0005-0000-0000-000094850000}"/>
    <cellStyle name="Total 2 2 2 8 4 2" xfId="19911" xr:uid="{00000000-0005-0000-0000-000095850000}"/>
    <cellStyle name="Total 2 2 2 8 4 3" xfId="29163" xr:uid="{00000000-0005-0000-0000-000096850000}"/>
    <cellStyle name="Total 2 2 2 9" xfId="2374" xr:uid="{00000000-0005-0000-0000-000097850000}"/>
    <cellStyle name="Total 2 2 2 9 2" xfId="5822" xr:uid="{00000000-0005-0000-0000-000098850000}"/>
    <cellStyle name="Total 2 2 2 9 2 2" xfId="15074" xr:uid="{00000000-0005-0000-0000-000099850000}"/>
    <cellStyle name="Total 2 2 2 9 2 2 2" xfId="24326" xr:uid="{00000000-0005-0000-0000-00009A850000}"/>
    <cellStyle name="Total 2 2 2 9 2 2 3" xfId="33578" xr:uid="{00000000-0005-0000-0000-00009B850000}"/>
    <cellStyle name="Total 2 2 2 9 3" xfId="8504" xr:uid="{00000000-0005-0000-0000-00009C850000}"/>
    <cellStyle name="Total 2 2 2 9 3 2" xfId="17756" xr:uid="{00000000-0005-0000-0000-00009D850000}"/>
    <cellStyle name="Total 2 2 2 9 3 2 2" xfId="27008" xr:uid="{00000000-0005-0000-0000-00009E850000}"/>
    <cellStyle name="Total 2 2 2 9 3 2 3" xfId="36260" xr:uid="{00000000-0005-0000-0000-00009F850000}"/>
    <cellStyle name="Total 2 2 2 9 4" xfId="11626" xr:uid="{00000000-0005-0000-0000-0000A0850000}"/>
    <cellStyle name="Total 2 2 2 9 4 2" xfId="20878" xr:uid="{00000000-0005-0000-0000-0000A1850000}"/>
    <cellStyle name="Total 2 2 2 9 4 3" xfId="30130" xr:uid="{00000000-0005-0000-0000-0000A2850000}"/>
    <cellStyle name="Total 2 2 3" xfId="775" xr:uid="{00000000-0005-0000-0000-0000A3850000}"/>
    <cellStyle name="Total 2 2 3 10" xfId="4541" xr:uid="{00000000-0005-0000-0000-0000A4850000}"/>
    <cellStyle name="Total 2 2 3 10 2" xfId="13793" xr:uid="{00000000-0005-0000-0000-0000A5850000}"/>
    <cellStyle name="Total 2 2 3 10 2 2" xfId="23045" xr:uid="{00000000-0005-0000-0000-0000A6850000}"/>
    <cellStyle name="Total 2 2 3 10 2 3" xfId="32297" xr:uid="{00000000-0005-0000-0000-0000A7850000}"/>
    <cellStyle name="Total 2 2 3 11" xfId="4858" xr:uid="{00000000-0005-0000-0000-0000A8850000}"/>
    <cellStyle name="Total 2 2 3 11 2" xfId="14110" xr:uid="{00000000-0005-0000-0000-0000A9850000}"/>
    <cellStyle name="Total 2 2 3 11 2 2" xfId="23362" xr:uid="{00000000-0005-0000-0000-0000AA850000}"/>
    <cellStyle name="Total 2 2 3 11 2 3" xfId="32614" xr:uid="{00000000-0005-0000-0000-0000AB850000}"/>
    <cellStyle name="Total 2 2 3 12" xfId="10572" xr:uid="{00000000-0005-0000-0000-0000AC850000}"/>
    <cellStyle name="Total 2 2 3 12 2" xfId="19824" xr:uid="{00000000-0005-0000-0000-0000AD850000}"/>
    <cellStyle name="Total 2 2 3 12 3" xfId="29076" xr:uid="{00000000-0005-0000-0000-0000AE850000}"/>
    <cellStyle name="Total 2 2 3 2" xfId="1968" xr:uid="{00000000-0005-0000-0000-0000AF850000}"/>
    <cellStyle name="Total 2 2 3 2 2" xfId="2721" xr:uid="{00000000-0005-0000-0000-0000B0850000}"/>
    <cellStyle name="Total 2 2 3 2 2 2" xfId="6169" xr:uid="{00000000-0005-0000-0000-0000B1850000}"/>
    <cellStyle name="Total 2 2 3 2 2 2 2" xfId="15421" xr:uid="{00000000-0005-0000-0000-0000B2850000}"/>
    <cellStyle name="Total 2 2 3 2 2 2 2 2" xfId="24673" xr:uid="{00000000-0005-0000-0000-0000B3850000}"/>
    <cellStyle name="Total 2 2 3 2 2 2 2 3" xfId="33925" xr:uid="{00000000-0005-0000-0000-0000B4850000}"/>
    <cellStyle name="Total 2 2 3 2 2 3" xfId="8851" xr:uid="{00000000-0005-0000-0000-0000B5850000}"/>
    <cellStyle name="Total 2 2 3 2 2 3 2" xfId="18103" xr:uid="{00000000-0005-0000-0000-0000B6850000}"/>
    <cellStyle name="Total 2 2 3 2 2 3 2 2" xfId="27355" xr:uid="{00000000-0005-0000-0000-0000B7850000}"/>
    <cellStyle name="Total 2 2 3 2 2 3 2 3" xfId="36607" xr:uid="{00000000-0005-0000-0000-0000B8850000}"/>
    <cellStyle name="Total 2 2 3 2 2 4" xfId="11973" xr:uid="{00000000-0005-0000-0000-0000B9850000}"/>
    <cellStyle name="Total 2 2 3 2 2 4 2" xfId="21225" xr:uid="{00000000-0005-0000-0000-0000BA850000}"/>
    <cellStyle name="Total 2 2 3 2 2 4 3" xfId="30477" xr:uid="{00000000-0005-0000-0000-0000BB850000}"/>
    <cellStyle name="Total 2 2 3 2 3" xfId="3377" xr:uid="{00000000-0005-0000-0000-0000BC850000}"/>
    <cellStyle name="Total 2 2 3 2 3 2" xfId="6825" xr:uid="{00000000-0005-0000-0000-0000BD850000}"/>
    <cellStyle name="Total 2 2 3 2 3 2 2" xfId="16077" xr:uid="{00000000-0005-0000-0000-0000BE850000}"/>
    <cellStyle name="Total 2 2 3 2 3 2 2 2" xfId="25329" xr:uid="{00000000-0005-0000-0000-0000BF850000}"/>
    <cellStyle name="Total 2 2 3 2 3 2 2 3" xfId="34581" xr:uid="{00000000-0005-0000-0000-0000C0850000}"/>
    <cellStyle name="Total 2 2 3 2 3 3" xfId="9507" xr:uid="{00000000-0005-0000-0000-0000C1850000}"/>
    <cellStyle name="Total 2 2 3 2 3 3 2" xfId="18759" xr:uid="{00000000-0005-0000-0000-0000C2850000}"/>
    <cellStyle name="Total 2 2 3 2 3 3 2 2" xfId="28011" xr:uid="{00000000-0005-0000-0000-0000C3850000}"/>
    <cellStyle name="Total 2 2 3 2 3 3 2 3" xfId="37263" xr:uid="{00000000-0005-0000-0000-0000C4850000}"/>
    <cellStyle name="Total 2 2 3 2 3 4" xfId="12629" xr:uid="{00000000-0005-0000-0000-0000C5850000}"/>
    <cellStyle name="Total 2 2 3 2 3 4 2" xfId="21881" xr:uid="{00000000-0005-0000-0000-0000C6850000}"/>
    <cellStyle name="Total 2 2 3 2 3 4 3" xfId="31133" xr:uid="{00000000-0005-0000-0000-0000C7850000}"/>
    <cellStyle name="Total 2 2 3 2 4" xfId="4012" xr:uid="{00000000-0005-0000-0000-0000C8850000}"/>
    <cellStyle name="Total 2 2 3 2 4 2" xfId="7460" xr:uid="{00000000-0005-0000-0000-0000C9850000}"/>
    <cellStyle name="Total 2 2 3 2 4 2 2" xfId="16712" xr:uid="{00000000-0005-0000-0000-0000CA850000}"/>
    <cellStyle name="Total 2 2 3 2 4 2 2 2" xfId="25964" xr:uid="{00000000-0005-0000-0000-0000CB850000}"/>
    <cellStyle name="Total 2 2 3 2 4 2 2 3" xfId="35216" xr:uid="{00000000-0005-0000-0000-0000CC850000}"/>
    <cellStyle name="Total 2 2 3 2 4 3" xfId="10142" xr:uid="{00000000-0005-0000-0000-0000CD850000}"/>
    <cellStyle name="Total 2 2 3 2 4 3 2" xfId="19394" xr:uid="{00000000-0005-0000-0000-0000CE850000}"/>
    <cellStyle name="Total 2 2 3 2 4 3 2 2" xfId="28646" xr:uid="{00000000-0005-0000-0000-0000CF850000}"/>
    <cellStyle name="Total 2 2 3 2 4 3 2 3" xfId="37898" xr:uid="{00000000-0005-0000-0000-0000D0850000}"/>
    <cellStyle name="Total 2 2 3 2 4 4" xfId="13264" xr:uid="{00000000-0005-0000-0000-0000D1850000}"/>
    <cellStyle name="Total 2 2 3 2 4 4 2" xfId="22516" xr:uid="{00000000-0005-0000-0000-0000D2850000}"/>
    <cellStyle name="Total 2 2 3 2 4 4 3" xfId="31768" xr:uid="{00000000-0005-0000-0000-0000D3850000}"/>
    <cellStyle name="Total 2 2 3 2 5" xfId="5418" xr:uid="{00000000-0005-0000-0000-0000D4850000}"/>
    <cellStyle name="Total 2 2 3 2 5 2" xfId="14670" xr:uid="{00000000-0005-0000-0000-0000D5850000}"/>
    <cellStyle name="Total 2 2 3 2 5 2 2" xfId="23922" xr:uid="{00000000-0005-0000-0000-0000D6850000}"/>
    <cellStyle name="Total 2 2 3 2 5 2 3" xfId="33174" xr:uid="{00000000-0005-0000-0000-0000D7850000}"/>
    <cellStyle name="Total 2 2 3 2 6" xfId="8101" xr:uid="{00000000-0005-0000-0000-0000D8850000}"/>
    <cellStyle name="Total 2 2 3 2 6 2" xfId="17353" xr:uid="{00000000-0005-0000-0000-0000D9850000}"/>
    <cellStyle name="Total 2 2 3 2 6 2 2" xfId="26605" xr:uid="{00000000-0005-0000-0000-0000DA850000}"/>
    <cellStyle name="Total 2 2 3 2 6 2 3" xfId="35857" xr:uid="{00000000-0005-0000-0000-0000DB850000}"/>
    <cellStyle name="Total 2 2 3 2 7" xfId="11223" xr:uid="{00000000-0005-0000-0000-0000DC850000}"/>
    <cellStyle name="Total 2 2 3 2 7 2" xfId="20475" xr:uid="{00000000-0005-0000-0000-0000DD850000}"/>
    <cellStyle name="Total 2 2 3 2 7 3" xfId="29727" xr:uid="{00000000-0005-0000-0000-0000DE850000}"/>
    <cellStyle name="Total 2 2 3 3" xfId="2055" xr:uid="{00000000-0005-0000-0000-0000DF850000}"/>
    <cellStyle name="Total 2 2 3 3 2" xfId="2804" xr:uid="{00000000-0005-0000-0000-0000E0850000}"/>
    <cellStyle name="Total 2 2 3 3 2 2" xfId="6252" xr:uid="{00000000-0005-0000-0000-0000E1850000}"/>
    <cellStyle name="Total 2 2 3 3 2 2 2" xfId="15504" xr:uid="{00000000-0005-0000-0000-0000E2850000}"/>
    <cellStyle name="Total 2 2 3 3 2 2 2 2" xfId="24756" xr:uid="{00000000-0005-0000-0000-0000E3850000}"/>
    <cellStyle name="Total 2 2 3 3 2 2 2 3" xfId="34008" xr:uid="{00000000-0005-0000-0000-0000E4850000}"/>
    <cellStyle name="Total 2 2 3 3 2 3" xfId="8934" xr:uid="{00000000-0005-0000-0000-0000E5850000}"/>
    <cellStyle name="Total 2 2 3 3 2 3 2" xfId="18186" xr:uid="{00000000-0005-0000-0000-0000E6850000}"/>
    <cellStyle name="Total 2 2 3 3 2 3 2 2" xfId="27438" xr:uid="{00000000-0005-0000-0000-0000E7850000}"/>
    <cellStyle name="Total 2 2 3 3 2 3 2 3" xfId="36690" xr:uid="{00000000-0005-0000-0000-0000E8850000}"/>
    <cellStyle name="Total 2 2 3 3 2 4" xfId="12056" xr:uid="{00000000-0005-0000-0000-0000E9850000}"/>
    <cellStyle name="Total 2 2 3 3 2 4 2" xfId="21308" xr:uid="{00000000-0005-0000-0000-0000EA850000}"/>
    <cellStyle name="Total 2 2 3 3 2 4 3" xfId="30560" xr:uid="{00000000-0005-0000-0000-0000EB850000}"/>
    <cellStyle name="Total 2 2 3 3 3" xfId="3460" xr:uid="{00000000-0005-0000-0000-0000EC850000}"/>
    <cellStyle name="Total 2 2 3 3 3 2" xfId="6908" xr:uid="{00000000-0005-0000-0000-0000ED850000}"/>
    <cellStyle name="Total 2 2 3 3 3 2 2" xfId="16160" xr:uid="{00000000-0005-0000-0000-0000EE850000}"/>
    <cellStyle name="Total 2 2 3 3 3 2 2 2" xfId="25412" xr:uid="{00000000-0005-0000-0000-0000EF850000}"/>
    <cellStyle name="Total 2 2 3 3 3 2 2 3" xfId="34664" xr:uid="{00000000-0005-0000-0000-0000F0850000}"/>
    <cellStyle name="Total 2 2 3 3 3 3" xfId="9590" xr:uid="{00000000-0005-0000-0000-0000F1850000}"/>
    <cellStyle name="Total 2 2 3 3 3 3 2" xfId="18842" xr:uid="{00000000-0005-0000-0000-0000F2850000}"/>
    <cellStyle name="Total 2 2 3 3 3 3 2 2" xfId="28094" xr:uid="{00000000-0005-0000-0000-0000F3850000}"/>
    <cellStyle name="Total 2 2 3 3 3 3 2 3" xfId="37346" xr:uid="{00000000-0005-0000-0000-0000F4850000}"/>
    <cellStyle name="Total 2 2 3 3 3 4" xfId="12712" xr:uid="{00000000-0005-0000-0000-0000F5850000}"/>
    <cellStyle name="Total 2 2 3 3 3 4 2" xfId="21964" xr:uid="{00000000-0005-0000-0000-0000F6850000}"/>
    <cellStyle name="Total 2 2 3 3 3 4 3" xfId="31216" xr:uid="{00000000-0005-0000-0000-0000F7850000}"/>
    <cellStyle name="Total 2 2 3 3 4" xfId="4095" xr:uid="{00000000-0005-0000-0000-0000F8850000}"/>
    <cellStyle name="Total 2 2 3 3 4 2" xfId="7543" xr:uid="{00000000-0005-0000-0000-0000F9850000}"/>
    <cellStyle name="Total 2 2 3 3 4 2 2" xfId="16795" xr:uid="{00000000-0005-0000-0000-0000FA850000}"/>
    <cellStyle name="Total 2 2 3 3 4 2 2 2" xfId="26047" xr:uid="{00000000-0005-0000-0000-0000FB850000}"/>
    <cellStyle name="Total 2 2 3 3 4 2 2 3" xfId="35299" xr:uid="{00000000-0005-0000-0000-0000FC850000}"/>
    <cellStyle name="Total 2 2 3 3 4 3" xfId="10225" xr:uid="{00000000-0005-0000-0000-0000FD850000}"/>
    <cellStyle name="Total 2 2 3 3 4 3 2" xfId="19477" xr:uid="{00000000-0005-0000-0000-0000FE850000}"/>
    <cellStyle name="Total 2 2 3 3 4 3 2 2" xfId="28729" xr:uid="{00000000-0005-0000-0000-0000FF850000}"/>
    <cellStyle name="Total 2 2 3 3 4 3 2 3" xfId="37981" xr:uid="{00000000-0005-0000-0000-000000860000}"/>
    <cellStyle name="Total 2 2 3 3 4 4" xfId="13347" xr:uid="{00000000-0005-0000-0000-000001860000}"/>
    <cellStyle name="Total 2 2 3 3 4 4 2" xfId="22599" xr:uid="{00000000-0005-0000-0000-000002860000}"/>
    <cellStyle name="Total 2 2 3 3 4 4 3" xfId="31851" xr:uid="{00000000-0005-0000-0000-000003860000}"/>
    <cellStyle name="Total 2 2 3 3 5" xfId="5503" xr:uid="{00000000-0005-0000-0000-000004860000}"/>
    <cellStyle name="Total 2 2 3 3 5 2" xfId="14755" xr:uid="{00000000-0005-0000-0000-000005860000}"/>
    <cellStyle name="Total 2 2 3 3 5 2 2" xfId="24007" xr:uid="{00000000-0005-0000-0000-000006860000}"/>
    <cellStyle name="Total 2 2 3 3 5 2 3" xfId="33259" xr:uid="{00000000-0005-0000-0000-000007860000}"/>
    <cellStyle name="Total 2 2 3 3 6" xfId="8185" xr:uid="{00000000-0005-0000-0000-000008860000}"/>
    <cellStyle name="Total 2 2 3 3 6 2" xfId="17437" xr:uid="{00000000-0005-0000-0000-000009860000}"/>
    <cellStyle name="Total 2 2 3 3 6 2 2" xfId="26689" xr:uid="{00000000-0005-0000-0000-00000A860000}"/>
    <cellStyle name="Total 2 2 3 3 6 2 3" xfId="35941" xr:uid="{00000000-0005-0000-0000-00000B860000}"/>
    <cellStyle name="Total 2 2 3 3 7" xfId="11307" xr:uid="{00000000-0005-0000-0000-00000C860000}"/>
    <cellStyle name="Total 2 2 3 3 7 2" xfId="20559" xr:uid="{00000000-0005-0000-0000-00000D860000}"/>
    <cellStyle name="Total 2 2 3 3 7 3" xfId="29811" xr:uid="{00000000-0005-0000-0000-00000E860000}"/>
    <cellStyle name="Total 2 2 3 4" xfId="2129" xr:uid="{00000000-0005-0000-0000-00000F860000}"/>
    <cellStyle name="Total 2 2 3 4 2" xfId="2878" xr:uid="{00000000-0005-0000-0000-000010860000}"/>
    <cellStyle name="Total 2 2 3 4 2 2" xfId="6326" xr:uid="{00000000-0005-0000-0000-000011860000}"/>
    <cellStyle name="Total 2 2 3 4 2 2 2" xfId="15578" xr:uid="{00000000-0005-0000-0000-000012860000}"/>
    <cellStyle name="Total 2 2 3 4 2 2 2 2" xfId="24830" xr:uid="{00000000-0005-0000-0000-000013860000}"/>
    <cellStyle name="Total 2 2 3 4 2 2 2 3" xfId="34082" xr:uid="{00000000-0005-0000-0000-000014860000}"/>
    <cellStyle name="Total 2 2 3 4 2 3" xfId="9008" xr:uid="{00000000-0005-0000-0000-000015860000}"/>
    <cellStyle name="Total 2 2 3 4 2 3 2" xfId="18260" xr:uid="{00000000-0005-0000-0000-000016860000}"/>
    <cellStyle name="Total 2 2 3 4 2 3 2 2" xfId="27512" xr:uid="{00000000-0005-0000-0000-000017860000}"/>
    <cellStyle name="Total 2 2 3 4 2 3 2 3" xfId="36764" xr:uid="{00000000-0005-0000-0000-000018860000}"/>
    <cellStyle name="Total 2 2 3 4 2 4" xfId="12130" xr:uid="{00000000-0005-0000-0000-000019860000}"/>
    <cellStyle name="Total 2 2 3 4 2 4 2" xfId="21382" xr:uid="{00000000-0005-0000-0000-00001A860000}"/>
    <cellStyle name="Total 2 2 3 4 2 4 3" xfId="30634" xr:uid="{00000000-0005-0000-0000-00001B860000}"/>
    <cellStyle name="Total 2 2 3 4 3" xfId="3534" xr:uid="{00000000-0005-0000-0000-00001C860000}"/>
    <cellStyle name="Total 2 2 3 4 3 2" xfId="6982" xr:uid="{00000000-0005-0000-0000-00001D860000}"/>
    <cellStyle name="Total 2 2 3 4 3 2 2" xfId="16234" xr:uid="{00000000-0005-0000-0000-00001E860000}"/>
    <cellStyle name="Total 2 2 3 4 3 2 2 2" xfId="25486" xr:uid="{00000000-0005-0000-0000-00001F860000}"/>
    <cellStyle name="Total 2 2 3 4 3 2 2 3" xfId="34738" xr:uid="{00000000-0005-0000-0000-000020860000}"/>
    <cellStyle name="Total 2 2 3 4 3 3" xfId="9664" xr:uid="{00000000-0005-0000-0000-000021860000}"/>
    <cellStyle name="Total 2 2 3 4 3 3 2" xfId="18916" xr:uid="{00000000-0005-0000-0000-000022860000}"/>
    <cellStyle name="Total 2 2 3 4 3 3 2 2" xfId="28168" xr:uid="{00000000-0005-0000-0000-000023860000}"/>
    <cellStyle name="Total 2 2 3 4 3 3 2 3" xfId="37420" xr:uid="{00000000-0005-0000-0000-000024860000}"/>
    <cellStyle name="Total 2 2 3 4 3 4" xfId="12786" xr:uid="{00000000-0005-0000-0000-000025860000}"/>
    <cellStyle name="Total 2 2 3 4 3 4 2" xfId="22038" xr:uid="{00000000-0005-0000-0000-000026860000}"/>
    <cellStyle name="Total 2 2 3 4 3 4 3" xfId="31290" xr:uid="{00000000-0005-0000-0000-000027860000}"/>
    <cellStyle name="Total 2 2 3 4 4" xfId="4169" xr:uid="{00000000-0005-0000-0000-000028860000}"/>
    <cellStyle name="Total 2 2 3 4 4 2" xfId="7617" xr:uid="{00000000-0005-0000-0000-000029860000}"/>
    <cellStyle name="Total 2 2 3 4 4 2 2" xfId="16869" xr:uid="{00000000-0005-0000-0000-00002A860000}"/>
    <cellStyle name="Total 2 2 3 4 4 2 2 2" xfId="26121" xr:uid="{00000000-0005-0000-0000-00002B860000}"/>
    <cellStyle name="Total 2 2 3 4 4 2 2 3" xfId="35373" xr:uid="{00000000-0005-0000-0000-00002C860000}"/>
    <cellStyle name="Total 2 2 3 4 4 3" xfId="10299" xr:uid="{00000000-0005-0000-0000-00002D860000}"/>
    <cellStyle name="Total 2 2 3 4 4 3 2" xfId="19551" xr:uid="{00000000-0005-0000-0000-00002E860000}"/>
    <cellStyle name="Total 2 2 3 4 4 3 2 2" xfId="28803" xr:uid="{00000000-0005-0000-0000-00002F860000}"/>
    <cellStyle name="Total 2 2 3 4 4 3 2 3" xfId="38055" xr:uid="{00000000-0005-0000-0000-000030860000}"/>
    <cellStyle name="Total 2 2 3 4 4 4" xfId="13421" xr:uid="{00000000-0005-0000-0000-000031860000}"/>
    <cellStyle name="Total 2 2 3 4 4 4 2" xfId="22673" xr:uid="{00000000-0005-0000-0000-000032860000}"/>
    <cellStyle name="Total 2 2 3 4 4 4 3" xfId="31925" xr:uid="{00000000-0005-0000-0000-000033860000}"/>
    <cellStyle name="Total 2 2 3 4 5" xfId="5577" xr:uid="{00000000-0005-0000-0000-000034860000}"/>
    <cellStyle name="Total 2 2 3 4 5 2" xfId="14829" xr:uid="{00000000-0005-0000-0000-000035860000}"/>
    <cellStyle name="Total 2 2 3 4 5 2 2" xfId="24081" xr:uid="{00000000-0005-0000-0000-000036860000}"/>
    <cellStyle name="Total 2 2 3 4 5 2 3" xfId="33333" xr:uid="{00000000-0005-0000-0000-000037860000}"/>
    <cellStyle name="Total 2 2 3 4 6" xfId="8259" xr:uid="{00000000-0005-0000-0000-000038860000}"/>
    <cellStyle name="Total 2 2 3 4 6 2" xfId="17511" xr:uid="{00000000-0005-0000-0000-000039860000}"/>
    <cellStyle name="Total 2 2 3 4 6 2 2" xfId="26763" xr:uid="{00000000-0005-0000-0000-00003A860000}"/>
    <cellStyle name="Total 2 2 3 4 6 2 3" xfId="36015" xr:uid="{00000000-0005-0000-0000-00003B860000}"/>
    <cellStyle name="Total 2 2 3 4 7" xfId="11381" xr:uid="{00000000-0005-0000-0000-00003C860000}"/>
    <cellStyle name="Total 2 2 3 4 7 2" xfId="20633" xr:uid="{00000000-0005-0000-0000-00003D860000}"/>
    <cellStyle name="Total 2 2 3 4 7 3" xfId="29885" xr:uid="{00000000-0005-0000-0000-00003E860000}"/>
    <cellStyle name="Total 2 2 3 5" xfId="2197" xr:uid="{00000000-0005-0000-0000-00003F860000}"/>
    <cellStyle name="Total 2 2 3 5 2" xfId="2946" xr:uid="{00000000-0005-0000-0000-000040860000}"/>
    <cellStyle name="Total 2 2 3 5 2 2" xfId="6394" xr:uid="{00000000-0005-0000-0000-000041860000}"/>
    <cellStyle name="Total 2 2 3 5 2 2 2" xfId="15646" xr:uid="{00000000-0005-0000-0000-000042860000}"/>
    <cellStyle name="Total 2 2 3 5 2 2 2 2" xfId="24898" xr:uid="{00000000-0005-0000-0000-000043860000}"/>
    <cellStyle name="Total 2 2 3 5 2 2 2 3" xfId="34150" xr:uid="{00000000-0005-0000-0000-000044860000}"/>
    <cellStyle name="Total 2 2 3 5 2 3" xfId="9076" xr:uid="{00000000-0005-0000-0000-000045860000}"/>
    <cellStyle name="Total 2 2 3 5 2 3 2" xfId="18328" xr:uid="{00000000-0005-0000-0000-000046860000}"/>
    <cellStyle name="Total 2 2 3 5 2 3 2 2" xfId="27580" xr:uid="{00000000-0005-0000-0000-000047860000}"/>
    <cellStyle name="Total 2 2 3 5 2 3 2 3" xfId="36832" xr:uid="{00000000-0005-0000-0000-000048860000}"/>
    <cellStyle name="Total 2 2 3 5 2 4" xfId="12198" xr:uid="{00000000-0005-0000-0000-000049860000}"/>
    <cellStyle name="Total 2 2 3 5 2 4 2" xfId="21450" xr:uid="{00000000-0005-0000-0000-00004A860000}"/>
    <cellStyle name="Total 2 2 3 5 2 4 3" xfId="30702" xr:uid="{00000000-0005-0000-0000-00004B860000}"/>
    <cellStyle name="Total 2 2 3 5 3" xfId="3602" xr:uid="{00000000-0005-0000-0000-00004C860000}"/>
    <cellStyle name="Total 2 2 3 5 3 2" xfId="7050" xr:uid="{00000000-0005-0000-0000-00004D860000}"/>
    <cellStyle name="Total 2 2 3 5 3 2 2" xfId="16302" xr:uid="{00000000-0005-0000-0000-00004E860000}"/>
    <cellStyle name="Total 2 2 3 5 3 2 2 2" xfId="25554" xr:uid="{00000000-0005-0000-0000-00004F860000}"/>
    <cellStyle name="Total 2 2 3 5 3 2 2 3" xfId="34806" xr:uid="{00000000-0005-0000-0000-000050860000}"/>
    <cellStyle name="Total 2 2 3 5 3 3" xfId="9732" xr:uid="{00000000-0005-0000-0000-000051860000}"/>
    <cellStyle name="Total 2 2 3 5 3 3 2" xfId="18984" xr:uid="{00000000-0005-0000-0000-000052860000}"/>
    <cellStyle name="Total 2 2 3 5 3 3 2 2" xfId="28236" xr:uid="{00000000-0005-0000-0000-000053860000}"/>
    <cellStyle name="Total 2 2 3 5 3 3 2 3" xfId="37488" xr:uid="{00000000-0005-0000-0000-000054860000}"/>
    <cellStyle name="Total 2 2 3 5 3 4" xfId="12854" xr:uid="{00000000-0005-0000-0000-000055860000}"/>
    <cellStyle name="Total 2 2 3 5 3 4 2" xfId="22106" xr:uid="{00000000-0005-0000-0000-000056860000}"/>
    <cellStyle name="Total 2 2 3 5 3 4 3" xfId="31358" xr:uid="{00000000-0005-0000-0000-000057860000}"/>
    <cellStyle name="Total 2 2 3 5 4" xfId="4237" xr:uid="{00000000-0005-0000-0000-000058860000}"/>
    <cellStyle name="Total 2 2 3 5 4 2" xfId="7685" xr:uid="{00000000-0005-0000-0000-000059860000}"/>
    <cellStyle name="Total 2 2 3 5 4 2 2" xfId="16937" xr:uid="{00000000-0005-0000-0000-00005A860000}"/>
    <cellStyle name="Total 2 2 3 5 4 2 2 2" xfId="26189" xr:uid="{00000000-0005-0000-0000-00005B860000}"/>
    <cellStyle name="Total 2 2 3 5 4 2 2 3" xfId="35441" xr:uid="{00000000-0005-0000-0000-00005C860000}"/>
    <cellStyle name="Total 2 2 3 5 4 3" xfId="10367" xr:uid="{00000000-0005-0000-0000-00005D860000}"/>
    <cellStyle name="Total 2 2 3 5 4 3 2" xfId="19619" xr:uid="{00000000-0005-0000-0000-00005E860000}"/>
    <cellStyle name="Total 2 2 3 5 4 3 2 2" xfId="28871" xr:uid="{00000000-0005-0000-0000-00005F860000}"/>
    <cellStyle name="Total 2 2 3 5 4 3 2 3" xfId="38123" xr:uid="{00000000-0005-0000-0000-000060860000}"/>
    <cellStyle name="Total 2 2 3 5 4 4" xfId="13489" xr:uid="{00000000-0005-0000-0000-000061860000}"/>
    <cellStyle name="Total 2 2 3 5 4 4 2" xfId="22741" xr:uid="{00000000-0005-0000-0000-000062860000}"/>
    <cellStyle name="Total 2 2 3 5 4 4 3" xfId="31993" xr:uid="{00000000-0005-0000-0000-000063860000}"/>
    <cellStyle name="Total 2 2 3 5 5" xfId="5645" xr:uid="{00000000-0005-0000-0000-000064860000}"/>
    <cellStyle name="Total 2 2 3 5 5 2" xfId="14897" xr:uid="{00000000-0005-0000-0000-000065860000}"/>
    <cellStyle name="Total 2 2 3 5 5 2 2" xfId="24149" xr:uid="{00000000-0005-0000-0000-000066860000}"/>
    <cellStyle name="Total 2 2 3 5 5 2 3" xfId="33401" xr:uid="{00000000-0005-0000-0000-000067860000}"/>
    <cellStyle name="Total 2 2 3 5 6" xfId="8327" xr:uid="{00000000-0005-0000-0000-000068860000}"/>
    <cellStyle name="Total 2 2 3 5 6 2" xfId="17579" xr:uid="{00000000-0005-0000-0000-000069860000}"/>
    <cellStyle name="Total 2 2 3 5 6 2 2" xfId="26831" xr:uid="{00000000-0005-0000-0000-00006A860000}"/>
    <cellStyle name="Total 2 2 3 5 6 2 3" xfId="36083" xr:uid="{00000000-0005-0000-0000-00006B860000}"/>
    <cellStyle name="Total 2 2 3 5 7" xfId="11449" xr:uid="{00000000-0005-0000-0000-00006C860000}"/>
    <cellStyle name="Total 2 2 3 5 7 2" xfId="20701" xr:uid="{00000000-0005-0000-0000-00006D860000}"/>
    <cellStyle name="Total 2 2 3 5 7 3" xfId="29953" xr:uid="{00000000-0005-0000-0000-00006E860000}"/>
    <cellStyle name="Total 2 2 3 6" xfId="2255" xr:uid="{00000000-0005-0000-0000-00006F860000}"/>
    <cellStyle name="Total 2 2 3 6 2" xfId="3004" xr:uid="{00000000-0005-0000-0000-000070860000}"/>
    <cellStyle name="Total 2 2 3 6 2 2" xfId="6452" xr:uid="{00000000-0005-0000-0000-000071860000}"/>
    <cellStyle name="Total 2 2 3 6 2 2 2" xfId="15704" xr:uid="{00000000-0005-0000-0000-000072860000}"/>
    <cellStyle name="Total 2 2 3 6 2 2 2 2" xfId="24956" xr:uid="{00000000-0005-0000-0000-000073860000}"/>
    <cellStyle name="Total 2 2 3 6 2 2 2 3" xfId="34208" xr:uid="{00000000-0005-0000-0000-000074860000}"/>
    <cellStyle name="Total 2 2 3 6 2 3" xfId="9134" xr:uid="{00000000-0005-0000-0000-000075860000}"/>
    <cellStyle name="Total 2 2 3 6 2 3 2" xfId="18386" xr:uid="{00000000-0005-0000-0000-000076860000}"/>
    <cellStyle name="Total 2 2 3 6 2 3 2 2" xfId="27638" xr:uid="{00000000-0005-0000-0000-000077860000}"/>
    <cellStyle name="Total 2 2 3 6 2 3 2 3" xfId="36890" xr:uid="{00000000-0005-0000-0000-000078860000}"/>
    <cellStyle name="Total 2 2 3 6 2 4" xfId="12256" xr:uid="{00000000-0005-0000-0000-000079860000}"/>
    <cellStyle name="Total 2 2 3 6 2 4 2" xfId="21508" xr:uid="{00000000-0005-0000-0000-00007A860000}"/>
    <cellStyle name="Total 2 2 3 6 2 4 3" xfId="30760" xr:uid="{00000000-0005-0000-0000-00007B860000}"/>
    <cellStyle name="Total 2 2 3 6 3" xfId="3660" xr:uid="{00000000-0005-0000-0000-00007C860000}"/>
    <cellStyle name="Total 2 2 3 6 3 2" xfId="7108" xr:uid="{00000000-0005-0000-0000-00007D860000}"/>
    <cellStyle name="Total 2 2 3 6 3 2 2" xfId="16360" xr:uid="{00000000-0005-0000-0000-00007E860000}"/>
    <cellStyle name="Total 2 2 3 6 3 2 2 2" xfId="25612" xr:uid="{00000000-0005-0000-0000-00007F860000}"/>
    <cellStyle name="Total 2 2 3 6 3 2 2 3" xfId="34864" xr:uid="{00000000-0005-0000-0000-000080860000}"/>
    <cellStyle name="Total 2 2 3 6 3 3" xfId="9790" xr:uid="{00000000-0005-0000-0000-000081860000}"/>
    <cellStyle name="Total 2 2 3 6 3 3 2" xfId="19042" xr:uid="{00000000-0005-0000-0000-000082860000}"/>
    <cellStyle name="Total 2 2 3 6 3 3 2 2" xfId="28294" xr:uid="{00000000-0005-0000-0000-000083860000}"/>
    <cellStyle name="Total 2 2 3 6 3 3 2 3" xfId="37546" xr:uid="{00000000-0005-0000-0000-000084860000}"/>
    <cellStyle name="Total 2 2 3 6 3 4" xfId="12912" xr:uid="{00000000-0005-0000-0000-000085860000}"/>
    <cellStyle name="Total 2 2 3 6 3 4 2" xfId="22164" xr:uid="{00000000-0005-0000-0000-000086860000}"/>
    <cellStyle name="Total 2 2 3 6 3 4 3" xfId="31416" xr:uid="{00000000-0005-0000-0000-000087860000}"/>
    <cellStyle name="Total 2 2 3 6 4" xfId="4295" xr:uid="{00000000-0005-0000-0000-000088860000}"/>
    <cellStyle name="Total 2 2 3 6 4 2" xfId="7743" xr:uid="{00000000-0005-0000-0000-000089860000}"/>
    <cellStyle name="Total 2 2 3 6 4 2 2" xfId="16995" xr:uid="{00000000-0005-0000-0000-00008A860000}"/>
    <cellStyle name="Total 2 2 3 6 4 2 2 2" xfId="26247" xr:uid="{00000000-0005-0000-0000-00008B860000}"/>
    <cellStyle name="Total 2 2 3 6 4 2 2 3" xfId="35499" xr:uid="{00000000-0005-0000-0000-00008C860000}"/>
    <cellStyle name="Total 2 2 3 6 4 3" xfId="10425" xr:uid="{00000000-0005-0000-0000-00008D860000}"/>
    <cellStyle name="Total 2 2 3 6 4 3 2" xfId="19677" xr:uid="{00000000-0005-0000-0000-00008E860000}"/>
    <cellStyle name="Total 2 2 3 6 4 3 2 2" xfId="28929" xr:uid="{00000000-0005-0000-0000-00008F860000}"/>
    <cellStyle name="Total 2 2 3 6 4 3 2 3" xfId="38181" xr:uid="{00000000-0005-0000-0000-000090860000}"/>
    <cellStyle name="Total 2 2 3 6 4 4" xfId="13547" xr:uid="{00000000-0005-0000-0000-000091860000}"/>
    <cellStyle name="Total 2 2 3 6 4 4 2" xfId="22799" xr:uid="{00000000-0005-0000-0000-000092860000}"/>
    <cellStyle name="Total 2 2 3 6 4 4 3" xfId="32051" xr:uid="{00000000-0005-0000-0000-000093860000}"/>
    <cellStyle name="Total 2 2 3 6 5" xfId="5703" xr:uid="{00000000-0005-0000-0000-000094860000}"/>
    <cellStyle name="Total 2 2 3 6 5 2" xfId="14955" xr:uid="{00000000-0005-0000-0000-000095860000}"/>
    <cellStyle name="Total 2 2 3 6 5 2 2" xfId="24207" xr:uid="{00000000-0005-0000-0000-000096860000}"/>
    <cellStyle name="Total 2 2 3 6 5 2 3" xfId="33459" xr:uid="{00000000-0005-0000-0000-000097860000}"/>
    <cellStyle name="Total 2 2 3 6 6" xfId="8385" xr:uid="{00000000-0005-0000-0000-000098860000}"/>
    <cellStyle name="Total 2 2 3 6 6 2" xfId="17637" xr:uid="{00000000-0005-0000-0000-000099860000}"/>
    <cellStyle name="Total 2 2 3 6 6 2 2" xfId="26889" xr:uid="{00000000-0005-0000-0000-00009A860000}"/>
    <cellStyle name="Total 2 2 3 6 6 2 3" xfId="36141" xr:uid="{00000000-0005-0000-0000-00009B860000}"/>
    <cellStyle name="Total 2 2 3 6 7" xfId="11507" xr:uid="{00000000-0005-0000-0000-00009C860000}"/>
    <cellStyle name="Total 2 2 3 6 7 2" xfId="20759" xr:uid="{00000000-0005-0000-0000-00009D860000}"/>
    <cellStyle name="Total 2 2 3 6 7 3" xfId="30011" xr:uid="{00000000-0005-0000-0000-00009E860000}"/>
    <cellStyle name="Total 2 2 3 7" xfId="1090" xr:uid="{00000000-0005-0000-0000-00009F860000}"/>
    <cellStyle name="Total 2 2 3 7 2" xfId="4818" xr:uid="{00000000-0005-0000-0000-0000A0860000}"/>
    <cellStyle name="Total 2 2 3 7 2 2" xfId="14070" xr:uid="{00000000-0005-0000-0000-0000A1860000}"/>
    <cellStyle name="Total 2 2 3 7 2 2 2" xfId="23322" xr:uid="{00000000-0005-0000-0000-0000A2860000}"/>
    <cellStyle name="Total 2 2 3 7 2 2 3" xfId="32574" xr:uid="{00000000-0005-0000-0000-0000A3860000}"/>
    <cellStyle name="Total 2 2 3 7 3" xfId="4859" xr:uid="{00000000-0005-0000-0000-0000A4860000}"/>
    <cellStyle name="Total 2 2 3 7 3 2" xfId="14111" xr:uid="{00000000-0005-0000-0000-0000A5860000}"/>
    <cellStyle name="Total 2 2 3 7 3 2 2" xfId="23363" xr:uid="{00000000-0005-0000-0000-0000A6860000}"/>
    <cellStyle name="Total 2 2 3 7 3 2 3" xfId="32615" xr:uid="{00000000-0005-0000-0000-0000A7860000}"/>
    <cellStyle name="Total 2 2 3 7 4" xfId="10844" xr:uid="{00000000-0005-0000-0000-0000A8860000}"/>
    <cellStyle name="Total 2 2 3 7 4 2" xfId="20096" xr:uid="{00000000-0005-0000-0000-0000A9860000}"/>
    <cellStyle name="Total 2 2 3 7 4 3" xfId="29348" xr:uid="{00000000-0005-0000-0000-0000AA860000}"/>
    <cellStyle name="Total 2 2 3 8" xfId="2300" xr:uid="{00000000-0005-0000-0000-0000AB860000}"/>
    <cellStyle name="Total 2 2 3 8 2" xfId="5748" xr:uid="{00000000-0005-0000-0000-0000AC860000}"/>
    <cellStyle name="Total 2 2 3 8 2 2" xfId="15000" xr:uid="{00000000-0005-0000-0000-0000AD860000}"/>
    <cellStyle name="Total 2 2 3 8 2 2 2" xfId="24252" xr:uid="{00000000-0005-0000-0000-0000AE860000}"/>
    <cellStyle name="Total 2 2 3 8 2 2 3" xfId="33504" xr:uid="{00000000-0005-0000-0000-0000AF860000}"/>
    <cellStyle name="Total 2 2 3 8 3" xfId="8430" xr:uid="{00000000-0005-0000-0000-0000B0860000}"/>
    <cellStyle name="Total 2 2 3 8 3 2" xfId="17682" xr:uid="{00000000-0005-0000-0000-0000B1860000}"/>
    <cellStyle name="Total 2 2 3 8 3 2 2" xfId="26934" xr:uid="{00000000-0005-0000-0000-0000B2860000}"/>
    <cellStyle name="Total 2 2 3 8 3 2 3" xfId="36186" xr:uid="{00000000-0005-0000-0000-0000B3860000}"/>
    <cellStyle name="Total 2 2 3 8 4" xfId="11552" xr:uid="{00000000-0005-0000-0000-0000B4860000}"/>
    <cellStyle name="Total 2 2 3 8 4 2" xfId="20804" xr:uid="{00000000-0005-0000-0000-0000B5860000}"/>
    <cellStyle name="Total 2 2 3 8 4 3" xfId="30056" xr:uid="{00000000-0005-0000-0000-0000B6860000}"/>
    <cellStyle name="Total 2 2 3 9" xfId="2335" xr:uid="{00000000-0005-0000-0000-0000B7860000}"/>
    <cellStyle name="Total 2 2 3 9 2" xfId="5783" xr:uid="{00000000-0005-0000-0000-0000B8860000}"/>
    <cellStyle name="Total 2 2 3 9 2 2" xfId="15035" xr:uid="{00000000-0005-0000-0000-0000B9860000}"/>
    <cellStyle name="Total 2 2 3 9 2 2 2" xfId="24287" xr:uid="{00000000-0005-0000-0000-0000BA860000}"/>
    <cellStyle name="Total 2 2 3 9 2 2 3" xfId="33539" xr:uid="{00000000-0005-0000-0000-0000BB860000}"/>
    <cellStyle name="Total 2 2 3 9 3" xfId="8465" xr:uid="{00000000-0005-0000-0000-0000BC860000}"/>
    <cellStyle name="Total 2 2 3 9 3 2" xfId="17717" xr:uid="{00000000-0005-0000-0000-0000BD860000}"/>
    <cellStyle name="Total 2 2 3 9 3 2 2" xfId="26969" xr:uid="{00000000-0005-0000-0000-0000BE860000}"/>
    <cellStyle name="Total 2 2 3 9 3 2 3" xfId="36221" xr:uid="{00000000-0005-0000-0000-0000BF860000}"/>
    <cellStyle name="Total 2 2 3 9 4" xfId="11587" xr:uid="{00000000-0005-0000-0000-0000C0860000}"/>
    <cellStyle name="Total 2 2 3 9 4 2" xfId="20839" xr:uid="{00000000-0005-0000-0000-0000C1860000}"/>
    <cellStyle name="Total 2 2 3 9 4 3" xfId="30091" xr:uid="{00000000-0005-0000-0000-0000C2860000}"/>
    <cellStyle name="Total 2 2 4" xfId="828" xr:uid="{00000000-0005-0000-0000-0000C3860000}"/>
    <cellStyle name="Total 2 2 4 10" xfId="4571" xr:uid="{00000000-0005-0000-0000-0000C4860000}"/>
    <cellStyle name="Total 2 2 4 10 2" xfId="13823" xr:uid="{00000000-0005-0000-0000-0000C5860000}"/>
    <cellStyle name="Total 2 2 4 10 2 2" xfId="23075" xr:uid="{00000000-0005-0000-0000-0000C6860000}"/>
    <cellStyle name="Total 2 2 4 10 2 3" xfId="32327" xr:uid="{00000000-0005-0000-0000-0000C7860000}"/>
    <cellStyle name="Total 2 2 4 11" xfId="855" xr:uid="{00000000-0005-0000-0000-0000C8860000}"/>
    <cellStyle name="Total 2 2 4 11 2" xfId="10609" xr:uid="{00000000-0005-0000-0000-0000C9860000}"/>
    <cellStyle name="Total 2 2 4 11 2 2" xfId="19861" xr:uid="{00000000-0005-0000-0000-0000CA860000}"/>
    <cellStyle name="Total 2 2 4 11 2 3" xfId="29113" xr:uid="{00000000-0005-0000-0000-0000CB860000}"/>
    <cellStyle name="Total 2 2 4 12" xfId="10600" xr:uid="{00000000-0005-0000-0000-0000CC860000}"/>
    <cellStyle name="Total 2 2 4 12 2" xfId="19852" xr:uid="{00000000-0005-0000-0000-0000CD860000}"/>
    <cellStyle name="Total 2 2 4 12 3" xfId="29104" xr:uid="{00000000-0005-0000-0000-0000CE860000}"/>
    <cellStyle name="Total 2 2 4 2" xfId="2007" xr:uid="{00000000-0005-0000-0000-0000CF860000}"/>
    <cellStyle name="Total 2 2 4 2 2" xfId="2760" xr:uid="{00000000-0005-0000-0000-0000D0860000}"/>
    <cellStyle name="Total 2 2 4 2 2 2" xfId="6208" xr:uid="{00000000-0005-0000-0000-0000D1860000}"/>
    <cellStyle name="Total 2 2 4 2 2 2 2" xfId="15460" xr:uid="{00000000-0005-0000-0000-0000D2860000}"/>
    <cellStyle name="Total 2 2 4 2 2 2 2 2" xfId="24712" xr:uid="{00000000-0005-0000-0000-0000D3860000}"/>
    <cellStyle name="Total 2 2 4 2 2 2 2 3" xfId="33964" xr:uid="{00000000-0005-0000-0000-0000D4860000}"/>
    <cellStyle name="Total 2 2 4 2 2 3" xfId="8890" xr:uid="{00000000-0005-0000-0000-0000D5860000}"/>
    <cellStyle name="Total 2 2 4 2 2 3 2" xfId="18142" xr:uid="{00000000-0005-0000-0000-0000D6860000}"/>
    <cellStyle name="Total 2 2 4 2 2 3 2 2" xfId="27394" xr:uid="{00000000-0005-0000-0000-0000D7860000}"/>
    <cellStyle name="Total 2 2 4 2 2 3 2 3" xfId="36646" xr:uid="{00000000-0005-0000-0000-0000D8860000}"/>
    <cellStyle name="Total 2 2 4 2 2 4" xfId="12012" xr:uid="{00000000-0005-0000-0000-0000D9860000}"/>
    <cellStyle name="Total 2 2 4 2 2 4 2" xfId="21264" xr:uid="{00000000-0005-0000-0000-0000DA860000}"/>
    <cellStyle name="Total 2 2 4 2 2 4 3" xfId="30516" xr:uid="{00000000-0005-0000-0000-0000DB860000}"/>
    <cellStyle name="Total 2 2 4 2 3" xfId="3416" xr:uid="{00000000-0005-0000-0000-0000DC860000}"/>
    <cellStyle name="Total 2 2 4 2 3 2" xfId="6864" xr:uid="{00000000-0005-0000-0000-0000DD860000}"/>
    <cellStyle name="Total 2 2 4 2 3 2 2" xfId="16116" xr:uid="{00000000-0005-0000-0000-0000DE860000}"/>
    <cellStyle name="Total 2 2 4 2 3 2 2 2" xfId="25368" xr:uid="{00000000-0005-0000-0000-0000DF860000}"/>
    <cellStyle name="Total 2 2 4 2 3 2 2 3" xfId="34620" xr:uid="{00000000-0005-0000-0000-0000E0860000}"/>
    <cellStyle name="Total 2 2 4 2 3 3" xfId="9546" xr:uid="{00000000-0005-0000-0000-0000E1860000}"/>
    <cellStyle name="Total 2 2 4 2 3 3 2" xfId="18798" xr:uid="{00000000-0005-0000-0000-0000E2860000}"/>
    <cellStyle name="Total 2 2 4 2 3 3 2 2" xfId="28050" xr:uid="{00000000-0005-0000-0000-0000E3860000}"/>
    <cellStyle name="Total 2 2 4 2 3 3 2 3" xfId="37302" xr:uid="{00000000-0005-0000-0000-0000E4860000}"/>
    <cellStyle name="Total 2 2 4 2 3 4" xfId="12668" xr:uid="{00000000-0005-0000-0000-0000E5860000}"/>
    <cellStyle name="Total 2 2 4 2 3 4 2" xfId="21920" xr:uid="{00000000-0005-0000-0000-0000E6860000}"/>
    <cellStyle name="Total 2 2 4 2 3 4 3" xfId="31172" xr:uid="{00000000-0005-0000-0000-0000E7860000}"/>
    <cellStyle name="Total 2 2 4 2 4" xfId="4051" xr:uid="{00000000-0005-0000-0000-0000E8860000}"/>
    <cellStyle name="Total 2 2 4 2 4 2" xfId="7499" xr:uid="{00000000-0005-0000-0000-0000E9860000}"/>
    <cellStyle name="Total 2 2 4 2 4 2 2" xfId="16751" xr:uid="{00000000-0005-0000-0000-0000EA860000}"/>
    <cellStyle name="Total 2 2 4 2 4 2 2 2" xfId="26003" xr:uid="{00000000-0005-0000-0000-0000EB860000}"/>
    <cellStyle name="Total 2 2 4 2 4 2 2 3" xfId="35255" xr:uid="{00000000-0005-0000-0000-0000EC860000}"/>
    <cellStyle name="Total 2 2 4 2 4 3" xfId="10181" xr:uid="{00000000-0005-0000-0000-0000ED860000}"/>
    <cellStyle name="Total 2 2 4 2 4 3 2" xfId="19433" xr:uid="{00000000-0005-0000-0000-0000EE860000}"/>
    <cellStyle name="Total 2 2 4 2 4 3 2 2" xfId="28685" xr:uid="{00000000-0005-0000-0000-0000EF860000}"/>
    <cellStyle name="Total 2 2 4 2 4 3 2 3" xfId="37937" xr:uid="{00000000-0005-0000-0000-0000F0860000}"/>
    <cellStyle name="Total 2 2 4 2 4 4" xfId="13303" xr:uid="{00000000-0005-0000-0000-0000F1860000}"/>
    <cellStyle name="Total 2 2 4 2 4 4 2" xfId="22555" xr:uid="{00000000-0005-0000-0000-0000F2860000}"/>
    <cellStyle name="Total 2 2 4 2 4 4 3" xfId="31807" xr:uid="{00000000-0005-0000-0000-0000F3860000}"/>
    <cellStyle name="Total 2 2 4 2 5" xfId="5457" xr:uid="{00000000-0005-0000-0000-0000F4860000}"/>
    <cellStyle name="Total 2 2 4 2 5 2" xfId="14709" xr:uid="{00000000-0005-0000-0000-0000F5860000}"/>
    <cellStyle name="Total 2 2 4 2 5 2 2" xfId="23961" xr:uid="{00000000-0005-0000-0000-0000F6860000}"/>
    <cellStyle name="Total 2 2 4 2 5 2 3" xfId="33213" xr:uid="{00000000-0005-0000-0000-0000F7860000}"/>
    <cellStyle name="Total 2 2 4 2 6" xfId="8140" xr:uid="{00000000-0005-0000-0000-0000F8860000}"/>
    <cellStyle name="Total 2 2 4 2 6 2" xfId="17392" xr:uid="{00000000-0005-0000-0000-0000F9860000}"/>
    <cellStyle name="Total 2 2 4 2 6 2 2" xfId="26644" xr:uid="{00000000-0005-0000-0000-0000FA860000}"/>
    <cellStyle name="Total 2 2 4 2 6 2 3" xfId="35896" xr:uid="{00000000-0005-0000-0000-0000FB860000}"/>
    <cellStyle name="Total 2 2 4 2 7" xfId="11262" xr:uid="{00000000-0005-0000-0000-0000FC860000}"/>
    <cellStyle name="Total 2 2 4 2 7 2" xfId="20514" xr:uid="{00000000-0005-0000-0000-0000FD860000}"/>
    <cellStyle name="Total 2 2 4 2 7 3" xfId="29766" xr:uid="{00000000-0005-0000-0000-0000FE860000}"/>
    <cellStyle name="Total 2 2 4 3" xfId="2089" xr:uid="{00000000-0005-0000-0000-0000FF860000}"/>
    <cellStyle name="Total 2 2 4 3 2" xfId="2838" xr:uid="{00000000-0005-0000-0000-000000870000}"/>
    <cellStyle name="Total 2 2 4 3 2 2" xfId="6286" xr:uid="{00000000-0005-0000-0000-000001870000}"/>
    <cellStyle name="Total 2 2 4 3 2 2 2" xfId="15538" xr:uid="{00000000-0005-0000-0000-000002870000}"/>
    <cellStyle name="Total 2 2 4 3 2 2 2 2" xfId="24790" xr:uid="{00000000-0005-0000-0000-000003870000}"/>
    <cellStyle name="Total 2 2 4 3 2 2 2 3" xfId="34042" xr:uid="{00000000-0005-0000-0000-000004870000}"/>
    <cellStyle name="Total 2 2 4 3 2 3" xfId="8968" xr:uid="{00000000-0005-0000-0000-000005870000}"/>
    <cellStyle name="Total 2 2 4 3 2 3 2" xfId="18220" xr:uid="{00000000-0005-0000-0000-000006870000}"/>
    <cellStyle name="Total 2 2 4 3 2 3 2 2" xfId="27472" xr:uid="{00000000-0005-0000-0000-000007870000}"/>
    <cellStyle name="Total 2 2 4 3 2 3 2 3" xfId="36724" xr:uid="{00000000-0005-0000-0000-000008870000}"/>
    <cellStyle name="Total 2 2 4 3 2 4" xfId="12090" xr:uid="{00000000-0005-0000-0000-000009870000}"/>
    <cellStyle name="Total 2 2 4 3 2 4 2" xfId="21342" xr:uid="{00000000-0005-0000-0000-00000A870000}"/>
    <cellStyle name="Total 2 2 4 3 2 4 3" xfId="30594" xr:uid="{00000000-0005-0000-0000-00000B870000}"/>
    <cellStyle name="Total 2 2 4 3 3" xfId="3494" xr:uid="{00000000-0005-0000-0000-00000C870000}"/>
    <cellStyle name="Total 2 2 4 3 3 2" xfId="6942" xr:uid="{00000000-0005-0000-0000-00000D870000}"/>
    <cellStyle name="Total 2 2 4 3 3 2 2" xfId="16194" xr:uid="{00000000-0005-0000-0000-00000E870000}"/>
    <cellStyle name="Total 2 2 4 3 3 2 2 2" xfId="25446" xr:uid="{00000000-0005-0000-0000-00000F870000}"/>
    <cellStyle name="Total 2 2 4 3 3 2 2 3" xfId="34698" xr:uid="{00000000-0005-0000-0000-000010870000}"/>
    <cellStyle name="Total 2 2 4 3 3 3" xfId="9624" xr:uid="{00000000-0005-0000-0000-000011870000}"/>
    <cellStyle name="Total 2 2 4 3 3 3 2" xfId="18876" xr:uid="{00000000-0005-0000-0000-000012870000}"/>
    <cellStyle name="Total 2 2 4 3 3 3 2 2" xfId="28128" xr:uid="{00000000-0005-0000-0000-000013870000}"/>
    <cellStyle name="Total 2 2 4 3 3 3 2 3" xfId="37380" xr:uid="{00000000-0005-0000-0000-000014870000}"/>
    <cellStyle name="Total 2 2 4 3 3 4" xfId="12746" xr:uid="{00000000-0005-0000-0000-000015870000}"/>
    <cellStyle name="Total 2 2 4 3 3 4 2" xfId="21998" xr:uid="{00000000-0005-0000-0000-000016870000}"/>
    <cellStyle name="Total 2 2 4 3 3 4 3" xfId="31250" xr:uid="{00000000-0005-0000-0000-000017870000}"/>
    <cellStyle name="Total 2 2 4 3 4" xfId="4129" xr:uid="{00000000-0005-0000-0000-000018870000}"/>
    <cellStyle name="Total 2 2 4 3 4 2" xfId="7577" xr:uid="{00000000-0005-0000-0000-000019870000}"/>
    <cellStyle name="Total 2 2 4 3 4 2 2" xfId="16829" xr:uid="{00000000-0005-0000-0000-00001A870000}"/>
    <cellStyle name="Total 2 2 4 3 4 2 2 2" xfId="26081" xr:uid="{00000000-0005-0000-0000-00001B870000}"/>
    <cellStyle name="Total 2 2 4 3 4 2 2 3" xfId="35333" xr:uid="{00000000-0005-0000-0000-00001C870000}"/>
    <cellStyle name="Total 2 2 4 3 4 3" xfId="10259" xr:uid="{00000000-0005-0000-0000-00001D870000}"/>
    <cellStyle name="Total 2 2 4 3 4 3 2" xfId="19511" xr:uid="{00000000-0005-0000-0000-00001E870000}"/>
    <cellStyle name="Total 2 2 4 3 4 3 2 2" xfId="28763" xr:uid="{00000000-0005-0000-0000-00001F870000}"/>
    <cellStyle name="Total 2 2 4 3 4 3 2 3" xfId="38015" xr:uid="{00000000-0005-0000-0000-000020870000}"/>
    <cellStyle name="Total 2 2 4 3 4 4" xfId="13381" xr:uid="{00000000-0005-0000-0000-000021870000}"/>
    <cellStyle name="Total 2 2 4 3 4 4 2" xfId="22633" xr:uid="{00000000-0005-0000-0000-000022870000}"/>
    <cellStyle name="Total 2 2 4 3 4 4 3" xfId="31885" xr:uid="{00000000-0005-0000-0000-000023870000}"/>
    <cellStyle name="Total 2 2 4 3 5" xfId="5537" xr:uid="{00000000-0005-0000-0000-000024870000}"/>
    <cellStyle name="Total 2 2 4 3 5 2" xfId="14789" xr:uid="{00000000-0005-0000-0000-000025870000}"/>
    <cellStyle name="Total 2 2 4 3 5 2 2" xfId="24041" xr:uid="{00000000-0005-0000-0000-000026870000}"/>
    <cellStyle name="Total 2 2 4 3 5 2 3" xfId="33293" xr:uid="{00000000-0005-0000-0000-000027870000}"/>
    <cellStyle name="Total 2 2 4 3 6" xfId="8219" xr:uid="{00000000-0005-0000-0000-000028870000}"/>
    <cellStyle name="Total 2 2 4 3 6 2" xfId="17471" xr:uid="{00000000-0005-0000-0000-000029870000}"/>
    <cellStyle name="Total 2 2 4 3 6 2 2" xfId="26723" xr:uid="{00000000-0005-0000-0000-00002A870000}"/>
    <cellStyle name="Total 2 2 4 3 6 2 3" xfId="35975" xr:uid="{00000000-0005-0000-0000-00002B870000}"/>
    <cellStyle name="Total 2 2 4 3 7" xfId="11341" xr:uid="{00000000-0005-0000-0000-00002C870000}"/>
    <cellStyle name="Total 2 2 4 3 7 2" xfId="20593" xr:uid="{00000000-0005-0000-0000-00002D870000}"/>
    <cellStyle name="Total 2 2 4 3 7 3" xfId="29845" xr:uid="{00000000-0005-0000-0000-00002E870000}"/>
    <cellStyle name="Total 2 2 4 4" xfId="2162" xr:uid="{00000000-0005-0000-0000-00002F870000}"/>
    <cellStyle name="Total 2 2 4 4 2" xfId="2911" xr:uid="{00000000-0005-0000-0000-000030870000}"/>
    <cellStyle name="Total 2 2 4 4 2 2" xfId="6359" xr:uid="{00000000-0005-0000-0000-000031870000}"/>
    <cellStyle name="Total 2 2 4 4 2 2 2" xfId="15611" xr:uid="{00000000-0005-0000-0000-000032870000}"/>
    <cellStyle name="Total 2 2 4 4 2 2 2 2" xfId="24863" xr:uid="{00000000-0005-0000-0000-000033870000}"/>
    <cellStyle name="Total 2 2 4 4 2 2 2 3" xfId="34115" xr:uid="{00000000-0005-0000-0000-000034870000}"/>
    <cellStyle name="Total 2 2 4 4 2 3" xfId="9041" xr:uid="{00000000-0005-0000-0000-000035870000}"/>
    <cellStyle name="Total 2 2 4 4 2 3 2" xfId="18293" xr:uid="{00000000-0005-0000-0000-000036870000}"/>
    <cellStyle name="Total 2 2 4 4 2 3 2 2" xfId="27545" xr:uid="{00000000-0005-0000-0000-000037870000}"/>
    <cellStyle name="Total 2 2 4 4 2 3 2 3" xfId="36797" xr:uid="{00000000-0005-0000-0000-000038870000}"/>
    <cellStyle name="Total 2 2 4 4 2 4" xfId="12163" xr:uid="{00000000-0005-0000-0000-000039870000}"/>
    <cellStyle name="Total 2 2 4 4 2 4 2" xfId="21415" xr:uid="{00000000-0005-0000-0000-00003A870000}"/>
    <cellStyle name="Total 2 2 4 4 2 4 3" xfId="30667" xr:uid="{00000000-0005-0000-0000-00003B870000}"/>
    <cellStyle name="Total 2 2 4 4 3" xfId="3567" xr:uid="{00000000-0005-0000-0000-00003C870000}"/>
    <cellStyle name="Total 2 2 4 4 3 2" xfId="7015" xr:uid="{00000000-0005-0000-0000-00003D870000}"/>
    <cellStyle name="Total 2 2 4 4 3 2 2" xfId="16267" xr:uid="{00000000-0005-0000-0000-00003E870000}"/>
    <cellStyle name="Total 2 2 4 4 3 2 2 2" xfId="25519" xr:uid="{00000000-0005-0000-0000-00003F870000}"/>
    <cellStyle name="Total 2 2 4 4 3 2 2 3" xfId="34771" xr:uid="{00000000-0005-0000-0000-000040870000}"/>
    <cellStyle name="Total 2 2 4 4 3 3" xfId="9697" xr:uid="{00000000-0005-0000-0000-000041870000}"/>
    <cellStyle name="Total 2 2 4 4 3 3 2" xfId="18949" xr:uid="{00000000-0005-0000-0000-000042870000}"/>
    <cellStyle name="Total 2 2 4 4 3 3 2 2" xfId="28201" xr:uid="{00000000-0005-0000-0000-000043870000}"/>
    <cellStyle name="Total 2 2 4 4 3 3 2 3" xfId="37453" xr:uid="{00000000-0005-0000-0000-000044870000}"/>
    <cellStyle name="Total 2 2 4 4 3 4" xfId="12819" xr:uid="{00000000-0005-0000-0000-000045870000}"/>
    <cellStyle name="Total 2 2 4 4 3 4 2" xfId="22071" xr:uid="{00000000-0005-0000-0000-000046870000}"/>
    <cellStyle name="Total 2 2 4 4 3 4 3" xfId="31323" xr:uid="{00000000-0005-0000-0000-000047870000}"/>
    <cellStyle name="Total 2 2 4 4 4" xfId="4202" xr:uid="{00000000-0005-0000-0000-000048870000}"/>
    <cellStyle name="Total 2 2 4 4 4 2" xfId="7650" xr:uid="{00000000-0005-0000-0000-000049870000}"/>
    <cellStyle name="Total 2 2 4 4 4 2 2" xfId="16902" xr:uid="{00000000-0005-0000-0000-00004A870000}"/>
    <cellStyle name="Total 2 2 4 4 4 2 2 2" xfId="26154" xr:uid="{00000000-0005-0000-0000-00004B870000}"/>
    <cellStyle name="Total 2 2 4 4 4 2 2 3" xfId="35406" xr:uid="{00000000-0005-0000-0000-00004C870000}"/>
    <cellStyle name="Total 2 2 4 4 4 3" xfId="10332" xr:uid="{00000000-0005-0000-0000-00004D870000}"/>
    <cellStyle name="Total 2 2 4 4 4 3 2" xfId="19584" xr:uid="{00000000-0005-0000-0000-00004E870000}"/>
    <cellStyle name="Total 2 2 4 4 4 3 2 2" xfId="28836" xr:uid="{00000000-0005-0000-0000-00004F870000}"/>
    <cellStyle name="Total 2 2 4 4 4 3 2 3" xfId="38088" xr:uid="{00000000-0005-0000-0000-000050870000}"/>
    <cellStyle name="Total 2 2 4 4 4 4" xfId="13454" xr:uid="{00000000-0005-0000-0000-000051870000}"/>
    <cellStyle name="Total 2 2 4 4 4 4 2" xfId="22706" xr:uid="{00000000-0005-0000-0000-000052870000}"/>
    <cellStyle name="Total 2 2 4 4 4 4 3" xfId="31958" xr:uid="{00000000-0005-0000-0000-000053870000}"/>
    <cellStyle name="Total 2 2 4 4 5" xfId="5610" xr:uid="{00000000-0005-0000-0000-000054870000}"/>
    <cellStyle name="Total 2 2 4 4 5 2" xfId="14862" xr:uid="{00000000-0005-0000-0000-000055870000}"/>
    <cellStyle name="Total 2 2 4 4 5 2 2" xfId="24114" xr:uid="{00000000-0005-0000-0000-000056870000}"/>
    <cellStyle name="Total 2 2 4 4 5 2 3" xfId="33366" xr:uid="{00000000-0005-0000-0000-000057870000}"/>
    <cellStyle name="Total 2 2 4 4 6" xfId="8292" xr:uid="{00000000-0005-0000-0000-000058870000}"/>
    <cellStyle name="Total 2 2 4 4 6 2" xfId="17544" xr:uid="{00000000-0005-0000-0000-000059870000}"/>
    <cellStyle name="Total 2 2 4 4 6 2 2" xfId="26796" xr:uid="{00000000-0005-0000-0000-00005A870000}"/>
    <cellStyle name="Total 2 2 4 4 6 2 3" xfId="36048" xr:uid="{00000000-0005-0000-0000-00005B870000}"/>
    <cellStyle name="Total 2 2 4 4 7" xfId="11414" xr:uid="{00000000-0005-0000-0000-00005C870000}"/>
    <cellStyle name="Total 2 2 4 4 7 2" xfId="20666" xr:uid="{00000000-0005-0000-0000-00005D870000}"/>
    <cellStyle name="Total 2 2 4 4 7 3" xfId="29918" xr:uid="{00000000-0005-0000-0000-00005E870000}"/>
    <cellStyle name="Total 2 2 4 5" xfId="2225" xr:uid="{00000000-0005-0000-0000-00005F870000}"/>
    <cellStyle name="Total 2 2 4 5 2" xfId="2974" xr:uid="{00000000-0005-0000-0000-000060870000}"/>
    <cellStyle name="Total 2 2 4 5 2 2" xfId="6422" xr:uid="{00000000-0005-0000-0000-000061870000}"/>
    <cellStyle name="Total 2 2 4 5 2 2 2" xfId="15674" xr:uid="{00000000-0005-0000-0000-000062870000}"/>
    <cellStyle name="Total 2 2 4 5 2 2 2 2" xfId="24926" xr:uid="{00000000-0005-0000-0000-000063870000}"/>
    <cellStyle name="Total 2 2 4 5 2 2 2 3" xfId="34178" xr:uid="{00000000-0005-0000-0000-000064870000}"/>
    <cellStyle name="Total 2 2 4 5 2 3" xfId="9104" xr:uid="{00000000-0005-0000-0000-000065870000}"/>
    <cellStyle name="Total 2 2 4 5 2 3 2" xfId="18356" xr:uid="{00000000-0005-0000-0000-000066870000}"/>
    <cellStyle name="Total 2 2 4 5 2 3 2 2" xfId="27608" xr:uid="{00000000-0005-0000-0000-000067870000}"/>
    <cellStyle name="Total 2 2 4 5 2 3 2 3" xfId="36860" xr:uid="{00000000-0005-0000-0000-000068870000}"/>
    <cellStyle name="Total 2 2 4 5 2 4" xfId="12226" xr:uid="{00000000-0005-0000-0000-000069870000}"/>
    <cellStyle name="Total 2 2 4 5 2 4 2" xfId="21478" xr:uid="{00000000-0005-0000-0000-00006A870000}"/>
    <cellStyle name="Total 2 2 4 5 2 4 3" xfId="30730" xr:uid="{00000000-0005-0000-0000-00006B870000}"/>
    <cellStyle name="Total 2 2 4 5 3" xfId="3630" xr:uid="{00000000-0005-0000-0000-00006C870000}"/>
    <cellStyle name="Total 2 2 4 5 3 2" xfId="7078" xr:uid="{00000000-0005-0000-0000-00006D870000}"/>
    <cellStyle name="Total 2 2 4 5 3 2 2" xfId="16330" xr:uid="{00000000-0005-0000-0000-00006E870000}"/>
    <cellStyle name="Total 2 2 4 5 3 2 2 2" xfId="25582" xr:uid="{00000000-0005-0000-0000-00006F870000}"/>
    <cellStyle name="Total 2 2 4 5 3 2 2 3" xfId="34834" xr:uid="{00000000-0005-0000-0000-000070870000}"/>
    <cellStyle name="Total 2 2 4 5 3 3" xfId="9760" xr:uid="{00000000-0005-0000-0000-000071870000}"/>
    <cellStyle name="Total 2 2 4 5 3 3 2" xfId="19012" xr:uid="{00000000-0005-0000-0000-000072870000}"/>
    <cellStyle name="Total 2 2 4 5 3 3 2 2" xfId="28264" xr:uid="{00000000-0005-0000-0000-000073870000}"/>
    <cellStyle name="Total 2 2 4 5 3 3 2 3" xfId="37516" xr:uid="{00000000-0005-0000-0000-000074870000}"/>
    <cellStyle name="Total 2 2 4 5 3 4" xfId="12882" xr:uid="{00000000-0005-0000-0000-000075870000}"/>
    <cellStyle name="Total 2 2 4 5 3 4 2" xfId="22134" xr:uid="{00000000-0005-0000-0000-000076870000}"/>
    <cellStyle name="Total 2 2 4 5 3 4 3" xfId="31386" xr:uid="{00000000-0005-0000-0000-000077870000}"/>
    <cellStyle name="Total 2 2 4 5 4" xfId="4265" xr:uid="{00000000-0005-0000-0000-000078870000}"/>
    <cellStyle name="Total 2 2 4 5 4 2" xfId="7713" xr:uid="{00000000-0005-0000-0000-000079870000}"/>
    <cellStyle name="Total 2 2 4 5 4 2 2" xfId="16965" xr:uid="{00000000-0005-0000-0000-00007A870000}"/>
    <cellStyle name="Total 2 2 4 5 4 2 2 2" xfId="26217" xr:uid="{00000000-0005-0000-0000-00007B870000}"/>
    <cellStyle name="Total 2 2 4 5 4 2 2 3" xfId="35469" xr:uid="{00000000-0005-0000-0000-00007C870000}"/>
    <cellStyle name="Total 2 2 4 5 4 3" xfId="10395" xr:uid="{00000000-0005-0000-0000-00007D870000}"/>
    <cellStyle name="Total 2 2 4 5 4 3 2" xfId="19647" xr:uid="{00000000-0005-0000-0000-00007E870000}"/>
    <cellStyle name="Total 2 2 4 5 4 3 2 2" xfId="28899" xr:uid="{00000000-0005-0000-0000-00007F870000}"/>
    <cellStyle name="Total 2 2 4 5 4 3 2 3" xfId="38151" xr:uid="{00000000-0005-0000-0000-000080870000}"/>
    <cellStyle name="Total 2 2 4 5 4 4" xfId="13517" xr:uid="{00000000-0005-0000-0000-000081870000}"/>
    <cellStyle name="Total 2 2 4 5 4 4 2" xfId="22769" xr:uid="{00000000-0005-0000-0000-000082870000}"/>
    <cellStyle name="Total 2 2 4 5 4 4 3" xfId="32021" xr:uid="{00000000-0005-0000-0000-000083870000}"/>
    <cellStyle name="Total 2 2 4 5 5" xfId="5673" xr:uid="{00000000-0005-0000-0000-000084870000}"/>
    <cellStyle name="Total 2 2 4 5 5 2" xfId="14925" xr:uid="{00000000-0005-0000-0000-000085870000}"/>
    <cellStyle name="Total 2 2 4 5 5 2 2" xfId="24177" xr:uid="{00000000-0005-0000-0000-000086870000}"/>
    <cellStyle name="Total 2 2 4 5 5 2 3" xfId="33429" xr:uid="{00000000-0005-0000-0000-000087870000}"/>
    <cellStyle name="Total 2 2 4 5 6" xfId="8355" xr:uid="{00000000-0005-0000-0000-000088870000}"/>
    <cellStyle name="Total 2 2 4 5 6 2" xfId="17607" xr:uid="{00000000-0005-0000-0000-000089870000}"/>
    <cellStyle name="Total 2 2 4 5 6 2 2" xfId="26859" xr:uid="{00000000-0005-0000-0000-00008A870000}"/>
    <cellStyle name="Total 2 2 4 5 6 2 3" xfId="36111" xr:uid="{00000000-0005-0000-0000-00008B870000}"/>
    <cellStyle name="Total 2 2 4 5 7" xfId="11477" xr:uid="{00000000-0005-0000-0000-00008C870000}"/>
    <cellStyle name="Total 2 2 4 5 7 2" xfId="20729" xr:uid="{00000000-0005-0000-0000-00008D870000}"/>
    <cellStyle name="Total 2 2 4 5 7 3" xfId="29981" xr:uid="{00000000-0005-0000-0000-00008E870000}"/>
    <cellStyle name="Total 2 2 4 6" xfId="2283" xr:uid="{00000000-0005-0000-0000-00008F870000}"/>
    <cellStyle name="Total 2 2 4 6 2" xfId="3032" xr:uid="{00000000-0005-0000-0000-000090870000}"/>
    <cellStyle name="Total 2 2 4 6 2 2" xfId="6480" xr:uid="{00000000-0005-0000-0000-000091870000}"/>
    <cellStyle name="Total 2 2 4 6 2 2 2" xfId="15732" xr:uid="{00000000-0005-0000-0000-000092870000}"/>
    <cellStyle name="Total 2 2 4 6 2 2 2 2" xfId="24984" xr:uid="{00000000-0005-0000-0000-000093870000}"/>
    <cellStyle name="Total 2 2 4 6 2 2 2 3" xfId="34236" xr:uid="{00000000-0005-0000-0000-000094870000}"/>
    <cellStyle name="Total 2 2 4 6 2 3" xfId="9162" xr:uid="{00000000-0005-0000-0000-000095870000}"/>
    <cellStyle name="Total 2 2 4 6 2 3 2" xfId="18414" xr:uid="{00000000-0005-0000-0000-000096870000}"/>
    <cellStyle name="Total 2 2 4 6 2 3 2 2" xfId="27666" xr:uid="{00000000-0005-0000-0000-000097870000}"/>
    <cellStyle name="Total 2 2 4 6 2 3 2 3" xfId="36918" xr:uid="{00000000-0005-0000-0000-000098870000}"/>
    <cellStyle name="Total 2 2 4 6 2 4" xfId="12284" xr:uid="{00000000-0005-0000-0000-000099870000}"/>
    <cellStyle name="Total 2 2 4 6 2 4 2" xfId="21536" xr:uid="{00000000-0005-0000-0000-00009A870000}"/>
    <cellStyle name="Total 2 2 4 6 2 4 3" xfId="30788" xr:uid="{00000000-0005-0000-0000-00009B870000}"/>
    <cellStyle name="Total 2 2 4 6 3" xfId="3688" xr:uid="{00000000-0005-0000-0000-00009C870000}"/>
    <cellStyle name="Total 2 2 4 6 3 2" xfId="7136" xr:uid="{00000000-0005-0000-0000-00009D870000}"/>
    <cellStyle name="Total 2 2 4 6 3 2 2" xfId="16388" xr:uid="{00000000-0005-0000-0000-00009E870000}"/>
    <cellStyle name="Total 2 2 4 6 3 2 2 2" xfId="25640" xr:uid="{00000000-0005-0000-0000-00009F870000}"/>
    <cellStyle name="Total 2 2 4 6 3 2 2 3" xfId="34892" xr:uid="{00000000-0005-0000-0000-0000A0870000}"/>
    <cellStyle name="Total 2 2 4 6 3 3" xfId="9818" xr:uid="{00000000-0005-0000-0000-0000A1870000}"/>
    <cellStyle name="Total 2 2 4 6 3 3 2" xfId="19070" xr:uid="{00000000-0005-0000-0000-0000A2870000}"/>
    <cellStyle name="Total 2 2 4 6 3 3 2 2" xfId="28322" xr:uid="{00000000-0005-0000-0000-0000A3870000}"/>
    <cellStyle name="Total 2 2 4 6 3 3 2 3" xfId="37574" xr:uid="{00000000-0005-0000-0000-0000A4870000}"/>
    <cellStyle name="Total 2 2 4 6 3 4" xfId="12940" xr:uid="{00000000-0005-0000-0000-0000A5870000}"/>
    <cellStyle name="Total 2 2 4 6 3 4 2" xfId="22192" xr:uid="{00000000-0005-0000-0000-0000A6870000}"/>
    <cellStyle name="Total 2 2 4 6 3 4 3" xfId="31444" xr:uid="{00000000-0005-0000-0000-0000A7870000}"/>
    <cellStyle name="Total 2 2 4 6 4" xfId="4323" xr:uid="{00000000-0005-0000-0000-0000A8870000}"/>
    <cellStyle name="Total 2 2 4 6 4 2" xfId="7771" xr:uid="{00000000-0005-0000-0000-0000A9870000}"/>
    <cellStyle name="Total 2 2 4 6 4 2 2" xfId="17023" xr:uid="{00000000-0005-0000-0000-0000AA870000}"/>
    <cellStyle name="Total 2 2 4 6 4 2 2 2" xfId="26275" xr:uid="{00000000-0005-0000-0000-0000AB870000}"/>
    <cellStyle name="Total 2 2 4 6 4 2 2 3" xfId="35527" xr:uid="{00000000-0005-0000-0000-0000AC870000}"/>
    <cellStyle name="Total 2 2 4 6 4 3" xfId="10453" xr:uid="{00000000-0005-0000-0000-0000AD870000}"/>
    <cellStyle name="Total 2 2 4 6 4 3 2" xfId="19705" xr:uid="{00000000-0005-0000-0000-0000AE870000}"/>
    <cellStyle name="Total 2 2 4 6 4 3 2 2" xfId="28957" xr:uid="{00000000-0005-0000-0000-0000AF870000}"/>
    <cellStyle name="Total 2 2 4 6 4 3 2 3" xfId="38209" xr:uid="{00000000-0005-0000-0000-0000B0870000}"/>
    <cellStyle name="Total 2 2 4 6 4 4" xfId="13575" xr:uid="{00000000-0005-0000-0000-0000B1870000}"/>
    <cellStyle name="Total 2 2 4 6 4 4 2" xfId="22827" xr:uid="{00000000-0005-0000-0000-0000B2870000}"/>
    <cellStyle name="Total 2 2 4 6 4 4 3" xfId="32079" xr:uid="{00000000-0005-0000-0000-0000B3870000}"/>
    <cellStyle name="Total 2 2 4 6 5" xfId="5731" xr:uid="{00000000-0005-0000-0000-0000B4870000}"/>
    <cellStyle name="Total 2 2 4 6 5 2" xfId="14983" xr:uid="{00000000-0005-0000-0000-0000B5870000}"/>
    <cellStyle name="Total 2 2 4 6 5 2 2" xfId="24235" xr:uid="{00000000-0005-0000-0000-0000B6870000}"/>
    <cellStyle name="Total 2 2 4 6 5 2 3" xfId="33487" xr:uid="{00000000-0005-0000-0000-0000B7870000}"/>
    <cellStyle name="Total 2 2 4 6 6" xfId="8413" xr:uid="{00000000-0005-0000-0000-0000B8870000}"/>
    <cellStyle name="Total 2 2 4 6 6 2" xfId="17665" xr:uid="{00000000-0005-0000-0000-0000B9870000}"/>
    <cellStyle name="Total 2 2 4 6 6 2 2" xfId="26917" xr:uid="{00000000-0005-0000-0000-0000BA870000}"/>
    <cellStyle name="Total 2 2 4 6 6 2 3" xfId="36169" xr:uid="{00000000-0005-0000-0000-0000BB870000}"/>
    <cellStyle name="Total 2 2 4 6 7" xfId="11535" xr:uid="{00000000-0005-0000-0000-0000BC870000}"/>
    <cellStyle name="Total 2 2 4 6 7 2" xfId="20787" xr:uid="{00000000-0005-0000-0000-0000BD870000}"/>
    <cellStyle name="Total 2 2 4 6 7 3" xfId="30039" xr:uid="{00000000-0005-0000-0000-0000BE870000}"/>
    <cellStyle name="Total 2 2 4 7" xfId="1126" xr:uid="{00000000-0005-0000-0000-0000BF870000}"/>
    <cellStyle name="Total 2 2 4 7 2" xfId="4854" xr:uid="{00000000-0005-0000-0000-0000C0870000}"/>
    <cellStyle name="Total 2 2 4 7 2 2" xfId="14106" xr:uid="{00000000-0005-0000-0000-0000C1870000}"/>
    <cellStyle name="Total 2 2 4 7 2 2 2" xfId="23358" xr:uid="{00000000-0005-0000-0000-0000C2870000}"/>
    <cellStyle name="Total 2 2 4 7 2 2 3" xfId="32610" xr:uid="{00000000-0005-0000-0000-0000C3870000}"/>
    <cellStyle name="Total 2 2 4 7 3" xfId="4587" xr:uid="{00000000-0005-0000-0000-0000C4870000}"/>
    <cellStyle name="Total 2 2 4 7 3 2" xfId="13839" xr:uid="{00000000-0005-0000-0000-0000C5870000}"/>
    <cellStyle name="Total 2 2 4 7 3 2 2" xfId="23091" xr:uid="{00000000-0005-0000-0000-0000C6870000}"/>
    <cellStyle name="Total 2 2 4 7 3 2 3" xfId="32343" xr:uid="{00000000-0005-0000-0000-0000C7870000}"/>
    <cellStyle name="Total 2 2 4 7 4" xfId="10880" xr:uid="{00000000-0005-0000-0000-0000C8870000}"/>
    <cellStyle name="Total 2 2 4 7 4 2" xfId="20132" xr:uid="{00000000-0005-0000-0000-0000C9870000}"/>
    <cellStyle name="Total 2 2 4 7 4 3" xfId="29384" xr:uid="{00000000-0005-0000-0000-0000CA870000}"/>
    <cellStyle name="Total 2 2 4 8" xfId="2332" xr:uid="{00000000-0005-0000-0000-0000CB870000}"/>
    <cellStyle name="Total 2 2 4 8 2" xfId="5780" xr:uid="{00000000-0005-0000-0000-0000CC870000}"/>
    <cellStyle name="Total 2 2 4 8 2 2" xfId="15032" xr:uid="{00000000-0005-0000-0000-0000CD870000}"/>
    <cellStyle name="Total 2 2 4 8 2 2 2" xfId="24284" xr:uid="{00000000-0005-0000-0000-0000CE870000}"/>
    <cellStyle name="Total 2 2 4 8 2 2 3" xfId="33536" xr:uid="{00000000-0005-0000-0000-0000CF870000}"/>
    <cellStyle name="Total 2 2 4 8 3" xfId="8462" xr:uid="{00000000-0005-0000-0000-0000D0870000}"/>
    <cellStyle name="Total 2 2 4 8 3 2" xfId="17714" xr:uid="{00000000-0005-0000-0000-0000D1870000}"/>
    <cellStyle name="Total 2 2 4 8 3 2 2" xfId="26966" xr:uid="{00000000-0005-0000-0000-0000D2870000}"/>
    <cellStyle name="Total 2 2 4 8 3 2 3" xfId="36218" xr:uid="{00000000-0005-0000-0000-0000D3870000}"/>
    <cellStyle name="Total 2 2 4 8 4" xfId="11584" xr:uid="{00000000-0005-0000-0000-0000D4870000}"/>
    <cellStyle name="Total 2 2 4 8 4 2" xfId="20836" xr:uid="{00000000-0005-0000-0000-0000D5870000}"/>
    <cellStyle name="Total 2 2 4 8 4 3" xfId="30088" xr:uid="{00000000-0005-0000-0000-0000D6870000}"/>
    <cellStyle name="Total 2 2 4 9" xfId="925" xr:uid="{00000000-0005-0000-0000-0000D7870000}"/>
    <cellStyle name="Total 2 2 4 9 2" xfId="4653" xr:uid="{00000000-0005-0000-0000-0000D8870000}"/>
    <cellStyle name="Total 2 2 4 9 2 2" xfId="13905" xr:uid="{00000000-0005-0000-0000-0000D9870000}"/>
    <cellStyle name="Total 2 2 4 9 2 2 2" xfId="23157" xr:uid="{00000000-0005-0000-0000-0000DA870000}"/>
    <cellStyle name="Total 2 2 4 9 2 2 3" xfId="32409" xr:uid="{00000000-0005-0000-0000-0000DB870000}"/>
    <cellStyle name="Total 2 2 4 9 3" xfId="4580" xr:uid="{00000000-0005-0000-0000-0000DC870000}"/>
    <cellStyle name="Total 2 2 4 9 3 2" xfId="13832" xr:uid="{00000000-0005-0000-0000-0000DD870000}"/>
    <cellStyle name="Total 2 2 4 9 3 2 2" xfId="23084" xr:uid="{00000000-0005-0000-0000-0000DE870000}"/>
    <cellStyle name="Total 2 2 4 9 3 2 3" xfId="32336" xr:uid="{00000000-0005-0000-0000-0000DF870000}"/>
    <cellStyle name="Total 2 2 4 9 4" xfId="10679" xr:uid="{00000000-0005-0000-0000-0000E0870000}"/>
    <cellStyle name="Total 2 2 4 9 4 2" xfId="19931" xr:uid="{00000000-0005-0000-0000-0000E1870000}"/>
    <cellStyle name="Total 2 2 4 9 4 3" xfId="29183" xr:uid="{00000000-0005-0000-0000-0000E2870000}"/>
    <cellStyle name="Total 2 2 5" xfId="1785" xr:uid="{00000000-0005-0000-0000-0000E3870000}"/>
    <cellStyle name="Total 2 2 5 2" xfId="2538" xr:uid="{00000000-0005-0000-0000-0000E4870000}"/>
    <cellStyle name="Total 2 2 5 2 2" xfId="5986" xr:uid="{00000000-0005-0000-0000-0000E5870000}"/>
    <cellStyle name="Total 2 2 5 2 2 2" xfId="15238" xr:uid="{00000000-0005-0000-0000-0000E6870000}"/>
    <cellStyle name="Total 2 2 5 2 2 2 2" xfId="24490" xr:uid="{00000000-0005-0000-0000-0000E7870000}"/>
    <cellStyle name="Total 2 2 5 2 2 2 3" xfId="33742" xr:uid="{00000000-0005-0000-0000-0000E8870000}"/>
    <cellStyle name="Total 2 2 5 2 3" xfId="8668" xr:uid="{00000000-0005-0000-0000-0000E9870000}"/>
    <cellStyle name="Total 2 2 5 2 3 2" xfId="17920" xr:uid="{00000000-0005-0000-0000-0000EA870000}"/>
    <cellStyle name="Total 2 2 5 2 3 2 2" xfId="27172" xr:uid="{00000000-0005-0000-0000-0000EB870000}"/>
    <cellStyle name="Total 2 2 5 2 3 2 3" xfId="36424" xr:uid="{00000000-0005-0000-0000-0000EC870000}"/>
    <cellStyle name="Total 2 2 5 2 4" xfId="11790" xr:uid="{00000000-0005-0000-0000-0000ED870000}"/>
    <cellStyle name="Total 2 2 5 2 4 2" xfId="21042" xr:uid="{00000000-0005-0000-0000-0000EE870000}"/>
    <cellStyle name="Total 2 2 5 2 4 3" xfId="30294" xr:uid="{00000000-0005-0000-0000-0000EF870000}"/>
    <cellStyle name="Total 2 2 5 3" xfId="3194" xr:uid="{00000000-0005-0000-0000-0000F0870000}"/>
    <cellStyle name="Total 2 2 5 3 2" xfId="6642" xr:uid="{00000000-0005-0000-0000-0000F1870000}"/>
    <cellStyle name="Total 2 2 5 3 2 2" xfId="15894" xr:uid="{00000000-0005-0000-0000-0000F2870000}"/>
    <cellStyle name="Total 2 2 5 3 2 2 2" xfId="25146" xr:uid="{00000000-0005-0000-0000-0000F3870000}"/>
    <cellStyle name="Total 2 2 5 3 2 2 3" xfId="34398" xr:uid="{00000000-0005-0000-0000-0000F4870000}"/>
    <cellStyle name="Total 2 2 5 3 3" xfId="9324" xr:uid="{00000000-0005-0000-0000-0000F5870000}"/>
    <cellStyle name="Total 2 2 5 3 3 2" xfId="18576" xr:uid="{00000000-0005-0000-0000-0000F6870000}"/>
    <cellStyle name="Total 2 2 5 3 3 2 2" xfId="27828" xr:uid="{00000000-0005-0000-0000-0000F7870000}"/>
    <cellStyle name="Total 2 2 5 3 3 2 3" xfId="37080" xr:uid="{00000000-0005-0000-0000-0000F8870000}"/>
    <cellStyle name="Total 2 2 5 3 4" xfId="12446" xr:uid="{00000000-0005-0000-0000-0000F9870000}"/>
    <cellStyle name="Total 2 2 5 3 4 2" xfId="21698" xr:uid="{00000000-0005-0000-0000-0000FA870000}"/>
    <cellStyle name="Total 2 2 5 3 4 3" xfId="30950" xr:uid="{00000000-0005-0000-0000-0000FB870000}"/>
    <cellStyle name="Total 2 2 5 4" xfId="3829" xr:uid="{00000000-0005-0000-0000-0000FC870000}"/>
    <cellStyle name="Total 2 2 5 4 2" xfId="7277" xr:uid="{00000000-0005-0000-0000-0000FD870000}"/>
    <cellStyle name="Total 2 2 5 4 2 2" xfId="16529" xr:uid="{00000000-0005-0000-0000-0000FE870000}"/>
    <cellStyle name="Total 2 2 5 4 2 2 2" xfId="25781" xr:uid="{00000000-0005-0000-0000-0000FF870000}"/>
    <cellStyle name="Total 2 2 5 4 2 2 3" xfId="35033" xr:uid="{00000000-0005-0000-0000-000000880000}"/>
    <cellStyle name="Total 2 2 5 4 3" xfId="9959" xr:uid="{00000000-0005-0000-0000-000001880000}"/>
    <cellStyle name="Total 2 2 5 4 3 2" xfId="19211" xr:uid="{00000000-0005-0000-0000-000002880000}"/>
    <cellStyle name="Total 2 2 5 4 3 2 2" xfId="28463" xr:uid="{00000000-0005-0000-0000-000003880000}"/>
    <cellStyle name="Total 2 2 5 4 3 2 3" xfId="37715" xr:uid="{00000000-0005-0000-0000-000004880000}"/>
    <cellStyle name="Total 2 2 5 4 4" xfId="13081" xr:uid="{00000000-0005-0000-0000-000005880000}"/>
    <cellStyle name="Total 2 2 5 4 4 2" xfId="22333" xr:uid="{00000000-0005-0000-0000-000006880000}"/>
    <cellStyle name="Total 2 2 5 4 4 3" xfId="31585" xr:uid="{00000000-0005-0000-0000-000007880000}"/>
    <cellStyle name="Total 2 2 5 5" xfId="5235" xr:uid="{00000000-0005-0000-0000-000008880000}"/>
    <cellStyle name="Total 2 2 5 5 2" xfId="14487" xr:uid="{00000000-0005-0000-0000-000009880000}"/>
    <cellStyle name="Total 2 2 5 5 2 2" xfId="23739" xr:uid="{00000000-0005-0000-0000-00000A880000}"/>
    <cellStyle name="Total 2 2 5 5 2 3" xfId="32991" xr:uid="{00000000-0005-0000-0000-00000B880000}"/>
    <cellStyle name="Total 2 2 5 6" xfId="7918" xr:uid="{00000000-0005-0000-0000-00000C880000}"/>
    <cellStyle name="Total 2 2 5 6 2" xfId="17170" xr:uid="{00000000-0005-0000-0000-00000D880000}"/>
    <cellStyle name="Total 2 2 5 6 2 2" xfId="26422" xr:uid="{00000000-0005-0000-0000-00000E880000}"/>
    <cellStyle name="Total 2 2 5 6 2 3" xfId="35674" xr:uid="{00000000-0005-0000-0000-00000F880000}"/>
    <cellStyle name="Total 2 2 5 7" xfId="11040" xr:uid="{00000000-0005-0000-0000-000010880000}"/>
    <cellStyle name="Total 2 2 5 7 2" xfId="20292" xr:uid="{00000000-0005-0000-0000-000011880000}"/>
    <cellStyle name="Total 2 2 5 7 3" xfId="29544" xr:uid="{00000000-0005-0000-0000-000012880000}"/>
    <cellStyle name="Total 2 2 6" xfId="1725" xr:uid="{00000000-0005-0000-0000-000013880000}"/>
    <cellStyle name="Total 2 2 6 2" xfId="2478" xr:uid="{00000000-0005-0000-0000-000014880000}"/>
    <cellStyle name="Total 2 2 6 2 2" xfId="5926" xr:uid="{00000000-0005-0000-0000-000015880000}"/>
    <cellStyle name="Total 2 2 6 2 2 2" xfId="15178" xr:uid="{00000000-0005-0000-0000-000016880000}"/>
    <cellStyle name="Total 2 2 6 2 2 2 2" xfId="24430" xr:uid="{00000000-0005-0000-0000-000017880000}"/>
    <cellStyle name="Total 2 2 6 2 2 2 3" xfId="33682" xr:uid="{00000000-0005-0000-0000-000018880000}"/>
    <cellStyle name="Total 2 2 6 2 3" xfId="8608" xr:uid="{00000000-0005-0000-0000-000019880000}"/>
    <cellStyle name="Total 2 2 6 2 3 2" xfId="17860" xr:uid="{00000000-0005-0000-0000-00001A880000}"/>
    <cellStyle name="Total 2 2 6 2 3 2 2" xfId="27112" xr:uid="{00000000-0005-0000-0000-00001B880000}"/>
    <cellStyle name="Total 2 2 6 2 3 2 3" xfId="36364" xr:uid="{00000000-0005-0000-0000-00001C880000}"/>
    <cellStyle name="Total 2 2 6 2 4" xfId="11730" xr:uid="{00000000-0005-0000-0000-00001D880000}"/>
    <cellStyle name="Total 2 2 6 2 4 2" xfId="20982" xr:uid="{00000000-0005-0000-0000-00001E880000}"/>
    <cellStyle name="Total 2 2 6 2 4 3" xfId="30234" xr:uid="{00000000-0005-0000-0000-00001F880000}"/>
    <cellStyle name="Total 2 2 6 3" xfId="3134" xr:uid="{00000000-0005-0000-0000-000020880000}"/>
    <cellStyle name="Total 2 2 6 3 2" xfId="6582" xr:uid="{00000000-0005-0000-0000-000021880000}"/>
    <cellStyle name="Total 2 2 6 3 2 2" xfId="15834" xr:uid="{00000000-0005-0000-0000-000022880000}"/>
    <cellStyle name="Total 2 2 6 3 2 2 2" xfId="25086" xr:uid="{00000000-0005-0000-0000-000023880000}"/>
    <cellStyle name="Total 2 2 6 3 2 2 3" xfId="34338" xr:uid="{00000000-0005-0000-0000-000024880000}"/>
    <cellStyle name="Total 2 2 6 3 3" xfId="9264" xr:uid="{00000000-0005-0000-0000-000025880000}"/>
    <cellStyle name="Total 2 2 6 3 3 2" xfId="18516" xr:uid="{00000000-0005-0000-0000-000026880000}"/>
    <cellStyle name="Total 2 2 6 3 3 2 2" xfId="27768" xr:uid="{00000000-0005-0000-0000-000027880000}"/>
    <cellStyle name="Total 2 2 6 3 3 2 3" xfId="37020" xr:uid="{00000000-0005-0000-0000-000028880000}"/>
    <cellStyle name="Total 2 2 6 3 4" xfId="12386" xr:uid="{00000000-0005-0000-0000-000029880000}"/>
    <cellStyle name="Total 2 2 6 3 4 2" xfId="21638" xr:uid="{00000000-0005-0000-0000-00002A880000}"/>
    <cellStyle name="Total 2 2 6 3 4 3" xfId="30890" xr:uid="{00000000-0005-0000-0000-00002B880000}"/>
    <cellStyle name="Total 2 2 6 4" xfId="3769" xr:uid="{00000000-0005-0000-0000-00002C880000}"/>
    <cellStyle name="Total 2 2 6 4 2" xfId="7217" xr:uid="{00000000-0005-0000-0000-00002D880000}"/>
    <cellStyle name="Total 2 2 6 4 2 2" xfId="16469" xr:uid="{00000000-0005-0000-0000-00002E880000}"/>
    <cellStyle name="Total 2 2 6 4 2 2 2" xfId="25721" xr:uid="{00000000-0005-0000-0000-00002F880000}"/>
    <cellStyle name="Total 2 2 6 4 2 2 3" xfId="34973" xr:uid="{00000000-0005-0000-0000-000030880000}"/>
    <cellStyle name="Total 2 2 6 4 3" xfId="9899" xr:uid="{00000000-0005-0000-0000-000031880000}"/>
    <cellStyle name="Total 2 2 6 4 3 2" xfId="19151" xr:uid="{00000000-0005-0000-0000-000032880000}"/>
    <cellStyle name="Total 2 2 6 4 3 2 2" xfId="28403" xr:uid="{00000000-0005-0000-0000-000033880000}"/>
    <cellStyle name="Total 2 2 6 4 3 2 3" xfId="37655" xr:uid="{00000000-0005-0000-0000-000034880000}"/>
    <cellStyle name="Total 2 2 6 4 4" xfId="13021" xr:uid="{00000000-0005-0000-0000-000035880000}"/>
    <cellStyle name="Total 2 2 6 4 4 2" xfId="22273" xr:uid="{00000000-0005-0000-0000-000036880000}"/>
    <cellStyle name="Total 2 2 6 4 4 3" xfId="31525" xr:uid="{00000000-0005-0000-0000-000037880000}"/>
    <cellStyle name="Total 2 2 6 5" xfId="5175" xr:uid="{00000000-0005-0000-0000-000038880000}"/>
    <cellStyle name="Total 2 2 6 5 2" xfId="14427" xr:uid="{00000000-0005-0000-0000-000039880000}"/>
    <cellStyle name="Total 2 2 6 5 2 2" xfId="23679" xr:uid="{00000000-0005-0000-0000-00003A880000}"/>
    <cellStyle name="Total 2 2 6 5 2 3" xfId="32931" xr:uid="{00000000-0005-0000-0000-00003B880000}"/>
    <cellStyle name="Total 2 2 6 6" xfId="7858" xr:uid="{00000000-0005-0000-0000-00003C880000}"/>
    <cellStyle name="Total 2 2 6 6 2" xfId="17110" xr:uid="{00000000-0005-0000-0000-00003D880000}"/>
    <cellStyle name="Total 2 2 6 6 2 2" xfId="26362" xr:uid="{00000000-0005-0000-0000-00003E880000}"/>
    <cellStyle name="Total 2 2 6 6 2 3" xfId="35614" xr:uid="{00000000-0005-0000-0000-00003F880000}"/>
    <cellStyle name="Total 2 2 6 7" xfId="10980" xr:uid="{00000000-0005-0000-0000-000040880000}"/>
    <cellStyle name="Total 2 2 6 7 2" xfId="20232" xr:uid="{00000000-0005-0000-0000-000041880000}"/>
    <cellStyle name="Total 2 2 6 7 3" xfId="29484" xr:uid="{00000000-0005-0000-0000-000042880000}"/>
    <cellStyle name="Total 2 2 7" xfId="1792" xr:uid="{00000000-0005-0000-0000-000043880000}"/>
    <cellStyle name="Total 2 2 7 2" xfId="2545" xr:uid="{00000000-0005-0000-0000-000044880000}"/>
    <cellStyle name="Total 2 2 7 2 2" xfId="5993" xr:uid="{00000000-0005-0000-0000-000045880000}"/>
    <cellStyle name="Total 2 2 7 2 2 2" xfId="15245" xr:uid="{00000000-0005-0000-0000-000046880000}"/>
    <cellStyle name="Total 2 2 7 2 2 2 2" xfId="24497" xr:uid="{00000000-0005-0000-0000-000047880000}"/>
    <cellStyle name="Total 2 2 7 2 2 2 3" xfId="33749" xr:uid="{00000000-0005-0000-0000-000048880000}"/>
    <cellStyle name="Total 2 2 7 2 3" xfId="8675" xr:uid="{00000000-0005-0000-0000-000049880000}"/>
    <cellStyle name="Total 2 2 7 2 3 2" xfId="17927" xr:uid="{00000000-0005-0000-0000-00004A880000}"/>
    <cellStyle name="Total 2 2 7 2 3 2 2" xfId="27179" xr:uid="{00000000-0005-0000-0000-00004B880000}"/>
    <cellStyle name="Total 2 2 7 2 3 2 3" xfId="36431" xr:uid="{00000000-0005-0000-0000-00004C880000}"/>
    <cellStyle name="Total 2 2 7 2 4" xfId="11797" xr:uid="{00000000-0005-0000-0000-00004D880000}"/>
    <cellStyle name="Total 2 2 7 2 4 2" xfId="21049" xr:uid="{00000000-0005-0000-0000-00004E880000}"/>
    <cellStyle name="Total 2 2 7 2 4 3" xfId="30301" xr:uid="{00000000-0005-0000-0000-00004F880000}"/>
    <cellStyle name="Total 2 2 7 3" xfId="3201" xr:uid="{00000000-0005-0000-0000-000050880000}"/>
    <cellStyle name="Total 2 2 7 3 2" xfId="6649" xr:uid="{00000000-0005-0000-0000-000051880000}"/>
    <cellStyle name="Total 2 2 7 3 2 2" xfId="15901" xr:uid="{00000000-0005-0000-0000-000052880000}"/>
    <cellStyle name="Total 2 2 7 3 2 2 2" xfId="25153" xr:uid="{00000000-0005-0000-0000-000053880000}"/>
    <cellStyle name="Total 2 2 7 3 2 2 3" xfId="34405" xr:uid="{00000000-0005-0000-0000-000054880000}"/>
    <cellStyle name="Total 2 2 7 3 3" xfId="9331" xr:uid="{00000000-0005-0000-0000-000055880000}"/>
    <cellStyle name="Total 2 2 7 3 3 2" xfId="18583" xr:uid="{00000000-0005-0000-0000-000056880000}"/>
    <cellStyle name="Total 2 2 7 3 3 2 2" xfId="27835" xr:uid="{00000000-0005-0000-0000-000057880000}"/>
    <cellStyle name="Total 2 2 7 3 3 2 3" xfId="37087" xr:uid="{00000000-0005-0000-0000-000058880000}"/>
    <cellStyle name="Total 2 2 7 3 4" xfId="12453" xr:uid="{00000000-0005-0000-0000-000059880000}"/>
    <cellStyle name="Total 2 2 7 3 4 2" xfId="21705" xr:uid="{00000000-0005-0000-0000-00005A880000}"/>
    <cellStyle name="Total 2 2 7 3 4 3" xfId="30957" xr:uid="{00000000-0005-0000-0000-00005B880000}"/>
    <cellStyle name="Total 2 2 7 4" xfId="3836" xr:uid="{00000000-0005-0000-0000-00005C880000}"/>
    <cellStyle name="Total 2 2 7 4 2" xfId="7284" xr:uid="{00000000-0005-0000-0000-00005D880000}"/>
    <cellStyle name="Total 2 2 7 4 2 2" xfId="16536" xr:uid="{00000000-0005-0000-0000-00005E880000}"/>
    <cellStyle name="Total 2 2 7 4 2 2 2" xfId="25788" xr:uid="{00000000-0005-0000-0000-00005F880000}"/>
    <cellStyle name="Total 2 2 7 4 2 2 3" xfId="35040" xr:uid="{00000000-0005-0000-0000-000060880000}"/>
    <cellStyle name="Total 2 2 7 4 3" xfId="9966" xr:uid="{00000000-0005-0000-0000-000061880000}"/>
    <cellStyle name="Total 2 2 7 4 3 2" xfId="19218" xr:uid="{00000000-0005-0000-0000-000062880000}"/>
    <cellStyle name="Total 2 2 7 4 3 2 2" xfId="28470" xr:uid="{00000000-0005-0000-0000-000063880000}"/>
    <cellStyle name="Total 2 2 7 4 3 2 3" xfId="37722" xr:uid="{00000000-0005-0000-0000-000064880000}"/>
    <cellStyle name="Total 2 2 7 4 4" xfId="13088" xr:uid="{00000000-0005-0000-0000-000065880000}"/>
    <cellStyle name="Total 2 2 7 4 4 2" xfId="22340" xr:uid="{00000000-0005-0000-0000-000066880000}"/>
    <cellStyle name="Total 2 2 7 4 4 3" xfId="31592" xr:uid="{00000000-0005-0000-0000-000067880000}"/>
    <cellStyle name="Total 2 2 7 5" xfId="5242" xr:uid="{00000000-0005-0000-0000-000068880000}"/>
    <cellStyle name="Total 2 2 7 5 2" xfId="14494" xr:uid="{00000000-0005-0000-0000-000069880000}"/>
    <cellStyle name="Total 2 2 7 5 2 2" xfId="23746" xr:uid="{00000000-0005-0000-0000-00006A880000}"/>
    <cellStyle name="Total 2 2 7 5 2 3" xfId="32998" xr:uid="{00000000-0005-0000-0000-00006B880000}"/>
    <cellStyle name="Total 2 2 7 6" xfId="7925" xr:uid="{00000000-0005-0000-0000-00006C880000}"/>
    <cellStyle name="Total 2 2 7 6 2" xfId="17177" xr:uid="{00000000-0005-0000-0000-00006D880000}"/>
    <cellStyle name="Total 2 2 7 6 2 2" xfId="26429" xr:uid="{00000000-0005-0000-0000-00006E880000}"/>
    <cellStyle name="Total 2 2 7 6 2 3" xfId="35681" xr:uid="{00000000-0005-0000-0000-00006F880000}"/>
    <cellStyle name="Total 2 2 7 7" xfId="11047" xr:uid="{00000000-0005-0000-0000-000070880000}"/>
    <cellStyle name="Total 2 2 7 7 2" xfId="20299" xr:uid="{00000000-0005-0000-0000-000071880000}"/>
    <cellStyle name="Total 2 2 7 7 3" xfId="29551" xr:uid="{00000000-0005-0000-0000-000072880000}"/>
    <cellStyle name="Total 2 2 8" xfId="1912" xr:uid="{00000000-0005-0000-0000-000073880000}"/>
    <cellStyle name="Total 2 2 8 2" xfId="2665" xr:uid="{00000000-0005-0000-0000-000074880000}"/>
    <cellStyle name="Total 2 2 8 2 2" xfId="6113" xr:uid="{00000000-0005-0000-0000-000075880000}"/>
    <cellStyle name="Total 2 2 8 2 2 2" xfId="15365" xr:uid="{00000000-0005-0000-0000-000076880000}"/>
    <cellStyle name="Total 2 2 8 2 2 2 2" xfId="24617" xr:uid="{00000000-0005-0000-0000-000077880000}"/>
    <cellStyle name="Total 2 2 8 2 2 2 3" xfId="33869" xr:uid="{00000000-0005-0000-0000-000078880000}"/>
    <cellStyle name="Total 2 2 8 2 3" xfId="8795" xr:uid="{00000000-0005-0000-0000-000079880000}"/>
    <cellStyle name="Total 2 2 8 2 3 2" xfId="18047" xr:uid="{00000000-0005-0000-0000-00007A880000}"/>
    <cellStyle name="Total 2 2 8 2 3 2 2" xfId="27299" xr:uid="{00000000-0005-0000-0000-00007B880000}"/>
    <cellStyle name="Total 2 2 8 2 3 2 3" xfId="36551" xr:uid="{00000000-0005-0000-0000-00007C880000}"/>
    <cellStyle name="Total 2 2 8 2 4" xfId="11917" xr:uid="{00000000-0005-0000-0000-00007D880000}"/>
    <cellStyle name="Total 2 2 8 2 4 2" xfId="21169" xr:uid="{00000000-0005-0000-0000-00007E880000}"/>
    <cellStyle name="Total 2 2 8 2 4 3" xfId="30421" xr:uid="{00000000-0005-0000-0000-00007F880000}"/>
    <cellStyle name="Total 2 2 8 3" xfId="3321" xr:uid="{00000000-0005-0000-0000-000080880000}"/>
    <cellStyle name="Total 2 2 8 3 2" xfId="6769" xr:uid="{00000000-0005-0000-0000-000081880000}"/>
    <cellStyle name="Total 2 2 8 3 2 2" xfId="16021" xr:uid="{00000000-0005-0000-0000-000082880000}"/>
    <cellStyle name="Total 2 2 8 3 2 2 2" xfId="25273" xr:uid="{00000000-0005-0000-0000-000083880000}"/>
    <cellStyle name="Total 2 2 8 3 2 2 3" xfId="34525" xr:uid="{00000000-0005-0000-0000-000084880000}"/>
    <cellStyle name="Total 2 2 8 3 3" xfId="9451" xr:uid="{00000000-0005-0000-0000-000085880000}"/>
    <cellStyle name="Total 2 2 8 3 3 2" xfId="18703" xr:uid="{00000000-0005-0000-0000-000086880000}"/>
    <cellStyle name="Total 2 2 8 3 3 2 2" xfId="27955" xr:uid="{00000000-0005-0000-0000-000087880000}"/>
    <cellStyle name="Total 2 2 8 3 3 2 3" xfId="37207" xr:uid="{00000000-0005-0000-0000-000088880000}"/>
    <cellStyle name="Total 2 2 8 3 4" xfId="12573" xr:uid="{00000000-0005-0000-0000-000089880000}"/>
    <cellStyle name="Total 2 2 8 3 4 2" xfId="21825" xr:uid="{00000000-0005-0000-0000-00008A880000}"/>
    <cellStyle name="Total 2 2 8 3 4 3" xfId="31077" xr:uid="{00000000-0005-0000-0000-00008B880000}"/>
    <cellStyle name="Total 2 2 8 4" xfId="3956" xr:uid="{00000000-0005-0000-0000-00008C880000}"/>
    <cellStyle name="Total 2 2 8 4 2" xfId="7404" xr:uid="{00000000-0005-0000-0000-00008D880000}"/>
    <cellStyle name="Total 2 2 8 4 2 2" xfId="16656" xr:uid="{00000000-0005-0000-0000-00008E880000}"/>
    <cellStyle name="Total 2 2 8 4 2 2 2" xfId="25908" xr:uid="{00000000-0005-0000-0000-00008F880000}"/>
    <cellStyle name="Total 2 2 8 4 2 2 3" xfId="35160" xr:uid="{00000000-0005-0000-0000-000090880000}"/>
    <cellStyle name="Total 2 2 8 4 3" xfId="10086" xr:uid="{00000000-0005-0000-0000-000091880000}"/>
    <cellStyle name="Total 2 2 8 4 3 2" xfId="19338" xr:uid="{00000000-0005-0000-0000-000092880000}"/>
    <cellStyle name="Total 2 2 8 4 3 2 2" xfId="28590" xr:uid="{00000000-0005-0000-0000-000093880000}"/>
    <cellStyle name="Total 2 2 8 4 3 2 3" xfId="37842" xr:uid="{00000000-0005-0000-0000-000094880000}"/>
    <cellStyle name="Total 2 2 8 4 4" xfId="13208" xr:uid="{00000000-0005-0000-0000-000095880000}"/>
    <cellStyle name="Total 2 2 8 4 4 2" xfId="22460" xr:uid="{00000000-0005-0000-0000-000096880000}"/>
    <cellStyle name="Total 2 2 8 4 4 3" xfId="31712" xr:uid="{00000000-0005-0000-0000-000097880000}"/>
    <cellStyle name="Total 2 2 8 5" xfId="5362" xr:uid="{00000000-0005-0000-0000-000098880000}"/>
    <cellStyle name="Total 2 2 8 5 2" xfId="14614" xr:uid="{00000000-0005-0000-0000-000099880000}"/>
    <cellStyle name="Total 2 2 8 5 2 2" xfId="23866" xr:uid="{00000000-0005-0000-0000-00009A880000}"/>
    <cellStyle name="Total 2 2 8 5 2 3" xfId="33118" xr:uid="{00000000-0005-0000-0000-00009B880000}"/>
    <cellStyle name="Total 2 2 8 6" xfId="8045" xr:uid="{00000000-0005-0000-0000-00009C880000}"/>
    <cellStyle name="Total 2 2 8 6 2" xfId="17297" xr:uid="{00000000-0005-0000-0000-00009D880000}"/>
    <cellStyle name="Total 2 2 8 6 2 2" xfId="26549" xr:uid="{00000000-0005-0000-0000-00009E880000}"/>
    <cellStyle name="Total 2 2 8 6 2 3" xfId="35801" xr:uid="{00000000-0005-0000-0000-00009F880000}"/>
    <cellStyle name="Total 2 2 8 7" xfId="11167" xr:uid="{00000000-0005-0000-0000-0000A0880000}"/>
    <cellStyle name="Total 2 2 8 7 2" xfId="20419" xr:uid="{00000000-0005-0000-0000-0000A1880000}"/>
    <cellStyle name="Total 2 2 8 7 3" xfId="29671" xr:uid="{00000000-0005-0000-0000-0000A2880000}"/>
    <cellStyle name="Total 2 2 9" xfId="1784" xr:uid="{00000000-0005-0000-0000-0000A3880000}"/>
    <cellStyle name="Total 2 2 9 2" xfId="2537" xr:uid="{00000000-0005-0000-0000-0000A4880000}"/>
    <cellStyle name="Total 2 2 9 2 2" xfId="5985" xr:uid="{00000000-0005-0000-0000-0000A5880000}"/>
    <cellStyle name="Total 2 2 9 2 2 2" xfId="15237" xr:uid="{00000000-0005-0000-0000-0000A6880000}"/>
    <cellStyle name="Total 2 2 9 2 2 2 2" xfId="24489" xr:uid="{00000000-0005-0000-0000-0000A7880000}"/>
    <cellStyle name="Total 2 2 9 2 2 2 3" xfId="33741" xr:uid="{00000000-0005-0000-0000-0000A8880000}"/>
    <cellStyle name="Total 2 2 9 2 3" xfId="8667" xr:uid="{00000000-0005-0000-0000-0000A9880000}"/>
    <cellStyle name="Total 2 2 9 2 3 2" xfId="17919" xr:uid="{00000000-0005-0000-0000-0000AA880000}"/>
    <cellStyle name="Total 2 2 9 2 3 2 2" xfId="27171" xr:uid="{00000000-0005-0000-0000-0000AB880000}"/>
    <cellStyle name="Total 2 2 9 2 3 2 3" xfId="36423" xr:uid="{00000000-0005-0000-0000-0000AC880000}"/>
    <cellStyle name="Total 2 2 9 2 4" xfId="11789" xr:uid="{00000000-0005-0000-0000-0000AD880000}"/>
    <cellStyle name="Total 2 2 9 2 4 2" xfId="21041" xr:uid="{00000000-0005-0000-0000-0000AE880000}"/>
    <cellStyle name="Total 2 2 9 2 4 3" xfId="30293" xr:uid="{00000000-0005-0000-0000-0000AF880000}"/>
    <cellStyle name="Total 2 2 9 3" xfId="3193" xr:uid="{00000000-0005-0000-0000-0000B0880000}"/>
    <cellStyle name="Total 2 2 9 3 2" xfId="6641" xr:uid="{00000000-0005-0000-0000-0000B1880000}"/>
    <cellStyle name="Total 2 2 9 3 2 2" xfId="15893" xr:uid="{00000000-0005-0000-0000-0000B2880000}"/>
    <cellStyle name="Total 2 2 9 3 2 2 2" xfId="25145" xr:uid="{00000000-0005-0000-0000-0000B3880000}"/>
    <cellStyle name="Total 2 2 9 3 2 2 3" xfId="34397" xr:uid="{00000000-0005-0000-0000-0000B4880000}"/>
    <cellStyle name="Total 2 2 9 3 3" xfId="9323" xr:uid="{00000000-0005-0000-0000-0000B5880000}"/>
    <cellStyle name="Total 2 2 9 3 3 2" xfId="18575" xr:uid="{00000000-0005-0000-0000-0000B6880000}"/>
    <cellStyle name="Total 2 2 9 3 3 2 2" xfId="27827" xr:uid="{00000000-0005-0000-0000-0000B7880000}"/>
    <cellStyle name="Total 2 2 9 3 3 2 3" xfId="37079" xr:uid="{00000000-0005-0000-0000-0000B8880000}"/>
    <cellStyle name="Total 2 2 9 3 4" xfId="12445" xr:uid="{00000000-0005-0000-0000-0000B9880000}"/>
    <cellStyle name="Total 2 2 9 3 4 2" xfId="21697" xr:uid="{00000000-0005-0000-0000-0000BA880000}"/>
    <cellStyle name="Total 2 2 9 3 4 3" xfId="30949" xr:uid="{00000000-0005-0000-0000-0000BB880000}"/>
    <cellStyle name="Total 2 2 9 4" xfId="3828" xr:uid="{00000000-0005-0000-0000-0000BC880000}"/>
    <cellStyle name="Total 2 2 9 4 2" xfId="7276" xr:uid="{00000000-0005-0000-0000-0000BD880000}"/>
    <cellStyle name="Total 2 2 9 4 2 2" xfId="16528" xr:uid="{00000000-0005-0000-0000-0000BE880000}"/>
    <cellStyle name="Total 2 2 9 4 2 2 2" xfId="25780" xr:uid="{00000000-0005-0000-0000-0000BF880000}"/>
    <cellStyle name="Total 2 2 9 4 2 2 3" xfId="35032" xr:uid="{00000000-0005-0000-0000-0000C0880000}"/>
    <cellStyle name="Total 2 2 9 4 3" xfId="9958" xr:uid="{00000000-0005-0000-0000-0000C1880000}"/>
    <cellStyle name="Total 2 2 9 4 3 2" xfId="19210" xr:uid="{00000000-0005-0000-0000-0000C2880000}"/>
    <cellStyle name="Total 2 2 9 4 3 2 2" xfId="28462" xr:uid="{00000000-0005-0000-0000-0000C3880000}"/>
    <cellStyle name="Total 2 2 9 4 3 2 3" xfId="37714" xr:uid="{00000000-0005-0000-0000-0000C4880000}"/>
    <cellStyle name="Total 2 2 9 4 4" xfId="13080" xr:uid="{00000000-0005-0000-0000-0000C5880000}"/>
    <cellStyle name="Total 2 2 9 4 4 2" xfId="22332" xr:uid="{00000000-0005-0000-0000-0000C6880000}"/>
    <cellStyle name="Total 2 2 9 4 4 3" xfId="31584" xr:uid="{00000000-0005-0000-0000-0000C7880000}"/>
    <cellStyle name="Total 2 2 9 5" xfId="5234" xr:uid="{00000000-0005-0000-0000-0000C8880000}"/>
    <cellStyle name="Total 2 2 9 5 2" xfId="14486" xr:uid="{00000000-0005-0000-0000-0000C9880000}"/>
    <cellStyle name="Total 2 2 9 5 2 2" xfId="23738" xr:uid="{00000000-0005-0000-0000-0000CA880000}"/>
    <cellStyle name="Total 2 2 9 5 2 3" xfId="32990" xr:uid="{00000000-0005-0000-0000-0000CB880000}"/>
    <cellStyle name="Total 2 2 9 6" xfId="7917" xr:uid="{00000000-0005-0000-0000-0000CC880000}"/>
    <cellStyle name="Total 2 2 9 6 2" xfId="17169" xr:uid="{00000000-0005-0000-0000-0000CD880000}"/>
    <cellStyle name="Total 2 2 9 6 2 2" xfId="26421" xr:uid="{00000000-0005-0000-0000-0000CE880000}"/>
    <cellStyle name="Total 2 2 9 6 2 3" xfId="35673" xr:uid="{00000000-0005-0000-0000-0000CF880000}"/>
    <cellStyle name="Total 2 2 9 7" xfId="11039" xr:uid="{00000000-0005-0000-0000-0000D0880000}"/>
    <cellStyle name="Total 2 2 9 7 2" xfId="20291" xr:uid="{00000000-0005-0000-0000-0000D1880000}"/>
    <cellStyle name="Total 2 2 9 7 3" xfId="29543" xr:uid="{00000000-0005-0000-0000-0000D2880000}"/>
    <cellStyle name="Total 2 3" xfId="500" xr:uid="{00000000-0005-0000-0000-0000D3880000}"/>
    <cellStyle name="Total 2 3 10" xfId="966" xr:uid="{00000000-0005-0000-0000-0000D4880000}"/>
    <cellStyle name="Total 2 3 10 2" xfId="4694" xr:uid="{00000000-0005-0000-0000-0000D5880000}"/>
    <cellStyle name="Total 2 3 10 2 2" xfId="13946" xr:uid="{00000000-0005-0000-0000-0000D6880000}"/>
    <cellStyle name="Total 2 3 10 2 2 2" xfId="23198" xr:uid="{00000000-0005-0000-0000-0000D7880000}"/>
    <cellStyle name="Total 2 3 10 2 2 3" xfId="32450" xr:uid="{00000000-0005-0000-0000-0000D8880000}"/>
    <cellStyle name="Total 2 3 10 3" xfId="309" xr:uid="{00000000-0005-0000-0000-0000D9880000}"/>
    <cellStyle name="Total 2 3 10 3 2" xfId="10467" xr:uid="{00000000-0005-0000-0000-0000DA880000}"/>
    <cellStyle name="Total 2 3 10 3 2 2" xfId="19719" xr:uid="{00000000-0005-0000-0000-0000DB880000}"/>
    <cellStyle name="Total 2 3 10 3 2 3" xfId="28971" xr:uid="{00000000-0005-0000-0000-0000DC880000}"/>
    <cellStyle name="Total 2 3 10 4" xfId="10720" xr:uid="{00000000-0005-0000-0000-0000DD880000}"/>
    <cellStyle name="Total 2 3 10 4 2" xfId="19972" xr:uid="{00000000-0005-0000-0000-0000DE880000}"/>
    <cellStyle name="Total 2 3 10 4 3" xfId="29224" xr:uid="{00000000-0005-0000-0000-0000DF880000}"/>
    <cellStyle name="Total 2 3 11" xfId="1048" xr:uid="{00000000-0005-0000-0000-0000E0880000}"/>
    <cellStyle name="Total 2 3 11 2" xfId="4776" xr:uid="{00000000-0005-0000-0000-0000E1880000}"/>
    <cellStyle name="Total 2 3 11 2 2" xfId="14028" xr:uid="{00000000-0005-0000-0000-0000E2880000}"/>
    <cellStyle name="Total 2 3 11 2 2 2" xfId="23280" xr:uid="{00000000-0005-0000-0000-0000E3880000}"/>
    <cellStyle name="Total 2 3 11 2 2 3" xfId="32532" xr:uid="{00000000-0005-0000-0000-0000E4880000}"/>
    <cellStyle name="Total 2 3 11 3" xfId="4902" xr:uid="{00000000-0005-0000-0000-0000E5880000}"/>
    <cellStyle name="Total 2 3 11 3 2" xfId="14154" xr:uid="{00000000-0005-0000-0000-0000E6880000}"/>
    <cellStyle name="Total 2 3 11 3 2 2" xfId="23406" xr:uid="{00000000-0005-0000-0000-0000E7880000}"/>
    <cellStyle name="Total 2 3 11 3 2 3" xfId="32658" xr:uid="{00000000-0005-0000-0000-0000E8880000}"/>
    <cellStyle name="Total 2 3 11 4" xfId="10802" xr:uid="{00000000-0005-0000-0000-0000E9880000}"/>
    <cellStyle name="Total 2 3 11 4 2" xfId="20054" xr:uid="{00000000-0005-0000-0000-0000EA880000}"/>
    <cellStyle name="Total 2 3 11 4 3" xfId="29306" xr:uid="{00000000-0005-0000-0000-0000EB880000}"/>
    <cellStyle name="Total 2 3 12" xfId="1092" xr:uid="{00000000-0005-0000-0000-0000EC880000}"/>
    <cellStyle name="Total 2 3 12 2" xfId="4820" xr:uid="{00000000-0005-0000-0000-0000ED880000}"/>
    <cellStyle name="Total 2 3 12 2 2" xfId="14072" xr:uid="{00000000-0005-0000-0000-0000EE880000}"/>
    <cellStyle name="Total 2 3 12 2 2 2" xfId="23324" xr:uid="{00000000-0005-0000-0000-0000EF880000}"/>
    <cellStyle name="Total 2 3 12 2 2 3" xfId="32576" xr:uid="{00000000-0005-0000-0000-0000F0880000}"/>
    <cellStyle name="Total 2 3 12 3" xfId="4575" xr:uid="{00000000-0005-0000-0000-0000F1880000}"/>
    <cellStyle name="Total 2 3 12 3 2" xfId="13827" xr:uid="{00000000-0005-0000-0000-0000F2880000}"/>
    <cellStyle name="Total 2 3 12 3 2 2" xfId="23079" xr:uid="{00000000-0005-0000-0000-0000F3880000}"/>
    <cellStyle name="Total 2 3 12 3 2 3" xfId="32331" xr:uid="{00000000-0005-0000-0000-0000F4880000}"/>
    <cellStyle name="Total 2 3 12 4" xfId="10846" xr:uid="{00000000-0005-0000-0000-0000F5880000}"/>
    <cellStyle name="Total 2 3 12 4 2" xfId="20098" xr:uid="{00000000-0005-0000-0000-0000F6880000}"/>
    <cellStyle name="Total 2 3 12 4 3" xfId="29350" xr:uid="{00000000-0005-0000-0000-0000F7880000}"/>
    <cellStyle name="Total 2 3 13" xfId="4426" xr:uid="{00000000-0005-0000-0000-0000F8880000}"/>
    <cellStyle name="Total 2 3 13 2" xfId="13678" xr:uid="{00000000-0005-0000-0000-0000F9880000}"/>
    <cellStyle name="Total 2 3 13 2 2" xfId="22930" xr:uid="{00000000-0005-0000-0000-0000FA880000}"/>
    <cellStyle name="Total 2 3 13 2 3" xfId="32182" xr:uid="{00000000-0005-0000-0000-0000FB880000}"/>
    <cellStyle name="Total 2 3 14" xfId="5016" xr:uid="{00000000-0005-0000-0000-0000FC880000}"/>
    <cellStyle name="Total 2 3 14 2" xfId="14268" xr:uid="{00000000-0005-0000-0000-0000FD880000}"/>
    <cellStyle name="Total 2 3 14 2 2" xfId="23520" xr:uid="{00000000-0005-0000-0000-0000FE880000}"/>
    <cellStyle name="Total 2 3 14 2 3" xfId="32772" xr:uid="{00000000-0005-0000-0000-0000FF880000}"/>
    <cellStyle name="Total 2 3 15" xfId="10503" xr:uid="{00000000-0005-0000-0000-000000890000}"/>
    <cellStyle name="Total 2 3 15 2" xfId="19755" xr:uid="{00000000-0005-0000-0000-000001890000}"/>
    <cellStyle name="Total 2 3 15 3" xfId="29007" xr:uid="{00000000-0005-0000-0000-000002890000}"/>
    <cellStyle name="Total 2 3 2" xfId="652" xr:uid="{00000000-0005-0000-0000-000003890000}"/>
    <cellStyle name="Total 2 3 2 10" xfId="4485" xr:uid="{00000000-0005-0000-0000-000004890000}"/>
    <cellStyle name="Total 2 3 2 10 2" xfId="13737" xr:uid="{00000000-0005-0000-0000-000005890000}"/>
    <cellStyle name="Total 2 3 2 10 2 2" xfId="22989" xr:uid="{00000000-0005-0000-0000-000006890000}"/>
    <cellStyle name="Total 2 3 2 10 2 3" xfId="32241" xr:uid="{00000000-0005-0000-0000-000007890000}"/>
    <cellStyle name="Total 2 3 2 11" xfId="4424" xr:uid="{00000000-0005-0000-0000-000008890000}"/>
    <cellStyle name="Total 2 3 2 11 2" xfId="13676" xr:uid="{00000000-0005-0000-0000-000009890000}"/>
    <cellStyle name="Total 2 3 2 11 2 2" xfId="22928" xr:uid="{00000000-0005-0000-0000-00000A890000}"/>
    <cellStyle name="Total 2 3 2 11 2 3" xfId="32180" xr:uid="{00000000-0005-0000-0000-00000B890000}"/>
    <cellStyle name="Total 2 3 2 12" xfId="10539" xr:uid="{00000000-0005-0000-0000-00000C890000}"/>
    <cellStyle name="Total 2 3 2 12 2" xfId="19791" xr:uid="{00000000-0005-0000-0000-00000D890000}"/>
    <cellStyle name="Total 2 3 2 12 3" xfId="29043" xr:uid="{00000000-0005-0000-0000-00000E890000}"/>
    <cellStyle name="Total 2 3 2 2" xfId="1891" xr:uid="{00000000-0005-0000-0000-00000F890000}"/>
    <cellStyle name="Total 2 3 2 2 2" xfId="2644" xr:uid="{00000000-0005-0000-0000-000010890000}"/>
    <cellStyle name="Total 2 3 2 2 2 2" xfId="6092" xr:uid="{00000000-0005-0000-0000-000011890000}"/>
    <cellStyle name="Total 2 3 2 2 2 2 2" xfId="15344" xr:uid="{00000000-0005-0000-0000-000012890000}"/>
    <cellStyle name="Total 2 3 2 2 2 2 2 2" xfId="24596" xr:uid="{00000000-0005-0000-0000-000013890000}"/>
    <cellStyle name="Total 2 3 2 2 2 2 2 3" xfId="33848" xr:uid="{00000000-0005-0000-0000-000014890000}"/>
    <cellStyle name="Total 2 3 2 2 2 3" xfId="8774" xr:uid="{00000000-0005-0000-0000-000015890000}"/>
    <cellStyle name="Total 2 3 2 2 2 3 2" xfId="18026" xr:uid="{00000000-0005-0000-0000-000016890000}"/>
    <cellStyle name="Total 2 3 2 2 2 3 2 2" xfId="27278" xr:uid="{00000000-0005-0000-0000-000017890000}"/>
    <cellStyle name="Total 2 3 2 2 2 3 2 3" xfId="36530" xr:uid="{00000000-0005-0000-0000-000018890000}"/>
    <cellStyle name="Total 2 3 2 2 2 4" xfId="11896" xr:uid="{00000000-0005-0000-0000-000019890000}"/>
    <cellStyle name="Total 2 3 2 2 2 4 2" xfId="21148" xr:uid="{00000000-0005-0000-0000-00001A890000}"/>
    <cellStyle name="Total 2 3 2 2 2 4 3" xfId="30400" xr:uid="{00000000-0005-0000-0000-00001B890000}"/>
    <cellStyle name="Total 2 3 2 2 3" xfId="3300" xr:uid="{00000000-0005-0000-0000-00001C890000}"/>
    <cellStyle name="Total 2 3 2 2 3 2" xfId="6748" xr:uid="{00000000-0005-0000-0000-00001D890000}"/>
    <cellStyle name="Total 2 3 2 2 3 2 2" xfId="16000" xr:uid="{00000000-0005-0000-0000-00001E890000}"/>
    <cellStyle name="Total 2 3 2 2 3 2 2 2" xfId="25252" xr:uid="{00000000-0005-0000-0000-00001F890000}"/>
    <cellStyle name="Total 2 3 2 2 3 2 2 3" xfId="34504" xr:uid="{00000000-0005-0000-0000-000020890000}"/>
    <cellStyle name="Total 2 3 2 2 3 3" xfId="9430" xr:uid="{00000000-0005-0000-0000-000021890000}"/>
    <cellStyle name="Total 2 3 2 2 3 3 2" xfId="18682" xr:uid="{00000000-0005-0000-0000-000022890000}"/>
    <cellStyle name="Total 2 3 2 2 3 3 2 2" xfId="27934" xr:uid="{00000000-0005-0000-0000-000023890000}"/>
    <cellStyle name="Total 2 3 2 2 3 3 2 3" xfId="37186" xr:uid="{00000000-0005-0000-0000-000024890000}"/>
    <cellStyle name="Total 2 3 2 2 3 4" xfId="12552" xr:uid="{00000000-0005-0000-0000-000025890000}"/>
    <cellStyle name="Total 2 3 2 2 3 4 2" xfId="21804" xr:uid="{00000000-0005-0000-0000-000026890000}"/>
    <cellStyle name="Total 2 3 2 2 3 4 3" xfId="31056" xr:uid="{00000000-0005-0000-0000-000027890000}"/>
    <cellStyle name="Total 2 3 2 2 4" xfId="3935" xr:uid="{00000000-0005-0000-0000-000028890000}"/>
    <cellStyle name="Total 2 3 2 2 4 2" xfId="7383" xr:uid="{00000000-0005-0000-0000-000029890000}"/>
    <cellStyle name="Total 2 3 2 2 4 2 2" xfId="16635" xr:uid="{00000000-0005-0000-0000-00002A890000}"/>
    <cellStyle name="Total 2 3 2 2 4 2 2 2" xfId="25887" xr:uid="{00000000-0005-0000-0000-00002B890000}"/>
    <cellStyle name="Total 2 3 2 2 4 2 2 3" xfId="35139" xr:uid="{00000000-0005-0000-0000-00002C890000}"/>
    <cellStyle name="Total 2 3 2 2 4 3" xfId="10065" xr:uid="{00000000-0005-0000-0000-00002D890000}"/>
    <cellStyle name="Total 2 3 2 2 4 3 2" xfId="19317" xr:uid="{00000000-0005-0000-0000-00002E890000}"/>
    <cellStyle name="Total 2 3 2 2 4 3 2 2" xfId="28569" xr:uid="{00000000-0005-0000-0000-00002F890000}"/>
    <cellStyle name="Total 2 3 2 2 4 3 2 3" xfId="37821" xr:uid="{00000000-0005-0000-0000-000030890000}"/>
    <cellStyle name="Total 2 3 2 2 4 4" xfId="13187" xr:uid="{00000000-0005-0000-0000-000031890000}"/>
    <cellStyle name="Total 2 3 2 2 4 4 2" xfId="22439" xr:uid="{00000000-0005-0000-0000-000032890000}"/>
    <cellStyle name="Total 2 3 2 2 4 4 3" xfId="31691" xr:uid="{00000000-0005-0000-0000-000033890000}"/>
    <cellStyle name="Total 2 3 2 2 5" xfId="5341" xr:uid="{00000000-0005-0000-0000-000034890000}"/>
    <cellStyle name="Total 2 3 2 2 5 2" xfId="14593" xr:uid="{00000000-0005-0000-0000-000035890000}"/>
    <cellStyle name="Total 2 3 2 2 5 2 2" xfId="23845" xr:uid="{00000000-0005-0000-0000-000036890000}"/>
    <cellStyle name="Total 2 3 2 2 5 2 3" xfId="33097" xr:uid="{00000000-0005-0000-0000-000037890000}"/>
    <cellStyle name="Total 2 3 2 2 6" xfId="8024" xr:uid="{00000000-0005-0000-0000-000038890000}"/>
    <cellStyle name="Total 2 3 2 2 6 2" xfId="17276" xr:uid="{00000000-0005-0000-0000-000039890000}"/>
    <cellStyle name="Total 2 3 2 2 6 2 2" xfId="26528" xr:uid="{00000000-0005-0000-0000-00003A890000}"/>
    <cellStyle name="Total 2 3 2 2 6 2 3" xfId="35780" xr:uid="{00000000-0005-0000-0000-00003B890000}"/>
    <cellStyle name="Total 2 3 2 2 7" xfId="11146" xr:uid="{00000000-0005-0000-0000-00003C890000}"/>
    <cellStyle name="Total 2 3 2 2 7 2" xfId="20398" xr:uid="{00000000-0005-0000-0000-00003D890000}"/>
    <cellStyle name="Total 2 3 2 2 7 3" xfId="29650" xr:uid="{00000000-0005-0000-0000-00003E890000}"/>
    <cellStyle name="Total 2 3 2 3" xfId="1701" xr:uid="{00000000-0005-0000-0000-00003F890000}"/>
    <cellStyle name="Total 2 3 2 3 2" xfId="2454" xr:uid="{00000000-0005-0000-0000-000040890000}"/>
    <cellStyle name="Total 2 3 2 3 2 2" xfId="5902" xr:uid="{00000000-0005-0000-0000-000041890000}"/>
    <cellStyle name="Total 2 3 2 3 2 2 2" xfId="15154" xr:uid="{00000000-0005-0000-0000-000042890000}"/>
    <cellStyle name="Total 2 3 2 3 2 2 2 2" xfId="24406" xr:uid="{00000000-0005-0000-0000-000043890000}"/>
    <cellStyle name="Total 2 3 2 3 2 2 2 3" xfId="33658" xr:uid="{00000000-0005-0000-0000-000044890000}"/>
    <cellStyle name="Total 2 3 2 3 2 3" xfId="8584" xr:uid="{00000000-0005-0000-0000-000045890000}"/>
    <cellStyle name="Total 2 3 2 3 2 3 2" xfId="17836" xr:uid="{00000000-0005-0000-0000-000046890000}"/>
    <cellStyle name="Total 2 3 2 3 2 3 2 2" xfId="27088" xr:uid="{00000000-0005-0000-0000-000047890000}"/>
    <cellStyle name="Total 2 3 2 3 2 3 2 3" xfId="36340" xr:uid="{00000000-0005-0000-0000-000048890000}"/>
    <cellStyle name="Total 2 3 2 3 2 4" xfId="11706" xr:uid="{00000000-0005-0000-0000-000049890000}"/>
    <cellStyle name="Total 2 3 2 3 2 4 2" xfId="20958" xr:uid="{00000000-0005-0000-0000-00004A890000}"/>
    <cellStyle name="Total 2 3 2 3 2 4 3" xfId="30210" xr:uid="{00000000-0005-0000-0000-00004B890000}"/>
    <cellStyle name="Total 2 3 2 3 3" xfId="3110" xr:uid="{00000000-0005-0000-0000-00004C890000}"/>
    <cellStyle name="Total 2 3 2 3 3 2" xfId="6558" xr:uid="{00000000-0005-0000-0000-00004D890000}"/>
    <cellStyle name="Total 2 3 2 3 3 2 2" xfId="15810" xr:uid="{00000000-0005-0000-0000-00004E890000}"/>
    <cellStyle name="Total 2 3 2 3 3 2 2 2" xfId="25062" xr:uid="{00000000-0005-0000-0000-00004F890000}"/>
    <cellStyle name="Total 2 3 2 3 3 2 2 3" xfId="34314" xr:uid="{00000000-0005-0000-0000-000050890000}"/>
    <cellStyle name="Total 2 3 2 3 3 3" xfId="9240" xr:uid="{00000000-0005-0000-0000-000051890000}"/>
    <cellStyle name="Total 2 3 2 3 3 3 2" xfId="18492" xr:uid="{00000000-0005-0000-0000-000052890000}"/>
    <cellStyle name="Total 2 3 2 3 3 3 2 2" xfId="27744" xr:uid="{00000000-0005-0000-0000-000053890000}"/>
    <cellStyle name="Total 2 3 2 3 3 3 2 3" xfId="36996" xr:uid="{00000000-0005-0000-0000-000054890000}"/>
    <cellStyle name="Total 2 3 2 3 3 4" xfId="12362" xr:uid="{00000000-0005-0000-0000-000055890000}"/>
    <cellStyle name="Total 2 3 2 3 3 4 2" xfId="21614" xr:uid="{00000000-0005-0000-0000-000056890000}"/>
    <cellStyle name="Total 2 3 2 3 3 4 3" xfId="30866" xr:uid="{00000000-0005-0000-0000-000057890000}"/>
    <cellStyle name="Total 2 3 2 3 4" xfId="3745" xr:uid="{00000000-0005-0000-0000-000058890000}"/>
    <cellStyle name="Total 2 3 2 3 4 2" xfId="7193" xr:uid="{00000000-0005-0000-0000-000059890000}"/>
    <cellStyle name="Total 2 3 2 3 4 2 2" xfId="16445" xr:uid="{00000000-0005-0000-0000-00005A890000}"/>
    <cellStyle name="Total 2 3 2 3 4 2 2 2" xfId="25697" xr:uid="{00000000-0005-0000-0000-00005B890000}"/>
    <cellStyle name="Total 2 3 2 3 4 2 2 3" xfId="34949" xr:uid="{00000000-0005-0000-0000-00005C890000}"/>
    <cellStyle name="Total 2 3 2 3 4 3" xfId="9875" xr:uid="{00000000-0005-0000-0000-00005D890000}"/>
    <cellStyle name="Total 2 3 2 3 4 3 2" xfId="19127" xr:uid="{00000000-0005-0000-0000-00005E890000}"/>
    <cellStyle name="Total 2 3 2 3 4 3 2 2" xfId="28379" xr:uid="{00000000-0005-0000-0000-00005F890000}"/>
    <cellStyle name="Total 2 3 2 3 4 3 2 3" xfId="37631" xr:uid="{00000000-0005-0000-0000-000060890000}"/>
    <cellStyle name="Total 2 3 2 3 4 4" xfId="12997" xr:uid="{00000000-0005-0000-0000-000061890000}"/>
    <cellStyle name="Total 2 3 2 3 4 4 2" xfId="22249" xr:uid="{00000000-0005-0000-0000-000062890000}"/>
    <cellStyle name="Total 2 3 2 3 4 4 3" xfId="31501" xr:uid="{00000000-0005-0000-0000-000063890000}"/>
    <cellStyle name="Total 2 3 2 3 5" xfId="5151" xr:uid="{00000000-0005-0000-0000-000064890000}"/>
    <cellStyle name="Total 2 3 2 3 5 2" xfId="14403" xr:uid="{00000000-0005-0000-0000-000065890000}"/>
    <cellStyle name="Total 2 3 2 3 5 2 2" xfId="23655" xr:uid="{00000000-0005-0000-0000-000066890000}"/>
    <cellStyle name="Total 2 3 2 3 5 2 3" xfId="32907" xr:uid="{00000000-0005-0000-0000-000067890000}"/>
    <cellStyle name="Total 2 3 2 3 6" xfId="7834" xr:uid="{00000000-0005-0000-0000-000068890000}"/>
    <cellStyle name="Total 2 3 2 3 6 2" xfId="17086" xr:uid="{00000000-0005-0000-0000-000069890000}"/>
    <cellStyle name="Total 2 3 2 3 6 2 2" xfId="26338" xr:uid="{00000000-0005-0000-0000-00006A890000}"/>
    <cellStyle name="Total 2 3 2 3 6 2 3" xfId="35590" xr:uid="{00000000-0005-0000-0000-00006B890000}"/>
    <cellStyle name="Total 2 3 2 3 7" xfId="10956" xr:uid="{00000000-0005-0000-0000-00006C890000}"/>
    <cellStyle name="Total 2 3 2 3 7 2" xfId="20208" xr:uid="{00000000-0005-0000-0000-00006D890000}"/>
    <cellStyle name="Total 2 3 2 3 7 3" xfId="29460" xr:uid="{00000000-0005-0000-0000-00006E890000}"/>
    <cellStyle name="Total 2 3 2 4" xfId="1915" xr:uid="{00000000-0005-0000-0000-00006F890000}"/>
    <cellStyle name="Total 2 3 2 4 2" xfId="2668" xr:uid="{00000000-0005-0000-0000-000070890000}"/>
    <cellStyle name="Total 2 3 2 4 2 2" xfId="6116" xr:uid="{00000000-0005-0000-0000-000071890000}"/>
    <cellStyle name="Total 2 3 2 4 2 2 2" xfId="15368" xr:uid="{00000000-0005-0000-0000-000072890000}"/>
    <cellStyle name="Total 2 3 2 4 2 2 2 2" xfId="24620" xr:uid="{00000000-0005-0000-0000-000073890000}"/>
    <cellStyle name="Total 2 3 2 4 2 2 2 3" xfId="33872" xr:uid="{00000000-0005-0000-0000-000074890000}"/>
    <cellStyle name="Total 2 3 2 4 2 3" xfId="8798" xr:uid="{00000000-0005-0000-0000-000075890000}"/>
    <cellStyle name="Total 2 3 2 4 2 3 2" xfId="18050" xr:uid="{00000000-0005-0000-0000-000076890000}"/>
    <cellStyle name="Total 2 3 2 4 2 3 2 2" xfId="27302" xr:uid="{00000000-0005-0000-0000-000077890000}"/>
    <cellStyle name="Total 2 3 2 4 2 3 2 3" xfId="36554" xr:uid="{00000000-0005-0000-0000-000078890000}"/>
    <cellStyle name="Total 2 3 2 4 2 4" xfId="11920" xr:uid="{00000000-0005-0000-0000-000079890000}"/>
    <cellStyle name="Total 2 3 2 4 2 4 2" xfId="21172" xr:uid="{00000000-0005-0000-0000-00007A890000}"/>
    <cellStyle name="Total 2 3 2 4 2 4 3" xfId="30424" xr:uid="{00000000-0005-0000-0000-00007B890000}"/>
    <cellStyle name="Total 2 3 2 4 3" xfId="3324" xr:uid="{00000000-0005-0000-0000-00007C890000}"/>
    <cellStyle name="Total 2 3 2 4 3 2" xfId="6772" xr:uid="{00000000-0005-0000-0000-00007D890000}"/>
    <cellStyle name="Total 2 3 2 4 3 2 2" xfId="16024" xr:uid="{00000000-0005-0000-0000-00007E890000}"/>
    <cellStyle name="Total 2 3 2 4 3 2 2 2" xfId="25276" xr:uid="{00000000-0005-0000-0000-00007F890000}"/>
    <cellStyle name="Total 2 3 2 4 3 2 2 3" xfId="34528" xr:uid="{00000000-0005-0000-0000-000080890000}"/>
    <cellStyle name="Total 2 3 2 4 3 3" xfId="9454" xr:uid="{00000000-0005-0000-0000-000081890000}"/>
    <cellStyle name="Total 2 3 2 4 3 3 2" xfId="18706" xr:uid="{00000000-0005-0000-0000-000082890000}"/>
    <cellStyle name="Total 2 3 2 4 3 3 2 2" xfId="27958" xr:uid="{00000000-0005-0000-0000-000083890000}"/>
    <cellStyle name="Total 2 3 2 4 3 3 2 3" xfId="37210" xr:uid="{00000000-0005-0000-0000-000084890000}"/>
    <cellStyle name="Total 2 3 2 4 3 4" xfId="12576" xr:uid="{00000000-0005-0000-0000-000085890000}"/>
    <cellStyle name="Total 2 3 2 4 3 4 2" xfId="21828" xr:uid="{00000000-0005-0000-0000-000086890000}"/>
    <cellStyle name="Total 2 3 2 4 3 4 3" xfId="31080" xr:uid="{00000000-0005-0000-0000-000087890000}"/>
    <cellStyle name="Total 2 3 2 4 4" xfId="3959" xr:uid="{00000000-0005-0000-0000-000088890000}"/>
    <cellStyle name="Total 2 3 2 4 4 2" xfId="7407" xr:uid="{00000000-0005-0000-0000-000089890000}"/>
    <cellStyle name="Total 2 3 2 4 4 2 2" xfId="16659" xr:uid="{00000000-0005-0000-0000-00008A890000}"/>
    <cellStyle name="Total 2 3 2 4 4 2 2 2" xfId="25911" xr:uid="{00000000-0005-0000-0000-00008B890000}"/>
    <cellStyle name="Total 2 3 2 4 4 2 2 3" xfId="35163" xr:uid="{00000000-0005-0000-0000-00008C890000}"/>
    <cellStyle name="Total 2 3 2 4 4 3" xfId="10089" xr:uid="{00000000-0005-0000-0000-00008D890000}"/>
    <cellStyle name="Total 2 3 2 4 4 3 2" xfId="19341" xr:uid="{00000000-0005-0000-0000-00008E890000}"/>
    <cellStyle name="Total 2 3 2 4 4 3 2 2" xfId="28593" xr:uid="{00000000-0005-0000-0000-00008F890000}"/>
    <cellStyle name="Total 2 3 2 4 4 3 2 3" xfId="37845" xr:uid="{00000000-0005-0000-0000-000090890000}"/>
    <cellStyle name="Total 2 3 2 4 4 4" xfId="13211" xr:uid="{00000000-0005-0000-0000-000091890000}"/>
    <cellStyle name="Total 2 3 2 4 4 4 2" xfId="22463" xr:uid="{00000000-0005-0000-0000-000092890000}"/>
    <cellStyle name="Total 2 3 2 4 4 4 3" xfId="31715" xr:uid="{00000000-0005-0000-0000-000093890000}"/>
    <cellStyle name="Total 2 3 2 4 5" xfId="5365" xr:uid="{00000000-0005-0000-0000-000094890000}"/>
    <cellStyle name="Total 2 3 2 4 5 2" xfId="14617" xr:uid="{00000000-0005-0000-0000-000095890000}"/>
    <cellStyle name="Total 2 3 2 4 5 2 2" xfId="23869" xr:uid="{00000000-0005-0000-0000-000096890000}"/>
    <cellStyle name="Total 2 3 2 4 5 2 3" xfId="33121" xr:uid="{00000000-0005-0000-0000-000097890000}"/>
    <cellStyle name="Total 2 3 2 4 6" xfId="8048" xr:uid="{00000000-0005-0000-0000-000098890000}"/>
    <cellStyle name="Total 2 3 2 4 6 2" xfId="17300" xr:uid="{00000000-0005-0000-0000-000099890000}"/>
    <cellStyle name="Total 2 3 2 4 6 2 2" xfId="26552" xr:uid="{00000000-0005-0000-0000-00009A890000}"/>
    <cellStyle name="Total 2 3 2 4 6 2 3" xfId="35804" xr:uid="{00000000-0005-0000-0000-00009B890000}"/>
    <cellStyle name="Total 2 3 2 4 7" xfId="11170" xr:uid="{00000000-0005-0000-0000-00009C890000}"/>
    <cellStyle name="Total 2 3 2 4 7 2" xfId="20422" xr:uid="{00000000-0005-0000-0000-00009D890000}"/>
    <cellStyle name="Total 2 3 2 4 7 3" xfId="29674" xr:uid="{00000000-0005-0000-0000-00009E890000}"/>
    <cellStyle name="Total 2 3 2 5" xfId="1742" xr:uid="{00000000-0005-0000-0000-00009F890000}"/>
    <cellStyle name="Total 2 3 2 5 2" xfId="2495" xr:uid="{00000000-0005-0000-0000-0000A0890000}"/>
    <cellStyle name="Total 2 3 2 5 2 2" xfId="5943" xr:uid="{00000000-0005-0000-0000-0000A1890000}"/>
    <cellStyle name="Total 2 3 2 5 2 2 2" xfId="15195" xr:uid="{00000000-0005-0000-0000-0000A2890000}"/>
    <cellStyle name="Total 2 3 2 5 2 2 2 2" xfId="24447" xr:uid="{00000000-0005-0000-0000-0000A3890000}"/>
    <cellStyle name="Total 2 3 2 5 2 2 2 3" xfId="33699" xr:uid="{00000000-0005-0000-0000-0000A4890000}"/>
    <cellStyle name="Total 2 3 2 5 2 3" xfId="8625" xr:uid="{00000000-0005-0000-0000-0000A5890000}"/>
    <cellStyle name="Total 2 3 2 5 2 3 2" xfId="17877" xr:uid="{00000000-0005-0000-0000-0000A6890000}"/>
    <cellStyle name="Total 2 3 2 5 2 3 2 2" xfId="27129" xr:uid="{00000000-0005-0000-0000-0000A7890000}"/>
    <cellStyle name="Total 2 3 2 5 2 3 2 3" xfId="36381" xr:uid="{00000000-0005-0000-0000-0000A8890000}"/>
    <cellStyle name="Total 2 3 2 5 2 4" xfId="11747" xr:uid="{00000000-0005-0000-0000-0000A9890000}"/>
    <cellStyle name="Total 2 3 2 5 2 4 2" xfId="20999" xr:uid="{00000000-0005-0000-0000-0000AA890000}"/>
    <cellStyle name="Total 2 3 2 5 2 4 3" xfId="30251" xr:uid="{00000000-0005-0000-0000-0000AB890000}"/>
    <cellStyle name="Total 2 3 2 5 3" xfId="3151" xr:uid="{00000000-0005-0000-0000-0000AC890000}"/>
    <cellStyle name="Total 2 3 2 5 3 2" xfId="6599" xr:uid="{00000000-0005-0000-0000-0000AD890000}"/>
    <cellStyle name="Total 2 3 2 5 3 2 2" xfId="15851" xr:uid="{00000000-0005-0000-0000-0000AE890000}"/>
    <cellStyle name="Total 2 3 2 5 3 2 2 2" xfId="25103" xr:uid="{00000000-0005-0000-0000-0000AF890000}"/>
    <cellStyle name="Total 2 3 2 5 3 2 2 3" xfId="34355" xr:uid="{00000000-0005-0000-0000-0000B0890000}"/>
    <cellStyle name="Total 2 3 2 5 3 3" xfId="9281" xr:uid="{00000000-0005-0000-0000-0000B1890000}"/>
    <cellStyle name="Total 2 3 2 5 3 3 2" xfId="18533" xr:uid="{00000000-0005-0000-0000-0000B2890000}"/>
    <cellStyle name="Total 2 3 2 5 3 3 2 2" xfId="27785" xr:uid="{00000000-0005-0000-0000-0000B3890000}"/>
    <cellStyle name="Total 2 3 2 5 3 3 2 3" xfId="37037" xr:uid="{00000000-0005-0000-0000-0000B4890000}"/>
    <cellStyle name="Total 2 3 2 5 3 4" xfId="12403" xr:uid="{00000000-0005-0000-0000-0000B5890000}"/>
    <cellStyle name="Total 2 3 2 5 3 4 2" xfId="21655" xr:uid="{00000000-0005-0000-0000-0000B6890000}"/>
    <cellStyle name="Total 2 3 2 5 3 4 3" xfId="30907" xr:uid="{00000000-0005-0000-0000-0000B7890000}"/>
    <cellStyle name="Total 2 3 2 5 4" xfId="3786" xr:uid="{00000000-0005-0000-0000-0000B8890000}"/>
    <cellStyle name="Total 2 3 2 5 4 2" xfId="7234" xr:uid="{00000000-0005-0000-0000-0000B9890000}"/>
    <cellStyle name="Total 2 3 2 5 4 2 2" xfId="16486" xr:uid="{00000000-0005-0000-0000-0000BA890000}"/>
    <cellStyle name="Total 2 3 2 5 4 2 2 2" xfId="25738" xr:uid="{00000000-0005-0000-0000-0000BB890000}"/>
    <cellStyle name="Total 2 3 2 5 4 2 2 3" xfId="34990" xr:uid="{00000000-0005-0000-0000-0000BC890000}"/>
    <cellStyle name="Total 2 3 2 5 4 3" xfId="9916" xr:uid="{00000000-0005-0000-0000-0000BD890000}"/>
    <cellStyle name="Total 2 3 2 5 4 3 2" xfId="19168" xr:uid="{00000000-0005-0000-0000-0000BE890000}"/>
    <cellStyle name="Total 2 3 2 5 4 3 2 2" xfId="28420" xr:uid="{00000000-0005-0000-0000-0000BF890000}"/>
    <cellStyle name="Total 2 3 2 5 4 3 2 3" xfId="37672" xr:uid="{00000000-0005-0000-0000-0000C0890000}"/>
    <cellStyle name="Total 2 3 2 5 4 4" xfId="13038" xr:uid="{00000000-0005-0000-0000-0000C1890000}"/>
    <cellStyle name="Total 2 3 2 5 4 4 2" xfId="22290" xr:uid="{00000000-0005-0000-0000-0000C2890000}"/>
    <cellStyle name="Total 2 3 2 5 4 4 3" xfId="31542" xr:uid="{00000000-0005-0000-0000-0000C3890000}"/>
    <cellStyle name="Total 2 3 2 5 5" xfId="5192" xr:uid="{00000000-0005-0000-0000-0000C4890000}"/>
    <cellStyle name="Total 2 3 2 5 5 2" xfId="14444" xr:uid="{00000000-0005-0000-0000-0000C5890000}"/>
    <cellStyle name="Total 2 3 2 5 5 2 2" xfId="23696" xr:uid="{00000000-0005-0000-0000-0000C6890000}"/>
    <cellStyle name="Total 2 3 2 5 5 2 3" xfId="32948" xr:uid="{00000000-0005-0000-0000-0000C7890000}"/>
    <cellStyle name="Total 2 3 2 5 6" xfId="7875" xr:uid="{00000000-0005-0000-0000-0000C8890000}"/>
    <cellStyle name="Total 2 3 2 5 6 2" xfId="17127" xr:uid="{00000000-0005-0000-0000-0000C9890000}"/>
    <cellStyle name="Total 2 3 2 5 6 2 2" xfId="26379" xr:uid="{00000000-0005-0000-0000-0000CA890000}"/>
    <cellStyle name="Total 2 3 2 5 6 2 3" xfId="35631" xr:uid="{00000000-0005-0000-0000-0000CB890000}"/>
    <cellStyle name="Total 2 3 2 5 7" xfId="10997" xr:uid="{00000000-0005-0000-0000-0000CC890000}"/>
    <cellStyle name="Total 2 3 2 5 7 2" xfId="20249" xr:uid="{00000000-0005-0000-0000-0000CD890000}"/>
    <cellStyle name="Total 2 3 2 5 7 3" xfId="29501" xr:uid="{00000000-0005-0000-0000-0000CE890000}"/>
    <cellStyle name="Total 2 3 2 6" xfId="1797" xr:uid="{00000000-0005-0000-0000-0000CF890000}"/>
    <cellStyle name="Total 2 3 2 6 2" xfId="2550" xr:uid="{00000000-0005-0000-0000-0000D0890000}"/>
    <cellStyle name="Total 2 3 2 6 2 2" xfId="5998" xr:uid="{00000000-0005-0000-0000-0000D1890000}"/>
    <cellStyle name="Total 2 3 2 6 2 2 2" xfId="15250" xr:uid="{00000000-0005-0000-0000-0000D2890000}"/>
    <cellStyle name="Total 2 3 2 6 2 2 2 2" xfId="24502" xr:uid="{00000000-0005-0000-0000-0000D3890000}"/>
    <cellStyle name="Total 2 3 2 6 2 2 2 3" xfId="33754" xr:uid="{00000000-0005-0000-0000-0000D4890000}"/>
    <cellStyle name="Total 2 3 2 6 2 3" xfId="8680" xr:uid="{00000000-0005-0000-0000-0000D5890000}"/>
    <cellStyle name="Total 2 3 2 6 2 3 2" xfId="17932" xr:uid="{00000000-0005-0000-0000-0000D6890000}"/>
    <cellStyle name="Total 2 3 2 6 2 3 2 2" xfId="27184" xr:uid="{00000000-0005-0000-0000-0000D7890000}"/>
    <cellStyle name="Total 2 3 2 6 2 3 2 3" xfId="36436" xr:uid="{00000000-0005-0000-0000-0000D8890000}"/>
    <cellStyle name="Total 2 3 2 6 2 4" xfId="11802" xr:uid="{00000000-0005-0000-0000-0000D9890000}"/>
    <cellStyle name="Total 2 3 2 6 2 4 2" xfId="21054" xr:uid="{00000000-0005-0000-0000-0000DA890000}"/>
    <cellStyle name="Total 2 3 2 6 2 4 3" xfId="30306" xr:uid="{00000000-0005-0000-0000-0000DB890000}"/>
    <cellStyle name="Total 2 3 2 6 3" xfId="3206" xr:uid="{00000000-0005-0000-0000-0000DC890000}"/>
    <cellStyle name="Total 2 3 2 6 3 2" xfId="6654" xr:uid="{00000000-0005-0000-0000-0000DD890000}"/>
    <cellStyle name="Total 2 3 2 6 3 2 2" xfId="15906" xr:uid="{00000000-0005-0000-0000-0000DE890000}"/>
    <cellStyle name="Total 2 3 2 6 3 2 2 2" xfId="25158" xr:uid="{00000000-0005-0000-0000-0000DF890000}"/>
    <cellStyle name="Total 2 3 2 6 3 2 2 3" xfId="34410" xr:uid="{00000000-0005-0000-0000-0000E0890000}"/>
    <cellStyle name="Total 2 3 2 6 3 3" xfId="9336" xr:uid="{00000000-0005-0000-0000-0000E1890000}"/>
    <cellStyle name="Total 2 3 2 6 3 3 2" xfId="18588" xr:uid="{00000000-0005-0000-0000-0000E2890000}"/>
    <cellStyle name="Total 2 3 2 6 3 3 2 2" xfId="27840" xr:uid="{00000000-0005-0000-0000-0000E3890000}"/>
    <cellStyle name="Total 2 3 2 6 3 3 2 3" xfId="37092" xr:uid="{00000000-0005-0000-0000-0000E4890000}"/>
    <cellStyle name="Total 2 3 2 6 3 4" xfId="12458" xr:uid="{00000000-0005-0000-0000-0000E5890000}"/>
    <cellStyle name="Total 2 3 2 6 3 4 2" xfId="21710" xr:uid="{00000000-0005-0000-0000-0000E6890000}"/>
    <cellStyle name="Total 2 3 2 6 3 4 3" xfId="30962" xr:uid="{00000000-0005-0000-0000-0000E7890000}"/>
    <cellStyle name="Total 2 3 2 6 4" xfId="3841" xr:uid="{00000000-0005-0000-0000-0000E8890000}"/>
    <cellStyle name="Total 2 3 2 6 4 2" xfId="7289" xr:uid="{00000000-0005-0000-0000-0000E9890000}"/>
    <cellStyle name="Total 2 3 2 6 4 2 2" xfId="16541" xr:uid="{00000000-0005-0000-0000-0000EA890000}"/>
    <cellStyle name="Total 2 3 2 6 4 2 2 2" xfId="25793" xr:uid="{00000000-0005-0000-0000-0000EB890000}"/>
    <cellStyle name="Total 2 3 2 6 4 2 2 3" xfId="35045" xr:uid="{00000000-0005-0000-0000-0000EC890000}"/>
    <cellStyle name="Total 2 3 2 6 4 3" xfId="9971" xr:uid="{00000000-0005-0000-0000-0000ED890000}"/>
    <cellStyle name="Total 2 3 2 6 4 3 2" xfId="19223" xr:uid="{00000000-0005-0000-0000-0000EE890000}"/>
    <cellStyle name="Total 2 3 2 6 4 3 2 2" xfId="28475" xr:uid="{00000000-0005-0000-0000-0000EF890000}"/>
    <cellStyle name="Total 2 3 2 6 4 3 2 3" xfId="37727" xr:uid="{00000000-0005-0000-0000-0000F0890000}"/>
    <cellStyle name="Total 2 3 2 6 4 4" xfId="13093" xr:uid="{00000000-0005-0000-0000-0000F1890000}"/>
    <cellStyle name="Total 2 3 2 6 4 4 2" xfId="22345" xr:uid="{00000000-0005-0000-0000-0000F2890000}"/>
    <cellStyle name="Total 2 3 2 6 4 4 3" xfId="31597" xr:uid="{00000000-0005-0000-0000-0000F3890000}"/>
    <cellStyle name="Total 2 3 2 6 5" xfId="5247" xr:uid="{00000000-0005-0000-0000-0000F4890000}"/>
    <cellStyle name="Total 2 3 2 6 5 2" xfId="14499" xr:uid="{00000000-0005-0000-0000-0000F5890000}"/>
    <cellStyle name="Total 2 3 2 6 5 2 2" xfId="23751" xr:uid="{00000000-0005-0000-0000-0000F6890000}"/>
    <cellStyle name="Total 2 3 2 6 5 2 3" xfId="33003" xr:uid="{00000000-0005-0000-0000-0000F7890000}"/>
    <cellStyle name="Total 2 3 2 6 6" xfId="7930" xr:uid="{00000000-0005-0000-0000-0000F8890000}"/>
    <cellStyle name="Total 2 3 2 6 6 2" xfId="17182" xr:uid="{00000000-0005-0000-0000-0000F9890000}"/>
    <cellStyle name="Total 2 3 2 6 6 2 2" xfId="26434" xr:uid="{00000000-0005-0000-0000-0000FA890000}"/>
    <cellStyle name="Total 2 3 2 6 6 2 3" xfId="35686" xr:uid="{00000000-0005-0000-0000-0000FB890000}"/>
    <cellStyle name="Total 2 3 2 6 7" xfId="11052" xr:uid="{00000000-0005-0000-0000-0000FC890000}"/>
    <cellStyle name="Total 2 3 2 6 7 2" xfId="20304" xr:uid="{00000000-0005-0000-0000-0000FD890000}"/>
    <cellStyle name="Total 2 3 2 6 7 3" xfId="29556" xr:uid="{00000000-0005-0000-0000-0000FE890000}"/>
    <cellStyle name="Total 2 3 2 7" xfId="1035" xr:uid="{00000000-0005-0000-0000-0000FF890000}"/>
    <cellStyle name="Total 2 3 2 7 2" xfId="4763" xr:uid="{00000000-0005-0000-0000-0000008A0000}"/>
    <cellStyle name="Total 2 3 2 7 2 2" xfId="14015" xr:uid="{00000000-0005-0000-0000-0000018A0000}"/>
    <cellStyle name="Total 2 3 2 7 2 2 2" xfId="23267" xr:uid="{00000000-0005-0000-0000-0000028A0000}"/>
    <cellStyle name="Total 2 3 2 7 2 2 3" xfId="32519" xr:uid="{00000000-0005-0000-0000-0000038A0000}"/>
    <cellStyle name="Total 2 3 2 7 3" xfId="4511" xr:uid="{00000000-0005-0000-0000-0000048A0000}"/>
    <cellStyle name="Total 2 3 2 7 3 2" xfId="13763" xr:uid="{00000000-0005-0000-0000-0000058A0000}"/>
    <cellStyle name="Total 2 3 2 7 3 2 2" xfId="23015" xr:uid="{00000000-0005-0000-0000-0000068A0000}"/>
    <cellStyle name="Total 2 3 2 7 3 2 3" xfId="32267" xr:uid="{00000000-0005-0000-0000-0000078A0000}"/>
    <cellStyle name="Total 2 3 2 7 4" xfId="10789" xr:uid="{00000000-0005-0000-0000-0000088A0000}"/>
    <cellStyle name="Total 2 3 2 7 4 2" xfId="20041" xr:uid="{00000000-0005-0000-0000-0000098A0000}"/>
    <cellStyle name="Total 2 3 2 7 4 3" xfId="29293" xr:uid="{00000000-0005-0000-0000-00000A8A0000}"/>
    <cellStyle name="Total 2 3 2 8" xfId="1036" xr:uid="{00000000-0005-0000-0000-00000B8A0000}"/>
    <cellStyle name="Total 2 3 2 8 2" xfId="4764" xr:uid="{00000000-0005-0000-0000-00000C8A0000}"/>
    <cellStyle name="Total 2 3 2 8 2 2" xfId="14016" xr:uid="{00000000-0005-0000-0000-00000D8A0000}"/>
    <cellStyle name="Total 2 3 2 8 2 2 2" xfId="23268" xr:uid="{00000000-0005-0000-0000-00000E8A0000}"/>
    <cellStyle name="Total 2 3 2 8 2 2 3" xfId="32520" xr:uid="{00000000-0005-0000-0000-00000F8A0000}"/>
    <cellStyle name="Total 2 3 2 8 3" xfId="4452" xr:uid="{00000000-0005-0000-0000-0000108A0000}"/>
    <cellStyle name="Total 2 3 2 8 3 2" xfId="13704" xr:uid="{00000000-0005-0000-0000-0000118A0000}"/>
    <cellStyle name="Total 2 3 2 8 3 2 2" xfId="22956" xr:uid="{00000000-0005-0000-0000-0000128A0000}"/>
    <cellStyle name="Total 2 3 2 8 3 2 3" xfId="32208" xr:uid="{00000000-0005-0000-0000-0000138A0000}"/>
    <cellStyle name="Total 2 3 2 8 4" xfId="10790" xr:uid="{00000000-0005-0000-0000-0000148A0000}"/>
    <cellStyle name="Total 2 3 2 8 4 2" xfId="20042" xr:uid="{00000000-0005-0000-0000-0000158A0000}"/>
    <cellStyle name="Total 2 3 2 8 4 3" xfId="29294" xr:uid="{00000000-0005-0000-0000-0000168A0000}"/>
    <cellStyle name="Total 2 3 2 9" xfId="930" xr:uid="{00000000-0005-0000-0000-0000178A0000}"/>
    <cellStyle name="Total 2 3 2 9 2" xfId="4658" xr:uid="{00000000-0005-0000-0000-0000188A0000}"/>
    <cellStyle name="Total 2 3 2 9 2 2" xfId="13910" xr:uid="{00000000-0005-0000-0000-0000198A0000}"/>
    <cellStyle name="Total 2 3 2 9 2 2 2" xfId="23162" xr:uid="{00000000-0005-0000-0000-00001A8A0000}"/>
    <cellStyle name="Total 2 3 2 9 2 2 3" xfId="32414" xr:uid="{00000000-0005-0000-0000-00001B8A0000}"/>
    <cellStyle name="Total 2 3 2 9 3" xfId="4941" xr:uid="{00000000-0005-0000-0000-00001C8A0000}"/>
    <cellStyle name="Total 2 3 2 9 3 2" xfId="14193" xr:uid="{00000000-0005-0000-0000-00001D8A0000}"/>
    <cellStyle name="Total 2 3 2 9 3 2 2" xfId="23445" xr:uid="{00000000-0005-0000-0000-00001E8A0000}"/>
    <cellStyle name="Total 2 3 2 9 3 2 3" xfId="32697" xr:uid="{00000000-0005-0000-0000-00001F8A0000}"/>
    <cellStyle name="Total 2 3 2 9 4" xfId="10684" xr:uid="{00000000-0005-0000-0000-0000208A0000}"/>
    <cellStyle name="Total 2 3 2 9 4 2" xfId="19936" xr:uid="{00000000-0005-0000-0000-0000218A0000}"/>
    <cellStyle name="Total 2 3 2 9 4 3" xfId="29188" xr:uid="{00000000-0005-0000-0000-0000228A0000}"/>
    <cellStyle name="Total 2 3 3" xfId="802" xr:uid="{00000000-0005-0000-0000-0000238A0000}"/>
    <cellStyle name="Total 2 3 3 10" xfId="4545" xr:uid="{00000000-0005-0000-0000-0000248A0000}"/>
    <cellStyle name="Total 2 3 3 10 2" xfId="13797" xr:uid="{00000000-0005-0000-0000-0000258A0000}"/>
    <cellStyle name="Total 2 3 3 10 2 2" xfId="23049" xr:uid="{00000000-0005-0000-0000-0000268A0000}"/>
    <cellStyle name="Total 2 3 3 10 2 3" xfId="32301" xr:uid="{00000000-0005-0000-0000-0000278A0000}"/>
    <cellStyle name="Total 2 3 3 11" xfId="4376" xr:uid="{00000000-0005-0000-0000-0000288A0000}"/>
    <cellStyle name="Total 2 3 3 11 2" xfId="13628" xr:uid="{00000000-0005-0000-0000-0000298A0000}"/>
    <cellStyle name="Total 2 3 3 11 2 2" xfId="22880" xr:uid="{00000000-0005-0000-0000-00002A8A0000}"/>
    <cellStyle name="Total 2 3 3 11 2 3" xfId="32132" xr:uid="{00000000-0005-0000-0000-00002B8A0000}"/>
    <cellStyle name="Total 2 3 3 12" xfId="10574" xr:uid="{00000000-0005-0000-0000-00002C8A0000}"/>
    <cellStyle name="Total 2 3 3 12 2" xfId="19826" xr:uid="{00000000-0005-0000-0000-00002D8A0000}"/>
    <cellStyle name="Total 2 3 3 12 3" xfId="29078" xr:uid="{00000000-0005-0000-0000-00002E8A0000}"/>
    <cellStyle name="Total 2 3 3 2" xfId="1981" xr:uid="{00000000-0005-0000-0000-00002F8A0000}"/>
    <cellStyle name="Total 2 3 3 2 2" xfId="2734" xr:uid="{00000000-0005-0000-0000-0000308A0000}"/>
    <cellStyle name="Total 2 3 3 2 2 2" xfId="6182" xr:uid="{00000000-0005-0000-0000-0000318A0000}"/>
    <cellStyle name="Total 2 3 3 2 2 2 2" xfId="15434" xr:uid="{00000000-0005-0000-0000-0000328A0000}"/>
    <cellStyle name="Total 2 3 3 2 2 2 2 2" xfId="24686" xr:uid="{00000000-0005-0000-0000-0000338A0000}"/>
    <cellStyle name="Total 2 3 3 2 2 2 2 3" xfId="33938" xr:uid="{00000000-0005-0000-0000-0000348A0000}"/>
    <cellStyle name="Total 2 3 3 2 2 3" xfId="8864" xr:uid="{00000000-0005-0000-0000-0000358A0000}"/>
    <cellStyle name="Total 2 3 3 2 2 3 2" xfId="18116" xr:uid="{00000000-0005-0000-0000-0000368A0000}"/>
    <cellStyle name="Total 2 3 3 2 2 3 2 2" xfId="27368" xr:uid="{00000000-0005-0000-0000-0000378A0000}"/>
    <cellStyle name="Total 2 3 3 2 2 3 2 3" xfId="36620" xr:uid="{00000000-0005-0000-0000-0000388A0000}"/>
    <cellStyle name="Total 2 3 3 2 2 4" xfId="11986" xr:uid="{00000000-0005-0000-0000-0000398A0000}"/>
    <cellStyle name="Total 2 3 3 2 2 4 2" xfId="21238" xr:uid="{00000000-0005-0000-0000-00003A8A0000}"/>
    <cellStyle name="Total 2 3 3 2 2 4 3" xfId="30490" xr:uid="{00000000-0005-0000-0000-00003B8A0000}"/>
    <cellStyle name="Total 2 3 3 2 3" xfId="3390" xr:uid="{00000000-0005-0000-0000-00003C8A0000}"/>
    <cellStyle name="Total 2 3 3 2 3 2" xfId="6838" xr:uid="{00000000-0005-0000-0000-00003D8A0000}"/>
    <cellStyle name="Total 2 3 3 2 3 2 2" xfId="16090" xr:uid="{00000000-0005-0000-0000-00003E8A0000}"/>
    <cellStyle name="Total 2 3 3 2 3 2 2 2" xfId="25342" xr:uid="{00000000-0005-0000-0000-00003F8A0000}"/>
    <cellStyle name="Total 2 3 3 2 3 2 2 3" xfId="34594" xr:uid="{00000000-0005-0000-0000-0000408A0000}"/>
    <cellStyle name="Total 2 3 3 2 3 3" xfId="9520" xr:uid="{00000000-0005-0000-0000-0000418A0000}"/>
    <cellStyle name="Total 2 3 3 2 3 3 2" xfId="18772" xr:uid="{00000000-0005-0000-0000-0000428A0000}"/>
    <cellStyle name="Total 2 3 3 2 3 3 2 2" xfId="28024" xr:uid="{00000000-0005-0000-0000-0000438A0000}"/>
    <cellStyle name="Total 2 3 3 2 3 3 2 3" xfId="37276" xr:uid="{00000000-0005-0000-0000-0000448A0000}"/>
    <cellStyle name="Total 2 3 3 2 3 4" xfId="12642" xr:uid="{00000000-0005-0000-0000-0000458A0000}"/>
    <cellStyle name="Total 2 3 3 2 3 4 2" xfId="21894" xr:uid="{00000000-0005-0000-0000-0000468A0000}"/>
    <cellStyle name="Total 2 3 3 2 3 4 3" xfId="31146" xr:uid="{00000000-0005-0000-0000-0000478A0000}"/>
    <cellStyle name="Total 2 3 3 2 4" xfId="4025" xr:uid="{00000000-0005-0000-0000-0000488A0000}"/>
    <cellStyle name="Total 2 3 3 2 4 2" xfId="7473" xr:uid="{00000000-0005-0000-0000-0000498A0000}"/>
    <cellStyle name="Total 2 3 3 2 4 2 2" xfId="16725" xr:uid="{00000000-0005-0000-0000-00004A8A0000}"/>
    <cellStyle name="Total 2 3 3 2 4 2 2 2" xfId="25977" xr:uid="{00000000-0005-0000-0000-00004B8A0000}"/>
    <cellStyle name="Total 2 3 3 2 4 2 2 3" xfId="35229" xr:uid="{00000000-0005-0000-0000-00004C8A0000}"/>
    <cellStyle name="Total 2 3 3 2 4 3" xfId="10155" xr:uid="{00000000-0005-0000-0000-00004D8A0000}"/>
    <cellStyle name="Total 2 3 3 2 4 3 2" xfId="19407" xr:uid="{00000000-0005-0000-0000-00004E8A0000}"/>
    <cellStyle name="Total 2 3 3 2 4 3 2 2" xfId="28659" xr:uid="{00000000-0005-0000-0000-00004F8A0000}"/>
    <cellStyle name="Total 2 3 3 2 4 3 2 3" xfId="37911" xr:uid="{00000000-0005-0000-0000-0000508A0000}"/>
    <cellStyle name="Total 2 3 3 2 4 4" xfId="13277" xr:uid="{00000000-0005-0000-0000-0000518A0000}"/>
    <cellStyle name="Total 2 3 3 2 4 4 2" xfId="22529" xr:uid="{00000000-0005-0000-0000-0000528A0000}"/>
    <cellStyle name="Total 2 3 3 2 4 4 3" xfId="31781" xr:uid="{00000000-0005-0000-0000-0000538A0000}"/>
    <cellStyle name="Total 2 3 3 2 5" xfId="5431" xr:uid="{00000000-0005-0000-0000-0000548A0000}"/>
    <cellStyle name="Total 2 3 3 2 5 2" xfId="14683" xr:uid="{00000000-0005-0000-0000-0000558A0000}"/>
    <cellStyle name="Total 2 3 3 2 5 2 2" xfId="23935" xr:uid="{00000000-0005-0000-0000-0000568A0000}"/>
    <cellStyle name="Total 2 3 3 2 5 2 3" xfId="33187" xr:uid="{00000000-0005-0000-0000-0000578A0000}"/>
    <cellStyle name="Total 2 3 3 2 6" xfId="8114" xr:uid="{00000000-0005-0000-0000-0000588A0000}"/>
    <cellStyle name="Total 2 3 3 2 6 2" xfId="17366" xr:uid="{00000000-0005-0000-0000-0000598A0000}"/>
    <cellStyle name="Total 2 3 3 2 6 2 2" xfId="26618" xr:uid="{00000000-0005-0000-0000-00005A8A0000}"/>
    <cellStyle name="Total 2 3 3 2 6 2 3" xfId="35870" xr:uid="{00000000-0005-0000-0000-00005B8A0000}"/>
    <cellStyle name="Total 2 3 3 2 7" xfId="11236" xr:uid="{00000000-0005-0000-0000-00005C8A0000}"/>
    <cellStyle name="Total 2 3 3 2 7 2" xfId="20488" xr:uid="{00000000-0005-0000-0000-00005D8A0000}"/>
    <cellStyle name="Total 2 3 3 2 7 3" xfId="29740" xr:uid="{00000000-0005-0000-0000-00005E8A0000}"/>
    <cellStyle name="Total 2 3 3 3" xfId="2063" xr:uid="{00000000-0005-0000-0000-00005F8A0000}"/>
    <cellStyle name="Total 2 3 3 3 2" xfId="2812" xr:uid="{00000000-0005-0000-0000-0000608A0000}"/>
    <cellStyle name="Total 2 3 3 3 2 2" xfId="6260" xr:uid="{00000000-0005-0000-0000-0000618A0000}"/>
    <cellStyle name="Total 2 3 3 3 2 2 2" xfId="15512" xr:uid="{00000000-0005-0000-0000-0000628A0000}"/>
    <cellStyle name="Total 2 3 3 3 2 2 2 2" xfId="24764" xr:uid="{00000000-0005-0000-0000-0000638A0000}"/>
    <cellStyle name="Total 2 3 3 3 2 2 2 3" xfId="34016" xr:uid="{00000000-0005-0000-0000-0000648A0000}"/>
    <cellStyle name="Total 2 3 3 3 2 3" xfId="8942" xr:uid="{00000000-0005-0000-0000-0000658A0000}"/>
    <cellStyle name="Total 2 3 3 3 2 3 2" xfId="18194" xr:uid="{00000000-0005-0000-0000-0000668A0000}"/>
    <cellStyle name="Total 2 3 3 3 2 3 2 2" xfId="27446" xr:uid="{00000000-0005-0000-0000-0000678A0000}"/>
    <cellStyle name="Total 2 3 3 3 2 3 2 3" xfId="36698" xr:uid="{00000000-0005-0000-0000-0000688A0000}"/>
    <cellStyle name="Total 2 3 3 3 2 4" xfId="12064" xr:uid="{00000000-0005-0000-0000-0000698A0000}"/>
    <cellStyle name="Total 2 3 3 3 2 4 2" xfId="21316" xr:uid="{00000000-0005-0000-0000-00006A8A0000}"/>
    <cellStyle name="Total 2 3 3 3 2 4 3" xfId="30568" xr:uid="{00000000-0005-0000-0000-00006B8A0000}"/>
    <cellStyle name="Total 2 3 3 3 3" xfId="3468" xr:uid="{00000000-0005-0000-0000-00006C8A0000}"/>
    <cellStyle name="Total 2 3 3 3 3 2" xfId="6916" xr:uid="{00000000-0005-0000-0000-00006D8A0000}"/>
    <cellStyle name="Total 2 3 3 3 3 2 2" xfId="16168" xr:uid="{00000000-0005-0000-0000-00006E8A0000}"/>
    <cellStyle name="Total 2 3 3 3 3 2 2 2" xfId="25420" xr:uid="{00000000-0005-0000-0000-00006F8A0000}"/>
    <cellStyle name="Total 2 3 3 3 3 2 2 3" xfId="34672" xr:uid="{00000000-0005-0000-0000-0000708A0000}"/>
    <cellStyle name="Total 2 3 3 3 3 3" xfId="9598" xr:uid="{00000000-0005-0000-0000-0000718A0000}"/>
    <cellStyle name="Total 2 3 3 3 3 3 2" xfId="18850" xr:uid="{00000000-0005-0000-0000-0000728A0000}"/>
    <cellStyle name="Total 2 3 3 3 3 3 2 2" xfId="28102" xr:uid="{00000000-0005-0000-0000-0000738A0000}"/>
    <cellStyle name="Total 2 3 3 3 3 3 2 3" xfId="37354" xr:uid="{00000000-0005-0000-0000-0000748A0000}"/>
    <cellStyle name="Total 2 3 3 3 3 4" xfId="12720" xr:uid="{00000000-0005-0000-0000-0000758A0000}"/>
    <cellStyle name="Total 2 3 3 3 3 4 2" xfId="21972" xr:uid="{00000000-0005-0000-0000-0000768A0000}"/>
    <cellStyle name="Total 2 3 3 3 3 4 3" xfId="31224" xr:uid="{00000000-0005-0000-0000-0000778A0000}"/>
    <cellStyle name="Total 2 3 3 3 4" xfId="4103" xr:uid="{00000000-0005-0000-0000-0000788A0000}"/>
    <cellStyle name="Total 2 3 3 3 4 2" xfId="7551" xr:uid="{00000000-0005-0000-0000-0000798A0000}"/>
    <cellStyle name="Total 2 3 3 3 4 2 2" xfId="16803" xr:uid="{00000000-0005-0000-0000-00007A8A0000}"/>
    <cellStyle name="Total 2 3 3 3 4 2 2 2" xfId="26055" xr:uid="{00000000-0005-0000-0000-00007B8A0000}"/>
    <cellStyle name="Total 2 3 3 3 4 2 2 3" xfId="35307" xr:uid="{00000000-0005-0000-0000-00007C8A0000}"/>
    <cellStyle name="Total 2 3 3 3 4 3" xfId="10233" xr:uid="{00000000-0005-0000-0000-00007D8A0000}"/>
    <cellStyle name="Total 2 3 3 3 4 3 2" xfId="19485" xr:uid="{00000000-0005-0000-0000-00007E8A0000}"/>
    <cellStyle name="Total 2 3 3 3 4 3 2 2" xfId="28737" xr:uid="{00000000-0005-0000-0000-00007F8A0000}"/>
    <cellStyle name="Total 2 3 3 3 4 3 2 3" xfId="37989" xr:uid="{00000000-0005-0000-0000-0000808A0000}"/>
    <cellStyle name="Total 2 3 3 3 4 4" xfId="13355" xr:uid="{00000000-0005-0000-0000-0000818A0000}"/>
    <cellStyle name="Total 2 3 3 3 4 4 2" xfId="22607" xr:uid="{00000000-0005-0000-0000-0000828A0000}"/>
    <cellStyle name="Total 2 3 3 3 4 4 3" xfId="31859" xr:uid="{00000000-0005-0000-0000-0000838A0000}"/>
    <cellStyle name="Total 2 3 3 3 5" xfId="5511" xr:uid="{00000000-0005-0000-0000-0000848A0000}"/>
    <cellStyle name="Total 2 3 3 3 5 2" xfId="14763" xr:uid="{00000000-0005-0000-0000-0000858A0000}"/>
    <cellStyle name="Total 2 3 3 3 5 2 2" xfId="24015" xr:uid="{00000000-0005-0000-0000-0000868A0000}"/>
    <cellStyle name="Total 2 3 3 3 5 2 3" xfId="33267" xr:uid="{00000000-0005-0000-0000-0000878A0000}"/>
    <cellStyle name="Total 2 3 3 3 6" xfId="8193" xr:uid="{00000000-0005-0000-0000-0000888A0000}"/>
    <cellStyle name="Total 2 3 3 3 6 2" xfId="17445" xr:uid="{00000000-0005-0000-0000-0000898A0000}"/>
    <cellStyle name="Total 2 3 3 3 6 2 2" xfId="26697" xr:uid="{00000000-0005-0000-0000-00008A8A0000}"/>
    <cellStyle name="Total 2 3 3 3 6 2 3" xfId="35949" xr:uid="{00000000-0005-0000-0000-00008B8A0000}"/>
    <cellStyle name="Total 2 3 3 3 7" xfId="11315" xr:uid="{00000000-0005-0000-0000-00008C8A0000}"/>
    <cellStyle name="Total 2 3 3 3 7 2" xfId="20567" xr:uid="{00000000-0005-0000-0000-00008D8A0000}"/>
    <cellStyle name="Total 2 3 3 3 7 3" xfId="29819" xr:uid="{00000000-0005-0000-0000-00008E8A0000}"/>
    <cellStyle name="Total 2 3 3 4" xfId="2136" xr:uid="{00000000-0005-0000-0000-00008F8A0000}"/>
    <cellStyle name="Total 2 3 3 4 2" xfId="2885" xr:uid="{00000000-0005-0000-0000-0000908A0000}"/>
    <cellStyle name="Total 2 3 3 4 2 2" xfId="6333" xr:uid="{00000000-0005-0000-0000-0000918A0000}"/>
    <cellStyle name="Total 2 3 3 4 2 2 2" xfId="15585" xr:uid="{00000000-0005-0000-0000-0000928A0000}"/>
    <cellStyle name="Total 2 3 3 4 2 2 2 2" xfId="24837" xr:uid="{00000000-0005-0000-0000-0000938A0000}"/>
    <cellStyle name="Total 2 3 3 4 2 2 2 3" xfId="34089" xr:uid="{00000000-0005-0000-0000-0000948A0000}"/>
    <cellStyle name="Total 2 3 3 4 2 3" xfId="9015" xr:uid="{00000000-0005-0000-0000-0000958A0000}"/>
    <cellStyle name="Total 2 3 3 4 2 3 2" xfId="18267" xr:uid="{00000000-0005-0000-0000-0000968A0000}"/>
    <cellStyle name="Total 2 3 3 4 2 3 2 2" xfId="27519" xr:uid="{00000000-0005-0000-0000-0000978A0000}"/>
    <cellStyle name="Total 2 3 3 4 2 3 2 3" xfId="36771" xr:uid="{00000000-0005-0000-0000-0000988A0000}"/>
    <cellStyle name="Total 2 3 3 4 2 4" xfId="12137" xr:uid="{00000000-0005-0000-0000-0000998A0000}"/>
    <cellStyle name="Total 2 3 3 4 2 4 2" xfId="21389" xr:uid="{00000000-0005-0000-0000-00009A8A0000}"/>
    <cellStyle name="Total 2 3 3 4 2 4 3" xfId="30641" xr:uid="{00000000-0005-0000-0000-00009B8A0000}"/>
    <cellStyle name="Total 2 3 3 4 3" xfId="3541" xr:uid="{00000000-0005-0000-0000-00009C8A0000}"/>
    <cellStyle name="Total 2 3 3 4 3 2" xfId="6989" xr:uid="{00000000-0005-0000-0000-00009D8A0000}"/>
    <cellStyle name="Total 2 3 3 4 3 2 2" xfId="16241" xr:uid="{00000000-0005-0000-0000-00009E8A0000}"/>
    <cellStyle name="Total 2 3 3 4 3 2 2 2" xfId="25493" xr:uid="{00000000-0005-0000-0000-00009F8A0000}"/>
    <cellStyle name="Total 2 3 3 4 3 2 2 3" xfId="34745" xr:uid="{00000000-0005-0000-0000-0000A08A0000}"/>
    <cellStyle name="Total 2 3 3 4 3 3" xfId="9671" xr:uid="{00000000-0005-0000-0000-0000A18A0000}"/>
    <cellStyle name="Total 2 3 3 4 3 3 2" xfId="18923" xr:uid="{00000000-0005-0000-0000-0000A28A0000}"/>
    <cellStyle name="Total 2 3 3 4 3 3 2 2" xfId="28175" xr:uid="{00000000-0005-0000-0000-0000A38A0000}"/>
    <cellStyle name="Total 2 3 3 4 3 3 2 3" xfId="37427" xr:uid="{00000000-0005-0000-0000-0000A48A0000}"/>
    <cellStyle name="Total 2 3 3 4 3 4" xfId="12793" xr:uid="{00000000-0005-0000-0000-0000A58A0000}"/>
    <cellStyle name="Total 2 3 3 4 3 4 2" xfId="22045" xr:uid="{00000000-0005-0000-0000-0000A68A0000}"/>
    <cellStyle name="Total 2 3 3 4 3 4 3" xfId="31297" xr:uid="{00000000-0005-0000-0000-0000A78A0000}"/>
    <cellStyle name="Total 2 3 3 4 4" xfId="4176" xr:uid="{00000000-0005-0000-0000-0000A88A0000}"/>
    <cellStyle name="Total 2 3 3 4 4 2" xfId="7624" xr:uid="{00000000-0005-0000-0000-0000A98A0000}"/>
    <cellStyle name="Total 2 3 3 4 4 2 2" xfId="16876" xr:uid="{00000000-0005-0000-0000-0000AA8A0000}"/>
    <cellStyle name="Total 2 3 3 4 4 2 2 2" xfId="26128" xr:uid="{00000000-0005-0000-0000-0000AB8A0000}"/>
    <cellStyle name="Total 2 3 3 4 4 2 2 3" xfId="35380" xr:uid="{00000000-0005-0000-0000-0000AC8A0000}"/>
    <cellStyle name="Total 2 3 3 4 4 3" xfId="10306" xr:uid="{00000000-0005-0000-0000-0000AD8A0000}"/>
    <cellStyle name="Total 2 3 3 4 4 3 2" xfId="19558" xr:uid="{00000000-0005-0000-0000-0000AE8A0000}"/>
    <cellStyle name="Total 2 3 3 4 4 3 2 2" xfId="28810" xr:uid="{00000000-0005-0000-0000-0000AF8A0000}"/>
    <cellStyle name="Total 2 3 3 4 4 3 2 3" xfId="38062" xr:uid="{00000000-0005-0000-0000-0000B08A0000}"/>
    <cellStyle name="Total 2 3 3 4 4 4" xfId="13428" xr:uid="{00000000-0005-0000-0000-0000B18A0000}"/>
    <cellStyle name="Total 2 3 3 4 4 4 2" xfId="22680" xr:uid="{00000000-0005-0000-0000-0000B28A0000}"/>
    <cellStyle name="Total 2 3 3 4 4 4 3" xfId="31932" xr:uid="{00000000-0005-0000-0000-0000B38A0000}"/>
    <cellStyle name="Total 2 3 3 4 5" xfId="5584" xr:uid="{00000000-0005-0000-0000-0000B48A0000}"/>
    <cellStyle name="Total 2 3 3 4 5 2" xfId="14836" xr:uid="{00000000-0005-0000-0000-0000B58A0000}"/>
    <cellStyle name="Total 2 3 3 4 5 2 2" xfId="24088" xr:uid="{00000000-0005-0000-0000-0000B68A0000}"/>
    <cellStyle name="Total 2 3 3 4 5 2 3" xfId="33340" xr:uid="{00000000-0005-0000-0000-0000B78A0000}"/>
    <cellStyle name="Total 2 3 3 4 6" xfId="8266" xr:uid="{00000000-0005-0000-0000-0000B88A0000}"/>
    <cellStyle name="Total 2 3 3 4 6 2" xfId="17518" xr:uid="{00000000-0005-0000-0000-0000B98A0000}"/>
    <cellStyle name="Total 2 3 3 4 6 2 2" xfId="26770" xr:uid="{00000000-0005-0000-0000-0000BA8A0000}"/>
    <cellStyle name="Total 2 3 3 4 6 2 3" xfId="36022" xr:uid="{00000000-0005-0000-0000-0000BB8A0000}"/>
    <cellStyle name="Total 2 3 3 4 7" xfId="11388" xr:uid="{00000000-0005-0000-0000-0000BC8A0000}"/>
    <cellStyle name="Total 2 3 3 4 7 2" xfId="20640" xr:uid="{00000000-0005-0000-0000-0000BD8A0000}"/>
    <cellStyle name="Total 2 3 3 4 7 3" xfId="29892" xr:uid="{00000000-0005-0000-0000-0000BE8A0000}"/>
    <cellStyle name="Total 2 3 3 5" xfId="2199" xr:uid="{00000000-0005-0000-0000-0000BF8A0000}"/>
    <cellStyle name="Total 2 3 3 5 2" xfId="2948" xr:uid="{00000000-0005-0000-0000-0000C08A0000}"/>
    <cellStyle name="Total 2 3 3 5 2 2" xfId="6396" xr:uid="{00000000-0005-0000-0000-0000C18A0000}"/>
    <cellStyle name="Total 2 3 3 5 2 2 2" xfId="15648" xr:uid="{00000000-0005-0000-0000-0000C28A0000}"/>
    <cellStyle name="Total 2 3 3 5 2 2 2 2" xfId="24900" xr:uid="{00000000-0005-0000-0000-0000C38A0000}"/>
    <cellStyle name="Total 2 3 3 5 2 2 2 3" xfId="34152" xr:uid="{00000000-0005-0000-0000-0000C48A0000}"/>
    <cellStyle name="Total 2 3 3 5 2 3" xfId="9078" xr:uid="{00000000-0005-0000-0000-0000C58A0000}"/>
    <cellStyle name="Total 2 3 3 5 2 3 2" xfId="18330" xr:uid="{00000000-0005-0000-0000-0000C68A0000}"/>
    <cellStyle name="Total 2 3 3 5 2 3 2 2" xfId="27582" xr:uid="{00000000-0005-0000-0000-0000C78A0000}"/>
    <cellStyle name="Total 2 3 3 5 2 3 2 3" xfId="36834" xr:uid="{00000000-0005-0000-0000-0000C88A0000}"/>
    <cellStyle name="Total 2 3 3 5 2 4" xfId="12200" xr:uid="{00000000-0005-0000-0000-0000C98A0000}"/>
    <cellStyle name="Total 2 3 3 5 2 4 2" xfId="21452" xr:uid="{00000000-0005-0000-0000-0000CA8A0000}"/>
    <cellStyle name="Total 2 3 3 5 2 4 3" xfId="30704" xr:uid="{00000000-0005-0000-0000-0000CB8A0000}"/>
    <cellStyle name="Total 2 3 3 5 3" xfId="3604" xr:uid="{00000000-0005-0000-0000-0000CC8A0000}"/>
    <cellStyle name="Total 2 3 3 5 3 2" xfId="7052" xr:uid="{00000000-0005-0000-0000-0000CD8A0000}"/>
    <cellStyle name="Total 2 3 3 5 3 2 2" xfId="16304" xr:uid="{00000000-0005-0000-0000-0000CE8A0000}"/>
    <cellStyle name="Total 2 3 3 5 3 2 2 2" xfId="25556" xr:uid="{00000000-0005-0000-0000-0000CF8A0000}"/>
    <cellStyle name="Total 2 3 3 5 3 2 2 3" xfId="34808" xr:uid="{00000000-0005-0000-0000-0000D08A0000}"/>
    <cellStyle name="Total 2 3 3 5 3 3" xfId="9734" xr:uid="{00000000-0005-0000-0000-0000D18A0000}"/>
    <cellStyle name="Total 2 3 3 5 3 3 2" xfId="18986" xr:uid="{00000000-0005-0000-0000-0000D28A0000}"/>
    <cellStyle name="Total 2 3 3 5 3 3 2 2" xfId="28238" xr:uid="{00000000-0005-0000-0000-0000D38A0000}"/>
    <cellStyle name="Total 2 3 3 5 3 3 2 3" xfId="37490" xr:uid="{00000000-0005-0000-0000-0000D48A0000}"/>
    <cellStyle name="Total 2 3 3 5 3 4" xfId="12856" xr:uid="{00000000-0005-0000-0000-0000D58A0000}"/>
    <cellStyle name="Total 2 3 3 5 3 4 2" xfId="22108" xr:uid="{00000000-0005-0000-0000-0000D68A0000}"/>
    <cellStyle name="Total 2 3 3 5 3 4 3" xfId="31360" xr:uid="{00000000-0005-0000-0000-0000D78A0000}"/>
    <cellStyle name="Total 2 3 3 5 4" xfId="4239" xr:uid="{00000000-0005-0000-0000-0000D88A0000}"/>
    <cellStyle name="Total 2 3 3 5 4 2" xfId="7687" xr:uid="{00000000-0005-0000-0000-0000D98A0000}"/>
    <cellStyle name="Total 2 3 3 5 4 2 2" xfId="16939" xr:uid="{00000000-0005-0000-0000-0000DA8A0000}"/>
    <cellStyle name="Total 2 3 3 5 4 2 2 2" xfId="26191" xr:uid="{00000000-0005-0000-0000-0000DB8A0000}"/>
    <cellStyle name="Total 2 3 3 5 4 2 2 3" xfId="35443" xr:uid="{00000000-0005-0000-0000-0000DC8A0000}"/>
    <cellStyle name="Total 2 3 3 5 4 3" xfId="10369" xr:uid="{00000000-0005-0000-0000-0000DD8A0000}"/>
    <cellStyle name="Total 2 3 3 5 4 3 2" xfId="19621" xr:uid="{00000000-0005-0000-0000-0000DE8A0000}"/>
    <cellStyle name="Total 2 3 3 5 4 3 2 2" xfId="28873" xr:uid="{00000000-0005-0000-0000-0000DF8A0000}"/>
    <cellStyle name="Total 2 3 3 5 4 3 2 3" xfId="38125" xr:uid="{00000000-0005-0000-0000-0000E08A0000}"/>
    <cellStyle name="Total 2 3 3 5 4 4" xfId="13491" xr:uid="{00000000-0005-0000-0000-0000E18A0000}"/>
    <cellStyle name="Total 2 3 3 5 4 4 2" xfId="22743" xr:uid="{00000000-0005-0000-0000-0000E28A0000}"/>
    <cellStyle name="Total 2 3 3 5 4 4 3" xfId="31995" xr:uid="{00000000-0005-0000-0000-0000E38A0000}"/>
    <cellStyle name="Total 2 3 3 5 5" xfId="5647" xr:uid="{00000000-0005-0000-0000-0000E48A0000}"/>
    <cellStyle name="Total 2 3 3 5 5 2" xfId="14899" xr:uid="{00000000-0005-0000-0000-0000E58A0000}"/>
    <cellStyle name="Total 2 3 3 5 5 2 2" xfId="24151" xr:uid="{00000000-0005-0000-0000-0000E68A0000}"/>
    <cellStyle name="Total 2 3 3 5 5 2 3" xfId="33403" xr:uid="{00000000-0005-0000-0000-0000E78A0000}"/>
    <cellStyle name="Total 2 3 3 5 6" xfId="8329" xr:uid="{00000000-0005-0000-0000-0000E88A0000}"/>
    <cellStyle name="Total 2 3 3 5 6 2" xfId="17581" xr:uid="{00000000-0005-0000-0000-0000E98A0000}"/>
    <cellStyle name="Total 2 3 3 5 6 2 2" xfId="26833" xr:uid="{00000000-0005-0000-0000-0000EA8A0000}"/>
    <cellStyle name="Total 2 3 3 5 6 2 3" xfId="36085" xr:uid="{00000000-0005-0000-0000-0000EB8A0000}"/>
    <cellStyle name="Total 2 3 3 5 7" xfId="11451" xr:uid="{00000000-0005-0000-0000-0000EC8A0000}"/>
    <cellStyle name="Total 2 3 3 5 7 2" xfId="20703" xr:uid="{00000000-0005-0000-0000-0000ED8A0000}"/>
    <cellStyle name="Total 2 3 3 5 7 3" xfId="29955" xr:uid="{00000000-0005-0000-0000-0000EE8A0000}"/>
    <cellStyle name="Total 2 3 3 6" xfId="2257" xr:uid="{00000000-0005-0000-0000-0000EF8A0000}"/>
    <cellStyle name="Total 2 3 3 6 2" xfId="3006" xr:uid="{00000000-0005-0000-0000-0000F08A0000}"/>
    <cellStyle name="Total 2 3 3 6 2 2" xfId="6454" xr:uid="{00000000-0005-0000-0000-0000F18A0000}"/>
    <cellStyle name="Total 2 3 3 6 2 2 2" xfId="15706" xr:uid="{00000000-0005-0000-0000-0000F28A0000}"/>
    <cellStyle name="Total 2 3 3 6 2 2 2 2" xfId="24958" xr:uid="{00000000-0005-0000-0000-0000F38A0000}"/>
    <cellStyle name="Total 2 3 3 6 2 2 2 3" xfId="34210" xr:uid="{00000000-0005-0000-0000-0000F48A0000}"/>
    <cellStyle name="Total 2 3 3 6 2 3" xfId="9136" xr:uid="{00000000-0005-0000-0000-0000F58A0000}"/>
    <cellStyle name="Total 2 3 3 6 2 3 2" xfId="18388" xr:uid="{00000000-0005-0000-0000-0000F68A0000}"/>
    <cellStyle name="Total 2 3 3 6 2 3 2 2" xfId="27640" xr:uid="{00000000-0005-0000-0000-0000F78A0000}"/>
    <cellStyle name="Total 2 3 3 6 2 3 2 3" xfId="36892" xr:uid="{00000000-0005-0000-0000-0000F88A0000}"/>
    <cellStyle name="Total 2 3 3 6 2 4" xfId="12258" xr:uid="{00000000-0005-0000-0000-0000F98A0000}"/>
    <cellStyle name="Total 2 3 3 6 2 4 2" xfId="21510" xr:uid="{00000000-0005-0000-0000-0000FA8A0000}"/>
    <cellStyle name="Total 2 3 3 6 2 4 3" xfId="30762" xr:uid="{00000000-0005-0000-0000-0000FB8A0000}"/>
    <cellStyle name="Total 2 3 3 6 3" xfId="3662" xr:uid="{00000000-0005-0000-0000-0000FC8A0000}"/>
    <cellStyle name="Total 2 3 3 6 3 2" xfId="7110" xr:uid="{00000000-0005-0000-0000-0000FD8A0000}"/>
    <cellStyle name="Total 2 3 3 6 3 2 2" xfId="16362" xr:uid="{00000000-0005-0000-0000-0000FE8A0000}"/>
    <cellStyle name="Total 2 3 3 6 3 2 2 2" xfId="25614" xr:uid="{00000000-0005-0000-0000-0000FF8A0000}"/>
    <cellStyle name="Total 2 3 3 6 3 2 2 3" xfId="34866" xr:uid="{00000000-0005-0000-0000-0000008B0000}"/>
    <cellStyle name="Total 2 3 3 6 3 3" xfId="9792" xr:uid="{00000000-0005-0000-0000-0000018B0000}"/>
    <cellStyle name="Total 2 3 3 6 3 3 2" xfId="19044" xr:uid="{00000000-0005-0000-0000-0000028B0000}"/>
    <cellStyle name="Total 2 3 3 6 3 3 2 2" xfId="28296" xr:uid="{00000000-0005-0000-0000-0000038B0000}"/>
    <cellStyle name="Total 2 3 3 6 3 3 2 3" xfId="37548" xr:uid="{00000000-0005-0000-0000-0000048B0000}"/>
    <cellStyle name="Total 2 3 3 6 3 4" xfId="12914" xr:uid="{00000000-0005-0000-0000-0000058B0000}"/>
    <cellStyle name="Total 2 3 3 6 3 4 2" xfId="22166" xr:uid="{00000000-0005-0000-0000-0000068B0000}"/>
    <cellStyle name="Total 2 3 3 6 3 4 3" xfId="31418" xr:uid="{00000000-0005-0000-0000-0000078B0000}"/>
    <cellStyle name="Total 2 3 3 6 4" xfId="4297" xr:uid="{00000000-0005-0000-0000-0000088B0000}"/>
    <cellStyle name="Total 2 3 3 6 4 2" xfId="7745" xr:uid="{00000000-0005-0000-0000-0000098B0000}"/>
    <cellStyle name="Total 2 3 3 6 4 2 2" xfId="16997" xr:uid="{00000000-0005-0000-0000-00000A8B0000}"/>
    <cellStyle name="Total 2 3 3 6 4 2 2 2" xfId="26249" xr:uid="{00000000-0005-0000-0000-00000B8B0000}"/>
    <cellStyle name="Total 2 3 3 6 4 2 2 3" xfId="35501" xr:uid="{00000000-0005-0000-0000-00000C8B0000}"/>
    <cellStyle name="Total 2 3 3 6 4 3" xfId="10427" xr:uid="{00000000-0005-0000-0000-00000D8B0000}"/>
    <cellStyle name="Total 2 3 3 6 4 3 2" xfId="19679" xr:uid="{00000000-0005-0000-0000-00000E8B0000}"/>
    <cellStyle name="Total 2 3 3 6 4 3 2 2" xfId="28931" xr:uid="{00000000-0005-0000-0000-00000F8B0000}"/>
    <cellStyle name="Total 2 3 3 6 4 3 2 3" xfId="38183" xr:uid="{00000000-0005-0000-0000-0000108B0000}"/>
    <cellStyle name="Total 2 3 3 6 4 4" xfId="13549" xr:uid="{00000000-0005-0000-0000-0000118B0000}"/>
    <cellStyle name="Total 2 3 3 6 4 4 2" xfId="22801" xr:uid="{00000000-0005-0000-0000-0000128B0000}"/>
    <cellStyle name="Total 2 3 3 6 4 4 3" xfId="32053" xr:uid="{00000000-0005-0000-0000-0000138B0000}"/>
    <cellStyle name="Total 2 3 3 6 5" xfId="5705" xr:uid="{00000000-0005-0000-0000-0000148B0000}"/>
    <cellStyle name="Total 2 3 3 6 5 2" xfId="14957" xr:uid="{00000000-0005-0000-0000-0000158B0000}"/>
    <cellStyle name="Total 2 3 3 6 5 2 2" xfId="24209" xr:uid="{00000000-0005-0000-0000-0000168B0000}"/>
    <cellStyle name="Total 2 3 3 6 5 2 3" xfId="33461" xr:uid="{00000000-0005-0000-0000-0000178B0000}"/>
    <cellStyle name="Total 2 3 3 6 6" xfId="8387" xr:uid="{00000000-0005-0000-0000-0000188B0000}"/>
    <cellStyle name="Total 2 3 3 6 6 2" xfId="17639" xr:uid="{00000000-0005-0000-0000-0000198B0000}"/>
    <cellStyle name="Total 2 3 3 6 6 2 2" xfId="26891" xr:uid="{00000000-0005-0000-0000-00001A8B0000}"/>
    <cellStyle name="Total 2 3 3 6 6 2 3" xfId="36143" xr:uid="{00000000-0005-0000-0000-00001B8B0000}"/>
    <cellStyle name="Total 2 3 3 6 7" xfId="11509" xr:uid="{00000000-0005-0000-0000-00001C8B0000}"/>
    <cellStyle name="Total 2 3 3 6 7 2" xfId="20761" xr:uid="{00000000-0005-0000-0000-00001D8B0000}"/>
    <cellStyle name="Total 2 3 3 6 7 3" xfId="30013" xr:uid="{00000000-0005-0000-0000-00001E8B0000}"/>
    <cellStyle name="Total 2 3 3 7" xfId="1100" xr:uid="{00000000-0005-0000-0000-00001F8B0000}"/>
    <cellStyle name="Total 2 3 3 7 2" xfId="4828" xr:uid="{00000000-0005-0000-0000-0000208B0000}"/>
    <cellStyle name="Total 2 3 3 7 2 2" xfId="14080" xr:uid="{00000000-0005-0000-0000-0000218B0000}"/>
    <cellStyle name="Total 2 3 3 7 2 2 2" xfId="23332" xr:uid="{00000000-0005-0000-0000-0000228B0000}"/>
    <cellStyle name="Total 2 3 3 7 2 2 3" xfId="32584" xr:uid="{00000000-0005-0000-0000-0000238B0000}"/>
    <cellStyle name="Total 2 3 3 7 3" xfId="4882" xr:uid="{00000000-0005-0000-0000-0000248B0000}"/>
    <cellStyle name="Total 2 3 3 7 3 2" xfId="14134" xr:uid="{00000000-0005-0000-0000-0000258B0000}"/>
    <cellStyle name="Total 2 3 3 7 3 2 2" xfId="23386" xr:uid="{00000000-0005-0000-0000-0000268B0000}"/>
    <cellStyle name="Total 2 3 3 7 3 2 3" xfId="32638" xr:uid="{00000000-0005-0000-0000-0000278B0000}"/>
    <cellStyle name="Total 2 3 3 7 4" xfId="10854" xr:uid="{00000000-0005-0000-0000-0000288B0000}"/>
    <cellStyle name="Total 2 3 3 7 4 2" xfId="20106" xr:uid="{00000000-0005-0000-0000-0000298B0000}"/>
    <cellStyle name="Total 2 3 3 7 4 3" xfId="29358" xr:uid="{00000000-0005-0000-0000-00002A8B0000}"/>
    <cellStyle name="Total 2 3 3 8" xfId="2306" xr:uid="{00000000-0005-0000-0000-00002B8B0000}"/>
    <cellStyle name="Total 2 3 3 8 2" xfId="5754" xr:uid="{00000000-0005-0000-0000-00002C8B0000}"/>
    <cellStyle name="Total 2 3 3 8 2 2" xfId="15006" xr:uid="{00000000-0005-0000-0000-00002D8B0000}"/>
    <cellStyle name="Total 2 3 3 8 2 2 2" xfId="24258" xr:uid="{00000000-0005-0000-0000-00002E8B0000}"/>
    <cellStyle name="Total 2 3 3 8 2 2 3" xfId="33510" xr:uid="{00000000-0005-0000-0000-00002F8B0000}"/>
    <cellStyle name="Total 2 3 3 8 3" xfId="8436" xr:uid="{00000000-0005-0000-0000-0000308B0000}"/>
    <cellStyle name="Total 2 3 3 8 3 2" xfId="17688" xr:uid="{00000000-0005-0000-0000-0000318B0000}"/>
    <cellStyle name="Total 2 3 3 8 3 2 2" xfId="26940" xr:uid="{00000000-0005-0000-0000-0000328B0000}"/>
    <cellStyle name="Total 2 3 3 8 3 2 3" xfId="36192" xr:uid="{00000000-0005-0000-0000-0000338B0000}"/>
    <cellStyle name="Total 2 3 3 8 4" xfId="11558" xr:uid="{00000000-0005-0000-0000-0000348B0000}"/>
    <cellStyle name="Total 2 3 3 8 4 2" xfId="20810" xr:uid="{00000000-0005-0000-0000-0000358B0000}"/>
    <cellStyle name="Total 2 3 3 8 4 3" xfId="30062" xr:uid="{00000000-0005-0000-0000-0000368B0000}"/>
    <cellStyle name="Total 2 3 3 9" xfId="2369" xr:uid="{00000000-0005-0000-0000-0000378B0000}"/>
    <cellStyle name="Total 2 3 3 9 2" xfId="5817" xr:uid="{00000000-0005-0000-0000-0000388B0000}"/>
    <cellStyle name="Total 2 3 3 9 2 2" xfId="15069" xr:uid="{00000000-0005-0000-0000-0000398B0000}"/>
    <cellStyle name="Total 2 3 3 9 2 2 2" xfId="24321" xr:uid="{00000000-0005-0000-0000-00003A8B0000}"/>
    <cellStyle name="Total 2 3 3 9 2 2 3" xfId="33573" xr:uid="{00000000-0005-0000-0000-00003B8B0000}"/>
    <cellStyle name="Total 2 3 3 9 3" xfId="8499" xr:uid="{00000000-0005-0000-0000-00003C8B0000}"/>
    <cellStyle name="Total 2 3 3 9 3 2" xfId="17751" xr:uid="{00000000-0005-0000-0000-00003D8B0000}"/>
    <cellStyle name="Total 2 3 3 9 3 2 2" xfId="27003" xr:uid="{00000000-0005-0000-0000-00003E8B0000}"/>
    <cellStyle name="Total 2 3 3 9 3 2 3" xfId="36255" xr:uid="{00000000-0005-0000-0000-00003F8B0000}"/>
    <cellStyle name="Total 2 3 3 9 4" xfId="11621" xr:uid="{00000000-0005-0000-0000-0000408B0000}"/>
    <cellStyle name="Total 2 3 3 9 4 2" xfId="20873" xr:uid="{00000000-0005-0000-0000-0000418B0000}"/>
    <cellStyle name="Total 2 3 3 9 4 3" xfId="30125" xr:uid="{00000000-0005-0000-0000-0000428B0000}"/>
    <cellStyle name="Total 2 3 4" xfId="830" xr:uid="{00000000-0005-0000-0000-0000438B0000}"/>
    <cellStyle name="Total 2 3 4 10" xfId="4573" xr:uid="{00000000-0005-0000-0000-0000448B0000}"/>
    <cellStyle name="Total 2 3 4 10 2" xfId="13825" xr:uid="{00000000-0005-0000-0000-0000458B0000}"/>
    <cellStyle name="Total 2 3 4 10 2 2" xfId="23077" xr:uid="{00000000-0005-0000-0000-0000468B0000}"/>
    <cellStyle name="Total 2 3 4 10 2 3" xfId="32329" xr:uid="{00000000-0005-0000-0000-0000478B0000}"/>
    <cellStyle name="Total 2 3 4 11" xfId="4979" xr:uid="{00000000-0005-0000-0000-0000488B0000}"/>
    <cellStyle name="Total 2 3 4 11 2" xfId="14231" xr:uid="{00000000-0005-0000-0000-0000498B0000}"/>
    <cellStyle name="Total 2 3 4 11 2 2" xfId="23483" xr:uid="{00000000-0005-0000-0000-00004A8B0000}"/>
    <cellStyle name="Total 2 3 4 11 2 3" xfId="32735" xr:uid="{00000000-0005-0000-0000-00004B8B0000}"/>
    <cellStyle name="Total 2 3 4 12" xfId="10602" xr:uid="{00000000-0005-0000-0000-00004C8B0000}"/>
    <cellStyle name="Total 2 3 4 12 2" xfId="19854" xr:uid="{00000000-0005-0000-0000-00004D8B0000}"/>
    <cellStyle name="Total 2 3 4 12 3" xfId="29106" xr:uid="{00000000-0005-0000-0000-00004E8B0000}"/>
    <cellStyle name="Total 2 3 4 2" xfId="2009" xr:uid="{00000000-0005-0000-0000-00004F8B0000}"/>
    <cellStyle name="Total 2 3 4 2 2" xfId="2762" xr:uid="{00000000-0005-0000-0000-0000508B0000}"/>
    <cellStyle name="Total 2 3 4 2 2 2" xfId="6210" xr:uid="{00000000-0005-0000-0000-0000518B0000}"/>
    <cellStyle name="Total 2 3 4 2 2 2 2" xfId="15462" xr:uid="{00000000-0005-0000-0000-0000528B0000}"/>
    <cellStyle name="Total 2 3 4 2 2 2 2 2" xfId="24714" xr:uid="{00000000-0005-0000-0000-0000538B0000}"/>
    <cellStyle name="Total 2 3 4 2 2 2 2 3" xfId="33966" xr:uid="{00000000-0005-0000-0000-0000548B0000}"/>
    <cellStyle name="Total 2 3 4 2 2 3" xfId="8892" xr:uid="{00000000-0005-0000-0000-0000558B0000}"/>
    <cellStyle name="Total 2 3 4 2 2 3 2" xfId="18144" xr:uid="{00000000-0005-0000-0000-0000568B0000}"/>
    <cellStyle name="Total 2 3 4 2 2 3 2 2" xfId="27396" xr:uid="{00000000-0005-0000-0000-0000578B0000}"/>
    <cellStyle name="Total 2 3 4 2 2 3 2 3" xfId="36648" xr:uid="{00000000-0005-0000-0000-0000588B0000}"/>
    <cellStyle name="Total 2 3 4 2 2 4" xfId="12014" xr:uid="{00000000-0005-0000-0000-0000598B0000}"/>
    <cellStyle name="Total 2 3 4 2 2 4 2" xfId="21266" xr:uid="{00000000-0005-0000-0000-00005A8B0000}"/>
    <cellStyle name="Total 2 3 4 2 2 4 3" xfId="30518" xr:uid="{00000000-0005-0000-0000-00005B8B0000}"/>
    <cellStyle name="Total 2 3 4 2 3" xfId="3418" xr:uid="{00000000-0005-0000-0000-00005C8B0000}"/>
    <cellStyle name="Total 2 3 4 2 3 2" xfId="6866" xr:uid="{00000000-0005-0000-0000-00005D8B0000}"/>
    <cellStyle name="Total 2 3 4 2 3 2 2" xfId="16118" xr:uid="{00000000-0005-0000-0000-00005E8B0000}"/>
    <cellStyle name="Total 2 3 4 2 3 2 2 2" xfId="25370" xr:uid="{00000000-0005-0000-0000-00005F8B0000}"/>
    <cellStyle name="Total 2 3 4 2 3 2 2 3" xfId="34622" xr:uid="{00000000-0005-0000-0000-0000608B0000}"/>
    <cellStyle name="Total 2 3 4 2 3 3" xfId="9548" xr:uid="{00000000-0005-0000-0000-0000618B0000}"/>
    <cellStyle name="Total 2 3 4 2 3 3 2" xfId="18800" xr:uid="{00000000-0005-0000-0000-0000628B0000}"/>
    <cellStyle name="Total 2 3 4 2 3 3 2 2" xfId="28052" xr:uid="{00000000-0005-0000-0000-0000638B0000}"/>
    <cellStyle name="Total 2 3 4 2 3 3 2 3" xfId="37304" xr:uid="{00000000-0005-0000-0000-0000648B0000}"/>
    <cellStyle name="Total 2 3 4 2 3 4" xfId="12670" xr:uid="{00000000-0005-0000-0000-0000658B0000}"/>
    <cellStyle name="Total 2 3 4 2 3 4 2" xfId="21922" xr:uid="{00000000-0005-0000-0000-0000668B0000}"/>
    <cellStyle name="Total 2 3 4 2 3 4 3" xfId="31174" xr:uid="{00000000-0005-0000-0000-0000678B0000}"/>
    <cellStyle name="Total 2 3 4 2 4" xfId="4053" xr:uid="{00000000-0005-0000-0000-0000688B0000}"/>
    <cellStyle name="Total 2 3 4 2 4 2" xfId="7501" xr:uid="{00000000-0005-0000-0000-0000698B0000}"/>
    <cellStyle name="Total 2 3 4 2 4 2 2" xfId="16753" xr:uid="{00000000-0005-0000-0000-00006A8B0000}"/>
    <cellStyle name="Total 2 3 4 2 4 2 2 2" xfId="26005" xr:uid="{00000000-0005-0000-0000-00006B8B0000}"/>
    <cellStyle name="Total 2 3 4 2 4 2 2 3" xfId="35257" xr:uid="{00000000-0005-0000-0000-00006C8B0000}"/>
    <cellStyle name="Total 2 3 4 2 4 3" xfId="10183" xr:uid="{00000000-0005-0000-0000-00006D8B0000}"/>
    <cellStyle name="Total 2 3 4 2 4 3 2" xfId="19435" xr:uid="{00000000-0005-0000-0000-00006E8B0000}"/>
    <cellStyle name="Total 2 3 4 2 4 3 2 2" xfId="28687" xr:uid="{00000000-0005-0000-0000-00006F8B0000}"/>
    <cellStyle name="Total 2 3 4 2 4 3 2 3" xfId="37939" xr:uid="{00000000-0005-0000-0000-0000708B0000}"/>
    <cellStyle name="Total 2 3 4 2 4 4" xfId="13305" xr:uid="{00000000-0005-0000-0000-0000718B0000}"/>
    <cellStyle name="Total 2 3 4 2 4 4 2" xfId="22557" xr:uid="{00000000-0005-0000-0000-0000728B0000}"/>
    <cellStyle name="Total 2 3 4 2 4 4 3" xfId="31809" xr:uid="{00000000-0005-0000-0000-0000738B0000}"/>
    <cellStyle name="Total 2 3 4 2 5" xfId="5459" xr:uid="{00000000-0005-0000-0000-0000748B0000}"/>
    <cellStyle name="Total 2 3 4 2 5 2" xfId="14711" xr:uid="{00000000-0005-0000-0000-0000758B0000}"/>
    <cellStyle name="Total 2 3 4 2 5 2 2" xfId="23963" xr:uid="{00000000-0005-0000-0000-0000768B0000}"/>
    <cellStyle name="Total 2 3 4 2 5 2 3" xfId="33215" xr:uid="{00000000-0005-0000-0000-0000778B0000}"/>
    <cellStyle name="Total 2 3 4 2 6" xfId="8142" xr:uid="{00000000-0005-0000-0000-0000788B0000}"/>
    <cellStyle name="Total 2 3 4 2 6 2" xfId="17394" xr:uid="{00000000-0005-0000-0000-0000798B0000}"/>
    <cellStyle name="Total 2 3 4 2 6 2 2" xfId="26646" xr:uid="{00000000-0005-0000-0000-00007A8B0000}"/>
    <cellStyle name="Total 2 3 4 2 6 2 3" xfId="35898" xr:uid="{00000000-0005-0000-0000-00007B8B0000}"/>
    <cellStyle name="Total 2 3 4 2 7" xfId="11264" xr:uid="{00000000-0005-0000-0000-00007C8B0000}"/>
    <cellStyle name="Total 2 3 4 2 7 2" xfId="20516" xr:uid="{00000000-0005-0000-0000-00007D8B0000}"/>
    <cellStyle name="Total 2 3 4 2 7 3" xfId="29768" xr:uid="{00000000-0005-0000-0000-00007E8B0000}"/>
    <cellStyle name="Total 2 3 4 3" xfId="2091" xr:uid="{00000000-0005-0000-0000-00007F8B0000}"/>
    <cellStyle name="Total 2 3 4 3 2" xfId="2840" xr:uid="{00000000-0005-0000-0000-0000808B0000}"/>
    <cellStyle name="Total 2 3 4 3 2 2" xfId="6288" xr:uid="{00000000-0005-0000-0000-0000818B0000}"/>
    <cellStyle name="Total 2 3 4 3 2 2 2" xfId="15540" xr:uid="{00000000-0005-0000-0000-0000828B0000}"/>
    <cellStyle name="Total 2 3 4 3 2 2 2 2" xfId="24792" xr:uid="{00000000-0005-0000-0000-0000838B0000}"/>
    <cellStyle name="Total 2 3 4 3 2 2 2 3" xfId="34044" xr:uid="{00000000-0005-0000-0000-0000848B0000}"/>
    <cellStyle name="Total 2 3 4 3 2 3" xfId="8970" xr:uid="{00000000-0005-0000-0000-0000858B0000}"/>
    <cellStyle name="Total 2 3 4 3 2 3 2" xfId="18222" xr:uid="{00000000-0005-0000-0000-0000868B0000}"/>
    <cellStyle name="Total 2 3 4 3 2 3 2 2" xfId="27474" xr:uid="{00000000-0005-0000-0000-0000878B0000}"/>
    <cellStyle name="Total 2 3 4 3 2 3 2 3" xfId="36726" xr:uid="{00000000-0005-0000-0000-0000888B0000}"/>
    <cellStyle name="Total 2 3 4 3 2 4" xfId="12092" xr:uid="{00000000-0005-0000-0000-0000898B0000}"/>
    <cellStyle name="Total 2 3 4 3 2 4 2" xfId="21344" xr:uid="{00000000-0005-0000-0000-00008A8B0000}"/>
    <cellStyle name="Total 2 3 4 3 2 4 3" xfId="30596" xr:uid="{00000000-0005-0000-0000-00008B8B0000}"/>
    <cellStyle name="Total 2 3 4 3 3" xfId="3496" xr:uid="{00000000-0005-0000-0000-00008C8B0000}"/>
    <cellStyle name="Total 2 3 4 3 3 2" xfId="6944" xr:uid="{00000000-0005-0000-0000-00008D8B0000}"/>
    <cellStyle name="Total 2 3 4 3 3 2 2" xfId="16196" xr:uid="{00000000-0005-0000-0000-00008E8B0000}"/>
    <cellStyle name="Total 2 3 4 3 3 2 2 2" xfId="25448" xr:uid="{00000000-0005-0000-0000-00008F8B0000}"/>
    <cellStyle name="Total 2 3 4 3 3 2 2 3" xfId="34700" xr:uid="{00000000-0005-0000-0000-0000908B0000}"/>
    <cellStyle name="Total 2 3 4 3 3 3" xfId="9626" xr:uid="{00000000-0005-0000-0000-0000918B0000}"/>
    <cellStyle name="Total 2 3 4 3 3 3 2" xfId="18878" xr:uid="{00000000-0005-0000-0000-0000928B0000}"/>
    <cellStyle name="Total 2 3 4 3 3 3 2 2" xfId="28130" xr:uid="{00000000-0005-0000-0000-0000938B0000}"/>
    <cellStyle name="Total 2 3 4 3 3 3 2 3" xfId="37382" xr:uid="{00000000-0005-0000-0000-0000948B0000}"/>
    <cellStyle name="Total 2 3 4 3 3 4" xfId="12748" xr:uid="{00000000-0005-0000-0000-0000958B0000}"/>
    <cellStyle name="Total 2 3 4 3 3 4 2" xfId="22000" xr:uid="{00000000-0005-0000-0000-0000968B0000}"/>
    <cellStyle name="Total 2 3 4 3 3 4 3" xfId="31252" xr:uid="{00000000-0005-0000-0000-0000978B0000}"/>
    <cellStyle name="Total 2 3 4 3 4" xfId="4131" xr:uid="{00000000-0005-0000-0000-0000988B0000}"/>
    <cellStyle name="Total 2 3 4 3 4 2" xfId="7579" xr:uid="{00000000-0005-0000-0000-0000998B0000}"/>
    <cellStyle name="Total 2 3 4 3 4 2 2" xfId="16831" xr:uid="{00000000-0005-0000-0000-00009A8B0000}"/>
    <cellStyle name="Total 2 3 4 3 4 2 2 2" xfId="26083" xr:uid="{00000000-0005-0000-0000-00009B8B0000}"/>
    <cellStyle name="Total 2 3 4 3 4 2 2 3" xfId="35335" xr:uid="{00000000-0005-0000-0000-00009C8B0000}"/>
    <cellStyle name="Total 2 3 4 3 4 3" xfId="10261" xr:uid="{00000000-0005-0000-0000-00009D8B0000}"/>
    <cellStyle name="Total 2 3 4 3 4 3 2" xfId="19513" xr:uid="{00000000-0005-0000-0000-00009E8B0000}"/>
    <cellStyle name="Total 2 3 4 3 4 3 2 2" xfId="28765" xr:uid="{00000000-0005-0000-0000-00009F8B0000}"/>
    <cellStyle name="Total 2 3 4 3 4 3 2 3" xfId="38017" xr:uid="{00000000-0005-0000-0000-0000A08B0000}"/>
    <cellStyle name="Total 2 3 4 3 4 4" xfId="13383" xr:uid="{00000000-0005-0000-0000-0000A18B0000}"/>
    <cellStyle name="Total 2 3 4 3 4 4 2" xfId="22635" xr:uid="{00000000-0005-0000-0000-0000A28B0000}"/>
    <cellStyle name="Total 2 3 4 3 4 4 3" xfId="31887" xr:uid="{00000000-0005-0000-0000-0000A38B0000}"/>
    <cellStyle name="Total 2 3 4 3 5" xfId="5539" xr:uid="{00000000-0005-0000-0000-0000A48B0000}"/>
    <cellStyle name="Total 2 3 4 3 5 2" xfId="14791" xr:uid="{00000000-0005-0000-0000-0000A58B0000}"/>
    <cellStyle name="Total 2 3 4 3 5 2 2" xfId="24043" xr:uid="{00000000-0005-0000-0000-0000A68B0000}"/>
    <cellStyle name="Total 2 3 4 3 5 2 3" xfId="33295" xr:uid="{00000000-0005-0000-0000-0000A78B0000}"/>
    <cellStyle name="Total 2 3 4 3 6" xfId="8221" xr:uid="{00000000-0005-0000-0000-0000A88B0000}"/>
    <cellStyle name="Total 2 3 4 3 6 2" xfId="17473" xr:uid="{00000000-0005-0000-0000-0000A98B0000}"/>
    <cellStyle name="Total 2 3 4 3 6 2 2" xfId="26725" xr:uid="{00000000-0005-0000-0000-0000AA8B0000}"/>
    <cellStyle name="Total 2 3 4 3 6 2 3" xfId="35977" xr:uid="{00000000-0005-0000-0000-0000AB8B0000}"/>
    <cellStyle name="Total 2 3 4 3 7" xfId="11343" xr:uid="{00000000-0005-0000-0000-0000AC8B0000}"/>
    <cellStyle name="Total 2 3 4 3 7 2" xfId="20595" xr:uid="{00000000-0005-0000-0000-0000AD8B0000}"/>
    <cellStyle name="Total 2 3 4 3 7 3" xfId="29847" xr:uid="{00000000-0005-0000-0000-0000AE8B0000}"/>
    <cellStyle name="Total 2 3 4 4" xfId="2164" xr:uid="{00000000-0005-0000-0000-0000AF8B0000}"/>
    <cellStyle name="Total 2 3 4 4 2" xfId="2913" xr:uid="{00000000-0005-0000-0000-0000B08B0000}"/>
    <cellStyle name="Total 2 3 4 4 2 2" xfId="6361" xr:uid="{00000000-0005-0000-0000-0000B18B0000}"/>
    <cellStyle name="Total 2 3 4 4 2 2 2" xfId="15613" xr:uid="{00000000-0005-0000-0000-0000B28B0000}"/>
    <cellStyle name="Total 2 3 4 4 2 2 2 2" xfId="24865" xr:uid="{00000000-0005-0000-0000-0000B38B0000}"/>
    <cellStyle name="Total 2 3 4 4 2 2 2 3" xfId="34117" xr:uid="{00000000-0005-0000-0000-0000B48B0000}"/>
    <cellStyle name="Total 2 3 4 4 2 3" xfId="9043" xr:uid="{00000000-0005-0000-0000-0000B58B0000}"/>
    <cellStyle name="Total 2 3 4 4 2 3 2" xfId="18295" xr:uid="{00000000-0005-0000-0000-0000B68B0000}"/>
    <cellStyle name="Total 2 3 4 4 2 3 2 2" xfId="27547" xr:uid="{00000000-0005-0000-0000-0000B78B0000}"/>
    <cellStyle name="Total 2 3 4 4 2 3 2 3" xfId="36799" xr:uid="{00000000-0005-0000-0000-0000B88B0000}"/>
    <cellStyle name="Total 2 3 4 4 2 4" xfId="12165" xr:uid="{00000000-0005-0000-0000-0000B98B0000}"/>
    <cellStyle name="Total 2 3 4 4 2 4 2" xfId="21417" xr:uid="{00000000-0005-0000-0000-0000BA8B0000}"/>
    <cellStyle name="Total 2 3 4 4 2 4 3" xfId="30669" xr:uid="{00000000-0005-0000-0000-0000BB8B0000}"/>
    <cellStyle name="Total 2 3 4 4 3" xfId="3569" xr:uid="{00000000-0005-0000-0000-0000BC8B0000}"/>
    <cellStyle name="Total 2 3 4 4 3 2" xfId="7017" xr:uid="{00000000-0005-0000-0000-0000BD8B0000}"/>
    <cellStyle name="Total 2 3 4 4 3 2 2" xfId="16269" xr:uid="{00000000-0005-0000-0000-0000BE8B0000}"/>
    <cellStyle name="Total 2 3 4 4 3 2 2 2" xfId="25521" xr:uid="{00000000-0005-0000-0000-0000BF8B0000}"/>
    <cellStyle name="Total 2 3 4 4 3 2 2 3" xfId="34773" xr:uid="{00000000-0005-0000-0000-0000C08B0000}"/>
    <cellStyle name="Total 2 3 4 4 3 3" xfId="9699" xr:uid="{00000000-0005-0000-0000-0000C18B0000}"/>
    <cellStyle name="Total 2 3 4 4 3 3 2" xfId="18951" xr:uid="{00000000-0005-0000-0000-0000C28B0000}"/>
    <cellStyle name="Total 2 3 4 4 3 3 2 2" xfId="28203" xr:uid="{00000000-0005-0000-0000-0000C38B0000}"/>
    <cellStyle name="Total 2 3 4 4 3 3 2 3" xfId="37455" xr:uid="{00000000-0005-0000-0000-0000C48B0000}"/>
    <cellStyle name="Total 2 3 4 4 3 4" xfId="12821" xr:uid="{00000000-0005-0000-0000-0000C58B0000}"/>
    <cellStyle name="Total 2 3 4 4 3 4 2" xfId="22073" xr:uid="{00000000-0005-0000-0000-0000C68B0000}"/>
    <cellStyle name="Total 2 3 4 4 3 4 3" xfId="31325" xr:uid="{00000000-0005-0000-0000-0000C78B0000}"/>
    <cellStyle name="Total 2 3 4 4 4" xfId="4204" xr:uid="{00000000-0005-0000-0000-0000C88B0000}"/>
    <cellStyle name="Total 2 3 4 4 4 2" xfId="7652" xr:uid="{00000000-0005-0000-0000-0000C98B0000}"/>
    <cellStyle name="Total 2 3 4 4 4 2 2" xfId="16904" xr:uid="{00000000-0005-0000-0000-0000CA8B0000}"/>
    <cellStyle name="Total 2 3 4 4 4 2 2 2" xfId="26156" xr:uid="{00000000-0005-0000-0000-0000CB8B0000}"/>
    <cellStyle name="Total 2 3 4 4 4 2 2 3" xfId="35408" xr:uid="{00000000-0005-0000-0000-0000CC8B0000}"/>
    <cellStyle name="Total 2 3 4 4 4 3" xfId="10334" xr:uid="{00000000-0005-0000-0000-0000CD8B0000}"/>
    <cellStyle name="Total 2 3 4 4 4 3 2" xfId="19586" xr:uid="{00000000-0005-0000-0000-0000CE8B0000}"/>
    <cellStyle name="Total 2 3 4 4 4 3 2 2" xfId="28838" xr:uid="{00000000-0005-0000-0000-0000CF8B0000}"/>
    <cellStyle name="Total 2 3 4 4 4 3 2 3" xfId="38090" xr:uid="{00000000-0005-0000-0000-0000D08B0000}"/>
    <cellStyle name="Total 2 3 4 4 4 4" xfId="13456" xr:uid="{00000000-0005-0000-0000-0000D18B0000}"/>
    <cellStyle name="Total 2 3 4 4 4 4 2" xfId="22708" xr:uid="{00000000-0005-0000-0000-0000D28B0000}"/>
    <cellStyle name="Total 2 3 4 4 4 4 3" xfId="31960" xr:uid="{00000000-0005-0000-0000-0000D38B0000}"/>
    <cellStyle name="Total 2 3 4 4 5" xfId="5612" xr:uid="{00000000-0005-0000-0000-0000D48B0000}"/>
    <cellStyle name="Total 2 3 4 4 5 2" xfId="14864" xr:uid="{00000000-0005-0000-0000-0000D58B0000}"/>
    <cellStyle name="Total 2 3 4 4 5 2 2" xfId="24116" xr:uid="{00000000-0005-0000-0000-0000D68B0000}"/>
    <cellStyle name="Total 2 3 4 4 5 2 3" xfId="33368" xr:uid="{00000000-0005-0000-0000-0000D78B0000}"/>
    <cellStyle name="Total 2 3 4 4 6" xfId="8294" xr:uid="{00000000-0005-0000-0000-0000D88B0000}"/>
    <cellStyle name="Total 2 3 4 4 6 2" xfId="17546" xr:uid="{00000000-0005-0000-0000-0000D98B0000}"/>
    <cellStyle name="Total 2 3 4 4 6 2 2" xfId="26798" xr:uid="{00000000-0005-0000-0000-0000DA8B0000}"/>
    <cellStyle name="Total 2 3 4 4 6 2 3" xfId="36050" xr:uid="{00000000-0005-0000-0000-0000DB8B0000}"/>
    <cellStyle name="Total 2 3 4 4 7" xfId="11416" xr:uid="{00000000-0005-0000-0000-0000DC8B0000}"/>
    <cellStyle name="Total 2 3 4 4 7 2" xfId="20668" xr:uid="{00000000-0005-0000-0000-0000DD8B0000}"/>
    <cellStyle name="Total 2 3 4 4 7 3" xfId="29920" xr:uid="{00000000-0005-0000-0000-0000DE8B0000}"/>
    <cellStyle name="Total 2 3 4 5" xfId="2227" xr:uid="{00000000-0005-0000-0000-0000DF8B0000}"/>
    <cellStyle name="Total 2 3 4 5 2" xfId="2976" xr:uid="{00000000-0005-0000-0000-0000E08B0000}"/>
    <cellStyle name="Total 2 3 4 5 2 2" xfId="6424" xr:uid="{00000000-0005-0000-0000-0000E18B0000}"/>
    <cellStyle name="Total 2 3 4 5 2 2 2" xfId="15676" xr:uid="{00000000-0005-0000-0000-0000E28B0000}"/>
    <cellStyle name="Total 2 3 4 5 2 2 2 2" xfId="24928" xr:uid="{00000000-0005-0000-0000-0000E38B0000}"/>
    <cellStyle name="Total 2 3 4 5 2 2 2 3" xfId="34180" xr:uid="{00000000-0005-0000-0000-0000E48B0000}"/>
    <cellStyle name="Total 2 3 4 5 2 3" xfId="9106" xr:uid="{00000000-0005-0000-0000-0000E58B0000}"/>
    <cellStyle name="Total 2 3 4 5 2 3 2" xfId="18358" xr:uid="{00000000-0005-0000-0000-0000E68B0000}"/>
    <cellStyle name="Total 2 3 4 5 2 3 2 2" xfId="27610" xr:uid="{00000000-0005-0000-0000-0000E78B0000}"/>
    <cellStyle name="Total 2 3 4 5 2 3 2 3" xfId="36862" xr:uid="{00000000-0005-0000-0000-0000E88B0000}"/>
    <cellStyle name="Total 2 3 4 5 2 4" xfId="12228" xr:uid="{00000000-0005-0000-0000-0000E98B0000}"/>
    <cellStyle name="Total 2 3 4 5 2 4 2" xfId="21480" xr:uid="{00000000-0005-0000-0000-0000EA8B0000}"/>
    <cellStyle name="Total 2 3 4 5 2 4 3" xfId="30732" xr:uid="{00000000-0005-0000-0000-0000EB8B0000}"/>
    <cellStyle name="Total 2 3 4 5 3" xfId="3632" xr:uid="{00000000-0005-0000-0000-0000EC8B0000}"/>
    <cellStyle name="Total 2 3 4 5 3 2" xfId="7080" xr:uid="{00000000-0005-0000-0000-0000ED8B0000}"/>
    <cellStyle name="Total 2 3 4 5 3 2 2" xfId="16332" xr:uid="{00000000-0005-0000-0000-0000EE8B0000}"/>
    <cellStyle name="Total 2 3 4 5 3 2 2 2" xfId="25584" xr:uid="{00000000-0005-0000-0000-0000EF8B0000}"/>
    <cellStyle name="Total 2 3 4 5 3 2 2 3" xfId="34836" xr:uid="{00000000-0005-0000-0000-0000F08B0000}"/>
    <cellStyle name="Total 2 3 4 5 3 3" xfId="9762" xr:uid="{00000000-0005-0000-0000-0000F18B0000}"/>
    <cellStyle name="Total 2 3 4 5 3 3 2" xfId="19014" xr:uid="{00000000-0005-0000-0000-0000F28B0000}"/>
    <cellStyle name="Total 2 3 4 5 3 3 2 2" xfId="28266" xr:uid="{00000000-0005-0000-0000-0000F38B0000}"/>
    <cellStyle name="Total 2 3 4 5 3 3 2 3" xfId="37518" xr:uid="{00000000-0005-0000-0000-0000F48B0000}"/>
    <cellStyle name="Total 2 3 4 5 3 4" xfId="12884" xr:uid="{00000000-0005-0000-0000-0000F58B0000}"/>
    <cellStyle name="Total 2 3 4 5 3 4 2" xfId="22136" xr:uid="{00000000-0005-0000-0000-0000F68B0000}"/>
    <cellStyle name="Total 2 3 4 5 3 4 3" xfId="31388" xr:uid="{00000000-0005-0000-0000-0000F78B0000}"/>
    <cellStyle name="Total 2 3 4 5 4" xfId="4267" xr:uid="{00000000-0005-0000-0000-0000F88B0000}"/>
    <cellStyle name="Total 2 3 4 5 4 2" xfId="7715" xr:uid="{00000000-0005-0000-0000-0000F98B0000}"/>
    <cellStyle name="Total 2 3 4 5 4 2 2" xfId="16967" xr:uid="{00000000-0005-0000-0000-0000FA8B0000}"/>
    <cellStyle name="Total 2 3 4 5 4 2 2 2" xfId="26219" xr:uid="{00000000-0005-0000-0000-0000FB8B0000}"/>
    <cellStyle name="Total 2 3 4 5 4 2 2 3" xfId="35471" xr:uid="{00000000-0005-0000-0000-0000FC8B0000}"/>
    <cellStyle name="Total 2 3 4 5 4 3" xfId="10397" xr:uid="{00000000-0005-0000-0000-0000FD8B0000}"/>
    <cellStyle name="Total 2 3 4 5 4 3 2" xfId="19649" xr:uid="{00000000-0005-0000-0000-0000FE8B0000}"/>
    <cellStyle name="Total 2 3 4 5 4 3 2 2" xfId="28901" xr:uid="{00000000-0005-0000-0000-0000FF8B0000}"/>
    <cellStyle name="Total 2 3 4 5 4 3 2 3" xfId="38153" xr:uid="{00000000-0005-0000-0000-0000008C0000}"/>
    <cellStyle name="Total 2 3 4 5 4 4" xfId="13519" xr:uid="{00000000-0005-0000-0000-0000018C0000}"/>
    <cellStyle name="Total 2 3 4 5 4 4 2" xfId="22771" xr:uid="{00000000-0005-0000-0000-0000028C0000}"/>
    <cellStyle name="Total 2 3 4 5 4 4 3" xfId="32023" xr:uid="{00000000-0005-0000-0000-0000038C0000}"/>
    <cellStyle name="Total 2 3 4 5 5" xfId="5675" xr:uid="{00000000-0005-0000-0000-0000048C0000}"/>
    <cellStyle name="Total 2 3 4 5 5 2" xfId="14927" xr:uid="{00000000-0005-0000-0000-0000058C0000}"/>
    <cellStyle name="Total 2 3 4 5 5 2 2" xfId="24179" xr:uid="{00000000-0005-0000-0000-0000068C0000}"/>
    <cellStyle name="Total 2 3 4 5 5 2 3" xfId="33431" xr:uid="{00000000-0005-0000-0000-0000078C0000}"/>
    <cellStyle name="Total 2 3 4 5 6" xfId="8357" xr:uid="{00000000-0005-0000-0000-0000088C0000}"/>
    <cellStyle name="Total 2 3 4 5 6 2" xfId="17609" xr:uid="{00000000-0005-0000-0000-0000098C0000}"/>
    <cellStyle name="Total 2 3 4 5 6 2 2" xfId="26861" xr:uid="{00000000-0005-0000-0000-00000A8C0000}"/>
    <cellStyle name="Total 2 3 4 5 6 2 3" xfId="36113" xr:uid="{00000000-0005-0000-0000-00000B8C0000}"/>
    <cellStyle name="Total 2 3 4 5 7" xfId="11479" xr:uid="{00000000-0005-0000-0000-00000C8C0000}"/>
    <cellStyle name="Total 2 3 4 5 7 2" xfId="20731" xr:uid="{00000000-0005-0000-0000-00000D8C0000}"/>
    <cellStyle name="Total 2 3 4 5 7 3" xfId="29983" xr:uid="{00000000-0005-0000-0000-00000E8C0000}"/>
    <cellStyle name="Total 2 3 4 6" xfId="2285" xr:uid="{00000000-0005-0000-0000-00000F8C0000}"/>
    <cellStyle name="Total 2 3 4 6 2" xfId="3034" xr:uid="{00000000-0005-0000-0000-0000108C0000}"/>
    <cellStyle name="Total 2 3 4 6 2 2" xfId="6482" xr:uid="{00000000-0005-0000-0000-0000118C0000}"/>
    <cellStyle name="Total 2 3 4 6 2 2 2" xfId="15734" xr:uid="{00000000-0005-0000-0000-0000128C0000}"/>
    <cellStyle name="Total 2 3 4 6 2 2 2 2" xfId="24986" xr:uid="{00000000-0005-0000-0000-0000138C0000}"/>
    <cellStyle name="Total 2 3 4 6 2 2 2 3" xfId="34238" xr:uid="{00000000-0005-0000-0000-0000148C0000}"/>
    <cellStyle name="Total 2 3 4 6 2 3" xfId="9164" xr:uid="{00000000-0005-0000-0000-0000158C0000}"/>
    <cellStyle name="Total 2 3 4 6 2 3 2" xfId="18416" xr:uid="{00000000-0005-0000-0000-0000168C0000}"/>
    <cellStyle name="Total 2 3 4 6 2 3 2 2" xfId="27668" xr:uid="{00000000-0005-0000-0000-0000178C0000}"/>
    <cellStyle name="Total 2 3 4 6 2 3 2 3" xfId="36920" xr:uid="{00000000-0005-0000-0000-0000188C0000}"/>
    <cellStyle name="Total 2 3 4 6 2 4" xfId="12286" xr:uid="{00000000-0005-0000-0000-0000198C0000}"/>
    <cellStyle name="Total 2 3 4 6 2 4 2" xfId="21538" xr:uid="{00000000-0005-0000-0000-00001A8C0000}"/>
    <cellStyle name="Total 2 3 4 6 2 4 3" xfId="30790" xr:uid="{00000000-0005-0000-0000-00001B8C0000}"/>
    <cellStyle name="Total 2 3 4 6 3" xfId="3690" xr:uid="{00000000-0005-0000-0000-00001C8C0000}"/>
    <cellStyle name="Total 2 3 4 6 3 2" xfId="7138" xr:uid="{00000000-0005-0000-0000-00001D8C0000}"/>
    <cellStyle name="Total 2 3 4 6 3 2 2" xfId="16390" xr:uid="{00000000-0005-0000-0000-00001E8C0000}"/>
    <cellStyle name="Total 2 3 4 6 3 2 2 2" xfId="25642" xr:uid="{00000000-0005-0000-0000-00001F8C0000}"/>
    <cellStyle name="Total 2 3 4 6 3 2 2 3" xfId="34894" xr:uid="{00000000-0005-0000-0000-0000208C0000}"/>
    <cellStyle name="Total 2 3 4 6 3 3" xfId="9820" xr:uid="{00000000-0005-0000-0000-0000218C0000}"/>
    <cellStyle name="Total 2 3 4 6 3 3 2" xfId="19072" xr:uid="{00000000-0005-0000-0000-0000228C0000}"/>
    <cellStyle name="Total 2 3 4 6 3 3 2 2" xfId="28324" xr:uid="{00000000-0005-0000-0000-0000238C0000}"/>
    <cellStyle name="Total 2 3 4 6 3 3 2 3" xfId="37576" xr:uid="{00000000-0005-0000-0000-0000248C0000}"/>
    <cellStyle name="Total 2 3 4 6 3 4" xfId="12942" xr:uid="{00000000-0005-0000-0000-0000258C0000}"/>
    <cellStyle name="Total 2 3 4 6 3 4 2" xfId="22194" xr:uid="{00000000-0005-0000-0000-0000268C0000}"/>
    <cellStyle name="Total 2 3 4 6 3 4 3" xfId="31446" xr:uid="{00000000-0005-0000-0000-0000278C0000}"/>
    <cellStyle name="Total 2 3 4 6 4" xfId="4325" xr:uid="{00000000-0005-0000-0000-0000288C0000}"/>
    <cellStyle name="Total 2 3 4 6 4 2" xfId="7773" xr:uid="{00000000-0005-0000-0000-0000298C0000}"/>
    <cellStyle name="Total 2 3 4 6 4 2 2" xfId="17025" xr:uid="{00000000-0005-0000-0000-00002A8C0000}"/>
    <cellStyle name="Total 2 3 4 6 4 2 2 2" xfId="26277" xr:uid="{00000000-0005-0000-0000-00002B8C0000}"/>
    <cellStyle name="Total 2 3 4 6 4 2 2 3" xfId="35529" xr:uid="{00000000-0005-0000-0000-00002C8C0000}"/>
    <cellStyle name="Total 2 3 4 6 4 3" xfId="10455" xr:uid="{00000000-0005-0000-0000-00002D8C0000}"/>
    <cellStyle name="Total 2 3 4 6 4 3 2" xfId="19707" xr:uid="{00000000-0005-0000-0000-00002E8C0000}"/>
    <cellStyle name="Total 2 3 4 6 4 3 2 2" xfId="28959" xr:uid="{00000000-0005-0000-0000-00002F8C0000}"/>
    <cellStyle name="Total 2 3 4 6 4 3 2 3" xfId="38211" xr:uid="{00000000-0005-0000-0000-0000308C0000}"/>
    <cellStyle name="Total 2 3 4 6 4 4" xfId="13577" xr:uid="{00000000-0005-0000-0000-0000318C0000}"/>
    <cellStyle name="Total 2 3 4 6 4 4 2" xfId="22829" xr:uid="{00000000-0005-0000-0000-0000328C0000}"/>
    <cellStyle name="Total 2 3 4 6 4 4 3" xfId="32081" xr:uid="{00000000-0005-0000-0000-0000338C0000}"/>
    <cellStyle name="Total 2 3 4 6 5" xfId="5733" xr:uid="{00000000-0005-0000-0000-0000348C0000}"/>
    <cellStyle name="Total 2 3 4 6 5 2" xfId="14985" xr:uid="{00000000-0005-0000-0000-0000358C0000}"/>
    <cellStyle name="Total 2 3 4 6 5 2 2" xfId="24237" xr:uid="{00000000-0005-0000-0000-0000368C0000}"/>
    <cellStyle name="Total 2 3 4 6 5 2 3" xfId="33489" xr:uid="{00000000-0005-0000-0000-0000378C0000}"/>
    <cellStyle name="Total 2 3 4 6 6" xfId="8415" xr:uid="{00000000-0005-0000-0000-0000388C0000}"/>
    <cellStyle name="Total 2 3 4 6 6 2" xfId="17667" xr:uid="{00000000-0005-0000-0000-0000398C0000}"/>
    <cellStyle name="Total 2 3 4 6 6 2 2" xfId="26919" xr:uid="{00000000-0005-0000-0000-00003A8C0000}"/>
    <cellStyle name="Total 2 3 4 6 6 2 3" xfId="36171" xr:uid="{00000000-0005-0000-0000-00003B8C0000}"/>
    <cellStyle name="Total 2 3 4 6 7" xfId="11537" xr:uid="{00000000-0005-0000-0000-00003C8C0000}"/>
    <cellStyle name="Total 2 3 4 6 7 2" xfId="20789" xr:uid="{00000000-0005-0000-0000-00003D8C0000}"/>
    <cellStyle name="Total 2 3 4 6 7 3" xfId="30041" xr:uid="{00000000-0005-0000-0000-00003E8C0000}"/>
    <cellStyle name="Total 2 3 4 7" xfId="1128" xr:uid="{00000000-0005-0000-0000-00003F8C0000}"/>
    <cellStyle name="Total 2 3 4 7 2" xfId="4856" xr:uid="{00000000-0005-0000-0000-0000408C0000}"/>
    <cellStyle name="Total 2 3 4 7 2 2" xfId="14108" xr:uid="{00000000-0005-0000-0000-0000418C0000}"/>
    <cellStyle name="Total 2 3 4 7 2 2 2" xfId="23360" xr:uid="{00000000-0005-0000-0000-0000428C0000}"/>
    <cellStyle name="Total 2 3 4 7 2 2 3" xfId="32612" xr:uid="{00000000-0005-0000-0000-0000438C0000}"/>
    <cellStyle name="Total 2 3 4 7 3" xfId="4594" xr:uid="{00000000-0005-0000-0000-0000448C0000}"/>
    <cellStyle name="Total 2 3 4 7 3 2" xfId="13846" xr:uid="{00000000-0005-0000-0000-0000458C0000}"/>
    <cellStyle name="Total 2 3 4 7 3 2 2" xfId="23098" xr:uid="{00000000-0005-0000-0000-0000468C0000}"/>
    <cellStyle name="Total 2 3 4 7 3 2 3" xfId="32350" xr:uid="{00000000-0005-0000-0000-0000478C0000}"/>
    <cellStyle name="Total 2 3 4 7 4" xfId="10882" xr:uid="{00000000-0005-0000-0000-0000488C0000}"/>
    <cellStyle name="Total 2 3 4 7 4 2" xfId="20134" xr:uid="{00000000-0005-0000-0000-0000498C0000}"/>
    <cellStyle name="Total 2 3 4 7 4 3" xfId="29386" xr:uid="{00000000-0005-0000-0000-00004A8C0000}"/>
    <cellStyle name="Total 2 3 4 8" xfId="2334" xr:uid="{00000000-0005-0000-0000-00004B8C0000}"/>
    <cellStyle name="Total 2 3 4 8 2" xfId="5782" xr:uid="{00000000-0005-0000-0000-00004C8C0000}"/>
    <cellStyle name="Total 2 3 4 8 2 2" xfId="15034" xr:uid="{00000000-0005-0000-0000-00004D8C0000}"/>
    <cellStyle name="Total 2 3 4 8 2 2 2" xfId="24286" xr:uid="{00000000-0005-0000-0000-00004E8C0000}"/>
    <cellStyle name="Total 2 3 4 8 2 2 3" xfId="33538" xr:uid="{00000000-0005-0000-0000-00004F8C0000}"/>
    <cellStyle name="Total 2 3 4 8 3" xfId="8464" xr:uid="{00000000-0005-0000-0000-0000508C0000}"/>
    <cellStyle name="Total 2 3 4 8 3 2" xfId="17716" xr:uid="{00000000-0005-0000-0000-0000518C0000}"/>
    <cellStyle name="Total 2 3 4 8 3 2 2" xfId="26968" xr:uid="{00000000-0005-0000-0000-0000528C0000}"/>
    <cellStyle name="Total 2 3 4 8 3 2 3" xfId="36220" xr:uid="{00000000-0005-0000-0000-0000538C0000}"/>
    <cellStyle name="Total 2 3 4 8 4" xfId="11586" xr:uid="{00000000-0005-0000-0000-0000548C0000}"/>
    <cellStyle name="Total 2 3 4 8 4 2" xfId="20838" xr:uid="{00000000-0005-0000-0000-0000558C0000}"/>
    <cellStyle name="Total 2 3 4 8 4 3" xfId="30090" xr:uid="{00000000-0005-0000-0000-0000568C0000}"/>
    <cellStyle name="Total 2 3 4 9" xfId="2390" xr:uid="{00000000-0005-0000-0000-0000578C0000}"/>
    <cellStyle name="Total 2 3 4 9 2" xfId="5838" xr:uid="{00000000-0005-0000-0000-0000588C0000}"/>
    <cellStyle name="Total 2 3 4 9 2 2" xfId="15090" xr:uid="{00000000-0005-0000-0000-0000598C0000}"/>
    <cellStyle name="Total 2 3 4 9 2 2 2" xfId="24342" xr:uid="{00000000-0005-0000-0000-00005A8C0000}"/>
    <cellStyle name="Total 2 3 4 9 2 2 3" xfId="33594" xr:uid="{00000000-0005-0000-0000-00005B8C0000}"/>
    <cellStyle name="Total 2 3 4 9 3" xfId="8520" xr:uid="{00000000-0005-0000-0000-00005C8C0000}"/>
    <cellStyle name="Total 2 3 4 9 3 2" xfId="17772" xr:uid="{00000000-0005-0000-0000-00005D8C0000}"/>
    <cellStyle name="Total 2 3 4 9 3 2 2" xfId="27024" xr:uid="{00000000-0005-0000-0000-00005E8C0000}"/>
    <cellStyle name="Total 2 3 4 9 3 2 3" xfId="36276" xr:uid="{00000000-0005-0000-0000-00005F8C0000}"/>
    <cellStyle name="Total 2 3 4 9 4" xfId="11642" xr:uid="{00000000-0005-0000-0000-0000608C0000}"/>
    <cellStyle name="Total 2 3 4 9 4 2" xfId="20894" xr:uid="{00000000-0005-0000-0000-0000618C0000}"/>
    <cellStyle name="Total 2 3 4 9 4 3" xfId="30146" xr:uid="{00000000-0005-0000-0000-0000628C0000}"/>
    <cellStyle name="Total 2 3 5" xfId="1801" xr:uid="{00000000-0005-0000-0000-0000638C0000}"/>
    <cellStyle name="Total 2 3 5 2" xfId="2554" xr:uid="{00000000-0005-0000-0000-0000648C0000}"/>
    <cellStyle name="Total 2 3 5 2 2" xfId="6002" xr:uid="{00000000-0005-0000-0000-0000658C0000}"/>
    <cellStyle name="Total 2 3 5 2 2 2" xfId="15254" xr:uid="{00000000-0005-0000-0000-0000668C0000}"/>
    <cellStyle name="Total 2 3 5 2 2 2 2" xfId="24506" xr:uid="{00000000-0005-0000-0000-0000678C0000}"/>
    <cellStyle name="Total 2 3 5 2 2 2 3" xfId="33758" xr:uid="{00000000-0005-0000-0000-0000688C0000}"/>
    <cellStyle name="Total 2 3 5 2 3" xfId="8684" xr:uid="{00000000-0005-0000-0000-0000698C0000}"/>
    <cellStyle name="Total 2 3 5 2 3 2" xfId="17936" xr:uid="{00000000-0005-0000-0000-00006A8C0000}"/>
    <cellStyle name="Total 2 3 5 2 3 2 2" xfId="27188" xr:uid="{00000000-0005-0000-0000-00006B8C0000}"/>
    <cellStyle name="Total 2 3 5 2 3 2 3" xfId="36440" xr:uid="{00000000-0005-0000-0000-00006C8C0000}"/>
    <cellStyle name="Total 2 3 5 2 4" xfId="11806" xr:uid="{00000000-0005-0000-0000-00006D8C0000}"/>
    <cellStyle name="Total 2 3 5 2 4 2" xfId="21058" xr:uid="{00000000-0005-0000-0000-00006E8C0000}"/>
    <cellStyle name="Total 2 3 5 2 4 3" xfId="30310" xr:uid="{00000000-0005-0000-0000-00006F8C0000}"/>
    <cellStyle name="Total 2 3 5 3" xfId="3210" xr:uid="{00000000-0005-0000-0000-0000708C0000}"/>
    <cellStyle name="Total 2 3 5 3 2" xfId="6658" xr:uid="{00000000-0005-0000-0000-0000718C0000}"/>
    <cellStyle name="Total 2 3 5 3 2 2" xfId="15910" xr:uid="{00000000-0005-0000-0000-0000728C0000}"/>
    <cellStyle name="Total 2 3 5 3 2 2 2" xfId="25162" xr:uid="{00000000-0005-0000-0000-0000738C0000}"/>
    <cellStyle name="Total 2 3 5 3 2 2 3" xfId="34414" xr:uid="{00000000-0005-0000-0000-0000748C0000}"/>
    <cellStyle name="Total 2 3 5 3 3" xfId="9340" xr:uid="{00000000-0005-0000-0000-0000758C0000}"/>
    <cellStyle name="Total 2 3 5 3 3 2" xfId="18592" xr:uid="{00000000-0005-0000-0000-0000768C0000}"/>
    <cellStyle name="Total 2 3 5 3 3 2 2" xfId="27844" xr:uid="{00000000-0005-0000-0000-0000778C0000}"/>
    <cellStyle name="Total 2 3 5 3 3 2 3" xfId="37096" xr:uid="{00000000-0005-0000-0000-0000788C0000}"/>
    <cellStyle name="Total 2 3 5 3 4" xfId="12462" xr:uid="{00000000-0005-0000-0000-0000798C0000}"/>
    <cellStyle name="Total 2 3 5 3 4 2" xfId="21714" xr:uid="{00000000-0005-0000-0000-00007A8C0000}"/>
    <cellStyle name="Total 2 3 5 3 4 3" xfId="30966" xr:uid="{00000000-0005-0000-0000-00007B8C0000}"/>
    <cellStyle name="Total 2 3 5 4" xfId="3845" xr:uid="{00000000-0005-0000-0000-00007C8C0000}"/>
    <cellStyle name="Total 2 3 5 4 2" xfId="7293" xr:uid="{00000000-0005-0000-0000-00007D8C0000}"/>
    <cellStyle name="Total 2 3 5 4 2 2" xfId="16545" xr:uid="{00000000-0005-0000-0000-00007E8C0000}"/>
    <cellStyle name="Total 2 3 5 4 2 2 2" xfId="25797" xr:uid="{00000000-0005-0000-0000-00007F8C0000}"/>
    <cellStyle name="Total 2 3 5 4 2 2 3" xfId="35049" xr:uid="{00000000-0005-0000-0000-0000808C0000}"/>
    <cellStyle name="Total 2 3 5 4 3" xfId="9975" xr:uid="{00000000-0005-0000-0000-0000818C0000}"/>
    <cellStyle name="Total 2 3 5 4 3 2" xfId="19227" xr:uid="{00000000-0005-0000-0000-0000828C0000}"/>
    <cellStyle name="Total 2 3 5 4 3 2 2" xfId="28479" xr:uid="{00000000-0005-0000-0000-0000838C0000}"/>
    <cellStyle name="Total 2 3 5 4 3 2 3" xfId="37731" xr:uid="{00000000-0005-0000-0000-0000848C0000}"/>
    <cellStyle name="Total 2 3 5 4 4" xfId="13097" xr:uid="{00000000-0005-0000-0000-0000858C0000}"/>
    <cellStyle name="Total 2 3 5 4 4 2" xfId="22349" xr:uid="{00000000-0005-0000-0000-0000868C0000}"/>
    <cellStyle name="Total 2 3 5 4 4 3" xfId="31601" xr:uid="{00000000-0005-0000-0000-0000878C0000}"/>
    <cellStyle name="Total 2 3 5 5" xfId="5251" xr:uid="{00000000-0005-0000-0000-0000888C0000}"/>
    <cellStyle name="Total 2 3 5 5 2" xfId="14503" xr:uid="{00000000-0005-0000-0000-0000898C0000}"/>
    <cellStyle name="Total 2 3 5 5 2 2" xfId="23755" xr:uid="{00000000-0005-0000-0000-00008A8C0000}"/>
    <cellStyle name="Total 2 3 5 5 2 3" xfId="33007" xr:uid="{00000000-0005-0000-0000-00008B8C0000}"/>
    <cellStyle name="Total 2 3 5 6" xfId="7934" xr:uid="{00000000-0005-0000-0000-00008C8C0000}"/>
    <cellStyle name="Total 2 3 5 6 2" xfId="17186" xr:uid="{00000000-0005-0000-0000-00008D8C0000}"/>
    <cellStyle name="Total 2 3 5 6 2 2" xfId="26438" xr:uid="{00000000-0005-0000-0000-00008E8C0000}"/>
    <cellStyle name="Total 2 3 5 6 2 3" xfId="35690" xr:uid="{00000000-0005-0000-0000-00008F8C0000}"/>
    <cellStyle name="Total 2 3 5 7" xfId="11056" xr:uid="{00000000-0005-0000-0000-0000908C0000}"/>
    <cellStyle name="Total 2 3 5 7 2" xfId="20308" xr:uid="{00000000-0005-0000-0000-0000918C0000}"/>
    <cellStyle name="Total 2 3 5 7 3" xfId="29560" xr:uid="{00000000-0005-0000-0000-0000928C0000}"/>
    <cellStyle name="Total 2 3 6" xfId="1832" xr:uid="{00000000-0005-0000-0000-0000938C0000}"/>
    <cellStyle name="Total 2 3 6 2" xfId="2585" xr:uid="{00000000-0005-0000-0000-0000948C0000}"/>
    <cellStyle name="Total 2 3 6 2 2" xfId="6033" xr:uid="{00000000-0005-0000-0000-0000958C0000}"/>
    <cellStyle name="Total 2 3 6 2 2 2" xfId="15285" xr:uid="{00000000-0005-0000-0000-0000968C0000}"/>
    <cellStyle name="Total 2 3 6 2 2 2 2" xfId="24537" xr:uid="{00000000-0005-0000-0000-0000978C0000}"/>
    <cellStyle name="Total 2 3 6 2 2 2 3" xfId="33789" xr:uid="{00000000-0005-0000-0000-0000988C0000}"/>
    <cellStyle name="Total 2 3 6 2 3" xfId="8715" xr:uid="{00000000-0005-0000-0000-0000998C0000}"/>
    <cellStyle name="Total 2 3 6 2 3 2" xfId="17967" xr:uid="{00000000-0005-0000-0000-00009A8C0000}"/>
    <cellStyle name="Total 2 3 6 2 3 2 2" xfId="27219" xr:uid="{00000000-0005-0000-0000-00009B8C0000}"/>
    <cellStyle name="Total 2 3 6 2 3 2 3" xfId="36471" xr:uid="{00000000-0005-0000-0000-00009C8C0000}"/>
    <cellStyle name="Total 2 3 6 2 4" xfId="11837" xr:uid="{00000000-0005-0000-0000-00009D8C0000}"/>
    <cellStyle name="Total 2 3 6 2 4 2" xfId="21089" xr:uid="{00000000-0005-0000-0000-00009E8C0000}"/>
    <cellStyle name="Total 2 3 6 2 4 3" xfId="30341" xr:uid="{00000000-0005-0000-0000-00009F8C0000}"/>
    <cellStyle name="Total 2 3 6 3" xfId="3241" xr:uid="{00000000-0005-0000-0000-0000A08C0000}"/>
    <cellStyle name="Total 2 3 6 3 2" xfId="6689" xr:uid="{00000000-0005-0000-0000-0000A18C0000}"/>
    <cellStyle name="Total 2 3 6 3 2 2" xfId="15941" xr:uid="{00000000-0005-0000-0000-0000A28C0000}"/>
    <cellStyle name="Total 2 3 6 3 2 2 2" xfId="25193" xr:uid="{00000000-0005-0000-0000-0000A38C0000}"/>
    <cellStyle name="Total 2 3 6 3 2 2 3" xfId="34445" xr:uid="{00000000-0005-0000-0000-0000A48C0000}"/>
    <cellStyle name="Total 2 3 6 3 3" xfId="9371" xr:uid="{00000000-0005-0000-0000-0000A58C0000}"/>
    <cellStyle name="Total 2 3 6 3 3 2" xfId="18623" xr:uid="{00000000-0005-0000-0000-0000A68C0000}"/>
    <cellStyle name="Total 2 3 6 3 3 2 2" xfId="27875" xr:uid="{00000000-0005-0000-0000-0000A78C0000}"/>
    <cellStyle name="Total 2 3 6 3 3 2 3" xfId="37127" xr:uid="{00000000-0005-0000-0000-0000A88C0000}"/>
    <cellStyle name="Total 2 3 6 3 4" xfId="12493" xr:uid="{00000000-0005-0000-0000-0000A98C0000}"/>
    <cellStyle name="Total 2 3 6 3 4 2" xfId="21745" xr:uid="{00000000-0005-0000-0000-0000AA8C0000}"/>
    <cellStyle name="Total 2 3 6 3 4 3" xfId="30997" xr:uid="{00000000-0005-0000-0000-0000AB8C0000}"/>
    <cellStyle name="Total 2 3 6 4" xfId="3876" xr:uid="{00000000-0005-0000-0000-0000AC8C0000}"/>
    <cellStyle name="Total 2 3 6 4 2" xfId="7324" xr:uid="{00000000-0005-0000-0000-0000AD8C0000}"/>
    <cellStyle name="Total 2 3 6 4 2 2" xfId="16576" xr:uid="{00000000-0005-0000-0000-0000AE8C0000}"/>
    <cellStyle name="Total 2 3 6 4 2 2 2" xfId="25828" xr:uid="{00000000-0005-0000-0000-0000AF8C0000}"/>
    <cellStyle name="Total 2 3 6 4 2 2 3" xfId="35080" xr:uid="{00000000-0005-0000-0000-0000B08C0000}"/>
    <cellStyle name="Total 2 3 6 4 3" xfId="10006" xr:uid="{00000000-0005-0000-0000-0000B18C0000}"/>
    <cellStyle name="Total 2 3 6 4 3 2" xfId="19258" xr:uid="{00000000-0005-0000-0000-0000B28C0000}"/>
    <cellStyle name="Total 2 3 6 4 3 2 2" xfId="28510" xr:uid="{00000000-0005-0000-0000-0000B38C0000}"/>
    <cellStyle name="Total 2 3 6 4 3 2 3" xfId="37762" xr:uid="{00000000-0005-0000-0000-0000B48C0000}"/>
    <cellStyle name="Total 2 3 6 4 4" xfId="13128" xr:uid="{00000000-0005-0000-0000-0000B58C0000}"/>
    <cellStyle name="Total 2 3 6 4 4 2" xfId="22380" xr:uid="{00000000-0005-0000-0000-0000B68C0000}"/>
    <cellStyle name="Total 2 3 6 4 4 3" xfId="31632" xr:uid="{00000000-0005-0000-0000-0000B78C0000}"/>
    <cellStyle name="Total 2 3 6 5" xfId="5282" xr:uid="{00000000-0005-0000-0000-0000B88C0000}"/>
    <cellStyle name="Total 2 3 6 5 2" xfId="14534" xr:uid="{00000000-0005-0000-0000-0000B98C0000}"/>
    <cellStyle name="Total 2 3 6 5 2 2" xfId="23786" xr:uid="{00000000-0005-0000-0000-0000BA8C0000}"/>
    <cellStyle name="Total 2 3 6 5 2 3" xfId="33038" xr:uid="{00000000-0005-0000-0000-0000BB8C0000}"/>
    <cellStyle name="Total 2 3 6 6" xfId="7965" xr:uid="{00000000-0005-0000-0000-0000BC8C0000}"/>
    <cellStyle name="Total 2 3 6 6 2" xfId="17217" xr:uid="{00000000-0005-0000-0000-0000BD8C0000}"/>
    <cellStyle name="Total 2 3 6 6 2 2" xfId="26469" xr:uid="{00000000-0005-0000-0000-0000BE8C0000}"/>
    <cellStyle name="Total 2 3 6 6 2 3" xfId="35721" xr:uid="{00000000-0005-0000-0000-0000BF8C0000}"/>
    <cellStyle name="Total 2 3 6 7" xfId="11087" xr:uid="{00000000-0005-0000-0000-0000C08C0000}"/>
    <cellStyle name="Total 2 3 6 7 2" xfId="20339" xr:uid="{00000000-0005-0000-0000-0000C18C0000}"/>
    <cellStyle name="Total 2 3 6 7 3" xfId="29591" xr:uid="{00000000-0005-0000-0000-0000C28C0000}"/>
    <cellStyle name="Total 2 3 7" xfId="1676" xr:uid="{00000000-0005-0000-0000-0000C38C0000}"/>
    <cellStyle name="Total 2 3 7 2" xfId="2429" xr:uid="{00000000-0005-0000-0000-0000C48C0000}"/>
    <cellStyle name="Total 2 3 7 2 2" xfId="5877" xr:uid="{00000000-0005-0000-0000-0000C58C0000}"/>
    <cellStyle name="Total 2 3 7 2 2 2" xfId="15129" xr:uid="{00000000-0005-0000-0000-0000C68C0000}"/>
    <cellStyle name="Total 2 3 7 2 2 2 2" xfId="24381" xr:uid="{00000000-0005-0000-0000-0000C78C0000}"/>
    <cellStyle name="Total 2 3 7 2 2 2 3" xfId="33633" xr:uid="{00000000-0005-0000-0000-0000C88C0000}"/>
    <cellStyle name="Total 2 3 7 2 3" xfId="8559" xr:uid="{00000000-0005-0000-0000-0000C98C0000}"/>
    <cellStyle name="Total 2 3 7 2 3 2" xfId="17811" xr:uid="{00000000-0005-0000-0000-0000CA8C0000}"/>
    <cellStyle name="Total 2 3 7 2 3 2 2" xfId="27063" xr:uid="{00000000-0005-0000-0000-0000CB8C0000}"/>
    <cellStyle name="Total 2 3 7 2 3 2 3" xfId="36315" xr:uid="{00000000-0005-0000-0000-0000CC8C0000}"/>
    <cellStyle name="Total 2 3 7 2 4" xfId="11681" xr:uid="{00000000-0005-0000-0000-0000CD8C0000}"/>
    <cellStyle name="Total 2 3 7 2 4 2" xfId="20933" xr:uid="{00000000-0005-0000-0000-0000CE8C0000}"/>
    <cellStyle name="Total 2 3 7 2 4 3" xfId="30185" xr:uid="{00000000-0005-0000-0000-0000CF8C0000}"/>
    <cellStyle name="Total 2 3 7 3" xfId="3085" xr:uid="{00000000-0005-0000-0000-0000D08C0000}"/>
    <cellStyle name="Total 2 3 7 3 2" xfId="6533" xr:uid="{00000000-0005-0000-0000-0000D18C0000}"/>
    <cellStyle name="Total 2 3 7 3 2 2" xfId="15785" xr:uid="{00000000-0005-0000-0000-0000D28C0000}"/>
    <cellStyle name="Total 2 3 7 3 2 2 2" xfId="25037" xr:uid="{00000000-0005-0000-0000-0000D38C0000}"/>
    <cellStyle name="Total 2 3 7 3 2 2 3" xfId="34289" xr:uid="{00000000-0005-0000-0000-0000D48C0000}"/>
    <cellStyle name="Total 2 3 7 3 3" xfId="9215" xr:uid="{00000000-0005-0000-0000-0000D58C0000}"/>
    <cellStyle name="Total 2 3 7 3 3 2" xfId="18467" xr:uid="{00000000-0005-0000-0000-0000D68C0000}"/>
    <cellStyle name="Total 2 3 7 3 3 2 2" xfId="27719" xr:uid="{00000000-0005-0000-0000-0000D78C0000}"/>
    <cellStyle name="Total 2 3 7 3 3 2 3" xfId="36971" xr:uid="{00000000-0005-0000-0000-0000D88C0000}"/>
    <cellStyle name="Total 2 3 7 3 4" xfId="12337" xr:uid="{00000000-0005-0000-0000-0000D98C0000}"/>
    <cellStyle name="Total 2 3 7 3 4 2" xfId="21589" xr:uid="{00000000-0005-0000-0000-0000DA8C0000}"/>
    <cellStyle name="Total 2 3 7 3 4 3" xfId="30841" xr:uid="{00000000-0005-0000-0000-0000DB8C0000}"/>
    <cellStyle name="Total 2 3 7 4" xfId="3720" xr:uid="{00000000-0005-0000-0000-0000DC8C0000}"/>
    <cellStyle name="Total 2 3 7 4 2" xfId="7168" xr:uid="{00000000-0005-0000-0000-0000DD8C0000}"/>
    <cellStyle name="Total 2 3 7 4 2 2" xfId="16420" xr:uid="{00000000-0005-0000-0000-0000DE8C0000}"/>
    <cellStyle name="Total 2 3 7 4 2 2 2" xfId="25672" xr:uid="{00000000-0005-0000-0000-0000DF8C0000}"/>
    <cellStyle name="Total 2 3 7 4 2 2 3" xfId="34924" xr:uid="{00000000-0005-0000-0000-0000E08C0000}"/>
    <cellStyle name="Total 2 3 7 4 3" xfId="9850" xr:uid="{00000000-0005-0000-0000-0000E18C0000}"/>
    <cellStyle name="Total 2 3 7 4 3 2" xfId="19102" xr:uid="{00000000-0005-0000-0000-0000E28C0000}"/>
    <cellStyle name="Total 2 3 7 4 3 2 2" xfId="28354" xr:uid="{00000000-0005-0000-0000-0000E38C0000}"/>
    <cellStyle name="Total 2 3 7 4 3 2 3" xfId="37606" xr:uid="{00000000-0005-0000-0000-0000E48C0000}"/>
    <cellStyle name="Total 2 3 7 4 4" xfId="12972" xr:uid="{00000000-0005-0000-0000-0000E58C0000}"/>
    <cellStyle name="Total 2 3 7 4 4 2" xfId="22224" xr:uid="{00000000-0005-0000-0000-0000E68C0000}"/>
    <cellStyle name="Total 2 3 7 4 4 3" xfId="31476" xr:uid="{00000000-0005-0000-0000-0000E78C0000}"/>
    <cellStyle name="Total 2 3 7 5" xfId="5126" xr:uid="{00000000-0005-0000-0000-0000E88C0000}"/>
    <cellStyle name="Total 2 3 7 5 2" xfId="14378" xr:uid="{00000000-0005-0000-0000-0000E98C0000}"/>
    <cellStyle name="Total 2 3 7 5 2 2" xfId="23630" xr:uid="{00000000-0005-0000-0000-0000EA8C0000}"/>
    <cellStyle name="Total 2 3 7 5 2 3" xfId="32882" xr:uid="{00000000-0005-0000-0000-0000EB8C0000}"/>
    <cellStyle name="Total 2 3 7 6" xfId="7809" xr:uid="{00000000-0005-0000-0000-0000EC8C0000}"/>
    <cellStyle name="Total 2 3 7 6 2" xfId="17061" xr:uid="{00000000-0005-0000-0000-0000ED8C0000}"/>
    <cellStyle name="Total 2 3 7 6 2 2" xfId="26313" xr:uid="{00000000-0005-0000-0000-0000EE8C0000}"/>
    <cellStyle name="Total 2 3 7 6 2 3" xfId="35565" xr:uid="{00000000-0005-0000-0000-0000EF8C0000}"/>
    <cellStyle name="Total 2 3 7 7" xfId="10931" xr:uid="{00000000-0005-0000-0000-0000F08C0000}"/>
    <cellStyle name="Total 2 3 7 7 2" xfId="20183" xr:uid="{00000000-0005-0000-0000-0000F18C0000}"/>
    <cellStyle name="Total 2 3 7 7 3" xfId="29435" xr:uid="{00000000-0005-0000-0000-0000F28C0000}"/>
    <cellStyle name="Total 2 3 8" xfId="2133" xr:uid="{00000000-0005-0000-0000-0000F38C0000}"/>
    <cellStyle name="Total 2 3 8 2" xfId="2882" xr:uid="{00000000-0005-0000-0000-0000F48C0000}"/>
    <cellStyle name="Total 2 3 8 2 2" xfId="6330" xr:uid="{00000000-0005-0000-0000-0000F58C0000}"/>
    <cellStyle name="Total 2 3 8 2 2 2" xfId="15582" xr:uid="{00000000-0005-0000-0000-0000F68C0000}"/>
    <cellStyle name="Total 2 3 8 2 2 2 2" xfId="24834" xr:uid="{00000000-0005-0000-0000-0000F78C0000}"/>
    <cellStyle name="Total 2 3 8 2 2 2 3" xfId="34086" xr:uid="{00000000-0005-0000-0000-0000F88C0000}"/>
    <cellStyle name="Total 2 3 8 2 3" xfId="9012" xr:uid="{00000000-0005-0000-0000-0000F98C0000}"/>
    <cellStyle name="Total 2 3 8 2 3 2" xfId="18264" xr:uid="{00000000-0005-0000-0000-0000FA8C0000}"/>
    <cellStyle name="Total 2 3 8 2 3 2 2" xfId="27516" xr:uid="{00000000-0005-0000-0000-0000FB8C0000}"/>
    <cellStyle name="Total 2 3 8 2 3 2 3" xfId="36768" xr:uid="{00000000-0005-0000-0000-0000FC8C0000}"/>
    <cellStyle name="Total 2 3 8 2 4" xfId="12134" xr:uid="{00000000-0005-0000-0000-0000FD8C0000}"/>
    <cellStyle name="Total 2 3 8 2 4 2" xfId="21386" xr:uid="{00000000-0005-0000-0000-0000FE8C0000}"/>
    <cellStyle name="Total 2 3 8 2 4 3" xfId="30638" xr:uid="{00000000-0005-0000-0000-0000FF8C0000}"/>
    <cellStyle name="Total 2 3 8 3" xfId="3538" xr:uid="{00000000-0005-0000-0000-0000008D0000}"/>
    <cellStyle name="Total 2 3 8 3 2" xfId="6986" xr:uid="{00000000-0005-0000-0000-0000018D0000}"/>
    <cellStyle name="Total 2 3 8 3 2 2" xfId="16238" xr:uid="{00000000-0005-0000-0000-0000028D0000}"/>
    <cellStyle name="Total 2 3 8 3 2 2 2" xfId="25490" xr:uid="{00000000-0005-0000-0000-0000038D0000}"/>
    <cellStyle name="Total 2 3 8 3 2 2 3" xfId="34742" xr:uid="{00000000-0005-0000-0000-0000048D0000}"/>
    <cellStyle name="Total 2 3 8 3 3" xfId="9668" xr:uid="{00000000-0005-0000-0000-0000058D0000}"/>
    <cellStyle name="Total 2 3 8 3 3 2" xfId="18920" xr:uid="{00000000-0005-0000-0000-0000068D0000}"/>
    <cellStyle name="Total 2 3 8 3 3 2 2" xfId="28172" xr:uid="{00000000-0005-0000-0000-0000078D0000}"/>
    <cellStyle name="Total 2 3 8 3 3 2 3" xfId="37424" xr:uid="{00000000-0005-0000-0000-0000088D0000}"/>
    <cellStyle name="Total 2 3 8 3 4" xfId="12790" xr:uid="{00000000-0005-0000-0000-0000098D0000}"/>
    <cellStyle name="Total 2 3 8 3 4 2" xfId="22042" xr:uid="{00000000-0005-0000-0000-00000A8D0000}"/>
    <cellStyle name="Total 2 3 8 3 4 3" xfId="31294" xr:uid="{00000000-0005-0000-0000-00000B8D0000}"/>
    <cellStyle name="Total 2 3 8 4" xfId="4173" xr:uid="{00000000-0005-0000-0000-00000C8D0000}"/>
    <cellStyle name="Total 2 3 8 4 2" xfId="7621" xr:uid="{00000000-0005-0000-0000-00000D8D0000}"/>
    <cellStyle name="Total 2 3 8 4 2 2" xfId="16873" xr:uid="{00000000-0005-0000-0000-00000E8D0000}"/>
    <cellStyle name="Total 2 3 8 4 2 2 2" xfId="26125" xr:uid="{00000000-0005-0000-0000-00000F8D0000}"/>
    <cellStyle name="Total 2 3 8 4 2 2 3" xfId="35377" xr:uid="{00000000-0005-0000-0000-0000108D0000}"/>
    <cellStyle name="Total 2 3 8 4 3" xfId="10303" xr:uid="{00000000-0005-0000-0000-0000118D0000}"/>
    <cellStyle name="Total 2 3 8 4 3 2" xfId="19555" xr:uid="{00000000-0005-0000-0000-0000128D0000}"/>
    <cellStyle name="Total 2 3 8 4 3 2 2" xfId="28807" xr:uid="{00000000-0005-0000-0000-0000138D0000}"/>
    <cellStyle name="Total 2 3 8 4 3 2 3" xfId="38059" xr:uid="{00000000-0005-0000-0000-0000148D0000}"/>
    <cellStyle name="Total 2 3 8 4 4" xfId="13425" xr:uid="{00000000-0005-0000-0000-0000158D0000}"/>
    <cellStyle name="Total 2 3 8 4 4 2" xfId="22677" xr:uid="{00000000-0005-0000-0000-0000168D0000}"/>
    <cellStyle name="Total 2 3 8 4 4 3" xfId="31929" xr:uid="{00000000-0005-0000-0000-0000178D0000}"/>
    <cellStyle name="Total 2 3 8 5" xfId="5581" xr:uid="{00000000-0005-0000-0000-0000188D0000}"/>
    <cellStyle name="Total 2 3 8 5 2" xfId="14833" xr:uid="{00000000-0005-0000-0000-0000198D0000}"/>
    <cellStyle name="Total 2 3 8 5 2 2" xfId="24085" xr:uid="{00000000-0005-0000-0000-00001A8D0000}"/>
    <cellStyle name="Total 2 3 8 5 2 3" xfId="33337" xr:uid="{00000000-0005-0000-0000-00001B8D0000}"/>
    <cellStyle name="Total 2 3 8 6" xfId="8263" xr:uid="{00000000-0005-0000-0000-00001C8D0000}"/>
    <cellStyle name="Total 2 3 8 6 2" xfId="17515" xr:uid="{00000000-0005-0000-0000-00001D8D0000}"/>
    <cellStyle name="Total 2 3 8 6 2 2" xfId="26767" xr:uid="{00000000-0005-0000-0000-00001E8D0000}"/>
    <cellStyle name="Total 2 3 8 6 2 3" xfId="36019" xr:uid="{00000000-0005-0000-0000-00001F8D0000}"/>
    <cellStyle name="Total 2 3 8 7" xfId="11385" xr:uid="{00000000-0005-0000-0000-0000208D0000}"/>
    <cellStyle name="Total 2 3 8 7 2" xfId="20637" xr:uid="{00000000-0005-0000-0000-0000218D0000}"/>
    <cellStyle name="Total 2 3 8 7 3" xfId="29889" xr:uid="{00000000-0005-0000-0000-0000228D0000}"/>
    <cellStyle name="Total 2 3 9" xfId="2058" xr:uid="{00000000-0005-0000-0000-0000238D0000}"/>
    <cellStyle name="Total 2 3 9 2" xfId="2807" xr:uid="{00000000-0005-0000-0000-0000248D0000}"/>
    <cellStyle name="Total 2 3 9 2 2" xfId="6255" xr:uid="{00000000-0005-0000-0000-0000258D0000}"/>
    <cellStyle name="Total 2 3 9 2 2 2" xfId="15507" xr:uid="{00000000-0005-0000-0000-0000268D0000}"/>
    <cellStyle name="Total 2 3 9 2 2 2 2" xfId="24759" xr:uid="{00000000-0005-0000-0000-0000278D0000}"/>
    <cellStyle name="Total 2 3 9 2 2 2 3" xfId="34011" xr:uid="{00000000-0005-0000-0000-0000288D0000}"/>
    <cellStyle name="Total 2 3 9 2 3" xfId="8937" xr:uid="{00000000-0005-0000-0000-0000298D0000}"/>
    <cellStyle name="Total 2 3 9 2 3 2" xfId="18189" xr:uid="{00000000-0005-0000-0000-00002A8D0000}"/>
    <cellStyle name="Total 2 3 9 2 3 2 2" xfId="27441" xr:uid="{00000000-0005-0000-0000-00002B8D0000}"/>
    <cellStyle name="Total 2 3 9 2 3 2 3" xfId="36693" xr:uid="{00000000-0005-0000-0000-00002C8D0000}"/>
    <cellStyle name="Total 2 3 9 2 4" xfId="12059" xr:uid="{00000000-0005-0000-0000-00002D8D0000}"/>
    <cellStyle name="Total 2 3 9 2 4 2" xfId="21311" xr:uid="{00000000-0005-0000-0000-00002E8D0000}"/>
    <cellStyle name="Total 2 3 9 2 4 3" xfId="30563" xr:uid="{00000000-0005-0000-0000-00002F8D0000}"/>
    <cellStyle name="Total 2 3 9 3" xfId="3463" xr:uid="{00000000-0005-0000-0000-0000308D0000}"/>
    <cellStyle name="Total 2 3 9 3 2" xfId="6911" xr:uid="{00000000-0005-0000-0000-0000318D0000}"/>
    <cellStyle name="Total 2 3 9 3 2 2" xfId="16163" xr:uid="{00000000-0005-0000-0000-0000328D0000}"/>
    <cellStyle name="Total 2 3 9 3 2 2 2" xfId="25415" xr:uid="{00000000-0005-0000-0000-0000338D0000}"/>
    <cellStyle name="Total 2 3 9 3 2 2 3" xfId="34667" xr:uid="{00000000-0005-0000-0000-0000348D0000}"/>
    <cellStyle name="Total 2 3 9 3 3" xfId="9593" xr:uid="{00000000-0005-0000-0000-0000358D0000}"/>
    <cellStyle name="Total 2 3 9 3 3 2" xfId="18845" xr:uid="{00000000-0005-0000-0000-0000368D0000}"/>
    <cellStyle name="Total 2 3 9 3 3 2 2" xfId="28097" xr:uid="{00000000-0005-0000-0000-0000378D0000}"/>
    <cellStyle name="Total 2 3 9 3 3 2 3" xfId="37349" xr:uid="{00000000-0005-0000-0000-0000388D0000}"/>
    <cellStyle name="Total 2 3 9 3 4" xfId="12715" xr:uid="{00000000-0005-0000-0000-0000398D0000}"/>
    <cellStyle name="Total 2 3 9 3 4 2" xfId="21967" xr:uid="{00000000-0005-0000-0000-00003A8D0000}"/>
    <cellStyle name="Total 2 3 9 3 4 3" xfId="31219" xr:uid="{00000000-0005-0000-0000-00003B8D0000}"/>
    <cellStyle name="Total 2 3 9 4" xfId="4098" xr:uid="{00000000-0005-0000-0000-00003C8D0000}"/>
    <cellStyle name="Total 2 3 9 4 2" xfId="7546" xr:uid="{00000000-0005-0000-0000-00003D8D0000}"/>
    <cellStyle name="Total 2 3 9 4 2 2" xfId="16798" xr:uid="{00000000-0005-0000-0000-00003E8D0000}"/>
    <cellStyle name="Total 2 3 9 4 2 2 2" xfId="26050" xr:uid="{00000000-0005-0000-0000-00003F8D0000}"/>
    <cellStyle name="Total 2 3 9 4 2 2 3" xfId="35302" xr:uid="{00000000-0005-0000-0000-0000408D0000}"/>
    <cellStyle name="Total 2 3 9 4 3" xfId="10228" xr:uid="{00000000-0005-0000-0000-0000418D0000}"/>
    <cellStyle name="Total 2 3 9 4 3 2" xfId="19480" xr:uid="{00000000-0005-0000-0000-0000428D0000}"/>
    <cellStyle name="Total 2 3 9 4 3 2 2" xfId="28732" xr:uid="{00000000-0005-0000-0000-0000438D0000}"/>
    <cellStyle name="Total 2 3 9 4 3 2 3" xfId="37984" xr:uid="{00000000-0005-0000-0000-0000448D0000}"/>
    <cellStyle name="Total 2 3 9 4 4" xfId="13350" xr:uid="{00000000-0005-0000-0000-0000458D0000}"/>
    <cellStyle name="Total 2 3 9 4 4 2" xfId="22602" xr:uid="{00000000-0005-0000-0000-0000468D0000}"/>
    <cellStyle name="Total 2 3 9 4 4 3" xfId="31854" xr:uid="{00000000-0005-0000-0000-0000478D0000}"/>
    <cellStyle name="Total 2 3 9 5" xfId="5506" xr:uid="{00000000-0005-0000-0000-0000488D0000}"/>
    <cellStyle name="Total 2 3 9 5 2" xfId="14758" xr:uid="{00000000-0005-0000-0000-0000498D0000}"/>
    <cellStyle name="Total 2 3 9 5 2 2" xfId="24010" xr:uid="{00000000-0005-0000-0000-00004A8D0000}"/>
    <cellStyle name="Total 2 3 9 5 2 3" xfId="33262" xr:uid="{00000000-0005-0000-0000-00004B8D0000}"/>
    <cellStyle name="Total 2 3 9 6" xfId="8188" xr:uid="{00000000-0005-0000-0000-00004C8D0000}"/>
    <cellStyle name="Total 2 3 9 6 2" xfId="17440" xr:uid="{00000000-0005-0000-0000-00004D8D0000}"/>
    <cellStyle name="Total 2 3 9 6 2 2" xfId="26692" xr:uid="{00000000-0005-0000-0000-00004E8D0000}"/>
    <cellStyle name="Total 2 3 9 6 2 3" xfId="35944" xr:uid="{00000000-0005-0000-0000-00004F8D0000}"/>
    <cellStyle name="Total 2 3 9 7" xfId="11310" xr:uid="{00000000-0005-0000-0000-0000508D0000}"/>
    <cellStyle name="Total 2 3 9 7 2" xfId="20562" xr:uid="{00000000-0005-0000-0000-0000518D0000}"/>
    <cellStyle name="Total 2 3 9 7 3" xfId="29814" xr:uid="{00000000-0005-0000-0000-0000528D0000}"/>
    <cellStyle name="Total 2 4" xfId="448" xr:uid="{00000000-0005-0000-0000-0000538D0000}"/>
    <cellStyle name="Total 2 4 10" xfId="949" xr:uid="{00000000-0005-0000-0000-0000548D0000}"/>
    <cellStyle name="Total 2 4 10 2" xfId="4677" xr:uid="{00000000-0005-0000-0000-0000558D0000}"/>
    <cellStyle name="Total 2 4 10 2 2" xfId="13929" xr:uid="{00000000-0005-0000-0000-0000568D0000}"/>
    <cellStyle name="Total 2 4 10 2 2 2" xfId="23181" xr:uid="{00000000-0005-0000-0000-0000578D0000}"/>
    <cellStyle name="Total 2 4 10 2 2 3" xfId="32433" xr:uid="{00000000-0005-0000-0000-0000588D0000}"/>
    <cellStyle name="Total 2 4 10 3" xfId="862" xr:uid="{00000000-0005-0000-0000-0000598D0000}"/>
    <cellStyle name="Total 2 4 10 3 2" xfId="10616" xr:uid="{00000000-0005-0000-0000-00005A8D0000}"/>
    <cellStyle name="Total 2 4 10 3 2 2" xfId="19868" xr:uid="{00000000-0005-0000-0000-00005B8D0000}"/>
    <cellStyle name="Total 2 4 10 3 2 3" xfId="29120" xr:uid="{00000000-0005-0000-0000-00005C8D0000}"/>
    <cellStyle name="Total 2 4 10 4" xfId="10703" xr:uid="{00000000-0005-0000-0000-00005D8D0000}"/>
    <cellStyle name="Total 2 4 10 4 2" xfId="19955" xr:uid="{00000000-0005-0000-0000-00005E8D0000}"/>
    <cellStyle name="Total 2 4 10 4 3" xfId="29207" xr:uid="{00000000-0005-0000-0000-00005F8D0000}"/>
    <cellStyle name="Total 2 4 11" xfId="1023" xr:uid="{00000000-0005-0000-0000-0000608D0000}"/>
    <cellStyle name="Total 2 4 11 2" xfId="4751" xr:uid="{00000000-0005-0000-0000-0000618D0000}"/>
    <cellStyle name="Total 2 4 11 2 2" xfId="14003" xr:uid="{00000000-0005-0000-0000-0000628D0000}"/>
    <cellStyle name="Total 2 4 11 2 2 2" xfId="23255" xr:uid="{00000000-0005-0000-0000-0000638D0000}"/>
    <cellStyle name="Total 2 4 11 2 2 3" xfId="32507" xr:uid="{00000000-0005-0000-0000-0000648D0000}"/>
    <cellStyle name="Total 2 4 11 3" xfId="4356" xr:uid="{00000000-0005-0000-0000-0000658D0000}"/>
    <cellStyle name="Total 2 4 11 3 2" xfId="13608" xr:uid="{00000000-0005-0000-0000-0000668D0000}"/>
    <cellStyle name="Total 2 4 11 3 2 2" xfId="22860" xr:uid="{00000000-0005-0000-0000-0000678D0000}"/>
    <cellStyle name="Total 2 4 11 3 2 3" xfId="32112" xr:uid="{00000000-0005-0000-0000-0000688D0000}"/>
    <cellStyle name="Total 2 4 11 4" xfId="10777" xr:uid="{00000000-0005-0000-0000-0000698D0000}"/>
    <cellStyle name="Total 2 4 11 4 2" xfId="20029" xr:uid="{00000000-0005-0000-0000-00006A8D0000}"/>
    <cellStyle name="Total 2 4 11 4 3" xfId="29281" xr:uid="{00000000-0005-0000-0000-00006B8D0000}"/>
    <cellStyle name="Total 2 4 12" xfId="2343" xr:uid="{00000000-0005-0000-0000-00006C8D0000}"/>
    <cellStyle name="Total 2 4 12 2" xfId="5791" xr:uid="{00000000-0005-0000-0000-00006D8D0000}"/>
    <cellStyle name="Total 2 4 12 2 2" xfId="15043" xr:uid="{00000000-0005-0000-0000-00006E8D0000}"/>
    <cellStyle name="Total 2 4 12 2 2 2" xfId="24295" xr:uid="{00000000-0005-0000-0000-00006F8D0000}"/>
    <cellStyle name="Total 2 4 12 2 2 3" xfId="33547" xr:uid="{00000000-0005-0000-0000-0000708D0000}"/>
    <cellStyle name="Total 2 4 12 3" xfId="8473" xr:uid="{00000000-0005-0000-0000-0000718D0000}"/>
    <cellStyle name="Total 2 4 12 3 2" xfId="17725" xr:uid="{00000000-0005-0000-0000-0000728D0000}"/>
    <cellStyle name="Total 2 4 12 3 2 2" xfId="26977" xr:uid="{00000000-0005-0000-0000-0000738D0000}"/>
    <cellStyle name="Total 2 4 12 3 2 3" xfId="36229" xr:uid="{00000000-0005-0000-0000-0000748D0000}"/>
    <cellStyle name="Total 2 4 12 4" xfId="11595" xr:uid="{00000000-0005-0000-0000-0000758D0000}"/>
    <cellStyle name="Total 2 4 12 4 2" xfId="20847" xr:uid="{00000000-0005-0000-0000-0000768D0000}"/>
    <cellStyle name="Total 2 4 12 4 3" xfId="30099" xr:uid="{00000000-0005-0000-0000-0000778D0000}"/>
    <cellStyle name="Total 2 4 13" xfId="4409" xr:uid="{00000000-0005-0000-0000-0000788D0000}"/>
    <cellStyle name="Total 2 4 13 2" xfId="13661" xr:uid="{00000000-0005-0000-0000-0000798D0000}"/>
    <cellStyle name="Total 2 4 13 2 2" xfId="22913" xr:uid="{00000000-0005-0000-0000-00007A8D0000}"/>
    <cellStyle name="Total 2 4 13 2 3" xfId="32165" xr:uid="{00000000-0005-0000-0000-00007B8D0000}"/>
    <cellStyle name="Total 2 4 14" xfId="5020" xr:uid="{00000000-0005-0000-0000-00007C8D0000}"/>
    <cellStyle name="Total 2 4 14 2" xfId="14272" xr:uid="{00000000-0005-0000-0000-00007D8D0000}"/>
    <cellStyle name="Total 2 4 14 2 2" xfId="23524" xr:uid="{00000000-0005-0000-0000-00007E8D0000}"/>
    <cellStyle name="Total 2 4 14 2 3" xfId="32776" xr:uid="{00000000-0005-0000-0000-00007F8D0000}"/>
    <cellStyle name="Total 2 4 15" xfId="10493" xr:uid="{00000000-0005-0000-0000-0000808D0000}"/>
    <cellStyle name="Total 2 4 15 2" xfId="19745" xr:uid="{00000000-0005-0000-0000-0000818D0000}"/>
    <cellStyle name="Total 2 4 15 3" xfId="28997" xr:uid="{00000000-0005-0000-0000-0000828D0000}"/>
    <cellStyle name="Total 2 4 2" xfId="600" xr:uid="{00000000-0005-0000-0000-0000838D0000}"/>
    <cellStyle name="Total 2 4 2 10" xfId="4469" xr:uid="{00000000-0005-0000-0000-0000848D0000}"/>
    <cellStyle name="Total 2 4 2 10 2" xfId="13721" xr:uid="{00000000-0005-0000-0000-0000858D0000}"/>
    <cellStyle name="Total 2 4 2 10 2 2" xfId="22973" xr:uid="{00000000-0005-0000-0000-0000868D0000}"/>
    <cellStyle name="Total 2 4 2 10 2 3" xfId="32225" xr:uid="{00000000-0005-0000-0000-0000878D0000}"/>
    <cellStyle name="Total 2 4 2 11" xfId="4500" xr:uid="{00000000-0005-0000-0000-0000888D0000}"/>
    <cellStyle name="Total 2 4 2 11 2" xfId="13752" xr:uid="{00000000-0005-0000-0000-0000898D0000}"/>
    <cellStyle name="Total 2 4 2 11 2 2" xfId="23004" xr:uid="{00000000-0005-0000-0000-00008A8D0000}"/>
    <cellStyle name="Total 2 4 2 11 2 3" xfId="32256" xr:uid="{00000000-0005-0000-0000-00008B8D0000}"/>
    <cellStyle name="Total 2 4 2 12" xfId="10529" xr:uid="{00000000-0005-0000-0000-00008C8D0000}"/>
    <cellStyle name="Total 2 4 2 12 2" xfId="19781" xr:uid="{00000000-0005-0000-0000-00008D8D0000}"/>
    <cellStyle name="Total 2 4 2 12 3" xfId="29033" xr:uid="{00000000-0005-0000-0000-00008E8D0000}"/>
    <cellStyle name="Total 2 4 2 2" xfId="1864" xr:uid="{00000000-0005-0000-0000-00008F8D0000}"/>
    <cellStyle name="Total 2 4 2 2 2" xfId="2617" xr:uid="{00000000-0005-0000-0000-0000908D0000}"/>
    <cellStyle name="Total 2 4 2 2 2 2" xfId="6065" xr:uid="{00000000-0005-0000-0000-0000918D0000}"/>
    <cellStyle name="Total 2 4 2 2 2 2 2" xfId="15317" xr:uid="{00000000-0005-0000-0000-0000928D0000}"/>
    <cellStyle name="Total 2 4 2 2 2 2 2 2" xfId="24569" xr:uid="{00000000-0005-0000-0000-0000938D0000}"/>
    <cellStyle name="Total 2 4 2 2 2 2 2 3" xfId="33821" xr:uid="{00000000-0005-0000-0000-0000948D0000}"/>
    <cellStyle name="Total 2 4 2 2 2 3" xfId="8747" xr:uid="{00000000-0005-0000-0000-0000958D0000}"/>
    <cellStyle name="Total 2 4 2 2 2 3 2" xfId="17999" xr:uid="{00000000-0005-0000-0000-0000968D0000}"/>
    <cellStyle name="Total 2 4 2 2 2 3 2 2" xfId="27251" xr:uid="{00000000-0005-0000-0000-0000978D0000}"/>
    <cellStyle name="Total 2 4 2 2 2 3 2 3" xfId="36503" xr:uid="{00000000-0005-0000-0000-0000988D0000}"/>
    <cellStyle name="Total 2 4 2 2 2 4" xfId="11869" xr:uid="{00000000-0005-0000-0000-0000998D0000}"/>
    <cellStyle name="Total 2 4 2 2 2 4 2" xfId="21121" xr:uid="{00000000-0005-0000-0000-00009A8D0000}"/>
    <cellStyle name="Total 2 4 2 2 2 4 3" xfId="30373" xr:uid="{00000000-0005-0000-0000-00009B8D0000}"/>
    <cellStyle name="Total 2 4 2 2 3" xfId="3273" xr:uid="{00000000-0005-0000-0000-00009C8D0000}"/>
    <cellStyle name="Total 2 4 2 2 3 2" xfId="6721" xr:uid="{00000000-0005-0000-0000-00009D8D0000}"/>
    <cellStyle name="Total 2 4 2 2 3 2 2" xfId="15973" xr:uid="{00000000-0005-0000-0000-00009E8D0000}"/>
    <cellStyle name="Total 2 4 2 2 3 2 2 2" xfId="25225" xr:uid="{00000000-0005-0000-0000-00009F8D0000}"/>
    <cellStyle name="Total 2 4 2 2 3 2 2 3" xfId="34477" xr:uid="{00000000-0005-0000-0000-0000A08D0000}"/>
    <cellStyle name="Total 2 4 2 2 3 3" xfId="9403" xr:uid="{00000000-0005-0000-0000-0000A18D0000}"/>
    <cellStyle name="Total 2 4 2 2 3 3 2" xfId="18655" xr:uid="{00000000-0005-0000-0000-0000A28D0000}"/>
    <cellStyle name="Total 2 4 2 2 3 3 2 2" xfId="27907" xr:uid="{00000000-0005-0000-0000-0000A38D0000}"/>
    <cellStyle name="Total 2 4 2 2 3 3 2 3" xfId="37159" xr:uid="{00000000-0005-0000-0000-0000A48D0000}"/>
    <cellStyle name="Total 2 4 2 2 3 4" xfId="12525" xr:uid="{00000000-0005-0000-0000-0000A58D0000}"/>
    <cellStyle name="Total 2 4 2 2 3 4 2" xfId="21777" xr:uid="{00000000-0005-0000-0000-0000A68D0000}"/>
    <cellStyle name="Total 2 4 2 2 3 4 3" xfId="31029" xr:uid="{00000000-0005-0000-0000-0000A78D0000}"/>
    <cellStyle name="Total 2 4 2 2 4" xfId="3908" xr:uid="{00000000-0005-0000-0000-0000A88D0000}"/>
    <cellStyle name="Total 2 4 2 2 4 2" xfId="7356" xr:uid="{00000000-0005-0000-0000-0000A98D0000}"/>
    <cellStyle name="Total 2 4 2 2 4 2 2" xfId="16608" xr:uid="{00000000-0005-0000-0000-0000AA8D0000}"/>
    <cellStyle name="Total 2 4 2 2 4 2 2 2" xfId="25860" xr:uid="{00000000-0005-0000-0000-0000AB8D0000}"/>
    <cellStyle name="Total 2 4 2 2 4 2 2 3" xfId="35112" xr:uid="{00000000-0005-0000-0000-0000AC8D0000}"/>
    <cellStyle name="Total 2 4 2 2 4 3" xfId="10038" xr:uid="{00000000-0005-0000-0000-0000AD8D0000}"/>
    <cellStyle name="Total 2 4 2 2 4 3 2" xfId="19290" xr:uid="{00000000-0005-0000-0000-0000AE8D0000}"/>
    <cellStyle name="Total 2 4 2 2 4 3 2 2" xfId="28542" xr:uid="{00000000-0005-0000-0000-0000AF8D0000}"/>
    <cellStyle name="Total 2 4 2 2 4 3 2 3" xfId="37794" xr:uid="{00000000-0005-0000-0000-0000B08D0000}"/>
    <cellStyle name="Total 2 4 2 2 4 4" xfId="13160" xr:uid="{00000000-0005-0000-0000-0000B18D0000}"/>
    <cellStyle name="Total 2 4 2 2 4 4 2" xfId="22412" xr:uid="{00000000-0005-0000-0000-0000B28D0000}"/>
    <cellStyle name="Total 2 4 2 2 4 4 3" xfId="31664" xr:uid="{00000000-0005-0000-0000-0000B38D0000}"/>
    <cellStyle name="Total 2 4 2 2 5" xfId="5314" xr:uid="{00000000-0005-0000-0000-0000B48D0000}"/>
    <cellStyle name="Total 2 4 2 2 5 2" xfId="14566" xr:uid="{00000000-0005-0000-0000-0000B58D0000}"/>
    <cellStyle name="Total 2 4 2 2 5 2 2" xfId="23818" xr:uid="{00000000-0005-0000-0000-0000B68D0000}"/>
    <cellStyle name="Total 2 4 2 2 5 2 3" xfId="33070" xr:uid="{00000000-0005-0000-0000-0000B78D0000}"/>
    <cellStyle name="Total 2 4 2 2 6" xfId="7997" xr:uid="{00000000-0005-0000-0000-0000B88D0000}"/>
    <cellStyle name="Total 2 4 2 2 6 2" xfId="17249" xr:uid="{00000000-0005-0000-0000-0000B98D0000}"/>
    <cellStyle name="Total 2 4 2 2 6 2 2" xfId="26501" xr:uid="{00000000-0005-0000-0000-0000BA8D0000}"/>
    <cellStyle name="Total 2 4 2 2 6 2 3" xfId="35753" xr:uid="{00000000-0005-0000-0000-0000BB8D0000}"/>
    <cellStyle name="Total 2 4 2 2 7" xfId="11119" xr:uid="{00000000-0005-0000-0000-0000BC8D0000}"/>
    <cellStyle name="Total 2 4 2 2 7 2" xfId="20371" xr:uid="{00000000-0005-0000-0000-0000BD8D0000}"/>
    <cellStyle name="Total 2 4 2 2 7 3" xfId="29623" xr:uid="{00000000-0005-0000-0000-0000BE8D0000}"/>
    <cellStyle name="Total 2 4 2 3" xfId="1749" xr:uid="{00000000-0005-0000-0000-0000BF8D0000}"/>
    <cellStyle name="Total 2 4 2 3 2" xfId="2502" xr:uid="{00000000-0005-0000-0000-0000C08D0000}"/>
    <cellStyle name="Total 2 4 2 3 2 2" xfId="5950" xr:uid="{00000000-0005-0000-0000-0000C18D0000}"/>
    <cellStyle name="Total 2 4 2 3 2 2 2" xfId="15202" xr:uid="{00000000-0005-0000-0000-0000C28D0000}"/>
    <cellStyle name="Total 2 4 2 3 2 2 2 2" xfId="24454" xr:uid="{00000000-0005-0000-0000-0000C38D0000}"/>
    <cellStyle name="Total 2 4 2 3 2 2 2 3" xfId="33706" xr:uid="{00000000-0005-0000-0000-0000C48D0000}"/>
    <cellStyle name="Total 2 4 2 3 2 3" xfId="8632" xr:uid="{00000000-0005-0000-0000-0000C58D0000}"/>
    <cellStyle name="Total 2 4 2 3 2 3 2" xfId="17884" xr:uid="{00000000-0005-0000-0000-0000C68D0000}"/>
    <cellStyle name="Total 2 4 2 3 2 3 2 2" xfId="27136" xr:uid="{00000000-0005-0000-0000-0000C78D0000}"/>
    <cellStyle name="Total 2 4 2 3 2 3 2 3" xfId="36388" xr:uid="{00000000-0005-0000-0000-0000C88D0000}"/>
    <cellStyle name="Total 2 4 2 3 2 4" xfId="11754" xr:uid="{00000000-0005-0000-0000-0000C98D0000}"/>
    <cellStyle name="Total 2 4 2 3 2 4 2" xfId="21006" xr:uid="{00000000-0005-0000-0000-0000CA8D0000}"/>
    <cellStyle name="Total 2 4 2 3 2 4 3" xfId="30258" xr:uid="{00000000-0005-0000-0000-0000CB8D0000}"/>
    <cellStyle name="Total 2 4 2 3 3" xfId="3158" xr:uid="{00000000-0005-0000-0000-0000CC8D0000}"/>
    <cellStyle name="Total 2 4 2 3 3 2" xfId="6606" xr:uid="{00000000-0005-0000-0000-0000CD8D0000}"/>
    <cellStyle name="Total 2 4 2 3 3 2 2" xfId="15858" xr:uid="{00000000-0005-0000-0000-0000CE8D0000}"/>
    <cellStyle name="Total 2 4 2 3 3 2 2 2" xfId="25110" xr:uid="{00000000-0005-0000-0000-0000CF8D0000}"/>
    <cellStyle name="Total 2 4 2 3 3 2 2 3" xfId="34362" xr:uid="{00000000-0005-0000-0000-0000D08D0000}"/>
    <cellStyle name="Total 2 4 2 3 3 3" xfId="9288" xr:uid="{00000000-0005-0000-0000-0000D18D0000}"/>
    <cellStyle name="Total 2 4 2 3 3 3 2" xfId="18540" xr:uid="{00000000-0005-0000-0000-0000D28D0000}"/>
    <cellStyle name="Total 2 4 2 3 3 3 2 2" xfId="27792" xr:uid="{00000000-0005-0000-0000-0000D38D0000}"/>
    <cellStyle name="Total 2 4 2 3 3 3 2 3" xfId="37044" xr:uid="{00000000-0005-0000-0000-0000D48D0000}"/>
    <cellStyle name="Total 2 4 2 3 3 4" xfId="12410" xr:uid="{00000000-0005-0000-0000-0000D58D0000}"/>
    <cellStyle name="Total 2 4 2 3 3 4 2" xfId="21662" xr:uid="{00000000-0005-0000-0000-0000D68D0000}"/>
    <cellStyle name="Total 2 4 2 3 3 4 3" xfId="30914" xr:uid="{00000000-0005-0000-0000-0000D78D0000}"/>
    <cellStyle name="Total 2 4 2 3 4" xfId="3793" xr:uid="{00000000-0005-0000-0000-0000D88D0000}"/>
    <cellStyle name="Total 2 4 2 3 4 2" xfId="7241" xr:uid="{00000000-0005-0000-0000-0000D98D0000}"/>
    <cellStyle name="Total 2 4 2 3 4 2 2" xfId="16493" xr:uid="{00000000-0005-0000-0000-0000DA8D0000}"/>
    <cellStyle name="Total 2 4 2 3 4 2 2 2" xfId="25745" xr:uid="{00000000-0005-0000-0000-0000DB8D0000}"/>
    <cellStyle name="Total 2 4 2 3 4 2 2 3" xfId="34997" xr:uid="{00000000-0005-0000-0000-0000DC8D0000}"/>
    <cellStyle name="Total 2 4 2 3 4 3" xfId="9923" xr:uid="{00000000-0005-0000-0000-0000DD8D0000}"/>
    <cellStyle name="Total 2 4 2 3 4 3 2" xfId="19175" xr:uid="{00000000-0005-0000-0000-0000DE8D0000}"/>
    <cellStyle name="Total 2 4 2 3 4 3 2 2" xfId="28427" xr:uid="{00000000-0005-0000-0000-0000DF8D0000}"/>
    <cellStyle name="Total 2 4 2 3 4 3 2 3" xfId="37679" xr:uid="{00000000-0005-0000-0000-0000E08D0000}"/>
    <cellStyle name="Total 2 4 2 3 4 4" xfId="13045" xr:uid="{00000000-0005-0000-0000-0000E18D0000}"/>
    <cellStyle name="Total 2 4 2 3 4 4 2" xfId="22297" xr:uid="{00000000-0005-0000-0000-0000E28D0000}"/>
    <cellStyle name="Total 2 4 2 3 4 4 3" xfId="31549" xr:uid="{00000000-0005-0000-0000-0000E38D0000}"/>
    <cellStyle name="Total 2 4 2 3 5" xfId="5199" xr:uid="{00000000-0005-0000-0000-0000E48D0000}"/>
    <cellStyle name="Total 2 4 2 3 5 2" xfId="14451" xr:uid="{00000000-0005-0000-0000-0000E58D0000}"/>
    <cellStyle name="Total 2 4 2 3 5 2 2" xfId="23703" xr:uid="{00000000-0005-0000-0000-0000E68D0000}"/>
    <cellStyle name="Total 2 4 2 3 5 2 3" xfId="32955" xr:uid="{00000000-0005-0000-0000-0000E78D0000}"/>
    <cellStyle name="Total 2 4 2 3 6" xfId="7882" xr:uid="{00000000-0005-0000-0000-0000E88D0000}"/>
    <cellStyle name="Total 2 4 2 3 6 2" xfId="17134" xr:uid="{00000000-0005-0000-0000-0000E98D0000}"/>
    <cellStyle name="Total 2 4 2 3 6 2 2" xfId="26386" xr:uid="{00000000-0005-0000-0000-0000EA8D0000}"/>
    <cellStyle name="Total 2 4 2 3 6 2 3" xfId="35638" xr:uid="{00000000-0005-0000-0000-0000EB8D0000}"/>
    <cellStyle name="Total 2 4 2 3 7" xfId="11004" xr:uid="{00000000-0005-0000-0000-0000EC8D0000}"/>
    <cellStyle name="Total 2 4 2 3 7 2" xfId="20256" xr:uid="{00000000-0005-0000-0000-0000ED8D0000}"/>
    <cellStyle name="Total 2 4 2 3 7 3" xfId="29508" xr:uid="{00000000-0005-0000-0000-0000EE8D0000}"/>
    <cellStyle name="Total 2 4 2 4" xfId="2015" xr:uid="{00000000-0005-0000-0000-0000EF8D0000}"/>
    <cellStyle name="Total 2 4 2 4 2" xfId="2765" xr:uid="{00000000-0005-0000-0000-0000F08D0000}"/>
    <cellStyle name="Total 2 4 2 4 2 2" xfId="6213" xr:uid="{00000000-0005-0000-0000-0000F18D0000}"/>
    <cellStyle name="Total 2 4 2 4 2 2 2" xfId="15465" xr:uid="{00000000-0005-0000-0000-0000F28D0000}"/>
    <cellStyle name="Total 2 4 2 4 2 2 2 2" xfId="24717" xr:uid="{00000000-0005-0000-0000-0000F38D0000}"/>
    <cellStyle name="Total 2 4 2 4 2 2 2 3" xfId="33969" xr:uid="{00000000-0005-0000-0000-0000F48D0000}"/>
    <cellStyle name="Total 2 4 2 4 2 3" xfId="8895" xr:uid="{00000000-0005-0000-0000-0000F58D0000}"/>
    <cellStyle name="Total 2 4 2 4 2 3 2" xfId="18147" xr:uid="{00000000-0005-0000-0000-0000F68D0000}"/>
    <cellStyle name="Total 2 4 2 4 2 3 2 2" xfId="27399" xr:uid="{00000000-0005-0000-0000-0000F78D0000}"/>
    <cellStyle name="Total 2 4 2 4 2 3 2 3" xfId="36651" xr:uid="{00000000-0005-0000-0000-0000F88D0000}"/>
    <cellStyle name="Total 2 4 2 4 2 4" xfId="12017" xr:uid="{00000000-0005-0000-0000-0000F98D0000}"/>
    <cellStyle name="Total 2 4 2 4 2 4 2" xfId="21269" xr:uid="{00000000-0005-0000-0000-0000FA8D0000}"/>
    <cellStyle name="Total 2 4 2 4 2 4 3" xfId="30521" xr:uid="{00000000-0005-0000-0000-0000FB8D0000}"/>
    <cellStyle name="Total 2 4 2 4 3" xfId="3421" xr:uid="{00000000-0005-0000-0000-0000FC8D0000}"/>
    <cellStyle name="Total 2 4 2 4 3 2" xfId="6869" xr:uid="{00000000-0005-0000-0000-0000FD8D0000}"/>
    <cellStyle name="Total 2 4 2 4 3 2 2" xfId="16121" xr:uid="{00000000-0005-0000-0000-0000FE8D0000}"/>
    <cellStyle name="Total 2 4 2 4 3 2 2 2" xfId="25373" xr:uid="{00000000-0005-0000-0000-0000FF8D0000}"/>
    <cellStyle name="Total 2 4 2 4 3 2 2 3" xfId="34625" xr:uid="{00000000-0005-0000-0000-0000008E0000}"/>
    <cellStyle name="Total 2 4 2 4 3 3" xfId="9551" xr:uid="{00000000-0005-0000-0000-0000018E0000}"/>
    <cellStyle name="Total 2 4 2 4 3 3 2" xfId="18803" xr:uid="{00000000-0005-0000-0000-0000028E0000}"/>
    <cellStyle name="Total 2 4 2 4 3 3 2 2" xfId="28055" xr:uid="{00000000-0005-0000-0000-0000038E0000}"/>
    <cellStyle name="Total 2 4 2 4 3 3 2 3" xfId="37307" xr:uid="{00000000-0005-0000-0000-0000048E0000}"/>
    <cellStyle name="Total 2 4 2 4 3 4" xfId="12673" xr:uid="{00000000-0005-0000-0000-0000058E0000}"/>
    <cellStyle name="Total 2 4 2 4 3 4 2" xfId="21925" xr:uid="{00000000-0005-0000-0000-0000068E0000}"/>
    <cellStyle name="Total 2 4 2 4 3 4 3" xfId="31177" xr:uid="{00000000-0005-0000-0000-0000078E0000}"/>
    <cellStyle name="Total 2 4 2 4 4" xfId="4056" xr:uid="{00000000-0005-0000-0000-0000088E0000}"/>
    <cellStyle name="Total 2 4 2 4 4 2" xfId="7504" xr:uid="{00000000-0005-0000-0000-0000098E0000}"/>
    <cellStyle name="Total 2 4 2 4 4 2 2" xfId="16756" xr:uid="{00000000-0005-0000-0000-00000A8E0000}"/>
    <cellStyle name="Total 2 4 2 4 4 2 2 2" xfId="26008" xr:uid="{00000000-0005-0000-0000-00000B8E0000}"/>
    <cellStyle name="Total 2 4 2 4 4 2 2 3" xfId="35260" xr:uid="{00000000-0005-0000-0000-00000C8E0000}"/>
    <cellStyle name="Total 2 4 2 4 4 3" xfId="10186" xr:uid="{00000000-0005-0000-0000-00000D8E0000}"/>
    <cellStyle name="Total 2 4 2 4 4 3 2" xfId="19438" xr:uid="{00000000-0005-0000-0000-00000E8E0000}"/>
    <cellStyle name="Total 2 4 2 4 4 3 2 2" xfId="28690" xr:uid="{00000000-0005-0000-0000-00000F8E0000}"/>
    <cellStyle name="Total 2 4 2 4 4 3 2 3" xfId="37942" xr:uid="{00000000-0005-0000-0000-0000108E0000}"/>
    <cellStyle name="Total 2 4 2 4 4 4" xfId="13308" xr:uid="{00000000-0005-0000-0000-0000118E0000}"/>
    <cellStyle name="Total 2 4 2 4 4 4 2" xfId="22560" xr:uid="{00000000-0005-0000-0000-0000128E0000}"/>
    <cellStyle name="Total 2 4 2 4 4 4 3" xfId="31812" xr:uid="{00000000-0005-0000-0000-0000138E0000}"/>
    <cellStyle name="Total 2 4 2 4 5" xfId="5463" xr:uid="{00000000-0005-0000-0000-0000148E0000}"/>
    <cellStyle name="Total 2 4 2 4 5 2" xfId="14715" xr:uid="{00000000-0005-0000-0000-0000158E0000}"/>
    <cellStyle name="Total 2 4 2 4 5 2 2" xfId="23967" xr:uid="{00000000-0005-0000-0000-0000168E0000}"/>
    <cellStyle name="Total 2 4 2 4 5 2 3" xfId="33219" xr:uid="{00000000-0005-0000-0000-0000178E0000}"/>
    <cellStyle name="Total 2 4 2 4 6" xfId="8145" xr:uid="{00000000-0005-0000-0000-0000188E0000}"/>
    <cellStyle name="Total 2 4 2 4 6 2" xfId="17397" xr:uid="{00000000-0005-0000-0000-0000198E0000}"/>
    <cellStyle name="Total 2 4 2 4 6 2 2" xfId="26649" xr:uid="{00000000-0005-0000-0000-00001A8E0000}"/>
    <cellStyle name="Total 2 4 2 4 6 2 3" xfId="35901" xr:uid="{00000000-0005-0000-0000-00001B8E0000}"/>
    <cellStyle name="Total 2 4 2 4 7" xfId="11267" xr:uid="{00000000-0005-0000-0000-00001C8E0000}"/>
    <cellStyle name="Total 2 4 2 4 7 2" xfId="20519" xr:uid="{00000000-0005-0000-0000-00001D8E0000}"/>
    <cellStyle name="Total 2 4 2 4 7 3" xfId="29771" xr:uid="{00000000-0005-0000-0000-00001E8E0000}"/>
    <cellStyle name="Total 2 4 2 5" xfId="1735" xr:uid="{00000000-0005-0000-0000-00001F8E0000}"/>
    <cellStyle name="Total 2 4 2 5 2" xfId="2488" xr:uid="{00000000-0005-0000-0000-0000208E0000}"/>
    <cellStyle name="Total 2 4 2 5 2 2" xfId="5936" xr:uid="{00000000-0005-0000-0000-0000218E0000}"/>
    <cellStyle name="Total 2 4 2 5 2 2 2" xfId="15188" xr:uid="{00000000-0005-0000-0000-0000228E0000}"/>
    <cellStyle name="Total 2 4 2 5 2 2 2 2" xfId="24440" xr:uid="{00000000-0005-0000-0000-0000238E0000}"/>
    <cellStyle name="Total 2 4 2 5 2 2 2 3" xfId="33692" xr:uid="{00000000-0005-0000-0000-0000248E0000}"/>
    <cellStyle name="Total 2 4 2 5 2 3" xfId="8618" xr:uid="{00000000-0005-0000-0000-0000258E0000}"/>
    <cellStyle name="Total 2 4 2 5 2 3 2" xfId="17870" xr:uid="{00000000-0005-0000-0000-0000268E0000}"/>
    <cellStyle name="Total 2 4 2 5 2 3 2 2" xfId="27122" xr:uid="{00000000-0005-0000-0000-0000278E0000}"/>
    <cellStyle name="Total 2 4 2 5 2 3 2 3" xfId="36374" xr:uid="{00000000-0005-0000-0000-0000288E0000}"/>
    <cellStyle name="Total 2 4 2 5 2 4" xfId="11740" xr:uid="{00000000-0005-0000-0000-0000298E0000}"/>
    <cellStyle name="Total 2 4 2 5 2 4 2" xfId="20992" xr:uid="{00000000-0005-0000-0000-00002A8E0000}"/>
    <cellStyle name="Total 2 4 2 5 2 4 3" xfId="30244" xr:uid="{00000000-0005-0000-0000-00002B8E0000}"/>
    <cellStyle name="Total 2 4 2 5 3" xfId="3144" xr:uid="{00000000-0005-0000-0000-00002C8E0000}"/>
    <cellStyle name="Total 2 4 2 5 3 2" xfId="6592" xr:uid="{00000000-0005-0000-0000-00002D8E0000}"/>
    <cellStyle name="Total 2 4 2 5 3 2 2" xfId="15844" xr:uid="{00000000-0005-0000-0000-00002E8E0000}"/>
    <cellStyle name="Total 2 4 2 5 3 2 2 2" xfId="25096" xr:uid="{00000000-0005-0000-0000-00002F8E0000}"/>
    <cellStyle name="Total 2 4 2 5 3 2 2 3" xfId="34348" xr:uid="{00000000-0005-0000-0000-0000308E0000}"/>
    <cellStyle name="Total 2 4 2 5 3 3" xfId="9274" xr:uid="{00000000-0005-0000-0000-0000318E0000}"/>
    <cellStyle name="Total 2 4 2 5 3 3 2" xfId="18526" xr:uid="{00000000-0005-0000-0000-0000328E0000}"/>
    <cellStyle name="Total 2 4 2 5 3 3 2 2" xfId="27778" xr:uid="{00000000-0005-0000-0000-0000338E0000}"/>
    <cellStyle name="Total 2 4 2 5 3 3 2 3" xfId="37030" xr:uid="{00000000-0005-0000-0000-0000348E0000}"/>
    <cellStyle name="Total 2 4 2 5 3 4" xfId="12396" xr:uid="{00000000-0005-0000-0000-0000358E0000}"/>
    <cellStyle name="Total 2 4 2 5 3 4 2" xfId="21648" xr:uid="{00000000-0005-0000-0000-0000368E0000}"/>
    <cellStyle name="Total 2 4 2 5 3 4 3" xfId="30900" xr:uid="{00000000-0005-0000-0000-0000378E0000}"/>
    <cellStyle name="Total 2 4 2 5 4" xfId="3779" xr:uid="{00000000-0005-0000-0000-0000388E0000}"/>
    <cellStyle name="Total 2 4 2 5 4 2" xfId="7227" xr:uid="{00000000-0005-0000-0000-0000398E0000}"/>
    <cellStyle name="Total 2 4 2 5 4 2 2" xfId="16479" xr:uid="{00000000-0005-0000-0000-00003A8E0000}"/>
    <cellStyle name="Total 2 4 2 5 4 2 2 2" xfId="25731" xr:uid="{00000000-0005-0000-0000-00003B8E0000}"/>
    <cellStyle name="Total 2 4 2 5 4 2 2 3" xfId="34983" xr:uid="{00000000-0005-0000-0000-00003C8E0000}"/>
    <cellStyle name="Total 2 4 2 5 4 3" xfId="9909" xr:uid="{00000000-0005-0000-0000-00003D8E0000}"/>
    <cellStyle name="Total 2 4 2 5 4 3 2" xfId="19161" xr:uid="{00000000-0005-0000-0000-00003E8E0000}"/>
    <cellStyle name="Total 2 4 2 5 4 3 2 2" xfId="28413" xr:uid="{00000000-0005-0000-0000-00003F8E0000}"/>
    <cellStyle name="Total 2 4 2 5 4 3 2 3" xfId="37665" xr:uid="{00000000-0005-0000-0000-0000408E0000}"/>
    <cellStyle name="Total 2 4 2 5 4 4" xfId="13031" xr:uid="{00000000-0005-0000-0000-0000418E0000}"/>
    <cellStyle name="Total 2 4 2 5 4 4 2" xfId="22283" xr:uid="{00000000-0005-0000-0000-0000428E0000}"/>
    <cellStyle name="Total 2 4 2 5 4 4 3" xfId="31535" xr:uid="{00000000-0005-0000-0000-0000438E0000}"/>
    <cellStyle name="Total 2 4 2 5 5" xfId="5185" xr:uid="{00000000-0005-0000-0000-0000448E0000}"/>
    <cellStyle name="Total 2 4 2 5 5 2" xfId="14437" xr:uid="{00000000-0005-0000-0000-0000458E0000}"/>
    <cellStyle name="Total 2 4 2 5 5 2 2" xfId="23689" xr:uid="{00000000-0005-0000-0000-0000468E0000}"/>
    <cellStyle name="Total 2 4 2 5 5 2 3" xfId="32941" xr:uid="{00000000-0005-0000-0000-0000478E0000}"/>
    <cellStyle name="Total 2 4 2 5 6" xfId="7868" xr:uid="{00000000-0005-0000-0000-0000488E0000}"/>
    <cellStyle name="Total 2 4 2 5 6 2" xfId="17120" xr:uid="{00000000-0005-0000-0000-0000498E0000}"/>
    <cellStyle name="Total 2 4 2 5 6 2 2" xfId="26372" xr:uid="{00000000-0005-0000-0000-00004A8E0000}"/>
    <cellStyle name="Total 2 4 2 5 6 2 3" xfId="35624" xr:uid="{00000000-0005-0000-0000-00004B8E0000}"/>
    <cellStyle name="Total 2 4 2 5 7" xfId="10990" xr:uid="{00000000-0005-0000-0000-00004C8E0000}"/>
    <cellStyle name="Total 2 4 2 5 7 2" xfId="20242" xr:uid="{00000000-0005-0000-0000-00004D8E0000}"/>
    <cellStyle name="Total 2 4 2 5 7 3" xfId="29494" xr:uid="{00000000-0005-0000-0000-00004E8E0000}"/>
    <cellStyle name="Total 2 4 2 6" xfId="1816" xr:uid="{00000000-0005-0000-0000-00004F8E0000}"/>
    <cellStyle name="Total 2 4 2 6 2" xfId="2569" xr:uid="{00000000-0005-0000-0000-0000508E0000}"/>
    <cellStyle name="Total 2 4 2 6 2 2" xfId="6017" xr:uid="{00000000-0005-0000-0000-0000518E0000}"/>
    <cellStyle name="Total 2 4 2 6 2 2 2" xfId="15269" xr:uid="{00000000-0005-0000-0000-0000528E0000}"/>
    <cellStyle name="Total 2 4 2 6 2 2 2 2" xfId="24521" xr:uid="{00000000-0005-0000-0000-0000538E0000}"/>
    <cellStyle name="Total 2 4 2 6 2 2 2 3" xfId="33773" xr:uid="{00000000-0005-0000-0000-0000548E0000}"/>
    <cellStyle name="Total 2 4 2 6 2 3" xfId="8699" xr:uid="{00000000-0005-0000-0000-0000558E0000}"/>
    <cellStyle name="Total 2 4 2 6 2 3 2" xfId="17951" xr:uid="{00000000-0005-0000-0000-0000568E0000}"/>
    <cellStyle name="Total 2 4 2 6 2 3 2 2" xfId="27203" xr:uid="{00000000-0005-0000-0000-0000578E0000}"/>
    <cellStyle name="Total 2 4 2 6 2 3 2 3" xfId="36455" xr:uid="{00000000-0005-0000-0000-0000588E0000}"/>
    <cellStyle name="Total 2 4 2 6 2 4" xfId="11821" xr:uid="{00000000-0005-0000-0000-0000598E0000}"/>
    <cellStyle name="Total 2 4 2 6 2 4 2" xfId="21073" xr:uid="{00000000-0005-0000-0000-00005A8E0000}"/>
    <cellStyle name="Total 2 4 2 6 2 4 3" xfId="30325" xr:uid="{00000000-0005-0000-0000-00005B8E0000}"/>
    <cellStyle name="Total 2 4 2 6 3" xfId="3225" xr:uid="{00000000-0005-0000-0000-00005C8E0000}"/>
    <cellStyle name="Total 2 4 2 6 3 2" xfId="6673" xr:uid="{00000000-0005-0000-0000-00005D8E0000}"/>
    <cellStyle name="Total 2 4 2 6 3 2 2" xfId="15925" xr:uid="{00000000-0005-0000-0000-00005E8E0000}"/>
    <cellStyle name="Total 2 4 2 6 3 2 2 2" xfId="25177" xr:uid="{00000000-0005-0000-0000-00005F8E0000}"/>
    <cellStyle name="Total 2 4 2 6 3 2 2 3" xfId="34429" xr:uid="{00000000-0005-0000-0000-0000608E0000}"/>
    <cellStyle name="Total 2 4 2 6 3 3" xfId="9355" xr:uid="{00000000-0005-0000-0000-0000618E0000}"/>
    <cellStyle name="Total 2 4 2 6 3 3 2" xfId="18607" xr:uid="{00000000-0005-0000-0000-0000628E0000}"/>
    <cellStyle name="Total 2 4 2 6 3 3 2 2" xfId="27859" xr:uid="{00000000-0005-0000-0000-0000638E0000}"/>
    <cellStyle name="Total 2 4 2 6 3 3 2 3" xfId="37111" xr:uid="{00000000-0005-0000-0000-0000648E0000}"/>
    <cellStyle name="Total 2 4 2 6 3 4" xfId="12477" xr:uid="{00000000-0005-0000-0000-0000658E0000}"/>
    <cellStyle name="Total 2 4 2 6 3 4 2" xfId="21729" xr:uid="{00000000-0005-0000-0000-0000668E0000}"/>
    <cellStyle name="Total 2 4 2 6 3 4 3" xfId="30981" xr:uid="{00000000-0005-0000-0000-0000678E0000}"/>
    <cellStyle name="Total 2 4 2 6 4" xfId="3860" xr:uid="{00000000-0005-0000-0000-0000688E0000}"/>
    <cellStyle name="Total 2 4 2 6 4 2" xfId="7308" xr:uid="{00000000-0005-0000-0000-0000698E0000}"/>
    <cellStyle name="Total 2 4 2 6 4 2 2" xfId="16560" xr:uid="{00000000-0005-0000-0000-00006A8E0000}"/>
    <cellStyle name="Total 2 4 2 6 4 2 2 2" xfId="25812" xr:uid="{00000000-0005-0000-0000-00006B8E0000}"/>
    <cellStyle name="Total 2 4 2 6 4 2 2 3" xfId="35064" xr:uid="{00000000-0005-0000-0000-00006C8E0000}"/>
    <cellStyle name="Total 2 4 2 6 4 3" xfId="9990" xr:uid="{00000000-0005-0000-0000-00006D8E0000}"/>
    <cellStyle name="Total 2 4 2 6 4 3 2" xfId="19242" xr:uid="{00000000-0005-0000-0000-00006E8E0000}"/>
    <cellStyle name="Total 2 4 2 6 4 3 2 2" xfId="28494" xr:uid="{00000000-0005-0000-0000-00006F8E0000}"/>
    <cellStyle name="Total 2 4 2 6 4 3 2 3" xfId="37746" xr:uid="{00000000-0005-0000-0000-0000708E0000}"/>
    <cellStyle name="Total 2 4 2 6 4 4" xfId="13112" xr:uid="{00000000-0005-0000-0000-0000718E0000}"/>
    <cellStyle name="Total 2 4 2 6 4 4 2" xfId="22364" xr:uid="{00000000-0005-0000-0000-0000728E0000}"/>
    <cellStyle name="Total 2 4 2 6 4 4 3" xfId="31616" xr:uid="{00000000-0005-0000-0000-0000738E0000}"/>
    <cellStyle name="Total 2 4 2 6 5" xfId="5266" xr:uid="{00000000-0005-0000-0000-0000748E0000}"/>
    <cellStyle name="Total 2 4 2 6 5 2" xfId="14518" xr:uid="{00000000-0005-0000-0000-0000758E0000}"/>
    <cellStyle name="Total 2 4 2 6 5 2 2" xfId="23770" xr:uid="{00000000-0005-0000-0000-0000768E0000}"/>
    <cellStyle name="Total 2 4 2 6 5 2 3" xfId="33022" xr:uid="{00000000-0005-0000-0000-0000778E0000}"/>
    <cellStyle name="Total 2 4 2 6 6" xfId="7949" xr:uid="{00000000-0005-0000-0000-0000788E0000}"/>
    <cellStyle name="Total 2 4 2 6 6 2" xfId="17201" xr:uid="{00000000-0005-0000-0000-0000798E0000}"/>
    <cellStyle name="Total 2 4 2 6 6 2 2" xfId="26453" xr:uid="{00000000-0005-0000-0000-00007A8E0000}"/>
    <cellStyle name="Total 2 4 2 6 6 2 3" xfId="35705" xr:uid="{00000000-0005-0000-0000-00007B8E0000}"/>
    <cellStyle name="Total 2 4 2 6 7" xfId="11071" xr:uid="{00000000-0005-0000-0000-00007C8E0000}"/>
    <cellStyle name="Total 2 4 2 6 7 2" xfId="20323" xr:uid="{00000000-0005-0000-0000-00007D8E0000}"/>
    <cellStyle name="Total 2 4 2 6 7 3" xfId="29575" xr:uid="{00000000-0005-0000-0000-00007E8E0000}"/>
    <cellStyle name="Total 2 4 2 7" xfId="1014" xr:uid="{00000000-0005-0000-0000-00007F8E0000}"/>
    <cellStyle name="Total 2 4 2 7 2" xfId="4742" xr:uid="{00000000-0005-0000-0000-0000808E0000}"/>
    <cellStyle name="Total 2 4 2 7 2 2" xfId="13994" xr:uid="{00000000-0005-0000-0000-0000818E0000}"/>
    <cellStyle name="Total 2 4 2 7 2 2 2" xfId="23246" xr:uid="{00000000-0005-0000-0000-0000828E0000}"/>
    <cellStyle name="Total 2 4 2 7 2 2 3" xfId="32498" xr:uid="{00000000-0005-0000-0000-0000838E0000}"/>
    <cellStyle name="Total 2 4 2 7 3" xfId="4909" xr:uid="{00000000-0005-0000-0000-0000848E0000}"/>
    <cellStyle name="Total 2 4 2 7 3 2" xfId="14161" xr:uid="{00000000-0005-0000-0000-0000858E0000}"/>
    <cellStyle name="Total 2 4 2 7 3 2 2" xfId="23413" xr:uid="{00000000-0005-0000-0000-0000868E0000}"/>
    <cellStyle name="Total 2 4 2 7 3 2 3" xfId="32665" xr:uid="{00000000-0005-0000-0000-0000878E0000}"/>
    <cellStyle name="Total 2 4 2 7 4" xfId="10768" xr:uid="{00000000-0005-0000-0000-0000888E0000}"/>
    <cellStyle name="Total 2 4 2 7 4 2" xfId="20020" xr:uid="{00000000-0005-0000-0000-0000898E0000}"/>
    <cellStyle name="Total 2 4 2 7 4 3" xfId="29272" xr:uid="{00000000-0005-0000-0000-00008A8E0000}"/>
    <cellStyle name="Total 2 4 2 8" xfId="867" xr:uid="{00000000-0005-0000-0000-00008B8E0000}"/>
    <cellStyle name="Total 2 4 2 8 2" xfId="4595" xr:uid="{00000000-0005-0000-0000-00008C8E0000}"/>
    <cellStyle name="Total 2 4 2 8 2 2" xfId="13847" xr:uid="{00000000-0005-0000-0000-00008D8E0000}"/>
    <cellStyle name="Total 2 4 2 8 2 2 2" xfId="23099" xr:uid="{00000000-0005-0000-0000-00008E8E0000}"/>
    <cellStyle name="Total 2 4 2 8 2 2 3" xfId="32351" xr:uid="{00000000-0005-0000-0000-00008F8E0000}"/>
    <cellStyle name="Total 2 4 2 8 3" xfId="4976" xr:uid="{00000000-0005-0000-0000-0000908E0000}"/>
    <cellStyle name="Total 2 4 2 8 3 2" xfId="14228" xr:uid="{00000000-0005-0000-0000-0000918E0000}"/>
    <cellStyle name="Total 2 4 2 8 3 2 2" xfId="23480" xr:uid="{00000000-0005-0000-0000-0000928E0000}"/>
    <cellStyle name="Total 2 4 2 8 3 2 3" xfId="32732" xr:uid="{00000000-0005-0000-0000-0000938E0000}"/>
    <cellStyle name="Total 2 4 2 8 4" xfId="10621" xr:uid="{00000000-0005-0000-0000-0000948E0000}"/>
    <cellStyle name="Total 2 4 2 8 4 2" xfId="19873" xr:uid="{00000000-0005-0000-0000-0000958E0000}"/>
    <cellStyle name="Total 2 4 2 8 4 3" xfId="29125" xr:uid="{00000000-0005-0000-0000-0000968E0000}"/>
    <cellStyle name="Total 2 4 2 9" xfId="2338" xr:uid="{00000000-0005-0000-0000-0000978E0000}"/>
    <cellStyle name="Total 2 4 2 9 2" xfId="5786" xr:uid="{00000000-0005-0000-0000-0000988E0000}"/>
    <cellStyle name="Total 2 4 2 9 2 2" xfId="15038" xr:uid="{00000000-0005-0000-0000-0000998E0000}"/>
    <cellStyle name="Total 2 4 2 9 2 2 2" xfId="24290" xr:uid="{00000000-0005-0000-0000-00009A8E0000}"/>
    <cellStyle name="Total 2 4 2 9 2 2 3" xfId="33542" xr:uid="{00000000-0005-0000-0000-00009B8E0000}"/>
    <cellStyle name="Total 2 4 2 9 3" xfId="8468" xr:uid="{00000000-0005-0000-0000-00009C8E0000}"/>
    <cellStyle name="Total 2 4 2 9 3 2" xfId="17720" xr:uid="{00000000-0005-0000-0000-00009D8E0000}"/>
    <cellStyle name="Total 2 4 2 9 3 2 2" xfId="26972" xr:uid="{00000000-0005-0000-0000-00009E8E0000}"/>
    <cellStyle name="Total 2 4 2 9 3 2 3" xfId="36224" xr:uid="{00000000-0005-0000-0000-00009F8E0000}"/>
    <cellStyle name="Total 2 4 2 9 4" xfId="11590" xr:uid="{00000000-0005-0000-0000-0000A08E0000}"/>
    <cellStyle name="Total 2 4 2 9 4 2" xfId="20842" xr:uid="{00000000-0005-0000-0000-0000A18E0000}"/>
    <cellStyle name="Total 2 4 2 9 4 3" xfId="30094" xr:uid="{00000000-0005-0000-0000-0000A28E0000}"/>
    <cellStyle name="Total 2 4 3" xfId="750" xr:uid="{00000000-0005-0000-0000-0000A38E0000}"/>
    <cellStyle name="Total 2 4 3 10" xfId="4528" xr:uid="{00000000-0005-0000-0000-0000A48E0000}"/>
    <cellStyle name="Total 2 4 3 10 2" xfId="13780" xr:uid="{00000000-0005-0000-0000-0000A58E0000}"/>
    <cellStyle name="Total 2 4 3 10 2 2" xfId="23032" xr:uid="{00000000-0005-0000-0000-0000A68E0000}"/>
    <cellStyle name="Total 2 4 3 10 2 3" xfId="32284" xr:uid="{00000000-0005-0000-0000-0000A78E0000}"/>
    <cellStyle name="Total 2 4 3 11" xfId="4998" xr:uid="{00000000-0005-0000-0000-0000A88E0000}"/>
    <cellStyle name="Total 2 4 3 11 2" xfId="14250" xr:uid="{00000000-0005-0000-0000-0000A98E0000}"/>
    <cellStyle name="Total 2 4 3 11 2 2" xfId="23502" xr:uid="{00000000-0005-0000-0000-0000AA8E0000}"/>
    <cellStyle name="Total 2 4 3 11 2 3" xfId="32754" xr:uid="{00000000-0005-0000-0000-0000AB8E0000}"/>
    <cellStyle name="Total 2 4 3 12" xfId="10564" xr:uid="{00000000-0005-0000-0000-0000AC8E0000}"/>
    <cellStyle name="Total 2 4 3 12 2" xfId="19816" xr:uid="{00000000-0005-0000-0000-0000AD8E0000}"/>
    <cellStyle name="Total 2 4 3 12 3" xfId="29068" xr:uid="{00000000-0005-0000-0000-0000AE8E0000}"/>
    <cellStyle name="Total 2 4 3 2" xfId="1949" xr:uid="{00000000-0005-0000-0000-0000AF8E0000}"/>
    <cellStyle name="Total 2 4 3 2 2" xfId="2702" xr:uid="{00000000-0005-0000-0000-0000B08E0000}"/>
    <cellStyle name="Total 2 4 3 2 2 2" xfId="6150" xr:uid="{00000000-0005-0000-0000-0000B18E0000}"/>
    <cellStyle name="Total 2 4 3 2 2 2 2" xfId="15402" xr:uid="{00000000-0005-0000-0000-0000B28E0000}"/>
    <cellStyle name="Total 2 4 3 2 2 2 2 2" xfId="24654" xr:uid="{00000000-0005-0000-0000-0000B38E0000}"/>
    <cellStyle name="Total 2 4 3 2 2 2 2 3" xfId="33906" xr:uid="{00000000-0005-0000-0000-0000B48E0000}"/>
    <cellStyle name="Total 2 4 3 2 2 3" xfId="8832" xr:uid="{00000000-0005-0000-0000-0000B58E0000}"/>
    <cellStyle name="Total 2 4 3 2 2 3 2" xfId="18084" xr:uid="{00000000-0005-0000-0000-0000B68E0000}"/>
    <cellStyle name="Total 2 4 3 2 2 3 2 2" xfId="27336" xr:uid="{00000000-0005-0000-0000-0000B78E0000}"/>
    <cellStyle name="Total 2 4 3 2 2 3 2 3" xfId="36588" xr:uid="{00000000-0005-0000-0000-0000B88E0000}"/>
    <cellStyle name="Total 2 4 3 2 2 4" xfId="11954" xr:uid="{00000000-0005-0000-0000-0000B98E0000}"/>
    <cellStyle name="Total 2 4 3 2 2 4 2" xfId="21206" xr:uid="{00000000-0005-0000-0000-0000BA8E0000}"/>
    <cellStyle name="Total 2 4 3 2 2 4 3" xfId="30458" xr:uid="{00000000-0005-0000-0000-0000BB8E0000}"/>
    <cellStyle name="Total 2 4 3 2 3" xfId="3358" xr:uid="{00000000-0005-0000-0000-0000BC8E0000}"/>
    <cellStyle name="Total 2 4 3 2 3 2" xfId="6806" xr:uid="{00000000-0005-0000-0000-0000BD8E0000}"/>
    <cellStyle name="Total 2 4 3 2 3 2 2" xfId="16058" xr:uid="{00000000-0005-0000-0000-0000BE8E0000}"/>
    <cellStyle name="Total 2 4 3 2 3 2 2 2" xfId="25310" xr:uid="{00000000-0005-0000-0000-0000BF8E0000}"/>
    <cellStyle name="Total 2 4 3 2 3 2 2 3" xfId="34562" xr:uid="{00000000-0005-0000-0000-0000C08E0000}"/>
    <cellStyle name="Total 2 4 3 2 3 3" xfId="9488" xr:uid="{00000000-0005-0000-0000-0000C18E0000}"/>
    <cellStyle name="Total 2 4 3 2 3 3 2" xfId="18740" xr:uid="{00000000-0005-0000-0000-0000C28E0000}"/>
    <cellStyle name="Total 2 4 3 2 3 3 2 2" xfId="27992" xr:uid="{00000000-0005-0000-0000-0000C38E0000}"/>
    <cellStyle name="Total 2 4 3 2 3 3 2 3" xfId="37244" xr:uid="{00000000-0005-0000-0000-0000C48E0000}"/>
    <cellStyle name="Total 2 4 3 2 3 4" xfId="12610" xr:uid="{00000000-0005-0000-0000-0000C58E0000}"/>
    <cellStyle name="Total 2 4 3 2 3 4 2" xfId="21862" xr:uid="{00000000-0005-0000-0000-0000C68E0000}"/>
    <cellStyle name="Total 2 4 3 2 3 4 3" xfId="31114" xr:uid="{00000000-0005-0000-0000-0000C78E0000}"/>
    <cellStyle name="Total 2 4 3 2 4" xfId="3993" xr:uid="{00000000-0005-0000-0000-0000C88E0000}"/>
    <cellStyle name="Total 2 4 3 2 4 2" xfId="7441" xr:uid="{00000000-0005-0000-0000-0000C98E0000}"/>
    <cellStyle name="Total 2 4 3 2 4 2 2" xfId="16693" xr:uid="{00000000-0005-0000-0000-0000CA8E0000}"/>
    <cellStyle name="Total 2 4 3 2 4 2 2 2" xfId="25945" xr:uid="{00000000-0005-0000-0000-0000CB8E0000}"/>
    <cellStyle name="Total 2 4 3 2 4 2 2 3" xfId="35197" xr:uid="{00000000-0005-0000-0000-0000CC8E0000}"/>
    <cellStyle name="Total 2 4 3 2 4 3" xfId="10123" xr:uid="{00000000-0005-0000-0000-0000CD8E0000}"/>
    <cellStyle name="Total 2 4 3 2 4 3 2" xfId="19375" xr:uid="{00000000-0005-0000-0000-0000CE8E0000}"/>
    <cellStyle name="Total 2 4 3 2 4 3 2 2" xfId="28627" xr:uid="{00000000-0005-0000-0000-0000CF8E0000}"/>
    <cellStyle name="Total 2 4 3 2 4 3 2 3" xfId="37879" xr:uid="{00000000-0005-0000-0000-0000D08E0000}"/>
    <cellStyle name="Total 2 4 3 2 4 4" xfId="13245" xr:uid="{00000000-0005-0000-0000-0000D18E0000}"/>
    <cellStyle name="Total 2 4 3 2 4 4 2" xfId="22497" xr:uid="{00000000-0005-0000-0000-0000D28E0000}"/>
    <cellStyle name="Total 2 4 3 2 4 4 3" xfId="31749" xr:uid="{00000000-0005-0000-0000-0000D38E0000}"/>
    <cellStyle name="Total 2 4 3 2 5" xfId="5399" xr:uid="{00000000-0005-0000-0000-0000D48E0000}"/>
    <cellStyle name="Total 2 4 3 2 5 2" xfId="14651" xr:uid="{00000000-0005-0000-0000-0000D58E0000}"/>
    <cellStyle name="Total 2 4 3 2 5 2 2" xfId="23903" xr:uid="{00000000-0005-0000-0000-0000D68E0000}"/>
    <cellStyle name="Total 2 4 3 2 5 2 3" xfId="33155" xr:uid="{00000000-0005-0000-0000-0000D78E0000}"/>
    <cellStyle name="Total 2 4 3 2 6" xfId="8082" xr:uid="{00000000-0005-0000-0000-0000D88E0000}"/>
    <cellStyle name="Total 2 4 3 2 6 2" xfId="17334" xr:uid="{00000000-0005-0000-0000-0000D98E0000}"/>
    <cellStyle name="Total 2 4 3 2 6 2 2" xfId="26586" xr:uid="{00000000-0005-0000-0000-0000DA8E0000}"/>
    <cellStyle name="Total 2 4 3 2 6 2 3" xfId="35838" xr:uid="{00000000-0005-0000-0000-0000DB8E0000}"/>
    <cellStyle name="Total 2 4 3 2 7" xfId="11204" xr:uid="{00000000-0005-0000-0000-0000DC8E0000}"/>
    <cellStyle name="Total 2 4 3 2 7 2" xfId="20456" xr:uid="{00000000-0005-0000-0000-0000DD8E0000}"/>
    <cellStyle name="Total 2 4 3 2 7 3" xfId="29708" xr:uid="{00000000-0005-0000-0000-0000DE8E0000}"/>
    <cellStyle name="Total 2 4 3 3" xfId="2042" xr:uid="{00000000-0005-0000-0000-0000DF8E0000}"/>
    <cellStyle name="Total 2 4 3 3 2" xfId="2791" xr:uid="{00000000-0005-0000-0000-0000E08E0000}"/>
    <cellStyle name="Total 2 4 3 3 2 2" xfId="6239" xr:uid="{00000000-0005-0000-0000-0000E18E0000}"/>
    <cellStyle name="Total 2 4 3 3 2 2 2" xfId="15491" xr:uid="{00000000-0005-0000-0000-0000E28E0000}"/>
    <cellStyle name="Total 2 4 3 3 2 2 2 2" xfId="24743" xr:uid="{00000000-0005-0000-0000-0000E38E0000}"/>
    <cellStyle name="Total 2 4 3 3 2 2 2 3" xfId="33995" xr:uid="{00000000-0005-0000-0000-0000E48E0000}"/>
    <cellStyle name="Total 2 4 3 3 2 3" xfId="8921" xr:uid="{00000000-0005-0000-0000-0000E58E0000}"/>
    <cellStyle name="Total 2 4 3 3 2 3 2" xfId="18173" xr:uid="{00000000-0005-0000-0000-0000E68E0000}"/>
    <cellStyle name="Total 2 4 3 3 2 3 2 2" xfId="27425" xr:uid="{00000000-0005-0000-0000-0000E78E0000}"/>
    <cellStyle name="Total 2 4 3 3 2 3 2 3" xfId="36677" xr:uid="{00000000-0005-0000-0000-0000E88E0000}"/>
    <cellStyle name="Total 2 4 3 3 2 4" xfId="12043" xr:uid="{00000000-0005-0000-0000-0000E98E0000}"/>
    <cellStyle name="Total 2 4 3 3 2 4 2" xfId="21295" xr:uid="{00000000-0005-0000-0000-0000EA8E0000}"/>
    <cellStyle name="Total 2 4 3 3 2 4 3" xfId="30547" xr:uid="{00000000-0005-0000-0000-0000EB8E0000}"/>
    <cellStyle name="Total 2 4 3 3 3" xfId="3447" xr:uid="{00000000-0005-0000-0000-0000EC8E0000}"/>
    <cellStyle name="Total 2 4 3 3 3 2" xfId="6895" xr:uid="{00000000-0005-0000-0000-0000ED8E0000}"/>
    <cellStyle name="Total 2 4 3 3 3 2 2" xfId="16147" xr:uid="{00000000-0005-0000-0000-0000EE8E0000}"/>
    <cellStyle name="Total 2 4 3 3 3 2 2 2" xfId="25399" xr:uid="{00000000-0005-0000-0000-0000EF8E0000}"/>
    <cellStyle name="Total 2 4 3 3 3 2 2 3" xfId="34651" xr:uid="{00000000-0005-0000-0000-0000F08E0000}"/>
    <cellStyle name="Total 2 4 3 3 3 3" xfId="9577" xr:uid="{00000000-0005-0000-0000-0000F18E0000}"/>
    <cellStyle name="Total 2 4 3 3 3 3 2" xfId="18829" xr:uid="{00000000-0005-0000-0000-0000F28E0000}"/>
    <cellStyle name="Total 2 4 3 3 3 3 2 2" xfId="28081" xr:uid="{00000000-0005-0000-0000-0000F38E0000}"/>
    <cellStyle name="Total 2 4 3 3 3 3 2 3" xfId="37333" xr:uid="{00000000-0005-0000-0000-0000F48E0000}"/>
    <cellStyle name="Total 2 4 3 3 3 4" xfId="12699" xr:uid="{00000000-0005-0000-0000-0000F58E0000}"/>
    <cellStyle name="Total 2 4 3 3 3 4 2" xfId="21951" xr:uid="{00000000-0005-0000-0000-0000F68E0000}"/>
    <cellStyle name="Total 2 4 3 3 3 4 3" xfId="31203" xr:uid="{00000000-0005-0000-0000-0000F78E0000}"/>
    <cellStyle name="Total 2 4 3 3 4" xfId="4082" xr:uid="{00000000-0005-0000-0000-0000F88E0000}"/>
    <cellStyle name="Total 2 4 3 3 4 2" xfId="7530" xr:uid="{00000000-0005-0000-0000-0000F98E0000}"/>
    <cellStyle name="Total 2 4 3 3 4 2 2" xfId="16782" xr:uid="{00000000-0005-0000-0000-0000FA8E0000}"/>
    <cellStyle name="Total 2 4 3 3 4 2 2 2" xfId="26034" xr:uid="{00000000-0005-0000-0000-0000FB8E0000}"/>
    <cellStyle name="Total 2 4 3 3 4 2 2 3" xfId="35286" xr:uid="{00000000-0005-0000-0000-0000FC8E0000}"/>
    <cellStyle name="Total 2 4 3 3 4 3" xfId="10212" xr:uid="{00000000-0005-0000-0000-0000FD8E0000}"/>
    <cellStyle name="Total 2 4 3 3 4 3 2" xfId="19464" xr:uid="{00000000-0005-0000-0000-0000FE8E0000}"/>
    <cellStyle name="Total 2 4 3 3 4 3 2 2" xfId="28716" xr:uid="{00000000-0005-0000-0000-0000FF8E0000}"/>
    <cellStyle name="Total 2 4 3 3 4 3 2 3" xfId="37968" xr:uid="{00000000-0005-0000-0000-0000008F0000}"/>
    <cellStyle name="Total 2 4 3 3 4 4" xfId="13334" xr:uid="{00000000-0005-0000-0000-0000018F0000}"/>
    <cellStyle name="Total 2 4 3 3 4 4 2" xfId="22586" xr:uid="{00000000-0005-0000-0000-0000028F0000}"/>
    <cellStyle name="Total 2 4 3 3 4 4 3" xfId="31838" xr:uid="{00000000-0005-0000-0000-0000038F0000}"/>
    <cellStyle name="Total 2 4 3 3 5" xfId="5490" xr:uid="{00000000-0005-0000-0000-0000048F0000}"/>
    <cellStyle name="Total 2 4 3 3 5 2" xfId="14742" xr:uid="{00000000-0005-0000-0000-0000058F0000}"/>
    <cellStyle name="Total 2 4 3 3 5 2 2" xfId="23994" xr:uid="{00000000-0005-0000-0000-0000068F0000}"/>
    <cellStyle name="Total 2 4 3 3 5 2 3" xfId="33246" xr:uid="{00000000-0005-0000-0000-0000078F0000}"/>
    <cellStyle name="Total 2 4 3 3 6" xfId="8172" xr:uid="{00000000-0005-0000-0000-0000088F0000}"/>
    <cellStyle name="Total 2 4 3 3 6 2" xfId="17424" xr:uid="{00000000-0005-0000-0000-0000098F0000}"/>
    <cellStyle name="Total 2 4 3 3 6 2 2" xfId="26676" xr:uid="{00000000-0005-0000-0000-00000A8F0000}"/>
    <cellStyle name="Total 2 4 3 3 6 2 3" xfId="35928" xr:uid="{00000000-0005-0000-0000-00000B8F0000}"/>
    <cellStyle name="Total 2 4 3 3 7" xfId="11294" xr:uid="{00000000-0005-0000-0000-00000C8F0000}"/>
    <cellStyle name="Total 2 4 3 3 7 2" xfId="20546" xr:uid="{00000000-0005-0000-0000-00000D8F0000}"/>
    <cellStyle name="Total 2 4 3 3 7 3" xfId="29798" xr:uid="{00000000-0005-0000-0000-00000E8F0000}"/>
    <cellStyle name="Total 2 4 3 4" xfId="2117" xr:uid="{00000000-0005-0000-0000-00000F8F0000}"/>
    <cellStyle name="Total 2 4 3 4 2" xfId="2866" xr:uid="{00000000-0005-0000-0000-0000108F0000}"/>
    <cellStyle name="Total 2 4 3 4 2 2" xfId="6314" xr:uid="{00000000-0005-0000-0000-0000118F0000}"/>
    <cellStyle name="Total 2 4 3 4 2 2 2" xfId="15566" xr:uid="{00000000-0005-0000-0000-0000128F0000}"/>
    <cellStyle name="Total 2 4 3 4 2 2 2 2" xfId="24818" xr:uid="{00000000-0005-0000-0000-0000138F0000}"/>
    <cellStyle name="Total 2 4 3 4 2 2 2 3" xfId="34070" xr:uid="{00000000-0005-0000-0000-0000148F0000}"/>
    <cellStyle name="Total 2 4 3 4 2 3" xfId="8996" xr:uid="{00000000-0005-0000-0000-0000158F0000}"/>
    <cellStyle name="Total 2 4 3 4 2 3 2" xfId="18248" xr:uid="{00000000-0005-0000-0000-0000168F0000}"/>
    <cellStyle name="Total 2 4 3 4 2 3 2 2" xfId="27500" xr:uid="{00000000-0005-0000-0000-0000178F0000}"/>
    <cellStyle name="Total 2 4 3 4 2 3 2 3" xfId="36752" xr:uid="{00000000-0005-0000-0000-0000188F0000}"/>
    <cellStyle name="Total 2 4 3 4 2 4" xfId="12118" xr:uid="{00000000-0005-0000-0000-0000198F0000}"/>
    <cellStyle name="Total 2 4 3 4 2 4 2" xfId="21370" xr:uid="{00000000-0005-0000-0000-00001A8F0000}"/>
    <cellStyle name="Total 2 4 3 4 2 4 3" xfId="30622" xr:uid="{00000000-0005-0000-0000-00001B8F0000}"/>
    <cellStyle name="Total 2 4 3 4 3" xfId="3522" xr:uid="{00000000-0005-0000-0000-00001C8F0000}"/>
    <cellStyle name="Total 2 4 3 4 3 2" xfId="6970" xr:uid="{00000000-0005-0000-0000-00001D8F0000}"/>
    <cellStyle name="Total 2 4 3 4 3 2 2" xfId="16222" xr:uid="{00000000-0005-0000-0000-00001E8F0000}"/>
    <cellStyle name="Total 2 4 3 4 3 2 2 2" xfId="25474" xr:uid="{00000000-0005-0000-0000-00001F8F0000}"/>
    <cellStyle name="Total 2 4 3 4 3 2 2 3" xfId="34726" xr:uid="{00000000-0005-0000-0000-0000208F0000}"/>
    <cellStyle name="Total 2 4 3 4 3 3" xfId="9652" xr:uid="{00000000-0005-0000-0000-0000218F0000}"/>
    <cellStyle name="Total 2 4 3 4 3 3 2" xfId="18904" xr:uid="{00000000-0005-0000-0000-0000228F0000}"/>
    <cellStyle name="Total 2 4 3 4 3 3 2 2" xfId="28156" xr:uid="{00000000-0005-0000-0000-0000238F0000}"/>
    <cellStyle name="Total 2 4 3 4 3 3 2 3" xfId="37408" xr:uid="{00000000-0005-0000-0000-0000248F0000}"/>
    <cellStyle name="Total 2 4 3 4 3 4" xfId="12774" xr:uid="{00000000-0005-0000-0000-0000258F0000}"/>
    <cellStyle name="Total 2 4 3 4 3 4 2" xfId="22026" xr:uid="{00000000-0005-0000-0000-0000268F0000}"/>
    <cellStyle name="Total 2 4 3 4 3 4 3" xfId="31278" xr:uid="{00000000-0005-0000-0000-0000278F0000}"/>
    <cellStyle name="Total 2 4 3 4 4" xfId="4157" xr:uid="{00000000-0005-0000-0000-0000288F0000}"/>
    <cellStyle name="Total 2 4 3 4 4 2" xfId="7605" xr:uid="{00000000-0005-0000-0000-0000298F0000}"/>
    <cellStyle name="Total 2 4 3 4 4 2 2" xfId="16857" xr:uid="{00000000-0005-0000-0000-00002A8F0000}"/>
    <cellStyle name="Total 2 4 3 4 4 2 2 2" xfId="26109" xr:uid="{00000000-0005-0000-0000-00002B8F0000}"/>
    <cellStyle name="Total 2 4 3 4 4 2 2 3" xfId="35361" xr:uid="{00000000-0005-0000-0000-00002C8F0000}"/>
    <cellStyle name="Total 2 4 3 4 4 3" xfId="10287" xr:uid="{00000000-0005-0000-0000-00002D8F0000}"/>
    <cellStyle name="Total 2 4 3 4 4 3 2" xfId="19539" xr:uid="{00000000-0005-0000-0000-00002E8F0000}"/>
    <cellStyle name="Total 2 4 3 4 4 3 2 2" xfId="28791" xr:uid="{00000000-0005-0000-0000-00002F8F0000}"/>
    <cellStyle name="Total 2 4 3 4 4 3 2 3" xfId="38043" xr:uid="{00000000-0005-0000-0000-0000308F0000}"/>
    <cellStyle name="Total 2 4 3 4 4 4" xfId="13409" xr:uid="{00000000-0005-0000-0000-0000318F0000}"/>
    <cellStyle name="Total 2 4 3 4 4 4 2" xfId="22661" xr:uid="{00000000-0005-0000-0000-0000328F0000}"/>
    <cellStyle name="Total 2 4 3 4 4 4 3" xfId="31913" xr:uid="{00000000-0005-0000-0000-0000338F0000}"/>
    <cellStyle name="Total 2 4 3 4 5" xfId="5565" xr:uid="{00000000-0005-0000-0000-0000348F0000}"/>
    <cellStyle name="Total 2 4 3 4 5 2" xfId="14817" xr:uid="{00000000-0005-0000-0000-0000358F0000}"/>
    <cellStyle name="Total 2 4 3 4 5 2 2" xfId="24069" xr:uid="{00000000-0005-0000-0000-0000368F0000}"/>
    <cellStyle name="Total 2 4 3 4 5 2 3" xfId="33321" xr:uid="{00000000-0005-0000-0000-0000378F0000}"/>
    <cellStyle name="Total 2 4 3 4 6" xfId="8247" xr:uid="{00000000-0005-0000-0000-0000388F0000}"/>
    <cellStyle name="Total 2 4 3 4 6 2" xfId="17499" xr:uid="{00000000-0005-0000-0000-0000398F0000}"/>
    <cellStyle name="Total 2 4 3 4 6 2 2" xfId="26751" xr:uid="{00000000-0005-0000-0000-00003A8F0000}"/>
    <cellStyle name="Total 2 4 3 4 6 2 3" xfId="36003" xr:uid="{00000000-0005-0000-0000-00003B8F0000}"/>
    <cellStyle name="Total 2 4 3 4 7" xfId="11369" xr:uid="{00000000-0005-0000-0000-00003C8F0000}"/>
    <cellStyle name="Total 2 4 3 4 7 2" xfId="20621" xr:uid="{00000000-0005-0000-0000-00003D8F0000}"/>
    <cellStyle name="Total 2 4 3 4 7 3" xfId="29873" xr:uid="{00000000-0005-0000-0000-00003E8F0000}"/>
    <cellStyle name="Total 2 4 3 5" xfId="2186" xr:uid="{00000000-0005-0000-0000-00003F8F0000}"/>
    <cellStyle name="Total 2 4 3 5 2" xfId="2935" xr:uid="{00000000-0005-0000-0000-0000408F0000}"/>
    <cellStyle name="Total 2 4 3 5 2 2" xfId="6383" xr:uid="{00000000-0005-0000-0000-0000418F0000}"/>
    <cellStyle name="Total 2 4 3 5 2 2 2" xfId="15635" xr:uid="{00000000-0005-0000-0000-0000428F0000}"/>
    <cellStyle name="Total 2 4 3 5 2 2 2 2" xfId="24887" xr:uid="{00000000-0005-0000-0000-0000438F0000}"/>
    <cellStyle name="Total 2 4 3 5 2 2 2 3" xfId="34139" xr:uid="{00000000-0005-0000-0000-0000448F0000}"/>
    <cellStyle name="Total 2 4 3 5 2 3" xfId="9065" xr:uid="{00000000-0005-0000-0000-0000458F0000}"/>
    <cellStyle name="Total 2 4 3 5 2 3 2" xfId="18317" xr:uid="{00000000-0005-0000-0000-0000468F0000}"/>
    <cellStyle name="Total 2 4 3 5 2 3 2 2" xfId="27569" xr:uid="{00000000-0005-0000-0000-0000478F0000}"/>
    <cellStyle name="Total 2 4 3 5 2 3 2 3" xfId="36821" xr:uid="{00000000-0005-0000-0000-0000488F0000}"/>
    <cellStyle name="Total 2 4 3 5 2 4" xfId="12187" xr:uid="{00000000-0005-0000-0000-0000498F0000}"/>
    <cellStyle name="Total 2 4 3 5 2 4 2" xfId="21439" xr:uid="{00000000-0005-0000-0000-00004A8F0000}"/>
    <cellStyle name="Total 2 4 3 5 2 4 3" xfId="30691" xr:uid="{00000000-0005-0000-0000-00004B8F0000}"/>
    <cellStyle name="Total 2 4 3 5 3" xfId="3591" xr:uid="{00000000-0005-0000-0000-00004C8F0000}"/>
    <cellStyle name="Total 2 4 3 5 3 2" xfId="7039" xr:uid="{00000000-0005-0000-0000-00004D8F0000}"/>
    <cellStyle name="Total 2 4 3 5 3 2 2" xfId="16291" xr:uid="{00000000-0005-0000-0000-00004E8F0000}"/>
    <cellStyle name="Total 2 4 3 5 3 2 2 2" xfId="25543" xr:uid="{00000000-0005-0000-0000-00004F8F0000}"/>
    <cellStyle name="Total 2 4 3 5 3 2 2 3" xfId="34795" xr:uid="{00000000-0005-0000-0000-0000508F0000}"/>
    <cellStyle name="Total 2 4 3 5 3 3" xfId="9721" xr:uid="{00000000-0005-0000-0000-0000518F0000}"/>
    <cellStyle name="Total 2 4 3 5 3 3 2" xfId="18973" xr:uid="{00000000-0005-0000-0000-0000528F0000}"/>
    <cellStyle name="Total 2 4 3 5 3 3 2 2" xfId="28225" xr:uid="{00000000-0005-0000-0000-0000538F0000}"/>
    <cellStyle name="Total 2 4 3 5 3 3 2 3" xfId="37477" xr:uid="{00000000-0005-0000-0000-0000548F0000}"/>
    <cellStyle name="Total 2 4 3 5 3 4" xfId="12843" xr:uid="{00000000-0005-0000-0000-0000558F0000}"/>
    <cellStyle name="Total 2 4 3 5 3 4 2" xfId="22095" xr:uid="{00000000-0005-0000-0000-0000568F0000}"/>
    <cellStyle name="Total 2 4 3 5 3 4 3" xfId="31347" xr:uid="{00000000-0005-0000-0000-0000578F0000}"/>
    <cellStyle name="Total 2 4 3 5 4" xfId="4226" xr:uid="{00000000-0005-0000-0000-0000588F0000}"/>
    <cellStyle name="Total 2 4 3 5 4 2" xfId="7674" xr:uid="{00000000-0005-0000-0000-0000598F0000}"/>
    <cellStyle name="Total 2 4 3 5 4 2 2" xfId="16926" xr:uid="{00000000-0005-0000-0000-00005A8F0000}"/>
    <cellStyle name="Total 2 4 3 5 4 2 2 2" xfId="26178" xr:uid="{00000000-0005-0000-0000-00005B8F0000}"/>
    <cellStyle name="Total 2 4 3 5 4 2 2 3" xfId="35430" xr:uid="{00000000-0005-0000-0000-00005C8F0000}"/>
    <cellStyle name="Total 2 4 3 5 4 3" xfId="10356" xr:uid="{00000000-0005-0000-0000-00005D8F0000}"/>
    <cellStyle name="Total 2 4 3 5 4 3 2" xfId="19608" xr:uid="{00000000-0005-0000-0000-00005E8F0000}"/>
    <cellStyle name="Total 2 4 3 5 4 3 2 2" xfId="28860" xr:uid="{00000000-0005-0000-0000-00005F8F0000}"/>
    <cellStyle name="Total 2 4 3 5 4 3 2 3" xfId="38112" xr:uid="{00000000-0005-0000-0000-0000608F0000}"/>
    <cellStyle name="Total 2 4 3 5 4 4" xfId="13478" xr:uid="{00000000-0005-0000-0000-0000618F0000}"/>
    <cellStyle name="Total 2 4 3 5 4 4 2" xfId="22730" xr:uid="{00000000-0005-0000-0000-0000628F0000}"/>
    <cellStyle name="Total 2 4 3 5 4 4 3" xfId="31982" xr:uid="{00000000-0005-0000-0000-0000638F0000}"/>
    <cellStyle name="Total 2 4 3 5 5" xfId="5634" xr:uid="{00000000-0005-0000-0000-0000648F0000}"/>
    <cellStyle name="Total 2 4 3 5 5 2" xfId="14886" xr:uid="{00000000-0005-0000-0000-0000658F0000}"/>
    <cellStyle name="Total 2 4 3 5 5 2 2" xfId="24138" xr:uid="{00000000-0005-0000-0000-0000668F0000}"/>
    <cellStyle name="Total 2 4 3 5 5 2 3" xfId="33390" xr:uid="{00000000-0005-0000-0000-0000678F0000}"/>
    <cellStyle name="Total 2 4 3 5 6" xfId="8316" xr:uid="{00000000-0005-0000-0000-0000688F0000}"/>
    <cellStyle name="Total 2 4 3 5 6 2" xfId="17568" xr:uid="{00000000-0005-0000-0000-0000698F0000}"/>
    <cellStyle name="Total 2 4 3 5 6 2 2" xfId="26820" xr:uid="{00000000-0005-0000-0000-00006A8F0000}"/>
    <cellStyle name="Total 2 4 3 5 6 2 3" xfId="36072" xr:uid="{00000000-0005-0000-0000-00006B8F0000}"/>
    <cellStyle name="Total 2 4 3 5 7" xfId="11438" xr:uid="{00000000-0005-0000-0000-00006C8F0000}"/>
    <cellStyle name="Total 2 4 3 5 7 2" xfId="20690" xr:uid="{00000000-0005-0000-0000-00006D8F0000}"/>
    <cellStyle name="Total 2 4 3 5 7 3" xfId="29942" xr:uid="{00000000-0005-0000-0000-00006E8F0000}"/>
    <cellStyle name="Total 2 4 3 6" xfId="2247" xr:uid="{00000000-0005-0000-0000-00006F8F0000}"/>
    <cellStyle name="Total 2 4 3 6 2" xfId="2996" xr:uid="{00000000-0005-0000-0000-0000708F0000}"/>
    <cellStyle name="Total 2 4 3 6 2 2" xfId="6444" xr:uid="{00000000-0005-0000-0000-0000718F0000}"/>
    <cellStyle name="Total 2 4 3 6 2 2 2" xfId="15696" xr:uid="{00000000-0005-0000-0000-0000728F0000}"/>
    <cellStyle name="Total 2 4 3 6 2 2 2 2" xfId="24948" xr:uid="{00000000-0005-0000-0000-0000738F0000}"/>
    <cellStyle name="Total 2 4 3 6 2 2 2 3" xfId="34200" xr:uid="{00000000-0005-0000-0000-0000748F0000}"/>
    <cellStyle name="Total 2 4 3 6 2 3" xfId="9126" xr:uid="{00000000-0005-0000-0000-0000758F0000}"/>
    <cellStyle name="Total 2 4 3 6 2 3 2" xfId="18378" xr:uid="{00000000-0005-0000-0000-0000768F0000}"/>
    <cellStyle name="Total 2 4 3 6 2 3 2 2" xfId="27630" xr:uid="{00000000-0005-0000-0000-0000778F0000}"/>
    <cellStyle name="Total 2 4 3 6 2 3 2 3" xfId="36882" xr:uid="{00000000-0005-0000-0000-0000788F0000}"/>
    <cellStyle name="Total 2 4 3 6 2 4" xfId="12248" xr:uid="{00000000-0005-0000-0000-0000798F0000}"/>
    <cellStyle name="Total 2 4 3 6 2 4 2" xfId="21500" xr:uid="{00000000-0005-0000-0000-00007A8F0000}"/>
    <cellStyle name="Total 2 4 3 6 2 4 3" xfId="30752" xr:uid="{00000000-0005-0000-0000-00007B8F0000}"/>
    <cellStyle name="Total 2 4 3 6 3" xfId="3652" xr:uid="{00000000-0005-0000-0000-00007C8F0000}"/>
    <cellStyle name="Total 2 4 3 6 3 2" xfId="7100" xr:uid="{00000000-0005-0000-0000-00007D8F0000}"/>
    <cellStyle name="Total 2 4 3 6 3 2 2" xfId="16352" xr:uid="{00000000-0005-0000-0000-00007E8F0000}"/>
    <cellStyle name="Total 2 4 3 6 3 2 2 2" xfId="25604" xr:uid="{00000000-0005-0000-0000-00007F8F0000}"/>
    <cellStyle name="Total 2 4 3 6 3 2 2 3" xfId="34856" xr:uid="{00000000-0005-0000-0000-0000808F0000}"/>
    <cellStyle name="Total 2 4 3 6 3 3" xfId="9782" xr:uid="{00000000-0005-0000-0000-0000818F0000}"/>
    <cellStyle name="Total 2 4 3 6 3 3 2" xfId="19034" xr:uid="{00000000-0005-0000-0000-0000828F0000}"/>
    <cellStyle name="Total 2 4 3 6 3 3 2 2" xfId="28286" xr:uid="{00000000-0005-0000-0000-0000838F0000}"/>
    <cellStyle name="Total 2 4 3 6 3 3 2 3" xfId="37538" xr:uid="{00000000-0005-0000-0000-0000848F0000}"/>
    <cellStyle name="Total 2 4 3 6 3 4" xfId="12904" xr:uid="{00000000-0005-0000-0000-0000858F0000}"/>
    <cellStyle name="Total 2 4 3 6 3 4 2" xfId="22156" xr:uid="{00000000-0005-0000-0000-0000868F0000}"/>
    <cellStyle name="Total 2 4 3 6 3 4 3" xfId="31408" xr:uid="{00000000-0005-0000-0000-0000878F0000}"/>
    <cellStyle name="Total 2 4 3 6 4" xfId="4287" xr:uid="{00000000-0005-0000-0000-0000888F0000}"/>
    <cellStyle name="Total 2 4 3 6 4 2" xfId="7735" xr:uid="{00000000-0005-0000-0000-0000898F0000}"/>
    <cellStyle name="Total 2 4 3 6 4 2 2" xfId="16987" xr:uid="{00000000-0005-0000-0000-00008A8F0000}"/>
    <cellStyle name="Total 2 4 3 6 4 2 2 2" xfId="26239" xr:uid="{00000000-0005-0000-0000-00008B8F0000}"/>
    <cellStyle name="Total 2 4 3 6 4 2 2 3" xfId="35491" xr:uid="{00000000-0005-0000-0000-00008C8F0000}"/>
    <cellStyle name="Total 2 4 3 6 4 3" xfId="10417" xr:uid="{00000000-0005-0000-0000-00008D8F0000}"/>
    <cellStyle name="Total 2 4 3 6 4 3 2" xfId="19669" xr:uid="{00000000-0005-0000-0000-00008E8F0000}"/>
    <cellStyle name="Total 2 4 3 6 4 3 2 2" xfId="28921" xr:uid="{00000000-0005-0000-0000-00008F8F0000}"/>
    <cellStyle name="Total 2 4 3 6 4 3 2 3" xfId="38173" xr:uid="{00000000-0005-0000-0000-0000908F0000}"/>
    <cellStyle name="Total 2 4 3 6 4 4" xfId="13539" xr:uid="{00000000-0005-0000-0000-0000918F0000}"/>
    <cellStyle name="Total 2 4 3 6 4 4 2" xfId="22791" xr:uid="{00000000-0005-0000-0000-0000928F0000}"/>
    <cellStyle name="Total 2 4 3 6 4 4 3" xfId="32043" xr:uid="{00000000-0005-0000-0000-0000938F0000}"/>
    <cellStyle name="Total 2 4 3 6 5" xfId="5695" xr:uid="{00000000-0005-0000-0000-0000948F0000}"/>
    <cellStyle name="Total 2 4 3 6 5 2" xfId="14947" xr:uid="{00000000-0005-0000-0000-0000958F0000}"/>
    <cellStyle name="Total 2 4 3 6 5 2 2" xfId="24199" xr:uid="{00000000-0005-0000-0000-0000968F0000}"/>
    <cellStyle name="Total 2 4 3 6 5 2 3" xfId="33451" xr:uid="{00000000-0005-0000-0000-0000978F0000}"/>
    <cellStyle name="Total 2 4 3 6 6" xfId="8377" xr:uid="{00000000-0005-0000-0000-0000988F0000}"/>
    <cellStyle name="Total 2 4 3 6 6 2" xfId="17629" xr:uid="{00000000-0005-0000-0000-0000998F0000}"/>
    <cellStyle name="Total 2 4 3 6 6 2 2" xfId="26881" xr:uid="{00000000-0005-0000-0000-00009A8F0000}"/>
    <cellStyle name="Total 2 4 3 6 6 2 3" xfId="36133" xr:uid="{00000000-0005-0000-0000-00009B8F0000}"/>
    <cellStyle name="Total 2 4 3 6 7" xfId="11499" xr:uid="{00000000-0005-0000-0000-00009C8F0000}"/>
    <cellStyle name="Total 2 4 3 6 7 2" xfId="20751" xr:uid="{00000000-0005-0000-0000-00009D8F0000}"/>
    <cellStyle name="Total 2 4 3 6 7 3" xfId="30003" xr:uid="{00000000-0005-0000-0000-00009E8F0000}"/>
    <cellStyle name="Total 2 4 3 7" xfId="1078" xr:uid="{00000000-0005-0000-0000-00009F8F0000}"/>
    <cellStyle name="Total 2 4 3 7 2" xfId="4806" xr:uid="{00000000-0005-0000-0000-0000A08F0000}"/>
    <cellStyle name="Total 2 4 3 7 2 2" xfId="14058" xr:uid="{00000000-0005-0000-0000-0000A18F0000}"/>
    <cellStyle name="Total 2 4 3 7 2 2 2" xfId="23310" xr:uid="{00000000-0005-0000-0000-0000A28F0000}"/>
    <cellStyle name="Total 2 4 3 7 2 2 3" xfId="32562" xr:uid="{00000000-0005-0000-0000-0000A38F0000}"/>
    <cellStyle name="Total 2 4 3 7 3" xfId="4891" xr:uid="{00000000-0005-0000-0000-0000A48F0000}"/>
    <cellStyle name="Total 2 4 3 7 3 2" xfId="14143" xr:uid="{00000000-0005-0000-0000-0000A58F0000}"/>
    <cellStyle name="Total 2 4 3 7 3 2 2" xfId="23395" xr:uid="{00000000-0005-0000-0000-0000A68F0000}"/>
    <cellStyle name="Total 2 4 3 7 3 2 3" xfId="32647" xr:uid="{00000000-0005-0000-0000-0000A78F0000}"/>
    <cellStyle name="Total 2 4 3 7 4" xfId="10832" xr:uid="{00000000-0005-0000-0000-0000A88F0000}"/>
    <cellStyle name="Total 2 4 3 7 4 2" xfId="20084" xr:uid="{00000000-0005-0000-0000-0000A98F0000}"/>
    <cellStyle name="Total 2 4 3 7 4 3" xfId="29336" xr:uid="{00000000-0005-0000-0000-0000AA8F0000}"/>
    <cellStyle name="Total 2 4 3 8" xfId="2291" xr:uid="{00000000-0005-0000-0000-0000AB8F0000}"/>
    <cellStyle name="Total 2 4 3 8 2" xfId="5739" xr:uid="{00000000-0005-0000-0000-0000AC8F0000}"/>
    <cellStyle name="Total 2 4 3 8 2 2" xfId="14991" xr:uid="{00000000-0005-0000-0000-0000AD8F0000}"/>
    <cellStyle name="Total 2 4 3 8 2 2 2" xfId="24243" xr:uid="{00000000-0005-0000-0000-0000AE8F0000}"/>
    <cellStyle name="Total 2 4 3 8 2 2 3" xfId="33495" xr:uid="{00000000-0005-0000-0000-0000AF8F0000}"/>
    <cellStyle name="Total 2 4 3 8 3" xfId="8421" xr:uid="{00000000-0005-0000-0000-0000B08F0000}"/>
    <cellStyle name="Total 2 4 3 8 3 2" xfId="17673" xr:uid="{00000000-0005-0000-0000-0000B18F0000}"/>
    <cellStyle name="Total 2 4 3 8 3 2 2" xfId="26925" xr:uid="{00000000-0005-0000-0000-0000B28F0000}"/>
    <cellStyle name="Total 2 4 3 8 3 2 3" xfId="36177" xr:uid="{00000000-0005-0000-0000-0000B38F0000}"/>
    <cellStyle name="Total 2 4 3 8 4" xfId="11543" xr:uid="{00000000-0005-0000-0000-0000B48F0000}"/>
    <cellStyle name="Total 2 4 3 8 4 2" xfId="20795" xr:uid="{00000000-0005-0000-0000-0000B58F0000}"/>
    <cellStyle name="Total 2 4 3 8 4 3" xfId="30047" xr:uid="{00000000-0005-0000-0000-0000B68F0000}"/>
    <cellStyle name="Total 2 4 3 9" xfId="2382" xr:uid="{00000000-0005-0000-0000-0000B78F0000}"/>
    <cellStyle name="Total 2 4 3 9 2" xfId="5830" xr:uid="{00000000-0005-0000-0000-0000B88F0000}"/>
    <cellStyle name="Total 2 4 3 9 2 2" xfId="15082" xr:uid="{00000000-0005-0000-0000-0000B98F0000}"/>
    <cellStyle name="Total 2 4 3 9 2 2 2" xfId="24334" xr:uid="{00000000-0005-0000-0000-0000BA8F0000}"/>
    <cellStyle name="Total 2 4 3 9 2 2 3" xfId="33586" xr:uid="{00000000-0005-0000-0000-0000BB8F0000}"/>
    <cellStyle name="Total 2 4 3 9 3" xfId="8512" xr:uid="{00000000-0005-0000-0000-0000BC8F0000}"/>
    <cellStyle name="Total 2 4 3 9 3 2" xfId="17764" xr:uid="{00000000-0005-0000-0000-0000BD8F0000}"/>
    <cellStyle name="Total 2 4 3 9 3 2 2" xfId="27016" xr:uid="{00000000-0005-0000-0000-0000BE8F0000}"/>
    <cellStyle name="Total 2 4 3 9 3 2 3" xfId="36268" xr:uid="{00000000-0005-0000-0000-0000BF8F0000}"/>
    <cellStyle name="Total 2 4 3 9 4" xfId="11634" xr:uid="{00000000-0005-0000-0000-0000C08F0000}"/>
    <cellStyle name="Total 2 4 3 9 4 2" xfId="20886" xr:uid="{00000000-0005-0000-0000-0000C18F0000}"/>
    <cellStyle name="Total 2 4 3 9 4 3" xfId="30138" xr:uid="{00000000-0005-0000-0000-0000C28F0000}"/>
    <cellStyle name="Total 2 4 4" xfId="820" xr:uid="{00000000-0005-0000-0000-0000C38F0000}"/>
    <cellStyle name="Total 2 4 4 10" xfId="4563" xr:uid="{00000000-0005-0000-0000-0000C48F0000}"/>
    <cellStyle name="Total 2 4 4 10 2" xfId="13815" xr:uid="{00000000-0005-0000-0000-0000C58F0000}"/>
    <cellStyle name="Total 2 4 4 10 2 2" xfId="23067" xr:uid="{00000000-0005-0000-0000-0000C68F0000}"/>
    <cellStyle name="Total 2 4 4 10 2 3" xfId="32319" xr:uid="{00000000-0005-0000-0000-0000C78F0000}"/>
    <cellStyle name="Total 2 4 4 11" xfId="4985" xr:uid="{00000000-0005-0000-0000-0000C88F0000}"/>
    <cellStyle name="Total 2 4 4 11 2" xfId="14237" xr:uid="{00000000-0005-0000-0000-0000C98F0000}"/>
    <cellStyle name="Total 2 4 4 11 2 2" xfId="23489" xr:uid="{00000000-0005-0000-0000-0000CA8F0000}"/>
    <cellStyle name="Total 2 4 4 11 2 3" xfId="32741" xr:uid="{00000000-0005-0000-0000-0000CB8F0000}"/>
    <cellStyle name="Total 2 4 4 12" xfId="10592" xr:uid="{00000000-0005-0000-0000-0000CC8F0000}"/>
    <cellStyle name="Total 2 4 4 12 2" xfId="19844" xr:uid="{00000000-0005-0000-0000-0000CD8F0000}"/>
    <cellStyle name="Total 2 4 4 12 3" xfId="29096" xr:uid="{00000000-0005-0000-0000-0000CE8F0000}"/>
    <cellStyle name="Total 2 4 4 2" xfId="1999" xr:uid="{00000000-0005-0000-0000-0000CF8F0000}"/>
    <cellStyle name="Total 2 4 4 2 2" xfId="2752" xr:uid="{00000000-0005-0000-0000-0000D08F0000}"/>
    <cellStyle name="Total 2 4 4 2 2 2" xfId="6200" xr:uid="{00000000-0005-0000-0000-0000D18F0000}"/>
    <cellStyle name="Total 2 4 4 2 2 2 2" xfId="15452" xr:uid="{00000000-0005-0000-0000-0000D28F0000}"/>
    <cellStyle name="Total 2 4 4 2 2 2 2 2" xfId="24704" xr:uid="{00000000-0005-0000-0000-0000D38F0000}"/>
    <cellStyle name="Total 2 4 4 2 2 2 2 3" xfId="33956" xr:uid="{00000000-0005-0000-0000-0000D48F0000}"/>
    <cellStyle name="Total 2 4 4 2 2 3" xfId="8882" xr:uid="{00000000-0005-0000-0000-0000D58F0000}"/>
    <cellStyle name="Total 2 4 4 2 2 3 2" xfId="18134" xr:uid="{00000000-0005-0000-0000-0000D68F0000}"/>
    <cellStyle name="Total 2 4 4 2 2 3 2 2" xfId="27386" xr:uid="{00000000-0005-0000-0000-0000D78F0000}"/>
    <cellStyle name="Total 2 4 4 2 2 3 2 3" xfId="36638" xr:uid="{00000000-0005-0000-0000-0000D88F0000}"/>
    <cellStyle name="Total 2 4 4 2 2 4" xfId="12004" xr:uid="{00000000-0005-0000-0000-0000D98F0000}"/>
    <cellStyle name="Total 2 4 4 2 2 4 2" xfId="21256" xr:uid="{00000000-0005-0000-0000-0000DA8F0000}"/>
    <cellStyle name="Total 2 4 4 2 2 4 3" xfId="30508" xr:uid="{00000000-0005-0000-0000-0000DB8F0000}"/>
    <cellStyle name="Total 2 4 4 2 3" xfId="3408" xr:uid="{00000000-0005-0000-0000-0000DC8F0000}"/>
    <cellStyle name="Total 2 4 4 2 3 2" xfId="6856" xr:uid="{00000000-0005-0000-0000-0000DD8F0000}"/>
    <cellStyle name="Total 2 4 4 2 3 2 2" xfId="16108" xr:uid="{00000000-0005-0000-0000-0000DE8F0000}"/>
    <cellStyle name="Total 2 4 4 2 3 2 2 2" xfId="25360" xr:uid="{00000000-0005-0000-0000-0000DF8F0000}"/>
    <cellStyle name="Total 2 4 4 2 3 2 2 3" xfId="34612" xr:uid="{00000000-0005-0000-0000-0000E08F0000}"/>
    <cellStyle name="Total 2 4 4 2 3 3" xfId="9538" xr:uid="{00000000-0005-0000-0000-0000E18F0000}"/>
    <cellStyle name="Total 2 4 4 2 3 3 2" xfId="18790" xr:uid="{00000000-0005-0000-0000-0000E28F0000}"/>
    <cellStyle name="Total 2 4 4 2 3 3 2 2" xfId="28042" xr:uid="{00000000-0005-0000-0000-0000E38F0000}"/>
    <cellStyle name="Total 2 4 4 2 3 3 2 3" xfId="37294" xr:uid="{00000000-0005-0000-0000-0000E48F0000}"/>
    <cellStyle name="Total 2 4 4 2 3 4" xfId="12660" xr:uid="{00000000-0005-0000-0000-0000E58F0000}"/>
    <cellStyle name="Total 2 4 4 2 3 4 2" xfId="21912" xr:uid="{00000000-0005-0000-0000-0000E68F0000}"/>
    <cellStyle name="Total 2 4 4 2 3 4 3" xfId="31164" xr:uid="{00000000-0005-0000-0000-0000E78F0000}"/>
    <cellStyle name="Total 2 4 4 2 4" xfId="4043" xr:uid="{00000000-0005-0000-0000-0000E88F0000}"/>
    <cellStyle name="Total 2 4 4 2 4 2" xfId="7491" xr:uid="{00000000-0005-0000-0000-0000E98F0000}"/>
    <cellStyle name="Total 2 4 4 2 4 2 2" xfId="16743" xr:uid="{00000000-0005-0000-0000-0000EA8F0000}"/>
    <cellStyle name="Total 2 4 4 2 4 2 2 2" xfId="25995" xr:uid="{00000000-0005-0000-0000-0000EB8F0000}"/>
    <cellStyle name="Total 2 4 4 2 4 2 2 3" xfId="35247" xr:uid="{00000000-0005-0000-0000-0000EC8F0000}"/>
    <cellStyle name="Total 2 4 4 2 4 3" xfId="10173" xr:uid="{00000000-0005-0000-0000-0000ED8F0000}"/>
    <cellStyle name="Total 2 4 4 2 4 3 2" xfId="19425" xr:uid="{00000000-0005-0000-0000-0000EE8F0000}"/>
    <cellStyle name="Total 2 4 4 2 4 3 2 2" xfId="28677" xr:uid="{00000000-0005-0000-0000-0000EF8F0000}"/>
    <cellStyle name="Total 2 4 4 2 4 3 2 3" xfId="37929" xr:uid="{00000000-0005-0000-0000-0000F08F0000}"/>
    <cellStyle name="Total 2 4 4 2 4 4" xfId="13295" xr:uid="{00000000-0005-0000-0000-0000F18F0000}"/>
    <cellStyle name="Total 2 4 4 2 4 4 2" xfId="22547" xr:uid="{00000000-0005-0000-0000-0000F28F0000}"/>
    <cellStyle name="Total 2 4 4 2 4 4 3" xfId="31799" xr:uid="{00000000-0005-0000-0000-0000F38F0000}"/>
    <cellStyle name="Total 2 4 4 2 5" xfId="5449" xr:uid="{00000000-0005-0000-0000-0000F48F0000}"/>
    <cellStyle name="Total 2 4 4 2 5 2" xfId="14701" xr:uid="{00000000-0005-0000-0000-0000F58F0000}"/>
    <cellStyle name="Total 2 4 4 2 5 2 2" xfId="23953" xr:uid="{00000000-0005-0000-0000-0000F68F0000}"/>
    <cellStyle name="Total 2 4 4 2 5 2 3" xfId="33205" xr:uid="{00000000-0005-0000-0000-0000F78F0000}"/>
    <cellStyle name="Total 2 4 4 2 6" xfId="8132" xr:uid="{00000000-0005-0000-0000-0000F88F0000}"/>
    <cellStyle name="Total 2 4 4 2 6 2" xfId="17384" xr:uid="{00000000-0005-0000-0000-0000F98F0000}"/>
    <cellStyle name="Total 2 4 4 2 6 2 2" xfId="26636" xr:uid="{00000000-0005-0000-0000-0000FA8F0000}"/>
    <cellStyle name="Total 2 4 4 2 6 2 3" xfId="35888" xr:uid="{00000000-0005-0000-0000-0000FB8F0000}"/>
    <cellStyle name="Total 2 4 4 2 7" xfId="11254" xr:uid="{00000000-0005-0000-0000-0000FC8F0000}"/>
    <cellStyle name="Total 2 4 4 2 7 2" xfId="20506" xr:uid="{00000000-0005-0000-0000-0000FD8F0000}"/>
    <cellStyle name="Total 2 4 4 2 7 3" xfId="29758" xr:uid="{00000000-0005-0000-0000-0000FE8F0000}"/>
    <cellStyle name="Total 2 4 4 3" xfId="2081" xr:uid="{00000000-0005-0000-0000-0000FF8F0000}"/>
    <cellStyle name="Total 2 4 4 3 2" xfId="2830" xr:uid="{00000000-0005-0000-0000-000000900000}"/>
    <cellStyle name="Total 2 4 4 3 2 2" xfId="6278" xr:uid="{00000000-0005-0000-0000-000001900000}"/>
    <cellStyle name="Total 2 4 4 3 2 2 2" xfId="15530" xr:uid="{00000000-0005-0000-0000-000002900000}"/>
    <cellStyle name="Total 2 4 4 3 2 2 2 2" xfId="24782" xr:uid="{00000000-0005-0000-0000-000003900000}"/>
    <cellStyle name="Total 2 4 4 3 2 2 2 3" xfId="34034" xr:uid="{00000000-0005-0000-0000-000004900000}"/>
    <cellStyle name="Total 2 4 4 3 2 3" xfId="8960" xr:uid="{00000000-0005-0000-0000-000005900000}"/>
    <cellStyle name="Total 2 4 4 3 2 3 2" xfId="18212" xr:uid="{00000000-0005-0000-0000-000006900000}"/>
    <cellStyle name="Total 2 4 4 3 2 3 2 2" xfId="27464" xr:uid="{00000000-0005-0000-0000-000007900000}"/>
    <cellStyle name="Total 2 4 4 3 2 3 2 3" xfId="36716" xr:uid="{00000000-0005-0000-0000-000008900000}"/>
    <cellStyle name="Total 2 4 4 3 2 4" xfId="12082" xr:uid="{00000000-0005-0000-0000-000009900000}"/>
    <cellStyle name="Total 2 4 4 3 2 4 2" xfId="21334" xr:uid="{00000000-0005-0000-0000-00000A900000}"/>
    <cellStyle name="Total 2 4 4 3 2 4 3" xfId="30586" xr:uid="{00000000-0005-0000-0000-00000B900000}"/>
    <cellStyle name="Total 2 4 4 3 3" xfId="3486" xr:uid="{00000000-0005-0000-0000-00000C900000}"/>
    <cellStyle name="Total 2 4 4 3 3 2" xfId="6934" xr:uid="{00000000-0005-0000-0000-00000D900000}"/>
    <cellStyle name="Total 2 4 4 3 3 2 2" xfId="16186" xr:uid="{00000000-0005-0000-0000-00000E900000}"/>
    <cellStyle name="Total 2 4 4 3 3 2 2 2" xfId="25438" xr:uid="{00000000-0005-0000-0000-00000F900000}"/>
    <cellStyle name="Total 2 4 4 3 3 2 2 3" xfId="34690" xr:uid="{00000000-0005-0000-0000-000010900000}"/>
    <cellStyle name="Total 2 4 4 3 3 3" xfId="9616" xr:uid="{00000000-0005-0000-0000-000011900000}"/>
    <cellStyle name="Total 2 4 4 3 3 3 2" xfId="18868" xr:uid="{00000000-0005-0000-0000-000012900000}"/>
    <cellStyle name="Total 2 4 4 3 3 3 2 2" xfId="28120" xr:uid="{00000000-0005-0000-0000-000013900000}"/>
    <cellStyle name="Total 2 4 4 3 3 3 2 3" xfId="37372" xr:uid="{00000000-0005-0000-0000-000014900000}"/>
    <cellStyle name="Total 2 4 4 3 3 4" xfId="12738" xr:uid="{00000000-0005-0000-0000-000015900000}"/>
    <cellStyle name="Total 2 4 4 3 3 4 2" xfId="21990" xr:uid="{00000000-0005-0000-0000-000016900000}"/>
    <cellStyle name="Total 2 4 4 3 3 4 3" xfId="31242" xr:uid="{00000000-0005-0000-0000-000017900000}"/>
    <cellStyle name="Total 2 4 4 3 4" xfId="4121" xr:uid="{00000000-0005-0000-0000-000018900000}"/>
    <cellStyle name="Total 2 4 4 3 4 2" xfId="7569" xr:uid="{00000000-0005-0000-0000-000019900000}"/>
    <cellStyle name="Total 2 4 4 3 4 2 2" xfId="16821" xr:uid="{00000000-0005-0000-0000-00001A900000}"/>
    <cellStyle name="Total 2 4 4 3 4 2 2 2" xfId="26073" xr:uid="{00000000-0005-0000-0000-00001B900000}"/>
    <cellStyle name="Total 2 4 4 3 4 2 2 3" xfId="35325" xr:uid="{00000000-0005-0000-0000-00001C900000}"/>
    <cellStyle name="Total 2 4 4 3 4 3" xfId="10251" xr:uid="{00000000-0005-0000-0000-00001D900000}"/>
    <cellStyle name="Total 2 4 4 3 4 3 2" xfId="19503" xr:uid="{00000000-0005-0000-0000-00001E900000}"/>
    <cellStyle name="Total 2 4 4 3 4 3 2 2" xfId="28755" xr:uid="{00000000-0005-0000-0000-00001F900000}"/>
    <cellStyle name="Total 2 4 4 3 4 3 2 3" xfId="38007" xr:uid="{00000000-0005-0000-0000-000020900000}"/>
    <cellStyle name="Total 2 4 4 3 4 4" xfId="13373" xr:uid="{00000000-0005-0000-0000-000021900000}"/>
    <cellStyle name="Total 2 4 4 3 4 4 2" xfId="22625" xr:uid="{00000000-0005-0000-0000-000022900000}"/>
    <cellStyle name="Total 2 4 4 3 4 4 3" xfId="31877" xr:uid="{00000000-0005-0000-0000-000023900000}"/>
    <cellStyle name="Total 2 4 4 3 5" xfId="5529" xr:uid="{00000000-0005-0000-0000-000024900000}"/>
    <cellStyle name="Total 2 4 4 3 5 2" xfId="14781" xr:uid="{00000000-0005-0000-0000-000025900000}"/>
    <cellStyle name="Total 2 4 4 3 5 2 2" xfId="24033" xr:uid="{00000000-0005-0000-0000-000026900000}"/>
    <cellStyle name="Total 2 4 4 3 5 2 3" xfId="33285" xr:uid="{00000000-0005-0000-0000-000027900000}"/>
    <cellStyle name="Total 2 4 4 3 6" xfId="8211" xr:uid="{00000000-0005-0000-0000-000028900000}"/>
    <cellStyle name="Total 2 4 4 3 6 2" xfId="17463" xr:uid="{00000000-0005-0000-0000-000029900000}"/>
    <cellStyle name="Total 2 4 4 3 6 2 2" xfId="26715" xr:uid="{00000000-0005-0000-0000-00002A900000}"/>
    <cellStyle name="Total 2 4 4 3 6 2 3" xfId="35967" xr:uid="{00000000-0005-0000-0000-00002B900000}"/>
    <cellStyle name="Total 2 4 4 3 7" xfId="11333" xr:uid="{00000000-0005-0000-0000-00002C900000}"/>
    <cellStyle name="Total 2 4 4 3 7 2" xfId="20585" xr:uid="{00000000-0005-0000-0000-00002D900000}"/>
    <cellStyle name="Total 2 4 4 3 7 3" xfId="29837" xr:uid="{00000000-0005-0000-0000-00002E900000}"/>
    <cellStyle name="Total 2 4 4 4" xfId="2154" xr:uid="{00000000-0005-0000-0000-00002F900000}"/>
    <cellStyle name="Total 2 4 4 4 2" xfId="2903" xr:uid="{00000000-0005-0000-0000-000030900000}"/>
    <cellStyle name="Total 2 4 4 4 2 2" xfId="6351" xr:uid="{00000000-0005-0000-0000-000031900000}"/>
    <cellStyle name="Total 2 4 4 4 2 2 2" xfId="15603" xr:uid="{00000000-0005-0000-0000-000032900000}"/>
    <cellStyle name="Total 2 4 4 4 2 2 2 2" xfId="24855" xr:uid="{00000000-0005-0000-0000-000033900000}"/>
    <cellStyle name="Total 2 4 4 4 2 2 2 3" xfId="34107" xr:uid="{00000000-0005-0000-0000-000034900000}"/>
    <cellStyle name="Total 2 4 4 4 2 3" xfId="9033" xr:uid="{00000000-0005-0000-0000-000035900000}"/>
    <cellStyle name="Total 2 4 4 4 2 3 2" xfId="18285" xr:uid="{00000000-0005-0000-0000-000036900000}"/>
    <cellStyle name="Total 2 4 4 4 2 3 2 2" xfId="27537" xr:uid="{00000000-0005-0000-0000-000037900000}"/>
    <cellStyle name="Total 2 4 4 4 2 3 2 3" xfId="36789" xr:uid="{00000000-0005-0000-0000-000038900000}"/>
    <cellStyle name="Total 2 4 4 4 2 4" xfId="12155" xr:uid="{00000000-0005-0000-0000-000039900000}"/>
    <cellStyle name="Total 2 4 4 4 2 4 2" xfId="21407" xr:uid="{00000000-0005-0000-0000-00003A900000}"/>
    <cellStyle name="Total 2 4 4 4 2 4 3" xfId="30659" xr:uid="{00000000-0005-0000-0000-00003B900000}"/>
    <cellStyle name="Total 2 4 4 4 3" xfId="3559" xr:uid="{00000000-0005-0000-0000-00003C900000}"/>
    <cellStyle name="Total 2 4 4 4 3 2" xfId="7007" xr:uid="{00000000-0005-0000-0000-00003D900000}"/>
    <cellStyle name="Total 2 4 4 4 3 2 2" xfId="16259" xr:uid="{00000000-0005-0000-0000-00003E900000}"/>
    <cellStyle name="Total 2 4 4 4 3 2 2 2" xfId="25511" xr:uid="{00000000-0005-0000-0000-00003F900000}"/>
    <cellStyle name="Total 2 4 4 4 3 2 2 3" xfId="34763" xr:uid="{00000000-0005-0000-0000-000040900000}"/>
    <cellStyle name="Total 2 4 4 4 3 3" xfId="9689" xr:uid="{00000000-0005-0000-0000-000041900000}"/>
    <cellStyle name="Total 2 4 4 4 3 3 2" xfId="18941" xr:uid="{00000000-0005-0000-0000-000042900000}"/>
    <cellStyle name="Total 2 4 4 4 3 3 2 2" xfId="28193" xr:uid="{00000000-0005-0000-0000-000043900000}"/>
    <cellStyle name="Total 2 4 4 4 3 3 2 3" xfId="37445" xr:uid="{00000000-0005-0000-0000-000044900000}"/>
    <cellStyle name="Total 2 4 4 4 3 4" xfId="12811" xr:uid="{00000000-0005-0000-0000-000045900000}"/>
    <cellStyle name="Total 2 4 4 4 3 4 2" xfId="22063" xr:uid="{00000000-0005-0000-0000-000046900000}"/>
    <cellStyle name="Total 2 4 4 4 3 4 3" xfId="31315" xr:uid="{00000000-0005-0000-0000-000047900000}"/>
    <cellStyle name="Total 2 4 4 4 4" xfId="4194" xr:uid="{00000000-0005-0000-0000-000048900000}"/>
    <cellStyle name="Total 2 4 4 4 4 2" xfId="7642" xr:uid="{00000000-0005-0000-0000-000049900000}"/>
    <cellStyle name="Total 2 4 4 4 4 2 2" xfId="16894" xr:uid="{00000000-0005-0000-0000-00004A900000}"/>
    <cellStyle name="Total 2 4 4 4 4 2 2 2" xfId="26146" xr:uid="{00000000-0005-0000-0000-00004B900000}"/>
    <cellStyle name="Total 2 4 4 4 4 2 2 3" xfId="35398" xr:uid="{00000000-0005-0000-0000-00004C900000}"/>
    <cellStyle name="Total 2 4 4 4 4 3" xfId="10324" xr:uid="{00000000-0005-0000-0000-00004D900000}"/>
    <cellStyle name="Total 2 4 4 4 4 3 2" xfId="19576" xr:uid="{00000000-0005-0000-0000-00004E900000}"/>
    <cellStyle name="Total 2 4 4 4 4 3 2 2" xfId="28828" xr:uid="{00000000-0005-0000-0000-00004F900000}"/>
    <cellStyle name="Total 2 4 4 4 4 3 2 3" xfId="38080" xr:uid="{00000000-0005-0000-0000-000050900000}"/>
    <cellStyle name="Total 2 4 4 4 4 4" xfId="13446" xr:uid="{00000000-0005-0000-0000-000051900000}"/>
    <cellStyle name="Total 2 4 4 4 4 4 2" xfId="22698" xr:uid="{00000000-0005-0000-0000-000052900000}"/>
    <cellStyle name="Total 2 4 4 4 4 4 3" xfId="31950" xr:uid="{00000000-0005-0000-0000-000053900000}"/>
    <cellStyle name="Total 2 4 4 4 5" xfId="5602" xr:uid="{00000000-0005-0000-0000-000054900000}"/>
    <cellStyle name="Total 2 4 4 4 5 2" xfId="14854" xr:uid="{00000000-0005-0000-0000-000055900000}"/>
    <cellStyle name="Total 2 4 4 4 5 2 2" xfId="24106" xr:uid="{00000000-0005-0000-0000-000056900000}"/>
    <cellStyle name="Total 2 4 4 4 5 2 3" xfId="33358" xr:uid="{00000000-0005-0000-0000-000057900000}"/>
    <cellStyle name="Total 2 4 4 4 6" xfId="8284" xr:uid="{00000000-0005-0000-0000-000058900000}"/>
    <cellStyle name="Total 2 4 4 4 6 2" xfId="17536" xr:uid="{00000000-0005-0000-0000-000059900000}"/>
    <cellStyle name="Total 2 4 4 4 6 2 2" xfId="26788" xr:uid="{00000000-0005-0000-0000-00005A900000}"/>
    <cellStyle name="Total 2 4 4 4 6 2 3" xfId="36040" xr:uid="{00000000-0005-0000-0000-00005B900000}"/>
    <cellStyle name="Total 2 4 4 4 7" xfId="11406" xr:uid="{00000000-0005-0000-0000-00005C900000}"/>
    <cellStyle name="Total 2 4 4 4 7 2" xfId="20658" xr:uid="{00000000-0005-0000-0000-00005D900000}"/>
    <cellStyle name="Total 2 4 4 4 7 3" xfId="29910" xr:uid="{00000000-0005-0000-0000-00005E900000}"/>
    <cellStyle name="Total 2 4 4 5" xfId="2217" xr:uid="{00000000-0005-0000-0000-00005F900000}"/>
    <cellStyle name="Total 2 4 4 5 2" xfId="2966" xr:uid="{00000000-0005-0000-0000-000060900000}"/>
    <cellStyle name="Total 2 4 4 5 2 2" xfId="6414" xr:uid="{00000000-0005-0000-0000-000061900000}"/>
    <cellStyle name="Total 2 4 4 5 2 2 2" xfId="15666" xr:uid="{00000000-0005-0000-0000-000062900000}"/>
    <cellStyle name="Total 2 4 4 5 2 2 2 2" xfId="24918" xr:uid="{00000000-0005-0000-0000-000063900000}"/>
    <cellStyle name="Total 2 4 4 5 2 2 2 3" xfId="34170" xr:uid="{00000000-0005-0000-0000-000064900000}"/>
    <cellStyle name="Total 2 4 4 5 2 3" xfId="9096" xr:uid="{00000000-0005-0000-0000-000065900000}"/>
    <cellStyle name="Total 2 4 4 5 2 3 2" xfId="18348" xr:uid="{00000000-0005-0000-0000-000066900000}"/>
    <cellStyle name="Total 2 4 4 5 2 3 2 2" xfId="27600" xr:uid="{00000000-0005-0000-0000-000067900000}"/>
    <cellStyle name="Total 2 4 4 5 2 3 2 3" xfId="36852" xr:uid="{00000000-0005-0000-0000-000068900000}"/>
    <cellStyle name="Total 2 4 4 5 2 4" xfId="12218" xr:uid="{00000000-0005-0000-0000-000069900000}"/>
    <cellStyle name="Total 2 4 4 5 2 4 2" xfId="21470" xr:uid="{00000000-0005-0000-0000-00006A900000}"/>
    <cellStyle name="Total 2 4 4 5 2 4 3" xfId="30722" xr:uid="{00000000-0005-0000-0000-00006B900000}"/>
    <cellStyle name="Total 2 4 4 5 3" xfId="3622" xr:uid="{00000000-0005-0000-0000-00006C900000}"/>
    <cellStyle name="Total 2 4 4 5 3 2" xfId="7070" xr:uid="{00000000-0005-0000-0000-00006D900000}"/>
    <cellStyle name="Total 2 4 4 5 3 2 2" xfId="16322" xr:uid="{00000000-0005-0000-0000-00006E900000}"/>
    <cellStyle name="Total 2 4 4 5 3 2 2 2" xfId="25574" xr:uid="{00000000-0005-0000-0000-00006F900000}"/>
    <cellStyle name="Total 2 4 4 5 3 2 2 3" xfId="34826" xr:uid="{00000000-0005-0000-0000-000070900000}"/>
    <cellStyle name="Total 2 4 4 5 3 3" xfId="9752" xr:uid="{00000000-0005-0000-0000-000071900000}"/>
    <cellStyle name="Total 2 4 4 5 3 3 2" xfId="19004" xr:uid="{00000000-0005-0000-0000-000072900000}"/>
    <cellStyle name="Total 2 4 4 5 3 3 2 2" xfId="28256" xr:uid="{00000000-0005-0000-0000-000073900000}"/>
    <cellStyle name="Total 2 4 4 5 3 3 2 3" xfId="37508" xr:uid="{00000000-0005-0000-0000-000074900000}"/>
    <cellStyle name="Total 2 4 4 5 3 4" xfId="12874" xr:uid="{00000000-0005-0000-0000-000075900000}"/>
    <cellStyle name="Total 2 4 4 5 3 4 2" xfId="22126" xr:uid="{00000000-0005-0000-0000-000076900000}"/>
    <cellStyle name="Total 2 4 4 5 3 4 3" xfId="31378" xr:uid="{00000000-0005-0000-0000-000077900000}"/>
    <cellStyle name="Total 2 4 4 5 4" xfId="4257" xr:uid="{00000000-0005-0000-0000-000078900000}"/>
    <cellStyle name="Total 2 4 4 5 4 2" xfId="7705" xr:uid="{00000000-0005-0000-0000-000079900000}"/>
    <cellStyle name="Total 2 4 4 5 4 2 2" xfId="16957" xr:uid="{00000000-0005-0000-0000-00007A900000}"/>
    <cellStyle name="Total 2 4 4 5 4 2 2 2" xfId="26209" xr:uid="{00000000-0005-0000-0000-00007B900000}"/>
    <cellStyle name="Total 2 4 4 5 4 2 2 3" xfId="35461" xr:uid="{00000000-0005-0000-0000-00007C900000}"/>
    <cellStyle name="Total 2 4 4 5 4 3" xfId="10387" xr:uid="{00000000-0005-0000-0000-00007D900000}"/>
    <cellStyle name="Total 2 4 4 5 4 3 2" xfId="19639" xr:uid="{00000000-0005-0000-0000-00007E900000}"/>
    <cellStyle name="Total 2 4 4 5 4 3 2 2" xfId="28891" xr:uid="{00000000-0005-0000-0000-00007F900000}"/>
    <cellStyle name="Total 2 4 4 5 4 3 2 3" xfId="38143" xr:uid="{00000000-0005-0000-0000-000080900000}"/>
    <cellStyle name="Total 2 4 4 5 4 4" xfId="13509" xr:uid="{00000000-0005-0000-0000-000081900000}"/>
    <cellStyle name="Total 2 4 4 5 4 4 2" xfId="22761" xr:uid="{00000000-0005-0000-0000-000082900000}"/>
    <cellStyle name="Total 2 4 4 5 4 4 3" xfId="32013" xr:uid="{00000000-0005-0000-0000-000083900000}"/>
    <cellStyle name="Total 2 4 4 5 5" xfId="5665" xr:uid="{00000000-0005-0000-0000-000084900000}"/>
    <cellStyle name="Total 2 4 4 5 5 2" xfId="14917" xr:uid="{00000000-0005-0000-0000-000085900000}"/>
    <cellStyle name="Total 2 4 4 5 5 2 2" xfId="24169" xr:uid="{00000000-0005-0000-0000-000086900000}"/>
    <cellStyle name="Total 2 4 4 5 5 2 3" xfId="33421" xr:uid="{00000000-0005-0000-0000-000087900000}"/>
    <cellStyle name="Total 2 4 4 5 6" xfId="8347" xr:uid="{00000000-0005-0000-0000-000088900000}"/>
    <cellStyle name="Total 2 4 4 5 6 2" xfId="17599" xr:uid="{00000000-0005-0000-0000-000089900000}"/>
    <cellStyle name="Total 2 4 4 5 6 2 2" xfId="26851" xr:uid="{00000000-0005-0000-0000-00008A900000}"/>
    <cellStyle name="Total 2 4 4 5 6 2 3" xfId="36103" xr:uid="{00000000-0005-0000-0000-00008B900000}"/>
    <cellStyle name="Total 2 4 4 5 7" xfId="11469" xr:uid="{00000000-0005-0000-0000-00008C900000}"/>
    <cellStyle name="Total 2 4 4 5 7 2" xfId="20721" xr:uid="{00000000-0005-0000-0000-00008D900000}"/>
    <cellStyle name="Total 2 4 4 5 7 3" xfId="29973" xr:uid="{00000000-0005-0000-0000-00008E900000}"/>
    <cellStyle name="Total 2 4 4 6" xfId="2275" xr:uid="{00000000-0005-0000-0000-00008F900000}"/>
    <cellStyle name="Total 2 4 4 6 2" xfId="3024" xr:uid="{00000000-0005-0000-0000-000090900000}"/>
    <cellStyle name="Total 2 4 4 6 2 2" xfId="6472" xr:uid="{00000000-0005-0000-0000-000091900000}"/>
    <cellStyle name="Total 2 4 4 6 2 2 2" xfId="15724" xr:uid="{00000000-0005-0000-0000-000092900000}"/>
    <cellStyle name="Total 2 4 4 6 2 2 2 2" xfId="24976" xr:uid="{00000000-0005-0000-0000-000093900000}"/>
    <cellStyle name="Total 2 4 4 6 2 2 2 3" xfId="34228" xr:uid="{00000000-0005-0000-0000-000094900000}"/>
    <cellStyle name="Total 2 4 4 6 2 3" xfId="9154" xr:uid="{00000000-0005-0000-0000-000095900000}"/>
    <cellStyle name="Total 2 4 4 6 2 3 2" xfId="18406" xr:uid="{00000000-0005-0000-0000-000096900000}"/>
    <cellStyle name="Total 2 4 4 6 2 3 2 2" xfId="27658" xr:uid="{00000000-0005-0000-0000-000097900000}"/>
    <cellStyle name="Total 2 4 4 6 2 3 2 3" xfId="36910" xr:uid="{00000000-0005-0000-0000-000098900000}"/>
    <cellStyle name="Total 2 4 4 6 2 4" xfId="12276" xr:uid="{00000000-0005-0000-0000-000099900000}"/>
    <cellStyle name="Total 2 4 4 6 2 4 2" xfId="21528" xr:uid="{00000000-0005-0000-0000-00009A900000}"/>
    <cellStyle name="Total 2 4 4 6 2 4 3" xfId="30780" xr:uid="{00000000-0005-0000-0000-00009B900000}"/>
    <cellStyle name="Total 2 4 4 6 3" xfId="3680" xr:uid="{00000000-0005-0000-0000-00009C900000}"/>
    <cellStyle name="Total 2 4 4 6 3 2" xfId="7128" xr:uid="{00000000-0005-0000-0000-00009D900000}"/>
    <cellStyle name="Total 2 4 4 6 3 2 2" xfId="16380" xr:uid="{00000000-0005-0000-0000-00009E900000}"/>
    <cellStyle name="Total 2 4 4 6 3 2 2 2" xfId="25632" xr:uid="{00000000-0005-0000-0000-00009F900000}"/>
    <cellStyle name="Total 2 4 4 6 3 2 2 3" xfId="34884" xr:uid="{00000000-0005-0000-0000-0000A0900000}"/>
    <cellStyle name="Total 2 4 4 6 3 3" xfId="9810" xr:uid="{00000000-0005-0000-0000-0000A1900000}"/>
    <cellStyle name="Total 2 4 4 6 3 3 2" xfId="19062" xr:uid="{00000000-0005-0000-0000-0000A2900000}"/>
    <cellStyle name="Total 2 4 4 6 3 3 2 2" xfId="28314" xr:uid="{00000000-0005-0000-0000-0000A3900000}"/>
    <cellStyle name="Total 2 4 4 6 3 3 2 3" xfId="37566" xr:uid="{00000000-0005-0000-0000-0000A4900000}"/>
    <cellStyle name="Total 2 4 4 6 3 4" xfId="12932" xr:uid="{00000000-0005-0000-0000-0000A5900000}"/>
    <cellStyle name="Total 2 4 4 6 3 4 2" xfId="22184" xr:uid="{00000000-0005-0000-0000-0000A6900000}"/>
    <cellStyle name="Total 2 4 4 6 3 4 3" xfId="31436" xr:uid="{00000000-0005-0000-0000-0000A7900000}"/>
    <cellStyle name="Total 2 4 4 6 4" xfId="4315" xr:uid="{00000000-0005-0000-0000-0000A8900000}"/>
    <cellStyle name="Total 2 4 4 6 4 2" xfId="7763" xr:uid="{00000000-0005-0000-0000-0000A9900000}"/>
    <cellStyle name="Total 2 4 4 6 4 2 2" xfId="17015" xr:uid="{00000000-0005-0000-0000-0000AA900000}"/>
    <cellStyle name="Total 2 4 4 6 4 2 2 2" xfId="26267" xr:uid="{00000000-0005-0000-0000-0000AB900000}"/>
    <cellStyle name="Total 2 4 4 6 4 2 2 3" xfId="35519" xr:uid="{00000000-0005-0000-0000-0000AC900000}"/>
    <cellStyle name="Total 2 4 4 6 4 3" xfId="10445" xr:uid="{00000000-0005-0000-0000-0000AD900000}"/>
    <cellStyle name="Total 2 4 4 6 4 3 2" xfId="19697" xr:uid="{00000000-0005-0000-0000-0000AE900000}"/>
    <cellStyle name="Total 2 4 4 6 4 3 2 2" xfId="28949" xr:uid="{00000000-0005-0000-0000-0000AF900000}"/>
    <cellStyle name="Total 2 4 4 6 4 3 2 3" xfId="38201" xr:uid="{00000000-0005-0000-0000-0000B0900000}"/>
    <cellStyle name="Total 2 4 4 6 4 4" xfId="13567" xr:uid="{00000000-0005-0000-0000-0000B1900000}"/>
    <cellStyle name="Total 2 4 4 6 4 4 2" xfId="22819" xr:uid="{00000000-0005-0000-0000-0000B2900000}"/>
    <cellStyle name="Total 2 4 4 6 4 4 3" xfId="32071" xr:uid="{00000000-0005-0000-0000-0000B3900000}"/>
    <cellStyle name="Total 2 4 4 6 5" xfId="5723" xr:uid="{00000000-0005-0000-0000-0000B4900000}"/>
    <cellStyle name="Total 2 4 4 6 5 2" xfId="14975" xr:uid="{00000000-0005-0000-0000-0000B5900000}"/>
    <cellStyle name="Total 2 4 4 6 5 2 2" xfId="24227" xr:uid="{00000000-0005-0000-0000-0000B6900000}"/>
    <cellStyle name="Total 2 4 4 6 5 2 3" xfId="33479" xr:uid="{00000000-0005-0000-0000-0000B7900000}"/>
    <cellStyle name="Total 2 4 4 6 6" xfId="8405" xr:uid="{00000000-0005-0000-0000-0000B8900000}"/>
    <cellStyle name="Total 2 4 4 6 6 2" xfId="17657" xr:uid="{00000000-0005-0000-0000-0000B9900000}"/>
    <cellStyle name="Total 2 4 4 6 6 2 2" xfId="26909" xr:uid="{00000000-0005-0000-0000-0000BA900000}"/>
    <cellStyle name="Total 2 4 4 6 6 2 3" xfId="36161" xr:uid="{00000000-0005-0000-0000-0000BB900000}"/>
    <cellStyle name="Total 2 4 4 6 7" xfId="11527" xr:uid="{00000000-0005-0000-0000-0000BC900000}"/>
    <cellStyle name="Total 2 4 4 6 7 2" xfId="20779" xr:uid="{00000000-0005-0000-0000-0000BD900000}"/>
    <cellStyle name="Total 2 4 4 6 7 3" xfId="30031" xr:uid="{00000000-0005-0000-0000-0000BE900000}"/>
    <cellStyle name="Total 2 4 4 7" xfId="1118" xr:uid="{00000000-0005-0000-0000-0000BF900000}"/>
    <cellStyle name="Total 2 4 4 7 2" xfId="4846" xr:uid="{00000000-0005-0000-0000-0000C0900000}"/>
    <cellStyle name="Total 2 4 4 7 2 2" xfId="14098" xr:uid="{00000000-0005-0000-0000-0000C1900000}"/>
    <cellStyle name="Total 2 4 4 7 2 2 2" xfId="23350" xr:uid="{00000000-0005-0000-0000-0000C2900000}"/>
    <cellStyle name="Total 2 4 4 7 2 2 3" xfId="32602" xr:uid="{00000000-0005-0000-0000-0000C3900000}"/>
    <cellStyle name="Total 2 4 4 7 3" xfId="4874" xr:uid="{00000000-0005-0000-0000-0000C4900000}"/>
    <cellStyle name="Total 2 4 4 7 3 2" xfId="14126" xr:uid="{00000000-0005-0000-0000-0000C5900000}"/>
    <cellStyle name="Total 2 4 4 7 3 2 2" xfId="23378" xr:uid="{00000000-0005-0000-0000-0000C6900000}"/>
    <cellStyle name="Total 2 4 4 7 3 2 3" xfId="32630" xr:uid="{00000000-0005-0000-0000-0000C7900000}"/>
    <cellStyle name="Total 2 4 4 7 4" xfId="10872" xr:uid="{00000000-0005-0000-0000-0000C8900000}"/>
    <cellStyle name="Total 2 4 4 7 4 2" xfId="20124" xr:uid="{00000000-0005-0000-0000-0000C9900000}"/>
    <cellStyle name="Total 2 4 4 7 4 3" xfId="29376" xr:uid="{00000000-0005-0000-0000-0000CA900000}"/>
    <cellStyle name="Total 2 4 4 8" xfId="2324" xr:uid="{00000000-0005-0000-0000-0000CB900000}"/>
    <cellStyle name="Total 2 4 4 8 2" xfId="5772" xr:uid="{00000000-0005-0000-0000-0000CC900000}"/>
    <cellStyle name="Total 2 4 4 8 2 2" xfId="15024" xr:uid="{00000000-0005-0000-0000-0000CD900000}"/>
    <cellStyle name="Total 2 4 4 8 2 2 2" xfId="24276" xr:uid="{00000000-0005-0000-0000-0000CE900000}"/>
    <cellStyle name="Total 2 4 4 8 2 2 3" xfId="33528" xr:uid="{00000000-0005-0000-0000-0000CF900000}"/>
    <cellStyle name="Total 2 4 4 8 3" xfId="8454" xr:uid="{00000000-0005-0000-0000-0000D0900000}"/>
    <cellStyle name="Total 2 4 4 8 3 2" xfId="17706" xr:uid="{00000000-0005-0000-0000-0000D1900000}"/>
    <cellStyle name="Total 2 4 4 8 3 2 2" xfId="26958" xr:uid="{00000000-0005-0000-0000-0000D2900000}"/>
    <cellStyle name="Total 2 4 4 8 3 2 3" xfId="36210" xr:uid="{00000000-0005-0000-0000-0000D3900000}"/>
    <cellStyle name="Total 2 4 4 8 4" xfId="11576" xr:uid="{00000000-0005-0000-0000-0000D4900000}"/>
    <cellStyle name="Total 2 4 4 8 4 2" xfId="20828" xr:uid="{00000000-0005-0000-0000-0000D5900000}"/>
    <cellStyle name="Total 2 4 4 8 4 3" xfId="30080" xr:uid="{00000000-0005-0000-0000-0000D6900000}"/>
    <cellStyle name="Total 2 4 4 9" xfId="897" xr:uid="{00000000-0005-0000-0000-0000D7900000}"/>
    <cellStyle name="Total 2 4 4 9 2" xfId="4625" xr:uid="{00000000-0005-0000-0000-0000D8900000}"/>
    <cellStyle name="Total 2 4 4 9 2 2" xfId="13877" xr:uid="{00000000-0005-0000-0000-0000D9900000}"/>
    <cellStyle name="Total 2 4 4 9 2 2 2" xfId="23129" xr:uid="{00000000-0005-0000-0000-0000DA900000}"/>
    <cellStyle name="Total 2 4 4 9 2 2 3" xfId="32381" xr:uid="{00000000-0005-0000-0000-0000DB900000}"/>
    <cellStyle name="Total 2 4 4 9 3" xfId="4958" xr:uid="{00000000-0005-0000-0000-0000DC900000}"/>
    <cellStyle name="Total 2 4 4 9 3 2" xfId="14210" xr:uid="{00000000-0005-0000-0000-0000DD900000}"/>
    <cellStyle name="Total 2 4 4 9 3 2 2" xfId="23462" xr:uid="{00000000-0005-0000-0000-0000DE900000}"/>
    <cellStyle name="Total 2 4 4 9 3 2 3" xfId="32714" xr:uid="{00000000-0005-0000-0000-0000DF900000}"/>
    <cellStyle name="Total 2 4 4 9 4" xfId="10651" xr:uid="{00000000-0005-0000-0000-0000E0900000}"/>
    <cellStyle name="Total 2 4 4 9 4 2" xfId="19903" xr:uid="{00000000-0005-0000-0000-0000E1900000}"/>
    <cellStyle name="Total 2 4 4 9 4 3" xfId="29155" xr:uid="{00000000-0005-0000-0000-0000E2900000}"/>
    <cellStyle name="Total 2 4 5" xfId="1770" xr:uid="{00000000-0005-0000-0000-0000E3900000}"/>
    <cellStyle name="Total 2 4 5 2" xfId="2523" xr:uid="{00000000-0005-0000-0000-0000E4900000}"/>
    <cellStyle name="Total 2 4 5 2 2" xfId="5971" xr:uid="{00000000-0005-0000-0000-0000E5900000}"/>
    <cellStyle name="Total 2 4 5 2 2 2" xfId="15223" xr:uid="{00000000-0005-0000-0000-0000E6900000}"/>
    <cellStyle name="Total 2 4 5 2 2 2 2" xfId="24475" xr:uid="{00000000-0005-0000-0000-0000E7900000}"/>
    <cellStyle name="Total 2 4 5 2 2 2 3" xfId="33727" xr:uid="{00000000-0005-0000-0000-0000E8900000}"/>
    <cellStyle name="Total 2 4 5 2 3" xfId="8653" xr:uid="{00000000-0005-0000-0000-0000E9900000}"/>
    <cellStyle name="Total 2 4 5 2 3 2" xfId="17905" xr:uid="{00000000-0005-0000-0000-0000EA900000}"/>
    <cellStyle name="Total 2 4 5 2 3 2 2" xfId="27157" xr:uid="{00000000-0005-0000-0000-0000EB900000}"/>
    <cellStyle name="Total 2 4 5 2 3 2 3" xfId="36409" xr:uid="{00000000-0005-0000-0000-0000EC900000}"/>
    <cellStyle name="Total 2 4 5 2 4" xfId="11775" xr:uid="{00000000-0005-0000-0000-0000ED900000}"/>
    <cellStyle name="Total 2 4 5 2 4 2" xfId="21027" xr:uid="{00000000-0005-0000-0000-0000EE900000}"/>
    <cellStyle name="Total 2 4 5 2 4 3" xfId="30279" xr:uid="{00000000-0005-0000-0000-0000EF900000}"/>
    <cellStyle name="Total 2 4 5 3" xfId="3179" xr:uid="{00000000-0005-0000-0000-0000F0900000}"/>
    <cellStyle name="Total 2 4 5 3 2" xfId="6627" xr:uid="{00000000-0005-0000-0000-0000F1900000}"/>
    <cellStyle name="Total 2 4 5 3 2 2" xfId="15879" xr:uid="{00000000-0005-0000-0000-0000F2900000}"/>
    <cellStyle name="Total 2 4 5 3 2 2 2" xfId="25131" xr:uid="{00000000-0005-0000-0000-0000F3900000}"/>
    <cellStyle name="Total 2 4 5 3 2 2 3" xfId="34383" xr:uid="{00000000-0005-0000-0000-0000F4900000}"/>
    <cellStyle name="Total 2 4 5 3 3" xfId="9309" xr:uid="{00000000-0005-0000-0000-0000F5900000}"/>
    <cellStyle name="Total 2 4 5 3 3 2" xfId="18561" xr:uid="{00000000-0005-0000-0000-0000F6900000}"/>
    <cellStyle name="Total 2 4 5 3 3 2 2" xfId="27813" xr:uid="{00000000-0005-0000-0000-0000F7900000}"/>
    <cellStyle name="Total 2 4 5 3 3 2 3" xfId="37065" xr:uid="{00000000-0005-0000-0000-0000F8900000}"/>
    <cellStyle name="Total 2 4 5 3 4" xfId="12431" xr:uid="{00000000-0005-0000-0000-0000F9900000}"/>
    <cellStyle name="Total 2 4 5 3 4 2" xfId="21683" xr:uid="{00000000-0005-0000-0000-0000FA900000}"/>
    <cellStyle name="Total 2 4 5 3 4 3" xfId="30935" xr:uid="{00000000-0005-0000-0000-0000FB900000}"/>
    <cellStyle name="Total 2 4 5 4" xfId="3814" xr:uid="{00000000-0005-0000-0000-0000FC900000}"/>
    <cellStyle name="Total 2 4 5 4 2" xfId="7262" xr:uid="{00000000-0005-0000-0000-0000FD900000}"/>
    <cellStyle name="Total 2 4 5 4 2 2" xfId="16514" xr:uid="{00000000-0005-0000-0000-0000FE900000}"/>
    <cellStyle name="Total 2 4 5 4 2 2 2" xfId="25766" xr:uid="{00000000-0005-0000-0000-0000FF900000}"/>
    <cellStyle name="Total 2 4 5 4 2 2 3" xfId="35018" xr:uid="{00000000-0005-0000-0000-000000910000}"/>
    <cellStyle name="Total 2 4 5 4 3" xfId="9944" xr:uid="{00000000-0005-0000-0000-000001910000}"/>
    <cellStyle name="Total 2 4 5 4 3 2" xfId="19196" xr:uid="{00000000-0005-0000-0000-000002910000}"/>
    <cellStyle name="Total 2 4 5 4 3 2 2" xfId="28448" xr:uid="{00000000-0005-0000-0000-000003910000}"/>
    <cellStyle name="Total 2 4 5 4 3 2 3" xfId="37700" xr:uid="{00000000-0005-0000-0000-000004910000}"/>
    <cellStyle name="Total 2 4 5 4 4" xfId="13066" xr:uid="{00000000-0005-0000-0000-000005910000}"/>
    <cellStyle name="Total 2 4 5 4 4 2" xfId="22318" xr:uid="{00000000-0005-0000-0000-000006910000}"/>
    <cellStyle name="Total 2 4 5 4 4 3" xfId="31570" xr:uid="{00000000-0005-0000-0000-000007910000}"/>
    <cellStyle name="Total 2 4 5 5" xfId="5220" xr:uid="{00000000-0005-0000-0000-000008910000}"/>
    <cellStyle name="Total 2 4 5 5 2" xfId="14472" xr:uid="{00000000-0005-0000-0000-000009910000}"/>
    <cellStyle name="Total 2 4 5 5 2 2" xfId="23724" xr:uid="{00000000-0005-0000-0000-00000A910000}"/>
    <cellStyle name="Total 2 4 5 5 2 3" xfId="32976" xr:uid="{00000000-0005-0000-0000-00000B910000}"/>
    <cellStyle name="Total 2 4 5 6" xfId="7903" xr:uid="{00000000-0005-0000-0000-00000C910000}"/>
    <cellStyle name="Total 2 4 5 6 2" xfId="17155" xr:uid="{00000000-0005-0000-0000-00000D910000}"/>
    <cellStyle name="Total 2 4 5 6 2 2" xfId="26407" xr:uid="{00000000-0005-0000-0000-00000E910000}"/>
    <cellStyle name="Total 2 4 5 6 2 3" xfId="35659" xr:uid="{00000000-0005-0000-0000-00000F910000}"/>
    <cellStyle name="Total 2 4 5 7" xfId="11025" xr:uid="{00000000-0005-0000-0000-000010910000}"/>
    <cellStyle name="Total 2 4 5 7 2" xfId="20277" xr:uid="{00000000-0005-0000-0000-000011910000}"/>
    <cellStyle name="Total 2 4 5 7 3" xfId="29529" xr:uid="{00000000-0005-0000-0000-000012910000}"/>
    <cellStyle name="Total 2 4 6" xfId="1791" xr:uid="{00000000-0005-0000-0000-000013910000}"/>
    <cellStyle name="Total 2 4 6 2" xfId="2544" xr:uid="{00000000-0005-0000-0000-000014910000}"/>
    <cellStyle name="Total 2 4 6 2 2" xfId="5992" xr:uid="{00000000-0005-0000-0000-000015910000}"/>
    <cellStyle name="Total 2 4 6 2 2 2" xfId="15244" xr:uid="{00000000-0005-0000-0000-000016910000}"/>
    <cellStyle name="Total 2 4 6 2 2 2 2" xfId="24496" xr:uid="{00000000-0005-0000-0000-000017910000}"/>
    <cellStyle name="Total 2 4 6 2 2 2 3" xfId="33748" xr:uid="{00000000-0005-0000-0000-000018910000}"/>
    <cellStyle name="Total 2 4 6 2 3" xfId="8674" xr:uid="{00000000-0005-0000-0000-000019910000}"/>
    <cellStyle name="Total 2 4 6 2 3 2" xfId="17926" xr:uid="{00000000-0005-0000-0000-00001A910000}"/>
    <cellStyle name="Total 2 4 6 2 3 2 2" xfId="27178" xr:uid="{00000000-0005-0000-0000-00001B910000}"/>
    <cellStyle name="Total 2 4 6 2 3 2 3" xfId="36430" xr:uid="{00000000-0005-0000-0000-00001C910000}"/>
    <cellStyle name="Total 2 4 6 2 4" xfId="11796" xr:uid="{00000000-0005-0000-0000-00001D910000}"/>
    <cellStyle name="Total 2 4 6 2 4 2" xfId="21048" xr:uid="{00000000-0005-0000-0000-00001E910000}"/>
    <cellStyle name="Total 2 4 6 2 4 3" xfId="30300" xr:uid="{00000000-0005-0000-0000-00001F910000}"/>
    <cellStyle name="Total 2 4 6 3" xfId="3200" xr:uid="{00000000-0005-0000-0000-000020910000}"/>
    <cellStyle name="Total 2 4 6 3 2" xfId="6648" xr:uid="{00000000-0005-0000-0000-000021910000}"/>
    <cellStyle name="Total 2 4 6 3 2 2" xfId="15900" xr:uid="{00000000-0005-0000-0000-000022910000}"/>
    <cellStyle name="Total 2 4 6 3 2 2 2" xfId="25152" xr:uid="{00000000-0005-0000-0000-000023910000}"/>
    <cellStyle name="Total 2 4 6 3 2 2 3" xfId="34404" xr:uid="{00000000-0005-0000-0000-000024910000}"/>
    <cellStyle name="Total 2 4 6 3 3" xfId="9330" xr:uid="{00000000-0005-0000-0000-000025910000}"/>
    <cellStyle name="Total 2 4 6 3 3 2" xfId="18582" xr:uid="{00000000-0005-0000-0000-000026910000}"/>
    <cellStyle name="Total 2 4 6 3 3 2 2" xfId="27834" xr:uid="{00000000-0005-0000-0000-000027910000}"/>
    <cellStyle name="Total 2 4 6 3 3 2 3" xfId="37086" xr:uid="{00000000-0005-0000-0000-000028910000}"/>
    <cellStyle name="Total 2 4 6 3 4" xfId="12452" xr:uid="{00000000-0005-0000-0000-000029910000}"/>
    <cellStyle name="Total 2 4 6 3 4 2" xfId="21704" xr:uid="{00000000-0005-0000-0000-00002A910000}"/>
    <cellStyle name="Total 2 4 6 3 4 3" xfId="30956" xr:uid="{00000000-0005-0000-0000-00002B910000}"/>
    <cellStyle name="Total 2 4 6 4" xfId="3835" xr:uid="{00000000-0005-0000-0000-00002C910000}"/>
    <cellStyle name="Total 2 4 6 4 2" xfId="7283" xr:uid="{00000000-0005-0000-0000-00002D910000}"/>
    <cellStyle name="Total 2 4 6 4 2 2" xfId="16535" xr:uid="{00000000-0005-0000-0000-00002E910000}"/>
    <cellStyle name="Total 2 4 6 4 2 2 2" xfId="25787" xr:uid="{00000000-0005-0000-0000-00002F910000}"/>
    <cellStyle name="Total 2 4 6 4 2 2 3" xfId="35039" xr:uid="{00000000-0005-0000-0000-000030910000}"/>
    <cellStyle name="Total 2 4 6 4 3" xfId="9965" xr:uid="{00000000-0005-0000-0000-000031910000}"/>
    <cellStyle name="Total 2 4 6 4 3 2" xfId="19217" xr:uid="{00000000-0005-0000-0000-000032910000}"/>
    <cellStyle name="Total 2 4 6 4 3 2 2" xfId="28469" xr:uid="{00000000-0005-0000-0000-000033910000}"/>
    <cellStyle name="Total 2 4 6 4 3 2 3" xfId="37721" xr:uid="{00000000-0005-0000-0000-000034910000}"/>
    <cellStyle name="Total 2 4 6 4 4" xfId="13087" xr:uid="{00000000-0005-0000-0000-000035910000}"/>
    <cellStyle name="Total 2 4 6 4 4 2" xfId="22339" xr:uid="{00000000-0005-0000-0000-000036910000}"/>
    <cellStyle name="Total 2 4 6 4 4 3" xfId="31591" xr:uid="{00000000-0005-0000-0000-000037910000}"/>
    <cellStyle name="Total 2 4 6 5" xfId="5241" xr:uid="{00000000-0005-0000-0000-000038910000}"/>
    <cellStyle name="Total 2 4 6 5 2" xfId="14493" xr:uid="{00000000-0005-0000-0000-000039910000}"/>
    <cellStyle name="Total 2 4 6 5 2 2" xfId="23745" xr:uid="{00000000-0005-0000-0000-00003A910000}"/>
    <cellStyle name="Total 2 4 6 5 2 3" xfId="32997" xr:uid="{00000000-0005-0000-0000-00003B910000}"/>
    <cellStyle name="Total 2 4 6 6" xfId="7924" xr:uid="{00000000-0005-0000-0000-00003C910000}"/>
    <cellStyle name="Total 2 4 6 6 2" xfId="17176" xr:uid="{00000000-0005-0000-0000-00003D910000}"/>
    <cellStyle name="Total 2 4 6 6 2 2" xfId="26428" xr:uid="{00000000-0005-0000-0000-00003E910000}"/>
    <cellStyle name="Total 2 4 6 6 2 3" xfId="35680" xr:uid="{00000000-0005-0000-0000-00003F910000}"/>
    <cellStyle name="Total 2 4 6 7" xfId="11046" xr:uid="{00000000-0005-0000-0000-000040910000}"/>
    <cellStyle name="Total 2 4 6 7 2" xfId="20298" xr:uid="{00000000-0005-0000-0000-000041910000}"/>
    <cellStyle name="Total 2 4 6 7 3" xfId="29550" xr:uid="{00000000-0005-0000-0000-000042910000}"/>
    <cellStyle name="Total 2 4 7" xfId="1704" xr:uid="{00000000-0005-0000-0000-000043910000}"/>
    <cellStyle name="Total 2 4 7 2" xfId="2457" xr:uid="{00000000-0005-0000-0000-000044910000}"/>
    <cellStyle name="Total 2 4 7 2 2" xfId="5905" xr:uid="{00000000-0005-0000-0000-000045910000}"/>
    <cellStyle name="Total 2 4 7 2 2 2" xfId="15157" xr:uid="{00000000-0005-0000-0000-000046910000}"/>
    <cellStyle name="Total 2 4 7 2 2 2 2" xfId="24409" xr:uid="{00000000-0005-0000-0000-000047910000}"/>
    <cellStyle name="Total 2 4 7 2 2 2 3" xfId="33661" xr:uid="{00000000-0005-0000-0000-000048910000}"/>
    <cellStyle name="Total 2 4 7 2 3" xfId="8587" xr:uid="{00000000-0005-0000-0000-000049910000}"/>
    <cellStyle name="Total 2 4 7 2 3 2" xfId="17839" xr:uid="{00000000-0005-0000-0000-00004A910000}"/>
    <cellStyle name="Total 2 4 7 2 3 2 2" xfId="27091" xr:uid="{00000000-0005-0000-0000-00004B910000}"/>
    <cellStyle name="Total 2 4 7 2 3 2 3" xfId="36343" xr:uid="{00000000-0005-0000-0000-00004C910000}"/>
    <cellStyle name="Total 2 4 7 2 4" xfId="11709" xr:uid="{00000000-0005-0000-0000-00004D910000}"/>
    <cellStyle name="Total 2 4 7 2 4 2" xfId="20961" xr:uid="{00000000-0005-0000-0000-00004E910000}"/>
    <cellStyle name="Total 2 4 7 2 4 3" xfId="30213" xr:uid="{00000000-0005-0000-0000-00004F910000}"/>
    <cellStyle name="Total 2 4 7 3" xfId="3113" xr:uid="{00000000-0005-0000-0000-000050910000}"/>
    <cellStyle name="Total 2 4 7 3 2" xfId="6561" xr:uid="{00000000-0005-0000-0000-000051910000}"/>
    <cellStyle name="Total 2 4 7 3 2 2" xfId="15813" xr:uid="{00000000-0005-0000-0000-000052910000}"/>
    <cellStyle name="Total 2 4 7 3 2 2 2" xfId="25065" xr:uid="{00000000-0005-0000-0000-000053910000}"/>
    <cellStyle name="Total 2 4 7 3 2 2 3" xfId="34317" xr:uid="{00000000-0005-0000-0000-000054910000}"/>
    <cellStyle name="Total 2 4 7 3 3" xfId="9243" xr:uid="{00000000-0005-0000-0000-000055910000}"/>
    <cellStyle name="Total 2 4 7 3 3 2" xfId="18495" xr:uid="{00000000-0005-0000-0000-000056910000}"/>
    <cellStyle name="Total 2 4 7 3 3 2 2" xfId="27747" xr:uid="{00000000-0005-0000-0000-000057910000}"/>
    <cellStyle name="Total 2 4 7 3 3 2 3" xfId="36999" xr:uid="{00000000-0005-0000-0000-000058910000}"/>
    <cellStyle name="Total 2 4 7 3 4" xfId="12365" xr:uid="{00000000-0005-0000-0000-000059910000}"/>
    <cellStyle name="Total 2 4 7 3 4 2" xfId="21617" xr:uid="{00000000-0005-0000-0000-00005A910000}"/>
    <cellStyle name="Total 2 4 7 3 4 3" xfId="30869" xr:uid="{00000000-0005-0000-0000-00005B910000}"/>
    <cellStyle name="Total 2 4 7 4" xfId="3748" xr:uid="{00000000-0005-0000-0000-00005C910000}"/>
    <cellStyle name="Total 2 4 7 4 2" xfId="7196" xr:uid="{00000000-0005-0000-0000-00005D910000}"/>
    <cellStyle name="Total 2 4 7 4 2 2" xfId="16448" xr:uid="{00000000-0005-0000-0000-00005E910000}"/>
    <cellStyle name="Total 2 4 7 4 2 2 2" xfId="25700" xr:uid="{00000000-0005-0000-0000-00005F910000}"/>
    <cellStyle name="Total 2 4 7 4 2 2 3" xfId="34952" xr:uid="{00000000-0005-0000-0000-000060910000}"/>
    <cellStyle name="Total 2 4 7 4 3" xfId="9878" xr:uid="{00000000-0005-0000-0000-000061910000}"/>
    <cellStyle name="Total 2 4 7 4 3 2" xfId="19130" xr:uid="{00000000-0005-0000-0000-000062910000}"/>
    <cellStyle name="Total 2 4 7 4 3 2 2" xfId="28382" xr:uid="{00000000-0005-0000-0000-000063910000}"/>
    <cellStyle name="Total 2 4 7 4 3 2 3" xfId="37634" xr:uid="{00000000-0005-0000-0000-000064910000}"/>
    <cellStyle name="Total 2 4 7 4 4" xfId="13000" xr:uid="{00000000-0005-0000-0000-000065910000}"/>
    <cellStyle name="Total 2 4 7 4 4 2" xfId="22252" xr:uid="{00000000-0005-0000-0000-000066910000}"/>
    <cellStyle name="Total 2 4 7 4 4 3" xfId="31504" xr:uid="{00000000-0005-0000-0000-000067910000}"/>
    <cellStyle name="Total 2 4 7 5" xfId="5154" xr:uid="{00000000-0005-0000-0000-000068910000}"/>
    <cellStyle name="Total 2 4 7 5 2" xfId="14406" xr:uid="{00000000-0005-0000-0000-000069910000}"/>
    <cellStyle name="Total 2 4 7 5 2 2" xfId="23658" xr:uid="{00000000-0005-0000-0000-00006A910000}"/>
    <cellStyle name="Total 2 4 7 5 2 3" xfId="32910" xr:uid="{00000000-0005-0000-0000-00006B910000}"/>
    <cellStyle name="Total 2 4 7 6" xfId="7837" xr:uid="{00000000-0005-0000-0000-00006C910000}"/>
    <cellStyle name="Total 2 4 7 6 2" xfId="17089" xr:uid="{00000000-0005-0000-0000-00006D910000}"/>
    <cellStyle name="Total 2 4 7 6 2 2" xfId="26341" xr:uid="{00000000-0005-0000-0000-00006E910000}"/>
    <cellStyle name="Total 2 4 7 6 2 3" xfId="35593" xr:uid="{00000000-0005-0000-0000-00006F910000}"/>
    <cellStyle name="Total 2 4 7 7" xfId="10959" xr:uid="{00000000-0005-0000-0000-000070910000}"/>
    <cellStyle name="Total 2 4 7 7 2" xfId="20211" xr:uid="{00000000-0005-0000-0000-000071910000}"/>
    <cellStyle name="Total 2 4 7 7 3" xfId="29463" xr:uid="{00000000-0005-0000-0000-000072910000}"/>
    <cellStyle name="Total 2 4 8" xfId="1906" xr:uid="{00000000-0005-0000-0000-000073910000}"/>
    <cellStyle name="Total 2 4 8 2" xfId="2659" xr:uid="{00000000-0005-0000-0000-000074910000}"/>
    <cellStyle name="Total 2 4 8 2 2" xfId="6107" xr:uid="{00000000-0005-0000-0000-000075910000}"/>
    <cellStyle name="Total 2 4 8 2 2 2" xfId="15359" xr:uid="{00000000-0005-0000-0000-000076910000}"/>
    <cellStyle name="Total 2 4 8 2 2 2 2" xfId="24611" xr:uid="{00000000-0005-0000-0000-000077910000}"/>
    <cellStyle name="Total 2 4 8 2 2 2 3" xfId="33863" xr:uid="{00000000-0005-0000-0000-000078910000}"/>
    <cellStyle name="Total 2 4 8 2 3" xfId="8789" xr:uid="{00000000-0005-0000-0000-000079910000}"/>
    <cellStyle name="Total 2 4 8 2 3 2" xfId="18041" xr:uid="{00000000-0005-0000-0000-00007A910000}"/>
    <cellStyle name="Total 2 4 8 2 3 2 2" xfId="27293" xr:uid="{00000000-0005-0000-0000-00007B910000}"/>
    <cellStyle name="Total 2 4 8 2 3 2 3" xfId="36545" xr:uid="{00000000-0005-0000-0000-00007C910000}"/>
    <cellStyle name="Total 2 4 8 2 4" xfId="11911" xr:uid="{00000000-0005-0000-0000-00007D910000}"/>
    <cellStyle name="Total 2 4 8 2 4 2" xfId="21163" xr:uid="{00000000-0005-0000-0000-00007E910000}"/>
    <cellStyle name="Total 2 4 8 2 4 3" xfId="30415" xr:uid="{00000000-0005-0000-0000-00007F910000}"/>
    <cellStyle name="Total 2 4 8 3" xfId="3315" xr:uid="{00000000-0005-0000-0000-000080910000}"/>
    <cellStyle name="Total 2 4 8 3 2" xfId="6763" xr:uid="{00000000-0005-0000-0000-000081910000}"/>
    <cellStyle name="Total 2 4 8 3 2 2" xfId="16015" xr:uid="{00000000-0005-0000-0000-000082910000}"/>
    <cellStyle name="Total 2 4 8 3 2 2 2" xfId="25267" xr:uid="{00000000-0005-0000-0000-000083910000}"/>
    <cellStyle name="Total 2 4 8 3 2 2 3" xfId="34519" xr:uid="{00000000-0005-0000-0000-000084910000}"/>
    <cellStyle name="Total 2 4 8 3 3" xfId="9445" xr:uid="{00000000-0005-0000-0000-000085910000}"/>
    <cellStyle name="Total 2 4 8 3 3 2" xfId="18697" xr:uid="{00000000-0005-0000-0000-000086910000}"/>
    <cellStyle name="Total 2 4 8 3 3 2 2" xfId="27949" xr:uid="{00000000-0005-0000-0000-000087910000}"/>
    <cellStyle name="Total 2 4 8 3 3 2 3" xfId="37201" xr:uid="{00000000-0005-0000-0000-000088910000}"/>
    <cellStyle name="Total 2 4 8 3 4" xfId="12567" xr:uid="{00000000-0005-0000-0000-000089910000}"/>
    <cellStyle name="Total 2 4 8 3 4 2" xfId="21819" xr:uid="{00000000-0005-0000-0000-00008A910000}"/>
    <cellStyle name="Total 2 4 8 3 4 3" xfId="31071" xr:uid="{00000000-0005-0000-0000-00008B910000}"/>
    <cellStyle name="Total 2 4 8 4" xfId="3950" xr:uid="{00000000-0005-0000-0000-00008C910000}"/>
    <cellStyle name="Total 2 4 8 4 2" xfId="7398" xr:uid="{00000000-0005-0000-0000-00008D910000}"/>
    <cellStyle name="Total 2 4 8 4 2 2" xfId="16650" xr:uid="{00000000-0005-0000-0000-00008E910000}"/>
    <cellStyle name="Total 2 4 8 4 2 2 2" xfId="25902" xr:uid="{00000000-0005-0000-0000-00008F910000}"/>
    <cellStyle name="Total 2 4 8 4 2 2 3" xfId="35154" xr:uid="{00000000-0005-0000-0000-000090910000}"/>
    <cellStyle name="Total 2 4 8 4 3" xfId="10080" xr:uid="{00000000-0005-0000-0000-000091910000}"/>
    <cellStyle name="Total 2 4 8 4 3 2" xfId="19332" xr:uid="{00000000-0005-0000-0000-000092910000}"/>
    <cellStyle name="Total 2 4 8 4 3 2 2" xfId="28584" xr:uid="{00000000-0005-0000-0000-000093910000}"/>
    <cellStyle name="Total 2 4 8 4 3 2 3" xfId="37836" xr:uid="{00000000-0005-0000-0000-000094910000}"/>
    <cellStyle name="Total 2 4 8 4 4" xfId="13202" xr:uid="{00000000-0005-0000-0000-000095910000}"/>
    <cellStyle name="Total 2 4 8 4 4 2" xfId="22454" xr:uid="{00000000-0005-0000-0000-000096910000}"/>
    <cellStyle name="Total 2 4 8 4 4 3" xfId="31706" xr:uid="{00000000-0005-0000-0000-000097910000}"/>
    <cellStyle name="Total 2 4 8 5" xfId="5356" xr:uid="{00000000-0005-0000-0000-000098910000}"/>
    <cellStyle name="Total 2 4 8 5 2" xfId="14608" xr:uid="{00000000-0005-0000-0000-000099910000}"/>
    <cellStyle name="Total 2 4 8 5 2 2" xfId="23860" xr:uid="{00000000-0005-0000-0000-00009A910000}"/>
    <cellStyle name="Total 2 4 8 5 2 3" xfId="33112" xr:uid="{00000000-0005-0000-0000-00009B910000}"/>
    <cellStyle name="Total 2 4 8 6" xfId="8039" xr:uid="{00000000-0005-0000-0000-00009C910000}"/>
    <cellStyle name="Total 2 4 8 6 2" xfId="17291" xr:uid="{00000000-0005-0000-0000-00009D910000}"/>
    <cellStyle name="Total 2 4 8 6 2 2" xfId="26543" xr:uid="{00000000-0005-0000-0000-00009E910000}"/>
    <cellStyle name="Total 2 4 8 6 2 3" xfId="35795" xr:uid="{00000000-0005-0000-0000-00009F910000}"/>
    <cellStyle name="Total 2 4 8 7" xfId="11161" xr:uid="{00000000-0005-0000-0000-0000A0910000}"/>
    <cellStyle name="Total 2 4 8 7 2" xfId="20413" xr:uid="{00000000-0005-0000-0000-0000A1910000}"/>
    <cellStyle name="Total 2 4 8 7 3" xfId="29665" xr:uid="{00000000-0005-0000-0000-0000A2910000}"/>
    <cellStyle name="Total 2 4 9" xfId="2021" xr:uid="{00000000-0005-0000-0000-0000A3910000}"/>
    <cellStyle name="Total 2 4 9 2" xfId="2770" xr:uid="{00000000-0005-0000-0000-0000A4910000}"/>
    <cellStyle name="Total 2 4 9 2 2" xfId="6218" xr:uid="{00000000-0005-0000-0000-0000A5910000}"/>
    <cellStyle name="Total 2 4 9 2 2 2" xfId="15470" xr:uid="{00000000-0005-0000-0000-0000A6910000}"/>
    <cellStyle name="Total 2 4 9 2 2 2 2" xfId="24722" xr:uid="{00000000-0005-0000-0000-0000A7910000}"/>
    <cellStyle name="Total 2 4 9 2 2 2 3" xfId="33974" xr:uid="{00000000-0005-0000-0000-0000A8910000}"/>
    <cellStyle name="Total 2 4 9 2 3" xfId="8900" xr:uid="{00000000-0005-0000-0000-0000A9910000}"/>
    <cellStyle name="Total 2 4 9 2 3 2" xfId="18152" xr:uid="{00000000-0005-0000-0000-0000AA910000}"/>
    <cellStyle name="Total 2 4 9 2 3 2 2" xfId="27404" xr:uid="{00000000-0005-0000-0000-0000AB910000}"/>
    <cellStyle name="Total 2 4 9 2 3 2 3" xfId="36656" xr:uid="{00000000-0005-0000-0000-0000AC910000}"/>
    <cellStyle name="Total 2 4 9 2 4" xfId="12022" xr:uid="{00000000-0005-0000-0000-0000AD910000}"/>
    <cellStyle name="Total 2 4 9 2 4 2" xfId="21274" xr:uid="{00000000-0005-0000-0000-0000AE910000}"/>
    <cellStyle name="Total 2 4 9 2 4 3" xfId="30526" xr:uid="{00000000-0005-0000-0000-0000AF910000}"/>
    <cellStyle name="Total 2 4 9 3" xfId="3426" xr:uid="{00000000-0005-0000-0000-0000B0910000}"/>
    <cellStyle name="Total 2 4 9 3 2" xfId="6874" xr:uid="{00000000-0005-0000-0000-0000B1910000}"/>
    <cellStyle name="Total 2 4 9 3 2 2" xfId="16126" xr:uid="{00000000-0005-0000-0000-0000B2910000}"/>
    <cellStyle name="Total 2 4 9 3 2 2 2" xfId="25378" xr:uid="{00000000-0005-0000-0000-0000B3910000}"/>
    <cellStyle name="Total 2 4 9 3 2 2 3" xfId="34630" xr:uid="{00000000-0005-0000-0000-0000B4910000}"/>
    <cellStyle name="Total 2 4 9 3 3" xfId="9556" xr:uid="{00000000-0005-0000-0000-0000B5910000}"/>
    <cellStyle name="Total 2 4 9 3 3 2" xfId="18808" xr:uid="{00000000-0005-0000-0000-0000B6910000}"/>
    <cellStyle name="Total 2 4 9 3 3 2 2" xfId="28060" xr:uid="{00000000-0005-0000-0000-0000B7910000}"/>
    <cellStyle name="Total 2 4 9 3 3 2 3" xfId="37312" xr:uid="{00000000-0005-0000-0000-0000B8910000}"/>
    <cellStyle name="Total 2 4 9 3 4" xfId="12678" xr:uid="{00000000-0005-0000-0000-0000B9910000}"/>
    <cellStyle name="Total 2 4 9 3 4 2" xfId="21930" xr:uid="{00000000-0005-0000-0000-0000BA910000}"/>
    <cellStyle name="Total 2 4 9 3 4 3" xfId="31182" xr:uid="{00000000-0005-0000-0000-0000BB910000}"/>
    <cellStyle name="Total 2 4 9 4" xfId="4061" xr:uid="{00000000-0005-0000-0000-0000BC910000}"/>
    <cellStyle name="Total 2 4 9 4 2" xfId="7509" xr:uid="{00000000-0005-0000-0000-0000BD910000}"/>
    <cellStyle name="Total 2 4 9 4 2 2" xfId="16761" xr:uid="{00000000-0005-0000-0000-0000BE910000}"/>
    <cellStyle name="Total 2 4 9 4 2 2 2" xfId="26013" xr:uid="{00000000-0005-0000-0000-0000BF910000}"/>
    <cellStyle name="Total 2 4 9 4 2 2 3" xfId="35265" xr:uid="{00000000-0005-0000-0000-0000C0910000}"/>
    <cellStyle name="Total 2 4 9 4 3" xfId="10191" xr:uid="{00000000-0005-0000-0000-0000C1910000}"/>
    <cellStyle name="Total 2 4 9 4 3 2" xfId="19443" xr:uid="{00000000-0005-0000-0000-0000C2910000}"/>
    <cellStyle name="Total 2 4 9 4 3 2 2" xfId="28695" xr:uid="{00000000-0005-0000-0000-0000C3910000}"/>
    <cellStyle name="Total 2 4 9 4 3 2 3" xfId="37947" xr:uid="{00000000-0005-0000-0000-0000C4910000}"/>
    <cellStyle name="Total 2 4 9 4 4" xfId="13313" xr:uid="{00000000-0005-0000-0000-0000C5910000}"/>
    <cellStyle name="Total 2 4 9 4 4 2" xfId="22565" xr:uid="{00000000-0005-0000-0000-0000C6910000}"/>
    <cellStyle name="Total 2 4 9 4 4 3" xfId="31817" xr:uid="{00000000-0005-0000-0000-0000C7910000}"/>
    <cellStyle name="Total 2 4 9 5" xfId="5469" xr:uid="{00000000-0005-0000-0000-0000C8910000}"/>
    <cellStyle name="Total 2 4 9 5 2" xfId="14721" xr:uid="{00000000-0005-0000-0000-0000C9910000}"/>
    <cellStyle name="Total 2 4 9 5 2 2" xfId="23973" xr:uid="{00000000-0005-0000-0000-0000CA910000}"/>
    <cellStyle name="Total 2 4 9 5 2 3" xfId="33225" xr:uid="{00000000-0005-0000-0000-0000CB910000}"/>
    <cellStyle name="Total 2 4 9 6" xfId="8151" xr:uid="{00000000-0005-0000-0000-0000CC910000}"/>
    <cellStyle name="Total 2 4 9 6 2" xfId="17403" xr:uid="{00000000-0005-0000-0000-0000CD910000}"/>
    <cellStyle name="Total 2 4 9 6 2 2" xfId="26655" xr:uid="{00000000-0005-0000-0000-0000CE910000}"/>
    <cellStyle name="Total 2 4 9 6 2 3" xfId="35907" xr:uid="{00000000-0005-0000-0000-0000CF910000}"/>
    <cellStyle name="Total 2 4 9 7" xfId="11273" xr:uid="{00000000-0005-0000-0000-0000D0910000}"/>
    <cellStyle name="Total 2 4 9 7 2" xfId="20525" xr:uid="{00000000-0005-0000-0000-0000D1910000}"/>
    <cellStyle name="Total 2 4 9 7 3" xfId="29777" xr:uid="{00000000-0005-0000-0000-0000D2910000}"/>
    <cellStyle name="Total 2 5" xfId="543" xr:uid="{00000000-0005-0000-0000-0000D3910000}"/>
    <cellStyle name="Total 2 5 10" xfId="4444" xr:uid="{00000000-0005-0000-0000-0000D4910000}"/>
    <cellStyle name="Total 2 5 10 2" xfId="13696" xr:uid="{00000000-0005-0000-0000-0000D5910000}"/>
    <cellStyle name="Total 2 5 10 2 2" xfId="22948" xr:uid="{00000000-0005-0000-0000-0000D6910000}"/>
    <cellStyle name="Total 2 5 10 2 3" xfId="32200" xr:uid="{00000000-0005-0000-0000-0000D7910000}"/>
    <cellStyle name="Total 2 5 11" xfId="5013" xr:uid="{00000000-0005-0000-0000-0000D8910000}"/>
    <cellStyle name="Total 2 5 11 2" xfId="14265" xr:uid="{00000000-0005-0000-0000-0000D9910000}"/>
    <cellStyle name="Total 2 5 11 2 2" xfId="23517" xr:uid="{00000000-0005-0000-0000-0000DA910000}"/>
    <cellStyle name="Total 2 5 11 2 3" xfId="32769" xr:uid="{00000000-0005-0000-0000-0000DB910000}"/>
    <cellStyle name="Total 2 5 12" xfId="10512" xr:uid="{00000000-0005-0000-0000-0000DC910000}"/>
    <cellStyle name="Total 2 5 12 2" xfId="19764" xr:uid="{00000000-0005-0000-0000-0000DD910000}"/>
    <cellStyle name="Total 2 5 12 3" xfId="29016" xr:uid="{00000000-0005-0000-0000-0000DE910000}"/>
    <cellStyle name="Total 2 5 2" xfId="1823" xr:uid="{00000000-0005-0000-0000-0000DF910000}"/>
    <cellStyle name="Total 2 5 2 2" xfId="2576" xr:uid="{00000000-0005-0000-0000-0000E0910000}"/>
    <cellStyle name="Total 2 5 2 2 2" xfId="6024" xr:uid="{00000000-0005-0000-0000-0000E1910000}"/>
    <cellStyle name="Total 2 5 2 2 2 2" xfId="15276" xr:uid="{00000000-0005-0000-0000-0000E2910000}"/>
    <cellStyle name="Total 2 5 2 2 2 2 2" xfId="24528" xr:uid="{00000000-0005-0000-0000-0000E3910000}"/>
    <cellStyle name="Total 2 5 2 2 2 2 3" xfId="33780" xr:uid="{00000000-0005-0000-0000-0000E4910000}"/>
    <cellStyle name="Total 2 5 2 2 3" xfId="8706" xr:uid="{00000000-0005-0000-0000-0000E5910000}"/>
    <cellStyle name="Total 2 5 2 2 3 2" xfId="17958" xr:uid="{00000000-0005-0000-0000-0000E6910000}"/>
    <cellStyle name="Total 2 5 2 2 3 2 2" xfId="27210" xr:uid="{00000000-0005-0000-0000-0000E7910000}"/>
    <cellStyle name="Total 2 5 2 2 3 2 3" xfId="36462" xr:uid="{00000000-0005-0000-0000-0000E8910000}"/>
    <cellStyle name="Total 2 5 2 2 4" xfId="11828" xr:uid="{00000000-0005-0000-0000-0000E9910000}"/>
    <cellStyle name="Total 2 5 2 2 4 2" xfId="21080" xr:uid="{00000000-0005-0000-0000-0000EA910000}"/>
    <cellStyle name="Total 2 5 2 2 4 3" xfId="30332" xr:uid="{00000000-0005-0000-0000-0000EB910000}"/>
    <cellStyle name="Total 2 5 2 3" xfId="3232" xr:uid="{00000000-0005-0000-0000-0000EC910000}"/>
    <cellStyle name="Total 2 5 2 3 2" xfId="6680" xr:uid="{00000000-0005-0000-0000-0000ED910000}"/>
    <cellStyle name="Total 2 5 2 3 2 2" xfId="15932" xr:uid="{00000000-0005-0000-0000-0000EE910000}"/>
    <cellStyle name="Total 2 5 2 3 2 2 2" xfId="25184" xr:uid="{00000000-0005-0000-0000-0000EF910000}"/>
    <cellStyle name="Total 2 5 2 3 2 2 3" xfId="34436" xr:uid="{00000000-0005-0000-0000-0000F0910000}"/>
    <cellStyle name="Total 2 5 2 3 3" xfId="9362" xr:uid="{00000000-0005-0000-0000-0000F1910000}"/>
    <cellStyle name="Total 2 5 2 3 3 2" xfId="18614" xr:uid="{00000000-0005-0000-0000-0000F2910000}"/>
    <cellStyle name="Total 2 5 2 3 3 2 2" xfId="27866" xr:uid="{00000000-0005-0000-0000-0000F3910000}"/>
    <cellStyle name="Total 2 5 2 3 3 2 3" xfId="37118" xr:uid="{00000000-0005-0000-0000-0000F4910000}"/>
    <cellStyle name="Total 2 5 2 3 4" xfId="12484" xr:uid="{00000000-0005-0000-0000-0000F5910000}"/>
    <cellStyle name="Total 2 5 2 3 4 2" xfId="21736" xr:uid="{00000000-0005-0000-0000-0000F6910000}"/>
    <cellStyle name="Total 2 5 2 3 4 3" xfId="30988" xr:uid="{00000000-0005-0000-0000-0000F7910000}"/>
    <cellStyle name="Total 2 5 2 4" xfId="3867" xr:uid="{00000000-0005-0000-0000-0000F8910000}"/>
    <cellStyle name="Total 2 5 2 4 2" xfId="7315" xr:uid="{00000000-0005-0000-0000-0000F9910000}"/>
    <cellStyle name="Total 2 5 2 4 2 2" xfId="16567" xr:uid="{00000000-0005-0000-0000-0000FA910000}"/>
    <cellStyle name="Total 2 5 2 4 2 2 2" xfId="25819" xr:uid="{00000000-0005-0000-0000-0000FB910000}"/>
    <cellStyle name="Total 2 5 2 4 2 2 3" xfId="35071" xr:uid="{00000000-0005-0000-0000-0000FC910000}"/>
    <cellStyle name="Total 2 5 2 4 3" xfId="9997" xr:uid="{00000000-0005-0000-0000-0000FD910000}"/>
    <cellStyle name="Total 2 5 2 4 3 2" xfId="19249" xr:uid="{00000000-0005-0000-0000-0000FE910000}"/>
    <cellStyle name="Total 2 5 2 4 3 2 2" xfId="28501" xr:uid="{00000000-0005-0000-0000-0000FF910000}"/>
    <cellStyle name="Total 2 5 2 4 3 2 3" xfId="37753" xr:uid="{00000000-0005-0000-0000-000000920000}"/>
    <cellStyle name="Total 2 5 2 4 4" xfId="13119" xr:uid="{00000000-0005-0000-0000-000001920000}"/>
    <cellStyle name="Total 2 5 2 4 4 2" xfId="22371" xr:uid="{00000000-0005-0000-0000-000002920000}"/>
    <cellStyle name="Total 2 5 2 4 4 3" xfId="31623" xr:uid="{00000000-0005-0000-0000-000003920000}"/>
    <cellStyle name="Total 2 5 2 5" xfId="5273" xr:uid="{00000000-0005-0000-0000-000004920000}"/>
    <cellStyle name="Total 2 5 2 5 2" xfId="14525" xr:uid="{00000000-0005-0000-0000-000005920000}"/>
    <cellStyle name="Total 2 5 2 5 2 2" xfId="23777" xr:uid="{00000000-0005-0000-0000-000006920000}"/>
    <cellStyle name="Total 2 5 2 5 2 3" xfId="33029" xr:uid="{00000000-0005-0000-0000-000007920000}"/>
    <cellStyle name="Total 2 5 2 6" xfId="7956" xr:uid="{00000000-0005-0000-0000-000008920000}"/>
    <cellStyle name="Total 2 5 2 6 2" xfId="17208" xr:uid="{00000000-0005-0000-0000-000009920000}"/>
    <cellStyle name="Total 2 5 2 6 2 2" xfId="26460" xr:uid="{00000000-0005-0000-0000-00000A920000}"/>
    <cellStyle name="Total 2 5 2 6 2 3" xfId="35712" xr:uid="{00000000-0005-0000-0000-00000B920000}"/>
    <cellStyle name="Total 2 5 2 7" xfId="11078" xr:uid="{00000000-0005-0000-0000-00000C920000}"/>
    <cellStyle name="Total 2 5 2 7 2" xfId="20330" xr:uid="{00000000-0005-0000-0000-00000D920000}"/>
    <cellStyle name="Total 2 5 2 7 3" xfId="29582" xr:uid="{00000000-0005-0000-0000-00000E920000}"/>
    <cellStyle name="Total 2 5 3" xfId="1714" xr:uid="{00000000-0005-0000-0000-00000F920000}"/>
    <cellStyle name="Total 2 5 3 2" xfId="2467" xr:uid="{00000000-0005-0000-0000-000010920000}"/>
    <cellStyle name="Total 2 5 3 2 2" xfId="5915" xr:uid="{00000000-0005-0000-0000-000011920000}"/>
    <cellStyle name="Total 2 5 3 2 2 2" xfId="15167" xr:uid="{00000000-0005-0000-0000-000012920000}"/>
    <cellStyle name="Total 2 5 3 2 2 2 2" xfId="24419" xr:uid="{00000000-0005-0000-0000-000013920000}"/>
    <cellStyle name="Total 2 5 3 2 2 2 3" xfId="33671" xr:uid="{00000000-0005-0000-0000-000014920000}"/>
    <cellStyle name="Total 2 5 3 2 3" xfId="8597" xr:uid="{00000000-0005-0000-0000-000015920000}"/>
    <cellStyle name="Total 2 5 3 2 3 2" xfId="17849" xr:uid="{00000000-0005-0000-0000-000016920000}"/>
    <cellStyle name="Total 2 5 3 2 3 2 2" xfId="27101" xr:uid="{00000000-0005-0000-0000-000017920000}"/>
    <cellStyle name="Total 2 5 3 2 3 2 3" xfId="36353" xr:uid="{00000000-0005-0000-0000-000018920000}"/>
    <cellStyle name="Total 2 5 3 2 4" xfId="11719" xr:uid="{00000000-0005-0000-0000-000019920000}"/>
    <cellStyle name="Total 2 5 3 2 4 2" xfId="20971" xr:uid="{00000000-0005-0000-0000-00001A920000}"/>
    <cellStyle name="Total 2 5 3 2 4 3" xfId="30223" xr:uid="{00000000-0005-0000-0000-00001B920000}"/>
    <cellStyle name="Total 2 5 3 3" xfId="3123" xr:uid="{00000000-0005-0000-0000-00001C920000}"/>
    <cellStyle name="Total 2 5 3 3 2" xfId="6571" xr:uid="{00000000-0005-0000-0000-00001D920000}"/>
    <cellStyle name="Total 2 5 3 3 2 2" xfId="15823" xr:uid="{00000000-0005-0000-0000-00001E920000}"/>
    <cellStyle name="Total 2 5 3 3 2 2 2" xfId="25075" xr:uid="{00000000-0005-0000-0000-00001F920000}"/>
    <cellStyle name="Total 2 5 3 3 2 2 3" xfId="34327" xr:uid="{00000000-0005-0000-0000-000020920000}"/>
    <cellStyle name="Total 2 5 3 3 3" xfId="9253" xr:uid="{00000000-0005-0000-0000-000021920000}"/>
    <cellStyle name="Total 2 5 3 3 3 2" xfId="18505" xr:uid="{00000000-0005-0000-0000-000022920000}"/>
    <cellStyle name="Total 2 5 3 3 3 2 2" xfId="27757" xr:uid="{00000000-0005-0000-0000-000023920000}"/>
    <cellStyle name="Total 2 5 3 3 3 2 3" xfId="37009" xr:uid="{00000000-0005-0000-0000-000024920000}"/>
    <cellStyle name="Total 2 5 3 3 4" xfId="12375" xr:uid="{00000000-0005-0000-0000-000025920000}"/>
    <cellStyle name="Total 2 5 3 3 4 2" xfId="21627" xr:uid="{00000000-0005-0000-0000-000026920000}"/>
    <cellStyle name="Total 2 5 3 3 4 3" xfId="30879" xr:uid="{00000000-0005-0000-0000-000027920000}"/>
    <cellStyle name="Total 2 5 3 4" xfId="3758" xr:uid="{00000000-0005-0000-0000-000028920000}"/>
    <cellStyle name="Total 2 5 3 4 2" xfId="7206" xr:uid="{00000000-0005-0000-0000-000029920000}"/>
    <cellStyle name="Total 2 5 3 4 2 2" xfId="16458" xr:uid="{00000000-0005-0000-0000-00002A920000}"/>
    <cellStyle name="Total 2 5 3 4 2 2 2" xfId="25710" xr:uid="{00000000-0005-0000-0000-00002B920000}"/>
    <cellStyle name="Total 2 5 3 4 2 2 3" xfId="34962" xr:uid="{00000000-0005-0000-0000-00002C920000}"/>
    <cellStyle name="Total 2 5 3 4 3" xfId="9888" xr:uid="{00000000-0005-0000-0000-00002D920000}"/>
    <cellStyle name="Total 2 5 3 4 3 2" xfId="19140" xr:uid="{00000000-0005-0000-0000-00002E920000}"/>
    <cellStyle name="Total 2 5 3 4 3 2 2" xfId="28392" xr:uid="{00000000-0005-0000-0000-00002F920000}"/>
    <cellStyle name="Total 2 5 3 4 3 2 3" xfId="37644" xr:uid="{00000000-0005-0000-0000-000030920000}"/>
    <cellStyle name="Total 2 5 3 4 4" xfId="13010" xr:uid="{00000000-0005-0000-0000-000031920000}"/>
    <cellStyle name="Total 2 5 3 4 4 2" xfId="22262" xr:uid="{00000000-0005-0000-0000-000032920000}"/>
    <cellStyle name="Total 2 5 3 4 4 3" xfId="31514" xr:uid="{00000000-0005-0000-0000-000033920000}"/>
    <cellStyle name="Total 2 5 3 5" xfId="5164" xr:uid="{00000000-0005-0000-0000-000034920000}"/>
    <cellStyle name="Total 2 5 3 5 2" xfId="14416" xr:uid="{00000000-0005-0000-0000-000035920000}"/>
    <cellStyle name="Total 2 5 3 5 2 2" xfId="23668" xr:uid="{00000000-0005-0000-0000-000036920000}"/>
    <cellStyle name="Total 2 5 3 5 2 3" xfId="32920" xr:uid="{00000000-0005-0000-0000-000037920000}"/>
    <cellStyle name="Total 2 5 3 6" xfId="7847" xr:uid="{00000000-0005-0000-0000-000038920000}"/>
    <cellStyle name="Total 2 5 3 6 2" xfId="17099" xr:uid="{00000000-0005-0000-0000-000039920000}"/>
    <cellStyle name="Total 2 5 3 6 2 2" xfId="26351" xr:uid="{00000000-0005-0000-0000-00003A920000}"/>
    <cellStyle name="Total 2 5 3 6 2 3" xfId="35603" xr:uid="{00000000-0005-0000-0000-00003B920000}"/>
    <cellStyle name="Total 2 5 3 7" xfId="10969" xr:uid="{00000000-0005-0000-0000-00003C920000}"/>
    <cellStyle name="Total 2 5 3 7 2" xfId="20221" xr:uid="{00000000-0005-0000-0000-00003D920000}"/>
    <cellStyle name="Total 2 5 3 7 3" xfId="29473" xr:uid="{00000000-0005-0000-0000-00003E920000}"/>
    <cellStyle name="Total 2 5 4" xfId="1807" xr:uid="{00000000-0005-0000-0000-00003F920000}"/>
    <cellStyle name="Total 2 5 4 2" xfId="2560" xr:uid="{00000000-0005-0000-0000-000040920000}"/>
    <cellStyle name="Total 2 5 4 2 2" xfId="6008" xr:uid="{00000000-0005-0000-0000-000041920000}"/>
    <cellStyle name="Total 2 5 4 2 2 2" xfId="15260" xr:uid="{00000000-0005-0000-0000-000042920000}"/>
    <cellStyle name="Total 2 5 4 2 2 2 2" xfId="24512" xr:uid="{00000000-0005-0000-0000-000043920000}"/>
    <cellStyle name="Total 2 5 4 2 2 2 3" xfId="33764" xr:uid="{00000000-0005-0000-0000-000044920000}"/>
    <cellStyle name="Total 2 5 4 2 3" xfId="8690" xr:uid="{00000000-0005-0000-0000-000045920000}"/>
    <cellStyle name="Total 2 5 4 2 3 2" xfId="17942" xr:uid="{00000000-0005-0000-0000-000046920000}"/>
    <cellStyle name="Total 2 5 4 2 3 2 2" xfId="27194" xr:uid="{00000000-0005-0000-0000-000047920000}"/>
    <cellStyle name="Total 2 5 4 2 3 2 3" xfId="36446" xr:uid="{00000000-0005-0000-0000-000048920000}"/>
    <cellStyle name="Total 2 5 4 2 4" xfId="11812" xr:uid="{00000000-0005-0000-0000-000049920000}"/>
    <cellStyle name="Total 2 5 4 2 4 2" xfId="21064" xr:uid="{00000000-0005-0000-0000-00004A920000}"/>
    <cellStyle name="Total 2 5 4 2 4 3" xfId="30316" xr:uid="{00000000-0005-0000-0000-00004B920000}"/>
    <cellStyle name="Total 2 5 4 3" xfId="3216" xr:uid="{00000000-0005-0000-0000-00004C920000}"/>
    <cellStyle name="Total 2 5 4 3 2" xfId="6664" xr:uid="{00000000-0005-0000-0000-00004D920000}"/>
    <cellStyle name="Total 2 5 4 3 2 2" xfId="15916" xr:uid="{00000000-0005-0000-0000-00004E920000}"/>
    <cellStyle name="Total 2 5 4 3 2 2 2" xfId="25168" xr:uid="{00000000-0005-0000-0000-00004F920000}"/>
    <cellStyle name="Total 2 5 4 3 2 2 3" xfId="34420" xr:uid="{00000000-0005-0000-0000-000050920000}"/>
    <cellStyle name="Total 2 5 4 3 3" xfId="9346" xr:uid="{00000000-0005-0000-0000-000051920000}"/>
    <cellStyle name="Total 2 5 4 3 3 2" xfId="18598" xr:uid="{00000000-0005-0000-0000-000052920000}"/>
    <cellStyle name="Total 2 5 4 3 3 2 2" xfId="27850" xr:uid="{00000000-0005-0000-0000-000053920000}"/>
    <cellStyle name="Total 2 5 4 3 3 2 3" xfId="37102" xr:uid="{00000000-0005-0000-0000-000054920000}"/>
    <cellStyle name="Total 2 5 4 3 4" xfId="12468" xr:uid="{00000000-0005-0000-0000-000055920000}"/>
    <cellStyle name="Total 2 5 4 3 4 2" xfId="21720" xr:uid="{00000000-0005-0000-0000-000056920000}"/>
    <cellStyle name="Total 2 5 4 3 4 3" xfId="30972" xr:uid="{00000000-0005-0000-0000-000057920000}"/>
    <cellStyle name="Total 2 5 4 4" xfId="3851" xr:uid="{00000000-0005-0000-0000-000058920000}"/>
    <cellStyle name="Total 2 5 4 4 2" xfId="7299" xr:uid="{00000000-0005-0000-0000-000059920000}"/>
    <cellStyle name="Total 2 5 4 4 2 2" xfId="16551" xr:uid="{00000000-0005-0000-0000-00005A920000}"/>
    <cellStyle name="Total 2 5 4 4 2 2 2" xfId="25803" xr:uid="{00000000-0005-0000-0000-00005B920000}"/>
    <cellStyle name="Total 2 5 4 4 2 2 3" xfId="35055" xr:uid="{00000000-0005-0000-0000-00005C920000}"/>
    <cellStyle name="Total 2 5 4 4 3" xfId="9981" xr:uid="{00000000-0005-0000-0000-00005D920000}"/>
    <cellStyle name="Total 2 5 4 4 3 2" xfId="19233" xr:uid="{00000000-0005-0000-0000-00005E920000}"/>
    <cellStyle name="Total 2 5 4 4 3 2 2" xfId="28485" xr:uid="{00000000-0005-0000-0000-00005F920000}"/>
    <cellStyle name="Total 2 5 4 4 3 2 3" xfId="37737" xr:uid="{00000000-0005-0000-0000-000060920000}"/>
    <cellStyle name="Total 2 5 4 4 4" xfId="13103" xr:uid="{00000000-0005-0000-0000-000061920000}"/>
    <cellStyle name="Total 2 5 4 4 4 2" xfId="22355" xr:uid="{00000000-0005-0000-0000-000062920000}"/>
    <cellStyle name="Total 2 5 4 4 4 3" xfId="31607" xr:uid="{00000000-0005-0000-0000-000063920000}"/>
    <cellStyle name="Total 2 5 4 5" xfId="5257" xr:uid="{00000000-0005-0000-0000-000064920000}"/>
    <cellStyle name="Total 2 5 4 5 2" xfId="14509" xr:uid="{00000000-0005-0000-0000-000065920000}"/>
    <cellStyle name="Total 2 5 4 5 2 2" xfId="23761" xr:uid="{00000000-0005-0000-0000-000066920000}"/>
    <cellStyle name="Total 2 5 4 5 2 3" xfId="33013" xr:uid="{00000000-0005-0000-0000-000067920000}"/>
    <cellStyle name="Total 2 5 4 6" xfId="7940" xr:uid="{00000000-0005-0000-0000-000068920000}"/>
    <cellStyle name="Total 2 5 4 6 2" xfId="17192" xr:uid="{00000000-0005-0000-0000-000069920000}"/>
    <cellStyle name="Total 2 5 4 6 2 2" xfId="26444" xr:uid="{00000000-0005-0000-0000-00006A920000}"/>
    <cellStyle name="Total 2 5 4 6 2 3" xfId="35696" xr:uid="{00000000-0005-0000-0000-00006B920000}"/>
    <cellStyle name="Total 2 5 4 7" xfId="11062" xr:uid="{00000000-0005-0000-0000-00006C920000}"/>
    <cellStyle name="Total 2 5 4 7 2" xfId="20314" xr:uid="{00000000-0005-0000-0000-00006D920000}"/>
    <cellStyle name="Total 2 5 4 7 3" xfId="29566" xr:uid="{00000000-0005-0000-0000-00006E920000}"/>
    <cellStyle name="Total 2 5 5" xfId="1703" xr:uid="{00000000-0005-0000-0000-00006F920000}"/>
    <cellStyle name="Total 2 5 5 2" xfId="2456" xr:uid="{00000000-0005-0000-0000-000070920000}"/>
    <cellStyle name="Total 2 5 5 2 2" xfId="5904" xr:uid="{00000000-0005-0000-0000-000071920000}"/>
    <cellStyle name="Total 2 5 5 2 2 2" xfId="15156" xr:uid="{00000000-0005-0000-0000-000072920000}"/>
    <cellStyle name="Total 2 5 5 2 2 2 2" xfId="24408" xr:uid="{00000000-0005-0000-0000-000073920000}"/>
    <cellStyle name="Total 2 5 5 2 2 2 3" xfId="33660" xr:uid="{00000000-0005-0000-0000-000074920000}"/>
    <cellStyle name="Total 2 5 5 2 3" xfId="8586" xr:uid="{00000000-0005-0000-0000-000075920000}"/>
    <cellStyle name="Total 2 5 5 2 3 2" xfId="17838" xr:uid="{00000000-0005-0000-0000-000076920000}"/>
    <cellStyle name="Total 2 5 5 2 3 2 2" xfId="27090" xr:uid="{00000000-0005-0000-0000-000077920000}"/>
    <cellStyle name="Total 2 5 5 2 3 2 3" xfId="36342" xr:uid="{00000000-0005-0000-0000-000078920000}"/>
    <cellStyle name="Total 2 5 5 2 4" xfId="11708" xr:uid="{00000000-0005-0000-0000-000079920000}"/>
    <cellStyle name="Total 2 5 5 2 4 2" xfId="20960" xr:uid="{00000000-0005-0000-0000-00007A920000}"/>
    <cellStyle name="Total 2 5 5 2 4 3" xfId="30212" xr:uid="{00000000-0005-0000-0000-00007B920000}"/>
    <cellStyle name="Total 2 5 5 3" xfId="3112" xr:uid="{00000000-0005-0000-0000-00007C920000}"/>
    <cellStyle name="Total 2 5 5 3 2" xfId="6560" xr:uid="{00000000-0005-0000-0000-00007D920000}"/>
    <cellStyle name="Total 2 5 5 3 2 2" xfId="15812" xr:uid="{00000000-0005-0000-0000-00007E920000}"/>
    <cellStyle name="Total 2 5 5 3 2 2 2" xfId="25064" xr:uid="{00000000-0005-0000-0000-00007F920000}"/>
    <cellStyle name="Total 2 5 5 3 2 2 3" xfId="34316" xr:uid="{00000000-0005-0000-0000-000080920000}"/>
    <cellStyle name="Total 2 5 5 3 3" xfId="9242" xr:uid="{00000000-0005-0000-0000-000081920000}"/>
    <cellStyle name="Total 2 5 5 3 3 2" xfId="18494" xr:uid="{00000000-0005-0000-0000-000082920000}"/>
    <cellStyle name="Total 2 5 5 3 3 2 2" xfId="27746" xr:uid="{00000000-0005-0000-0000-000083920000}"/>
    <cellStyle name="Total 2 5 5 3 3 2 3" xfId="36998" xr:uid="{00000000-0005-0000-0000-000084920000}"/>
    <cellStyle name="Total 2 5 5 3 4" xfId="12364" xr:uid="{00000000-0005-0000-0000-000085920000}"/>
    <cellStyle name="Total 2 5 5 3 4 2" xfId="21616" xr:uid="{00000000-0005-0000-0000-000086920000}"/>
    <cellStyle name="Total 2 5 5 3 4 3" xfId="30868" xr:uid="{00000000-0005-0000-0000-000087920000}"/>
    <cellStyle name="Total 2 5 5 4" xfId="3747" xr:uid="{00000000-0005-0000-0000-000088920000}"/>
    <cellStyle name="Total 2 5 5 4 2" xfId="7195" xr:uid="{00000000-0005-0000-0000-000089920000}"/>
    <cellStyle name="Total 2 5 5 4 2 2" xfId="16447" xr:uid="{00000000-0005-0000-0000-00008A920000}"/>
    <cellStyle name="Total 2 5 5 4 2 2 2" xfId="25699" xr:uid="{00000000-0005-0000-0000-00008B920000}"/>
    <cellStyle name="Total 2 5 5 4 2 2 3" xfId="34951" xr:uid="{00000000-0005-0000-0000-00008C920000}"/>
    <cellStyle name="Total 2 5 5 4 3" xfId="9877" xr:uid="{00000000-0005-0000-0000-00008D920000}"/>
    <cellStyle name="Total 2 5 5 4 3 2" xfId="19129" xr:uid="{00000000-0005-0000-0000-00008E920000}"/>
    <cellStyle name="Total 2 5 5 4 3 2 2" xfId="28381" xr:uid="{00000000-0005-0000-0000-00008F920000}"/>
    <cellStyle name="Total 2 5 5 4 3 2 3" xfId="37633" xr:uid="{00000000-0005-0000-0000-000090920000}"/>
    <cellStyle name="Total 2 5 5 4 4" xfId="12999" xr:uid="{00000000-0005-0000-0000-000091920000}"/>
    <cellStyle name="Total 2 5 5 4 4 2" xfId="22251" xr:uid="{00000000-0005-0000-0000-000092920000}"/>
    <cellStyle name="Total 2 5 5 4 4 3" xfId="31503" xr:uid="{00000000-0005-0000-0000-000093920000}"/>
    <cellStyle name="Total 2 5 5 5" xfId="5153" xr:uid="{00000000-0005-0000-0000-000094920000}"/>
    <cellStyle name="Total 2 5 5 5 2" xfId="14405" xr:uid="{00000000-0005-0000-0000-000095920000}"/>
    <cellStyle name="Total 2 5 5 5 2 2" xfId="23657" xr:uid="{00000000-0005-0000-0000-000096920000}"/>
    <cellStyle name="Total 2 5 5 5 2 3" xfId="32909" xr:uid="{00000000-0005-0000-0000-000097920000}"/>
    <cellStyle name="Total 2 5 5 6" xfId="7836" xr:uid="{00000000-0005-0000-0000-000098920000}"/>
    <cellStyle name="Total 2 5 5 6 2" xfId="17088" xr:uid="{00000000-0005-0000-0000-000099920000}"/>
    <cellStyle name="Total 2 5 5 6 2 2" xfId="26340" xr:uid="{00000000-0005-0000-0000-00009A920000}"/>
    <cellStyle name="Total 2 5 5 6 2 3" xfId="35592" xr:uid="{00000000-0005-0000-0000-00009B920000}"/>
    <cellStyle name="Total 2 5 5 7" xfId="10958" xr:uid="{00000000-0005-0000-0000-00009C920000}"/>
    <cellStyle name="Total 2 5 5 7 2" xfId="20210" xr:uid="{00000000-0005-0000-0000-00009D920000}"/>
    <cellStyle name="Total 2 5 5 7 3" xfId="29462" xr:uid="{00000000-0005-0000-0000-00009E920000}"/>
    <cellStyle name="Total 2 5 6" xfId="2101" xr:uid="{00000000-0005-0000-0000-00009F920000}"/>
    <cellStyle name="Total 2 5 6 2" xfId="2850" xr:uid="{00000000-0005-0000-0000-0000A0920000}"/>
    <cellStyle name="Total 2 5 6 2 2" xfId="6298" xr:uid="{00000000-0005-0000-0000-0000A1920000}"/>
    <cellStyle name="Total 2 5 6 2 2 2" xfId="15550" xr:uid="{00000000-0005-0000-0000-0000A2920000}"/>
    <cellStyle name="Total 2 5 6 2 2 2 2" xfId="24802" xr:uid="{00000000-0005-0000-0000-0000A3920000}"/>
    <cellStyle name="Total 2 5 6 2 2 2 3" xfId="34054" xr:uid="{00000000-0005-0000-0000-0000A4920000}"/>
    <cellStyle name="Total 2 5 6 2 3" xfId="8980" xr:uid="{00000000-0005-0000-0000-0000A5920000}"/>
    <cellStyle name="Total 2 5 6 2 3 2" xfId="18232" xr:uid="{00000000-0005-0000-0000-0000A6920000}"/>
    <cellStyle name="Total 2 5 6 2 3 2 2" xfId="27484" xr:uid="{00000000-0005-0000-0000-0000A7920000}"/>
    <cellStyle name="Total 2 5 6 2 3 2 3" xfId="36736" xr:uid="{00000000-0005-0000-0000-0000A8920000}"/>
    <cellStyle name="Total 2 5 6 2 4" xfId="12102" xr:uid="{00000000-0005-0000-0000-0000A9920000}"/>
    <cellStyle name="Total 2 5 6 2 4 2" xfId="21354" xr:uid="{00000000-0005-0000-0000-0000AA920000}"/>
    <cellStyle name="Total 2 5 6 2 4 3" xfId="30606" xr:uid="{00000000-0005-0000-0000-0000AB920000}"/>
    <cellStyle name="Total 2 5 6 3" xfId="3506" xr:uid="{00000000-0005-0000-0000-0000AC920000}"/>
    <cellStyle name="Total 2 5 6 3 2" xfId="6954" xr:uid="{00000000-0005-0000-0000-0000AD920000}"/>
    <cellStyle name="Total 2 5 6 3 2 2" xfId="16206" xr:uid="{00000000-0005-0000-0000-0000AE920000}"/>
    <cellStyle name="Total 2 5 6 3 2 2 2" xfId="25458" xr:uid="{00000000-0005-0000-0000-0000AF920000}"/>
    <cellStyle name="Total 2 5 6 3 2 2 3" xfId="34710" xr:uid="{00000000-0005-0000-0000-0000B0920000}"/>
    <cellStyle name="Total 2 5 6 3 3" xfId="9636" xr:uid="{00000000-0005-0000-0000-0000B1920000}"/>
    <cellStyle name="Total 2 5 6 3 3 2" xfId="18888" xr:uid="{00000000-0005-0000-0000-0000B2920000}"/>
    <cellStyle name="Total 2 5 6 3 3 2 2" xfId="28140" xr:uid="{00000000-0005-0000-0000-0000B3920000}"/>
    <cellStyle name="Total 2 5 6 3 3 2 3" xfId="37392" xr:uid="{00000000-0005-0000-0000-0000B4920000}"/>
    <cellStyle name="Total 2 5 6 3 4" xfId="12758" xr:uid="{00000000-0005-0000-0000-0000B5920000}"/>
    <cellStyle name="Total 2 5 6 3 4 2" xfId="22010" xr:uid="{00000000-0005-0000-0000-0000B6920000}"/>
    <cellStyle name="Total 2 5 6 3 4 3" xfId="31262" xr:uid="{00000000-0005-0000-0000-0000B7920000}"/>
    <cellStyle name="Total 2 5 6 4" xfId="4141" xr:uid="{00000000-0005-0000-0000-0000B8920000}"/>
    <cellStyle name="Total 2 5 6 4 2" xfId="7589" xr:uid="{00000000-0005-0000-0000-0000B9920000}"/>
    <cellStyle name="Total 2 5 6 4 2 2" xfId="16841" xr:uid="{00000000-0005-0000-0000-0000BA920000}"/>
    <cellStyle name="Total 2 5 6 4 2 2 2" xfId="26093" xr:uid="{00000000-0005-0000-0000-0000BB920000}"/>
    <cellStyle name="Total 2 5 6 4 2 2 3" xfId="35345" xr:uid="{00000000-0005-0000-0000-0000BC920000}"/>
    <cellStyle name="Total 2 5 6 4 3" xfId="10271" xr:uid="{00000000-0005-0000-0000-0000BD920000}"/>
    <cellStyle name="Total 2 5 6 4 3 2" xfId="19523" xr:uid="{00000000-0005-0000-0000-0000BE920000}"/>
    <cellStyle name="Total 2 5 6 4 3 2 2" xfId="28775" xr:uid="{00000000-0005-0000-0000-0000BF920000}"/>
    <cellStyle name="Total 2 5 6 4 3 2 3" xfId="38027" xr:uid="{00000000-0005-0000-0000-0000C0920000}"/>
    <cellStyle name="Total 2 5 6 4 4" xfId="13393" xr:uid="{00000000-0005-0000-0000-0000C1920000}"/>
    <cellStyle name="Total 2 5 6 4 4 2" xfId="22645" xr:uid="{00000000-0005-0000-0000-0000C2920000}"/>
    <cellStyle name="Total 2 5 6 4 4 3" xfId="31897" xr:uid="{00000000-0005-0000-0000-0000C3920000}"/>
    <cellStyle name="Total 2 5 6 5" xfId="5549" xr:uid="{00000000-0005-0000-0000-0000C4920000}"/>
    <cellStyle name="Total 2 5 6 5 2" xfId="14801" xr:uid="{00000000-0005-0000-0000-0000C5920000}"/>
    <cellStyle name="Total 2 5 6 5 2 2" xfId="24053" xr:uid="{00000000-0005-0000-0000-0000C6920000}"/>
    <cellStyle name="Total 2 5 6 5 2 3" xfId="33305" xr:uid="{00000000-0005-0000-0000-0000C7920000}"/>
    <cellStyle name="Total 2 5 6 6" xfId="8231" xr:uid="{00000000-0005-0000-0000-0000C8920000}"/>
    <cellStyle name="Total 2 5 6 6 2" xfId="17483" xr:uid="{00000000-0005-0000-0000-0000C9920000}"/>
    <cellStyle name="Total 2 5 6 6 2 2" xfId="26735" xr:uid="{00000000-0005-0000-0000-0000CA920000}"/>
    <cellStyle name="Total 2 5 6 6 2 3" xfId="35987" xr:uid="{00000000-0005-0000-0000-0000CB920000}"/>
    <cellStyle name="Total 2 5 6 7" xfId="11353" xr:uid="{00000000-0005-0000-0000-0000CC920000}"/>
    <cellStyle name="Total 2 5 6 7 2" xfId="20605" xr:uid="{00000000-0005-0000-0000-0000CD920000}"/>
    <cellStyle name="Total 2 5 6 7 3" xfId="29857" xr:uid="{00000000-0005-0000-0000-0000CE920000}"/>
    <cellStyle name="Total 2 5 7" xfId="986" xr:uid="{00000000-0005-0000-0000-0000CF920000}"/>
    <cellStyle name="Total 2 5 7 2" xfId="4714" xr:uid="{00000000-0005-0000-0000-0000D0920000}"/>
    <cellStyle name="Total 2 5 7 2 2" xfId="13966" xr:uid="{00000000-0005-0000-0000-0000D1920000}"/>
    <cellStyle name="Total 2 5 7 2 2 2" xfId="23218" xr:uid="{00000000-0005-0000-0000-0000D2920000}"/>
    <cellStyle name="Total 2 5 7 2 2 3" xfId="32470" xr:uid="{00000000-0005-0000-0000-0000D3920000}"/>
    <cellStyle name="Total 2 5 7 3" xfId="850" xr:uid="{00000000-0005-0000-0000-0000D4920000}"/>
    <cellStyle name="Total 2 5 7 3 2" xfId="10604" xr:uid="{00000000-0005-0000-0000-0000D5920000}"/>
    <cellStyle name="Total 2 5 7 3 2 2" xfId="19856" xr:uid="{00000000-0005-0000-0000-0000D6920000}"/>
    <cellStyle name="Total 2 5 7 3 2 3" xfId="29108" xr:uid="{00000000-0005-0000-0000-0000D7920000}"/>
    <cellStyle name="Total 2 5 7 4" xfId="10740" xr:uid="{00000000-0005-0000-0000-0000D8920000}"/>
    <cellStyle name="Total 2 5 7 4 2" xfId="19992" xr:uid="{00000000-0005-0000-0000-0000D9920000}"/>
    <cellStyle name="Total 2 5 7 4 3" xfId="29244" xr:uid="{00000000-0005-0000-0000-0000DA920000}"/>
    <cellStyle name="Total 2 5 8" xfId="914" xr:uid="{00000000-0005-0000-0000-0000DB920000}"/>
    <cellStyle name="Total 2 5 8 2" xfId="4642" xr:uid="{00000000-0005-0000-0000-0000DC920000}"/>
    <cellStyle name="Total 2 5 8 2 2" xfId="13894" xr:uid="{00000000-0005-0000-0000-0000DD920000}"/>
    <cellStyle name="Total 2 5 8 2 2 2" xfId="23146" xr:uid="{00000000-0005-0000-0000-0000DE920000}"/>
    <cellStyle name="Total 2 5 8 2 2 3" xfId="32398" xr:uid="{00000000-0005-0000-0000-0000DF920000}"/>
    <cellStyle name="Total 2 5 8 3" xfId="5069" xr:uid="{00000000-0005-0000-0000-0000E0920000}"/>
    <cellStyle name="Total 2 5 8 3 2" xfId="14321" xr:uid="{00000000-0005-0000-0000-0000E1920000}"/>
    <cellStyle name="Total 2 5 8 3 2 2" xfId="23573" xr:uid="{00000000-0005-0000-0000-0000E2920000}"/>
    <cellStyle name="Total 2 5 8 3 2 3" xfId="32825" xr:uid="{00000000-0005-0000-0000-0000E3920000}"/>
    <cellStyle name="Total 2 5 8 4" xfId="10668" xr:uid="{00000000-0005-0000-0000-0000E4920000}"/>
    <cellStyle name="Total 2 5 8 4 2" xfId="19920" xr:uid="{00000000-0005-0000-0000-0000E5920000}"/>
    <cellStyle name="Total 2 5 8 4 3" xfId="29172" xr:uid="{00000000-0005-0000-0000-0000E6920000}"/>
    <cellStyle name="Total 2 5 9" xfId="881" xr:uid="{00000000-0005-0000-0000-0000E7920000}"/>
    <cellStyle name="Total 2 5 9 2" xfId="4609" xr:uid="{00000000-0005-0000-0000-0000E8920000}"/>
    <cellStyle name="Total 2 5 9 2 2" xfId="13861" xr:uid="{00000000-0005-0000-0000-0000E9920000}"/>
    <cellStyle name="Total 2 5 9 2 2 2" xfId="23113" xr:uid="{00000000-0005-0000-0000-0000EA920000}"/>
    <cellStyle name="Total 2 5 9 2 2 3" xfId="32365" xr:uid="{00000000-0005-0000-0000-0000EB920000}"/>
    <cellStyle name="Total 2 5 9 3" xfId="4966" xr:uid="{00000000-0005-0000-0000-0000EC920000}"/>
    <cellStyle name="Total 2 5 9 3 2" xfId="14218" xr:uid="{00000000-0005-0000-0000-0000ED920000}"/>
    <cellStyle name="Total 2 5 9 3 2 2" xfId="23470" xr:uid="{00000000-0005-0000-0000-0000EE920000}"/>
    <cellStyle name="Total 2 5 9 3 2 3" xfId="32722" xr:uid="{00000000-0005-0000-0000-0000EF920000}"/>
    <cellStyle name="Total 2 5 9 4" xfId="10635" xr:uid="{00000000-0005-0000-0000-0000F0920000}"/>
    <cellStyle name="Total 2 5 9 4 2" xfId="19887" xr:uid="{00000000-0005-0000-0000-0000F1920000}"/>
    <cellStyle name="Total 2 5 9 4 3" xfId="29139" xr:uid="{00000000-0005-0000-0000-0000F2920000}"/>
    <cellStyle name="Total 2 6" xfId="803" xr:uid="{00000000-0005-0000-0000-0000F3920000}"/>
    <cellStyle name="Total 2 6 10" xfId="4546" xr:uid="{00000000-0005-0000-0000-0000F4920000}"/>
    <cellStyle name="Total 2 6 10 2" xfId="13798" xr:uid="{00000000-0005-0000-0000-0000F5920000}"/>
    <cellStyle name="Total 2 6 10 2 2" xfId="23050" xr:uid="{00000000-0005-0000-0000-0000F6920000}"/>
    <cellStyle name="Total 2 6 10 2 3" xfId="32302" xr:uid="{00000000-0005-0000-0000-0000F7920000}"/>
    <cellStyle name="Total 2 6 11" xfId="864" xr:uid="{00000000-0005-0000-0000-0000F8920000}"/>
    <cellStyle name="Total 2 6 11 2" xfId="10618" xr:uid="{00000000-0005-0000-0000-0000F9920000}"/>
    <cellStyle name="Total 2 6 11 2 2" xfId="19870" xr:uid="{00000000-0005-0000-0000-0000FA920000}"/>
    <cellStyle name="Total 2 6 11 2 3" xfId="29122" xr:uid="{00000000-0005-0000-0000-0000FB920000}"/>
    <cellStyle name="Total 2 6 12" xfId="10575" xr:uid="{00000000-0005-0000-0000-0000FC920000}"/>
    <cellStyle name="Total 2 6 12 2" xfId="19827" xr:uid="{00000000-0005-0000-0000-0000FD920000}"/>
    <cellStyle name="Total 2 6 12 3" xfId="29079" xr:uid="{00000000-0005-0000-0000-0000FE920000}"/>
    <cellStyle name="Total 2 6 2" xfId="1982" xr:uid="{00000000-0005-0000-0000-0000FF920000}"/>
    <cellStyle name="Total 2 6 2 2" xfId="2735" xr:uid="{00000000-0005-0000-0000-000000930000}"/>
    <cellStyle name="Total 2 6 2 2 2" xfId="6183" xr:uid="{00000000-0005-0000-0000-000001930000}"/>
    <cellStyle name="Total 2 6 2 2 2 2" xfId="15435" xr:uid="{00000000-0005-0000-0000-000002930000}"/>
    <cellStyle name="Total 2 6 2 2 2 2 2" xfId="24687" xr:uid="{00000000-0005-0000-0000-000003930000}"/>
    <cellStyle name="Total 2 6 2 2 2 2 3" xfId="33939" xr:uid="{00000000-0005-0000-0000-000004930000}"/>
    <cellStyle name="Total 2 6 2 2 3" xfId="8865" xr:uid="{00000000-0005-0000-0000-000005930000}"/>
    <cellStyle name="Total 2 6 2 2 3 2" xfId="18117" xr:uid="{00000000-0005-0000-0000-000006930000}"/>
    <cellStyle name="Total 2 6 2 2 3 2 2" xfId="27369" xr:uid="{00000000-0005-0000-0000-000007930000}"/>
    <cellStyle name="Total 2 6 2 2 3 2 3" xfId="36621" xr:uid="{00000000-0005-0000-0000-000008930000}"/>
    <cellStyle name="Total 2 6 2 2 4" xfId="11987" xr:uid="{00000000-0005-0000-0000-000009930000}"/>
    <cellStyle name="Total 2 6 2 2 4 2" xfId="21239" xr:uid="{00000000-0005-0000-0000-00000A930000}"/>
    <cellStyle name="Total 2 6 2 2 4 3" xfId="30491" xr:uid="{00000000-0005-0000-0000-00000B930000}"/>
    <cellStyle name="Total 2 6 2 3" xfId="3391" xr:uid="{00000000-0005-0000-0000-00000C930000}"/>
    <cellStyle name="Total 2 6 2 3 2" xfId="6839" xr:uid="{00000000-0005-0000-0000-00000D930000}"/>
    <cellStyle name="Total 2 6 2 3 2 2" xfId="16091" xr:uid="{00000000-0005-0000-0000-00000E930000}"/>
    <cellStyle name="Total 2 6 2 3 2 2 2" xfId="25343" xr:uid="{00000000-0005-0000-0000-00000F930000}"/>
    <cellStyle name="Total 2 6 2 3 2 2 3" xfId="34595" xr:uid="{00000000-0005-0000-0000-000010930000}"/>
    <cellStyle name="Total 2 6 2 3 3" xfId="9521" xr:uid="{00000000-0005-0000-0000-000011930000}"/>
    <cellStyle name="Total 2 6 2 3 3 2" xfId="18773" xr:uid="{00000000-0005-0000-0000-000012930000}"/>
    <cellStyle name="Total 2 6 2 3 3 2 2" xfId="28025" xr:uid="{00000000-0005-0000-0000-000013930000}"/>
    <cellStyle name="Total 2 6 2 3 3 2 3" xfId="37277" xr:uid="{00000000-0005-0000-0000-000014930000}"/>
    <cellStyle name="Total 2 6 2 3 4" xfId="12643" xr:uid="{00000000-0005-0000-0000-000015930000}"/>
    <cellStyle name="Total 2 6 2 3 4 2" xfId="21895" xr:uid="{00000000-0005-0000-0000-000016930000}"/>
    <cellStyle name="Total 2 6 2 3 4 3" xfId="31147" xr:uid="{00000000-0005-0000-0000-000017930000}"/>
    <cellStyle name="Total 2 6 2 4" xfId="4026" xr:uid="{00000000-0005-0000-0000-000018930000}"/>
    <cellStyle name="Total 2 6 2 4 2" xfId="7474" xr:uid="{00000000-0005-0000-0000-000019930000}"/>
    <cellStyle name="Total 2 6 2 4 2 2" xfId="16726" xr:uid="{00000000-0005-0000-0000-00001A930000}"/>
    <cellStyle name="Total 2 6 2 4 2 2 2" xfId="25978" xr:uid="{00000000-0005-0000-0000-00001B930000}"/>
    <cellStyle name="Total 2 6 2 4 2 2 3" xfId="35230" xr:uid="{00000000-0005-0000-0000-00001C930000}"/>
    <cellStyle name="Total 2 6 2 4 3" xfId="10156" xr:uid="{00000000-0005-0000-0000-00001D930000}"/>
    <cellStyle name="Total 2 6 2 4 3 2" xfId="19408" xr:uid="{00000000-0005-0000-0000-00001E930000}"/>
    <cellStyle name="Total 2 6 2 4 3 2 2" xfId="28660" xr:uid="{00000000-0005-0000-0000-00001F930000}"/>
    <cellStyle name="Total 2 6 2 4 3 2 3" xfId="37912" xr:uid="{00000000-0005-0000-0000-000020930000}"/>
    <cellStyle name="Total 2 6 2 4 4" xfId="13278" xr:uid="{00000000-0005-0000-0000-000021930000}"/>
    <cellStyle name="Total 2 6 2 4 4 2" xfId="22530" xr:uid="{00000000-0005-0000-0000-000022930000}"/>
    <cellStyle name="Total 2 6 2 4 4 3" xfId="31782" xr:uid="{00000000-0005-0000-0000-000023930000}"/>
    <cellStyle name="Total 2 6 2 5" xfId="5432" xr:uid="{00000000-0005-0000-0000-000024930000}"/>
    <cellStyle name="Total 2 6 2 5 2" xfId="14684" xr:uid="{00000000-0005-0000-0000-000025930000}"/>
    <cellStyle name="Total 2 6 2 5 2 2" xfId="23936" xr:uid="{00000000-0005-0000-0000-000026930000}"/>
    <cellStyle name="Total 2 6 2 5 2 3" xfId="33188" xr:uid="{00000000-0005-0000-0000-000027930000}"/>
    <cellStyle name="Total 2 6 2 6" xfId="8115" xr:uid="{00000000-0005-0000-0000-000028930000}"/>
    <cellStyle name="Total 2 6 2 6 2" xfId="17367" xr:uid="{00000000-0005-0000-0000-000029930000}"/>
    <cellStyle name="Total 2 6 2 6 2 2" xfId="26619" xr:uid="{00000000-0005-0000-0000-00002A930000}"/>
    <cellStyle name="Total 2 6 2 6 2 3" xfId="35871" xr:uid="{00000000-0005-0000-0000-00002B930000}"/>
    <cellStyle name="Total 2 6 2 7" xfId="11237" xr:uid="{00000000-0005-0000-0000-00002C930000}"/>
    <cellStyle name="Total 2 6 2 7 2" xfId="20489" xr:uid="{00000000-0005-0000-0000-00002D930000}"/>
    <cellStyle name="Total 2 6 2 7 3" xfId="29741" xr:uid="{00000000-0005-0000-0000-00002E930000}"/>
    <cellStyle name="Total 2 6 3" xfId="2064" xr:uid="{00000000-0005-0000-0000-00002F930000}"/>
    <cellStyle name="Total 2 6 3 2" xfId="2813" xr:uid="{00000000-0005-0000-0000-000030930000}"/>
    <cellStyle name="Total 2 6 3 2 2" xfId="6261" xr:uid="{00000000-0005-0000-0000-000031930000}"/>
    <cellStyle name="Total 2 6 3 2 2 2" xfId="15513" xr:uid="{00000000-0005-0000-0000-000032930000}"/>
    <cellStyle name="Total 2 6 3 2 2 2 2" xfId="24765" xr:uid="{00000000-0005-0000-0000-000033930000}"/>
    <cellStyle name="Total 2 6 3 2 2 2 3" xfId="34017" xr:uid="{00000000-0005-0000-0000-000034930000}"/>
    <cellStyle name="Total 2 6 3 2 3" xfId="8943" xr:uid="{00000000-0005-0000-0000-000035930000}"/>
    <cellStyle name="Total 2 6 3 2 3 2" xfId="18195" xr:uid="{00000000-0005-0000-0000-000036930000}"/>
    <cellStyle name="Total 2 6 3 2 3 2 2" xfId="27447" xr:uid="{00000000-0005-0000-0000-000037930000}"/>
    <cellStyle name="Total 2 6 3 2 3 2 3" xfId="36699" xr:uid="{00000000-0005-0000-0000-000038930000}"/>
    <cellStyle name="Total 2 6 3 2 4" xfId="12065" xr:uid="{00000000-0005-0000-0000-000039930000}"/>
    <cellStyle name="Total 2 6 3 2 4 2" xfId="21317" xr:uid="{00000000-0005-0000-0000-00003A930000}"/>
    <cellStyle name="Total 2 6 3 2 4 3" xfId="30569" xr:uid="{00000000-0005-0000-0000-00003B930000}"/>
    <cellStyle name="Total 2 6 3 3" xfId="3469" xr:uid="{00000000-0005-0000-0000-00003C930000}"/>
    <cellStyle name="Total 2 6 3 3 2" xfId="6917" xr:uid="{00000000-0005-0000-0000-00003D930000}"/>
    <cellStyle name="Total 2 6 3 3 2 2" xfId="16169" xr:uid="{00000000-0005-0000-0000-00003E930000}"/>
    <cellStyle name="Total 2 6 3 3 2 2 2" xfId="25421" xr:uid="{00000000-0005-0000-0000-00003F930000}"/>
    <cellStyle name="Total 2 6 3 3 2 2 3" xfId="34673" xr:uid="{00000000-0005-0000-0000-000040930000}"/>
    <cellStyle name="Total 2 6 3 3 3" xfId="9599" xr:uid="{00000000-0005-0000-0000-000041930000}"/>
    <cellStyle name="Total 2 6 3 3 3 2" xfId="18851" xr:uid="{00000000-0005-0000-0000-000042930000}"/>
    <cellStyle name="Total 2 6 3 3 3 2 2" xfId="28103" xr:uid="{00000000-0005-0000-0000-000043930000}"/>
    <cellStyle name="Total 2 6 3 3 3 2 3" xfId="37355" xr:uid="{00000000-0005-0000-0000-000044930000}"/>
    <cellStyle name="Total 2 6 3 3 4" xfId="12721" xr:uid="{00000000-0005-0000-0000-000045930000}"/>
    <cellStyle name="Total 2 6 3 3 4 2" xfId="21973" xr:uid="{00000000-0005-0000-0000-000046930000}"/>
    <cellStyle name="Total 2 6 3 3 4 3" xfId="31225" xr:uid="{00000000-0005-0000-0000-000047930000}"/>
    <cellStyle name="Total 2 6 3 4" xfId="4104" xr:uid="{00000000-0005-0000-0000-000048930000}"/>
    <cellStyle name="Total 2 6 3 4 2" xfId="7552" xr:uid="{00000000-0005-0000-0000-000049930000}"/>
    <cellStyle name="Total 2 6 3 4 2 2" xfId="16804" xr:uid="{00000000-0005-0000-0000-00004A930000}"/>
    <cellStyle name="Total 2 6 3 4 2 2 2" xfId="26056" xr:uid="{00000000-0005-0000-0000-00004B930000}"/>
    <cellStyle name="Total 2 6 3 4 2 2 3" xfId="35308" xr:uid="{00000000-0005-0000-0000-00004C930000}"/>
    <cellStyle name="Total 2 6 3 4 3" xfId="10234" xr:uid="{00000000-0005-0000-0000-00004D930000}"/>
    <cellStyle name="Total 2 6 3 4 3 2" xfId="19486" xr:uid="{00000000-0005-0000-0000-00004E930000}"/>
    <cellStyle name="Total 2 6 3 4 3 2 2" xfId="28738" xr:uid="{00000000-0005-0000-0000-00004F930000}"/>
    <cellStyle name="Total 2 6 3 4 3 2 3" xfId="37990" xr:uid="{00000000-0005-0000-0000-000050930000}"/>
    <cellStyle name="Total 2 6 3 4 4" xfId="13356" xr:uid="{00000000-0005-0000-0000-000051930000}"/>
    <cellStyle name="Total 2 6 3 4 4 2" xfId="22608" xr:uid="{00000000-0005-0000-0000-000052930000}"/>
    <cellStyle name="Total 2 6 3 4 4 3" xfId="31860" xr:uid="{00000000-0005-0000-0000-000053930000}"/>
    <cellStyle name="Total 2 6 3 5" xfId="5512" xr:uid="{00000000-0005-0000-0000-000054930000}"/>
    <cellStyle name="Total 2 6 3 5 2" xfId="14764" xr:uid="{00000000-0005-0000-0000-000055930000}"/>
    <cellStyle name="Total 2 6 3 5 2 2" xfId="24016" xr:uid="{00000000-0005-0000-0000-000056930000}"/>
    <cellStyle name="Total 2 6 3 5 2 3" xfId="33268" xr:uid="{00000000-0005-0000-0000-000057930000}"/>
    <cellStyle name="Total 2 6 3 6" xfId="8194" xr:uid="{00000000-0005-0000-0000-000058930000}"/>
    <cellStyle name="Total 2 6 3 6 2" xfId="17446" xr:uid="{00000000-0005-0000-0000-000059930000}"/>
    <cellStyle name="Total 2 6 3 6 2 2" xfId="26698" xr:uid="{00000000-0005-0000-0000-00005A930000}"/>
    <cellStyle name="Total 2 6 3 6 2 3" xfId="35950" xr:uid="{00000000-0005-0000-0000-00005B930000}"/>
    <cellStyle name="Total 2 6 3 7" xfId="11316" xr:uid="{00000000-0005-0000-0000-00005C930000}"/>
    <cellStyle name="Total 2 6 3 7 2" xfId="20568" xr:uid="{00000000-0005-0000-0000-00005D930000}"/>
    <cellStyle name="Total 2 6 3 7 3" xfId="29820" xr:uid="{00000000-0005-0000-0000-00005E930000}"/>
    <cellStyle name="Total 2 6 4" xfId="2137" xr:uid="{00000000-0005-0000-0000-00005F930000}"/>
    <cellStyle name="Total 2 6 4 2" xfId="2886" xr:uid="{00000000-0005-0000-0000-000060930000}"/>
    <cellStyle name="Total 2 6 4 2 2" xfId="6334" xr:uid="{00000000-0005-0000-0000-000061930000}"/>
    <cellStyle name="Total 2 6 4 2 2 2" xfId="15586" xr:uid="{00000000-0005-0000-0000-000062930000}"/>
    <cellStyle name="Total 2 6 4 2 2 2 2" xfId="24838" xr:uid="{00000000-0005-0000-0000-000063930000}"/>
    <cellStyle name="Total 2 6 4 2 2 2 3" xfId="34090" xr:uid="{00000000-0005-0000-0000-000064930000}"/>
    <cellStyle name="Total 2 6 4 2 3" xfId="9016" xr:uid="{00000000-0005-0000-0000-000065930000}"/>
    <cellStyle name="Total 2 6 4 2 3 2" xfId="18268" xr:uid="{00000000-0005-0000-0000-000066930000}"/>
    <cellStyle name="Total 2 6 4 2 3 2 2" xfId="27520" xr:uid="{00000000-0005-0000-0000-000067930000}"/>
    <cellStyle name="Total 2 6 4 2 3 2 3" xfId="36772" xr:uid="{00000000-0005-0000-0000-000068930000}"/>
    <cellStyle name="Total 2 6 4 2 4" xfId="12138" xr:uid="{00000000-0005-0000-0000-000069930000}"/>
    <cellStyle name="Total 2 6 4 2 4 2" xfId="21390" xr:uid="{00000000-0005-0000-0000-00006A930000}"/>
    <cellStyle name="Total 2 6 4 2 4 3" xfId="30642" xr:uid="{00000000-0005-0000-0000-00006B930000}"/>
    <cellStyle name="Total 2 6 4 3" xfId="3542" xr:uid="{00000000-0005-0000-0000-00006C930000}"/>
    <cellStyle name="Total 2 6 4 3 2" xfId="6990" xr:uid="{00000000-0005-0000-0000-00006D930000}"/>
    <cellStyle name="Total 2 6 4 3 2 2" xfId="16242" xr:uid="{00000000-0005-0000-0000-00006E930000}"/>
    <cellStyle name="Total 2 6 4 3 2 2 2" xfId="25494" xr:uid="{00000000-0005-0000-0000-00006F930000}"/>
    <cellStyle name="Total 2 6 4 3 2 2 3" xfId="34746" xr:uid="{00000000-0005-0000-0000-000070930000}"/>
    <cellStyle name="Total 2 6 4 3 3" xfId="9672" xr:uid="{00000000-0005-0000-0000-000071930000}"/>
    <cellStyle name="Total 2 6 4 3 3 2" xfId="18924" xr:uid="{00000000-0005-0000-0000-000072930000}"/>
    <cellStyle name="Total 2 6 4 3 3 2 2" xfId="28176" xr:uid="{00000000-0005-0000-0000-000073930000}"/>
    <cellStyle name="Total 2 6 4 3 3 2 3" xfId="37428" xr:uid="{00000000-0005-0000-0000-000074930000}"/>
    <cellStyle name="Total 2 6 4 3 4" xfId="12794" xr:uid="{00000000-0005-0000-0000-000075930000}"/>
    <cellStyle name="Total 2 6 4 3 4 2" xfId="22046" xr:uid="{00000000-0005-0000-0000-000076930000}"/>
    <cellStyle name="Total 2 6 4 3 4 3" xfId="31298" xr:uid="{00000000-0005-0000-0000-000077930000}"/>
    <cellStyle name="Total 2 6 4 4" xfId="4177" xr:uid="{00000000-0005-0000-0000-000078930000}"/>
    <cellStyle name="Total 2 6 4 4 2" xfId="7625" xr:uid="{00000000-0005-0000-0000-000079930000}"/>
    <cellStyle name="Total 2 6 4 4 2 2" xfId="16877" xr:uid="{00000000-0005-0000-0000-00007A930000}"/>
    <cellStyle name="Total 2 6 4 4 2 2 2" xfId="26129" xr:uid="{00000000-0005-0000-0000-00007B930000}"/>
    <cellStyle name="Total 2 6 4 4 2 2 3" xfId="35381" xr:uid="{00000000-0005-0000-0000-00007C930000}"/>
    <cellStyle name="Total 2 6 4 4 3" xfId="10307" xr:uid="{00000000-0005-0000-0000-00007D930000}"/>
    <cellStyle name="Total 2 6 4 4 3 2" xfId="19559" xr:uid="{00000000-0005-0000-0000-00007E930000}"/>
    <cellStyle name="Total 2 6 4 4 3 2 2" xfId="28811" xr:uid="{00000000-0005-0000-0000-00007F930000}"/>
    <cellStyle name="Total 2 6 4 4 3 2 3" xfId="38063" xr:uid="{00000000-0005-0000-0000-000080930000}"/>
    <cellStyle name="Total 2 6 4 4 4" xfId="13429" xr:uid="{00000000-0005-0000-0000-000081930000}"/>
    <cellStyle name="Total 2 6 4 4 4 2" xfId="22681" xr:uid="{00000000-0005-0000-0000-000082930000}"/>
    <cellStyle name="Total 2 6 4 4 4 3" xfId="31933" xr:uid="{00000000-0005-0000-0000-000083930000}"/>
    <cellStyle name="Total 2 6 4 5" xfId="5585" xr:uid="{00000000-0005-0000-0000-000084930000}"/>
    <cellStyle name="Total 2 6 4 5 2" xfId="14837" xr:uid="{00000000-0005-0000-0000-000085930000}"/>
    <cellStyle name="Total 2 6 4 5 2 2" xfId="24089" xr:uid="{00000000-0005-0000-0000-000086930000}"/>
    <cellStyle name="Total 2 6 4 5 2 3" xfId="33341" xr:uid="{00000000-0005-0000-0000-000087930000}"/>
    <cellStyle name="Total 2 6 4 6" xfId="8267" xr:uid="{00000000-0005-0000-0000-000088930000}"/>
    <cellStyle name="Total 2 6 4 6 2" xfId="17519" xr:uid="{00000000-0005-0000-0000-000089930000}"/>
    <cellStyle name="Total 2 6 4 6 2 2" xfId="26771" xr:uid="{00000000-0005-0000-0000-00008A930000}"/>
    <cellStyle name="Total 2 6 4 6 2 3" xfId="36023" xr:uid="{00000000-0005-0000-0000-00008B930000}"/>
    <cellStyle name="Total 2 6 4 7" xfId="11389" xr:uid="{00000000-0005-0000-0000-00008C930000}"/>
    <cellStyle name="Total 2 6 4 7 2" xfId="20641" xr:uid="{00000000-0005-0000-0000-00008D930000}"/>
    <cellStyle name="Total 2 6 4 7 3" xfId="29893" xr:uid="{00000000-0005-0000-0000-00008E930000}"/>
    <cellStyle name="Total 2 6 5" xfId="2200" xr:uid="{00000000-0005-0000-0000-00008F930000}"/>
    <cellStyle name="Total 2 6 5 2" xfId="2949" xr:uid="{00000000-0005-0000-0000-000090930000}"/>
    <cellStyle name="Total 2 6 5 2 2" xfId="6397" xr:uid="{00000000-0005-0000-0000-000091930000}"/>
    <cellStyle name="Total 2 6 5 2 2 2" xfId="15649" xr:uid="{00000000-0005-0000-0000-000092930000}"/>
    <cellStyle name="Total 2 6 5 2 2 2 2" xfId="24901" xr:uid="{00000000-0005-0000-0000-000093930000}"/>
    <cellStyle name="Total 2 6 5 2 2 2 3" xfId="34153" xr:uid="{00000000-0005-0000-0000-000094930000}"/>
    <cellStyle name="Total 2 6 5 2 3" xfId="9079" xr:uid="{00000000-0005-0000-0000-000095930000}"/>
    <cellStyle name="Total 2 6 5 2 3 2" xfId="18331" xr:uid="{00000000-0005-0000-0000-000096930000}"/>
    <cellStyle name="Total 2 6 5 2 3 2 2" xfId="27583" xr:uid="{00000000-0005-0000-0000-000097930000}"/>
    <cellStyle name="Total 2 6 5 2 3 2 3" xfId="36835" xr:uid="{00000000-0005-0000-0000-000098930000}"/>
    <cellStyle name="Total 2 6 5 2 4" xfId="12201" xr:uid="{00000000-0005-0000-0000-000099930000}"/>
    <cellStyle name="Total 2 6 5 2 4 2" xfId="21453" xr:uid="{00000000-0005-0000-0000-00009A930000}"/>
    <cellStyle name="Total 2 6 5 2 4 3" xfId="30705" xr:uid="{00000000-0005-0000-0000-00009B930000}"/>
    <cellStyle name="Total 2 6 5 3" xfId="3605" xr:uid="{00000000-0005-0000-0000-00009C930000}"/>
    <cellStyle name="Total 2 6 5 3 2" xfId="7053" xr:uid="{00000000-0005-0000-0000-00009D930000}"/>
    <cellStyle name="Total 2 6 5 3 2 2" xfId="16305" xr:uid="{00000000-0005-0000-0000-00009E930000}"/>
    <cellStyle name="Total 2 6 5 3 2 2 2" xfId="25557" xr:uid="{00000000-0005-0000-0000-00009F930000}"/>
    <cellStyle name="Total 2 6 5 3 2 2 3" xfId="34809" xr:uid="{00000000-0005-0000-0000-0000A0930000}"/>
    <cellStyle name="Total 2 6 5 3 3" xfId="9735" xr:uid="{00000000-0005-0000-0000-0000A1930000}"/>
    <cellStyle name="Total 2 6 5 3 3 2" xfId="18987" xr:uid="{00000000-0005-0000-0000-0000A2930000}"/>
    <cellStyle name="Total 2 6 5 3 3 2 2" xfId="28239" xr:uid="{00000000-0005-0000-0000-0000A3930000}"/>
    <cellStyle name="Total 2 6 5 3 3 2 3" xfId="37491" xr:uid="{00000000-0005-0000-0000-0000A4930000}"/>
    <cellStyle name="Total 2 6 5 3 4" xfId="12857" xr:uid="{00000000-0005-0000-0000-0000A5930000}"/>
    <cellStyle name="Total 2 6 5 3 4 2" xfId="22109" xr:uid="{00000000-0005-0000-0000-0000A6930000}"/>
    <cellStyle name="Total 2 6 5 3 4 3" xfId="31361" xr:uid="{00000000-0005-0000-0000-0000A7930000}"/>
    <cellStyle name="Total 2 6 5 4" xfId="4240" xr:uid="{00000000-0005-0000-0000-0000A8930000}"/>
    <cellStyle name="Total 2 6 5 4 2" xfId="7688" xr:uid="{00000000-0005-0000-0000-0000A9930000}"/>
    <cellStyle name="Total 2 6 5 4 2 2" xfId="16940" xr:uid="{00000000-0005-0000-0000-0000AA930000}"/>
    <cellStyle name="Total 2 6 5 4 2 2 2" xfId="26192" xr:uid="{00000000-0005-0000-0000-0000AB930000}"/>
    <cellStyle name="Total 2 6 5 4 2 2 3" xfId="35444" xr:uid="{00000000-0005-0000-0000-0000AC930000}"/>
    <cellStyle name="Total 2 6 5 4 3" xfId="10370" xr:uid="{00000000-0005-0000-0000-0000AD930000}"/>
    <cellStyle name="Total 2 6 5 4 3 2" xfId="19622" xr:uid="{00000000-0005-0000-0000-0000AE930000}"/>
    <cellStyle name="Total 2 6 5 4 3 2 2" xfId="28874" xr:uid="{00000000-0005-0000-0000-0000AF930000}"/>
    <cellStyle name="Total 2 6 5 4 3 2 3" xfId="38126" xr:uid="{00000000-0005-0000-0000-0000B0930000}"/>
    <cellStyle name="Total 2 6 5 4 4" xfId="13492" xr:uid="{00000000-0005-0000-0000-0000B1930000}"/>
    <cellStyle name="Total 2 6 5 4 4 2" xfId="22744" xr:uid="{00000000-0005-0000-0000-0000B2930000}"/>
    <cellStyle name="Total 2 6 5 4 4 3" xfId="31996" xr:uid="{00000000-0005-0000-0000-0000B3930000}"/>
    <cellStyle name="Total 2 6 5 5" xfId="5648" xr:uid="{00000000-0005-0000-0000-0000B4930000}"/>
    <cellStyle name="Total 2 6 5 5 2" xfId="14900" xr:uid="{00000000-0005-0000-0000-0000B5930000}"/>
    <cellStyle name="Total 2 6 5 5 2 2" xfId="24152" xr:uid="{00000000-0005-0000-0000-0000B6930000}"/>
    <cellStyle name="Total 2 6 5 5 2 3" xfId="33404" xr:uid="{00000000-0005-0000-0000-0000B7930000}"/>
    <cellStyle name="Total 2 6 5 6" xfId="8330" xr:uid="{00000000-0005-0000-0000-0000B8930000}"/>
    <cellStyle name="Total 2 6 5 6 2" xfId="17582" xr:uid="{00000000-0005-0000-0000-0000B9930000}"/>
    <cellStyle name="Total 2 6 5 6 2 2" xfId="26834" xr:uid="{00000000-0005-0000-0000-0000BA930000}"/>
    <cellStyle name="Total 2 6 5 6 2 3" xfId="36086" xr:uid="{00000000-0005-0000-0000-0000BB930000}"/>
    <cellStyle name="Total 2 6 5 7" xfId="11452" xr:uid="{00000000-0005-0000-0000-0000BC930000}"/>
    <cellStyle name="Total 2 6 5 7 2" xfId="20704" xr:uid="{00000000-0005-0000-0000-0000BD930000}"/>
    <cellStyle name="Total 2 6 5 7 3" xfId="29956" xr:uid="{00000000-0005-0000-0000-0000BE930000}"/>
    <cellStyle name="Total 2 6 6" xfId="2258" xr:uid="{00000000-0005-0000-0000-0000BF930000}"/>
    <cellStyle name="Total 2 6 6 2" xfId="3007" xr:uid="{00000000-0005-0000-0000-0000C0930000}"/>
    <cellStyle name="Total 2 6 6 2 2" xfId="6455" xr:uid="{00000000-0005-0000-0000-0000C1930000}"/>
    <cellStyle name="Total 2 6 6 2 2 2" xfId="15707" xr:uid="{00000000-0005-0000-0000-0000C2930000}"/>
    <cellStyle name="Total 2 6 6 2 2 2 2" xfId="24959" xr:uid="{00000000-0005-0000-0000-0000C3930000}"/>
    <cellStyle name="Total 2 6 6 2 2 2 3" xfId="34211" xr:uid="{00000000-0005-0000-0000-0000C4930000}"/>
    <cellStyle name="Total 2 6 6 2 3" xfId="9137" xr:uid="{00000000-0005-0000-0000-0000C5930000}"/>
    <cellStyle name="Total 2 6 6 2 3 2" xfId="18389" xr:uid="{00000000-0005-0000-0000-0000C6930000}"/>
    <cellStyle name="Total 2 6 6 2 3 2 2" xfId="27641" xr:uid="{00000000-0005-0000-0000-0000C7930000}"/>
    <cellStyle name="Total 2 6 6 2 3 2 3" xfId="36893" xr:uid="{00000000-0005-0000-0000-0000C8930000}"/>
    <cellStyle name="Total 2 6 6 2 4" xfId="12259" xr:uid="{00000000-0005-0000-0000-0000C9930000}"/>
    <cellStyle name="Total 2 6 6 2 4 2" xfId="21511" xr:uid="{00000000-0005-0000-0000-0000CA930000}"/>
    <cellStyle name="Total 2 6 6 2 4 3" xfId="30763" xr:uid="{00000000-0005-0000-0000-0000CB930000}"/>
    <cellStyle name="Total 2 6 6 3" xfId="3663" xr:uid="{00000000-0005-0000-0000-0000CC930000}"/>
    <cellStyle name="Total 2 6 6 3 2" xfId="7111" xr:uid="{00000000-0005-0000-0000-0000CD930000}"/>
    <cellStyle name="Total 2 6 6 3 2 2" xfId="16363" xr:uid="{00000000-0005-0000-0000-0000CE930000}"/>
    <cellStyle name="Total 2 6 6 3 2 2 2" xfId="25615" xr:uid="{00000000-0005-0000-0000-0000CF930000}"/>
    <cellStyle name="Total 2 6 6 3 2 2 3" xfId="34867" xr:uid="{00000000-0005-0000-0000-0000D0930000}"/>
    <cellStyle name="Total 2 6 6 3 3" xfId="9793" xr:uid="{00000000-0005-0000-0000-0000D1930000}"/>
    <cellStyle name="Total 2 6 6 3 3 2" xfId="19045" xr:uid="{00000000-0005-0000-0000-0000D2930000}"/>
    <cellStyle name="Total 2 6 6 3 3 2 2" xfId="28297" xr:uid="{00000000-0005-0000-0000-0000D3930000}"/>
    <cellStyle name="Total 2 6 6 3 3 2 3" xfId="37549" xr:uid="{00000000-0005-0000-0000-0000D4930000}"/>
    <cellStyle name="Total 2 6 6 3 4" xfId="12915" xr:uid="{00000000-0005-0000-0000-0000D5930000}"/>
    <cellStyle name="Total 2 6 6 3 4 2" xfId="22167" xr:uid="{00000000-0005-0000-0000-0000D6930000}"/>
    <cellStyle name="Total 2 6 6 3 4 3" xfId="31419" xr:uid="{00000000-0005-0000-0000-0000D7930000}"/>
    <cellStyle name="Total 2 6 6 4" xfId="4298" xr:uid="{00000000-0005-0000-0000-0000D8930000}"/>
    <cellStyle name="Total 2 6 6 4 2" xfId="7746" xr:uid="{00000000-0005-0000-0000-0000D9930000}"/>
    <cellStyle name="Total 2 6 6 4 2 2" xfId="16998" xr:uid="{00000000-0005-0000-0000-0000DA930000}"/>
    <cellStyle name="Total 2 6 6 4 2 2 2" xfId="26250" xr:uid="{00000000-0005-0000-0000-0000DB930000}"/>
    <cellStyle name="Total 2 6 6 4 2 2 3" xfId="35502" xr:uid="{00000000-0005-0000-0000-0000DC930000}"/>
    <cellStyle name="Total 2 6 6 4 3" xfId="10428" xr:uid="{00000000-0005-0000-0000-0000DD930000}"/>
    <cellStyle name="Total 2 6 6 4 3 2" xfId="19680" xr:uid="{00000000-0005-0000-0000-0000DE930000}"/>
    <cellStyle name="Total 2 6 6 4 3 2 2" xfId="28932" xr:uid="{00000000-0005-0000-0000-0000DF930000}"/>
    <cellStyle name="Total 2 6 6 4 3 2 3" xfId="38184" xr:uid="{00000000-0005-0000-0000-0000E0930000}"/>
    <cellStyle name="Total 2 6 6 4 4" xfId="13550" xr:uid="{00000000-0005-0000-0000-0000E1930000}"/>
    <cellStyle name="Total 2 6 6 4 4 2" xfId="22802" xr:uid="{00000000-0005-0000-0000-0000E2930000}"/>
    <cellStyle name="Total 2 6 6 4 4 3" xfId="32054" xr:uid="{00000000-0005-0000-0000-0000E3930000}"/>
    <cellStyle name="Total 2 6 6 5" xfId="5706" xr:uid="{00000000-0005-0000-0000-0000E4930000}"/>
    <cellStyle name="Total 2 6 6 5 2" xfId="14958" xr:uid="{00000000-0005-0000-0000-0000E5930000}"/>
    <cellStyle name="Total 2 6 6 5 2 2" xfId="24210" xr:uid="{00000000-0005-0000-0000-0000E6930000}"/>
    <cellStyle name="Total 2 6 6 5 2 3" xfId="33462" xr:uid="{00000000-0005-0000-0000-0000E7930000}"/>
    <cellStyle name="Total 2 6 6 6" xfId="8388" xr:uid="{00000000-0005-0000-0000-0000E8930000}"/>
    <cellStyle name="Total 2 6 6 6 2" xfId="17640" xr:uid="{00000000-0005-0000-0000-0000E9930000}"/>
    <cellStyle name="Total 2 6 6 6 2 2" xfId="26892" xr:uid="{00000000-0005-0000-0000-0000EA930000}"/>
    <cellStyle name="Total 2 6 6 6 2 3" xfId="36144" xr:uid="{00000000-0005-0000-0000-0000EB930000}"/>
    <cellStyle name="Total 2 6 6 7" xfId="11510" xr:uid="{00000000-0005-0000-0000-0000EC930000}"/>
    <cellStyle name="Total 2 6 6 7 2" xfId="20762" xr:uid="{00000000-0005-0000-0000-0000ED930000}"/>
    <cellStyle name="Total 2 6 6 7 3" xfId="30014" xr:uid="{00000000-0005-0000-0000-0000EE930000}"/>
    <cellStyle name="Total 2 6 7" xfId="1101" xr:uid="{00000000-0005-0000-0000-0000EF930000}"/>
    <cellStyle name="Total 2 6 7 2" xfId="4829" xr:uid="{00000000-0005-0000-0000-0000F0930000}"/>
    <cellStyle name="Total 2 6 7 2 2" xfId="14081" xr:uid="{00000000-0005-0000-0000-0000F1930000}"/>
    <cellStyle name="Total 2 6 7 2 2 2" xfId="23333" xr:uid="{00000000-0005-0000-0000-0000F2930000}"/>
    <cellStyle name="Total 2 6 7 2 2 3" xfId="32585" xr:uid="{00000000-0005-0000-0000-0000F3930000}"/>
    <cellStyle name="Total 2 6 7 3" xfId="4881" xr:uid="{00000000-0005-0000-0000-0000F4930000}"/>
    <cellStyle name="Total 2 6 7 3 2" xfId="14133" xr:uid="{00000000-0005-0000-0000-0000F5930000}"/>
    <cellStyle name="Total 2 6 7 3 2 2" xfId="23385" xr:uid="{00000000-0005-0000-0000-0000F6930000}"/>
    <cellStyle name="Total 2 6 7 3 2 3" xfId="32637" xr:uid="{00000000-0005-0000-0000-0000F7930000}"/>
    <cellStyle name="Total 2 6 7 4" xfId="10855" xr:uid="{00000000-0005-0000-0000-0000F8930000}"/>
    <cellStyle name="Total 2 6 7 4 2" xfId="20107" xr:uid="{00000000-0005-0000-0000-0000F9930000}"/>
    <cellStyle name="Total 2 6 7 4 3" xfId="29359" xr:uid="{00000000-0005-0000-0000-0000FA930000}"/>
    <cellStyle name="Total 2 6 8" xfId="2307" xr:uid="{00000000-0005-0000-0000-0000FB930000}"/>
    <cellStyle name="Total 2 6 8 2" xfId="5755" xr:uid="{00000000-0005-0000-0000-0000FC930000}"/>
    <cellStyle name="Total 2 6 8 2 2" xfId="15007" xr:uid="{00000000-0005-0000-0000-0000FD930000}"/>
    <cellStyle name="Total 2 6 8 2 2 2" xfId="24259" xr:uid="{00000000-0005-0000-0000-0000FE930000}"/>
    <cellStyle name="Total 2 6 8 2 2 3" xfId="33511" xr:uid="{00000000-0005-0000-0000-0000FF930000}"/>
    <cellStyle name="Total 2 6 8 3" xfId="8437" xr:uid="{00000000-0005-0000-0000-000000940000}"/>
    <cellStyle name="Total 2 6 8 3 2" xfId="17689" xr:uid="{00000000-0005-0000-0000-000001940000}"/>
    <cellStyle name="Total 2 6 8 3 2 2" xfId="26941" xr:uid="{00000000-0005-0000-0000-000002940000}"/>
    <cellStyle name="Total 2 6 8 3 2 3" xfId="36193" xr:uid="{00000000-0005-0000-0000-000003940000}"/>
    <cellStyle name="Total 2 6 8 4" xfId="11559" xr:uid="{00000000-0005-0000-0000-000004940000}"/>
    <cellStyle name="Total 2 6 8 4 2" xfId="20811" xr:uid="{00000000-0005-0000-0000-000005940000}"/>
    <cellStyle name="Total 2 6 8 4 3" xfId="30063" xr:uid="{00000000-0005-0000-0000-000006940000}"/>
    <cellStyle name="Total 2 6 9" xfId="2353" xr:uid="{00000000-0005-0000-0000-000007940000}"/>
    <cellStyle name="Total 2 6 9 2" xfId="5801" xr:uid="{00000000-0005-0000-0000-000008940000}"/>
    <cellStyle name="Total 2 6 9 2 2" xfId="15053" xr:uid="{00000000-0005-0000-0000-000009940000}"/>
    <cellStyle name="Total 2 6 9 2 2 2" xfId="24305" xr:uid="{00000000-0005-0000-0000-00000A940000}"/>
    <cellStyle name="Total 2 6 9 2 2 3" xfId="33557" xr:uid="{00000000-0005-0000-0000-00000B940000}"/>
    <cellStyle name="Total 2 6 9 3" xfId="8483" xr:uid="{00000000-0005-0000-0000-00000C940000}"/>
    <cellStyle name="Total 2 6 9 3 2" xfId="17735" xr:uid="{00000000-0005-0000-0000-00000D940000}"/>
    <cellStyle name="Total 2 6 9 3 2 2" xfId="26987" xr:uid="{00000000-0005-0000-0000-00000E940000}"/>
    <cellStyle name="Total 2 6 9 3 2 3" xfId="36239" xr:uid="{00000000-0005-0000-0000-00000F940000}"/>
    <cellStyle name="Total 2 6 9 4" xfId="11605" xr:uid="{00000000-0005-0000-0000-000010940000}"/>
    <cellStyle name="Total 2 6 9 4 2" xfId="20857" xr:uid="{00000000-0005-0000-0000-000011940000}"/>
    <cellStyle name="Total 2 6 9 4 3" xfId="30109" xr:uid="{00000000-0005-0000-0000-000012940000}"/>
    <cellStyle name="Total 2 7" xfId="1976" xr:uid="{00000000-0005-0000-0000-000013940000}"/>
    <cellStyle name="Total 2 7 2" xfId="2729" xr:uid="{00000000-0005-0000-0000-000014940000}"/>
    <cellStyle name="Total 2 7 2 2" xfId="6177" xr:uid="{00000000-0005-0000-0000-000015940000}"/>
    <cellStyle name="Total 2 7 2 2 2" xfId="15429" xr:uid="{00000000-0005-0000-0000-000016940000}"/>
    <cellStyle name="Total 2 7 2 2 2 2" xfId="24681" xr:uid="{00000000-0005-0000-0000-000017940000}"/>
    <cellStyle name="Total 2 7 2 2 2 3" xfId="33933" xr:uid="{00000000-0005-0000-0000-000018940000}"/>
    <cellStyle name="Total 2 7 2 3" xfId="8859" xr:uid="{00000000-0005-0000-0000-000019940000}"/>
    <cellStyle name="Total 2 7 2 3 2" xfId="18111" xr:uid="{00000000-0005-0000-0000-00001A940000}"/>
    <cellStyle name="Total 2 7 2 3 2 2" xfId="27363" xr:uid="{00000000-0005-0000-0000-00001B940000}"/>
    <cellStyle name="Total 2 7 2 3 2 3" xfId="36615" xr:uid="{00000000-0005-0000-0000-00001C940000}"/>
    <cellStyle name="Total 2 7 2 4" xfId="11981" xr:uid="{00000000-0005-0000-0000-00001D940000}"/>
    <cellStyle name="Total 2 7 2 4 2" xfId="21233" xr:uid="{00000000-0005-0000-0000-00001E940000}"/>
    <cellStyle name="Total 2 7 2 4 3" xfId="30485" xr:uid="{00000000-0005-0000-0000-00001F940000}"/>
    <cellStyle name="Total 2 7 3" xfId="3385" xr:uid="{00000000-0005-0000-0000-000020940000}"/>
    <cellStyle name="Total 2 7 3 2" xfId="6833" xr:uid="{00000000-0005-0000-0000-000021940000}"/>
    <cellStyle name="Total 2 7 3 2 2" xfId="16085" xr:uid="{00000000-0005-0000-0000-000022940000}"/>
    <cellStyle name="Total 2 7 3 2 2 2" xfId="25337" xr:uid="{00000000-0005-0000-0000-000023940000}"/>
    <cellStyle name="Total 2 7 3 2 2 3" xfId="34589" xr:uid="{00000000-0005-0000-0000-000024940000}"/>
    <cellStyle name="Total 2 7 3 3" xfId="9515" xr:uid="{00000000-0005-0000-0000-000025940000}"/>
    <cellStyle name="Total 2 7 3 3 2" xfId="18767" xr:uid="{00000000-0005-0000-0000-000026940000}"/>
    <cellStyle name="Total 2 7 3 3 2 2" xfId="28019" xr:uid="{00000000-0005-0000-0000-000027940000}"/>
    <cellStyle name="Total 2 7 3 3 2 3" xfId="37271" xr:uid="{00000000-0005-0000-0000-000028940000}"/>
    <cellStyle name="Total 2 7 3 4" xfId="12637" xr:uid="{00000000-0005-0000-0000-000029940000}"/>
    <cellStyle name="Total 2 7 3 4 2" xfId="21889" xr:uid="{00000000-0005-0000-0000-00002A940000}"/>
    <cellStyle name="Total 2 7 3 4 3" xfId="31141" xr:uid="{00000000-0005-0000-0000-00002B940000}"/>
    <cellStyle name="Total 2 7 4" xfId="4020" xr:uid="{00000000-0005-0000-0000-00002C940000}"/>
    <cellStyle name="Total 2 7 4 2" xfId="7468" xr:uid="{00000000-0005-0000-0000-00002D940000}"/>
    <cellStyle name="Total 2 7 4 2 2" xfId="16720" xr:uid="{00000000-0005-0000-0000-00002E940000}"/>
    <cellStyle name="Total 2 7 4 2 2 2" xfId="25972" xr:uid="{00000000-0005-0000-0000-00002F940000}"/>
    <cellStyle name="Total 2 7 4 2 2 3" xfId="35224" xr:uid="{00000000-0005-0000-0000-000030940000}"/>
    <cellStyle name="Total 2 7 4 3" xfId="10150" xr:uid="{00000000-0005-0000-0000-000031940000}"/>
    <cellStyle name="Total 2 7 4 3 2" xfId="19402" xr:uid="{00000000-0005-0000-0000-000032940000}"/>
    <cellStyle name="Total 2 7 4 3 2 2" xfId="28654" xr:uid="{00000000-0005-0000-0000-000033940000}"/>
    <cellStyle name="Total 2 7 4 3 2 3" xfId="37906" xr:uid="{00000000-0005-0000-0000-000034940000}"/>
    <cellStyle name="Total 2 7 4 4" xfId="13272" xr:uid="{00000000-0005-0000-0000-000035940000}"/>
    <cellStyle name="Total 2 7 4 4 2" xfId="22524" xr:uid="{00000000-0005-0000-0000-000036940000}"/>
    <cellStyle name="Total 2 7 4 4 3" xfId="31776" xr:uid="{00000000-0005-0000-0000-000037940000}"/>
    <cellStyle name="Total 2 7 5" xfId="5426" xr:uid="{00000000-0005-0000-0000-000038940000}"/>
    <cellStyle name="Total 2 7 5 2" xfId="14678" xr:uid="{00000000-0005-0000-0000-000039940000}"/>
    <cellStyle name="Total 2 7 5 2 2" xfId="23930" xr:uid="{00000000-0005-0000-0000-00003A940000}"/>
    <cellStyle name="Total 2 7 5 2 3" xfId="33182" xr:uid="{00000000-0005-0000-0000-00003B940000}"/>
    <cellStyle name="Total 2 7 6" xfId="8109" xr:uid="{00000000-0005-0000-0000-00003C940000}"/>
    <cellStyle name="Total 2 7 6 2" xfId="17361" xr:uid="{00000000-0005-0000-0000-00003D940000}"/>
    <cellStyle name="Total 2 7 6 2 2" xfId="26613" xr:uid="{00000000-0005-0000-0000-00003E940000}"/>
    <cellStyle name="Total 2 7 6 2 3" xfId="35865" xr:uid="{00000000-0005-0000-0000-00003F940000}"/>
    <cellStyle name="Total 2 7 7" xfId="11231" xr:uid="{00000000-0005-0000-0000-000040940000}"/>
    <cellStyle name="Total 2 7 7 2" xfId="20483" xr:uid="{00000000-0005-0000-0000-000041940000}"/>
    <cellStyle name="Total 2 7 7 3" xfId="29735" xr:uid="{00000000-0005-0000-0000-000042940000}"/>
    <cellStyle name="Total 2 8" xfId="926" xr:uid="{00000000-0005-0000-0000-000043940000}"/>
    <cellStyle name="Total 2 8 2" xfId="4654" xr:uid="{00000000-0005-0000-0000-000044940000}"/>
    <cellStyle name="Total 2 8 2 2" xfId="13906" xr:uid="{00000000-0005-0000-0000-000045940000}"/>
    <cellStyle name="Total 2 8 2 2 2" xfId="23158" xr:uid="{00000000-0005-0000-0000-000046940000}"/>
    <cellStyle name="Total 2 8 2 2 3" xfId="32410" xr:uid="{00000000-0005-0000-0000-000047940000}"/>
    <cellStyle name="Total 2 8 3" xfId="4943" xr:uid="{00000000-0005-0000-0000-000048940000}"/>
    <cellStyle name="Total 2 8 3 2" xfId="14195" xr:uid="{00000000-0005-0000-0000-000049940000}"/>
    <cellStyle name="Total 2 8 3 2 2" xfId="23447" xr:uid="{00000000-0005-0000-0000-00004A940000}"/>
    <cellStyle name="Total 2 8 3 2 3" xfId="32699" xr:uid="{00000000-0005-0000-0000-00004B940000}"/>
    <cellStyle name="Total 2 8 4" xfId="10680" xr:uid="{00000000-0005-0000-0000-00004C940000}"/>
    <cellStyle name="Total 2 8 4 2" xfId="19932" xr:uid="{00000000-0005-0000-0000-00004D940000}"/>
    <cellStyle name="Total 2 8 4 3" xfId="29184" xr:uid="{00000000-0005-0000-0000-00004E940000}"/>
    <cellStyle name="Total 2 9" xfId="10476" xr:uid="{00000000-0005-0000-0000-00004F940000}"/>
    <cellStyle name="Total 2 9 2" xfId="19728" xr:uid="{00000000-0005-0000-0000-000050940000}"/>
    <cellStyle name="Total 2 9 3" xfId="28980" xr:uid="{00000000-0005-0000-0000-000051940000}"/>
    <cellStyle name="Vírgula" xfId="6" builtinId="3"/>
    <cellStyle name="Vírgula 10" xfId="502" xr:uid="{00000000-0005-0000-0000-000052940000}"/>
    <cellStyle name="Vírgula 10 2" xfId="1460" xr:uid="{00000000-0005-0000-0000-000053940000}"/>
    <cellStyle name="Vírgula 10 2 2" xfId="1575" xr:uid="{00000000-0005-0000-0000-000054940000}"/>
    <cellStyle name="Vírgula 10 3" xfId="1574" xr:uid="{00000000-0005-0000-0000-000055940000}"/>
    <cellStyle name="Vírgula 11" xfId="653" xr:uid="{00000000-0005-0000-0000-000056940000}"/>
    <cellStyle name="Vírgula 11 2" xfId="1576" xr:uid="{00000000-0005-0000-0000-000057940000}"/>
    <cellStyle name="Vírgula 11 3" xfId="1461" xr:uid="{00000000-0005-0000-0000-000058940000}"/>
    <cellStyle name="Vírgula 12" xfId="834" xr:uid="{00000000-0005-0000-0000-000059940000}"/>
    <cellStyle name="Vírgula 12 2" xfId="1577" xr:uid="{00000000-0005-0000-0000-00005A940000}"/>
    <cellStyle name="Vírgula 12 3" xfId="1462" xr:uid="{00000000-0005-0000-0000-00005B940000}"/>
    <cellStyle name="Vírgula 12 4" xfId="2013" xr:uid="{00000000-0005-0000-0000-00005C940000}"/>
    <cellStyle name="Vírgula 12 5" xfId="1132" xr:uid="{00000000-0005-0000-0000-00005D940000}"/>
    <cellStyle name="Vírgula 13" xfId="845" xr:uid="{00000000-0005-0000-0000-00005E940000}"/>
    <cellStyle name="Vírgula 13 2" xfId="1578" xr:uid="{00000000-0005-0000-0000-00005F940000}"/>
    <cellStyle name="Vírgula 13 3" xfId="1463" xr:uid="{00000000-0005-0000-0000-000060940000}"/>
    <cellStyle name="Vírgula 14" xfId="847" xr:uid="{00000000-0005-0000-0000-000061940000}"/>
    <cellStyle name="Vírgula 14 2" xfId="1601" xr:uid="{00000000-0005-0000-0000-000062940000}"/>
    <cellStyle name="Vírgula 14 3" xfId="1594" xr:uid="{00000000-0005-0000-0000-000063940000}"/>
    <cellStyle name="Vírgula 15" xfId="194" xr:uid="{00000000-0005-0000-0000-000064940000}"/>
    <cellStyle name="Vírgula 2" xfId="38" xr:uid="{00000000-0005-0000-0000-000065940000}"/>
    <cellStyle name="Vírgula 2 10" xfId="162" xr:uid="{00000000-0005-0000-0000-000066940000}"/>
    <cellStyle name="Vírgula 2 11" xfId="123" xr:uid="{00000000-0005-0000-0000-000067940000}"/>
    <cellStyle name="Vírgula 2 2" xfId="201" xr:uid="{00000000-0005-0000-0000-000068940000}"/>
    <cellStyle name="Vírgula 2 2 2" xfId="246" xr:uid="{00000000-0005-0000-0000-000069940000}"/>
    <cellStyle name="Vírgula 2 2 2 2" xfId="431" xr:uid="{00000000-0005-0000-0000-00006A940000}"/>
    <cellStyle name="Vírgula 2 2 2 2 2" xfId="583" xr:uid="{00000000-0005-0000-0000-00006B940000}"/>
    <cellStyle name="Vírgula 2 2 2 2 3" xfId="733" xr:uid="{00000000-0005-0000-0000-00006C940000}"/>
    <cellStyle name="Vírgula 2 2 2 2 4" xfId="1580" xr:uid="{00000000-0005-0000-0000-00006D940000}"/>
    <cellStyle name="Vírgula 2 2 2 3" xfId="516" xr:uid="{00000000-0005-0000-0000-00006E940000}"/>
    <cellStyle name="Vírgula 2 2 2 4" xfId="667" xr:uid="{00000000-0005-0000-0000-00006F940000}"/>
    <cellStyle name="Vírgula 2 2 2 5" xfId="1464" xr:uid="{00000000-0005-0000-0000-000070940000}"/>
    <cellStyle name="Vírgula 2 2 3" xfId="411" xr:uid="{00000000-0005-0000-0000-000071940000}"/>
    <cellStyle name="Vírgula 2 2 3 2" xfId="496" xr:uid="{00000000-0005-0000-0000-000072940000}"/>
    <cellStyle name="Vírgula 2 2 3 2 2" xfId="648" xr:uid="{00000000-0005-0000-0000-000073940000}"/>
    <cellStyle name="Vírgula 2 2 3 2 3" xfId="798" xr:uid="{00000000-0005-0000-0000-000074940000}"/>
    <cellStyle name="Vírgula 2 2 3 3 2" xfId="1465" xr:uid="{00000000-0005-0000-0000-000075940000}"/>
    <cellStyle name="Vírgula 2 2 4" xfId="418" xr:uid="{00000000-0005-0000-0000-000076940000}"/>
    <cellStyle name="Vírgula 2 2 4 2" xfId="570" xr:uid="{00000000-0005-0000-0000-000077940000}"/>
    <cellStyle name="Vírgula 2 2 4 3" xfId="720" xr:uid="{00000000-0005-0000-0000-000078940000}"/>
    <cellStyle name="Vírgula 2 2 4 4" xfId="1610" xr:uid="{00000000-0005-0000-0000-000079940000}"/>
    <cellStyle name="Vírgula 2 2 5" xfId="504" xr:uid="{00000000-0005-0000-0000-00007A940000}"/>
    <cellStyle name="Vírgula 2 2 6" xfId="655" xr:uid="{00000000-0005-0000-0000-00007B940000}"/>
    <cellStyle name="Vírgula 2 3" xfId="235" xr:uid="{00000000-0005-0000-0000-00007C940000}"/>
    <cellStyle name="Vírgula 2 3 2" xfId="387" xr:uid="{00000000-0005-0000-0000-00007D940000}"/>
    <cellStyle name="Vírgula 2 3 2 2" xfId="475" xr:uid="{00000000-0005-0000-0000-00007E940000}"/>
    <cellStyle name="Vírgula 2 3 2 2 2" xfId="627" xr:uid="{00000000-0005-0000-0000-00007F940000}"/>
    <cellStyle name="Vírgula 2 3 2 2 3" xfId="777" xr:uid="{00000000-0005-0000-0000-000080940000}"/>
    <cellStyle name="Vírgula 2 3 2 3" xfId="545" xr:uid="{00000000-0005-0000-0000-000081940000}"/>
    <cellStyle name="Vírgula 2 3 2 4" xfId="695" xr:uid="{00000000-0005-0000-0000-000082940000}"/>
    <cellStyle name="Vírgula 2 3 2 5" xfId="1466" xr:uid="{00000000-0005-0000-0000-000083940000}"/>
    <cellStyle name="Vírgula 2 3 3" xfId="406" xr:uid="{00000000-0005-0000-0000-000084940000}"/>
    <cellStyle name="Vírgula 2 3 3 2" xfId="491" xr:uid="{00000000-0005-0000-0000-000085940000}"/>
    <cellStyle name="Vírgula 2 3 3 2 2" xfId="643" xr:uid="{00000000-0005-0000-0000-000086940000}"/>
    <cellStyle name="Vírgula 2 3 3 2 3" xfId="793" xr:uid="{00000000-0005-0000-0000-000087940000}"/>
    <cellStyle name="Vírgula 2 3 3 3" xfId="561" xr:uid="{00000000-0005-0000-0000-000088940000}"/>
    <cellStyle name="Vírgula 2 3 3 4" xfId="711" xr:uid="{00000000-0005-0000-0000-000089940000}"/>
    <cellStyle name="Vírgula 2 4" xfId="236" xr:uid="{00000000-0005-0000-0000-00008A940000}"/>
    <cellStyle name="Vírgula 2 4 2" xfId="200" xr:uid="{00000000-0005-0000-0000-00008B940000}"/>
    <cellStyle name="Vírgula 2 4 3" xfId="388" xr:uid="{00000000-0005-0000-0000-00008C940000}"/>
    <cellStyle name="Vírgula 2 4 3 2" xfId="476" xr:uid="{00000000-0005-0000-0000-00008D940000}"/>
    <cellStyle name="Vírgula 2 4 3 2 2" xfId="628" xr:uid="{00000000-0005-0000-0000-00008E940000}"/>
    <cellStyle name="Vírgula 2 4 3 2 3" xfId="778" xr:uid="{00000000-0005-0000-0000-00008F940000}"/>
    <cellStyle name="Vírgula 2 4 3 3" xfId="546" xr:uid="{00000000-0005-0000-0000-000090940000}"/>
    <cellStyle name="Vírgula 2 4 3 4" xfId="696" xr:uid="{00000000-0005-0000-0000-000091940000}"/>
    <cellStyle name="Vírgula 2 4 3 5" xfId="1609" xr:uid="{00000000-0005-0000-0000-000092940000}"/>
    <cellStyle name="Vírgula 2 4 4" xfId="407" xr:uid="{00000000-0005-0000-0000-000093940000}"/>
    <cellStyle name="Vírgula 2 4 4 2" xfId="492" xr:uid="{00000000-0005-0000-0000-000094940000}"/>
    <cellStyle name="Vírgula 2 4 4 2 2" xfId="644" xr:uid="{00000000-0005-0000-0000-000095940000}"/>
    <cellStyle name="Vírgula 2 4 4 2 3" xfId="794" xr:uid="{00000000-0005-0000-0000-000096940000}"/>
    <cellStyle name="Vírgula 2 4 4 3" xfId="562" xr:uid="{00000000-0005-0000-0000-000097940000}"/>
    <cellStyle name="Vírgula 2 4 4 4" xfId="712" xr:uid="{00000000-0005-0000-0000-000098940000}"/>
    <cellStyle name="Vírgula 2 5" xfId="237" xr:uid="{00000000-0005-0000-0000-000099940000}"/>
    <cellStyle name="Vírgula 2 5 2" xfId="1581" xr:uid="{00000000-0005-0000-0000-00009A940000}"/>
    <cellStyle name="Vírgula 2 5 3" xfId="1467" xr:uid="{00000000-0005-0000-0000-00009B940000}"/>
    <cellStyle name="Vírgula 2 6" xfId="234" xr:uid="{00000000-0005-0000-0000-00009C940000}"/>
    <cellStyle name="Vírgula 2 6 2" xfId="422" xr:uid="{00000000-0005-0000-0000-00009D940000}"/>
    <cellStyle name="Vírgula 2 6 2 2" xfId="574" xr:uid="{00000000-0005-0000-0000-00009E940000}"/>
    <cellStyle name="Vírgula 2 6 2 3" xfId="724" xr:uid="{00000000-0005-0000-0000-00009F940000}"/>
    <cellStyle name="Vírgula 2 6 3" xfId="508" xr:uid="{00000000-0005-0000-0000-0000A0940000}"/>
    <cellStyle name="Vírgula 2 6 3 2" xfId="1618" xr:uid="{00000000-0005-0000-0000-0000A1940000}"/>
    <cellStyle name="Vírgula 2 6 4" xfId="659" xr:uid="{00000000-0005-0000-0000-0000A2940000}"/>
    <cellStyle name="Vírgula 2 7" xfId="386" xr:uid="{00000000-0005-0000-0000-0000A3940000}"/>
    <cellStyle name="Vírgula 2 7 2" xfId="474" xr:uid="{00000000-0005-0000-0000-0000A4940000}"/>
    <cellStyle name="Vírgula 2 7 2 2" xfId="626" xr:uid="{00000000-0005-0000-0000-0000A5940000}"/>
    <cellStyle name="Vírgula 2 7 2 3" xfId="776" xr:uid="{00000000-0005-0000-0000-0000A6940000}"/>
    <cellStyle name="Vírgula 2 7 3" xfId="544" xr:uid="{00000000-0005-0000-0000-0000A7940000}"/>
    <cellStyle name="Vírgula 2 7 3 2" xfId="1630" xr:uid="{00000000-0005-0000-0000-0000A8940000}"/>
    <cellStyle name="Vírgula 2 7 4" xfId="694" xr:uid="{00000000-0005-0000-0000-0000A9940000}"/>
    <cellStyle name="Vírgula 2 7 5" xfId="1579" xr:uid="{00000000-0005-0000-0000-0000AA940000}"/>
    <cellStyle name="Vírgula 2 8" xfId="405" xr:uid="{00000000-0005-0000-0000-0000AB940000}"/>
    <cellStyle name="Vírgula 2 8 2" xfId="490" xr:uid="{00000000-0005-0000-0000-0000AC940000}"/>
    <cellStyle name="Vírgula 2 8 2 2" xfId="642" xr:uid="{00000000-0005-0000-0000-0000AD940000}"/>
    <cellStyle name="Vírgula 2 8 2 3" xfId="792" xr:uid="{00000000-0005-0000-0000-0000AE940000}"/>
    <cellStyle name="Vírgula 2 8 3" xfId="560" xr:uid="{00000000-0005-0000-0000-0000AF940000}"/>
    <cellStyle name="Vírgula 2 8 4" xfId="710" xr:uid="{00000000-0005-0000-0000-0000B0940000}"/>
    <cellStyle name="Vírgula 2 8 5" xfId="1636" xr:uid="{00000000-0005-0000-0000-0000B1940000}"/>
    <cellStyle name="Vírgula 2 9" xfId="203" xr:uid="{00000000-0005-0000-0000-0000B2940000}"/>
    <cellStyle name="Vírgula 3" xfId="39" xr:uid="{00000000-0005-0000-0000-0000B3940000}"/>
    <cellStyle name="Vírgula 3 10" xfId="124" xr:uid="{00000000-0005-0000-0000-0000B4940000}"/>
    <cellStyle name="Vírgula 3 2" xfId="245" xr:uid="{00000000-0005-0000-0000-0000B5940000}"/>
    <cellStyle name="Vírgula 3 2 2" xfId="390" xr:uid="{00000000-0005-0000-0000-0000B6940000}"/>
    <cellStyle name="Vírgula 3 2 2 2" xfId="478" xr:uid="{00000000-0005-0000-0000-0000B7940000}"/>
    <cellStyle name="Vírgula 3 2 2 2 2" xfId="630" xr:uid="{00000000-0005-0000-0000-0000B8940000}"/>
    <cellStyle name="Vírgula 3 2 2 2 3" xfId="780" xr:uid="{00000000-0005-0000-0000-0000B9940000}"/>
    <cellStyle name="Vírgula 3 2 2 3" xfId="548" xr:uid="{00000000-0005-0000-0000-0000BA940000}"/>
    <cellStyle name="Vírgula 3 2 2 4" xfId="698" xr:uid="{00000000-0005-0000-0000-0000BB940000}"/>
    <cellStyle name="Vírgula 3 2 2 5" xfId="1582" xr:uid="{00000000-0005-0000-0000-0000BC940000}"/>
    <cellStyle name="Vírgula 3 2 3" xfId="408" xr:uid="{00000000-0005-0000-0000-0000BD940000}"/>
    <cellStyle name="Vírgula 3 2 3 2" xfId="493" xr:uid="{00000000-0005-0000-0000-0000BE940000}"/>
    <cellStyle name="Vírgula 3 2 3 2 2" xfId="645" xr:uid="{00000000-0005-0000-0000-0000BF940000}"/>
    <cellStyle name="Vírgula 3 2 3 2 3" xfId="795" xr:uid="{00000000-0005-0000-0000-0000C0940000}"/>
    <cellStyle name="Vírgula 3 2 3 3" xfId="563" xr:uid="{00000000-0005-0000-0000-0000C1940000}"/>
    <cellStyle name="Vírgula 3 2 3 4" xfId="713" xr:uid="{00000000-0005-0000-0000-0000C2940000}"/>
    <cellStyle name="Vírgula 3 2 4" xfId="430" xr:uid="{00000000-0005-0000-0000-0000C3940000}"/>
    <cellStyle name="Vírgula 3 2 4 2" xfId="582" xr:uid="{00000000-0005-0000-0000-0000C4940000}"/>
    <cellStyle name="Vírgula 3 2 4 3" xfId="732" xr:uid="{00000000-0005-0000-0000-0000C5940000}"/>
    <cellStyle name="Vírgula 3 2 5" xfId="515" xr:uid="{00000000-0005-0000-0000-0000C6940000}"/>
    <cellStyle name="Vírgula 3 2 5 2" xfId="1615" xr:uid="{00000000-0005-0000-0000-0000C7940000}"/>
    <cellStyle name="Vírgula 3 2 6" xfId="666" xr:uid="{00000000-0005-0000-0000-0000C8940000}"/>
    <cellStyle name="Vírgula 3 2 7" xfId="1468" xr:uid="{00000000-0005-0000-0000-0000C9940000}"/>
    <cellStyle name="Vírgula 3 3" xfId="239" xr:uid="{00000000-0005-0000-0000-0000CA940000}"/>
    <cellStyle name="Vírgula 3 3 2" xfId="1583" xr:uid="{00000000-0005-0000-0000-0000CB940000}"/>
    <cellStyle name="Vírgula 3 3 3" xfId="1469" xr:uid="{00000000-0005-0000-0000-0000CC940000}"/>
    <cellStyle name="Vírgula 3 4" xfId="389" xr:uid="{00000000-0005-0000-0000-0000CD940000}"/>
    <cellStyle name="Vírgula 3 4 2" xfId="477" xr:uid="{00000000-0005-0000-0000-0000CE940000}"/>
    <cellStyle name="Vírgula 3 4 2 2" xfId="629" xr:uid="{00000000-0005-0000-0000-0000CF940000}"/>
    <cellStyle name="Vírgula 3 4 2 3" xfId="779" xr:uid="{00000000-0005-0000-0000-0000D0940000}"/>
    <cellStyle name="Vírgula 3 4 3" xfId="547" xr:uid="{00000000-0005-0000-0000-0000D1940000}"/>
    <cellStyle name="Vírgula 3 4 4" xfId="697" xr:uid="{00000000-0005-0000-0000-0000D2940000}"/>
    <cellStyle name="Vírgula 3 4 5" xfId="1470" xr:uid="{00000000-0005-0000-0000-0000D3940000}"/>
    <cellStyle name="Vírgula 3 5" xfId="424" xr:uid="{00000000-0005-0000-0000-0000D4940000}"/>
    <cellStyle name="Vírgula 3 5 2" xfId="576" xr:uid="{00000000-0005-0000-0000-0000D5940000}"/>
    <cellStyle name="Vírgula 3 5 3" xfId="726" xr:uid="{00000000-0005-0000-0000-0000D6940000}"/>
    <cellStyle name="Vírgula 3 6" xfId="509" xr:uid="{00000000-0005-0000-0000-0000D7940000}"/>
    <cellStyle name="Vírgula 3 7" xfId="660" xr:uid="{00000000-0005-0000-0000-0000D8940000}"/>
    <cellStyle name="Vírgula 3 8" xfId="238" xr:uid="{00000000-0005-0000-0000-0000D9940000}"/>
    <cellStyle name="Vírgula 3 9" xfId="163" xr:uid="{00000000-0005-0000-0000-0000DA940000}"/>
    <cellStyle name="Vírgula 4" xfId="60" xr:uid="{00000000-0005-0000-0000-0000DB940000}"/>
    <cellStyle name="Vírgula 4 2" xfId="391" xr:uid="{00000000-0005-0000-0000-0000DC940000}"/>
    <cellStyle name="Vírgula 4 2 2" xfId="479" xr:uid="{00000000-0005-0000-0000-0000DD940000}"/>
    <cellStyle name="Vírgula 4 2 2 2" xfId="631" xr:uid="{00000000-0005-0000-0000-0000DE940000}"/>
    <cellStyle name="Vírgula 4 2 2 3" xfId="781" xr:uid="{00000000-0005-0000-0000-0000DF940000}"/>
    <cellStyle name="Vírgula 4 2 2 4" xfId="1631" xr:uid="{00000000-0005-0000-0000-0000E0940000}"/>
    <cellStyle name="Vírgula 4 2 3" xfId="549" xr:uid="{00000000-0005-0000-0000-0000E1940000}"/>
    <cellStyle name="Vírgula 4 2 3 2" xfId="1616" xr:uid="{00000000-0005-0000-0000-0000E2940000}"/>
    <cellStyle name="Vírgula 4 2 4" xfId="699" xr:uid="{00000000-0005-0000-0000-0000E3940000}"/>
    <cellStyle name="Vírgula 4 2 5" xfId="1471" xr:uid="{00000000-0005-0000-0000-0000E4940000}"/>
    <cellStyle name="Vírgula 4 3" xfId="413" xr:uid="{00000000-0005-0000-0000-0000E5940000}"/>
    <cellStyle name="Vírgula 4 3 2" xfId="498" xr:uid="{00000000-0005-0000-0000-0000E6940000}"/>
    <cellStyle name="Vírgula 4 3 2 2" xfId="650" xr:uid="{00000000-0005-0000-0000-0000E7940000}"/>
    <cellStyle name="Vírgula 4 3 2 3" xfId="800" xr:uid="{00000000-0005-0000-0000-0000E8940000}"/>
    <cellStyle name="Vírgula 4 3 2 4" xfId="1480" xr:uid="{00000000-0005-0000-0000-0000E9940000}"/>
    <cellStyle name="Vírgula 4 3 3" xfId="1584" xr:uid="{00000000-0005-0000-0000-0000EA940000}"/>
    <cellStyle name="Vírgula 4 4" xfId="425" xr:uid="{00000000-0005-0000-0000-0000EB940000}"/>
    <cellStyle name="Vírgula 4 4 2" xfId="577" xr:uid="{00000000-0005-0000-0000-0000EC940000}"/>
    <cellStyle name="Vírgula 4 4 3" xfId="727" xr:uid="{00000000-0005-0000-0000-0000ED940000}"/>
    <cellStyle name="Vírgula 4 4 4" xfId="1611" xr:uid="{00000000-0005-0000-0000-0000EE940000}"/>
    <cellStyle name="Vírgula 4 5" xfId="510" xr:uid="{00000000-0005-0000-0000-0000EF940000}"/>
    <cellStyle name="Vírgula 4 6" xfId="661" xr:uid="{00000000-0005-0000-0000-0000F0940000}"/>
    <cellStyle name="Vírgula 4 7" xfId="240" xr:uid="{00000000-0005-0000-0000-0000F1940000}"/>
    <cellStyle name="Vírgula 5" xfId="54" xr:uid="{00000000-0005-0000-0000-0000F2940000}"/>
    <cellStyle name="Vírgula 5 2" xfId="85" xr:uid="{00000000-0005-0000-0000-0000F3940000}"/>
    <cellStyle name="Vírgula 5 2 2" xfId="480" xr:uid="{00000000-0005-0000-0000-0000F4940000}"/>
    <cellStyle name="Vírgula 5 2 2 2" xfId="632" xr:uid="{00000000-0005-0000-0000-0000F5940000}"/>
    <cellStyle name="Vírgula 5 2 2 3" xfId="782" xr:uid="{00000000-0005-0000-0000-0000F6940000}"/>
    <cellStyle name="Vírgula 5 2 2 4" xfId="1585" xr:uid="{00000000-0005-0000-0000-0000F7940000}"/>
    <cellStyle name="Vírgula 5 2 3" xfId="550" xr:uid="{00000000-0005-0000-0000-0000F8940000}"/>
    <cellStyle name="Vírgula 5 2 4" xfId="700" xr:uid="{00000000-0005-0000-0000-0000F9940000}"/>
    <cellStyle name="Vírgula 5 2 5" xfId="1472" xr:uid="{00000000-0005-0000-0000-0000FA940000}"/>
    <cellStyle name="Vírgula 5 2 6" xfId="392" xr:uid="{00000000-0005-0000-0000-0000FB940000}"/>
    <cellStyle name="Vírgula 5 3" xfId="409" xr:uid="{00000000-0005-0000-0000-0000FC940000}"/>
    <cellStyle name="Vírgula 5 3 2" xfId="494" xr:uid="{00000000-0005-0000-0000-0000FD940000}"/>
    <cellStyle name="Vírgula 5 3 2 2" xfId="646" xr:uid="{00000000-0005-0000-0000-0000FE940000}"/>
    <cellStyle name="Vírgula 5 3 2 3" xfId="796" xr:uid="{00000000-0005-0000-0000-0000FF940000}"/>
    <cellStyle name="Vírgula 5 3 3" xfId="564" xr:uid="{00000000-0005-0000-0000-000000950000}"/>
    <cellStyle name="Vírgula 5 3 4" xfId="714" xr:uid="{00000000-0005-0000-0000-000001950000}"/>
    <cellStyle name="Vírgula 5 4" xfId="426" xr:uid="{00000000-0005-0000-0000-000002950000}"/>
    <cellStyle name="Vírgula 5 4 2" xfId="578" xr:uid="{00000000-0005-0000-0000-000003950000}"/>
    <cellStyle name="Vírgula 5 4 3" xfId="728" xr:uid="{00000000-0005-0000-0000-000004950000}"/>
    <cellStyle name="Vírgula 5 5" xfId="511" xr:uid="{00000000-0005-0000-0000-000005950000}"/>
    <cellStyle name="Vírgula 5 6" xfId="662" xr:uid="{00000000-0005-0000-0000-000006950000}"/>
    <cellStyle name="Vírgula 5 7" xfId="241" xr:uid="{00000000-0005-0000-0000-000007950000}"/>
    <cellStyle name="Vírgula 6" xfId="64" xr:uid="{00000000-0005-0000-0000-000008950000}"/>
    <cellStyle name="Vírgula 6 10" xfId="140" xr:uid="{00000000-0005-0000-0000-000009950000}"/>
    <cellStyle name="Vírgula 6 2" xfId="393" xr:uid="{00000000-0005-0000-0000-00000A950000}"/>
    <cellStyle name="Vírgula 6 2 2" xfId="481" xr:uid="{00000000-0005-0000-0000-00000B950000}"/>
    <cellStyle name="Vírgula 6 2 2 2" xfId="633" xr:uid="{00000000-0005-0000-0000-00000C950000}"/>
    <cellStyle name="Vírgula 6 2 2 3" xfId="783" xr:uid="{00000000-0005-0000-0000-00000D950000}"/>
    <cellStyle name="Vírgula 6 2 3" xfId="551" xr:uid="{00000000-0005-0000-0000-00000E950000}"/>
    <cellStyle name="Vírgula 6 2 4" xfId="701" xr:uid="{00000000-0005-0000-0000-00000F950000}"/>
    <cellStyle name="Vírgula 6 2 5" xfId="1586" xr:uid="{00000000-0005-0000-0000-000010950000}"/>
    <cellStyle name="Vírgula 6 3" xfId="410" xr:uid="{00000000-0005-0000-0000-000011950000}"/>
    <cellStyle name="Vírgula 6 3 2" xfId="495" xr:uid="{00000000-0005-0000-0000-000012950000}"/>
    <cellStyle name="Vírgula 6 3 2 2" xfId="647" xr:uid="{00000000-0005-0000-0000-000013950000}"/>
    <cellStyle name="Vírgula 6 3 2 3" xfId="797" xr:uid="{00000000-0005-0000-0000-000014950000}"/>
    <cellStyle name="Vírgula 6 3 3" xfId="565" xr:uid="{00000000-0005-0000-0000-000015950000}"/>
    <cellStyle name="Vírgula 6 3 4" xfId="715" xr:uid="{00000000-0005-0000-0000-000016950000}"/>
    <cellStyle name="Vírgula 6 4" xfId="427" xr:uid="{00000000-0005-0000-0000-000017950000}"/>
    <cellStyle name="Vírgula 6 4 2" xfId="579" xr:uid="{00000000-0005-0000-0000-000018950000}"/>
    <cellStyle name="Vírgula 6 4 3" xfId="729" xr:uid="{00000000-0005-0000-0000-000019950000}"/>
    <cellStyle name="Vírgula 6 5" xfId="512" xr:uid="{00000000-0005-0000-0000-00001A950000}"/>
    <cellStyle name="Vírgula 6 6" xfId="663" xr:uid="{00000000-0005-0000-0000-00001B950000}"/>
    <cellStyle name="Vírgula 6 7" xfId="1473" xr:uid="{00000000-0005-0000-0000-00001C950000}"/>
    <cellStyle name="Vírgula 6 8" xfId="242" xr:uid="{00000000-0005-0000-0000-00001D950000}"/>
    <cellStyle name="Vírgula 6 9" xfId="179" xr:uid="{00000000-0005-0000-0000-00001E950000}"/>
    <cellStyle name="Vírgula 7" xfId="73" xr:uid="{00000000-0005-0000-0000-00001F950000}"/>
    <cellStyle name="Vírgula 7 2" xfId="421" xr:uid="{00000000-0005-0000-0000-000020950000}"/>
    <cellStyle name="Vírgula 7 2 2" xfId="573" xr:uid="{00000000-0005-0000-0000-000021950000}"/>
    <cellStyle name="Vírgula 7 2 2 2" xfId="1588" xr:uid="{00000000-0005-0000-0000-000022950000}"/>
    <cellStyle name="Vírgula 7 2 3" xfId="723" xr:uid="{00000000-0005-0000-0000-000023950000}"/>
    <cellStyle name="Vírgula 7 2 4" xfId="1475" xr:uid="{00000000-0005-0000-0000-000024950000}"/>
    <cellStyle name="Vírgula 7 3" xfId="507" xr:uid="{00000000-0005-0000-0000-000025950000}"/>
    <cellStyle name="Vírgula 7 3 2" xfId="1589" xr:uid="{00000000-0005-0000-0000-000026950000}"/>
    <cellStyle name="Vírgula 7 4" xfId="658" xr:uid="{00000000-0005-0000-0000-000027950000}"/>
    <cellStyle name="Vírgula 7 4 2" xfId="1587" xr:uid="{00000000-0005-0000-0000-000028950000}"/>
    <cellStyle name="Vírgula 7 5" xfId="1474" xr:uid="{00000000-0005-0000-0000-000029950000}"/>
    <cellStyle name="Vírgula 7 6" xfId="233" xr:uid="{00000000-0005-0000-0000-00002A950000}"/>
    <cellStyle name="Vírgula 7 7" xfId="185" xr:uid="{00000000-0005-0000-0000-00002B950000}"/>
    <cellStyle name="Vírgula 7 8" xfId="146" xr:uid="{00000000-0005-0000-0000-00002C950000}"/>
    <cellStyle name="Vírgula 8" xfId="243" xr:uid="{00000000-0005-0000-0000-00002D950000}"/>
    <cellStyle name="Vírgula 8 2" xfId="412" xr:uid="{00000000-0005-0000-0000-00002E950000}"/>
    <cellStyle name="Vírgula 8 2 2" xfId="497" xr:uid="{00000000-0005-0000-0000-00002F950000}"/>
    <cellStyle name="Vírgula 8 2 2 2" xfId="649" xr:uid="{00000000-0005-0000-0000-000030950000}"/>
    <cellStyle name="Vírgula 8 2 2 3" xfId="799" xr:uid="{00000000-0005-0000-0000-000031950000}"/>
    <cellStyle name="Vírgula 8 2 2 4" xfId="1479" xr:uid="{00000000-0005-0000-0000-000032950000}"/>
    <cellStyle name="Vírgula 8 2 3" xfId="1590" xr:uid="{00000000-0005-0000-0000-000033950000}"/>
    <cellStyle name="Vírgula 8 2 4" xfId="1476" xr:uid="{00000000-0005-0000-0000-000034950000}"/>
    <cellStyle name="Vírgula 8 3" xfId="428" xr:uid="{00000000-0005-0000-0000-000035950000}"/>
    <cellStyle name="Vírgula 8 3 2" xfId="580" xr:uid="{00000000-0005-0000-0000-000036950000}"/>
    <cellStyle name="Vírgula 8 3 3" xfId="730" xr:uid="{00000000-0005-0000-0000-000037950000}"/>
    <cellStyle name="Vírgula 8 4" xfId="513" xr:uid="{00000000-0005-0000-0000-000038950000}"/>
    <cellStyle name="Vírgula 8 5" xfId="664" xr:uid="{00000000-0005-0000-0000-000039950000}"/>
    <cellStyle name="Vírgula 9" xfId="414" xr:uid="{00000000-0005-0000-0000-00003A950000}"/>
    <cellStyle name="Vírgula 9 2" xfId="566" xr:uid="{00000000-0005-0000-0000-00003B950000}"/>
    <cellStyle name="Vírgula 9 2 2" xfId="1591" xr:uid="{00000000-0005-0000-0000-00003C950000}"/>
    <cellStyle name="Vírgula 9 3" xfId="716" xr:uid="{00000000-0005-0000-0000-00003D950000}"/>
    <cellStyle name="Vírgula 9 3 2" xfId="1606" xr:uid="{00000000-0005-0000-0000-00003E950000}"/>
    <cellStyle name="Vírgula 9 4" xfId="1477" xr:uid="{00000000-0005-0000-0000-00003F950000}"/>
    <cellStyle name="Vírgula0" xfId="40" xr:uid="{00000000-0005-0000-0000-000040950000}"/>
    <cellStyle name="Vírgula0 2" xfId="164" xr:uid="{00000000-0005-0000-0000-000041950000}"/>
    <cellStyle name="Vírgula0 3" xfId="125" xr:uid="{00000000-0005-0000-0000-000042950000}"/>
    <cellStyle name="Währung" xfId="1478" xr:uid="{00000000-0005-0000-0000-000043950000}"/>
    <cellStyle name="Warning Text" xfId="394" xr:uid="{00000000-0005-0000-0000-000044950000}"/>
  </cellStyles>
  <dxfs count="0"/>
  <tableStyles count="0" defaultTableStyle="TableStyleMedium2" defaultPivotStyle="PivotStyleLight16"/>
  <colors>
    <mruColors>
      <color rgb="FFBFBFBF"/>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1378557</xdr:colOff>
      <xdr:row>21</xdr:row>
      <xdr:rowOff>449</xdr:rowOff>
    </xdr:from>
    <xdr:to>
      <xdr:col>1</xdr:col>
      <xdr:colOff>5593080</xdr:colOff>
      <xdr:row>21</xdr:row>
      <xdr:rowOff>449</xdr:rowOff>
    </xdr:to>
    <xdr:sp macro="" textlink="">
      <xdr:nvSpPr>
        <xdr:cNvPr id="2" name="CaixaDeTexto 1">
          <a:extLst>
            <a:ext uri="{FF2B5EF4-FFF2-40B4-BE49-F238E27FC236}">
              <a16:creationId xmlns:a16="http://schemas.microsoft.com/office/drawing/2014/main" id="{00000000-0008-0000-0200-000002000000}"/>
            </a:ext>
          </a:extLst>
        </xdr:cNvPr>
        <xdr:cNvSpPr txBox="1"/>
      </xdr:nvSpPr>
      <xdr:spPr>
        <a:xfrm>
          <a:off x="1799898" y="9081696"/>
          <a:ext cx="421452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000" b="1">
              <a:latin typeface="Times New Roman" panose="02020603050405020304" pitchFamily="18" charset="0"/>
              <a:cs typeface="Times New Roman" panose="02020603050405020304" pitchFamily="18" charset="0"/>
            </a:rPr>
            <a:t>_______________________________________________________________</a:t>
          </a:r>
        </a:p>
        <a:p>
          <a:pPr algn="ctr"/>
          <a:r>
            <a:rPr lang="pt-BR" sz="1000" b="1">
              <a:latin typeface="Times New Roman" panose="02020603050405020304" pitchFamily="18" charset="0"/>
              <a:cs typeface="Times New Roman" panose="02020603050405020304" pitchFamily="18" charset="0"/>
            </a:rPr>
            <a:t>BUSTAMANTE ENGENHARIA LTDA. </a:t>
          </a:r>
        </a:p>
        <a:p>
          <a:pPr algn="ctr"/>
          <a:r>
            <a:rPr lang="pt-BR" sz="1000" b="1">
              <a:latin typeface="Times New Roman" panose="02020603050405020304" pitchFamily="18" charset="0"/>
              <a:cs typeface="Times New Roman" panose="02020603050405020304" pitchFamily="18" charset="0"/>
            </a:rPr>
            <a:t>DIEGO ARMANDO BUSTAMANTE</a:t>
          </a:r>
        </a:p>
        <a:p>
          <a:pPr algn="ctr"/>
          <a:r>
            <a:rPr lang="pt-BR" sz="1000" b="1">
              <a:latin typeface="Times New Roman" panose="02020603050405020304" pitchFamily="18" charset="0"/>
              <a:cs typeface="Times New Roman" panose="02020603050405020304" pitchFamily="18" charset="0"/>
            </a:rPr>
            <a:t>RESPONSÁVEL TÉCNICO/SÓCIO – ADMINISTRADOR</a:t>
          </a:r>
        </a:p>
        <a:p>
          <a:pPr algn="ctr"/>
          <a:r>
            <a:rPr lang="pt-BR" sz="1000" b="1">
              <a:latin typeface="Times New Roman" panose="02020603050405020304" pitchFamily="18" charset="0"/>
              <a:cs typeface="Times New Roman" panose="02020603050405020304" pitchFamily="18" charset="0"/>
            </a:rPr>
            <a:t>RNP  151181106-4/ CPF 029.032.205 – 73</a:t>
          </a:r>
        </a:p>
        <a:p>
          <a:pPr algn="ctr"/>
          <a:endParaRPr lang="pt-BR" sz="1000" b="1">
            <a:latin typeface="Times New Roman" panose="02020603050405020304" pitchFamily="18" charset="0"/>
            <a:cs typeface="Times New Roman" panose="02020603050405020304" pitchFamily="18" charset="0"/>
          </a:endParaRPr>
        </a:p>
      </xdr:txBody>
    </xdr:sp>
    <xdr:clientData/>
  </xdr:twoCellAnchor>
  <xdr:oneCellAnchor>
    <xdr:from>
      <xdr:col>0</xdr:col>
      <xdr:colOff>711200</xdr:colOff>
      <xdr:row>20</xdr:row>
      <xdr:rowOff>762000</xdr:rowOff>
    </xdr:from>
    <xdr:ext cx="4673600" cy="1117600"/>
    <xdr:sp macro="" textlink="">
      <xdr:nvSpPr>
        <xdr:cNvPr id="6" name="Text Box 2">
          <a:extLst>
            <a:ext uri="{FF2B5EF4-FFF2-40B4-BE49-F238E27FC236}">
              <a16:creationId xmlns:a16="http://schemas.microsoft.com/office/drawing/2014/main" id="{37ACBEDD-D212-4547-8182-EC63DD3C308B}"/>
            </a:ext>
          </a:extLst>
        </xdr:cNvPr>
        <xdr:cNvSpPr txBox="1">
          <a:spLocks noChangeArrowheads="1"/>
        </xdr:cNvSpPr>
      </xdr:nvSpPr>
      <xdr:spPr bwMode="auto">
        <a:xfrm>
          <a:off x="711200" y="7454900"/>
          <a:ext cx="4673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2000" b="1">
              <a:latin typeface="Times New Roman" panose="02020603050405020304" pitchFamily="18" charset="0"/>
              <a:ea typeface="+mn-ea"/>
              <a:cs typeface="Times New Roman" panose="02020603050405020304" pitchFamily="18" charset="0"/>
            </a:rPr>
            <a:t>Allan Jefferson Silveira Nunes</a:t>
          </a:r>
          <a:endParaRPr lang="pt-BR" sz="2000" b="1" baseline="0">
            <a:latin typeface="Times New Roman" panose="02020603050405020304" pitchFamily="18" charset="0"/>
            <a:ea typeface="+mn-ea"/>
            <a:cs typeface="Times New Roman" panose="02020603050405020304" pitchFamily="18" charset="0"/>
          </a:endParaRPr>
        </a:p>
        <a:p>
          <a:pPr algn="ctr">
            <a:lnSpc>
              <a:spcPts val="1400"/>
            </a:lnSpc>
          </a:pPr>
          <a:endParaRPr lang="pt-BR" sz="2000">
            <a:latin typeface="Times New Roman" panose="02020603050405020304" pitchFamily="18" charset="0"/>
            <a:ea typeface="+mn-ea"/>
            <a:cs typeface="Times New Roman" panose="02020603050405020304" pitchFamily="18" charset="0"/>
          </a:endParaRPr>
        </a:p>
        <a:p>
          <a:pPr algn="ctr">
            <a:lnSpc>
              <a:spcPts val="1300"/>
            </a:lnSpc>
          </a:pPr>
          <a:r>
            <a:rPr lang="pt-BR" sz="2000">
              <a:latin typeface="Times New Roman" panose="02020603050405020304" pitchFamily="18" charset="0"/>
              <a:ea typeface="+mn-ea"/>
              <a:cs typeface="Times New Roman" panose="02020603050405020304" pitchFamily="18" charset="0"/>
            </a:rPr>
            <a:t>CPF:</a:t>
          </a:r>
          <a:r>
            <a:rPr lang="pt-BR" sz="2000" baseline="0">
              <a:latin typeface="Times New Roman" panose="02020603050405020304" pitchFamily="18" charset="0"/>
              <a:ea typeface="+mn-ea"/>
              <a:cs typeface="Times New Roman" panose="02020603050405020304" pitchFamily="18" charset="0"/>
            </a:rPr>
            <a:t> 007.905.042-51</a:t>
          </a:r>
        </a:p>
        <a:p>
          <a:pPr algn="ctr">
            <a:lnSpc>
              <a:spcPts val="1300"/>
            </a:lnSpc>
          </a:pPr>
          <a:endParaRPr lang="pt-BR" sz="2000" baseline="0">
            <a:latin typeface="Times New Roman" panose="02020603050405020304" pitchFamily="18" charset="0"/>
            <a:ea typeface="+mn-ea"/>
            <a:cs typeface="Times New Roman" panose="02020603050405020304" pitchFamily="18" charset="0"/>
          </a:endParaRPr>
        </a:p>
        <a:p>
          <a:pPr algn="ctr">
            <a:lnSpc>
              <a:spcPts val="1300"/>
            </a:lnSpc>
          </a:pPr>
          <a:r>
            <a:rPr lang="pt-BR" sz="2000" b="0" i="0" strike="noStrike">
              <a:solidFill>
                <a:srgbClr val="000000"/>
              </a:solidFill>
              <a:latin typeface="Times New Roman" panose="02020603050405020304" pitchFamily="18" charset="0"/>
              <a:cs typeface="Times New Roman" panose="02020603050405020304" pitchFamily="18" charset="0"/>
            </a:rPr>
            <a:t>RG:</a:t>
          </a:r>
          <a:r>
            <a:rPr lang="pt-BR" sz="2000" b="0" i="0" strike="noStrike" baseline="0">
              <a:solidFill>
                <a:srgbClr val="000000"/>
              </a:solidFill>
              <a:latin typeface="Times New Roman" panose="02020603050405020304" pitchFamily="18" charset="0"/>
              <a:cs typeface="Times New Roman" panose="02020603050405020304" pitchFamily="18" charset="0"/>
            </a:rPr>
            <a:t> 4659162-</a:t>
          </a:r>
          <a:r>
            <a:rPr lang="pt-BR" sz="2000" b="0" i="0" strike="noStrike">
              <a:solidFill>
                <a:srgbClr val="000000"/>
              </a:solidFill>
              <a:latin typeface="Times New Roman" panose="02020603050405020304" pitchFamily="18" charset="0"/>
              <a:cs typeface="Times New Roman" panose="02020603050405020304" pitchFamily="18" charset="0"/>
            </a:rPr>
            <a:t>Proprietário</a:t>
          </a:r>
        </a:p>
      </xdr:txBody>
    </xdr:sp>
    <xdr:clientData/>
  </xdr:oneCellAnchor>
  <xdr:oneCellAnchor>
    <xdr:from>
      <xdr:col>1</xdr:col>
      <xdr:colOff>8597900</xdr:colOff>
      <xdr:row>20</xdr:row>
      <xdr:rowOff>723900</xdr:rowOff>
    </xdr:from>
    <xdr:ext cx="4673600" cy="1117600"/>
    <xdr:sp macro="" textlink="">
      <xdr:nvSpPr>
        <xdr:cNvPr id="7" name="Text Box 2">
          <a:extLst>
            <a:ext uri="{FF2B5EF4-FFF2-40B4-BE49-F238E27FC236}">
              <a16:creationId xmlns:a16="http://schemas.microsoft.com/office/drawing/2014/main" id="{2F445B73-F378-4543-ABC4-7E022E71C8C7}"/>
            </a:ext>
          </a:extLst>
        </xdr:cNvPr>
        <xdr:cNvSpPr txBox="1">
          <a:spLocks noChangeArrowheads="1"/>
        </xdr:cNvSpPr>
      </xdr:nvSpPr>
      <xdr:spPr bwMode="auto">
        <a:xfrm>
          <a:off x="10071100" y="8610600"/>
          <a:ext cx="4673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2000" b="1">
              <a:latin typeface="Times New Roman" panose="02020603050405020304" pitchFamily="18" charset="0"/>
              <a:ea typeface="+mn-ea"/>
              <a:cs typeface="Times New Roman" panose="02020603050405020304" pitchFamily="18" charset="0"/>
            </a:rPr>
            <a:t>Diego Armando Bustamante</a:t>
          </a:r>
        </a:p>
        <a:p>
          <a:pPr algn="ctr">
            <a:lnSpc>
              <a:spcPts val="1400"/>
            </a:lnSpc>
          </a:pPr>
          <a:endParaRPr lang="pt-BR" sz="2000" b="0">
            <a:latin typeface="Times New Roman" panose="02020603050405020304" pitchFamily="18" charset="0"/>
            <a:ea typeface="+mn-ea"/>
            <a:cs typeface="Times New Roman" panose="02020603050405020304" pitchFamily="18" charset="0"/>
          </a:endParaRPr>
        </a:p>
        <a:p>
          <a:pPr algn="ctr">
            <a:lnSpc>
              <a:spcPts val="1400"/>
            </a:lnSpc>
          </a:pPr>
          <a:r>
            <a:rPr lang="pt-BR" sz="2000" b="0">
              <a:latin typeface="Times New Roman" panose="02020603050405020304" pitchFamily="18" charset="0"/>
              <a:ea typeface="+mn-ea"/>
              <a:cs typeface="Times New Roman" panose="02020603050405020304" pitchFamily="18" charset="0"/>
            </a:rPr>
            <a:t>Engenheiro Civil - Responsavel Técnico</a:t>
          </a:r>
        </a:p>
        <a:p>
          <a:pPr algn="ctr">
            <a:lnSpc>
              <a:spcPts val="1400"/>
            </a:lnSpc>
          </a:pPr>
          <a:endParaRPr lang="pt-BR" sz="2000" b="0">
            <a:latin typeface="Times New Roman" panose="02020603050405020304" pitchFamily="18" charset="0"/>
            <a:ea typeface="+mn-ea"/>
            <a:cs typeface="Times New Roman" panose="02020603050405020304" pitchFamily="18" charset="0"/>
          </a:endParaRPr>
        </a:p>
        <a:p>
          <a:pPr algn="ctr">
            <a:lnSpc>
              <a:spcPts val="1400"/>
            </a:lnSpc>
          </a:pPr>
          <a:r>
            <a:rPr lang="pt-BR" sz="2000" b="0">
              <a:latin typeface="Times New Roman" panose="02020603050405020304" pitchFamily="18" charset="0"/>
              <a:ea typeface="+mn-ea"/>
              <a:cs typeface="Times New Roman" panose="02020603050405020304" pitchFamily="18" charset="0"/>
            </a:rPr>
            <a:t>CREA -PA 1511811064</a:t>
          </a:r>
        </a:p>
      </xdr:txBody>
    </xdr:sp>
    <xdr:clientData/>
  </xdr:oneCellAnchor>
  <xdr:twoCellAnchor editAs="oneCell">
    <xdr:from>
      <xdr:col>2</xdr:col>
      <xdr:colOff>889000</xdr:colOff>
      <xdr:row>0</xdr:row>
      <xdr:rowOff>203200</xdr:rowOff>
    </xdr:from>
    <xdr:to>
      <xdr:col>3</xdr:col>
      <xdr:colOff>1958975</xdr:colOff>
      <xdr:row>0</xdr:row>
      <xdr:rowOff>2666365</xdr:rowOff>
    </xdr:to>
    <xdr:pic>
      <xdr:nvPicPr>
        <xdr:cNvPr id="3" name="Imagem 5">
          <a:extLst>
            <a:ext uri="{FF2B5EF4-FFF2-40B4-BE49-F238E27FC236}">
              <a16:creationId xmlns:a16="http://schemas.microsoft.com/office/drawing/2014/main" id="{B4E4DD8C-D1DE-476E-B1CC-82B65AC66F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6300" y="203200"/>
          <a:ext cx="3648075" cy="246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3121512</xdr:colOff>
      <xdr:row>54</xdr:row>
      <xdr:rowOff>936044</xdr:rowOff>
    </xdr:from>
    <xdr:to>
      <xdr:col>4</xdr:col>
      <xdr:colOff>158676</xdr:colOff>
      <xdr:row>54</xdr:row>
      <xdr:rowOff>2079044</xdr:rowOff>
    </xdr:to>
    <xdr:sp macro="" textlink="">
      <xdr:nvSpPr>
        <xdr:cNvPr id="4" name="CaixaDeTexto 3">
          <a:extLst>
            <a:ext uri="{FF2B5EF4-FFF2-40B4-BE49-F238E27FC236}">
              <a16:creationId xmlns:a16="http://schemas.microsoft.com/office/drawing/2014/main" id="{00000000-0008-0000-0400-000004000000}"/>
            </a:ext>
          </a:extLst>
        </xdr:cNvPr>
        <xdr:cNvSpPr txBox="1"/>
      </xdr:nvSpPr>
      <xdr:spPr>
        <a:xfrm>
          <a:off x="3921612" y="29920619"/>
          <a:ext cx="5523939"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200" b="1">
              <a:latin typeface="Times New Roman" panose="02020603050405020304" pitchFamily="18" charset="0"/>
              <a:cs typeface="Times New Roman" panose="02020603050405020304" pitchFamily="18" charset="0"/>
            </a:rPr>
            <a:t>_______________________________________________________________</a:t>
          </a:r>
        </a:p>
        <a:p>
          <a:pPr algn="ctr"/>
          <a:r>
            <a:rPr lang="pt-BR" sz="1200" b="1">
              <a:latin typeface="Times New Roman" panose="02020603050405020304" pitchFamily="18" charset="0"/>
              <a:cs typeface="Times New Roman" panose="02020603050405020304" pitchFamily="18" charset="0"/>
            </a:rPr>
            <a:t>BUSTAMANTE ENGENHARIA LTDA. </a:t>
          </a:r>
        </a:p>
        <a:p>
          <a:pPr algn="ctr"/>
          <a:r>
            <a:rPr lang="pt-BR" sz="1200" b="1">
              <a:latin typeface="Times New Roman" panose="02020603050405020304" pitchFamily="18" charset="0"/>
              <a:cs typeface="Times New Roman" panose="02020603050405020304" pitchFamily="18" charset="0"/>
            </a:rPr>
            <a:t>DIEGO ARMANDO BUSTAMANTE</a:t>
          </a:r>
        </a:p>
        <a:p>
          <a:pPr algn="ctr"/>
          <a:r>
            <a:rPr lang="pt-BR" sz="1200" b="1">
              <a:latin typeface="Times New Roman" panose="02020603050405020304" pitchFamily="18" charset="0"/>
              <a:cs typeface="Times New Roman" panose="02020603050405020304" pitchFamily="18" charset="0"/>
            </a:rPr>
            <a:t>RESPONSÁVEL TÉCNICO/SÓCIO – ADMINISTRADOR</a:t>
          </a:r>
        </a:p>
        <a:p>
          <a:pPr algn="ctr"/>
          <a:r>
            <a:rPr lang="pt-BR" sz="1200" b="1">
              <a:latin typeface="Times New Roman" panose="02020603050405020304" pitchFamily="18" charset="0"/>
              <a:cs typeface="Times New Roman" panose="02020603050405020304" pitchFamily="18" charset="0"/>
            </a:rPr>
            <a:t>RNP  151181106-4/ CPF 029.032.205 – 73</a:t>
          </a:r>
        </a:p>
        <a:p>
          <a:pPr algn="ctr"/>
          <a:endParaRPr lang="pt-BR" sz="1200" b="1">
            <a:latin typeface="Times New Roman" panose="02020603050405020304" pitchFamily="18" charset="0"/>
            <a:cs typeface="Times New Roman" panose="02020603050405020304" pitchFamily="18" charset="0"/>
          </a:endParaRPr>
        </a:p>
      </xdr:txBody>
    </xdr:sp>
    <xdr:clientData/>
  </xdr:twoCellAnchor>
  <xdr:twoCellAnchor editAs="oneCell">
    <xdr:from>
      <xdr:col>4</xdr:col>
      <xdr:colOff>762000</xdr:colOff>
      <xdr:row>0</xdr:row>
      <xdr:rowOff>97973</xdr:rowOff>
    </xdr:from>
    <xdr:to>
      <xdr:col>6</xdr:col>
      <xdr:colOff>1928132</xdr:colOff>
      <xdr:row>0</xdr:row>
      <xdr:rowOff>2561138</xdr:rowOff>
    </xdr:to>
    <xdr:pic>
      <xdr:nvPicPr>
        <xdr:cNvPr id="3" name="Imagem 5">
          <a:extLst>
            <a:ext uri="{FF2B5EF4-FFF2-40B4-BE49-F238E27FC236}">
              <a16:creationId xmlns:a16="http://schemas.microsoft.com/office/drawing/2014/main" id="{A65C642E-03CD-4ED8-97DD-6F8340F23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1743" y="97973"/>
          <a:ext cx="3648075" cy="246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489857</xdr:colOff>
      <xdr:row>50</xdr:row>
      <xdr:rowOff>38099</xdr:rowOff>
    </xdr:from>
    <xdr:ext cx="3657600" cy="1117600"/>
    <xdr:sp macro="" textlink="">
      <xdr:nvSpPr>
        <xdr:cNvPr id="5" name="Text Box 2">
          <a:extLst>
            <a:ext uri="{FF2B5EF4-FFF2-40B4-BE49-F238E27FC236}">
              <a16:creationId xmlns:a16="http://schemas.microsoft.com/office/drawing/2014/main" id="{7A6B1CAD-E7EC-4639-B420-9AA6919459CE}"/>
            </a:ext>
          </a:extLst>
        </xdr:cNvPr>
        <xdr:cNvSpPr txBox="1">
          <a:spLocks noChangeArrowheads="1"/>
        </xdr:cNvSpPr>
      </xdr:nvSpPr>
      <xdr:spPr bwMode="auto">
        <a:xfrm>
          <a:off x="489857" y="11674928"/>
          <a:ext cx="3657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1600" b="1">
              <a:latin typeface="Times New Roman" panose="02020603050405020304" pitchFamily="18" charset="0"/>
              <a:ea typeface="+mn-ea"/>
              <a:cs typeface="Times New Roman" panose="02020603050405020304" pitchFamily="18" charset="0"/>
            </a:rPr>
            <a:t>Allan Jefferson Silveira Nunes</a:t>
          </a:r>
          <a:endParaRPr lang="pt-BR" sz="1600" b="1" baseline="0">
            <a:latin typeface="Times New Roman" panose="02020603050405020304" pitchFamily="18" charset="0"/>
            <a:ea typeface="+mn-ea"/>
            <a:cs typeface="Times New Roman" panose="02020603050405020304" pitchFamily="18" charset="0"/>
          </a:endParaRPr>
        </a:p>
        <a:p>
          <a:pPr algn="ctr">
            <a:lnSpc>
              <a:spcPts val="1400"/>
            </a:lnSpc>
          </a:pPr>
          <a:endParaRPr lang="pt-BR" sz="1600">
            <a:latin typeface="Times New Roman" panose="02020603050405020304" pitchFamily="18" charset="0"/>
            <a:ea typeface="+mn-ea"/>
            <a:cs typeface="Times New Roman" panose="02020603050405020304" pitchFamily="18" charset="0"/>
          </a:endParaRPr>
        </a:p>
        <a:p>
          <a:pPr algn="ctr">
            <a:lnSpc>
              <a:spcPts val="1300"/>
            </a:lnSpc>
          </a:pPr>
          <a:r>
            <a:rPr lang="pt-BR" sz="1600">
              <a:latin typeface="Times New Roman" panose="02020603050405020304" pitchFamily="18" charset="0"/>
              <a:ea typeface="+mn-ea"/>
              <a:cs typeface="Times New Roman" panose="02020603050405020304" pitchFamily="18" charset="0"/>
            </a:rPr>
            <a:t>CPF:</a:t>
          </a:r>
          <a:r>
            <a:rPr lang="pt-BR" sz="1600" baseline="0">
              <a:latin typeface="Times New Roman" panose="02020603050405020304" pitchFamily="18" charset="0"/>
              <a:ea typeface="+mn-ea"/>
              <a:cs typeface="Times New Roman" panose="02020603050405020304" pitchFamily="18" charset="0"/>
            </a:rPr>
            <a:t> 007.905.042-51</a:t>
          </a:r>
        </a:p>
        <a:p>
          <a:pPr algn="ctr">
            <a:lnSpc>
              <a:spcPts val="1300"/>
            </a:lnSpc>
          </a:pPr>
          <a:endParaRPr lang="pt-BR" sz="1600" baseline="0">
            <a:latin typeface="Times New Roman" panose="02020603050405020304" pitchFamily="18" charset="0"/>
            <a:ea typeface="+mn-ea"/>
            <a:cs typeface="Times New Roman" panose="02020603050405020304" pitchFamily="18" charset="0"/>
          </a:endParaRPr>
        </a:p>
        <a:p>
          <a:pPr algn="ctr">
            <a:lnSpc>
              <a:spcPts val="1300"/>
            </a:lnSpc>
          </a:pPr>
          <a:r>
            <a:rPr lang="pt-BR" sz="1600" b="0" i="0" strike="noStrike">
              <a:solidFill>
                <a:srgbClr val="000000"/>
              </a:solidFill>
              <a:latin typeface="Times New Roman" panose="02020603050405020304" pitchFamily="18" charset="0"/>
              <a:cs typeface="Times New Roman" panose="02020603050405020304" pitchFamily="18" charset="0"/>
            </a:rPr>
            <a:t>RG:</a:t>
          </a:r>
          <a:r>
            <a:rPr lang="pt-BR" sz="1600" b="0" i="0" strike="noStrike" baseline="0">
              <a:solidFill>
                <a:srgbClr val="000000"/>
              </a:solidFill>
              <a:latin typeface="Times New Roman" panose="02020603050405020304" pitchFamily="18" charset="0"/>
              <a:cs typeface="Times New Roman" panose="02020603050405020304" pitchFamily="18" charset="0"/>
            </a:rPr>
            <a:t> 4659162-</a:t>
          </a:r>
          <a:r>
            <a:rPr lang="pt-BR" sz="1600" b="0" i="0" strike="noStrike">
              <a:solidFill>
                <a:srgbClr val="000000"/>
              </a:solidFill>
              <a:latin typeface="Times New Roman" panose="02020603050405020304" pitchFamily="18" charset="0"/>
              <a:cs typeface="Times New Roman" panose="02020603050405020304" pitchFamily="18" charset="0"/>
            </a:rPr>
            <a:t>Proprietário</a:t>
          </a:r>
        </a:p>
      </xdr:txBody>
    </xdr:sp>
    <xdr:clientData/>
  </xdr:oneCellAnchor>
  <xdr:oneCellAnchor>
    <xdr:from>
      <xdr:col>3</xdr:col>
      <xdr:colOff>531586</xdr:colOff>
      <xdr:row>50</xdr:row>
      <xdr:rowOff>141515</xdr:rowOff>
    </xdr:from>
    <xdr:ext cx="4673600" cy="1117600"/>
    <xdr:sp macro="" textlink="">
      <xdr:nvSpPr>
        <xdr:cNvPr id="6" name="Text Box 2">
          <a:extLst>
            <a:ext uri="{FF2B5EF4-FFF2-40B4-BE49-F238E27FC236}">
              <a16:creationId xmlns:a16="http://schemas.microsoft.com/office/drawing/2014/main" id="{A25913D4-D5E4-4DFD-AD80-4C568F5D0DAA}"/>
            </a:ext>
          </a:extLst>
        </xdr:cNvPr>
        <xdr:cNvSpPr txBox="1">
          <a:spLocks noChangeArrowheads="1"/>
        </xdr:cNvSpPr>
      </xdr:nvSpPr>
      <xdr:spPr bwMode="auto">
        <a:xfrm>
          <a:off x="7291615" y="11778344"/>
          <a:ext cx="4673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1600" b="1">
              <a:latin typeface="Times New Roman" panose="02020603050405020304" pitchFamily="18" charset="0"/>
              <a:ea typeface="+mn-ea"/>
              <a:cs typeface="Times New Roman" panose="02020603050405020304" pitchFamily="18" charset="0"/>
            </a:rPr>
            <a:t>Diego Armando Bustamante</a:t>
          </a:r>
        </a:p>
        <a:p>
          <a:pPr algn="ctr">
            <a:lnSpc>
              <a:spcPts val="1400"/>
            </a:lnSpc>
          </a:pPr>
          <a:endParaRPr lang="pt-BR" sz="1600" b="0">
            <a:latin typeface="Times New Roman" panose="02020603050405020304" pitchFamily="18" charset="0"/>
            <a:ea typeface="+mn-ea"/>
            <a:cs typeface="Times New Roman" panose="02020603050405020304" pitchFamily="18" charset="0"/>
          </a:endParaRPr>
        </a:p>
        <a:p>
          <a:pPr algn="ctr">
            <a:lnSpc>
              <a:spcPts val="1400"/>
            </a:lnSpc>
          </a:pPr>
          <a:r>
            <a:rPr lang="pt-BR" sz="1600" b="0">
              <a:latin typeface="Times New Roman" panose="02020603050405020304" pitchFamily="18" charset="0"/>
              <a:ea typeface="+mn-ea"/>
              <a:cs typeface="Times New Roman" panose="02020603050405020304" pitchFamily="18" charset="0"/>
            </a:rPr>
            <a:t>Engenheiro Civil - Responsavel Técnico</a:t>
          </a:r>
        </a:p>
        <a:p>
          <a:pPr algn="ctr">
            <a:lnSpc>
              <a:spcPts val="1400"/>
            </a:lnSpc>
          </a:pPr>
          <a:endParaRPr lang="pt-BR" sz="1600" b="0">
            <a:latin typeface="Times New Roman" panose="02020603050405020304" pitchFamily="18" charset="0"/>
            <a:ea typeface="+mn-ea"/>
            <a:cs typeface="Times New Roman" panose="02020603050405020304" pitchFamily="18" charset="0"/>
          </a:endParaRPr>
        </a:p>
        <a:p>
          <a:pPr algn="ctr">
            <a:lnSpc>
              <a:spcPts val="1400"/>
            </a:lnSpc>
          </a:pPr>
          <a:r>
            <a:rPr lang="pt-BR" sz="1600" b="0">
              <a:latin typeface="Times New Roman" panose="02020603050405020304" pitchFamily="18" charset="0"/>
              <a:ea typeface="+mn-ea"/>
              <a:cs typeface="Times New Roman" panose="02020603050405020304" pitchFamily="18" charset="0"/>
            </a:rPr>
            <a:t>CREA -PA 1511811064</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685800</xdr:colOff>
      <xdr:row>0</xdr:row>
      <xdr:rowOff>173182</xdr:rowOff>
    </xdr:from>
    <xdr:to>
      <xdr:col>7</xdr:col>
      <xdr:colOff>1793298</xdr:colOff>
      <xdr:row>0</xdr:row>
      <xdr:rowOff>2636347</xdr:rowOff>
    </xdr:to>
    <xdr:pic>
      <xdr:nvPicPr>
        <xdr:cNvPr id="2" name="Imagem 5">
          <a:extLst>
            <a:ext uri="{FF2B5EF4-FFF2-40B4-BE49-F238E27FC236}">
              <a16:creationId xmlns:a16="http://schemas.microsoft.com/office/drawing/2014/main" id="{570D72D2-187F-4740-AE83-41A41A098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16150" y="173182"/>
          <a:ext cx="3641148" cy="246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692727</xdr:colOff>
      <xdr:row>40</xdr:row>
      <xdr:rowOff>129886</xdr:rowOff>
    </xdr:from>
    <xdr:ext cx="4673600" cy="1117600"/>
    <xdr:sp macro="" textlink="">
      <xdr:nvSpPr>
        <xdr:cNvPr id="3" name="Text Box 2">
          <a:extLst>
            <a:ext uri="{FF2B5EF4-FFF2-40B4-BE49-F238E27FC236}">
              <a16:creationId xmlns:a16="http://schemas.microsoft.com/office/drawing/2014/main" id="{E5A1DE35-113F-4AF0-AB88-AF0624049A67}"/>
            </a:ext>
          </a:extLst>
        </xdr:cNvPr>
        <xdr:cNvSpPr txBox="1">
          <a:spLocks noChangeArrowheads="1"/>
        </xdr:cNvSpPr>
      </xdr:nvSpPr>
      <xdr:spPr bwMode="auto">
        <a:xfrm>
          <a:off x="692727" y="17465386"/>
          <a:ext cx="4673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2000" b="1">
              <a:latin typeface="Times New Roman" panose="02020603050405020304" pitchFamily="18" charset="0"/>
              <a:ea typeface="+mn-ea"/>
              <a:cs typeface="Times New Roman" panose="02020603050405020304" pitchFamily="18" charset="0"/>
            </a:rPr>
            <a:t>Allan Jefferson Silveira Nunes</a:t>
          </a:r>
          <a:endParaRPr lang="pt-BR" sz="2000" b="1" baseline="0">
            <a:latin typeface="Times New Roman" panose="02020603050405020304" pitchFamily="18" charset="0"/>
            <a:ea typeface="+mn-ea"/>
            <a:cs typeface="Times New Roman" panose="02020603050405020304" pitchFamily="18" charset="0"/>
          </a:endParaRPr>
        </a:p>
        <a:p>
          <a:pPr algn="ctr">
            <a:lnSpc>
              <a:spcPts val="1400"/>
            </a:lnSpc>
          </a:pPr>
          <a:endParaRPr lang="pt-BR" sz="2000">
            <a:latin typeface="Times New Roman" panose="02020603050405020304" pitchFamily="18" charset="0"/>
            <a:ea typeface="+mn-ea"/>
            <a:cs typeface="Times New Roman" panose="02020603050405020304" pitchFamily="18" charset="0"/>
          </a:endParaRPr>
        </a:p>
        <a:p>
          <a:pPr algn="ctr">
            <a:lnSpc>
              <a:spcPts val="1300"/>
            </a:lnSpc>
          </a:pPr>
          <a:r>
            <a:rPr lang="pt-BR" sz="2000">
              <a:latin typeface="Times New Roman" panose="02020603050405020304" pitchFamily="18" charset="0"/>
              <a:ea typeface="+mn-ea"/>
              <a:cs typeface="Times New Roman" panose="02020603050405020304" pitchFamily="18" charset="0"/>
            </a:rPr>
            <a:t>CPF:</a:t>
          </a:r>
          <a:r>
            <a:rPr lang="pt-BR" sz="2000" baseline="0">
              <a:latin typeface="Times New Roman" panose="02020603050405020304" pitchFamily="18" charset="0"/>
              <a:ea typeface="+mn-ea"/>
              <a:cs typeface="Times New Roman" panose="02020603050405020304" pitchFamily="18" charset="0"/>
            </a:rPr>
            <a:t> 007.905.042-51</a:t>
          </a:r>
        </a:p>
        <a:p>
          <a:pPr algn="ctr">
            <a:lnSpc>
              <a:spcPts val="1300"/>
            </a:lnSpc>
          </a:pPr>
          <a:endParaRPr lang="pt-BR" sz="2000" baseline="0">
            <a:latin typeface="Times New Roman" panose="02020603050405020304" pitchFamily="18" charset="0"/>
            <a:ea typeface="+mn-ea"/>
            <a:cs typeface="Times New Roman" panose="02020603050405020304" pitchFamily="18" charset="0"/>
          </a:endParaRPr>
        </a:p>
        <a:p>
          <a:pPr algn="ctr">
            <a:lnSpc>
              <a:spcPts val="1300"/>
            </a:lnSpc>
          </a:pPr>
          <a:r>
            <a:rPr lang="pt-BR" sz="2000" b="0" i="0" strike="noStrike">
              <a:solidFill>
                <a:srgbClr val="000000"/>
              </a:solidFill>
              <a:latin typeface="Times New Roman" panose="02020603050405020304" pitchFamily="18" charset="0"/>
              <a:cs typeface="Times New Roman" panose="02020603050405020304" pitchFamily="18" charset="0"/>
            </a:rPr>
            <a:t>RG:</a:t>
          </a:r>
          <a:r>
            <a:rPr lang="pt-BR" sz="2000" b="0" i="0" strike="noStrike" baseline="0">
              <a:solidFill>
                <a:srgbClr val="000000"/>
              </a:solidFill>
              <a:latin typeface="Times New Roman" panose="02020603050405020304" pitchFamily="18" charset="0"/>
              <a:cs typeface="Times New Roman" panose="02020603050405020304" pitchFamily="18" charset="0"/>
            </a:rPr>
            <a:t> 4659162-</a:t>
          </a:r>
          <a:r>
            <a:rPr lang="pt-BR" sz="2000" b="0" i="0" strike="noStrike">
              <a:solidFill>
                <a:srgbClr val="000000"/>
              </a:solidFill>
              <a:latin typeface="Times New Roman" panose="02020603050405020304" pitchFamily="18" charset="0"/>
              <a:cs typeface="Times New Roman" panose="02020603050405020304" pitchFamily="18" charset="0"/>
            </a:rPr>
            <a:t>Proprietário</a:t>
          </a:r>
        </a:p>
      </xdr:txBody>
    </xdr:sp>
    <xdr:clientData/>
  </xdr:oneCellAnchor>
  <xdr:oneCellAnchor>
    <xdr:from>
      <xdr:col>5</xdr:col>
      <xdr:colOff>2152650</xdr:colOff>
      <xdr:row>41</xdr:row>
      <xdr:rowOff>71004</xdr:rowOff>
    </xdr:from>
    <xdr:ext cx="4673600" cy="1117600"/>
    <xdr:sp macro="" textlink="">
      <xdr:nvSpPr>
        <xdr:cNvPr id="4" name="Text Box 2">
          <a:extLst>
            <a:ext uri="{FF2B5EF4-FFF2-40B4-BE49-F238E27FC236}">
              <a16:creationId xmlns:a16="http://schemas.microsoft.com/office/drawing/2014/main" id="{09941877-D5BE-4397-A0D3-3542FA81E82B}"/>
            </a:ext>
          </a:extLst>
        </xdr:cNvPr>
        <xdr:cNvSpPr txBox="1">
          <a:spLocks noChangeArrowheads="1"/>
        </xdr:cNvSpPr>
      </xdr:nvSpPr>
      <xdr:spPr bwMode="auto">
        <a:xfrm>
          <a:off x="13716000" y="17577954"/>
          <a:ext cx="4673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2000" b="1">
              <a:latin typeface="Times New Roman" panose="02020603050405020304" pitchFamily="18" charset="0"/>
              <a:ea typeface="+mn-ea"/>
              <a:cs typeface="Times New Roman" panose="02020603050405020304" pitchFamily="18" charset="0"/>
            </a:rPr>
            <a:t>Diego Armando Bustamante</a:t>
          </a:r>
        </a:p>
        <a:p>
          <a:pPr algn="ctr">
            <a:lnSpc>
              <a:spcPts val="1400"/>
            </a:lnSpc>
          </a:pPr>
          <a:endParaRPr lang="pt-BR" sz="2000" b="0">
            <a:latin typeface="Times New Roman" panose="02020603050405020304" pitchFamily="18" charset="0"/>
            <a:ea typeface="+mn-ea"/>
            <a:cs typeface="Times New Roman" panose="02020603050405020304" pitchFamily="18" charset="0"/>
          </a:endParaRPr>
        </a:p>
        <a:p>
          <a:pPr algn="ctr">
            <a:lnSpc>
              <a:spcPts val="1400"/>
            </a:lnSpc>
          </a:pPr>
          <a:r>
            <a:rPr lang="pt-BR" sz="2000" b="0">
              <a:latin typeface="Times New Roman" panose="02020603050405020304" pitchFamily="18" charset="0"/>
              <a:ea typeface="+mn-ea"/>
              <a:cs typeface="Times New Roman" panose="02020603050405020304" pitchFamily="18" charset="0"/>
            </a:rPr>
            <a:t>Engenheiro Civil - Responsavel Técnico</a:t>
          </a:r>
        </a:p>
        <a:p>
          <a:pPr algn="ctr">
            <a:lnSpc>
              <a:spcPts val="1400"/>
            </a:lnSpc>
          </a:pPr>
          <a:endParaRPr lang="pt-BR" sz="2000" b="0">
            <a:latin typeface="Times New Roman" panose="02020603050405020304" pitchFamily="18" charset="0"/>
            <a:ea typeface="+mn-ea"/>
            <a:cs typeface="Times New Roman" panose="02020603050405020304" pitchFamily="18" charset="0"/>
          </a:endParaRPr>
        </a:p>
        <a:p>
          <a:pPr algn="ctr">
            <a:lnSpc>
              <a:spcPts val="1400"/>
            </a:lnSpc>
          </a:pPr>
          <a:r>
            <a:rPr lang="pt-BR" sz="2000" b="0">
              <a:latin typeface="Times New Roman" panose="02020603050405020304" pitchFamily="18" charset="0"/>
              <a:ea typeface="+mn-ea"/>
              <a:cs typeface="Times New Roman" panose="02020603050405020304" pitchFamily="18" charset="0"/>
            </a:rPr>
            <a:t>CREA -PA 1511811064</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584200</xdr:colOff>
      <xdr:row>0</xdr:row>
      <xdr:rowOff>101600</xdr:rowOff>
    </xdr:from>
    <xdr:to>
      <xdr:col>7</xdr:col>
      <xdr:colOff>777875</xdr:colOff>
      <xdr:row>0</xdr:row>
      <xdr:rowOff>2564765</xdr:rowOff>
    </xdr:to>
    <xdr:pic>
      <xdr:nvPicPr>
        <xdr:cNvPr id="4" name="Imagem 5">
          <a:extLst>
            <a:ext uri="{FF2B5EF4-FFF2-40B4-BE49-F238E27FC236}">
              <a16:creationId xmlns:a16="http://schemas.microsoft.com/office/drawing/2014/main" id="{A391272B-4B59-4A84-ACB8-5783E3B69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0100" y="101600"/>
          <a:ext cx="3648075" cy="246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647700</xdr:colOff>
      <xdr:row>533</xdr:row>
      <xdr:rowOff>139700</xdr:rowOff>
    </xdr:from>
    <xdr:ext cx="3657600" cy="1117600"/>
    <xdr:sp macro="" textlink="">
      <xdr:nvSpPr>
        <xdr:cNvPr id="5" name="Text Box 2">
          <a:extLst>
            <a:ext uri="{FF2B5EF4-FFF2-40B4-BE49-F238E27FC236}">
              <a16:creationId xmlns:a16="http://schemas.microsoft.com/office/drawing/2014/main" id="{F3346710-1D8F-4489-8236-A254DBC01A91}"/>
            </a:ext>
          </a:extLst>
        </xdr:cNvPr>
        <xdr:cNvSpPr txBox="1">
          <a:spLocks noChangeArrowheads="1"/>
        </xdr:cNvSpPr>
      </xdr:nvSpPr>
      <xdr:spPr bwMode="auto">
        <a:xfrm>
          <a:off x="647700" y="80048100"/>
          <a:ext cx="3657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1600" b="1">
              <a:latin typeface="Times New Roman" panose="02020603050405020304" pitchFamily="18" charset="0"/>
              <a:ea typeface="+mn-ea"/>
              <a:cs typeface="Times New Roman" panose="02020603050405020304" pitchFamily="18" charset="0"/>
            </a:rPr>
            <a:t>Allan Jefferson Silveira Nunes</a:t>
          </a:r>
          <a:endParaRPr lang="pt-BR" sz="1600" b="1" baseline="0">
            <a:latin typeface="Times New Roman" panose="02020603050405020304" pitchFamily="18" charset="0"/>
            <a:ea typeface="+mn-ea"/>
            <a:cs typeface="Times New Roman" panose="02020603050405020304" pitchFamily="18" charset="0"/>
          </a:endParaRPr>
        </a:p>
        <a:p>
          <a:pPr algn="ctr">
            <a:lnSpc>
              <a:spcPts val="1400"/>
            </a:lnSpc>
          </a:pPr>
          <a:endParaRPr lang="pt-BR" sz="1600">
            <a:latin typeface="Times New Roman" panose="02020603050405020304" pitchFamily="18" charset="0"/>
            <a:ea typeface="+mn-ea"/>
            <a:cs typeface="Times New Roman" panose="02020603050405020304" pitchFamily="18" charset="0"/>
          </a:endParaRPr>
        </a:p>
        <a:p>
          <a:pPr algn="ctr">
            <a:lnSpc>
              <a:spcPts val="1300"/>
            </a:lnSpc>
          </a:pPr>
          <a:r>
            <a:rPr lang="pt-BR" sz="1600">
              <a:latin typeface="Times New Roman" panose="02020603050405020304" pitchFamily="18" charset="0"/>
              <a:ea typeface="+mn-ea"/>
              <a:cs typeface="Times New Roman" panose="02020603050405020304" pitchFamily="18" charset="0"/>
            </a:rPr>
            <a:t>CPF:</a:t>
          </a:r>
          <a:r>
            <a:rPr lang="pt-BR" sz="1600" baseline="0">
              <a:latin typeface="Times New Roman" panose="02020603050405020304" pitchFamily="18" charset="0"/>
              <a:ea typeface="+mn-ea"/>
              <a:cs typeface="Times New Roman" panose="02020603050405020304" pitchFamily="18" charset="0"/>
            </a:rPr>
            <a:t> 007.905.042-51</a:t>
          </a:r>
        </a:p>
        <a:p>
          <a:pPr algn="ctr">
            <a:lnSpc>
              <a:spcPts val="1300"/>
            </a:lnSpc>
          </a:pPr>
          <a:endParaRPr lang="pt-BR" sz="1600" baseline="0">
            <a:latin typeface="Times New Roman" panose="02020603050405020304" pitchFamily="18" charset="0"/>
            <a:ea typeface="+mn-ea"/>
            <a:cs typeface="Times New Roman" panose="02020603050405020304" pitchFamily="18" charset="0"/>
          </a:endParaRPr>
        </a:p>
        <a:p>
          <a:pPr algn="ctr">
            <a:lnSpc>
              <a:spcPts val="1300"/>
            </a:lnSpc>
          </a:pPr>
          <a:r>
            <a:rPr lang="pt-BR" sz="1600" b="0" i="0" strike="noStrike">
              <a:solidFill>
                <a:srgbClr val="000000"/>
              </a:solidFill>
              <a:latin typeface="Times New Roman" panose="02020603050405020304" pitchFamily="18" charset="0"/>
              <a:cs typeface="Times New Roman" panose="02020603050405020304" pitchFamily="18" charset="0"/>
            </a:rPr>
            <a:t>RG:</a:t>
          </a:r>
          <a:r>
            <a:rPr lang="pt-BR" sz="1600" b="0" i="0" strike="noStrike" baseline="0">
              <a:solidFill>
                <a:srgbClr val="000000"/>
              </a:solidFill>
              <a:latin typeface="Times New Roman" panose="02020603050405020304" pitchFamily="18" charset="0"/>
              <a:cs typeface="Times New Roman" panose="02020603050405020304" pitchFamily="18" charset="0"/>
            </a:rPr>
            <a:t> 4659162-</a:t>
          </a:r>
          <a:r>
            <a:rPr lang="pt-BR" sz="1600" b="0" i="0" strike="noStrike">
              <a:solidFill>
                <a:srgbClr val="000000"/>
              </a:solidFill>
              <a:latin typeface="Times New Roman" panose="02020603050405020304" pitchFamily="18" charset="0"/>
              <a:cs typeface="Times New Roman" panose="02020603050405020304" pitchFamily="18" charset="0"/>
            </a:rPr>
            <a:t>Proprietário</a:t>
          </a:r>
        </a:p>
      </xdr:txBody>
    </xdr:sp>
    <xdr:clientData/>
  </xdr:oneCellAnchor>
  <xdr:oneCellAnchor>
    <xdr:from>
      <xdr:col>2</xdr:col>
      <xdr:colOff>1043215</xdr:colOff>
      <xdr:row>534</xdr:row>
      <xdr:rowOff>23586</xdr:rowOff>
    </xdr:from>
    <xdr:ext cx="4673600" cy="1117600"/>
    <xdr:sp macro="" textlink="">
      <xdr:nvSpPr>
        <xdr:cNvPr id="7" name="Text Box 2">
          <a:extLst>
            <a:ext uri="{FF2B5EF4-FFF2-40B4-BE49-F238E27FC236}">
              <a16:creationId xmlns:a16="http://schemas.microsoft.com/office/drawing/2014/main" id="{85D5AE83-F199-449E-8283-D7453AC1FB16}"/>
            </a:ext>
          </a:extLst>
        </xdr:cNvPr>
        <xdr:cNvSpPr txBox="1">
          <a:spLocks noChangeArrowheads="1"/>
        </xdr:cNvSpPr>
      </xdr:nvSpPr>
      <xdr:spPr bwMode="auto">
        <a:xfrm>
          <a:off x="7863115" y="80097086"/>
          <a:ext cx="4673600" cy="111760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1600" b="1">
              <a:latin typeface="Times New Roman" panose="02020603050405020304" pitchFamily="18" charset="0"/>
              <a:ea typeface="+mn-ea"/>
              <a:cs typeface="Times New Roman" panose="02020603050405020304" pitchFamily="18" charset="0"/>
            </a:rPr>
            <a:t>Diego Armando Bustamante</a:t>
          </a:r>
        </a:p>
        <a:p>
          <a:pPr algn="ctr">
            <a:lnSpc>
              <a:spcPts val="1400"/>
            </a:lnSpc>
          </a:pPr>
          <a:endParaRPr lang="pt-BR" sz="1600" b="0">
            <a:latin typeface="Times New Roman" panose="02020603050405020304" pitchFamily="18" charset="0"/>
            <a:ea typeface="+mn-ea"/>
            <a:cs typeface="Times New Roman" panose="02020603050405020304" pitchFamily="18" charset="0"/>
          </a:endParaRPr>
        </a:p>
        <a:p>
          <a:pPr algn="ctr">
            <a:lnSpc>
              <a:spcPts val="1400"/>
            </a:lnSpc>
          </a:pPr>
          <a:r>
            <a:rPr lang="pt-BR" sz="1600" b="0">
              <a:latin typeface="Times New Roman" panose="02020603050405020304" pitchFamily="18" charset="0"/>
              <a:ea typeface="+mn-ea"/>
              <a:cs typeface="Times New Roman" panose="02020603050405020304" pitchFamily="18" charset="0"/>
            </a:rPr>
            <a:t>Engenheiro Civil - Responsavel Técnico</a:t>
          </a:r>
        </a:p>
        <a:p>
          <a:pPr algn="ctr">
            <a:lnSpc>
              <a:spcPts val="1400"/>
            </a:lnSpc>
          </a:pPr>
          <a:endParaRPr lang="pt-BR" sz="1600" b="0">
            <a:latin typeface="Times New Roman" panose="02020603050405020304" pitchFamily="18" charset="0"/>
            <a:ea typeface="+mn-ea"/>
            <a:cs typeface="Times New Roman" panose="02020603050405020304" pitchFamily="18" charset="0"/>
          </a:endParaRPr>
        </a:p>
        <a:p>
          <a:pPr algn="ctr">
            <a:lnSpc>
              <a:spcPts val="1400"/>
            </a:lnSpc>
          </a:pPr>
          <a:r>
            <a:rPr lang="pt-BR" sz="1600" b="0">
              <a:latin typeface="Times New Roman" panose="02020603050405020304" pitchFamily="18" charset="0"/>
              <a:ea typeface="+mn-ea"/>
              <a:cs typeface="Times New Roman" panose="02020603050405020304" pitchFamily="18" charset="0"/>
            </a:rPr>
            <a:t>CREA -PA 1511811064</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213141</xdr:colOff>
      <xdr:row>0</xdr:row>
      <xdr:rowOff>213361</xdr:rowOff>
    </xdr:from>
    <xdr:to>
      <xdr:col>8</xdr:col>
      <xdr:colOff>607694</xdr:colOff>
      <xdr:row>0</xdr:row>
      <xdr:rowOff>1508760</xdr:rowOff>
    </xdr:to>
    <xdr:pic>
      <xdr:nvPicPr>
        <xdr:cNvPr id="5" name="Imagem 5">
          <a:extLst>
            <a:ext uri="{FF2B5EF4-FFF2-40B4-BE49-F238E27FC236}">
              <a16:creationId xmlns:a16="http://schemas.microsoft.com/office/drawing/2014/main" id="{32709B2F-97C4-4601-80AA-8E80E9348D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381" y="213361"/>
          <a:ext cx="1918553" cy="1295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403860</xdr:colOff>
      <xdr:row>40</xdr:row>
      <xdr:rowOff>716280</xdr:rowOff>
    </xdr:from>
    <xdr:ext cx="2354580" cy="662940"/>
    <xdr:sp macro="" textlink="">
      <xdr:nvSpPr>
        <xdr:cNvPr id="8" name="Text Box 2">
          <a:extLst>
            <a:ext uri="{FF2B5EF4-FFF2-40B4-BE49-F238E27FC236}">
              <a16:creationId xmlns:a16="http://schemas.microsoft.com/office/drawing/2014/main" id="{38BD060A-5935-4F27-8479-8765DE108016}"/>
            </a:ext>
          </a:extLst>
        </xdr:cNvPr>
        <xdr:cNvSpPr txBox="1">
          <a:spLocks noChangeArrowheads="1"/>
        </xdr:cNvSpPr>
      </xdr:nvSpPr>
      <xdr:spPr bwMode="auto">
        <a:xfrm>
          <a:off x="403860" y="10812780"/>
          <a:ext cx="2354580" cy="66294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1100" b="1">
              <a:latin typeface="Times New Roman" panose="02020603050405020304" pitchFamily="18" charset="0"/>
              <a:ea typeface="+mn-ea"/>
              <a:cs typeface="Times New Roman" panose="02020603050405020304" pitchFamily="18" charset="0"/>
            </a:rPr>
            <a:t>Allan Jefferson Silveira Nunes</a:t>
          </a:r>
          <a:endParaRPr lang="pt-BR" sz="1100" b="1" baseline="0">
            <a:latin typeface="Times New Roman" panose="02020603050405020304" pitchFamily="18" charset="0"/>
            <a:ea typeface="+mn-ea"/>
            <a:cs typeface="Times New Roman" panose="02020603050405020304" pitchFamily="18" charset="0"/>
          </a:endParaRPr>
        </a:p>
        <a:p>
          <a:pPr algn="ctr">
            <a:lnSpc>
              <a:spcPts val="1400"/>
            </a:lnSpc>
          </a:pPr>
          <a:endParaRPr lang="pt-BR" sz="1100">
            <a:latin typeface="Times New Roman" panose="02020603050405020304" pitchFamily="18" charset="0"/>
            <a:ea typeface="+mn-ea"/>
            <a:cs typeface="Times New Roman" panose="02020603050405020304" pitchFamily="18" charset="0"/>
          </a:endParaRPr>
        </a:p>
        <a:p>
          <a:pPr algn="ctr">
            <a:lnSpc>
              <a:spcPts val="1300"/>
            </a:lnSpc>
          </a:pPr>
          <a:r>
            <a:rPr lang="pt-BR" sz="1100">
              <a:latin typeface="Times New Roman" panose="02020603050405020304" pitchFamily="18" charset="0"/>
              <a:ea typeface="+mn-ea"/>
              <a:cs typeface="Times New Roman" panose="02020603050405020304" pitchFamily="18" charset="0"/>
            </a:rPr>
            <a:t>CPF:</a:t>
          </a:r>
          <a:r>
            <a:rPr lang="pt-BR" sz="1100" baseline="0">
              <a:latin typeface="Times New Roman" panose="02020603050405020304" pitchFamily="18" charset="0"/>
              <a:ea typeface="+mn-ea"/>
              <a:cs typeface="Times New Roman" panose="02020603050405020304" pitchFamily="18" charset="0"/>
            </a:rPr>
            <a:t> 007.905.042-51</a:t>
          </a:r>
        </a:p>
        <a:p>
          <a:pPr algn="ctr">
            <a:lnSpc>
              <a:spcPts val="1300"/>
            </a:lnSpc>
          </a:pPr>
          <a:endParaRPr lang="pt-BR" sz="1100" baseline="0">
            <a:latin typeface="Times New Roman" panose="02020603050405020304" pitchFamily="18" charset="0"/>
            <a:ea typeface="+mn-ea"/>
            <a:cs typeface="Times New Roman" panose="02020603050405020304" pitchFamily="18" charset="0"/>
          </a:endParaRPr>
        </a:p>
        <a:p>
          <a:pPr algn="ctr">
            <a:lnSpc>
              <a:spcPts val="1300"/>
            </a:lnSpc>
          </a:pPr>
          <a:r>
            <a:rPr lang="pt-BR" sz="1100" b="0" i="0" strike="noStrike">
              <a:solidFill>
                <a:srgbClr val="000000"/>
              </a:solidFill>
              <a:latin typeface="Times New Roman" panose="02020603050405020304" pitchFamily="18" charset="0"/>
              <a:cs typeface="Times New Roman" panose="02020603050405020304" pitchFamily="18" charset="0"/>
            </a:rPr>
            <a:t>RG:</a:t>
          </a:r>
          <a:r>
            <a:rPr lang="pt-BR" sz="1100" b="0" i="0" strike="noStrike" baseline="0">
              <a:solidFill>
                <a:srgbClr val="000000"/>
              </a:solidFill>
              <a:latin typeface="Times New Roman" panose="02020603050405020304" pitchFamily="18" charset="0"/>
              <a:cs typeface="Times New Roman" panose="02020603050405020304" pitchFamily="18" charset="0"/>
            </a:rPr>
            <a:t> 4659162-</a:t>
          </a:r>
          <a:r>
            <a:rPr lang="pt-BR" sz="1100" b="0" i="0" strike="noStrike">
              <a:solidFill>
                <a:srgbClr val="000000"/>
              </a:solidFill>
              <a:latin typeface="Times New Roman" panose="02020603050405020304" pitchFamily="18" charset="0"/>
              <a:cs typeface="Times New Roman" panose="02020603050405020304" pitchFamily="18" charset="0"/>
            </a:rPr>
            <a:t>Proprietário</a:t>
          </a:r>
        </a:p>
      </xdr:txBody>
    </xdr:sp>
    <xdr:clientData/>
  </xdr:oneCellAnchor>
  <xdr:oneCellAnchor>
    <xdr:from>
      <xdr:col>5</xdr:col>
      <xdr:colOff>830580</xdr:colOff>
      <xdr:row>40</xdr:row>
      <xdr:rowOff>685800</xdr:rowOff>
    </xdr:from>
    <xdr:ext cx="2621280" cy="869406"/>
    <xdr:sp macro="" textlink="">
      <xdr:nvSpPr>
        <xdr:cNvPr id="9" name="Text Box 2">
          <a:extLst>
            <a:ext uri="{FF2B5EF4-FFF2-40B4-BE49-F238E27FC236}">
              <a16:creationId xmlns:a16="http://schemas.microsoft.com/office/drawing/2014/main" id="{D3939FD6-390B-4673-A0AE-AC824B274F12}"/>
            </a:ext>
          </a:extLst>
        </xdr:cNvPr>
        <xdr:cNvSpPr txBox="1">
          <a:spLocks noChangeArrowheads="1"/>
        </xdr:cNvSpPr>
      </xdr:nvSpPr>
      <xdr:spPr bwMode="auto">
        <a:xfrm>
          <a:off x="5090160" y="10782300"/>
          <a:ext cx="2621280" cy="869406"/>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lnSpc>
              <a:spcPts val="1400"/>
            </a:lnSpc>
          </a:pPr>
          <a:r>
            <a:rPr lang="pt-BR" sz="1100" b="1">
              <a:latin typeface="Times New Roman" panose="02020603050405020304" pitchFamily="18" charset="0"/>
              <a:ea typeface="+mn-ea"/>
              <a:cs typeface="Times New Roman" panose="02020603050405020304" pitchFamily="18" charset="0"/>
            </a:rPr>
            <a:t>Diego Armando Bustamante</a:t>
          </a:r>
        </a:p>
        <a:p>
          <a:pPr algn="ctr">
            <a:lnSpc>
              <a:spcPts val="1400"/>
            </a:lnSpc>
          </a:pPr>
          <a:endParaRPr lang="pt-BR" sz="1100" b="0">
            <a:latin typeface="Times New Roman" panose="02020603050405020304" pitchFamily="18" charset="0"/>
            <a:ea typeface="+mn-ea"/>
            <a:cs typeface="Times New Roman" panose="02020603050405020304" pitchFamily="18" charset="0"/>
          </a:endParaRPr>
        </a:p>
        <a:p>
          <a:pPr algn="ctr">
            <a:lnSpc>
              <a:spcPts val="1400"/>
            </a:lnSpc>
          </a:pPr>
          <a:r>
            <a:rPr lang="pt-BR" sz="1100" b="0">
              <a:latin typeface="Times New Roman" panose="02020603050405020304" pitchFamily="18" charset="0"/>
              <a:ea typeface="+mn-ea"/>
              <a:cs typeface="Times New Roman" panose="02020603050405020304" pitchFamily="18" charset="0"/>
            </a:rPr>
            <a:t>Engenheiro Civil - Responsavel Técnico</a:t>
          </a:r>
        </a:p>
        <a:p>
          <a:pPr algn="ctr">
            <a:lnSpc>
              <a:spcPts val="1400"/>
            </a:lnSpc>
          </a:pPr>
          <a:endParaRPr lang="pt-BR" sz="1100" b="0">
            <a:latin typeface="Times New Roman" panose="02020603050405020304" pitchFamily="18" charset="0"/>
            <a:ea typeface="+mn-ea"/>
            <a:cs typeface="Times New Roman" panose="02020603050405020304" pitchFamily="18" charset="0"/>
          </a:endParaRPr>
        </a:p>
        <a:p>
          <a:pPr algn="ctr">
            <a:lnSpc>
              <a:spcPts val="1400"/>
            </a:lnSpc>
          </a:pPr>
          <a:r>
            <a:rPr lang="pt-BR" sz="1100" b="0">
              <a:latin typeface="Times New Roman" panose="02020603050405020304" pitchFamily="18" charset="0"/>
              <a:ea typeface="+mn-ea"/>
              <a:cs typeface="Times New Roman" panose="02020603050405020304" pitchFamily="18" charset="0"/>
            </a:rPr>
            <a:t>CREA -PA 1511811064</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167640</xdr:colOff>
      <xdr:row>49</xdr:row>
      <xdr:rowOff>830580</xdr:rowOff>
    </xdr:from>
    <xdr:ext cx="2372360" cy="556260"/>
    <xdr:sp macro="" textlink="">
      <xdr:nvSpPr>
        <xdr:cNvPr id="7" name="Text Box 2">
          <a:extLst>
            <a:ext uri="{FF2B5EF4-FFF2-40B4-BE49-F238E27FC236}">
              <a16:creationId xmlns:a16="http://schemas.microsoft.com/office/drawing/2014/main" id="{E4A1882D-6A08-4CC5-8648-D646F26FCEB7}"/>
            </a:ext>
          </a:extLst>
        </xdr:cNvPr>
        <xdr:cNvSpPr txBox="1">
          <a:spLocks noChangeArrowheads="1"/>
        </xdr:cNvSpPr>
      </xdr:nvSpPr>
      <xdr:spPr bwMode="auto">
        <a:xfrm>
          <a:off x="167640" y="10507980"/>
          <a:ext cx="2372360" cy="55626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r>
            <a:rPr lang="pt-BR" sz="1100" b="1">
              <a:effectLst/>
              <a:latin typeface="Times New Roman" panose="02020603050405020304" pitchFamily="18" charset="0"/>
              <a:ea typeface="+mn-ea"/>
              <a:cs typeface="Times New Roman" panose="02020603050405020304" pitchFamily="18" charset="0"/>
            </a:rPr>
            <a:t>Allan Jefferson Silveira Nunes</a:t>
          </a:r>
          <a:endParaRPr lang="pt-BR" sz="1100">
            <a:effectLst/>
            <a:latin typeface="Times New Roman" panose="02020603050405020304" pitchFamily="18" charset="0"/>
            <a:cs typeface="Times New Roman" panose="02020603050405020304" pitchFamily="18" charset="0"/>
          </a:endParaRPr>
        </a:p>
        <a:p>
          <a:pPr algn="ctr"/>
          <a:r>
            <a:rPr lang="pt-BR" sz="1100">
              <a:effectLst/>
              <a:latin typeface="Times New Roman" panose="02020603050405020304" pitchFamily="18" charset="0"/>
              <a:ea typeface="+mn-ea"/>
              <a:cs typeface="Times New Roman" panose="02020603050405020304" pitchFamily="18" charset="0"/>
            </a:rPr>
            <a:t>CPF:</a:t>
          </a:r>
          <a:r>
            <a:rPr lang="pt-BR" sz="1100" baseline="0">
              <a:effectLst/>
              <a:latin typeface="Times New Roman" panose="02020603050405020304" pitchFamily="18" charset="0"/>
              <a:ea typeface="+mn-ea"/>
              <a:cs typeface="Times New Roman" panose="02020603050405020304" pitchFamily="18" charset="0"/>
            </a:rPr>
            <a:t> 007.905.042-51</a:t>
          </a:r>
          <a:endParaRPr lang="pt-BR" sz="1100">
            <a:effectLst/>
            <a:latin typeface="Times New Roman" panose="02020603050405020304" pitchFamily="18" charset="0"/>
            <a:cs typeface="Times New Roman" panose="02020603050405020304" pitchFamily="18" charset="0"/>
          </a:endParaRPr>
        </a:p>
        <a:p>
          <a:pPr algn="ctr"/>
          <a:r>
            <a:rPr lang="pt-BR" sz="1100" b="0" i="0">
              <a:effectLst/>
              <a:latin typeface="Times New Roman" panose="02020603050405020304" pitchFamily="18" charset="0"/>
              <a:ea typeface="+mn-ea"/>
              <a:cs typeface="Times New Roman" panose="02020603050405020304" pitchFamily="18" charset="0"/>
            </a:rPr>
            <a:t>RG:</a:t>
          </a:r>
          <a:r>
            <a:rPr lang="pt-BR" sz="1100" b="0" i="0" baseline="0">
              <a:effectLst/>
              <a:latin typeface="Times New Roman" panose="02020603050405020304" pitchFamily="18" charset="0"/>
              <a:ea typeface="+mn-ea"/>
              <a:cs typeface="Times New Roman" panose="02020603050405020304" pitchFamily="18" charset="0"/>
            </a:rPr>
            <a:t> 4659162-</a:t>
          </a:r>
          <a:r>
            <a:rPr lang="pt-BR" sz="1100" b="0" i="0">
              <a:effectLst/>
              <a:latin typeface="Times New Roman" panose="02020603050405020304" pitchFamily="18" charset="0"/>
              <a:ea typeface="+mn-ea"/>
              <a:cs typeface="Times New Roman" panose="02020603050405020304" pitchFamily="18" charset="0"/>
            </a:rPr>
            <a:t>Proprietário</a:t>
          </a:r>
          <a:endParaRPr lang="pt-BR" sz="1100">
            <a:effectLst/>
            <a:latin typeface="Times New Roman" panose="02020603050405020304" pitchFamily="18" charset="0"/>
            <a:cs typeface="Times New Roman" panose="02020603050405020304" pitchFamily="18" charset="0"/>
          </a:endParaRPr>
        </a:p>
      </xdr:txBody>
    </xdr:sp>
    <xdr:clientData/>
  </xdr:oneCellAnchor>
  <xdr:oneCellAnchor>
    <xdr:from>
      <xdr:col>2</xdr:col>
      <xdr:colOff>1889760</xdr:colOff>
      <xdr:row>49</xdr:row>
      <xdr:rowOff>876300</xdr:rowOff>
    </xdr:from>
    <xdr:ext cx="2588260" cy="556260"/>
    <xdr:sp macro="" textlink="">
      <xdr:nvSpPr>
        <xdr:cNvPr id="8" name="Text Box 2">
          <a:extLst>
            <a:ext uri="{FF2B5EF4-FFF2-40B4-BE49-F238E27FC236}">
              <a16:creationId xmlns:a16="http://schemas.microsoft.com/office/drawing/2014/main" id="{008776E2-BF24-40E9-B26B-6EFD2D308B9B}"/>
            </a:ext>
          </a:extLst>
        </xdr:cNvPr>
        <xdr:cNvSpPr txBox="1">
          <a:spLocks noChangeArrowheads="1"/>
        </xdr:cNvSpPr>
      </xdr:nvSpPr>
      <xdr:spPr bwMode="auto">
        <a:xfrm>
          <a:off x="5234940" y="10553700"/>
          <a:ext cx="2588260" cy="556260"/>
        </a:xfrm>
        <a:prstGeom prst="rect">
          <a:avLst/>
        </a:prstGeom>
        <a:solidFill>
          <a:srgbClr val="FFFFFF"/>
        </a:solidFill>
        <a:ln w="9525">
          <a:noFill/>
          <a:miter lim="800000"/>
          <a:headEnd/>
          <a:tailEnd/>
        </a:ln>
      </xdr:spPr>
      <xdr:txBody>
        <a:bodyPr wrap="square" lIns="91440" tIns="45720" rIns="91440" bIns="45720" anchor="t" upright="1">
          <a:noAutofit/>
        </a:bodyPr>
        <a:lstStyle/>
        <a:p>
          <a:pPr algn="ctr"/>
          <a:r>
            <a:rPr lang="pt-BR" sz="1100" b="1">
              <a:effectLst/>
              <a:latin typeface="Times New Roman" panose="02020603050405020304" pitchFamily="18" charset="0"/>
              <a:ea typeface="+mn-ea"/>
              <a:cs typeface="Times New Roman" panose="02020603050405020304" pitchFamily="18" charset="0"/>
            </a:rPr>
            <a:t>Diego Armando Bustamante</a:t>
          </a:r>
          <a:endParaRPr lang="pt-BR">
            <a:effectLst/>
            <a:latin typeface="Times New Roman" panose="02020603050405020304" pitchFamily="18" charset="0"/>
            <a:cs typeface="Times New Roman" panose="02020603050405020304" pitchFamily="18" charset="0"/>
          </a:endParaRPr>
        </a:p>
        <a:p>
          <a:pPr algn="ctr"/>
          <a:r>
            <a:rPr lang="pt-BR" sz="1100" b="0">
              <a:effectLst/>
              <a:latin typeface="Times New Roman" panose="02020603050405020304" pitchFamily="18" charset="0"/>
              <a:ea typeface="+mn-ea"/>
              <a:cs typeface="Times New Roman" panose="02020603050405020304" pitchFamily="18" charset="0"/>
            </a:rPr>
            <a:t>Engenheiro Civil - Responsavel Técnico</a:t>
          </a:r>
          <a:endParaRPr lang="pt-BR">
            <a:effectLst/>
            <a:latin typeface="Times New Roman" panose="02020603050405020304" pitchFamily="18" charset="0"/>
            <a:cs typeface="Times New Roman" panose="02020603050405020304" pitchFamily="18" charset="0"/>
          </a:endParaRPr>
        </a:p>
        <a:p>
          <a:pPr algn="ctr"/>
          <a:r>
            <a:rPr lang="pt-BR" sz="1100" b="0">
              <a:effectLst/>
              <a:latin typeface="Times New Roman" panose="02020603050405020304" pitchFamily="18" charset="0"/>
              <a:ea typeface="+mn-ea"/>
              <a:cs typeface="Times New Roman" panose="02020603050405020304" pitchFamily="18" charset="0"/>
            </a:rPr>
            <a:t>CREA -PA 1511811064</a:t>
          </a:r>
          <a:endParaRPr lang="pt-BR">
            <a:effectLst/>
            <a:latin typeface="Times New Roman" panose="02020603050405020304" pitchFamily="18" charset="0"/>
            <a:cs typeface="Times New Roman" panose="02020603050405020304" pitchFamily="18" charset="0"/>
          </a:endParaRPr>
        </a:p>
      </xdr:txBody>
    </xdr:sp>
    <xdr:clientData/>
  </xdr:oneCellAnchor>
  <xdr:twoCellAnchor editAs="oneCell">
    <xdr:from>
      <xdr:col>3</xdr:col>
      <xdr:colOff>464820</xdr:colOff>
      <xdr:row>0</xdr:row>
      <xdr:rowOff>45721</xdr:rowOff>
    </xdr:from>
    <xdr:to>
      <xdr:col>4</xdr:col>
      <xdr:colOff>987559</xdr:colOff>
      <xdr:row>0</xdr:row>
      <xdr:rowOff>1211581</xdr:rowOff>
    </xdr:to>
    <xdr:pic>
      <xdr:nvPicPr>
        <xdr:cNvPr id="2" name="Imagem 5">
          <a:extLst>
            <a:ext uri="{FF2B5EF4-FFF2-40B4-BE49-F238E27FC236}">
              <a16:creationId xmlns:a16="http://schemas.microsoft.com/office/drawing/2014/main" id="{D1A4AE1E-CC31-4B99-8817-DAA43FD552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45721"/>
          <a:ext cx="1726699"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omp05\p&#250;blica\Documents%20and%20Settings\loca&#231;&#227;o\Desktop\Marcelo\-%20Arquivo%20Arquivo\ZZ%20Boletins%20de%20medi&#231;&#227;o%20R1\Tail&#226;ndia%20R1%20Medicoes%20Revisadas\Documents%20and%20Settings\Computador\Meus%20documentos\Cl&#225;udio\Funda&#231;&#227;o\Drenagem.xls?1700CB8F" TargetMode="External"/><Relationship Id="rId1" Type="http://schemas.openxmlformats.org/officeDocument/2006/relationships/externalLinkPath" Target="file:///\\1700CB8F\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PTISTA4\Users\Asus\Desktop\MEM&#211;RIA%20DE%20C&#193;LCULO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 val="CRONOGRAMA FISICO"/>
      <sheetName val="CFF"/>
      <sheetName val="ORÇAMENTO (2)"/>
      <sheetName val="MEDIÇÃO (2)"/>
      <sheetName val="composição_unitária"/>
      <sheetName val="custo_profissional"/>
      <sheetName val="BDI"/>
      <sheetName val="ENC.SOC."/>
      <sheetName val="BDI_MATERIAL"/>
      <sheetName val="CPU"/>
      <sheetName val="CPU (2)"/>
      <sheetName val="INSUMOS_SINAPI_12_14"/>
      <sheetName val="SERVIÇOS_SINAPI_12_14"/>
      <sheetName val="Plan1"/>
      <sheetName val="ORÇAMENTO"/>
      <sheetName val="QCI"/>
      <sheetName val="1.ADM LOCAL"/>
      <sheetName val="2.SER.PRELIM."/>
      <sheetName val="3.DEM. E RET."/>
      <sheetName val="4.COBERTURA"/>
      <sheetName val="5.PAREDES"/>
      <sheetName val="6.REVEST"/>
      <sheetName val="7.PINTURA"/>
      <sheetName val="8.PISOS"/>
      <sheetName val="9.ESQUADRIA"/>
      <sheetName val="10.INST. ELÉTRICAS"/>
      <sheetName val="11.INST. HIDROSSANIT."/>
      <sheetName val="12.SERV. FINAIS"/>
      <sheetName val="esquadrias"/>
      <sheetName val="bm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ILHA QUANTITATIVA"/>
      <sheetName val="CRONOGRAMA FISICO"/>
      <sheetName val="CFF"/>
      <sheetName val="ORÇAMENTO (2)"/>
      <sheetName val="MEDIÇÃO (2)"/>
      <sheetName val="composição_unitária"/>
      <sheetName val="custo_profissional"/>
      <sheetName val="BDI"/>
      <sheetName val="ENC.SOC."/>
      <sheetName val="BDI_MATERIAL"/>
      <sheetName val="CPU"/>
      <sheetName val="CPU (2)"/>
      <sheetName val="INSUMOS_SINAPI_12_14"/>
      <sheetName val="SERVIÇOS_SINAPI_12_14"/>
      <sheetName val="Plan1"/>
      <sheetName val="ORÇAMENTO"/>
      <sheetName val="QCI"/>
      <sheetName val="1.ADM LOCAL"/>
      <sheetName val="2.SER.PRELIM."/>
      <sheetName val="3.DEM. E RET."/>
      <sheetName val="4.COBERTURA"/>
      <sheetName val="5.PAREDES"/>
      <sheetName val="6.REVEST"/>
      <sheetName val="7.PINTURA"/>
      <sheetName val="8.PISOS"/>
      <sheetName val="9.ESQUADRIA"/>
      <sheetName val="10.INST. ELÉTRIC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ÓRIO DE PROJETOS"/>
      <sheetName val="ENC.SOC."/>
      <sheetName val="ADM. 1"/>
      <sheetName val="MOB.2"/>
      <sheetName val="SER.PREL.3"/>
      <sheetName val="CANT.4"/>
      <sheetName val="MOV. TER. 5"/>
      <sheetName val="PAV. 6"/>
      <sheetName val="URB. 7"/>
      <sheetName val="PLAY. 8"/>
      <sheetName val="QUIOSQ. 9"/>
      <sheetName val="FONTE 10"/>
      <sheetName val="CONCH. 11"/>
      <sheetName val="PORT. 12"/>
      <sheetName val="ELÉTRICO. 13"/>
      <sheetName val="SERV. DIV.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VIG_FUND-AGO2000"/>
      <sheetName val="ORÇAMENTO"/>
      <sheetName val="QCI"/>
      <sheetName val="CFF"/>
      <sheetName val="BDI"/>
      <sheetName val="ENC.SOC."/>
      <sheetName val="1.ADM LOCAL"/>
      <sheetName val="2.SER.PRELIM."/>
      <sheetName val="3.DEM. E RET."/>
      <sheetName val="4.COBERTURA"/>
      <sheetName val="5.PAREDES"/>
      <sheetName val="6.REVEST"/>
      <sheetName val="7.PINTURA"/>
      <sheetName val="8.PISOS"/>
      <sheetName val="9.ESQUADRIA"/>
      <sheetName val="composição_unitária"/>
      <sheetName val="custo_profissional"/>
      <sheetName val="BDI_MATERIAL"/>
      <sheetName val="CPU"/>
      <sheetName val="CPU (2)"/>
      <sheetName val="INSUMOS_SINAPI_12_14"/>
      <sheetName val="SERVIÇOS_SINAPI_12_14"/>
      <sheetName val="10.INST. ELÉTRICAS"/>
      <sheetName val="11.INST. HIDROSSANIT."/>
      <sheetName val="12.SERV. FINAIS"/>
      <sheetName val="Drenagem"/>
      <sheetName val="Etapa Única"/>
      <sheetName val="esquadrias"/>
      <sheetName val="g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5"/>
  <sheetViews>
    <sheetView view="pageBreakPreview" topLeftCell="A480" zoomScale="85" zoomScaleSheetLayoutView="85" workbookViewId="0">
      <selection activeCell="I494" sqref="I494"/>
    </sheetView>
  </sheetViews>
  <sheetFormatPr defaultColWidth="9.109375" defaultRowHeight="14.4"/>
  <cols>
    <col min="1" max="1" width="7.33203125" style="45" customWidth="1"/>
    <col min="2" max="2" width="55.44140625" style="45" customWidth="1"/>
    <col min="3" max="3" width="6.109375" style="45" customWidth="1"/>
    <col min="4" max="4" width="9.44140625" style="45" customWidth="1"/>
    <col min="5" max="5" width="12.109375" style="45" customWidth="1"/>
    <col min="6" max="6" width="17" style="45" customWidth="1"/>
    <col min="7" max="7" width="9.109375" style="45"/>
    <col min="8" max="8" width="16.44140625" style="45" customWidth="1"/>
    <col min="9" max="9" width="9.5546875" style="45" bestFit="1" customWidth="1"/>
    <col min="10" max="16384" width="9.109375" style="45"/>
  </cols>
  <sheetData>
    <row r="1" spans="1:6">
      <c r="A1" s="28" t="s">
        <v>0</v>
      </c>
      <c r="B1" s="437"/>
      <c r="C1" s="437"/>
      <c r="D1" s="43"/>
      <c r="E1" s="43"/>
      <c r="F1" s="44"/>
    </row>
    <row r="2" spans="1:6">
      <c r="A2" s="1" t="s">
        <v>1</v>
      </c>
      <c r="B2" s="438"/>
      <c r="C2" s="438"/>
      <c r="F2" s="46"/>
    </row>
    <row r="3" spans="1:6">
      <c r="A3" s="1" t="s">
        <v>2</v>
      </c>
      <c r="B3" s="438"/>
      <c r="C3" s="438"/>
      <c r="F3" s="46"/>
    </row>
    <row r="4" spans="1:6" ht="7.5" customHeight="1" thickBot="1">
      <c r="A4" s="439"/>
      <c r="B4" s="440"/>
      <c r="C4" s="440"/>
      <c r="D4" s="47"/>
      <c r="E4" s="47"/>
      <c r="F4" s="48"/>
    </row>
    <row r="5" spans="1:6" ht="14.25" customHeight="1" thickBot="1">
      <c r="A5" s="462" t="s">
        <v>3</v>
      </c>
      <c r="B5" s="463"/>
      <c r="C5" s="463"/>
      <c r="D5" s="463"/>
      <c r="E5" s="463"/>
      <c r="F5" s="464"/>
    </row>
    <row r="6" spans="1:6" ht="8.25" customHeight="1" thickBot="1">
      <c r="A6" s="438"/>
      <c r="B6" s="438"/>
      <c r="C6" s="438"/>
    </row>
    <row r="7" spans="1:6" ht="13.5" customHeight="1" thickBot="1">
      <c r="A7" s="50" t="e">
        <f>#REF!</f>
        <v>#REF!</v>
      </c>
      <c r="B7" s="465" t="e">
        <f>#REF!</f>
        <v>#REF!</v>
      </c>
      <c r="C7" s="466"/>
      <c r="D7" s="466"/>
      <c r="E7" s="466"/>
      <c r="F7" s="467"/>
    </row>
    <row r="8" spans="1:6" ht="13.5" customHeight="1">
      <c r="A8" s="51" t="s">
        <v>4</v>
      </c>
      <c r="B8" s="30" t="s">
        <v>5</v>
      </c>
      <c r="C8" s="52" t="s">
        <v>6</v>
      </c>
      <c r="D8" s="53" t="s">
        <v>7</v>
      </c>
      <c r="E8" s="53" t="s">
        <v>8</v>
      </c>
      <c r="F8" s="31" t="s">
        <v>9</v>
      </c>
    </row>
    <row r="9" spans="1:6" ht="13.5" customHeight="1">
      <c r="A9" s="54" t="s">
        <v>10</v>
      </c>
      <c r="B9" s="32" t="s">
        <v>11</v>
      </c>
      <c r="C9" s="55"/>
      <c r="D9" s="33"/>
      <c r="E9" s="33"/>
      <c r="F9" s="56"/>
    </row>
    <row r="10" spans="1:6" ht="13.5" customHeight="1">
      <c r="A10" s="57" t="s">
        <v>12</v>
      </c>
      <c r="B10" s="441" t="s">
        <v>13</v>
      </c>
      <c r="C10" s="55" t="s">
        <v>14</v>
      </c>
      <c r="D10" s="34">
        <f>0.49*0.01</f>
        <v>4.8999999999999998E-3</v>
      </c>
      <c r="E10" s="35">
        <f>[6]custo_material!$D$14</f>
        <v>324.13</v>
      </c>
      <c r="F10" s="36">
        <f t="shared" ref="F10:F11" si="0">D10*E10</f>
        <v>1.5882369999999999</v>
      </c>
    </row>
    <row r="11" spans="1:6" ht="13.5" customHeight="1">
      <c r="A11" s="57" t="s">
        <v>15</v>
      </c>
      <c r="B11" s="441" t="s">
        <v>16</v>
      </c>
      <c r="C11" s="55" t="s">
        <v>17</v>
      </c>
      <c r="D11" s="34">
        <f>150*0.01</f>
        <v>1.5</v>
      </c>
      <c r="E11" s="35">
        <f>[6]custo_material!$D$16</f>
        <v>21.51</v>
      </c>
      <c r="F11" s="36">
        <f t="shared" si="0"/>
        <v>32.265000000000001</v>
      </c>
    </row>
    <row r="12" spans="1:6" ht="13.5" customHeight="1">
      <c r="A12" s="57" t="s">
        <v>18</v>
      </c>
      <c r="B12" s="441" t="str">
        <f>[6]custo_material!$B$15</f>
        <v>Chapa aço grossa preta 1/4"(6,35mm) 49,797kg/m²</v>
      </c>
      <c r="C12" s="55" t="s">
        <v>19</v>
      </c>
      <c r="D12" s="34">
        <f>0.98*0.01</f>
        <v>9.7999999999999997E-3</v>
      </c>
      <c r="E12" s="35">
        <f>[6]custo_material!$D$15</f>
        <v>2.84</v>
      </c>
      <c r="F12" s="36">
        <f>D12*E12</f>
        <v>2.7831999999999999E-2</v>
      </c>
    </row>
    <row r="13" spans="1:6" ht="13.5" customHeight="1">
      <c r="A13" s="57" t="s">
        <v>20</v>
      </c>
      <c r="B13" s="441" t="s">
        <v>21</v>
      </c>
      <c r="C13" s="55" t="s">
        <v>22</v>
      </c>
      <c r="D13" s="34">
        <v>1</v>
      </c>
      <c r="E13" s="39">
        <v>4.2</v>
      </c>
      <c r="F13" s="58">
        <f t="shared" ref="F13:F16" si="1">D13*E13</f>
        <v>4.2</v>
      </c>
    </row>
    <row r="14" spans="1:6" ht="13.5" customHeight="1">
      <c r="A14" s="57" t="s">
        <v>23</v>
      </c>
      <c r="B14" s="441" t="s">
        <v>24</v>
      </c>
      <c r="C14" s="55" t="s">
        <v>22</v>
      </c>
      <c r="D14" s="34">
        <v>4</v>
      </c>
      <c r="E14" s="33">
        <v>4.1399999999999997</v>
      </c>
      <c r="F14" s="58">
        <f t="shared" si="1"/>
        <v>16.559999999999999</v>
      </c>
    </row>
    <row r="15" spans="1:6" ht="13.5" customHeight="1">
      <c r="A15" s="57" t="s">
        <v>25</v>
      </c>
      <c r="B15" s="441" t="s">
        <v>26</v>
      </c>
      <c r="C15" s="55" t="s">
        <v>17</v>
      </c>
      <c r="D15" s="34">
        <v>0.11</v>
      </c>
      <c r="E15" s="33">
        <v>6.42</v>
      </c>
      <c r="F15" s="58">
        <f t="shared" si="1"/>
        <v>0.70620000000000005</v>
      </c>
    </row>
    <row r="16" spans="1:6" ht="13.5" customHeight="1">
      <c r="A16" s="57" t="s">
        <v>27</v>
      </c>
      <c r="B16" s="441" t="s">
        <v>28</v>
      </c>
      <c r="C16" s="55" t="s">
        <v>14</v>
      </c>
      <c r="D16" s="34">
        <v>1</v>
      </c>
      <c r="E16" s="33">
        <v>257.5</v>
      </c>
      <c r="F16" s="58">
        <f t="shared" si="1"/>
        <v>257.5</v>
      </c>
    </row>
    <row r="17" spans="1:8" ht="13.5" customHeight="1">
      <c r="A17" s="60"/>
      <c r="B17" s="37"/>
      <c r="C17" s="468" t="s">
        <v>29</v>
      </c>
      <c r="D17" s="468"/>
      <c r="E17" s="468"/>
      <c r="F17" s="61">
        <f>SUM(F10:F16)</f>
        <v>312.84726899999998</v>
      </c>
    </row>
    <row r="18" spans="1:8" ht="13.5" customHeight="1">
      <c r="A18" s="54" t="s">
        <v>30</v>
      </c>
      <c r="B18" s="32" t="s">
        <v>31</v>
      </c>
      <c r="C18" s="55"/>
      <c r="D18" s="33"/>
      <c r="E18" s="33"/>
      <c r="F18" s="56"/>
    </row>
    <row r="19" spans="1:8" ht="13.5" customHeight="1">
      <c r="A19" s="57" t="s">
        <v>32</v>
      </c>
      <c r="B19" s="441" t="s">
        <v>33</v>
      </c>
      <c r="C19" s="55" t="s">
        <v>34</v>
      </c>
      <c r="D19" s="34">
        <f>0.69*0.01</f>
        <v>6.8999999999999999E-3</v>
      </c>
      <c r="E19" s="35">
        <f>[6]custo_equipamento!E20</f>
        <v>4.93</v>
      </c>
      <c r="F19" s="36">
        <f t="shared" ref="F19" si="2">D19*E19</f>
        <v>3.4016999999999999E-2</v>
      </c>
    </row>
    <row r="20" spans="1:8" ht="13.5" customHeight="1">
      <c r="A20" s="60"/>
      <c r="B20" s="37"/>
      <c r="C20" s="468" t="s">
        <v>35</v>
      </c>
      <c r="D20" s="468"/>
      <c r="E20" s="468"/>
      <c r="F20" s="61">
        <f>SUM(F19:F19)</f>
        <v>3.4016999999999999E-2</v>
      </c>
    </row>
    <row r="21" spans="1:8" ht="13.5" customHeight="1">
      <c r="A21" s="54" t="s">
        <v>36</v>
      </c>
      <c r="B21" s="32" t="s">
        <v>37</v>
      </c>
      <c r="C21" s="62"/>
      <c r="D21" s="62"/>
      <c r="E21" s="62"/>
      <c r="F21" s="63"/>
    </row>
    <row r="22" spans="1:8" ht="13.5" customHeight="1">
      <c r="A22" s="57" t="s">
        <v>38</v>
      </c>
      <c r="B22" s="441" t="str">
        <f>custo_profissional!B27</f>
        <v>Servente</v>
      </c>
      <c r="C22" s="55" t="s">
        <v>34</v>
      </c>
      <c r="D22" s="39">
        <v>2.016</v>
      </c>
      <c r="E22" s="39">
        <f>custo_profissional!G27</f>
        <v>11.661491999999999</v>
      </c>
      <c r="F22" s="36">
        <f>ROUND(D22*E22,2)</f>
        <v>23.51</v>
      </c>
    </row>
    <row r="23" spans="1:8" ht="13.5" customHeight="1">
      <c r="A23" s="57" t="s">
        <v>39</v>
      </c>
      <c r="B23" s="441" t="s">
        <v>40</v>
      </c>
      <c r="C23" s="55" t="s">
        <v>34</v>
      </c>
      <c r="D23" s="39">
        <v>1</v>
      </c>
      <c r="E23" s="39">
        <f>custo_profissional!G17</f>
        <v>14.396915999999999</v>
      </c>
      <c r="F23" s="36">
        <f>ROUND(D23*E23,2)</f>
        <v>14.4</v>
      </c>
    </row>
    <row r="24" spans="1:8" ht="13.5" customHeight="1">
      <c r="A24" s="64"/>
      <c r="B24" s="442"/>
      <c r="C24" s="468" t="s">
        <v>41</v>
      </c>
      <c r="D24" s="468"/>
      <c r="E24" s="468"/>
      <c r="F24" s="40">
        <f>SUM(F22:F23)</f>
        <v>37.910000000000004</v>
      </c>
    </row>
    <row r="25" spans="1:8" ht="13.5" customHeight="1">
      <c r="A25" s="469"/>
      <c r="B25" s="470"/>
      <c r="C25" s="470"/>
      <c r="D25" s="470"/>
      <c r="E25" s="470"/>
      <c r="F25" s="471"/>
    </row>
    <row r="26" spans="1:8" ht="13.5" customHeight="1">
      <c r="A26" s="64"/>
      <c r="B26" s="442"/>
      <c r="C26" s="468" t="s">
        <v>42</v>
      </c>
      <c r="D26" s="468"/>
      <c r="E26" s="468"/>
      <c r="F26" s="40">
        <f>F24+F17+F20</f>
        <v>350.79128600000001</v>
      </c>
      <c r="H26" s="45">
        <v>319.5</v>
      </c>
    </row>
    <row r="27" spans="1:8" ht="13.5" customHeight="1">
      <c r="A27" s="64"/>
      <c r="B27" s="38"/>
      <c r="C27" s="472" t="s">
        <v>43</v>
      </c>
      <c r="D27" s="473"/>
      <c r="E27" s="65" t="e">
        <f>#REF!</f>
        <v>#REF!</v>
      </c>
      <c r="F27" s="66" t="e">
        <f>F26*E27</f>
        <v>#REF!</v>
      </c>
    </row>
    <row r="28" spans="1:8" ht="13.5" customHeight="1" thickBot="1">
      <c r="A28" s="68"/>
      <c r="B28" s="41"/>
      <c r="C28" s="474" t="s">
        <v>44</v>
      </c>
      <c r="D28" s="475"/>
      <c r="E28" s="476"/>
      <c r="F28" s="42" t="e">
        <f>F27+F26</f>
        <v>#REF!</v>
      </c>
    </row>
    <row r="29" spans="1:8" ht="13.5" customHeight="1">
      <c r="A29" s="438"/>
      <c r="B29" s="438"/>
      <c r="C29" s="438"/>
    </row>
    <row r="30" spans="1:8" ht="13.5" customHeight="1" thickBot="1">
      <c r="A30" s="438"/>
      <c r="B30" s="438"/>
      <c r="C30" s="438"/>
    </row>
    <row r="31" spans="1:8" ht="13.5" customHeight="1" thickBot="1">
      <c r="A31" s="50" t="e">
        <f>#REF!</f>
        <v>#REF!</v>
      </c>
      <c r="B31" s="465" t="e">
        <f>#REF!</f>
        <v>#REF!</v>
      </c>
      <c r="C31" s="466"/>
      <c r="D31" s="466"/>
      <c r="E31" s="466"/>
      <c r="F31" s="467"/>
    </row>
    <row r="32" spans="1:8" ht="13.5" customHeight="1">
      <c r="A32" s="51" t="s">
        <v>4</v>
      </c>
      <c r="B32" s="30" t="s">
        <v>5</v>
      </c>
      <c r="C32" s="52" t="s">
        <v>6</v>
      </c>
      <c r="D32" s="53" t="s">
        <v>7</v>
      </c>
      <c r="E32" s="53" t="s">
        <v>8</v>
      </c>
      <c r="F32" s="31" t="s">
        <v>9</v>
      </c>
    </row>
    <row r="33" spans="1:6" ht="13.5" customHeight="1">
      <c r="A33" s="54" t="s">
        <v>10</v>
      </c>
      <c r="B33" s="32" t="s">
        <v>11</v>
      </c>
      <c r="C33" s="55"/>
      <c r="D33" s="33"/>
      <c r="E33" s="33"/>
      <c r="F33" s="56"/>
    </row>
    <row r="34" spans="1:6" ht="13.5" customHeight="1">
      <c r="A34" s="57" t="s">
        <v>12</v>
      </c>
      <c r="B34" s="441" t="s">
        <v>45</v>
      </c>
      <c r="C34" s="55" t="s">
        <v>17</v>
      </c>
      <c r="D34" s="34">
        <v>0.02</v>
      </c>
      <c r="E34" s="39">
        <v>6.56</v>
      </c>
      <c r="F34" s="58">
        <f t="shared" ref="F34" si="3">D34*E34</f>
        <v>0.13119999999999998</v>
      </c>
    </row>
    <row r="35" spans="1:6" ht="13.5" customHeight="1">
      <c r="A35" s="57" t="s">
        <v>15</v>
      </c>
      <c r="B35" s="441" t="s">
        <v>24</v>
      </c>
      <c r="C35" s="55" t="s">
        <v>22</v>
      </c>
      <c r="D35" s="34">
        <v>0.36</v>
      </c>
      <c r="E35" s="33">
        <v>4.1399999999999997</v>
      </c>
      <c r="F35" s="58">
        <f t="shared" ref="F35:F37" si="4">D35*E35</f>
        <v>1.4903999999999997</v>
      </c>
    </row>
    <row r="36" spans="1:6" ht="13.5" customHeight="1">
      <c r="A36" s="57" t="s">
        <v>20</v>
      </c>
      <c r="B36" s="441" t="s">
        <v>46</v>
      </c>
      <c r="C36" s="55" t="s">
        <v>17</v>
      </c>
      <c r="D36" s="34">
        <v>0.01</v>
      </c>
      <c r="E36" s="33">
        <v>11</v>
      </c>
      <c r="F36" s="58">
        <f t="shared" si="4"/>
        <v>0.11</v>
      </c>
    </row>
    <row r="37" spans="1:6" ht="13.5" customHeight="1">
      <c r="A37" s="57" t="s">
        <v>23</v>
      </c>
      <c r="B37" s="441" t="s">
        <v>47</v>
      </c>
      <c r="C37" s="55" t="s">
        <v>22</v>
      </c>
      <c r="D37" s="34">
        <v>0.32</v>
      </c>
      <c r="E37" s="33">
        <v>5.08</v>
      </c>
      <c r="F37" s="58">
        <f t="shared" si="4"/>
        <v>1.6256000000000002</v>
      </c>
    </row>
    <row r="38" spans="1:6" ht="13.5" customHeight="1">
      <c r="A38" s="60"/>
      <c r="B38" s="37"/>
      <c r="C38" s="468" t="s">
        <v>29</v>
      </c>
      <c r="D38" s="468"/>
      <c r="E38" s="468"/>
      <c r="F38" s="61">
        <f>SUM(F34:F37)</f>
        <v>3.3571999999999997</v>
      </c>
    </row>
    <row r="39" spans="1:6" ht="13.5" customHeight="1">
      <c r="A39" s="54" t="s">
        <v>30</v>
      </c>
      <c r="B39" s="32" t="s">
        <v>37</v>
      </c>
      <c r="C39" s="62"/>
      <c r="D39" s="62"/>
      <c r="E39" s="62"/>
      <c r="F39" s="63"/>
    </row>
    <row r="40" spans="1:6" ht="13.5" customHeight="1">
      <c r="A40" s="57" t="s">
        <v>32</v>
      </c>
      <c r="B40" s="441" t="s">
        <v>48</v>
      </c>
      <c r="C40" s="55" t="s">
        <v>34</v>
      </c>
      <c r="D40" s="39">
        <v>7.4999999999999997E-2</v>
      </c>
      <c r="E40" s="39">
        <f>custo_profissional!G29</f>
        <v>11.927436</v>
      </c>
      <c r="F40" s="36">
        <f>ROUND(D40*E40,2)</f>
        <v>0.89</v>
      </c>
    </row>
    <row r="41" spans="1:6" ht="13.5" customHeight="1">
      <c r="A41" s="57" t="s">
        <v>49</v>
      </c>
      <c r="B41" s="441" t="s">
        <v>40</v>
      </c>
      <c r="C41" s="55" t="s">
        <v>34</v>
      </c>
      <c r="D41" s="39">
        <v>0.1</v>
      </c>
      <c r="E41" s="39">
        <f>custo_profissional!G17</f>
        <v>14.396915999999999</v>
      </c>
      <c r="F41" s="36">
        <f>ROUND(D41*E41,2)</f>
        <v>1.44</v>
      </c>
    </row>
    <row r="42" spans="1:6" ht="13.5" customHeight="1">
      <c r="A42" s="64"/>
      <c r="B42" s="442"/>
      <c r="C42" s="468" t="s">
        <v>50</v>
      </c>
      <c r="D42" s="468"/>
      <c r="E42" s="468"/>
      <c r="F42" s="40">
        <f>SUM(F40:F41)</f>
        <v>2.33</v>
      </c>
    </row>
    <row r="43" spans="1:6" ht="13.5" customHeight="1">
      <c r="A43" s="469"/>
      <c r="B43" s="470"/>
      <c r="C43" s="470"/>
      <c r="D43" s="470"/>
      <c r="E43" s="470"/>
      <c r="F43" s="471"/>
    </row>
    <row r="44" spans="1:6" ht="13.5" customHeight="1">
      <c r="A44" s="64"/>
      <c r="B44" s="442"/>
      <c r="C44" s="468" t="s">
        <v>42</v>
      </c>
      <c r="D44" s="468"/>
      <c r="E44" s="468"/>
      <c r="F44" s="40">
        <f>F42+F38</f>
        <v>5.6871999999999998</v>
      </c>
    </row>
    <row r="45" spans="1:6" ht="13.5" customHeight="1">
      <c r="A45" s="64"/>
      <c r="B45" s="38"/>
      <c r="C45" s="472" t="s">
        <v>43</v>
      </c>
      <c r="D45" s="473"/>
      <c r="E45" s="65" t="e">
        <f>#REF!</f>
        <v>#REF!</v>
      </c>
      <c r="F45" s="66" t="e">
        <f>F44*E45</f>
        <v>#REF!</v>
      </c>
    </row>
    <row r="46" spans="1:6" ht="13.5" customHeight="1" thickBot="1">
      <c r="A46" s="68"/>
      <c r="B46" s="41"/>
      <c r="C46" s="474" t="s">
        <v>44</v>
      </c>
      <c r="D46" s="475"/>
      <c r="E46" s="476"/>
      <c r="F46" s="42" t="e">
        <f>F45+F44</f>
        <v>#REF!</v>
      </c>
    </row>
    <row r="47" spans="1:6" ht="13.5" customHeight="1">
      <c r="A47" s="438"/>
      <c r="B47" s="438"/>
      <c r="C47" s="438"/>
    </row>
    <row r="48" spans="1:6" ht="13.5" customHeight="1" thickBot="1">
      <c r="A48" s="438"/>
      <c r="B48" s="438"/>
      <c r="C48" s="438"/>
    </row>
    <row r="49" spans="1:6" ht="13.5" customHeight="1" thickBot="1">
      <c r="A49" s="50" t="e">
        <f>#REF!</f>
        <v>#REF!</v>
      </c>
      <c r="B49" s="465" t="e">
        <f>#REF!</f>
        <v>#REF!</v>
      </c>
      <c r="C49" s="466"/>
      <c r="D49" s="466"/>
      <c r="E49" s="466"/>
      <c r="F49" s="467"/>
    </row>
    <row r="50" spans="1:6" ht="13.5" customHeight="1">
      <c r="A50" s="51" t="s">
        <v>4</v>
      </c>
      <c r="B50" s="30" t="s">
        <v>5</v>
      </c>
      <c r="C50" s="52" t="s">
        <v>6</v>
      </c>
      <c r="D50" s="53" t="s">
        <v>7</v>
      </c>
      <c r="E50" s="53" t="s">
        <v>8</v>
      </c>
      <c r="F50" s="31" t="s">
        <v>9</v>
      </c>
    </row>
    <row r="51" spans="1:6" ht="13.5" customHeight="1">
      <c r="A51" s="54" t="s">
        <v>10</v>
      </c>
      <c r="B51" s="32" t="s">
        <v>11</v>
      </c>
      <c r="C51" s="55"/>
      <c r="D51" s="33"/>
      <c r="E51" s="33"/>
      <c r="F51" s="56"/>
    </row>
    <row r="52" spans="1:6" ht="13.5" customHeight="1">
      <c r="A52" s="57" t="s">
        <v>12</v>
      </c>
      <c r="B52" s="441" t="s">
        <v>13</v>
      </c>
      <c r="C52" s="55" t="s">
        <v>14</v>
      </c>
      <c r="D52" s="34">
        <f>0.9126*0.015</f>
        <v>1.3689E-2</v>
      </c>
      <c r="E52" s="35">
        <f>[6]custo_material!$D$14</f>
        <v>324.13</v>
      </c>
      <c r="F52" s="36">
        <f t="shared" ref="F52:F53" si="5">D52*E52</f>
        <v>4.4370155699999998</v>
      </c>
    </row>
    <row r="53" spans="1:6" ht="13.5" customHeight="1">
      <c r="A53" s="57" t="s">
        <v>15</v>
      </c>
      <c r="B53" s="441" t="s">
        <v>16</v>
      </c>
      <c r="C53" s="55" t="s">
        <v>17</v>
      </c>
      <c r="D53" s="34">
        <f>293*0.01</f>
        <v>2.93</v>
      </c>
      <c r="E53" s="35">
        <f>[6]custo_material!$D$16</f>
        <v>21.51</v>
      </c>
      <c r="F53" s="36">
        <f t="shared" si="5"/>
        <v>63.024300000000011</v>
      </c>
    </row>
    <row r="54" spans="1:6" ht="13.5" customHeight="1">
      <c r="A54" s="57" t="s">
        <v>18</v>
      </c>
      <c r="B54" s="441" t="str">
        <f>[6]custo_material!$B$15</f>
        <v>Chapa aço grossa preta 1/4"(6,35mm) 49,797kg/m²</v>
      </c>
      <c r="C54" s="55" t="s">
        <v>19</v>
      </c>
      <c r="D54" s="34">
        <f>0.836*0.015</f>
        <v>1.2539999999999999E-2</v>
      </c>
      <c r="E54" s="35">
        <f>[6]custo_material!$D$15</f>
        <v>2.84</v>
      </c>
      <c r="F54" s="36">
        <f>D54*E54</f>
        <v>3.5613599999999995E-2</v>
      </c>
    </row>
    <row r="55" spans="1:6" ht="13.5" customHeight="1">
      <c r="A55" s="57" t="s">
        <v>20</v>
      </c>
      <c r="B55" s="441" t="s">
        <v>51</v>
      </c>
      <c r="C55" s="55" t="s">
        <v>22</v>
      </c>
      <c r="D55" s="34">
        <f>1.665*1.02</f>
        <v>1.6983000000000001</v>
      </c>
      <c r="E55" s="39">
        <v>7.48</v>
      </c>
      <c r="F55" s="58">
        <f t="shared" ref="F55:F78" si="6">D55*E55</f>
        <v>12.703284000000002</v>
      </c>
    </row>
    <row r="56" spans="1:6" ht="13.5" customHeight="1">
      <c r="A56" s="57" t="s">
        <v>23</v>
      </c>
      <c r="B56" s="441" t="s">
        <v>47</v>
      </c>
      <c r="C56" s="55" t="s">
        <v>22</v>
      </c>
      <c r="D56" s="34">
        <f>2.275*1.02</f>
        <v>2.3205</v>
      </c>
      <c r="E56" s="39">
        <v>5.08</v>
      </c>
      <c r="F56" s="58">
        <f t="shared" ref="F56" si="7">D56*E56</f>
        <v>11.78814</v>
      </c>
    </row>
    <row r="57" spans="1:6" ht="13.5" customHeight="1">
      <c r="A57" s="57" t="s">
        <v>25</v>
      </c>
      <c r="B57" s="441" t="s">
        <v>52</v>
      </c>
      <c r="C57" s="55" t="s">
        <v>14</v>
      </c>
      <c r="D57" s="34">
        <v>0.38600000000000001</v>
      </c>
      <c r="E57" s="33">
        <v>19.37</v>
      </c>
      <c r="F57" s="58">
        <f t="shared" si="6"/>
        <v>7.4768200000000009</v>
      </c>
    </row>
    <row r="58" spans="1:6" ht="13.5" customHeight="1">
      <c r="A58" s="57" t="s">
        <v>27</v>
      </c>
      <c r="B58" s="441" t="s">
        <v>26</v>
      </c>
      <c r="C58" s="55" t="s">
        <v>17</v>
      </c>
      <c r="D58" s="34">
        <v>0.1</v>
      </c>
      <c r="E58" s="33">
        <v>6.42</v>
      </c>
      <c r="F58" s="58">
        <f t="shared" si="6"/>
        <v>0.64200000000000002</v>
      </c>
    </row>
    <row r="59" spans="1:6" ht="13.5" customHeight="1">
      <c r="A59" s="57" t="s">
        <v>53</v>
      </c>
      <c r="B59" s="441" t="s">
        <v>54</v>
      </c>
      <c r="C59" s="55" t="s">
        <v>55</v>
      </c>
      <c r="D59" s="34">
        <v>0.214</v>
      </c>
      <c r="E59" s="33">
        <v>0.1</v>
      </c>
      <c r="F59" s="58">
        <f t="shared" si="6"/>
        <v>2.1400000000000002E-2</v>
      </c>
    </row>
    <row r="60" spans="1:6" ht="13.5" customHeight="1">
      <c r="A60" s="57" t="s">
        <v>56</v>
      </c>
      <c r="B60" s="441" t="s">
        <v>57</v>
      </c>
      <c r="C60" s="55" t="s">
        <v>58</v>
      </c>
      <c r="D60" s="34">
        <v>5.7000000000000002E-3</v>
      </c>
      <c r="E60" s="33">
        <v>7.05</v>
      </c>
      <c r="F60" s="58">
        <f t="shared" si="6"/>
        <v>4.0184999999999998E-2</v>
      </c>
    </row>
    <row r="61" spans="1:6" ht="13.5" customHeight="1">
      <c r="A61" s="57" t="s">
        <v>59</v>
      </c>
      <c r="B61" s="441" t="s">
        <v>60</v>
      </c>
      <c r="C61" s="55" t="s">
        <v>22</v>
      </c>
      <c r="D61" s="34">
        <v>0.7</v>
      </c>
      <c r="E61" s="33">
        <v>7.56</v>
      </c>
      <c r="F61" s="58">
        <f t="shared" si="6"/>
        <v>5.2919999999999998</v>
      </c>
    </row>
    <row r="62" spans="1:6" ht="13.5" customHeight="1">
      <c r="A62" s="57" t="s">
        <v>61</v>
      </c>
      <c r="B62" s="441" t="s">
        <v>62</v>
      </c>
      <c r="C62" s="55" t="s">
        <v>22</v>
      </c>
      <c r="D62" s="34">
        <v>0.9</v>
      </c>
      <c r="E62" s="33">
        <v>4.1399999999999997</v>
      </c>
      <c r="F62" s="58">
        <f t="shared" si="6"/>
        <v>3.726</v>
      </c>
    </row>
    <row r="63" spans="1:6" ht="13.5" customHeight="1">
      <c r="A63" s="57" t="s">
        <v>63</v>
      </c>
      <c r="B63" s="441" t="s">
        <v>64</v>
      </c>
      <c r="C63" s="55" t="s">
        <v>58</v>
      </c>
      <c r="D63" s="34">
        <v>5.7999999999999996E-3</v>
      </c>
      <c r="E63" s="33">
        <v>16.57</v>
      </c>
      <c r="F63" s="58">
        <f t="shared" si="6"/>
        <v>9.6105999999999997E-2</v>
      </c>
    </row>
    <row r="64" spans="1:6" ht="13.5" customHeight="1">
      <c r="A64" s="57" t="s">
        <v>65</v>
      </c>
      <c r="B64" s="441" t="s">
        <v>66</v>
      </c>
      <c r="C64" s="55" t="s">
        <v>58</v>
      </c>
      <c r="D64" s="34">
        <v>5.7999999999999996E-3</v>
      </c>
      <c r="E64" s="33">
        <v>4.97</v>
      </c>
      <c r="F64" s="58">
        <f t="shared" si="6"/>
        <v>2.8825999999999997E-2</v>
      </c>
    </row>
    <row r="65" spans="1:6" ht="13.5" customHeight="1">
      <c r="A65" s="57" t="s">
        <v>67</v>
      </c>
      <c r="B65" s="441" t="s">
        <v>68</v>
      </c>
      <c r="C65" s="55" t="s">
        <v>14</v>
      </c>
      <c r="D65" s="34">
        <v>0.14299999999999999</v>
      </c>
      <c r="E65" s="33">
        <v>20.420000000000002</v>
      </c>
      <c r="F65" s="58">
        <f t="shared" si="6"/>
        <v>2.9200599999999999</v>
      </c>
    </row>
    <row r="66" spans="1:6" ht="13.5" customHeight="1">
      <c r="A66" s="57" t="s">
        <v>69</v>
      </c>
      <c r="B66" s="441" t="s">
        <v>70</v>
      </c>
      <c r="C66" s="55" t="s">
        <v>14</v>
      </c>
      <c r="D66" s="34">
        <v>2.3E-2</v>
      </c>
      <c r="E66" s="33">
        <v>43.75</v>
      </c>
      <c r="F66" s="58">
        <f t="shared" si="6"/>
        <v>1.0062500000000001</v>
      </c>
    </row>
    <row r="67" spans="1:6" ht="13.5" customHeight="1">
      <c r="A67" s="57" t="s">
        <v>71</v>
      </c>
      <c r="B67" s="441" t="s">
        <v>72</v>
      </c>
      <c r="C67" s="55" t="s">
        <v>58</v>
      </c>
      <c r="D67" s="34">
        <v>1.15E-2</v>
      </c>
      <c r="E67" s="33">
        <v>57.46</v>
      </c>
      <c r="F67" s="58">
        <f t="shared" si="6"/>
        <v>0.66078999999999999</v>
      </c>
    </row>
    <row r="68" spans="1:6" ht="13.5" customHeight="1">
      <c r="A68" s="57" t="s">
        <v>73</v>
      </c>
      <c r="B68" s="441" t="s">
        <v>47</v>
      </c>
      <c r="C68" s="55" t="s">
        <v>22</v>
      </c>
      <c r="D68" s="34">
        <v>0.25</v>
      </c>
      <c r="E68" s="33">
        <v>5.08</v>
      </c>
      <c r="F68" s="58">
        <f t="shared" si="6"/>
        <v>1.27</v>
      </c>
    </row>
    <row r="69" spans="1:6" ht="13.5" customHeight="1">
      <c r="A69" s="57" t="s">
        <v>74</v>
      </c>
      <c r="B69" s="441" t="s">
        <v>75</v>
      </c>
      <c r="C69" s="55" t="s">
        <v>17</v>
      </c>
      <c r="D69" s="34">
        <v>0.30299999999999999</v>
      </c>
      <c r="E69" s="33">
        <v>3.31</v>
      </c>
      <c r="F69" s="58">
        <f t="shared" si="6"/>
        <v>1.0029300000000001</v>
      </c>
    </row>
    <row r="70" spans="1:6" ht="13.5" customHeight="1">
      <c r="A70" s="57" t="s">
        <v>76</v>
      </c>
      <c r="B70" s="441" t="s">
        <v>77</v>
      </c>
      <c r="C70" s="55" t="s">
        <v>58</v>
      </c>
      <c r="D70" s="34">
        <v>1.28</v>
      </c>
      <c r="E70" s="33">
        <v>0.21</v>
      </c>
      <c r="F70" s="58">
        <f t="shared" si="6"/>
        <v>0.26879999999999998</v>
      </c>
    </row>
    <row r="71" spans="1:6" ht="13.5" customHeight="1">
      <c r="A71" s="57" t="s">
        <v>78</v>
      </c>
      <c r="B71" s="441" t="s">
        <v>79</v>
      </c>
      <c r="C71" s="55" t="s">
        <v>58</v>
      </c>
      <c r="D71" s="34">
        <v>3.4599999999999999E-2</v>
      </c>
      <c r="E71" s="33">
        <v>3.63</v>
      </c>
      <c r="F71" s="58">
        <f t="shared" si="6"/>
        <v>0.12559799999999999</v>
      </c>
    </row>
    <row r="72" spans="1:6" ht="13.5" customHeight="1">
      <c r="A72" s="57" t="s">
        <v>80</v>
      </c>
      <c r="B72" s="441" t="s">
        <v>81</v>
      </c>
      <c r="C72" s="55" t="s">
        <v>58</v>
      </c>
      <c r="D72" s="34">
        <v>5.7999999999999996E-3</v>
      </c>
      <c r="E72" s="33">
        <v>10.01</v>
      </c>
      <c r="F72" s="58">
        <f t="shared" si="6"/>
        <v>5.8057999999999992E-2</v>
      </c>
    </row>
    <row r="73" spans="1:6" ht="13.5" customHeight="1">
      <c r="A73" s="57" t="s">
        <v>82</v>
      </c>
      <c r="B73" s="441" t="s">
        <v>83</v>
      </c>
      <c r="C73" s="55" t="s">
        <v>22</v>
      </c>
      <c r="D73" s="34">
        <v>0.53600000000000003</v>
      </c>
      <c r="E73" s="33">
        <v>2.63</v>
      </c>
      <c r="F73" s="58">
        <f t="shared" si="6"/>
        <v>1.40968</v>
      </c>
    </row>
    <row r="74" spans="1:6" ht="13.5" customHeight="1">
      <c r="A74" s="57" t="s">
        <v>84</v>
      </c>
      <c r="B74" s="441" t="s">
        <v>85</v>
      </c>
      <c r="C74" s="55" t="s">
        <v>58</v>
      </c>
      <c r="D74" s="34">
        <v>1.15E-2</v>
      </c>
      <c r="E74" s="33">
        <v>3</v>
      </c>
      <c r="F74" s="58">
        <f t="shared" si="6"/>
        <v>3.4500000000000003E-2</v>
      </c>
    </row>
    <row r="75" spans="1:6" ht="13.5" customHeight="1">
      <c r="A75" s="57" t="s">
        <v>86</v>
      </c>
      <c r="B75" s="441" t="s">
        <v>87</v>
      </c>
      <c r="C75" s="55" t="s">
        <v>58</v>
      </c>
      <c r="D75" s="34">
        <v>5.7000000000000002E-3</v>
      </c>
      <c r="E75" s="33">
        <v>6.8</v>
      </c>
      <c r="F75" s="58">
        <f t="shared" si="6"/>
        <v>3.8760000000000003E-2</v>
      </c>
    </row>
    <row r="76" spans="1:6" ht="13.5" customHeight="1">
      <c r="A76" s="57" t="s">
        <v>88</v>
      </c>
      <c r="B76" s="441" t="s">
        <v>89</v>
      </c>
      <c r="C76" s="55" t="s">
        <v>58</v>
      </c>
      <c r="D76" s="34">
        <v>4.6100000000000002E-2</v>
      </c>
      <c r="E76" s="33">
        <v>2.09</v>
      </c>
      <c r="F76" s="58">
        <f t="shared" si="6"/>
        <v>9.6349000000000004E-2</v>
      </c>
    </row>
    <row r="77" spans="1:6" ht="13.5" customHeight="1">
      <c r="A77" s="57" t="s">
        <v>90</v>
      </c>
      <c r="B77" s="441" t="s">
        <v>91</v>
      </c>
      <c r="C77" s="55" t="s">
        <v>58</v>
      </c>
      <c r="D77" s="34">
        <v>4.6100000000000002E-2</v>
      </c>
      <c r="E77" s="33">
        <v>10.86</v>
      </c>
      <c r="F77" s="58">
        <f t="shared" si="6"/>
        <v>0.50064600000000004</v>
      </c>
    </row>
    <row r="78" spans="1:6" ht="13.5" customHeight="1">
      <c r="A78" s="57" t="s">
        <v>92</v>
      </c>
      <c r="B78" s="441" t="s">
        <v>93</v>
      </c>
      <c r="C78" s="55" t="s">
        <v>58</v>
      </c>
      <c r="D78" s="34">
        <v>2.4E-2</v>
      </c>
      <c r="E78" s="33">
        <v>1.08</v>
      </c>
      <c r="F78" s="58">
        <f t="shared" si="6"/>
        <v>2.5920000000000002E-2</v>
      </c>
    </row>
    <row r="79" spans="1:6" ht="13.5" customHeight="1">
      <c r="A79" s="60"/>
      <c r="B79" s="37"/>
      <c r="C79" s="468" t="s">
        <v>29</v>
      </c>
      <c r="D79" s="468"/>
      <c r="E79" s="468"/>
      <c r="F79" s="61">
        <f>SUM(F52:F78)</f>
        <v>118.73003117</v>
      </c>
    </row>
    <row r="80" spans="1:6" ht="13.5" customHeight="1">
      <c r="A80" s="54" t="s">
        <v>30</v>
      </c>
      <c r="B80" s="32" t="s">
        <v>31</v>
      </c>
      <c r="C80" s="55"/>
      <c r="D80" s="33"/>
      <c r="E80" s="33"/>
      <c r="F80" s="56"/>
    </row>
    <row r="81" spans="1:8" ht="13.5" customHeight="1">
      <c r="A81" s="57" t="s">
        <v>32</v>
      </c>
      <c r="B81" s="441" t="s">
        <v>33</v>
      </c>
      <c r="C81" s="55" t="s">
        <v>34</v>
      </c>
      <c r="D81" s="34">
        <f>0.714*0.015</f>
        <v>1.0709999999999999E-2</v>
      </c>
      <c r="E81" s="35">
        <f>[6]custo_equipamento!E20</f>
        <v>4.93</v>
      </c>
      <c r="F81" s="36">
        <f t="shared" ref="F81:F82" si="8">D81*E81</f>
        <v>5.2800299999999994E-2</v>
      </c>
    </row>
    <row r="82" spans="1:8" ht="13.5" customHeight="1">
      <c r="A82" s="57" t="s">
        <v>49</v>
      </c>
      <c r="B82" s="441" t="s">
        <v>94</v>
      </c>
      <c r="C82" s="55" t="s">
        <v>34</v>
      </c>
      <c r="D82" s="34">
        <f>0.3*0.015</f>
        <v>4.4999999999999997E-3</v>
      </c>
      <c r="E82" s="35">
        <v>1.83</v>
      </c>
      <c r="F82" s="36">
        <f t="shared" si="8"/>
        <v>8.2349999999999993E-3</v>
      </c>
    </row>
    <row r="83" spans="1:8" ht="13.5" customHeight="1">
      <c r="A83" s="60"/>
      <c r="B83" s="37"/>
      <c r="C83" s="468" t="s">
        <v>35</v>
      </c>
      <c r="D83" s="468"/>
      <c r="E83" s="468"/>
      <c r="F83" s="61">
        <f>SUM(F81:F82)</f>
        <v>6.1035299999999994E-2</v>
      </c>
    </row>
    <row r="84" spans="1:8" ht="13.5" customHeight="1">
      <c r="A84" s="54" t="s">
        <v>36</v>
      </c>
      <c r="B84" s="32" t="s">
        <v>37</v>
      </c>
      <c r="C84" s="62"/>
      <c r="D84" s="62"/>
      <c r="E84" s="62"/>
      <c r="F84" s="63"/>
    </row>
    <row r="85" spans="1:8" ht="13.5" customHeight="1">
      <c r="A85" s="57" t="s">
        <v>38</v>
      </c>
      <c r="B85" s="441" t="str">
        <f>custo_profissional!B29</f>
        <v>Ajudante habilitado</v>
      </c>
      <c r="C85" s="55" t="s">
        <v>34</v>
      </c>
      <c r="D85" s="39">
        <v>7.0000000000000007E-2</v>
      </c>
      <c r="E85" s="39">
        <f>custo_profissional!G29</f>
        <v>11.927436</v>
      </c>
      <c r="F85" s="36">
        <f>ROUND(D85*E85,2)</f>
        <v>0.83</v>
      </c>
    </row>
    <row r="86" spans="1:8" ht="13.5" customHeight="1">
      <c r="A86" s="57" t="s">
        <v>39</v>
      </c>
      <c r="B86" s="441" t="str">
        <f>custo_profissional!B17</f>
        <v>Carpinteiro</v>
      </c>
      <c r="C86" s="55" t="s">
        <v>34</v>
      </c>
      <c r="D86" s="39">
        <v>6.34</v>
      </c>
      <c r="E86" s="39">
        <f>custo_profissional!G17</f>
        <v>14.396915999999999</v>
      </c>
      <c r="F86" s="36">
        <f t="shared" ref="F86:F90" si="9">ROUND(D86*E86,2)</f>
        <v>91.28</v>
      </c>
    </row>
    <row r="87" spans="1:8" ht="13.5" customHeight="1">
      <c r="A87" s="57" t="s">
        <v>95</v>
      </c>
      <c r="B87" s="441" t="str">
        <f>custo_profissional!B21</f>
        <v>Eletricista</v>
      </c>
      <c r="C87" s="55" t="s">
        <v>34</v>
      </c>
      <c r="D87" s="39">
        <v>0.3</v>
      </c>
      <c r="E87" s="39">
        <f>custo_profissional!G21</f>
        <v>14.396915999999999</v>
      </c>
      <c r="F87" s="36">
        <f t="shared" si="9"/>
        <v>4.32</v>
      </c>
    </row>
    <row r="88" spans="1:8" ht="13.5" customHeight="1">
      <c r="A88" s="57" t="s">
        <v>96</v>
      </c>
      <c r="B88" s="441" t="str">
        <f>custo_profissional!B25</f>
        <v>Serralheiro</v>
      </c>
      <c r="C88" s="55" t="s">
        <v>34</v>
      </c>
      <c r="D88" s="39">
        <v>7.0000000000000007E-2</v>
      </c>
      <c r="E88" s="39">
        <f>custo_profissional!G25</f>
        <v>14.396915999999999</v>
      </c>
      <c r="F88" s="36">
        <f t="shared" si="9"/>
        <v>1.01</v>
      </c>
    </row>
    <row r="89" spans="1:8" ht="13.5" customHeight="1">
      <c r="A89" s="57" t="s">
        <v>97</v>
      </c>
      <c r="B89" s="441" t="str">
        <f>custo_profissional!B27</f>
        <v>Servente</v>
      </c>
      <c r="C89" s="55" t="s">
        <v>34</v>
      </c>
      <c r="D89" s="39">
        <f>5.67+(0.015*6)+(0.015*4.5)</f>
        <v>5.8274999999999997</v>
      </c>
      <c r="E89" s="39">
        <f>custo_profissional!G27</f>
        <v>11.661491999999999</v>
      </c>
      <c r="F89" s="36">
        <f t="shared" si="9"/>
        <v>67.959999999999994</v>
      </c>
    </row>
    <row r="90" spans="1:8" ht="13.5" customHeight="1">
      <c r="A90" s="57" t="s">
        <v>98</v>
      </c>
      <c r="B90" s="441" t="str">
        <f>custo_profissional!B19</f>
        <v>Pedreiro</v>
      </c>
      <c r="C90" s="55" t="s">
        <v>34</v>
      </c>
      <c r="D90" s="39">
        <f>(0.015*1.65)</f>
        <v>2.4749999999999998E-2</v>
      </c>
      <c r="E90" s="39">
        <f>custo_profissional!G19</f>
        <v>14.396915999999999</v>
      </c>
      <c r="F90" s="36">
        <f t="shared" si="9"/>
        <v>0.36</v>
      </c>
    </row>
    <row r="91" spans="1:8" ht="13.5" customHeight="1">
      <c r="A91" s="64"/>
      <c r="B91" s="442"/>
      <c r="C91" s="468" t="s">
        <v>41</v>
      </c>
      <c r="D91" s="468"/>
      <c r="E91" s="468"/>
      <c r="F91" s="40">
        <f>SUM(F85:F90)</f>
        <v>165.76000000000002</v>
      </c>
    </row>
    <row r="92" spans="1:8" ht="13.5" customHeight="1">
      <c r="A92" s="469"/>
      <c r="B92" s="470"/>
      <c r="C92" s="470"/>
      <c r="D92" s="470"/>
      <c r="E92" s="470"/>
      <c r="F92" s="471"/>
    </row>
    <row r="93" spans="1:8" ht="13.5" customHeight="1">
      <c r="A93" s="64"/>
      <c r="B93" s="442"/>
      <c r="C93" s="468" t="s">
        <v>99</v>
      </c>
      <c r="D93" s="468"/>
      <c r="E93" s="468"/>
      <c r="F93" s="40">
        <f>F91+F79+F83</f>
        <v>284.55106647000002</v>
      </c>
      <c r="H93" s="45">
        <v>221.42</v>
      </c>
    </row>
    <row r="94" spans="1:8" ht="13.5" customHeight="1">
      <c r="A94" s="64"/>
      <c r="B94" s="38"/>
      <c r="C94" s="472" t="s">
        <v>43</v>
      </c>
      <c r="D94" s="473"/>
      <c r="E94" s="65" t="e">
        <f>#REF!</f>
        <v>#REF!</v>
      </c>
      <c r="F94" s="66" t="e">
        <f>F93*E94</f>
        <v>#REF!</v>
      </c>
    </row>
    <row r="95" spans="1:8" ht="13.5" customHeight="1" thickBot="1">
      <c r="A95" s="68"/>
      <c r="B95" s="41"/>
      <c r="C95" s="474" t="s">
        <v>44</v>
      </c>
      <c r="D95" s="475"/>
      <c r="E95" s="476"/>
      <c r="F95" s="42" t="e">
        <f>F94+F93</f>
        <v>#REF!</v>
      </c>
    </row>
    <row r="96" spans="1:8" ht="14.25" customHeight="1">
      <c r="A96" s="438"/>
      <c r="B96" s="438"/>
      <c r="C96" s="438"/>
    </row>
    <row r="97" spans="1:8" ht="14.25" customHeight="1" thickBot="1">
      <c r="A97" s="438"/>
      <c r="B97" s="438"/>
      <c r="C97" s="438"/>
    </row>
    <row r="98" spans="1:8" ht="14.25" customHeight="1" thickBot="1">
      <c r="A98" s="50" t="e">
        <f>#REF!</f>
        <v>#REF!</v>
      </c>
      <c r="B98" s="465" t="e">
        <f>#REF!</f>
        <v>#REF!</v>
      </c>
      <c r="C98" s="466"/>
      <c r="D98" s="466"/>
      <c r="E98" s="466"/>
      <c r="F98" s="467"/>
    </row>
    <row r="99" spans="1:8" ht="14.25" customHeight="1">
      <c r="A99" s="51" t="s">
        <v>4</v>
      </c>
      <c r="B99" s="30" t="s">
        <v>5</v>
      </c>
      <c r="C99" s="52" t="s">
        <v>6</v>
      </c>
      <c r="D99" s="53" t="s">
        <v>7</v>
      </c>
      <c r="E99" s="53" t="s">
        <v>8</v>
      </c>
      <c r="F99" s="31" t="s">
        <v>9</v>
      </c>
    </row>
    <row r="100" spans="1:8" ht="14.25" customHeight="1">
      <c r="A100" s="54" t="s">
        <v>10</v>
      </c>
      <c r="B100" s="32" t="s">
        <v>11</v>
      </c>
      <c r="C100" s="55"/>
      <c r="D100" s="33"/>
      <c r="E100" s="33"/>
      <c r="F100" s="56"/>
    </row>
    <row r="101" spans="1:8" ht="14.25" customHeight="1">
      <c r="A101" s="57" t="s">
        <v>12</v>
      </c>
      <c r="B101" s="441"/>
      <c r="C101" s="55"/>
      <c r="D101" s="34"/>
      <c r="E101" s="39"/>
      <c r="F101" s="58">
        <f t="shared" ref="F101" si="10">D101*E101</f>
        <v>0</v>
      </c>
    </row>
    <row r="102" spans="1:8" ht="14.25" customHeight="1">
      <c r="A102" s="60"/>
      <c r="B102" s="37"/>
      <c r="C102" s="468" t="s">
        <v>29</v>
      </c>
      <c r="D102" s="468"/>
      <c r="E102" s="468"/>
      <c r="F102" s="61">
        <f>SUM(F101:F101)</f>
        <v>0</v>
      </c>
    </row>
    <row r="103" spans="1:8" ht="14.25" customHeight="1">
      <c r="A103" s="54" t="s">
        <v>30</v>
      </c>
      <c r="B103" s="32" t="s">
        <v>37</v>
      </c>
      <c r="C103" s="62"/>
      <c r="D103" s="62"/>
      <c r="E103" s="62"/>
      <c r="F103" s="63"/>
    </row>
    <row r="104" spans="1:8" ht="14.25" customHeight="1">
      <c r="A104" s="57" t="s">
        <v>32</v>
      </c>
      <c r="B104" s="441" t="str">
        <f>custo_profissional!B27</f>
        <v>Servente</v>
      </c>
      <c r="C104" s="55" t="s">
        <v>34</v>
      </c>
      <c r="D104" s="39">
        <v>2.66</v>
      </c>
      <c r="E104" s="39">
        <f>custo_profissional!G27</f>
        <v>11.661491999999999</v>
      </c>
      <c r="F104" s="36">
        <f>ROUND(D104*E104,2)-0.01</f>
        <v>31.009999999999998</v>
      </c>
    </row>
    <row r="105" spans="1:8" ht="14.25" customHeight="1">
      <c r="A105" s="64"/>
      <c r="B105" s="442"/>
      <c r="C105" s="468" t="s">
        <v>50</v>
      </c>
      <c r="D105" s="468"/>
      <c r="E105" s="468"/>
      <c r="F105" s="40">
        <f>SUM(F104:F104)</f>
        <v>31.009999999999998</v>
      </c>
    </row>
    <row r="106" spans="1:8" ht="14.25" customHeight="1">
      <c r="A106" s="469"/>
      <c r="B106" s="470"/>
      <c r="C106" s="470"/>
      <c r="D106" s="470"/>
      <c r="E106" s="470"/>
      <c r="F106" s="471"/>
    </row>
    <row r="107" spans="1:8" ht="14.25" customHeight="1">
      <c r="A107" s="64"/>
      <c r="B107" s="442"/>
      <c r="C107" s="468" t="s">
        <v>42</v>
      </c>
      <c r="D107" s="468"/>
      <c r="E107" s="468"/>
      <c r="F107" s="40">
        <f>F105+F102</f>
        <v>31.009999999999998</v>
      </c>
      <c r="H107" s="45">
        <v>31.01</v>
      </c>
    </row>
    <row r="108" spans="1:8" ht="14.25" customHeight="1">
      <c r="A108" s="64"/>
      <c r="B108" s="38"/>
      <c r="C108" s="472" t="s">
        <v>43</v>
      </c>
      <c r="D108" s="473"/>
      <c r="E108" s="65" t="e">
        <f>#REF!</f>
        <v>#REF!</v>
      </c>
      <c r="F108" s="66" t="e">
        <f>F107*E108</f>
        <v>#REF!</v>
      </c>
    </row>
    <row r="109" spans="1:8" ht="14.25" customHeight="1" thickBot="1">
      <c r="A109" s="68"/>
      <c r="B109" s="41"/>
      <c r="C109" s="474" t="s">
        <v>44</v>
      </c>
      <c r="D109" s="475"/>
      <c r="E109" s="476"/>
      <c r="F109" s="42" t="e">
        <f>F108+F107</f>
        <v>#REF!</v>
      </c>
    </row>
    <row r="110" spans="1:8" ht="14.25" customHeight="1">
      <c r="A110" s="438"/>
      <c r="B110" s="438"/>
      <c r="C110" s="438"/>
    </row>
    <row r="111" spans="1:8" ht="14.25" customHeight="1" thickBot="1">
      <c r="A111" s="438"/>
      <c r="B111" s="438"/>
      <c r="C111" s="438"/>
    </row>
    <row r="112" spans="1:8" ht="14.25" customHeight="1" thickBot="1">
      <c r="A112" s="50" t="e">
        <f>#REF!</f>
        <v>#REF!</v>
      </c>
      <c r="B112" s="465" t="e">
        <f>#REF!</f>
        <v>#REF!</v>
      </c>
      <c r="C112" s="466"/>
      <c r="D112" s="466"/>
      <c r="E112" s="466"/>
      <c r="F112" s="467"/>
    </row>
    <row r="113" spans="1:9" ht="14.25" customHeight="1">
      <c r="A113" s="51" t="s">
        <v>4</v>
      </c>
      <c r="B113" s="30" t="s">
        <v>5</v>
      </c>
      <c r="C113" s="52" t="s">
        <v>6</v>
      </c>
      <c r="D113" s="53" t="s">
        <v>7</v>
      </c>
      <c r="E113" s="53" t="s">
        <v>8</v>
      </c>
      <c r="F113" s="31" t="s">
        <v>9</v>
      </c>
    </row>
    <row r="114" spans="1:9" ht="14.25" customHeight="1">
      <c r="A114" s="54" t="s">
        <v>10</v>
      </c>
      <c r="B114" s="32" t="s">
        <v>11</v>
      </c>
      <c r="C114" s="55"/>
      <c r="D114" s="33"/>
      <c r="E114" s="33"/>
      <c r="F114" s="56"/>
    </row>
    <row r="115" spans="1:9" ht="14.25" customHeight="1">
      <c r="A115" s="57" t="s">
        <v>12</v>
      </c>
      <c r="B115" s="441"/>
      <c r="C115" s="55"/>
      <c r="D115" s="34"/>
      <c r="E115" s="39"/>
      <c r="F115" s="58">
        <f t="shared" ref="F115" si="11">D115*E115</f>
        <v>0</v>
      </c>
    </row>
    <row r="116" spans="1:9" ht="14.25" customHeight="1">
      <c r="A116" s="60"/>
      <c r="B116" s="37"/>
      <c r="C116" s="468" t="s">
        <v>29</v>
      </c>
      <c r="D116" s="468"/>
      <c r="E116" s="468"/>
      <c r="F116" s="61">
        <f>SUM(F115:F115)</f>
        <v>0</v>
      </c>
    </row>
    <row r="117" spans="1:9" ht="14.25" customHeight="1">
      <c r="A117" s="54" t="s">
        <v>30</v>
      </c>
      <c r="B117" s="32" t="s">
        <v>37</v>
      </c>
      <c r="C117" s="62"/>
      <c r="D117" s="62"/>
      <c r="E117" s="62"/>
      <c r="F117" s="63"/>
    </row>
    <row r="118" spans="1:9" ht="14.25" customHeight="1">
      <c r="A118" s="57" t="s">
        <v>32</v>
      </c>
      <c r="B118" s="441" t="str">
        <f>custo_profissional!B27</f>
        <v>Servente</v>
      </c>
      <c r="C118" s="55" t="s">
        <v>34</v>
      </c>
      <c r="D118" s="39">
        <v>3.6309999999999998</v>
      </c>
      <c r="E118" s="39">
        <f>custo_profissional!G27</f>
        <v>11.661491999999999</v>
      </c>
      <c r="F118" s="36">
        <f>ROUND(D118*E118,2)-0.01</f>
        <v>42.330000000000005</v>
      </c>
    </row>
    <row r="119" spans="1:9" ht="14.25" customHeight="1">
      <c r="A119" s="64"/>
      <c r="B119" s="442"/>
      <c r="C119" s="468" t="s">
        <v>50</v>
      </c>
      <c r="D119" s="468"/>
      <c r="E119" s="468"/>
      <c r="F119" s="40">
        <f>SUM(F118:F118)</f>
        <v>42.330000000000005</v>
      </c>
    </row>
    <row r="120" spans="1:9" ht="14.25" customHeight="1">
      <c r="A120" s="469"/>
      <c r="B120" s="470"/>
      <c r="C120" s="470"/>
      <c r="D120" s="470"/>
      <c r="E120" s="470"/>
      <c r="F120" s="471"/>
    </row>
    <row r="121" spans="1:9" ht="14.25" customHeight="1">
      <c r="A121" s="64"/>
      <c r="B121" s="442"/>
      <c r="C121" s="468" t="s">
        <v>42</v>
      </c>
      <c r="D121" s="468"/>
      <c r="E121" s="468"/>
      <c r="F121" s="40">
        <f>F119+F116</f>
        <v>42.330000000000005</v>
      </c>
      <c r="I121" s="45">
        <v>42.33</v>
      </c>
    </row>
    <row r="122" spans="1:9" ht="14.25" customHeight="1">
      <c r="A122" s="64"/>
      <c r="B122" s="38"/>
      <c r="C122" s="472" t="s">
        <v>43</v>
      </c>
      <c r="D122" s="473"/>
      <c r="E122" s="65" t="e">
        <f>#REF!</f>
        <v>#REF!</v>
      </c>
      <c r="F122" s="66" t="e">
        <f>F121*E122</f>
        <v>#REF!</v>
      </c>
    </row>
    <row r="123" spans="1:9" ht="14.25" customHeight="1" thickBot="1">
      <c r="A123" s="68"/>
      <c r="B123" s="41"/>
      <c r="C123" s="474" t="s">
        <v>44</v>
      </c>
      <c r="D123" s="475"/>
      <c r="E123" s="476"/>
      <c r="F123" s="42" t="e">
        <f>F122+F121</f>
        <v>#REF!</v>
      </c>
    </row>
    <row r="124" spans="1:9" ht="14.25" customHeight="1">
      <c r="A124" s="438"/>
      <c r="B124" s="438"/>
      <c r="C124" s="438"/>
    </row>
    <row r="125" spans="1:9" ht="14.25" customHeight="1" thickBot="1">
      <c r="A125" s="438"/>
      <c r="B125" s="438"/>
      <c r="C125" s="438"/>
    </row>
    <row r="126" spans="1:9" ht="14.25" customHeight="1" thickBot="1">
      <c r="A126" s="50" t="e">
        <f>#REF!</f>
        <v>#REF!</v>
      </c>
      <c r="B126" s="465" t="e">
        <f>#REF!</f>
        <v>#REF!</v>
      </c>
      <c r="C126" s="466"/>
      <c r="D126" s="466"/>
      <c r="E126" s="466"/>
      <c r="F126" s="467"/>
    </row>
    <row r="127" spans="1:9" ht="14.25" customHeight="1">
      <c r="A127" s="51" t="s">
        <v>4</v>
      </c>
      <c r="B127" s="30" t="s">
        <v>5</v>
      </c>
      <c r="C127" s="52" t="s">
        <v>6</v>
      </c>
      <c r="D127" s="53" t="s">
        <v>7</v>
      </c>
      <c r="E127" s="53" t="s">
        <v>8</v>
      </c>
      <c r="F127" s="31" t="s">
        <v>9</v>
      </c>
    </row>
    <row r="128" spans="1:9" ht="14.25" customHeight="1">
      <c r="A128" s="54" t="s">
        <v>10</v>
      </c>
      <c r="B128" s="32" t="s">
        <v>11</v>
      </c>
      <c r="C128" s="55"/>
      <c r="D128" s="33"/>
      <c r="E128" s="33"/>
      <c r="F128" s="56"/>
    </row>
    <row r="129" spans="1:8" ht="14.25" customHeight="1">
      <c r="A129" s="57" t="s">
        <v>12</v>
      </c>
      <c r="B129" s="441" t="s">
        <v>13</v>
      </c>
      <c r="C129" s="55" t="s">
        <v>14</v>
      </c>
      <c r="D129" s="34">
        <f>0.49*0.03</f>
        <v>1.47E-2</v>
      </c>
      <c r="E129" s="35">
        <f>[6]custo_material!$D$14</f>
        <v>324.13</v>
      </c>
      <c r="F129" s="36">
        <f t="shared" ref="F129:F130" si="12">D129*E129</f>
        <v>4.7647110000000001</v>
      </c>
    </row>
    <row r="130" spans="1:8" ht="14.25" customHeight="1">
      <c r="A130" s="57" t="s">
        <v>15</v>
      </c>
      <c r="B130" s="441" t="s">
        <v>16</v>
      </c>
      <c r="C130" s="55" t="s">
        <v>17</v>
      </c>
      <c r="D130" s="34">
        <f>150*0.03</f>
        <v>4.5</v>
      </c>
      <c r="E130" s="35">
        <f>[6]custo_material!$D$16</f>
        <v>21.51</v>
      </c>
      <c r="F130" s="36">
        <f t="shared" si="12"/>
        <v>96.795000000000002</v>
      </c>
    </row>
    <row r="131" spans="1:8" ht="14.25" customHeight="1">
      <c r="A131" s="57" t="s">
        <v>18</v>
      </c>
      <c r="B131" s="441" t="str">
        <f>[6]custo_material!$B$15</f>
        <v>Chapa aço grossa preta 1/4"(6,35mm) 49,797kg/m²</v>
      </c>
      <c r="C131" s="55" t="s">
        <v>19</v>
      </c>
      <c r="D131" s="34">
        <f>0.7*0.03</f>
        <v>2.0999999999999998E-2</v>
      </c>
      <c r="E131" s="35">
        <f>[6]custo_material!$D$15</f>
        <v>2.84</v>
      </c>
      <c r="F131" s="36">
        <f>(D131*E131)+0.01</f>
        <v>6.9639999999999994E-2</v>
      </c>
    </row>
    <row r="132" spans="1:8" ht="14.25" customHeight="1">
      <c r="A132" s="57"/>
      <c r="B132" s="441"/>
      <c r="C132" s="468" t="s">
        <v>29</v>
      </c>
      <c r="D132" s="468"/>
      <c r="E132" s="468"/>
      <c r="F132" s="61">
        <f>SUM(F128:F131)</f>
        <v>101.62935100000001</v>
      </c>
    </row>
    <row r="133" spans="1:8" ht="14.25" customHeight="1">
      <c r="A133" s="54" t="s">
        <v>30</v>
      </c>
      <c r="B133" s="32" t="s">
        <v>31</v>
      </c>
      <c r="C133" s="55"/>
      <c r="D133" s="33"/>
      <c r="E133" s="33"/>
      <c r="F133" s="56"/>
    </row>
    <row r="134" spans="1:8" ht="14.25" customHeight="1">
      <c r="A134" s="57" t="s">
        <v>32</v>
      </c>
      <c r="B134" s="441" t="s">
        <v>33</v>
      </c>
      <c r="C134" s="55" t="s">
        <v>34</v>
      </c>
      <c r="D134" s="34">
        <f>0.65*1</f>
        <v>0.65</v>
      </c>
      <c r="E134" s="35">
        <f>[6]custo_equipamento!$E$20</f>
        <v>4.93</v>
      </c>
      <c r="F134" s="36">
        <f t="shared" ref="F134" si="13">D134*E134</f>
        <v>3.2044999999999999</v>
      </c>
    </row>
    <row r="135" spans="1:8" ht="14.25" customHeight="1">
      <c r="A135" s="60"/>
      <c r="B135" s="37"/>
      <c r="C135" s="468" t="s">
        <v>35</v>
      </c>
      <c r="D135" s="468"/>
      <c r="E135" s="468"/>
      <c r="F135" s="61">
        <f>SUM(F134:F134)</f>
        <v>3.2044999999999999</v>
      </c>
    </row>
    <row r="136" spans="1:8" ht="14.25" customHeight="1">
      <c r="A136" s="54" t="s">
        <v>36</v>
      </c>
      <c r="B136" s="32" t="s">
        <v>37</v>
      </c>
      <c r="C136" s="62"/>
      <c r="D136" s="62"/>
      <c r="E136" s="62"/>
      <c r="F136" s="63"/>
    </row>
    <row r="137" spans="1:8" ht="14.25" customHeight="1">
      <c r="A137" s="57" t="s">
        <v>38</v>
      </c>
      <c r="B137" s="441" t="str">
        <f>custo_profissional!B19</f>
        <v>Pedreiro</v>
      </c>
      <c r="C137" s="55" t="s">
        <v>34</v>
      </c>
      <c r="D137" s="39">
        <v>0.2</v>
      </c>
      <c r="E137" s="39">
        <f>[6]custo_profissional!$G$18</f>
        <v>14.4</v>
      </c>
      <c r="F137" s="36">
        <f>ROUND(D137*E137,2)</f>
        <v>2.88</v>
      </c>
    </row>
    <row r="138" spans="1:8" ht="14.25" customHeight="1">
      <c r="A138" s="57" t="s">
        <v>39</v>
      </c>
      <c r="B138" s="441" t="str">
        <f>[6]custo_profissional!$B$27</f>
        <v>Servente</v>
      </c>
      <c r="C138" s="55" t="s">
        <v>34</v>
      </c>
      <c r="D138" s="39">
        <f>0.221+(0.03*6)</f>
        <v>0.40100000000000002</v>
      </c>
      <c r="E138" s="39">
        <f>[6]custo_profissional!$G$27</f>
        <v>11.66</v>
      </c>
      <c r="F138" s="36">
        <f>ROUND(D138*E138,2)</f>
        <v>4.68</v>
      </c>
    </row>
    <row r="139" spans="1:8" ht="14.25" customHeight="1">
      <c r="A139" s="64"/>
      <c r="B139" s="442"/>
      <c r="C139" s="468" t="s">
        <v>41</v>
      </c>
      <c r="D139" s="468"/>
      <c r="E139" s="468"/>
      <c r="F139" s="40">
        <f>SUM(F137:F138)</f>
        <v>7.56</v>
      </c>
      <c r="H139" s="45">
        <v>17.37</v>
      </c>
    </row>
    <row r="140" spans="1:8" ht="14.25" customHeight="1">
      <c r="A140" s="469"/>
      <c r="B140" s="470"/>
      <c r="C140" s="470"/>
      <c r="D140" s="470"/>
      <c r="E140" s="470"/>
      <c r="F140" s="471"/>
    </row>
    <row r="141" spans="1:8" ht="14.25" customHeight="1">
      <c r="A141" s="64"/>
      <c r="B141" s="442"/>
      <c r="C141" s="468" t="s">
        <v>99</v>
      </c>
      <c r="D141" s="468"/>
      <c r="E141" s="468"/>
      <c r="F141" s="40">
        <f>F139+F135+F132</f>
        <v>112.39385100000001</v>
      </c>
    </row>
    <row r="142" spans="1:8" ht="14.25" customHeight="1">
      <c r="A142" s="64"/>
      <c r="B142" s="38"/>
      <c r="C142" s="472" t="s">
        <v>43</v>
      </c>
      <c r="D142" s="473"/>
      <c r="E142" s="65" t="e">
        <f>#REF!</f>
        <v>#REF!</v>
      </c>
      <c r="F142" s="66" t="e">
        <f>F141*E142</f>
        <v>#REF!</v>
      </c>
    </row>
    <row r="143" spans="1:8" ht="14.25" customHeight="1" thickBot="1">
      <c r="A143" s="68"/>
      <c r="B143" s="41"/>
      <c r="C143" s="474" t="s">
        <v>44</v>
      </c>
      <c r="D143" s="475"/>
      <c r="E143" s="476"/>
      <c r="F143" s="42" t="e">
        <f>F142+F141+0.01</f>
        <v>#REF!</v>
      </c>
    </row>
    <row r="144" spans="1:8" ht="14.25" customHeight="1">
      <c r="A144" s="438"/>
      <c r="B144" s="438"/>
      <c r="C144" s="438"/>
    </row>
    <row r="145" spans="1:8" ht="15" thickBot="1">
      <c r="F145" s="69"/>
      <c r="H145" s="70"/>
    </row>
    <row r="146" spans="1:8" ht="15" thickBot="1">
      <c r="A146" s="50" t="e">
        <f>#REF!</f>
        <v>#REF!</v>
      </c>
      <c r="B146" s="465" t="e">
        <f>#REF!</f>
        <v>#REF!</v>
      </c>
      <c r="C146" s="466"/>
      <c r="D146" s="466"/>
      <c r="E146" s="466"/>
      <c r="F146" s="467"/>
      <c r="H146" s="67"/>
    </row>
    <row r="147" spans="1:8">
      <c r="A147" s="51" t="s">
        <v>4</v>
      </c>
      <c r="B147" s="30" t="s">
        <v>5</v>
      </c>
      <c r="C147" s="52" t="s">
        <v>6</v>
      </c>
      <c r="D147" s="53" t="s">
        <v>7</v>
      </c>
      <c r="E147" s="53" t="s">
        <v>8</v>
      </c>
      <c r="F147" s="31" t="s">
        <v>9</v>
      </c>
    </row>
    <row r="148" spans="1:8" ht="15.75" customHeight="1">
      <c r="A148" s="54" t="s">
        <v>10</v>
      </c>
      <c r="B148" s="32" t="s">
        <v>11</v>
      </c>
      <c r="C148" s="55"/>
      <c r="D148" s="33"/>
      <c r="E148" s="33"/>
      <c r="F148" s="56"/>
      <c r="H148" s="67"/>
    </row>
    <row r="149" spans="1:8">
      <c r="A149" s="57" t="s">
        <v>12</v>
      </c>
      <c r="B149" s="441" t="s">
        <v>100</v>
      </c>
      <c r="C149" s="55" t="s">
        <v>101</v>
      </c>
      <c r="D149" s="34">
        <v>0.1</v>
      </c>
      <c r="E149" s="33">
        <v>9.98</v>
      </c>
      <c r="F149" s="58">
        <f>D149*E149</f>
        <v>0.99800000000000011</v>
      </c>
    </row>
    <row r="150" spans="1:8">
      <c r="A150" s="57" t="s">
        <v>15</v>
      </c>
      <c r="B150" s="441" t="s">
        <v>24</v>
      </c>
      <c r="C150" s="55" t="s">
        <v>22</v>
      </c>
      <c r="D150" s="34">
        <v>0.27500000000000002</v>
      </c>
      <c r="E150" s="33">
        <v>4.1399999999999997</v>
      </c>
      <c r="F150" s="58">
        <f t="shared" ref="F150:F153" si="14">D150*E150</f>
        <v>1.1385000000000001</v>
      </c>
      <c r="H150" s="67"/>
    </row>
    <row r="151" spans="1:8">
      <c r="A151" s="57" t="s">
        <v>18</v>
      </c>
      <c r="B151" s="441" t="s">
        <v>102</v>
      </c>
      <c r="C151" s="55" t="s">
        <v>22</v>
      </c>
      <c r="D151" s="34">
        <v>0.24</v>
      </c>
      <c r="E151" s="33">
        <v>1.46</v>
      </c>
      <c r="F151" s="58">
        <f t="shared" si="14"/>
        <v>0.35039999999999999</v>
      </c>
    </row>
    <row r="152" spans="1:8">
      <c r="A152" s="57" t="s">
        <v>20</v>
      </c>
      <c r="B152" s="441" t="s">
        <v>46</v>
      </c>
      <c r="C152" s="55" t="s">
        <v>17</v>
      </c>
      <c r="D152" s="34">
        <v>0.15</v>
      </c>
      <c r="E152" s="33">
        <v>6.9</v>
      </c>
      <c r="F152" s="58">
        <f t="shared" si="14"/>
        <v>1.0349999999999999</v>
      </c>
    </row>
    <row r="153" spans="1:8">
      <c r="A153" s="57" t="s">
        <v>23</v>
      </c>
      <c r="B153" s="441" t="s">
        <v>103</v>
      </c>
      <c r="C153" s="55" t="s">
        <v>22</v>
      </c>
      <c r="D153" s="34">
        <v>0.79</v>
      </c>
      <c r="E153" s="33">
        <v>7.54</v>
      </c>
      <c r="F153" s="58">
        <f t="shared" si="14"/>
        <v>5.9565999999999999</v>
      </c>
    </row>
    <row r="154" spans="1:8">
      <c r="A154" s="60"/>
      <c r="B154" s="37"/>
      <c r="C154" s="468" t="s">
        <v>29</v>
      </c>
      <c r="D154" s="468"/>
      <c r="E154" s="468"/>
      <c r="F154" s="61">
        <f>SUM(F149:F153)</f>
        <v>9.4785000000000004</v>
      </c>
    </row>
    <row r="155" spans="1:8">
      <c r="A155" s="54" t="s">
        <v>30</v>
      </c>
      <c r="B155" s="32" t="s">
        <v>37</v>
      </c>
      <c r="C155" s="62"/>
      <c r="D155" s="62"/>
      <c r="E155" s="62"/>
      <c r="F155" s="63"/>
    </row>
    <row r="156" spans="1:8">
      <c r="A156" s="57" t="s">
        <v>32</v>
      </c>
      <c r="B156" s="441" t="s">
        <v>48</v>
      </c>
      <c r="C156" s="55" t="s">
        <v>34</v>
      </c>
      <c r="D156" s="39">
        <v>0.22500000000000001</v>
      </c>
      <c r="E156" s="39">
        <f>[6]custo_profissional!G29</f>
        <v>11.93</v>
      </c>
      <c r="F156" s="36">
        <f>ROUND(D156*E156,2)</f>
        <v>2.68</v>
      </c>
    </row>
    <row r="157" spans="1:8">
      <c r="A157" s="57" t="s">
        <v>49</v>
      </c>
      <c r="B157" s="441" t="s">
        <v>40</v>
      </c>
      <c r="C157" s="55" t="s">
        <v>34</v>
      </c>
      <c r="D157" s="39">
        <v>0.79</v>
      </c>
      <c r="E157" s="39">
        <f>[6]custo_profissional!G17</f>
        <v>14.4</v>
      </c>
      <c r="F157" s="36">
        <f>ROUND(D157*E157,2)</f>
        <v>11.38</v>
      </c>
    </row>
    <row r="158" spans="1:8">
      <c r="A158" s="64"/>
      <c r="B158" s="442"/>
      <c r="C158" s="468" t="s">
        <v>50</v>
      </c>
      <c r="D158" s="468"/>
      <c r="E158" s="468"/>
      <c r="F158" s="40">
        <f>SUM(F156:F157)</f>
        <v>14.06</v>
      </c>
    </row>
    <row r="159" spans="1:8" ht="15" customHeight="1">
      <c r="A159" s="469"/>
      <c r="B159" s="470"/>
      <c r="C159" s="470"/>
      <c r="D159" s="470"/>
      <c r="E159" s="470"/>
      <c r="F159" s="471"/>
    </row>
    <row r="160" spans="1:8" ht="15" customHeight="1">
      <c r="A160" s="64"/>
      <c r="B160" s="442"/>
      <c r="C160" s="468" t="s">
        <v>42</v>
      </c>
      <c r="D160" s="468"/>
      <c r="E160" s="468"/>
      <c r="F160" s="40">
        <f>F158+F154</f>
        <v>23.538499999999999</v>
      </c>
      <c r="H160" s="45">
        <v>23.54</v>
      </c>
    </row>
    <row r="161" spans="1:6">
      <c r="A161" s="64"/>
      <c r="B161" s="38"/>
      <c r="C161" s="472" t="s">
        <v>43</v>
      </c>
      <c r="D161" s="473"/>
      <c r="E161" s="65" t="e">
        <f>#REF!</f>
        <v>#REF!</v>
      </c>
      <c r="F161" s="66" t="e">
        <f>F160*E161</f>
        <v>#REF!</v>
      </c>
    </row>
    <row r="162" spans="1:6" ht="15.75" customHeight="1" thickBot="1">
      <c r="A162" s="68"/>
      <c r="B162" s="41"/>
      <c r="C162" s="474" t="s">
        <v>44</v>
      </c>
      <c r="D162" s="475"/>
      <c r="E162" s="476"/>
      <c r="F162" s="42" t="e">
        <f>F161+F160</f>
        <v>#REF!</v>
      </c>
    </row>
    <row r="164" spans="1:6" ht="15" thickBot="1"/>
    <row r="165" spans="1:6" ht="15" thickBot="1">
      <c r="A165" s="50" t="e">
        <f>#REF!</f>
        <v>#REF!</v>
      </c>
      <c r="B165" s="465" t="e">
        <f>#REF!</f>
        <v>#REF!</v>
      </c>
      <c r="C165" s="466"/>
      <c r="D165" s="466"/>
      <c r="E165" s="466"/>
      <c r="F165" s="467"/>
    </row>
    <row r="166" spans="1:6">
      <c r="A166" s="51" t="s">
        <v>4</v>
      </c>
      <c r="B166" s="30" t="s">
        <v>5</v>
      </c>
      <c r="C166" s="52" t="s">
        <v>6</v>
      </c>
      <c r="D166" s="53" t="s">
        <v>7</v>
      </c>
      <c r="E166" s="53" t="s">
        <v>8</v>
      </c>
      <c r="F166" s="31" t="s">
        <v>9</v>
      </c>
    </row>
    <row r="167" spans="1:6">
      <c r="A167" s="54" t="s">
        <v>10</v>
      </c>
      <c r="B167" s="32" t="s">
        <v>11</v>
      </c>
      <c r="C167" s="55"/>
      <c r="D167" s="33"/>
      <c r="E167" s="33"/>
      <c r="F167" s="56"/>
    </row>
    <row r="168" spans="1:6">
      <c r="A168" s="57" t="s">
        <v>12</v>
      </c>
      <c r="B168" s="441" t="s">
        <v>13</v>
      </c>
      <c r="C168" s="55" t="s">
        <v>14</v>
      </c>
      <c r="D168" s="34">
        <v>0.8669</v>
      </c>
      <c r="E168" s="35">
        <f>[6]custo_material!$D$14</f>
        <v>324.13</v>
      </c>
      <c r="F168" s="36">
        <f t="shared" ref="F168:F169" si="15">D168*E168</f>
        <v>280.98829699999999</v>
      </c>
    </row>
    <row r="169" spans="1:6">
      <c r="A169" s="57" t="s">
        <v>15</v>
      </c>
      <c r="B169" s="441" t="s">
        <v>16</v>
      </c>
      <c r="C169" s="55" t="s">
        <v>17</v>
      </c>
      <c r="D169" s="34">
        <v>349</v>
      </c>
      <c r="E169" s="35">
        <f>[6]custo_material!$D$16</f>
        <v>21.51</v>
      </c>
      <c r="F169" s="36">
        <f t="shared" si="15"/>
        <v>7506.9900000000007</v>
      </c>
    </row>
    <row r="170" spans="1:6">
      <c r="A170" s="57" t="s">
        <v>18</v>
      </c>
      <c r="B170" s="441" t="str">
        <f>[6]custo_material!$B$15</f>
        <v>Chapa aço grossa preta 1/4"(6,35mm) 49,797kg/m²</v>
      </c>
      <c r="C170" s="55" t="s">
        <v>19</v>
      </c>
      <c r="D170" s="34">
        <v>0.83730000000000004</v>
      </c>
      <c r="E170" s="35">
        <f>[6]custo_material!$D$15</f>
        <v>2.84</v>
      </c>
      <c r="F170" s="36">
        <f>(D170*E170)+0.01</f>
        <v>2.3879319999999997</v>
      </c>
    </row>
    <row r="171" spans="1:6">
      <c r="A171" s="57"/>
      <c r="B171" s="441"/>
      <c r="C171" s="468" t="s">
        <v>29</v>
      </c>
      <c r="D171" s="468"/>
      <c r="E171" s="468"/>
      <c r="F171" s="61">
        <f>SUM(F167:F170)</f>
        <v>7790.3662290000002</v>
      </c>
    </row>
    <row r="172" spans="1:6">
      <c r="A172" s="54" t="s">
        <v>30</v>
      </c>
      <c r="B172" s="32" t="s">
        <v>31</v>
      </c>
      <c r="C172" s="55"/>
      <c r="D172" s="33"/>
      <c r="E172" s="33"/>
      <c r="F172" s="56"/>
    </row>
    <row r="173" spans="1:6">
      <c r="A173" s="57" t="s">
        <v>32</v>
      </c>
      <c r="B173" s="441" t="s">
        <v>33</v>
      </c>
      <c r="C173" s="55" t="s">
        <v>34</v>
      </c>
      <c r="D173" s="34">
        <v>1.8335999999999999</v>
      </c>
      <c r="E173" s="35">
        <f>[6]custo_equipamento!$E$20</f>
        <v>4.93</v>
      </c>
      <c r="F173" s="36">
        <f t="shared" ref="F173" si="16">D173*E173</f>
        <v>9.0396479999999997</v>
      </c>
    </row>
    <row r="174" spans="1:6">
      <c r="A174" s="60"/>
      <c r="B174" s="37"/>
      <c r="C174" s="468" t="s">
        <v>35</v>
      </c>
      <c r="D174" s="468"/>
      <c r="E174" s="468"/>
      <c r="F174" s="61">
        <f>SUM(F173:F173)</f>
        <v>9.0396479999999997</v>
      </c>
    </row>
    <row r="175" spans="1:6">
      <c r="A175" s="54" t="s">
        <v>36</v>
      </c>
      <c r="B175" s="32" t="s">
        <v>37</v>
      </c>
      <c r="C175" s="62"/>
      <c r="D175" s="62"/>
      <c r="E175" s="62"/>
      <c r="F175" s="63"/>
    </row>
    <row r="176" spans="1:6">
      <c r="A176" s="57" t="s">
        <v>38</v>
      </c>
      <c r="B176" s="441" t="str">
        <f>[6]custo_profissional!$B$18</f>
        <v>Operador de maquinas e equipamentos</v>
      </c>
      <c r="C176" s="55" t="s">
        <v>34</v>
      </c>
      <c r="D176" s="39">
        <v>1.23</v>
      </c>
      <c r="E176" s="39">
        <f>[6]custo_profissional!$G$18</f>
        <v>14.4</v>
      </c>
      <c r="F176" s="36">
        <f>ROUND(D176*E176,2)</f>
        <v>17.71</v>
      </c>
    </row>
    <row r="177" spans="1:8">
      <c r="A177" s="57" t="s">
        <v>39</v>
      </c>
      <c r="B177" s="441" t="str">
        <f>[6]custo_profissional!$B$27</f>
        <v>Servente</v>
      </c>
      <c r="C177" s="55" t="s">
        <v>34</v>
      </c>
      <c r="D177" s="39">
        <v>1.66</v>
      </c>
      <c r="E177" s="39">
        <f>[6]custo_profissional!$G$27</f>
        <v>11.66</v>
      </c>
      <c r="F177" s="36">
        <f>ROUND(D177*E177,2)</f>
        <v>19.36</v>
      </c>
    </row>
    <row r="178" spans="1:8">
      <c r="A178" s="64"/>
      <c r="B178" s="442"/>
      <c r="C178" s="468" t="s">
        <v>41</v>
      </c>
      <c r="D178" s="468"/>
      <c r="E178" s="468"/>
      <c r="F178" s="40">
        <f>SUM(F176:F177)</f>
        <v>37.07</v>
      </c>
    </row>
    <row r="179" spans="1:8" ht="15" customHeight="1">
      <c r="A179" s="469"/>
      <c r="B179" s="470"/>
      <c r="C179" s="470"/>
      <c r="D179" s="470"/>
      <c r="E179" s="470"/>
      <c r="F179" s="471"/>
    </row>
    <row r="180" spans="1:8" ht="15" customHeight="1">
      <c r="A180" s="64"/>
      <c r="B180" s="442"/>
      <c r="C180" s="468" t="s">
        <v>99</v>
      </c>
      <c r="D180" s="468"/>
      <c r="E180" s="468"/>
      <c r="F180" s="40">
        <f>F178+F174+F171</f>
        <v>7836.4758769999999</v>
      </c>
    </row>
    <row r="181" spans="1:8">
      <c r="A181" s="64"/>
      <c r="B181" s="38"/>
      <c r="C181" s="472" t="s">
        <v>43</v>
      </c>
      <c r="D181" s="473"/>
      <c r="E181" s="65" t="e">
        <f>#REF!</f>
        <v>#REF!</v>
      </c>
      <c r="F181" s="66" t="e">
        <f>F180*E181</f>
        <v>#REF!</v>
      </c>
      <c r="H181" s="45">
        <v>430.2</v>
      </c>
    </row>
    <row r="182" spans="1:8" ht="15.75" customHeight="1" thickBot="1">
      <c r="A182" s="68"/>
      <c r="B182" s="41"/>
      <c r="C182" s="474" t="s">
        <v>44</v>
      </c>
      <c r="D182" s="475"/>
      <c r="E182" s="476"/>
      <c r="F182" s="42" t="e">
        <f>F181+F180</f>
        <v>#REF!</v>
      </c>
    </row>
    <row r="184" spans="1:8" ht="15" thickBot="1"/>
    <row r="185" spans="1:8" ht="25.5" customHeight="1" thickBot="1">
      <c r="A185" s="71" t="e">
        <f>#REF!</f>
        <v>#REF!</v>
      </c>
      <c r="B185" s="465" t="e">
        <f>#REF!</f>
        <v>#REF!</v>
      </c>
      <c r="C185" s="466"/>
      <c r="D185" s="466"/>
      <c r="E185" s="466"/>
      <c r="F185" s="467"/>
    </row>
    <row r="186" spans="1:8">
      <c r="A186" s="51" t="s">
        <v>4</v>
      </c>
      <c r="B186" s="30" t="s">
        <v>5</v>
      </c>
      <c r="C186" s="52" t="s">
        <v>6</v>
      </c>
      <c r="D186" s="53" t="s">
        <v>7</v>
      </c>
      <c r="E186" s="53" t="s">
        <v>8</v>
      </c>
      <c r="F186" s="31" t="s">
        <v>9</v>
      </c>
    </row>
    <row r="187" spans="1:8">
      <c r="A187" s="54" t="s">
        <v>10</v>
      </c>
      <c r="B187" s="32" t="s">
        <v>31</v>
      </c>
      <c r="C187" s="55"/>
      <c r="D187" s="33"/>
      <c r="E187" s="33"/>
      <c r="F187" s="56"/>
    </row>
    <row r="188" spans="1:8">
      <c r="A188" s="57" t="s">
        <v>12</v>
      </c>
      <c r="B188" s="441" t="s">
        <v>45</v>
      </c>
      <c r="C188" s="55" t="s">
        <v>17</v>
      </c>
      <c r="D188" s="34">
        <v>0.02</v>
      </c>
      <c r="E188" s="39">
        <v>6.56</v>
      </c>
      <c r="F188" s="58">
        <f t="shared" ref="F188" si="17">D188*E188</f>
        <v>0.13119999999999998</v>
      </c>
    </row>
    <row r="189" spans="1:8">
      <c r="A189" s="57" t="s">
        <v>15</v>
      </c>
      <c r="B189" s="441" t="s">
        <v>104</v>
      </c>
      <c r="C189" s="55" t="s">
        <v>17</v>
      </c>
      <c r="D189" s="34">
        <v>1.1000000000000001</v>
      </c>
      <c r="E189" s="39">
        <v>3.43</v>
      </c>
      <c r="F189" s="58">
        <f t="shared" ref="F189" si="18">D189*E189</f>
        <v>3.7730000000000006</v>
      </c>
    </row>
    <row r="190" spans="1:8">
      <c r="A190" s="60"/>
      <c r="B190" s="37"/>
      <c r="C190" s="468" t="s">
        <v>29</v>
      </c>
      <c r="D190" s="468"/>
      <c r="E190" s="468"/>
      <c r="F190" s="61">
        <f>SUM(F188:F189)</f>
        <v>3.9042000000000003</v>
      </c>
    </row>
    <row r="191" spans="1:8">
      <c r="A191" s="54" t="s">
        <v>30</v>
      </c>
      <c r="B191" s="32" t="s">
        <v>37</v>
      </c>
      <c r="C191" s="62"/>
      <c r="D191" s="62"/>
      <c r="E191" s="62"/>
      <c r="F191" s="63"/>
    </row>
    <row r="192" spans="1:8">
      <c r="A192" s="57" t="s">
        <v>32</v>
      </c>
      <c r="B192" s="441" t="str">
        <f>custo_profissional!$B$27</f>
        <v>Servente</v>
      </c>
      <c r="C192" s="55" t="s">
        <v>34</v>
      </c>
      <c r="D192" s="39">
        <v>8.8999999999999996E-2</v>
      </c>
      <c r="E192" s="39">
        <f>custo_profissional!$G$27</f>
        <v>11.661491999999999</v>
      </c>
      <c r="F192" s="36">
        <f>ROUND(D192*E192,2)-0.01</f>
        <v>1.03</v>
      </c>
    </row>
    <row r="193" spans="1:8">
      <c r="A193" s="57" t="s">
        <v>49</v>
      </c>
      <c r="B193" s="441" t="str">
        <f>custo_profissional!$B$20</f>
        <v>Armador</v>
      </c>
      <c r="C193" s="55" t="s">
        <v>34</v>
      </c>
      <c r="D193" s="39">
        <v>0.1</v>
      </c>
      <c r="E193" s="39">
        <f>custo_profissional!$G$20</f>
        <v>14.396915999999999</v>
      </c>
      <c r="F193" s="36">
        <f>ROUND(D193*E193,2)-0.01</f>
        <v>1.43</v>
      </c>
    </row>
    <row r="194" spans="1:8">
      <c r="A194" s="64"/>
      <c r="B194" s="442"/>
      <c r="C194" s="468" t="s">
        <v>50</v>
      </c>
      <c r="D194" s="468"/>
      <c r="E194" s="468"/>
      <c r="F194" s="40">
        <f>SUM(F192:F193)</f>
        <v>2.46</v>
      </c>
    </row>
    <row r="195" spans="1:8">
      <c r="A195" s="469"/>
      <c r="B195" s="470"/>
      <c r="C195" s="470"/>
      <c r="D195" s="470"/>
      <c r="E195" s="470"/>
      <c r="F195" s="471"/>
    </row>
    <row r="196" spans="1:8">
      <c r="A196" s="64"/>
      <c r="B196" s="442"/>
      <c r="C196" s="468" t="s">
        <v>42</v>
      </c>
      <c r="D196" s="468"/>
      <c r="E196" s="468"/>
      <c r="F196" s="40">
        <f>F194+F190</f>
        <v>6.3642000000000003</v>
      </c>
      <c r="H196" s="45">
        <v>6.36</v>
      </c>
    </row>
    <row r="197" spans="1:8">
      <c r="A197" s="64"/>
      <c r="B197" s="38"/>
      <c r="C197" s="472" t="s">
        <v>43</v>
      </c>
      <c r="D197" s="473"/>
      <c r="E197" s="65" t="e">
        <f>#REF!</f>
        <v>#REF!</v>
      </c>
      <c r="F197" s="66" t="e">
        <f>F196*E197</f>
        <v>#REF!</v>
      </c>
    </row>
    <row r="198" spans="1:8" ht="15" thickBot="1">
      <c r="A198" s="68"/>
      <c r="B198" s="41"/>
      <c r="C198" s="474" t="s">
        <v>44</v>
      </c>
      <c r="D198" s="475"/>
      <c r="E198" s="476"/>
      <c r="F198" s="42" t="e">
        <f>F197+F196-0.01</f>
        <v>#REF!</v>
      </c>
    </row>
    <row r="200" spans="1:8" ht="15" thickBot="1"/>
    <row r="201" spans="1:8" ht="15" thickBot="1">
      <c r="A201" s="50" t="e">
        <f>#REF!</f>
        <v>#REF!</v>
      </c>
      <c r="B201" s="465" t="e">
        <f>#REF!</f>
        <v>#REF!</v>
      </c>
      <c r="C201" s="466"/>
      <c r="D201" s="466"/>
      <c r="E201" s="466"/>
      <c r="F201" s="467"/>
    </row>
    <row r="202" spans="1:8">
      <c r="A202" s="51" t="s">
        <v>4</v>
      </c>
      <c r="B202" s="30" t="s">
        <v>5</v>
      </c>
      <c r="C202" s="52" t="s">
        <v>6</v>
      </c>
      <c r="D202" s="53" t="s">
        <v>7</v>
      </c>
      <c r="E202" s="53" t="s">
        <v>8</v>
      </c>
      <c r="F202" s="31" t="s">
        <v>9</v>
      </c>
    </row>
    <row r="203" spans="1:8">
      <c r="A203" s="54" t="s">
        <v>10</v>
      </c>
      <c r="B203" s="32" t="s">
        <v>11</v>
      </c>
      <c r="C203" s="55"/>
      <c r="D203" s="33"/>
      <c r="E203" s="33"/>
      <c r="F203" s="56"/>
    </row>
    <row r="204" spans="1:8">
      <c r="A204" s="57" t="s">
        <v>12</v>
      </c>
      <c r="B204" s="441" t="s">
        <v>94</v>
      </c>
      <c r="C204" s="55" t="s">
        <v>34</v>
      </c>
      <c r="D204" s="34">
        <v>0.3</v>
      </c>
      <c r="E204" s="35">
        <v>1.83</v>
      </c>
      <c r="F204" s="36">
        <f t="shared" ref="F204" si="19">D204*E204</f>
        <v>0.54900000000000004</v>
      </c>
    </row>
    <row r="205" spans="1:8">
      <c r="A205" s="60"/>
      <c r="B205" s="37"/>
      <c r="C205" s="468" t="s">
        <v>29</v>
      </c>
      <c r="D205" s="468"/>
      <c r="E205" s="468"/>
      <c r="F205" s="61">
        <f>SUM(F204:F204)</f>
        <v>0.54900000000000004</v>
      </c>
    </row>
    <row r="206" spans="1:8">
      <c r="A206" s="54" t="s">
        <v>30</v>
      </c>
      <c r="B206" s="32" t="s">
        <v>37</v>
      </c>
      <c r="C206" s="62"/>
      <c r="D206" s="62"/>
      <c r="E206" s="62"/>
      <c r="F206" s="63"/>
    </row>
    <row r="207" spans="1:8">
      <c r="A207" s="57" t="s">
        <v>32</v>
      </c>
      <c r="B207" s="441" t="str">
        <f>custo_profissional!$B$27</f>
        <v>Servente</v>
      </c>
      <c r="C207" s="55" t="s">
        <v>34</v>
      </c>
      <c r="D207" s="39">
        <v>3.9155000000000002</v>
      </c>
      <c r="E207" s="39">
        <f>custo_profissional!$G$27</f>
        <v>11.661491999999999</v>
      </c>
      <c r="F207" s="36">
        <f>ROUND(D207*E207,2)-0.01</f>
        <v>45.65</v>
      </c>
    </row>
    <row r="208" spans="1:8">
      <c r="A208" s="57" t="s">
        <v>49</v>
      </c>
      <c r="B208" s="441" t="str">
        <f>custo_profissional!$B$20</f>
        <v>Armador</v>
      </c>
      <c r="C208" s="55" t="s">
        <v>34</v>
      </c>
      <c r="D208" s="39">
        <v>1.65</v>
      </c>
      <c r="E208" s="39">
        <f>custo_profissional!$G$20</f>
        <v>14.396915999999999</v>
      </c>
      <c r="F208" s="36">
        <f>ROUND(D208*E208,2)-0.01</f>
        <v>23.74</v>
      </c>
    </row>
    <row r="209" spans="1:8">
      <c r="A209" s="64"/>
      <c r="B209" s="442"/>
      <c r="C209" s="468" t="s">
        <v>50</v>
      </c>
      <c r="D209" s="468"/>
      <c r="E209" s="468"/>
      <c r="F209" s="40">
        <f>SUM(F207:F208)</f>
        <v>69.39</v>
      </c>
      <c r="H209" s="45">
        <v>69.94</v>
      </c>
    </row>
    <row r="210" spans="1:8">
      <c r="A210" s="469"/>
      <c r="B210" s="470"/>
      <c r="C210" s="470"/>
      <c r="D210" s="470"/>
      <c r="E210" s="470"/>
      <c r="F210" s="471"/>
    </row>
    <row r="211" spans="1:8">
      <c r="A211" s="64"/>
      <c r="B211" s="442"/>
      <c r="C211" s="468" t="s">
        <v>42</v>
      </c>
      <c r="D211" s="468"/>
      <c r="E211" s="468"/>
      <c r="F211" s="40">
        <f>F209+F205</f>
        <v>69.939000000000007</v>
      </c>
    </row>
    <row r="212" spans="1:8">
      <c r="A212" s="64"/>
      <c r="B212" s="38"/>
      <c r="C212" s="472" t="s">
        <v>43</v>
      </c>
      <c r="D212" s="473"/>
      <c r="E212" s="65" t="e">
        <f>#REF!</f>
        <v>#REF!</v>
      </c>
      <c r="F212" s="66" t="e">
        <f>F211*E212</f>
        <v>#REF!</v>
      </c>
    </row>
    <row r="213" spans="1:8" ht="15" thickBot="1">
      <c r="A213" s="68"/>
      <c r="B213" s="41"/>
      <c r="C213" s="474" t="s">
        <v>44</v>
      </c>
      <c r="D213" s="475"/>
      <c r="E213" s="476"/>
      <c r="F213" s="42" t="e">
        <f>F212+F211</f>
        <v>#REF!</v>
      </c>
    </row>
    <row r="215" spans="1:8" ht="15" thickBot="1"/>
    <row r="216" spans="1:8" ht="15" thickBot="1">
      <c r="A216" s="50" t="e">
        <f>#REF!</f>
        <v>#REF!</v>
      </c>
      <c r="B216" s="465" t="e">
        <f>#REF!</f>
        <v>#REF!</v>
      </c>
      <c r="C216" s="466"/>
      <c r="D216" s="466"/>
      <c r="E216" s="466"/>
      <c r="F216" s="467"/>
    </row>
    <row r="217" spans="1:8">
      <c r="A217" s="51" t="s">
        <v>4</v>
      </c>
      <c r="B217" s="30" t="s">
        <v>5</v>
      </c>
      <c r="C217" s="52" t="s">
        <v>6</v>
      </c>
      <c r="D217" s="53" t="s">
        <v>7</v>
      </c>
      <c r="E217" s="53" t="s">
        <v>8</v>
      </c>
      <c r="F217" s="31" t="s">
        <v>9</v>
      </c>
    </row>
    <row r="218" spans="1:8">
      <c r="A218" s="54" t="s">
        <v>10</v>
      </c>
      <c r="B218" s="32" t="s">
        <v>11</v>
      </c>
      <c r="C218" s="55"/>
      <c r="D218" s="33"/>
      <c r="E218" s="33"/>
      <c r="F218" s="56"/>
    </row>
    <row r="219" spans="1:8">
      <c r="A219" s="57" t="s">
        <v>12</v>
      </c>
      <c r="B219" s="441" t="s">
        <v>13</v>
      </c>
      <c r="C219" s="55" t="s">
        <v>14</v>
      </c>
      <c r="D219" s="34">
        <f>0.7+(0.9126*0.067)</f>
        <v>0.76114419999999994</v>
      </c>
      <c r="E219" s="35">
        <v>37.5</v>
      </c>
      <c r="F219" s="36">
        <f t="shared" ref="F219:F220" si="20">D219*E219</f>
        <v>28.542907499999998</v>
      </c>
    </row>
    <row r="220" spans="1:8">
      <c r="A220" s="57" t="s">
        <v>15</v>
      </c>
      <c r="B220" s="441" t="s">
        <v>16</v>
      </c>
      <c r="C220" s="55" t="s">
        <v>17</v>
      </c>
      <c r="D220" s="34">
        <f>293*0.067</f>
        <v>19.631</v>
      </c>
      <c r="E220" s="35">
        <f>[6]custo_material!D36</f>
        <v>6.24</v>
      </c>
      <c r="F220" s="36">
        <f t="shared" si="20"/>
        <v>122.49744000000001</v>
      </c>
    </row>
    <row r="221" spans="1:8">
      <c r="A221" s="57" t="s">
        <v>18</v>
      </c>
      <c r="B221" s="441" t="str">
        <f>[6]custo_material!B15</f>
        <v>Chapa aço grossa preta 1/4"(6,35mm) 49,797kg/m²</v>
      </c>
      <c r="C221" s="55" t="s">
        <v>19</v>
      </c>
      <c r="D221" s="34">
        <f>0.836*0.067</f>
        <v>5.6011999999999999E-2</v>
      </c>
      <c r="E221" s="35">
        <f>[6]custo_material!D15</f>
        <v>2.84</v>
      </c>
      <c r="F221" s="36">
        <f>(D221*E221)+0.01</f>
        <v>0.16907407999999999</v>
      </c>
    </row>
    <row r="222" spans="1:8">
      <c r="A222" s="57" t="s">
        <v>20</v>
      </c>
      <c r="B222" s="441" t="s">
        <v>105</v>
      </c>
      <c r="C222" s="55" t="s">
        <v>14</v>
      </c>
      <c r="D222" s="34">
        <v>1</v>
      </c>
      <c r="E222" s="33">
        <v>35.74</v>
      </c>
      <c r="F222" s="36">
        <f>(D222*E222)+0.01</f>
        <v>35.75</v>
      </c>
    </row>
    <row r="223" spans="1:8">
      <c r="A223" s="57" t="s">
        <v>23</v>
      </c>
      <c r="B223" s="441" t="s">
        <v>24</v>
      </c>
      <c r="C223" s="55" t="s">
        <v>22</v>
      </c>
      <c r="D223" s="34">
        <v>1.1000000000000001</v>
      </c>
      <c r="E223" s="33">
        <v>4.1399999999999997</v>
      </c>
      <c r="F223" s="58">
        <f t="shared" ref="F223:F225" si="21">D223*E223</f>
        <v>4.5540000000000003</v>
      </c>
    </row>
    <row r="224" spans="1:8">
      <c r="A224" s="57" t="s">
        <v>25</v>
      </c>
      <c r="B224" s="441" t="s">
        <v>26</v>
      </c>
      <c r="C224" s="55" t="s">
        <v>17</v>
      </c>
      <c r="D224" s="34">
        <v>0.02</v>
      </c>
      <c r="E224" s="33">
        <v>6.9</v>
      </c>
      <c r="F224" s="58">
        <f t="shared" si="21"/>
        <v>0.13800000000000001</v>
      </c>
    </row>
    <row r="225" spans="1:8">
      <c r="A225" s="57" t="s">
        <v>27</v>
      </c>
      <c r="B225" s="441" t="s">
        <v>103</v>
      </c>
      <c r="C225" s="55" t="s">
        <v>22</v>
      </c>
      <c r="D225" s="34">
        <v>0.3</v>
      </c>
      <c r="E225" s="33">
        <v>7.54</v>
      </c>
      <c r="F225" s="58">
        <f t="shared" si="21"/>
        <v>2.262</v>
      </c>
    </row>
    <row r="226" spans="1:8">
      <c r="A226" s="57"/>
      <c r="B226" s="441"/>
      <c r="C226" s="55"/>
      <c r="D226" s="34"/>
      <c r="E226" s="35"/>
      <c r="F226" s="36"/>
    </row>
    <row r="227" spans="1:8">
      <c r="A227" s="57"/>
      <c r="B227" s="441"/>
      <c r="C227" s="468" t="s">
        <v>29</v>
      </c>
      <c r="D227" s="468"/>
      <c r="E227" s="468"/>
      <c r="F227" s="61">
        <f>SUM(F218:F225)</f>
        <v>193.91342158</v>
      </c>
    </row>
    <row r="228" spans="1:8">
      <c r="A228" s="54" t="s">
        <v>30</v>
      </c>
      <c r="B228" s="32" t="s">
        <v>31</v>
      </c>
      <c r="C228" s="55"/>
      <c r="D228" s="33"/>
      <c r="E228" s="33"/>
      <c r="F228" s="56"/>
    </row>
    <row r="229" spans="1:8">
      <c r="A229" s="57" t="s">
        <v>32</v>
      </c>
      <c r="B229" s="441" t="s">
        <v>33</v>
      </c>
      <c r="C229" s="55" t="s">
        <v>34</v>
      </c>
      <c r="D229" s="34">
        <f>0.714*0.067</f>
        <v>4.7837999999999999E-2</v>
      </c>
      <c r="E229" s="35">
        <v>1.73</v>
      </c>
      <c r="F229" s="36">
        <f t="shared" ref="F229:F230" si="22">D229*E229</f>
        <v>8.2759739999999998E-2</v>
      </c>
    </row>
    <row r="230" spans="1:8">
      <c r="A230" s="57" t="s">
        <v>49</v>
      </c>
      <c r="B230" s="441" t="s">
        <v>94</v>
      </c>
      <c r="C230" s="55" t="s">
        <v>34</v>
      </c>
      <c r="D230" s="34">
        <f>0.3*0.067</f>
        <v>2.01E-2</v>
      </c>
      <c r="E230" s="35">
        <v>1.83</v>
      </c>
      <c r="F230" s="36">
        <f t="shared" si="22"/>
        <v>3.6783000000000003E-2</v>
      </c>
    </row>
    <row r="231" spans="1:8">
      <c r="A231" s="60"/>
      <c r="B231" s="37"/>
      <c r="C231" s="468" t="s">
        <v>35</v>
      </c>
      <c r="D231" s="468"/>
      <c r="E231" s="468"/>
      <c r="F231" s="61">
        <f>SUM(F229:F230)</f>
        <v>0.11954274000000001</v>
      </c>
    </row>
    <row r="232" spans="1:8">
      <c r="A232" s="54" t="s">
        <v>36</v>
      </c>
      <c r="B232" s="32" t="s">
        <v>37</v>
      </c>
      <c r="C232" s="62"/>
      <c r="D232" s="62"/>
      <c r="E232" s="62"/>
      <c r="F232" s="63"/>
    </row>
    <row r="233" spans="1:8">
      <c r="A233" s="57" t="s">
        <v>38</v>
      </c>
      <c r="B233" s="441" t="str">
        <f>custo_profissional!B27</f>
        <v>Servente</v>
      </c>
      <c r="C233" s="55" t="s">
        <v>34</v>
      </c>
      <c r="D233" s="39">
        <f>0.3+(4.5*0.067)+(6*0.067)</f>
        <v>1.0034999999999998</v>
      </c>
      <c r="E233" s="39">
        <f>custo_profissional!G27</f>
        <v>11.661491999999999</v>
      </c>
      <c r="F233" s="36">
        <f>ROUND(D233*E233,2)</f>
        <v>11.7</v>
      </c>
    </row>
    <row r="234" spans="1:8">
      <c r="A234" s="57" t="s">
        <v>39</v>
      </c>
      <c r="B234" s="441" t="str">
        <f>custo_profissional!B19</f>
        <v>Pedreiro</v>
      </c>
      <c r="C234" s="55" t="s">
        <v>34</v>
      </c>
      <c r="D234" s="39">
        <f>0.25+(1.65*0.067)</f>
        <v>0.36054999999999998</v>
      </c>
      <c r="E234" s="39">
        <f>custo_profissional!G19</f>
        <v>14.396915999999999</v>
      </c>
      <c r="F234" s="36">
        <f>ROUND(D234*E234,2)</f>
        <v>5.19</v>
      </c>
    </row>
    <row r="235" spans="1:8">
      <c r="A235" s="57" t="s">
        <v>95</v>
      </c>
      <c r="B235" s="441" t="str">
        <f>custo_profissional!B17</f>
        <v>Carpinteiro</v>
      </c>
      <c r="C235" s="55" t="s">
        <v>34</v>
      </c>
      <c r="D235" s="39">
        <v>0.25</v>
      </c>
      <c r="E235" s="39">
        <f>custo_profissional!G17</f>
        <v>14.396915999999999</v>
      </c>
      <c r="F235" s="36">
        <f>ROUND(D235*E235,2)</f>
        <v>3.6</v>
      </c>
    </row>
    <row r="236" spans="1:8">
      <c r="A236" s="64"/>
      <c r="B236" s="442"/>
      <c r="C236" s="468" t="s">
        <v>41</v>
      </c>
      <c r="D236" s="468"/>
      <c r="E236" s="468"/>
      <c r="F236" s="40">
        <f>SUM(F233:F235)</f>
        <v>20.490000000000002</v>
      </c>
    </row>
    <row r="237" spans="1:8">
      <c r="A237" s="469"/>
      <c r="B237" s="470"/>
      <c r="C237" s="470"/>
      <c r="D237" s="470"/>
      <c r="E237" s="470"/>
      <c r="F237" s="471"/>
    </row>
    <row r="238" spans="1:8">
      <c r="A238" s="64"/>
      <c r="B238" s="442"/>
      <c r="C238" s="468" t="s">
        <v>99</v>
      </c>
      <c r="D238" s="468"/>
      <c r="E238" s="468"/>
      <c r="F238" s="40">
        <f>F236+F231+F227</f>
        <v>214.52296432</v>
      </c>
      <c r="H238" s="45">
        <v>111.53</v>
      </c>
    </row>
    <row r="239" spans="1:8">
      <c r="A239" s="64"/>
      <c r="B239" s="38"/>
      <c r="C239" s="472" t="s">
        <v>43</v>
      </c>
      <c r="D239" s="473"/>
      <c r="E239" s="65" t="e">
        <f>#REF!</f>
        <v>#REF!</v>
      </c>
      <c r="F239" s="66" t="e">
        <f>F238*E239</f>
        <v>#REF!</v>
      </c>
    </row>
    <row r="240" spans="1:8" ht="15" thickBot="1">
      <c r="A240" s="68"/>
      <c r="B240" s="41"/>
      <c r="C240" s="474" t="s">
        <v>44</v>
      </c>
      <c r="D240" s="475"/>
      <c r="E240" s="476"/>
      <c r="F240" s="42" t="e">
        <f>F239+F238</f>
        <v>#REF!</v>
      </c>
    </row>
    <row r="242" spans="1:6" ht="15.75" customHeight="1" thickBot="1"/>
    <row r="243" spans="1:6" ht="15" thickBot="1">
      <c r="A243" s="71" t="e">
        <f>#REF!</f>
        <v>#REF!</v>
      </c>
      <c r="B243" s="465" t="e">
        <f>#REF!</f>
        <v>#REF!</v>
      </c>
      <c r="C243" s="466"/>
      <c r="D243" s="466"/>
      <c r="E243" s="466"/>
      <c r="F243" s="467"/>
    </row>
    <row r="244" spans="1:6">
      <c r="A244" s="51" t="s">
        <v>4</v>
      </c>
      <c r="B244" s="30" t="s">
        <v>5</v>
      </c>
      <c r="C244" s="52" t="s">
        <v>6</v>
      </c>
      <c r="D244" s="53" t="s">
        <v>7</v>
      </c>
      <c r="E244" s="53" t="s">
        <v>8</v>
      </c>
      <c r="F244" s="31" t="s">
        <v>9</v>
      </c>
    </row>
    <row r="245" spans="1:6" ht="22.5" customHeight="1">
      <c r="A245" s="54" t="s">
        <v>10</v>
      </c>
      <c r="B245" s="32" t="s">
        <v>11</v>
      </c>
      <c r="C245" s="55"/>
      <c r="D245" s="33"/>
      <c r="E245" s="33"/>
      <c r="F245" s="56"/>
    </row>
    <row r="246" spans="1:6">
      <c r="A246" s="57" t="s">
        <v>12</v>
      </c>
      <c r="B246" s="441" t="str">
        <f>[6]custo_material!B14</f>
        <v>Balancim de aluminio e vidro tipo maxim-air</v>
      </c>
      <c r="C246" s="55" t="s">
        <v>14</v>
      </c>
      <c r="D246" s="34">
        <f>(1.51*0.0138)+0.15</f>
        <v>0.17083799999999999</v>
      </c>
      <c r="E246" s="35">
        <f>[6]custo_material!D14</f>
        <v>324.13</v>
      </c>
      <c r="F246" s="36">
        <f t="shared" ref="F246:F247" si="23">D246*E246</f>
        <v>55.373720939999998</v>
      </c>
    </row>
    <row r="247" spans="1:6">
      <c r="A247" s="57" t="s">
        <v>15</v>
      </c>
      <c r="B247" s="441" t="str">
        <f>[6]custo_material!B16</f>
        <v>Chapa Compensada Resinada 10mm</v>
      </c>
      <c r="C247" s="55" t="s">
        <v>17</v>
      </c>
      <c r="D247" s="34">
        <f>(435.03*0.0138)+3</f>
        <v>9.0034139999999994</v>
      </c>
      <c r="E247" s="35">
        <f>[6]custo_material!D16</f>
        <v>21.51</v>
      </c>
      <c r="F247" s="36">
        <f t="shared" si="23"/>
        <v>193.66343513999999</v>
      </c>
    </row>
    <row r="248" spans="1:6">
      <c r="A248" s="57" t="s">
        <v>18</v>
      </c>
      <c r="B248" s="441" t="s">
        <v>106</v>
      </c>
      <c r="C248" s="55" t="s">
        <v>19</v>
      </c>
      <c r="D248" s="72">
        <f>1/((0.14+0.025)*(0.19+0.025))+1</f>
        <v>29.188865398167724</v>
      </c>
      <c r="E248" s="35">
        <v>0.35</v>
      </c>
      <c r="F248" s="36">
        <f>D248*E248</f>
        <v>10.216102889358703</v>
      </c>
    </row>
    <row r="249" spans="1:6">
      <c r="A249" s="60"/>
      <c r="B249" s="37"/>
      <c r="C249" s="468" t="s">
        <v>29</v>
      </c>
      <c r="D249" s="468"/>
      <c r="E249" s="468"/>
      <c r="F249" s="61">
        <f>SUM(F246:F248)</f>
        <v>259.25325896935868</v>
      </c>
    </row>
    <row r="250" spans="1:6">
      <c r="A250" s="54" t="s">
        <v>30</v>
      </c>
      <c r="B250" s="32" t="s">
        <v>37</v>
      </c>
      <c r="C250" s="62"/>
      <c r="D250" s="62"/>
      <c r="E250" s="62"/>
      <c r="F250" s="63"/>
    </row>
    <row r="251" spans="1:6">
      <c r="A251" s="57" t="s">
        <v>32</v>
      </c>
      <c r="B251" s="441" t="str">
        <f>[6]custo_profissional!B27</f>
        <v>Servente</v>
      </c>
      <c r="C251" s="55" t="s">
        <v>34</v>
      </c>
      <c r="D251" s="39">
        <f>1.05+(11.49*0.0138)</f>
        <v>1.2085620000000001</v>
      </c>
      <c r="E251" s="39">
        <f>[6]custo_profissional!G27</f>
        <v>11.66</v>
      </c>
      <c r="F251" s="36">
        <f>ROUND(D251*E251,2)-0.01</f>
        <v>14.08</v>
      </c>
    </row>
    <row r="252" spans="1:6">
      <c r="A252" s="57" t="s">
        <v>49</v>
      </c>
      <c r="B252" s="441" t="str">
        <f>[6]custo_profissional!B19</f>
        <v>Pedreiro</v>
      </c>
      <c r="C252" s="55" t="s">
        <v>34</v>
      </c>
      <c r="D252" s="39">
        <v>1.1399999999999999</v>
      </c>
      <c r="E252" s="39">
        <f>[6]custo_profissional!G19</f>
        <v>14.4</v>
      </c>
      <c r="F252" s="36">
        <f>ROUND(D252*E252,2)</f>
        <v>16.420000000000002</v>
      </c>
    </row>
    <row r="253" spans="1:6">
      <c r="A253" s="64"/>
      <c r="B253" s="442"/>
      <c r="C253" s="468" t="s">
        <v>50</v>
      </c>
      <c r="D253" s="468"/>
      <c r="E253" s="468"/>
      <c r="F253" s="40">
        <f>SUM(F251:F252)</f>
        <v>30.5</v>
      </c>
    </row>
    <row r="254" spans="1:6" ht="15" customHeight="1">
      <c r="A254" s="469"/>
      <c r="B254" s="470"/>
      <c r="C254" s="470"/>
      <c r="D254" s="470"/>
      <c r="E254" s="470"/>
      <c r="F254" s="471"/>
    </row>
    <row r="255" spans="1:6" ht="15" customHeight="1">
      <c r="A255" s="64"/>
      <c r="B255" s="442"/>
      <c r="C255" s="468" t="s">
        <v>42</v>
      </c>
      <c r="D255" s="468"/>
      <c r="E255" s="468"/>
      <c r="F255" s="40">
        <f>F253+F249</f>
        <v>289.75325896935868</v>
      </c>
    </row>
    <row r="256" spans="1:6">
      <c r="A256" s="64"/>
      <c r="B256" s="38"/>
      <c r="C256" s="472" t="s">
        <v>43</v>
      </c>
      <c r="D256" s="473"/>
      <c r="E256" s="65" t="e">
        <f>#REF!</f>
        <v>#REF!</v>
      </c>
      <c r="F256" s="66" t="e">
        <f>F255*E256</f>
        <v>#REF!</v>
      </c>
    </row>
    <row r="257" spans="1:8" ht="15.75" customHeight="1" thickBot="1">
      <c r="A257" s="68"/>
      <c r="B257" s="41"/>
      <c r="C257" s="474" t="s">
        <v>44</v>
      </c>
      <c r="D257" s="475"/>
      <c r="E257" s="476"/>
      <c r="F257" s="42" t="e">
        <f>F256+F255</f>
        <v>#REF!</v>
      </c>
    </row>
    <row r="258" spans="1:8">
      <c r="H258" s="45">
        <v>56.12</v>
      </c>
    </row>
    <row r="259" spans="1:8" ht="15.75" customHeight="1" thickBot="1"/>
    <row r="260" spans="1:8" ht="15" thickBot="1">
      <c r="A260" s="50" t="e">
        <f>#REF!</f>
        <v>#REF!</v>
      </c>
      <c r="B260" s="465" t="e">
        <f>#REF!</f>
        <v>#REF!</v>
      </c>
      <c r="C260" s="466"/>
      <c r="D260" s="466"/>
      <c r="E260" s="466"/>
      <c r="F260" s="467"/>
    </row>
    <row r="261" spans="1:8">
      <c r="A261" s="51" t="s">
        <v>4</v>
      </c>
      <c r="B261" s="30" t="s">
        <v>5</v>
      </c>
      <c r="C261" s="52" t="s">
        <v>6</v>
      </c>
      <c r="D261" s="53" t="s">
        <v>7</v>
      </c>
      <c r="E261" s="53" t="s">
        <v>8</v>
      </c>
      <c r="F261" s="31" t="s">
        <v>9</v>
      </c>
    </row>
    <row r="262" spans="1:8">
      <c r="A262" s="54" t="s">
        <v>10</v>
      </c>
      <c r="B262" s="32" t="s">
        <v>11</v>
      </c>
      <c r="C262" s="55"/>
      <c r="D262" s="33"/>
      <c r="E262" s="33"/>
      <c r="F262" s="56"/>
    </row>
    <row r="263" spans="1:8">
      <c r="A263" s="57" t="s">
        <v>12</v>
      </c>
      <c r="B263" s="441" t="s">
        <v>107</v>
      </c>
      <c r="C263" s="55" t="s">
        <v>19</v>
      </c>
      <c r="D263" s="34">
        <v>1947.85</v>
      </c>
      <c r="E263" s="33">
        <v>1.6379999999999999E-2</v>
      </c>
      <c r="F263" s="58">
        <f>(D263*E263)</f>
        <v>31.905782999999996</v>
      </c>
    </row>
    <row r="264" spans="1:8">
      <c r="A264" s="57" t="s">
        <v>15</v>
      </c>
      <c r="B264" s="441" t="s">
        <v>108</v>
      </c>
      <c r="C264" s="55" t="s">
        <v>17</v>
      </c>
      <c r="D264" s="34">
        <v>0.2</v>
      </c>
      <c r="E264" s="33">
        <v>6.9</v>
      </c>
      <c r="F264" s="58">
        <f t="shared" ref="F264" si="24">D264*E264</f>
        <v>1.3800000000000001</v>
      </c>
    </row>
    <row r="265" spans="1:8">
      <c r="A265" s="60"/>
      <c r="B265" s="37"/>
      <c r="C265" s="468" t="s">
        <v>29</v>
      </c>
      <c r="D265" s="468"/>
      <c r="E265" s="468"/>
      <c r="F265" s="61">
        <f>SUM(F263:F264)</f>
        <v>33.285782999999995</v>
      </c>
    </row>
    <row r="266" spans="1:8">
      <c r="A266" s="54" t="s">
        <v>30</v>
      </c>
      <c r="B266" s="32" t="s">
        <v>37</v>
      </c>
      <c r="C266" s="62"/>
      <c r="D266" s="62"/>
      <c r="E266" s="62"/>
      <c r="F266" s="63"/>
    </row>
    <row r="267" spans="1:8">
      <c r="A267" s="57" t="s">
        <v>32</v>
      </c>
      <c r="B267" s="441" t="str">
        <f>B156</f>
        <v>Ajudante de carpinteiro</v>
      </c>
      <c r="C267" s="55" t="s">
        <v>34</v>
      </c>
      <c r="D267" s="39">
        <v>1</v>
      </c>
      <c r="E267" s="39">
        <f>[6]custo_profissional!G29</f>
        <v>11.93</v>
      </c>
      <c r="F267" s="36">
        <f>ROUND(D267*E267,2)</f>
        <v>11.93</v>
      </c>
    </row>
    <row r="268" spans="1:8">
      <c r="A268" s="57" t="s">
        <v>49</v>
      </c>
      <c r="B268" s="441" t="str">
        <f>B157</f>
        <v>Carpinteiro</v>
      </c>
      <c r="C268" s="55" t="s">
        <v>34</v>
      </c>
      <c r="D268" s="39">
        <v>1</v>
      </c>
      <c r="E268" s="39">
        <f>[6]custo_profissional!G17</f>
        <v>14.4</v>
      </c>
      <c r="F268" s="36">
        <f>ROUND(D268*E268,2)</f>
        <v>14.4</v>
      </c>
    </row>
    <row r="269" spans="1:8">
      <c r="A269" s="64"/>
      <c r="B269" s="442"/>
      <c r="C269" s="468" t="s">
        <v>50</v>
      </c>
      <c r="D269" s="468"/>
      <c r="E269" s="468"/>
      <c r="F269" s="40">
        <f>SUM(F267:F268)</f>
        <v>26.33</v>
      </c>
    </row>
    <row r="270" spans="1:8" ht="15" customHeight="1">
      <c r="A270" s="469"/>
      <c r="B270" s="470"/>
      <c r="C270" s="470"/>
      <c r="D270" s="470"/>
      <c r="E270" s="470"/>
      <c r="F270" s="471"/>
    </row>
    <row r="271" spans="1:8" ht="15" customHeight="1">
      <c r="A271" s="64"/>
      <c r="B271" s="442"/>
      <c r="C271" s="468" t="s">
        <v>42</v>
      </c>
      <c r="D271" s="468"/>
      <c r="E271" s="468"/>
      <c r="F271" s="40">
        <f>(F269+F265)-0.01</f>
        <v>59.605782999999995</v>
      </c>
      <c r="H271" s="45">
        <v>59.61</v>
      </c>
    </row>
    <row r="272" spans="1:8">
      <c r="A272" s="64"/>
      <c r="B272" s="38"/>
      <c r="C272" s="472" t="s">
        <v>43</v>
      </c>
      <c r="D272" s="473"/>
      <c r="E272" s="65" t="e">
        <f>#REF!</f>
        <v>#REF!</v>
      </c>
      <c r="F272" s="66" t="e">
        <f>F271*E272</f>
        <v>#REF!</v>
      </c>
    </row>
    <row r="273" spans="1:6" ht="15.75" customHeight="1" thickBot="1">
      <c r="A273" s="68"/>
      <c r="B273" s="41"/>
      <c r="C273" s="474" t="s">
        <v>44</v>
      </c>
      <c r="D273" s="475"/>
      <c r="E273" s="476"/>
      <c r="F273" s="42" t="e">
        <f>F272+F271+0.01</f>
        <v>#REF!</v>
      </c>
    </row>
    <row r="275" spans="1:6" ht="15.75" customHeight="1" thickBot="1"/>
    <row r="276" spans="1:6" ht="15" thickBot="1">
      <c r="A276" s="71" t="e">
        <f>#REF!</f>
        <v>#REF!</v>
      </c>
      <c r="B276" s="465" t="e">
        <f>#REF!</f>
        <v>#REF!</v>
      </c>
      <c r="C276" s="466"/>
      <c r="D276" s="466"/>
      <c r="E276" s="466"/>
      <c r="F276" s="467"/>
    </row>
    <row r="277" spans="1:6">
      <c r="A277" s="51" t="s">
        <v>4</v>
      </c>
      <c r="B277" s="30" t="s">
        <v>5</v>
      </c>
      <c r="C277" s="52" t="s">
        <v>6</v>
      </c>
      <c r="D277" s="53" t="s">
        <v>7</v>
      </c>
      <c r="E277" s="53" t="s">
        <v>8</v>
      </c>
      <c r="F277" s="31" t="s">
        <v>9</v>
      </c>
    </row>
    <row r="278" spans="1:6" ht="25.5" customHeight="1">
      <c r="A278" s="54" t="s">
        <v>10</v>
      </c>
      <c r="B278" s="32" t="s">
        <v>11</v>
      </c>
      <c r="C278" s="55"/>
      <c r="D278" s="33"/>
      <c r="E278" s="33"/>
      <c r="F278" s="56"/>
    </row>
    <row r="279" spans="1:6">
      <c r="A279" s="57" t="s">
        <v>12</v>
      </c>
      <c r="B279" s="441" t="s">
        <v>109</v>
      </c>
      <c r="C279" s="55" t="s">
        <v>58</v>
      </c>
      <c r="D279" s="34">
        <v>25</v>
      </c>
      <c r="E279" s="33">
        <v>0.57999999999999996</v>
      </c>
      <c r="F279" s="58">
        <f t="shared" ref="F279" si="25">D279*E279</f>
        <v>14.499999999999998</v>
      </c>
    </row>
    <row r="280" spans="1:6">
      <c r="A280" s="60"/>
      <c r="B280" s="37"/>
      <c r="C280" s="468" t="s">
        <v>29</v>
      </c>
      <c r="D280" s="468"/>
      <c r="E280" s="468"/>
      <c r="F280" s="61">
        <f>SUM(F279:F279)</f>
        <v>14.499999999999998</v>
      </c>
    </row>
    <row r="281" spans="1:6">
      <c r="A281" s="54" t="s">
        <v>30</v>
      </c>
      <c r="B281" s="32" t="s">
        <v>37</v>
      </c>
      <c r="C281" s="62"/>
      <c r="D281" s="62"/>
      <c r="E281" s="62"/>
      <c r="F281" s="63"/>
    </row>
    <row r="282" spans="1:6">
      <c r="A282" s="57" t="s">
        <v>32</v>
      </c>
      <c r="B282" s="441" t="s">
        <v>110</v>
      </c>
      <c r="C282" s="55" t="s">
        <v>34</v>
      </c>
      <c r="D282" s="39">
        <v>1.7649999999999999</v>
      </c>
      <c r="E282" s="39">
        <f>[6]custo_profissional!G27</f>
        <v>11.66</v>
      </c>
      <c r="F282" s="36">
        <f>ROUND(D282*E282,2)</f>
        <v>20.58</v>
      </c>
    </row>
    <row r="283" spans="1:6">
      <c r="A283" s="57" t="s">
        <v>49</v>
      </c>
      <c r="B283" s="441" t="s">
        <v>111</v>
      </c>
      <c r="C283" s="55" t="s">
        <v>34</v>
      </c>
      <c r="D283" s="39">
        <v>1.39</v>
      </c>
      <c r="E283" s="39">
        <f>[6]custo_profissional!G17</f>
        <v>14.4</v>
      </c>
      <c r="F283" s="36">
        <f>ROUND(D283*E283,2)</f>
        <v>20.02</v>
      </c>
    </row>
    <row r="284" spans="1:6">
      <c r="A284" s="64"/>
      <c r="B284" s="442"/>
      <c r="C284" s="468" t="s">
        <v>50</v>
      </c>
      <c r="D284" s="468"/>
      <c r="E284" s="468"/>
      <c r="F284" s="40">
        <f>SUM(F282:F283)</f>
        <v>40.599999999999994</v>
      </c>
    </row>
    <row r="285" spans="1:6" ht="15" customHeight="1">
      <c r="A285" s="469"/>
      <c r="B285" s="470"/>
      <c r="C285" s="470"/>
      <c r="D285" s="470"/>
      <c r="E285" s="470"/>
      <c r="F285" s="471"/>
    </row>
    <row r="286" spans="1:6" ht="15" customHeight="1">
      <c r="A286" s="64"/>
      <c r="B286" s="442"/>
      <c r="C286" s="468" t="s">
        <v>42</v>
      </c>
      <c r="D286" s="468"/>
      <c r="E286" s="468"/>
      <c r="F286" s="40">
        <f>F284+F280</f>
        <v>55.099999999999994</v>
      </c>
    </row>
    <row r="287" spans="1:6" ht="15" customHeight="1">
      <c r="A287" s="64"/>
      <c r="B287" s="38"/>
      <c r="C287" s="472" t="s">
        <v>43</v>
      </c>
      <c r="D287" s="473"/>
      <c r="E287" s="65" t="e">
        <f>#REF!</f>
        <v>#REF!</v>
      </c>
      <c r="F287" s="66" t="e">
        <f>F286*E287</f>
        <v>#REF!</v>
      </c>
    </row>
    <row r="288" spans="1:6" ht="15" customHeight="1" thickBot="1">
      <c r="A288" s="68"/>
      <c r="B288" s="41"/>
      <c r="C288" s="474" t="s">
        <v>44</v>
      </c>
      <c r="D288" s="475"/>
      <c r="E288" s="476"/>
      <c r="F288" s="42" t="e">
        <f>F287+F286</f>
        <v>#REF!</v>
      </c>
    </row>
    <row r="290" spans="1:8" ht="15.75" customHeight="1" thickBot="1">
      <c r="H290" s="45">
        <v>55.1</v>
      </c>
    </row>
    <row r="291" spans="1:8" ht="28.5" customHeight="1" thickBot="1">
      <c r="A291" s="71" t="e">
        <f>#REF!</f>
        <v>#REF!</v>
      </c>
      <c r="B291" s="465" t="e">
        <f>#REF!</f>
        <v>#REF!</v>
      </c>
      <c r="C291" s="466"/>
      <c r="D291" s="466"/>
      <c r="E291" s="466"/>
      <c r="F291" s="467"/>
    </row>
    <row r="292" spans="1:8" ht="15.75" customHeight="1">
      <c r="A292" s="51" t="s">
        <v>4</v>
      </c>
      <c r="B292" s="30" t="s">
        <v>5</v>
      </c>
      <c r="C292" s="52" t="s">
        <v>6</v>
      </c>
      <c r="D292" s="53" t="s">
        <v>7</v>
      </c>
      <c r="E292" s="53" t="s">
        <v>8</v>
      </c>
      <c r="F292" s="31" t="s">
        <v>9</v>
      </c>
    </row>
    <row r="293" spans="1:8" ht="15.75" customHeight="1">
      <c r="A293" s="54" t="s">
        <v>10</v>
      </c>
      <c r="B293" s="32" t="s">
        <v>11</v>
      </c>
      <c r="C293" s="55"/>
      <c r="D293" s="33"/>
      <c r="E293" s="33"/>
      <c r="F293" s="56"/>
    </row>
    <row r="294" spans="1:8" ht="15.75" customHeight="1">
      <c r="A294" s="57" t="s">
        <v>12</v>
      </c>
      <c r="B294" s="441" t="s">
        <v>13</v>
      </c>
      <c r="C294" s="55" t="s">
        <v>14</v>
      </c>
      <c r="D294" s="110">
        <f>1.05*0.0042</f>
        <v>4.4099999999999999E-3</v>
      </c>
      <c r="E294" s="35">
        <v>37.5</v>
      </c>
      <c r="F294" s="36">
        <f t="shared" ref="F294:F295" si="26">D294*E294</f>
        <v>0.16537499999999999</v>
      </c>
    </row>
    <row r="295" spans="1:8" ht="15.75" customHeight="1">
      <c r="A295" s="57" t="s">
        <v>15</v>
      </c>
      <c r="B295" s="441" t="s">
        <v>16</v>
      </c>
      <c r="C295" s="55" t="s">
        <v>17</v>
      </c>
      <c r="D295" s="34">
        <f>401.09*0.0042</f>
        <v>1.6845779999999997</v>
      </c>
      <c r="E295" s="35">
        <v>0.62</v>
      </c>
      <c r="F295" s="36">
        <f t="shared" si="26"/>
        <v>1.0444383599999998</v>
      </c>
    </row>
    <row r="296" spans="1:8" ht="15.75" customHeight="1">
      <c r="A296" s="60"/>
      <c r="B296" s="37"/>
      <c r="C296" s="477" t="s">
        <v>29</v>
      </c>
      <c r="D296" s="478"/>
      <c r="E296" s="479"/>
      <c r="F296" s="61">
        <f>SUM(F294:F295)</f>
        <v>1.2098133599999998</v>
      </c>
    </row>
    <row r="297" spans="1:8" ht="15.75" customHeight="1">
      <c r="A297" s="54" t="s">
        <v>30</v>
      </c>
      <c r="B297" s="32" t="s">
        <v>37</v>
      </c>
      <c r="C297" s="62"/>
      <c r="D297" s="62"/>
      <c r="E297" s="62"/>
      <c r="F297" s="63"/>
    </row>
    <row r="298" spans="1:8" ht="15.75" customHeight="1">
      <c r="A298" s="57" t="s">
        <v>32</v>
      </c>
      <c r="B298" s="441" t="str">
        <f>custo_profissional!$B$19</f>
        <v>Pedreiro</v>
      </c>
      <c r="C298" s="55" t="s">
        <v>34</v>
      </c>
      <c r="D298" s="39">
        <v>9.5000000000000001E-2</v>
      </c>
      <c r="E298" s="39">
        <f>custo_profissional!$G$19</f>
        <v>14.396915999999999</v>
      </c>
      <c r="F298" s="36">
        <f>ROUND(D298*E298,2)</f>
        <v>1.37</v>
      </c>
    </row>
    <row r="299" spans="1:8" ht="15.75" customHeight="1">
      <c r="A299" s="57" t="s">
        <v>49</v>
      </c>
      <c r="B299" s="441" t="str">
        <f>[6]custo_profissional!$B$27</f>
        <v>Servente</v>
      </c>
      <c r="C299" s="55" t="s">
        <v>34</v>
      </c>
      <c r="D299" s="39">
        <f>0.007+(0.0042*1)</f>
        <v>1.12E-2</v>
      </c>
      <c r="E299" s="39">
        <f>[6]custo_profissional!$G$27</f>
        <v>11.66</v>
      </c>
      <c r="F299" s="36">
        <f>ROUND(D299*E299,2)</f>
        <v>0.13</v>
      </c>
    </row>
    <row r="300" spans="1:8" ht="15.75" customHeight="1">
      <c r="A300" s="64"/>
      <c r="B300" s="442"/>
      <c r="C300" s="477" t="s">
        <v>50</v>
      </c>
      <c r="D300" s="478"/>
      <c r="E300" s="479"/>
      <c r="F300" s="40">
        <f>SUM(F298:F299)</f>
        <v>1.5</v>
      </c>
    </row>
    <row r="301" spans="1:8" ht="15.75" customHeight="1">
      <c r="A301" s="469"/>
      <c r="B301" s="470"/>
      <c r="C301" s="470"/>
      <c r="D301" s="470"/>
      <c r="E301" s="470"/>
      <c r="F301" s="471"/>
    </row>
    <row r="302" spans="1:8" ht="15.75" customHeight="1">
      <c r="A302" s="64"/>
      <c r="B302" s="442"/>
      <c r="C302" s="477" t="s">
        <v>42</v>
      </c>
      <c r="D302" s="478"/>
      <c r="E302" s="479"/>
      <c r="F302" s="40">
        <f>F300+F296</f>
        <v>2.7098133600000001</v>
      </c>
      <c r="H302" s="45">
        <v>2.71</v>
      </c>
    </row>
    <row r="303" spans="1:8" ht="15.75" customHeight="1">
      <c r="A303" s="64"/>
      <c r="B303" s="38"/>
      <c r="C303" s="472" t="s">
        <v>43</v>
      </c>
      <c r="D303" s="473"/>
      <c r="E303" s="65" t="e">
        <f>#REF!</f>
        <v>#REF!</v>
      </c>
      <c r="F303" s="66" t="e">
        <f>F302*E303</f>
        <v>#REF!</v>
      </c>
    </row>
    <row r="304" spans="1:8" ht="15.75" customHeight="1" thickBot="1">
      <c r="A304" s="68"/>
      <c r="B304" s="41"/>
      <c r="C304" s="474" t="s">
        <v>44</v>
      </c>
      <c r="D304" s="475"/>
      <c r="E304" s="476"/>
      <c r="F304" s="42" t="e">
        <f>F303+F302</f>
        <v>#REF!</v>
      </c>
    </row>
    <row r="305" spans="1:6" ht="15.75" customHeight="1"/>
    <row r="306" spans="1:6" ht="15.75" customHeight="1" thickBot="1"/>
    <row r="307" spans="1:6" ht="12.75" customHeight="1" thickBot="1">
      <c r="A307" s="50" t="e">
        <f>#REF!</f>
        <v>#REF!</v>
      </c>
      <c r="B307" s="465" t="e">
        <f>#REF!</f>
        <v>#REF!</v>
      </c>
      <c r="C307" s="466"/>
      <c r="D307" s="466"/>
      <c r="E307" s="466"/>
      <c r="F307" s="467"/>
    </row>
    <row r="308" spans="1:6">
      <c r="A308" s="51" t="s">
        <v>4</v>
      </c>
      <c r="B308" s="30" t="s">
        <v>5</v>
      </c>
      <c r="C308" s="52" t="s">
        <v>6</v>
      </c>
      <c r="D308" s="53" t="s">
        <v>7</v>
      </c>
      <c r="E308" s="53" t="s">
        <v>8</v>
      </c>
      <c r="F308" s="31" t="s">
        <v>9</v>
      </c>
    </row>
    <row r="309" spans="1:6">
      <c r="A309" s="54" t="s">
        <v>10</v>
      </c>
      <c r="B309" s="32" t="s">
        <v>11</v>
      </c>
      <c r="C309" s="55"/>
      <c r="D309" s="33"/>
      <c r="E309" s="33"/>
      <c r="F309" s="56"/>
    </row>
    <row r="310" spans="1:6">
      <c r="A310" s="57" t="s">
        <v>12</v>
      </c>
      <c r="B310" s="441" t="s">
        <v>13</v>
      </c>
      <c r="C310" s="55" t="s">
        <v>14</v>
      </c>
      <c r="D310" s="34">
        <f>1.29*0.0376</f>
        <v>4.8504000000000005E-2</v>
      </c>
      <c r="E310" s="35">
        <v>37.5</v>
      </c>
      <c r="F310" s="36">
        <f t="shared" ref="F310:F311" si="27">D310*E310</f>
        <v>1.8189000000000002</v>
      </c>
    </row>
    <row r="311" spans="1:6">
      <c r="A311" s="57" t="s">
        <v>15</v>
      </c>
      <c r="B311" s="441" t="s">
        <v>16</v>
      </c>
      <c r="C311" s="55" t="s">
        <v>17</v>
      </c>
      <c r="D311" s="34">
        <f>(185.63+193.7)*0.0376</f>
        <v>14.262808</v>
      </c>
      <c r="E311" s="35">
        <v>0.62</v>
      </c>
      <c r="F311" s="36">
        <f t="shared" si="27"/>
        <v>8.84294096</v>
      </c>
    </row>
    <row r="312" spans="1:6">
      <c r="A312" s="60"/>
      <c r="B312" s="37"/>
      <c r="C312" s="477" t="s">
        <v>29</v>
      </c>
      <c r="D312" s="478"/>
      <c r="E312" s="479"/>
      <c r="F312" s="61">
        <f>SUM(F310:F311)</f>
        <v>10.661840959999999</v>
      </c>
    </row>
    <row r="313" spans="1:6">
      <c r="A313" s="54" t="s">
        <v>30</v>
      </c>
      <c r="B313" s="32" t="s">
        <v>31</v>
      </c>
      <c r="C313" s="55"/>
      <c r="D313" s="33"/>
      <c r="E313" s="33"/>
      <c r="F313" s="56"/>
    </row>
    <row r="314" spans="1:6">
      <c r="A314" s="57" t="s">
        <v>32</v>
      </c>
      <c r="B314" s="441" t="s">
        <v>33</v>
      </c>
      <c r="C314" s="55" t="s">
        <v>34</v>
      </c>
      <c r="D314" s="34">
        <f>4.75*0.0376</f>
        <v>0.17860000000000001</v>
      </c>
      <c r="E314" s="35">
        <v>1.73</v>
      </c>
      <c r="F314" s="36">
        <f t="shared" ref="F314" si="28">D314*E314</f>
        <v>0.30897800000000003</v>
      </c>
    </row>
    <row r="315" spans="1:6">
      <c r="A315" s="60"/>
      <c r="B315" s="37"/>
      <c r="C315" s="468" t="s">
        <v>35</v>
      </c>
      <c r="D315" s="468"/>
      <c r="E315" s="468"/>
      <c r="F315" s="61">
        <f>SUM(F314:F314)</f>
        <v>0.30897800000000003</v>
      </c>
    </row>
    <row r="316" spans="1:6">
      <c r="A316" s="54" t="s">
        <v>36</v>
      </c>
      <c r="B316" s="32" t="s">
        <v>37</v>
      </c>
      <c r="C316" s="62"/>
      <c r="D316" s="62"/>
      <c r="E316" s="62"/>
      <c r="F316" s="63"/>
    </row>
    <row r="317" spans="1:6">
      <c r="A317" s="57" t="s">
        <v>32</v>
      </c>
      <c r="B317" s="441" t="str">
        <f>[6]custo_profissional!$B$18</f>
        <v>Operador de maquinas e equipamentos</v>
      </c>
      <c r="C317" s="55" t="s">
        <v>34</v>
      </c>
      <c r="D317" s="39">
        <f>4.75*0.0376</f>
        <v>0.17860000000000001</v>
      </c>
      <c r="E317" s="39">
        <f>[6]custo_profissional!$G$18</f>
        <v>14.4</v>
      </c>
      <c r="F317" s="36">
        <f>ROUND(D317*E317,2)</f>
        <v>2.57</v>
      </c>
    </row>
    <row r="318" spans="1:6">
      <c r="A318" s="57" t="s">
        <v>49</v>
      </c>
      <c r="B318" s="441" t="str">
        <f>custo_profissional!$B$19</f>
        <v>Pedreiro</v>
      </c>
      <c r="C318" s="55" t="s">
        <v>34</v>
      </c>
      <c r="D318" s="39">
        <v>0.41</v>
      </c>
      <c r="E318" s="39">
        <f>custo_profissional!$G$19</f>
        <v>14.396915999999999</v>
      </c>
      <c r="F318" s="36">
        <f>ROUND(D318*E318,2)</f>
        <v>5.9</v>
      </c>
    </row>
    <row r="319" spans="1:6">
      <c r="A319" s="57" t="s">
        <v>112</v>
      </c>
      <c r="B319" s="441" t="str">
        <f>[6]custo_profissional!$B$27</f>
        <v>Servente</v>
      </c>
      <c r="C319" s="55" t="s">
        <v>34</v>
      </c>
      <c r="D319" s="39">
        <v>0.35849999999999999</v>
      </c>
      <c r="E319" s="39">
        <f>[6]custo_profissional!$G$27</f>
        <v>11.66</v>
      </c>
      <c r="F319" s="36">
        <f>ROUND(D319*E319,2)</f>
        <v>4.18</v>
      </c>
    </row>
    <row r="320" spans="1:6">
      <c r="A320" s="64"/>
      <c r="B320" s="442"/>
      <c r="C320" s="477" t="s">
        <v>41</v>
      </c>
      <c r="D320" s="478"/>
      <c r="E320" s="479"/>
      <c r="F320" s="40">
        <f>SUM(F317:F319)</f>
        <v>12.65</v>
      </c>
    </row>
    <row r="321" spans="1:8" ht="15" customHeight="1">
      <c r="A321" s="469"/>
      <c r="B321" s="470"/>
      <c r="C321" s="470"/>
      <c r="D321" s="470"/>
      <c r="E321" s="470"/>
      <c r="F321" s="471"/>
    </row>
    <row r="322" spans="1:8" ht="15" customHeight="1">
      <c r="A322" s="64"/>
      <c r="B322" s="442"/>
      <c r="C322" s="477" t="s">
        <v>99</v>
      </c>
      <c r="D322" s="478"/>
      <c r="E322" s="479"/>
      <c r="F322" s="40">
        <f>F320+F315+F312</f>
        <v>23.620818960000001</v>
      </c>
      <c r="H322" s="45">
        <v>23.62</v>
      </c>
    </row>
    <row r="323" spans="1:8">
      <c r="A323" s="64"/>
      <c r="B323" s="38"/>
      <c r="C323" s="472" t="s">
        <v>43</v>
      </c>
      <c r="D323" s="473"/>
      <c r="E323" s="65" t="e">
        <f>#REF!</f>
        <v>#REF!</v>
      </c>
      <c r="F323" s="66" t="e">
        <f>F322*E323</f>
        <v>#REF!</v>
      </c>
    </row>
    <row r="324" spans="1:8" ht="15.75" customHeight="1" thickBot="1">
      <c r="A324" s="68"/>
      <c r="B324" s="41"/>
      <c r="C324" s="474" t="s">
        <v>44</v>
      </c>
      <c r="D324" s="475"/>
      <c r="E324" s="476"/>
      <c r="F324" s="42" t="e">
        <f>F323+F322</f>
        <v>#REF!</v>
      </c>
    </row>
    <row r="325" spans="1:8" ht="9.75" customHeight="1"/>
    <row r="326" spans="1:8" ht="9.75" customHeight="1" thickBot="1"/>
    <row r="327" spans="1:8" ht="37.5" customHeight="1" thickBot="1">
      <c r="A327" s="71" t="e">
        <f>#REF!</f>
        <v>#REF!</v>
      </c>
      <c r="B327" s="465" t="e">
        <f>#REF!</f>
        <v>#REF!</v>
      </c>
      <c r="C327" s="466"/>
      <c r="D327" s="466"/>
      <c r="E327" s="466"/>
      <c r="F327" s="467"/>
    </row>
    <row r="328" spans="1:8">
      <c r="A328" s="51" t="s">
        <v>4</v>
      </c>
      <c r="B328" s="30" t="s">
        <v>5</v>
      </c>
      <c r="C328" s="52" t="s">
        <v>6</v>
      </c>
      <c r="D328" s="53" t="s">
        <v>7</v>
      </c>
      <c r="E328" s="53" t="s">
        <v>8</v>
      </c>
      <c r="F328" s="31" t="s">
        <v>9</v>
      </c>
    </row>
    <row r="329" spans="1:8">
      <c r="A329" s="54" t="s">
        <v>10</v>
      </c>
      <c r="B329" s="32" t="s">
        <v>11</v>
      </c>
      <c r="C329" s="55"/>
      <c r="D329" s="33"/>
      <c r="E329" s="33"/>
      <c r="F329" s="56"/>
    </row>
    <row r="330" spans="1:8">
      <c r="A330" s="57" t="s">
        <v>12</v>
      </c>
      <c r="B330" s="441" t="s">
        <v>13</v>
      </c>
      <c r="C330" s="55" t="s">
        <v>14</v>
      </c>
      <c r="D330" s="34">
        <f>1.29*0.0213</f>
        <v>2.7477000000000001E-2</v>
      </c>
      <c r="E330" s="35">
        <v>37.5</v>
      </c>
      <c r="F330" s="36">
        <f t="shared" ref="F330:F331" si="29">D330*E330</f>
        <v>1.0303875</v>
      </c>
    </row>
    <row r="331" spans="1:8">
      <c r="A331" s="57" t="s">
        <v>15</v>
      </c>
      <c r="B331" s="441" t="s">
        <v>16</v>
      </c>
      <c r="C331" s="55" t="s">
        <v>17</v>
      </c>
      <c r="D331" s="34">
        <f>(185.63+193.7)*0.0213</f>
        <v>8.0797289999999986</v>
      </c>
      <c r="E331" s="35">
        <v>0.62</v>
      </c>
      <c r="F331" s="36">
        <f t="shared" si="29"/>
        <v>5.0094319799999987</v>
      </c>
    </row>
    <row r="332" spans="1:8">
      <c r="A332" s="60"/>
      <c r="B332" s="37"/>
      <c r="C332" s="477" t="s">
        <v>29</v>
      </c>
      <c r="D332" s="478"/>
      <c r="E332" s="479"/>
      <c r="F332" s="61">
        <f>SUM(F330:F331)</f>
        <v>6.0398194799999985</v>
      </c>
    </row>
    <row r="333" spans="1:8">
      <c r="A333" s="54" t="s">
        <v>30</v>
      </c>
      <c r="B333" s="32" t="s">
        <v>31</v>
      </c>
      <c r="C333" s="55"/>
      <c r="D333" s="33"/>
      <c r="E333" s="33"/>
      <c r="F333" s="56"/>
    </row>
    <row r="334" spans="1:8">
      <c r="A334" s="57" t="s">
        <v>32</v>
      </c>
      <c r="B334" s="441" t="s">
        <v>33</v>
      </c>
      <c r="C334" s="55" t="s">
        <v>34</v>
      </c>
      <c r="D334" s="34">
        <f>4.75*0.0213</f>
        <v>0.101175</v>
      </c>
      <c r="E334" s="35">
        <v>1.73</v>
      </c>
      <c r="F334" s="36">
        <f t="shared" ref="F334" si="30">D334*E334</f>
        <v>0.17503274999999999</v>
      </c>
    </row>
    <row r="335" spans="1:8">
      <c r="A335" s="60"/>
      <c r="B335" s="37"/>
      <c r="C335" s="468" t="s">
        <v>35</v>
      </c>
      <c r="D335" s="468"/>
      <c r="E335" s="468"/>
      <c r="F335" s="61">
        <f>SUM(F334:F334)</f>
        <v>0.17503274999999999</v>
      </c>
    </row>
    <row r="336" spans="1:8">
      <c r="A336" s="54" t="s">
        <v>36</v>
      </c>
      <c r="B336" s="32" t="s">
        <v>37</v>
      </c>
      <c r="C336" s="62"/>
      <c r="D336" s="62"/>
      <c r="E336" s="62"/>
      <c r="F336" s="63"/>
    </row>
    <row r="337" spans="1:8">
      <c r="A337" s="57" t="s">
        <v>32</v>
      </c>
      <c r="B337" s="441" t="str">
        <f>[6]custo_profissional!$B$18</f>
        <v>Operador de maquinas e equipamentos</v>
      </c>
      <c r="C337" s="55" t="s">
        <v>34</v>
      </c>
      <c r="D337" s="39">
        <f>4.75*0.0213</f>
        <v>0.101175</v>
      </c>
      <c r="E337" s="39">
        <f>[6]custo_profissional!$G$18</f>
        <v>14.4</v>
      </c>
      <c r="F337" s="36">
        <f>ROUND(D337*E337,2)</f>
        <v>1.46</v>
      </c>
    </row>
    <row r="338" spans="1:8">
      <c r="A338" s="57" t="s">
        <v>49</v>
      </c>
      <c r="B338" s="441" t="str">
        <f>custo_profissional!$B$19</f>
        <v>Pedreiro</v>
      </c>
      <c r="C338" s="55" t="s">
        <v>34</v>
      </c>
      <c r="D338" s="39">
        <v>0.5</v>
      </c>
      <c r="E338" s="39">
        <f>custo_profissional!$G$19</f>
        <v>14.396915999999999</v>
      </c>
      <c r="F338" s="36">
        <f>ROUND(D338*E338,2)</f>
        <v>7.2</v>
      </c>
    </row>
    <row r="339" spans="1:8">
      <c r="A339" s="57" t="s">
        <v>112</v>
      </c>
      <c r="B339" s="441" t="str">
        <f>[6]custo_profissional!$B$27</f>
        <v>Servente</v>
      </c>
      <c r="C339" s="55" t="s">
        <v>34</v>
      </c>
      <c r="D339" s="39">
        <v>0.20300000000000001</v>
      </c>
      <c r="E339" s="39">
        <f>[6]custo_profissional!$G$27</f>
        <v>11.66</v>
      </c>
      <c r="F339" s="36">
        <f>ROUND(D339*E339,2)</f>
        <v>2.37</v>
      </c>
    </row>
    <row r="340" spans="1:8">
      <c r="A340" s="64"/>
      <c r="B340" s="442"/>
      <c r="C340" s="477" t="s">
        <v>41</v>
      </c>
      <c r="D340" s="478"/>
      <c r="E340" s="479"/>
      <c r="F340" s="40">
        <f>SUM(F337:F339)</f>
        <v>11.030000000000001</v>
      </c>
    </row>
    <row r="341" spans="1:8">
      <c r="A341" s="469"/>
      <c r="B341" s="470"/>
      <c r="C341" s="470"/>
      <c r="D341" s="470"/>
      <c r="E341" s="470"/>
      <c r="F341" s="471"/>
    </row>
    <row r="342" spans="1:8">
      <c r="A342" s="64"/>
      <c r="B342" s="442"/>
      <c r="C342" s="477" t="s">
        <v>99</v>
      </c>
      <c r="D342" s="478"/>
      <c r="E342" s="479"/>
      <c r="F342" s="40">
        <f>F340+F335+F332</f>
        <v>17.244852229999999</v>
      </c>
      <c r="H342" s="45">
        <v>17.239999999999998</v>
      </c>
    </row>
    <row r="343" spans="1:8">
      <c r="A343" s="64"/>
      <c r="B343" s="38"/>
      <c r="C343" s="472" t="s">
        <v>43</v>
      </c>
      <c r="D343" s="473"/>
      <c r="E343" s="65" t="e">
        <f>#REF!</f>
        <v>#REF!</v>
      </c>
      <c r="F343" s="66" t="e">
        <f>F342*E343</f>
        <v>#REF!</v>
      </c>
    </row>
    <row r="344" spans="1:8" ht="15" thickBot="1">
      <c r="A344" s="68"/>
      <c r="B344" s="41"/>
      <c r="C344" s="474" t="s">
        <v>44</v>
      </c>
      <c r="D344" s="475"/>
      <c r="E344" s="476"/>
      <c r="F344" s="42" t="e">
        <f>F343+F342-0.01</f>
        <v>#REF!</v>
      </c>
    </row>
    <row r="346" spans="1:8" ht="15.75" customHeight="1" thickBot="1"/>
    <row r="347" spans="1:8" ht="15.75" customHeight="1" thickBot="1">
      <c r="A347" s="50" t="e">
        <f>#REF!</f>
        <v>#REF!</v>
      </c>
      <c r="B347" s="465" t="e">
        <f>#REF!</f>
        <v>#REF!</v>
      </c>
      <c r="C347" s="466"/>
      <c r="D347" s="466"/>
      <c r="E347" s="466"/>
      <c r="F347" s="467"/>
    </row>
    <row r="348" spans="1:8" ht="15.75" customHeight="1">
      <c r="A348" s="51" t="s">
        <v>4</v>
      </c>
      <c r="B348" s="30" t="s">
        <v>5</v>
      </c>
      <c r="C348" s="52" t="s">
        <v>6</v>
      </c>
      <c r="D348" s="53" t="s">
        <v>7</v>
      </c>
      <c r="E348" s="53" t="s">
        <v>8</v>
      </c>
      <c r="F348" s="31" t="s">
        <v>9</v>
      </c>
    </row>
    <row r="349" spans="1:8" ht="15.75" customHeight="1">
      <c r="A349" s="54" t="s">
        <v>10</v>
      </c>
      <c r="B349" s="32" t="s">
        <v>11</v>
      </c>
      <c r="C349" s="55"/>
      <c r="D349" s="33"/>
      <c r="E349" s="33"/>
      <c r="F349" s="56"/>
    </row>
    <row r="350" spans="1:8" ht="15.75" customHeight="1">
      <c r="A350" s="57" t="s">
        <v>12</v>
      </c>
      <c r="B350" s="38" t="str">
        <f>[6]custo_material!$B$14</f>
        <v>Balancim de aluminio e vidro tipo maxim-air</v>
      </c>
      <c r="C350" s="55" t="s">
        <v>14</v>
      </c>
      <c r="D350" s="38">
        <v>3.3000000000000002E-2</v>
      </c>
      <c r="E350" s="38">
        <f>[6]custo_material!$D$14</f>
        <v>324.13</v>
      </c>
      <c r="F350" s="36">
        <f t="shared" ref="F350:F356" si="31">D350*E350</f>
        <v>10.696290000000001</v>
      </c>
    </row>
    <row r="351" spans="1:8" ht="15.75" customHeight="1">
      <c r="A351" s="57" t="s">
        <v>15</v>
      </c>
      <c r="B351" s="38" t="str">
        <f>[6]custo_material!$B$16</f>
        <v>Chapa Compensada Resinada 10mm</v>
      </c>
      <c r="C351" s="55" t="s">
        <v>17</v>
      </c>
      <c r="D351" s="38">
        <v>19.12</v>
      </c>
      <c r="E351" s="38">
        <f>[6]custo_material!$D$16</f>
        <v>21.51</v>
      </c>
      <c r="F351" s="36">
        <f t="shared" si="31"/>
        <v>411.27120000000008</v>
      </c>
    </row>
    <row r="352" spans="1:8" ht="15.75" customHeight="1">
      <c r="A352" s="57" t="s">
        <v>18</v>
      </c>
      <c r="B352" s="38" t="str">
        <f>[6]custo_material!$B$15</f>
        <v>Chapa aço grossa preta 1/4"(6,35mm) 49,797kg/m²</v>
      </c>
      <c r="C352" s="55" t="s">
        <v>19</v>
      </c>
      <c r="D352" s="38">
        <v>4.6124999999999999E-2</v>
      </c>
      <c r="E352" s="38">
        <f>[6]custo_material!$D$15</f>
        <v>2.84</v>
      </c>
      <c r="F352" s="36">
        <f t="shared" si="31"/>
        <v>0.130995</v>
      </c>
    </row>
    <row r="353" spans="1:8" ht="15.75" customHeight="1">
      <c r="A353" s="57" t="s">
        <v>20</v>
      </c>
      <c r="B353" s="38" t="s">
        <v>113</v>
      </c>
      <c r="C353" s="55" t="s">
        <v>22</v>
      </c>
      <c r="D353" s="38">
        <v>2</v>
      </c>
      <c r="E353" s="38">
        <v>1.64</v>
      </c>
      <c r="F353" s="36">
        <f t="shared" ref="F353" si="32">D353*E353</f>
        <v>3.28</v>
      </c>
    </row>
    <row r="354" spans="1:8" ht="15.75" customHeight="1">
      <c r="A354" s="60"/>
      <c r="B354" s="37"/>
      <c r="C354" s="468" t="s">
        <v>29</v>
      </c>
      <c r="D354" s="468"/>
      <c r="E354" s="468"/>
      <c r="F354" s="61">
        <f>SUM(F349:F353)</f>
        <v>425.37848500000001</v>
      </c>
    </row>
    <row r="355" spans="1:8" ht="15.75" customHeight="1">
      <c r="A355" s="54" t="s">
        <v>30</v>
      </c>
      <c r="B355" s="32" t="s">
        <v>31</v>
      </c>
      <c r="C355" s="55"/>
      <c r="D355" s="39"/>
      <c r="E355" s="39"/>
      <c r="F355" s="58"/>
    </row>
    <row r="356" spans="1:8" ht="15.75" customHeight="1">
      <c r="A356" s="57" t="s">
        <v>32</v>
      </c>
      <c r="B356" s="38" t="str">
        <f>[6]custo_equipamento!$B$20</f>
        <v>Betoneira 580l eletrica trif, de 7,5hp e carregador mecanico</v>
      </c>
      <c r="C356" s="55" t="s">
        <v>34</v>
      </c>
      <c r="D356" s="38">
        <v>0.1</v>
      </c>
      <c r="E356" s="38">
        <f>[6]custo_equipamento!$E$20</f>
        <v>4.93</v>
      </c>
      <c r="F356" s="36">
        <f t="shared" si="31"/>
        <v>0.49299999999999999</v>
      </c>
    </row>
    <row r="357" spans="1:8" ht="15.75" customHeight="1">
      <c r="A357" s="60"/>
      <c r="B357" s="37"/>
      <c r="C357" s="468" t="s">
        <v>35</v>
      </c>
      <c r="D357" s="468"/>
      <c r="E357" s="468"/>
      <c r="F357" s="61">
        <f>SUM(F356)</f>
        <v>0.49299999999999999</v>
      </c>
    </row>
    <row r="358" spans="1:8" ht="15.75" customHeight="1">
      <c r="A358" s="54" t="s">
        <v>36</v>
      </c>
      <c r="B358" s="32" t="s">
        <v>37</v>
      </c>
      <c r="C358" s="62"/>
      <c r="D358" s="62"/>
      <c r="E358" s="62"/>
      <c r="F358" s="63"/>
    </row>
    <row r="359" spans="1:8" ht="15.75" customHeight="1">
      <c r="A359" s="57" t="s">
        <v>38</v>
      </c>
      <c r="B359" s="441" t="str">
        <f>[6]custo_profissional!$B$27</f>
        <v>Servente</v>
      </c>
      <c r="C359" s="55" t="s">
        <v>34</v>
      </c>
      <c r="D359" s="38">
        <v>0.65400000000000003</v>
      </c>
      <c r="E359" s="38">
        <f>[6]custo_profissional!$G$27</f>
        <v>11.66</v>
      </c>
      <c r="F359" s="36">
        <f>ROUND(D359*E359,2)</f>
        <v>7.63</v>
      </c>
    </row>
    <row r="360" spans="1:8" ht="15.75" customHeight="1">
      <c r="A360" s="57" t="s">
        <v>39</v>
      </c>
      <c r="B360" s="441" t="str">
        <f>[6]custo_profissional!$B$19</f>
        <v>Pedreiro</v>
      </c>
      <c r="C360" s="55" t="s">
        <v>34</v>
      </c>
      <c r="D360" s="38">
        <v>0.2</v>
      </c>
      <c r="E360" s="38">
        <f>[6]custo_profissional!$G$19</f>
        <v>14.4</v>
      </c>
      <c r="F360" s="36">
        <f>ROUND(D360*E360,2)</f>
        <v>2.88</v>
      </c>
    </row>
    <row r="361" spans="1:8" ht="15.75" customHeight="1">
      <c r="A361" s="57" t="s">
        <v>95</v>
      </c>
      <c r="B361" s="441" t="str">
        <f>custo_profissional!B17</f>
        <v>Carpinteiro</v>
      </c>
      <c r="C361" s="55" t="s">
        <v>34</v>
      </c>
      <c r="D361" s="38">
        <v>0.1</v>
      </c>
      <c r="E361" s="38">
        <f>[6]custo_profissional!G20</f>
        <v>14.4</v>
      </c>
      <c r="F361" s="36">
        <f>ROUND(D361*E361,2)</f>
        <v>1.44</v>
      </c>
    </row>
    <row r="362" spans="1:8" ht="15.75" customHeight="1">
      <c r="A362" s="64"/>
      <c r="B362" s="442"/>
      <c r="C362" s="468" t="s">
        <v>41</v>
      </c>
      <c r="D362" s="468"/>
      <c r="E362" s="468"/>
      <c r="F362" s="40">
        <f>SUM(F359:F361)</f>
        <v>11.95</v>
      </c>
    </row>
    <row r="363" spans="1:8" ht="15.75" customHeight="1">
      <c r="A363" s="469"/>
      <c r="B363" s="470"/>
      <c r="C363" s="470"/>
      <c r="D363" s="470"/>
      <c r="E363" s="470"/>
      <c r="F363" s="471"/>
    </row>
    <row r="364" spans="1:8" ht="15.75" customHeight="1">
      <c r="A364" s="64"/>
      <c r="B364" s="442"/>
      <c r="C364" s="468" t="s">
        <v>99</v>
      </c>
      <c r="D364" s="468"/>
      <c r="E364" s="468"/>
      <c r="F364" s="40">
        <f>F362+F357+F354</f>
        <v>437.821485</v>
      </c>
      <c r="H364" s="45">
        <v>35.97</v>
      </c>
    </row>
    <row r="365" spans="1:8" ht="15.75" customHeight="1">
      <c r="A365" s="64"/>
      <c r="B365" s="38"/>
      <c r="C365" s="472" t="s">
        <v>43</v>
      </c>
      <c r="D365" s="473"/>
      <c r="E365" s="65" t="e">
        <f>#REF!</f>
        <v>#REF!</v>
      </c>
      <c r="F365" s="66" t="e">
        <f>F364*E365</f>
        <v>#REF!</v>
      </c>
    </row>
    <row r="366" spans="1:8" ht="15.75" customHeight="1" thickBot="1">
      <c r="A366" s="68"/>
      <c r="B366" s="41"/>
      <c r="C366" s="474" t="s">
        <v>44</v>
      </c>
      <c r="D366" s="475"/>
      <c r="E366" s="476"/>
      <c r="F366" s="42" t="e">
        <f>F365+F364</f>
        <v>#REF!</v>
      </c>
    </row>
    <row r="367" spans="1:8" ht="15.75" customHeight="1"/>
    <row r="368" spans="1:8" ht="15.75" customHeight="1" thickBot="1"/>
    <row r="369" spans="1:8" ht="15.75" customHeight="1" thickBot="1">
      <c r="A369" s="50" t="e">
        <f>#REF!</f>
        <v>#REF!</v>
      </c>
      <c r="B369" s="465" t="e">
        <f>#REF!</f>
        <v>#REF!</v>
      </c>
      <c r="C369" s="466"/>
      <c r="D369" s="466"/>
      <c r="E369" s="466"/>
      <c r="F369" s="467"/>
    </row>
    <row r="370" spans="1:8" ht="15.75" customHeight="1">
      <c r="A370" s="51" t="s">
        <v>4</v>
      </c>
      <c r="B370" s="30" t="s">
        <v>5</v>
      </c>
      <c r="C370" s="52" t="s">
        <v>6</v>
      </c>
      <c r="D370" s="53" t="s">
        <v>7</v>
      </c>
      <c r="E370" s="53" t="s">
        <v>8</v>
      </c>
      <c r="F370" s="31" t="s">
        <v>9</v>
      </c>
    </row>
    <row r="371" spans="1:8" ht="15.75" customHeight="1">
      <c r="A371" s="54" t="s">
        <v>10</v>
      </c>
      <c r="B371" s="32" t="s">
        <v>11</v>
      </c>
      <c r="C371" s="55"/>
      <c r="D371" s="33"/>
      <c r="E371" s="33"/>
      <c r="F371" s="56"/>
    </row>
    <row r="372" spans="1:8" ht="15.75" customHeight="1">
      <c r="A372" s="57" t="s">
        <v>12</v>
      </c>
      <c r="B372" s="38" t="s">
        <v>114</v>
      </c>
      <c r="C372" s="55" t="s">
        <v>17</v>
      </c>
      <c r="D372" s="38">
        <v>4.8600000000000003</v>
      </c>
      <c r="E372" s="38">
        <v>0.44</v>
      </c>
      <c r="F372" s="36">
        <f t="shared" ref="F372:F374" si="33">D372*E372</f>
        <v>2.1384000000000003</v>
      </c>
    </row>
    <row r="373" spans="1:8" ht="15.75" customHeight="1">
      <c r="A373" s="57" t="s">
        <v>15</v>
      </c>
      <c r="B373" s="38" t="s">
        <v>115</v>
      </c>
      <c r="C373" s="55" t="s">
        <v>14</v>
      </c>
      <c r="D373" s="38">
        <v>1</v>
      </c>
      <c r="E373" s="38">
        <v>18.899999999999999</v>
      </c>
      <c r="F373" s="36">
        <f t="shared" si="33"/>
        <v>18.899999999999999</v>
      </c>
    </row>
    <row r="374" spans="1:8" ht="15.75" customHeight="1">
      <c r="A374" s="57" t="s">
        <v>18</v>
      </c>
      <c r="B374" s="38" t="s">
        <v>116</v>
      </c>
      <c r="C374" s="55" t="s">
        <v>17</v>
      </c>
      <c r="D374" s="38">
        <v>0.42</v>
      </c>
      <c r="E374" s="38">
        <v>3.75</v>
      </c>
      <c r="F374" s="36">
        <f t="shared" si="33"/>
        <v>1.575</v>
      </c>
    </row>
    <row r="375" spans="1:8" ht="15.75" customHeight="1">
      <c r="A375" s="60"/>
      <c r="B375" s="37"/>
      <c r="C375" s="468" t="s">
        <v>29</v>
      </c>
      <c r="D375" s="468"/>
      <c r="E375" s="468"/>
      <c r="F375" s="61">
        <f>SUM(F371:F374)</f>
        <v>22.613399999999999</v>
      </c>
    </row>
    <row r="376" spans="1:8" ht="15.75" customHeight="1">
      <c r="A376" s="54" t="s">
        <v>30</v>
      </c>
      <c r="B376" s="32" t="s">
        <v>37</v>
      </c>
      <c r="C376" s="62"/>
      <c r="D376" s="62"/>
      <c r="E376" s="62"/>
      <c r="F376" s="63"/>
    </row>
    <row r="377" spans="1:8" ht="15.75" customHeight="1">
      <c r="A377" s="57" t="s">
        <v>32</v>
      </c>
      <c r="B377" s="441" t="str">
        <f>[6]custo_profissional!$B$27</f>
        <v>Servente</v>
      </c>
      <c r="C377" s="55" t="s">
        <v>34</v>
      </c>
      <c r="D377" s="38">
        <v>0.26800000000000002</v>
      </c>
      <c r="E377" s="38">
        <f>[6]custo_profissional!$G$27</f>
        <v>11.66</v>
      </c>
      <c r="F377" s="36">
        <f>ROUND(D377*E377,2)</f>
        <v>3.12</v>
      </c>
    </row>
    <row r="378" spans="1:8" ht="15.75" customHeight="1">
      <c r="A378" s="57" t="s">
        <v>49</v>
      </c>
      <c r="B378" s="441" t="s">
        <v>117</v>
      </c>
      <c r="C378" s="55" t="s">
        <v>34</v>
      </c>
      <c r="D378" s="38">
        <v>0.61</v>
      </c>
      <c r="E378" s="38">
        <f>[6]custo_profissional!$G$19</f>
        <v>14.4</v>
      </c>
      <c r="F378" s="36">
        <f>ROUND(D378*E378,2)</f>
        <v>8.7799999999999994</v>
      </c>
    </row>
    <row r="379" spans="1:8" ht="15.75" customHeight="1">
      <c r="A379" s="64"/>
      <c r="B379" s="442"/>
      <c r="C379" s="468" t="s">
        <v>50</v>
      </c>
      <c r="D379" s="468"/>
      <c r="E379" s="468"/>
      <c r="F379" s="40">
        <f>SUM(F377:F378)</f>
        <v>11.899999999999999</v>
      </c>
    </row>
    <row r="380" spans="1:8" ht="15.75" customHeight="1">
      <c r="A380" s="469"/>
      <c r="B380" s="470"/>
      <c r="C380" s="470"/>
      <c r="D380" s="470"/>
      <c r="E380" s="470"/>
      <c r="F380" s="471"/>
    </row>
    <row r="381" spans="1:8" ht="15.75" customHeight="1">
      <c r="A381" s="64"/>
      <c r="B381" s="442"/>
      <c r="C381" s="468" t="s">
        <v>42</v>
      </c>
      <c r="D381" s="468"/>
      <c r="E381" s="468"/>
      <c r="F381" s="40">
        <f>F379+F375</f>
        <v>34.513399999999997</v>
      </c>
      <c r="H381" s="45">
        <v>34.51</v>
      </c>
    </row>
    <row r="382" spans="1:8" ht="15.75" customHeight="1">
      <c r="A382" s="64"/>
      <c r="B382" s="38"/>
      <c r="C382" s="472" t="s">
        <v>43</v>
      </c>
      <c r="D382" s="473"/>
      <c r="E382" s="65" t="e">
        <f>#REF!</f>
        <v>#REF!</v>
      </c>
      <c r="F382" s="66" t="e">
        <f>F381*E382</f>
        <v>#REF!</v>
      </c>
    </row>
    <row r="383" spans="1:8" ht="15.75" customHeight="1" thickBot="1">
      <c r="A383" s="68"/>
      <c r="B383" s="41"/>
      <c r="C383" s="474" t="s">
        <v>44</v>
      </c>
      <c r="D383" s="475"/>
      <c r="E383" s="476"/>
      <c r="F383" s="42" t="e">
        <f>F382+F381-0.01</f>
        <v>#REF!</v>
      </c>
    </row>
    <row r="384" spans="1:8" ht="8.25" customHeight="1"/>
    <row r="385" spans="1:8" ht="8.25" customHeight="1" thickBot="1"/>
    <row r="386" spans="1:8" ht="15.75" customHeight="1" thickBot="1">
      <c r="A386" s="50" t="e">
        <f>#REF!</f>
        <v>#REF!</v>
      </c>
      <c r="B386" s="465" t="e">
        <f>#REF!</f>
        <v>#REF!</v>
      </c>
      <c r="C386" s="466"/>
      <c r="D386" s="466"/>
      <c r="E386" s="466"/>
      <c r="F386" s="467"/>
    </row>
    <row r="387" spans="1:8" ht="15.75" customHeight="1">
      <c r="A387" s="51" t="s">
        <v>4</v>
      </c>
      <c r="B387" s="30" t="s">
        <v>5</v>
      </c>
      <c r="C387" s="52" t="s">
        <v>6</v>
      </c>
      <c r="D387" s="53" t="s">
        <v>7</v>
      </c>
      <c r="E387" s="53" t="s">
        <v>8</v>
      </c>
      <c r="F387" s="31" t="s">
        <v>9</v>
      </c>
    </row>
    <row r="388" spans="1:8" ht="15.75" customHeight="1">
      <c r="A388" s="54" t="s">
        <v>10</v>
      </c>
      <c r="B388" s="32" t="s">
        <v>11</v>
      </c>
      <c r="C388" s="55"/>
      <c r="D388" s="33"/>
      <c r="E388" s="33"/>
      <c r="F388" s="56"/>
    </row>
    <row r="389" spans="1:8" ht="15.75" customHeight="1">
      <c r="A389" s="57" t="s">
        <v>12</v>
      </c>
      <c r="B389" s="441" t="s">
        <v>118</v>
      </c>
      <c r="C389" s="55" t="s">
        <v>119</v>
      </c>
      <c r="D389" s="34">
        <v>4.1500000000000002E-2</v>
      </c>
      <c r="E389" s="33">
        <v>64.25</v>
      </c>
      <c r="F389" s="58">
        <f t="shared" ref="F389:F390" si="34">D389*E389</f>
        <v>2.6663749999999999</v>
      </c>
    </row>
    <row r="390" spans="1:8" ht="15.75" customHeight="1">
      <c r="A390" s="57" t="s">
        <v>15</v>
      </c>
      <c r="B390" s="441" t="s">
        <v>120</v>
      </c>
      <c r="C390" s="55" t="s">
        <v>58</v>
      </c>
      <c r="D390" s="34">
        <v>0.06</v>
      </c>
      <c r="E390" s="33">
        <v>0.56000000000000005</v>
      </c>
      <c r="F390" s="58">
        <f t="shared" si="34"/>
        <v>3.3600000000000005E-2</v>
      </c>
    </row>
    <row r="391" spans="1:8" ht="15.75" customHeight="1">
      <c r="A391" s="60"/>
      <c r="B391" s="37"/>
      <c r="C391" s="468" t="s">
        <v>29</v>
      </c>
      <c r="D391" s="468"/>
      <c r="E391" s="468"/>
      <c r="F391" s="61">
        <f>SUM(F389:F390)</f>
        <v>2.6999749999999998</v>
      </c>
    </row>
    <row r="392" spans="1:8" ht="15.75" customHeight="1">
      <c r="A392" s="54" t="s">
        <v>30</v>
      </c>
      <c r="B392" s="32" t="s">
        <v>37</v>
      </c>
      <c r="C392" s="62"/>
      <c r="D392" s="62"/>
      <c r="E392" s="62"/>
      <c r="F392" s="63"/>
    </row>
    <row r="393" spans="1:8" ht="15.75" customHeight="1">
      <c r="A393" s="57" t="s">
        <v>32</v>
      </c>
      <c r="B393" s="441" t="str">
        <f>[6]custo_profissional!$B$27</f>
        <v>Servente</v>
      </c>
      <c r="C393" s="55" t="s">
        <v>34</v>
      </c>
      <c r="D393" s="39">
        <v>0.114</v>
      </c>
      <c r="E393" s="39">
        <f>[6]custo_profissional!$G$27</f>
        <v>11.66</v>
      </c>
      <c r="F393" s="36">
        <f>ROUND(D393*E393,2)</f>
        <v>1.33</v>
      </c>
    </row>
    <row r="394" spans="1:8" ht="15.75" customHeight="1">
      <c r="A394" s="57" t="s">
        <v>49</v>
      </c>
      <c r="B394" s="441" t="str">
        <f>[6]custo_profissional!$B$23</f>
        <v>Pintor</v>
      </c>
      <c r="C394" s="55" t="s">
        <v>34</v>
      </c>
      <c r="D394" s="39">
        <v>0.312</v>
      </c>
      <c r="E394" s="39">
        <f>[6]custo_profissional!$G$23</f>
        <v>14.4</v>
      </c>
      <c r="F394" s="36">
        <f>ROUND(D394*E394,2)</f>
        <v>4.49</v>
      </c>
    </row>
    <row r="395" spans="1:8" ht="15.75" customHeight="1">
      <c r="A395" s="64"/>
      <c r="B395" s="442"/>
      <c r="C395" s="477" t="s">
        <v>50</v>
      </c>
      <c r="D395" s="478"/>
      <c r="E395" s="479"/>
      <c r="F395" s="40">
        <f>SUM(F393:F394)</f>
        <v>5.82</v>
      </c>
    </row>
    <row r="396" spans="1:8" ht="15.75" customHeight="1">
      <c r="A396" s="469"/>
      <c r="B396" s="470"/>
      <c r="C396" s="470"/>
      <c r="D396" s="470"/>
      <c r="E396" s="470"/>
      <c r="F396" s="471"/>
    </row>
    <row r="397" spans="1:8" ht="15.75" customHeight="1">
      <c r="A397" s="64"/>
      <c r="B397" s="442"/>
      <c r="C397" s="468" t="s">
        <v>42</v>
      </c>
      <c r="D397" s="468"/>
      <c r="E397" s="468"/>
      <c r="F397" s="40">
        <f>F395+F391</f>
        <v>8.5199750000000005</v>
      </c>
      <c r="H397" s="45">
        <v>8.52</v>
      </c>
    </row>
    <row r="398" spans="1:8" ht="15.75" customHeight="1">
      <c r="A398" s="64"/>
      <c r="B398" s="38"/>
      <c r="C398" s="472" t="s">
        <v>43</v>
      </c>
      <c r="D398" s="473"/>
      <c r="E398" s="65" t="e">
        <f>#REF!</f>
        <v>#REF!</v>
      </c>
      <c r="F398" s="66" t="e">
        <f>F397*E398</f>
        <v>#REF!</v>
      </c>
    </row>
    <row r="399" spans="1:8" ht="15.75" customHeight="1" thickBot="1">
      <c r="A399" s="68"/>
      <c r="B399" s="41"/>
      <c r="C399" s="474" t="s">
        <v>44</v>
      </c>
      <c r="D399" s="475"/>
      <c r="E399" s="476"/>
      <c r="F399" s="42" t="e">
        <f>F398+F397</f>
        <v>#REF!</v>
      </c>
    </row>
    <row r="400" spans="1:8" ht="15.75" customHeight="1"/>
    <row r="401" spans="1:8" ht="15.75" customHeight="1" thickBot="1"/>
    <row r="402" spans="1:8" ht="15.75" customHeight="1" thickBot="1">
      <c r="A402" s="50" t="e">
        <f>#REF!</f>
        <v>#REF!</v>
      </c>
      <c r="B402" s="465" t="e">
        <f>#REF!</f>
        <v>#REF!</v>
      </c>
      <c r="C402" s="466"/>
      <c r="D402" s="466"/>
      <c r="E402" s="466"/>
      <c r="F402" s="467"/>
    </row>
    <row r="403" spans="1:8" ht="15.75" customHeight="1">
      <c r="A403" s="51" t="s">
        <v>4</v>
      </c>
      <c r="B403" s="30" t="s">
        <v>5</v>
      </c>
      <c r="C403" s="52" t="s">
        <v>6</v>
      </c>
      <c r="D403" s="53" t="s">
        <v>7</v>
      </c>
      <c r="E403" s="53" t="s">
        <v>8</v>
      </c>
      <c r="F403" s="31" t="s">
        <v>9</v>
      </c>
    </row>
    <row r="404" spans="1:8" ht="15.75" customHeight="1">
      <c r="A404" s="54" t="s">
        <v>10</v>
      </c>
      <c r="B404" s="32" t="s">
        <v>11</v>
      </c>
      <c r="C404" s="55"/>
      <c r="D404" s="33"/>
      <c r="E404" s="33"/>
      <c r="F404" s="56"/>
    </row>
    <row r="405" spans="1:8" ht="15.75" customHeight="1">
      <c r="A405" s="57" t="s">
        <v>12</v>
      </c>
      <c r="B405" s="441" t="s">
        <v>121</v>
      </c>
      <c r="C405" s="55" t="s">
        <v>101</v>
      </c>
      <c r="D405" s="34">
        <v>0.33</v>
      </c>
      <c r="E405" s="33">
        <v>13.87</v>
      </c>
      <c r="F405" s="58">
        <f t="shared" ref="F405" si="35">D405*E405</f>
        <v>4.5770999999999997</v>
      </c>
    </row>
    <row r="406" spans="1:8" ht="15.75" customHeight="1">
      <c r="A406" s="60"/>
      <c r="B406" s="37"/>
      <c r="C406" s="468" t="s">
        <v>29</v>
      </c>
      <c r="D406" s="468"/>
      <c r="E406" s="468"/>
      <c r="F406" s="61">
        <f>SUM(F405:F405)</f>
        <v>4.5770999999999997</v>
      </c>
    </row>
    <row r="407" spans="1:8" ht="15.75" customHeight="1">
      <c r="A407" s="54" t="s">
        <v>30</v>
      </c>
      <c r="B407" s="32" t="s">
        <v>37</v>
      </c>
      <c r="C407" s="62"/>
      <c r="D407" s="62"/>
      <c r="E407" s="62"/>
      <c r="F407" s="63"/>
    </row>
    <row r="408" spans="1:8" ht="15.75" customHeight="1">
      <c r="A408" s="57" t="s">
        <v>32</v>
      </c>
      <c r="B408" s="441" t="str">
        <f>[6]custo_profissional!$B$27</f>
        <v>Servente</v>
      </c>
      <c r="C408" s="55" t="s">
        <v>34</v>
      </c>
      <c r="D408" s="39">
        <v>6.9000000000000006E-2</v>
      </c>
      <c r="E408" s="39">
        <f>[6]custo_profissional!$G$27</f>
        <v>11.66</v>
      </c>
      <c r="F408" s="36">
        <f>ROUND(D408*E408,2)</f>
        <v>0.8</v>
      </c>
    </row>
    <row r="409" spans="1:8" ht="15.75" customHeight="1">
      <c r="A409" s="57" t="s">
        <v>49</v>
      </c>
      <c r="B409" s="441" t="str">
        <f>[6]custo_profissional!$B$23</f>
        <v>Pintor</v>
      </c>
      <c r="C409" s="55" t="s">
        <v>34</v>
      </c>
      <c r="D409" s="39">
        <v>0.13400000000000001</v>
      </c>
      <c r="E409" s="39">
        <f>[6]custo_profissional!$G$23</f>
        <v>14.4</v>
      </c>
      <c r="F409" s="36">
        <f>ROUND(D409*E409,2)</f>
        <v>1.93</v>
      </c>
    </row>
    <row r="410" spans="1:8" ht="15.75" customHeight="1">
      <c r="A410" s="64"/>
      <c r="B410" s="442"/>
      <c r="C410" s="477" t="s">
        <v>50</v>
      </c>
      <c r="D410" s="478"/>
      <c r="E410" s="479"/>
      <c r="F410" s="40">
        <f>SUM(F408:F409)</f>
        <v>2.73</v>
      </c>
    </row>
    <row r="411" spans="1:8" ht="15.75" customHeight="1">
      <c r="A411" s="469"/>
      <c r="B411" s="470"/>
      <c r="C411" s="470"/>
      <c r="D411" s="470"/>
      <c r="E411" s="470"/>
      <c r="F411" s="471"/>
    </row>
    <row r="412" spans="1:8" ht="15.75" customHeight="1">
      <c r="A412" s="64"/>
      <c r="B412" s="442"/>
      <c r="C412" s="468" t="s">
        <v>42</v>
      </c>
      <c r="D412" s="468"/>
      <c r="E412" s="468"/>
      <c r="F412" s="40">
        <f>F410+F406</f>
        <v>7.3071000000000002</v>
      </c>
      <c r="H412" s="45">
        <v>7.31</v>
      </c>
    </row>
    <row r="413" spans="1:8" ht="15.75" customHeight="1">
      <c r="A413" s="64"/>
      <c r="B413" s="38"/>
      <c r="C413" s="472" t="s">
        <v>43</v>
      </c>
      <c r="D413" s="473"/>
      <c r="E413" s="65" t="e">
        <f>#REF!</f>
        <v>#REF!</v>
      </c>
      <c r="F413" s="66" t="e">
        <f>F412*E413</f>
        <v>#REF!</v>
      </c>
    </row>
    <row r="414" spans="1:8" ht="15.75" customHeight="1" thickBot="1">
      <c r="A414" s="68"/>
      <c r="B414" s="41"/>
      <c r="C414" s="474" t="s">
        <v>44</v>
      </c>
      <c r="D414" s="475"/>
      <c r="E414" s="476"/>
      <c r="F414" s="42" t="e">
        <f>F413+F412</f>
        <v>#REF!</v>
      </c>
    </row>
    <row r="415" spans="1:8" ht="15.75" customHeight="1"/>
    <row r="416" spans="1:8" ht="15.75" customHeight="1" thickBot="1"/>
    <row r="417" spans="1:8" ht="15.75" customHeight="1" thickBot="1">
      <c r="A417" s="50" t="e">
        <f>#REF!</f>
        <v>#REF!</v>
      </c>
      <c r="B417" s="465" t="e">
        <f>#REF!</f>
        <v>#REF!</v>
      </c>
      <c r="C417" s="466"/>
      <c r="D417" s="466"/>
      <c r="E417" s="466"/>
      <c r="F417" s="467"/>
    </row>
    <row r="418" spans="1:8" ht="15.75" customHeight="1">
      <c r="A418" s="51" t="s">
        <v>4</v>
      </c>
      <c r="B418" s="30" t="s">
        <v>5</v>
      </c>
      <c r="C418" s="52" t="s">
        <v>6</v>
      </c>
      <c r="D418" s="53" t="s">
        <v>7</v>
      </c>
      <c r="E418" s="53" t="s">
        <v>8</v>
      </c>
      <c r="F418" s="31" t="s">
        <v>9</v>
      </c>
    </row>
    <row r="419" spans="1:8" ht="15.75" customHeight="1">
      <c r="A419" s="54" t="s">
        <v>10</v>
      </c>
      <c r="B419" s="32" t="s">
        <v>11</v>
      </c>
      <c r="C419" s="55"/>
      <c r="D419" s="33"/>
      <c r="E419" s="33"/>
      <c r="F419" s="56"/>
    </row>
    <row r="420" spans="1:8" ht="15.75" customHeight="1">
      <c r="A420" s="57" t="s">
        <v>15</v>
      </c>
      <c r="B420" s="441" t="s">
        <v>122</v>
      </c>
      <c r="C420" s="55" t="s">
        <v>101</v>
      </c>
      <c r="D420" s="34">
        <v>0.16</v>
      </c>
      <c r="E420" s="33">
        <v>5.96</v>
      </c>
      <c r="F420" s="58">
        <f t="shared" ref="F420" si="36">D420*E420</f>
        <v>0.9536</v>
      </c>
    </row>
    <row r="421" spans="1:8" ht="15.75" customHeight="1">
      <c r="A421" s="60"/>
      <c r="B421" s="37"/>
      <c r="C421" s="468" t="s">
        <v>29</v>
      </c>
      <c r="D421" s="468"/>
      <c r="E421" s="468"/>
      <c r="F421" s="61">
        <f>SUM(F420:F420)</f>
        <v>0.9536</v>
      </c>
    </row>
    <row r="422" spans="1:8" ht="15.75" customHeight="1">
      <c r="A422" s="54" t="s">
        <v>30</v>
      </c>
      <c r="B422" s="32" t="s">
        <v>37</v>
      </c>
      <c r="C422" s="62"/>
      <c r="D422" s="62"/>
      <c r="E422" s="62"/>
      <c r="F422" s="63"/>
    </row>
    <row r="423" spans="1:8" ht="15.75" customHeight="1">
      <c r="A423" s="57" t="s">
        <v>32</v>
      </c>
      <c r="B423" s="441" t="str">
        <f>[6]custo_profissional!$B$27</f>
        <v>Servente</v>
      </c>
      <c r="C423" s="55" t="s">
        <v>34</v>
      </c>
      <c r="D423" s="39">
        <v>1.0999999999999999E-2</v>
      </c>
      <c r="E423" s="39">
        <f>[6]custo_profissional!$G$27</f>
        <v>11.66</v>
      </c>
      <c r="F423" s="36">
        <f>ROUND(D423*E423,2)</f>
        <v>0.13</v>
      </c>
    </row>
    <row r="424" spans="1:8" ht="15.75" customHeight="1">
      <c r="A424" s="57" t="s">
        <v>49</v>
      </c>
      <c r="B424" s="441" t="str">
        <f>[6]custo_profissional!$B$23</f>
        <v>Pintor</v>
      </c>
      <c r="C424" s="55" t="s">
        <v>34</v>
      </c>
      <c r="D424" s="39">
        <v>0.03</v>
      </c>
      <c r="E424" s="39">
        <f>[6]custo_profissional!$G$23</f>
        <v>14.4</v>
      </c>
      <c r="F424" s="36">
        <f>ROUND(D424*E424,2)</f>
        <v>0.43</v>
      </c>
    </row>
    <row r="425" spans="1:8" ht="15.75" customHeight="1">
      <c r="A425" s="64"/>
      <c r="B425" s="442"/>
      <c r="C425" s="477" t="s">
        <v>50</v>
      </c>
      <c r="D425" s="478"/>
      <c r="E425" s="479"/>
      <c r="F425" s="40">
        <f>SUM(F423:F424)</f>
        <v>0.56000000000000005</v>
      </c>
    </row>
    <row r="426" spans="1:8" ht="15.75" customHeight="1">
      <c r="A426" s="469"/>
      <c r="B426" s="470"/>
      <c r="C426" s="470"/>
      <c r="D426" s="470"/>
      <c r="E426" s="470"/>
      <c r="F426" s="471"/>
    </row>
    <row r="427" spans="1:8" ht="15.75" customHeight="1">
      <c r="A427" s="64"/>
      <c r="B427" s="442"/>
      <c r="C427" s="468" t="s">
        <v>42</v>
      </c>
      <c r="D427" s="468"/>
      <c r="E427" s="468"/>
      <c r="F427" s="40">
        <f>F425+F421</f>
        <v>1.5136000000000001</v>
      </c>
      <c r="H427" s="45">
        <v>1.51</v>
      </c>
    </row>
    <row r="428" spans="1:8" ht="15.75" customHeight="1">
      <c r="A428" s="64"/>
      <c r="B428" s="38"/>
      <c r="C428" s="472" t="s">
        <v>43</v>
      </c>
      <c r="D428" s="473"/>
      <c r="E428" s="65" t="e">
        <f>#REF!</f>
        <v>#REF!</v>
      </c>
      <c r="F428" s="66" t="e">
        <f>F427*E428</f>
        <v>#REF!</v>
      </c>
    </row>
    <row r="429" spans="1:8" ht="15.75" customHeight="1" thickBot="1">
      <c r="A429" s="68"/>
      <c r="B429" s="41"/>
      <c r="C429" s="474" t="s">
        <v>44</v>
      </c>
      <c r="D429" s="475"/>
      <c r="E429" s="476"/>
      <c r="F429" s="42" t="e">
        <f>F428+F427-0.01</f>
        <v>#REF!</v>
      </c>
    </row>
    <row r="430" spans="1:8" ht="15.75" customHeight="1"/>
    <row r="431" spans="1:8" ht="15.75" customHeight="1" thickBot="1"/>
    <row r="432" spans="1:8" ht="15" thickBot="1">
      <c r="A432" s="71" t="e">
        <f>#REF!</f>
        <v>#REF!</v>
      </c>
      <c r="B432" s="465" t="e">
        <f>#REF!</f>
        <v>#REF!</v>
      </c>
      <c r="C432" s="466"/>
      <c r="D432" s="466"/>
      <c r="E432" s="466"/>
      <c r="F432" s="467"/>
    </row>
    <row r="433" spans="1:8">
      <c r="A433" s="51" t="s">
        <v>4</v>
      </c>
      <c r="B433" s="30" t="s">
        <v>5</v>
      </c>
      <c r="C433" s="52" t="s">
        <v>6</v>
      </c>
      <c r="D433" s="53" t="s">
        <v>7</v>
      </c>
      <c r="E433" s="53" t="s">
        <v>8</v>
      </c>
      <c r="F433" s="31" t="s">
        <v>9</v>
      </c>
    </row>
    <row r="434" spans="1:8" ht="22.5" customHeight="1">
      <c r="A434" s="54" t="s">
        <v>10</v>
      </c>
      <c r="B434" s="32" t="s">
        <v>11</v>
      </c>
      <c r="C434" s="55"/>
      <c r="D434" s="33"/>
      <c r="E434" s="33"/>
      <c r="F434" s="56"/>
    </row>
    <row r="435" spans="1:8">
      <c r="A435" s="57" t="s">
        <v>12</v>
      </c>
      <c r="B435" s="38" t="str">
        <f>[6]custo_material!B14</f>
        <v>Balancim de aluminio e vidro tipo maxim-air</v>
      </c>
      <c r="C435" s="55" t="s">
        <v>14</v>
      </c>
      <c r="D435" s="38">
        <f>1.2*0.004</f>
        <v>4.7999999999999996E-3</v>
      </c>
      <c r="E435" s="38">
        <f>[6]custo_material!D14</f>
        <v>324.13</v>
      </c>
      <c r="F435" s="36">
        <f t="shared" ref="F435:F437" si="37">D435*E435</f>
        <v>1.5558239999999999</v>
      </c>
    </row>
    <row r="436" spans="1:8">
      <c r="A436" s="57" t="s">
        <v>15</v>
      </c>
      <c r="B436" s="38" t="str">
        <f>[6]custo_material!B16</f>
        <v>Chapa Compensada Resinada 10mm</v>
      </c>
      <c r="C436" s="55" t="s">
        <v>17</v>
      </c>
      <c r="D436" s="38">
        <f>387.77*0.004</f>
        <v>1.55108</v>
      </c>
      <c r="E436" s="38">
        <f>[6]custo_material!D16</f>
        <v>21.51</v>
      </c>
      <c r="F436" s="36">
        <f t="shared" si="37"/>
        <v>33.363730800000006</v>
      </c>
    </row>
    <row r="437" spans="1:8">
      <c r="A437" s="57" t="s">
        <v>18</v>
      </c>
      <c r="B437" s="38" t="s">
        <v>123</v>
      </c>
      <c r="C437" s="55" t="s">
        <v>58</v>
      </c>
      <c r="D437" s="34">
        <v>1</v>
      </c>
      <c r="E437" s="33">
        <v>213.75</v>
      </c>
      <c r="F437" s="36">
        <f t="shared" si="37"/>
        <v>213.75</v>
      </c>
    </row>
    <row r="438" spans="1:8">
      <c r="A438" s="60"/>
      <c r="B438" s="37"/>
      <c r="C438" s="468" t="s">
        <v>29</v>
      </c>
      <c r="D438" s="468"/>
      <c r="E438" s="468"/>
      <c r="F438" s="61">
        <f>SUM(F435:F437)</f>
        <v>248.66955480000001</v>
      </c>
    </row>
    <row r="439" spans="1:8">
      <c r="A439" s="54" t="s">
        <v>30</v>
      </c>
      <c r="B439" s="32" t="s">
        <v>37</v>
      </c>
      <c r="C439" s="62"/>
      <c r="D439" s="62"/>
      <c r="E439" s="62"/>
      <c r="F439" s="63"/>
    </row>
    <row r="440" spans="1:8">
      <c r="A440" s="57" t="s">
        <v>32</v>
      </c>
      <c r="B440" s="441" t="str">
        <f>[6]custo_profissional!B27</f>
        <v>Servente</v>
      </c>
      <c r="C440" s="55" t="s">
        <v>34</v>
      </c>
      <c r="D440" s="39">
        <v>0.5</v>
      </c>
      <c r="E440" s="39">
        <f>[6]custo_profissional!G27</f>
        <v>11.66</v>
      </c>
      <c r="F440" s="36">
        <f>ROUND(D440*E440,2)</f>
        <v>5.83</v>
      </c>
    </row>
    <row r="441" spans="1:8">
      <c r="A441" s="57" t="s">
        <v>49</v>
      </c>
      <c r="B441" s="441" t="s">
        <v>124</v>
      </c>
      <c r="C441" s="55" t="s">
        <v>34</v>
      </c>
      <c r="D441" s="39">
        <v>1.2</v>
      </c>
      <c r="E441" s="39">
        <f>[6]custo_profissional!G25</f>
        <v>14.4</v>
      </c>
      <c r="F441" s="36">
        <f>ROUND(D441*E441,2)</f>
        <v>17.28</v>
      </c>
    </row>
    <row r="442" spans="1:8">
      <c r="A442" s="64"/>
      <c r="B442" s="442"/>
      <c r="C442" s="477" t="s">
        <v>50</v>
      </c>
      <c r="D442" s="478"/>
      <c r="E442" s="479"/>
      <c r="F442" s="40">
        <f>SUM(F440:F441)</f>
        <v>23.11</v>
      </c>
    </row>
    <row r="443" spans="1:8" ht="15" customHeight="1">
      <c r="A443" s="469"/>
      <c r="B443" s="470"/>
      <c r="C443" s="470"/>
      <c r="D443" s="470"/>
      <c r="E443" s="470"/>
      <c r="F443" s="471"/>
    </row>
    <row r="444" spans="1:8" ht="15" customHeight="1">
      <c r="A444" s="64"/>
      <c r="B444" s="442"/>
      <c r="C444" s="468" t="s">
        <v>42</v>
      </c>
      <c r="D444" s="468"/>
      <c r="E444" s="468"/>
      <c r="F444" s="40">
        <f>F442+F438</f>
        <v>271.77955480000003</v>
      </c>
      <c r="H444" s="45">
        <v>238.1</v>
      </c>
    </row>
    <row r="445" spans="1:8">
      <c r="A445" s="64"/>
      <c r="B445" s="38"/>
      <c r="C445" s="472" t="s">
        <v>43</v>
      </c>
      <c r="D445" s="473"/>
      <c r="E445" s="65" t="e">
        <f>#REF!</f>
        <v>#REF!</v>
      </c>
      <c r="F445" s="66" t="e">
        <f>F444*E445</f>
        <v>#REF!</v>
      </c>
    </row>
    <row r="446" spans="1:8" ht="15.75" customHeight="1" thickBot="1">
      <c r="A446" s="68"/>
      <c r="B446" s="41"/>
      <c r="C446" s="474" t="s">
        <v>44</v>
      </c>
      <c r="D446" s="475"/>
      <c r="E446" s="476"/>
      <c r="F446" s="42" t="e">
        <f>F445+F444</f>
        <v>#REF!</v>
      </c>
    </row>
    <row r="449" spans="1:8" ht="15.75" customHeight="1" thickBot="1">
      <c r="H449" s="45">
        <v>354.47</v>
      </c>
    </row>
    <row r="450" spans="1:8" ht="15" thickBot="1">
      <c r="A450" s="50" t="e">
        <f>#REF!</f>
        <v>#REF!</v>
      </c>
      <c r="B450" s="465" t="e">
        <f>#REF!</f>
        <v>#REF!</v>
      </c>
      <c r="C450" s="466"/>
      <c r="D450" s="466"/>
      <c r="E450" s="466"/>
      <c r="F450" s="467"/>
    </row>
    <row r="451" spans="1:8">
      <c r="A451" s="51" t="s">
        <v>4</v>
      </c>
      <c r="B451" s="30" t="s">
        <v>5</v>
      </c>
      <c r="C451" s="52" t="s">
        <v>6</v>
      </c>
      <c r="D451" s="53" t="s">
        <v>7</v>
      </c>
      <c r="E451" s="53" t="s">
        <v>8</v>
      </c>
      <c r="F451" s="31" t="s">
        <v>9</v>
      </c>
    </row>
    <row r="452" spans="1:8">
      <c r="A452" s="54" t="s">
        <v>10</v>
      </c>
      <c r="B452" s="32" t="s">
        <v>11</v>
      </c>
      <c r="C452" s="55"/>
      <c r="D452" s="33"/>
      <c r="E452" s="33"/>
      <c r="F452" s="56"/>
    </row>
    <row r="453" spans="1:8">
      <c r="A453" s="57" t="s">
        <v>12</v>
      </c>
      <c r="B453" s="441" t="s">
        <v>125</v>
      </c>
      <c r="C453" s="55" t="s">
        <v>19</v>
      </c>
      <c r="D453" s="39">
        <v>5.0000000000000001E-3</v>
      </c>
      <c r="E453" s="33">
        <v>113.91</v>
      </c>
      <c r="F453" s="58">
        <f>D453*E453</f>
        <v>0.56955</v>
      </c>
    </row>
    <row r="454" spans="1:8">
      <c r="A454" s="57" t="s">
        <v>18</v>
      </c>
      <c r="B454" s="441" t="s">
        <v>126</v>
      </c>
      <c r="C454" s="55" t="s">
        <v>17</v>
      </c>
      <c r="D454" s="39">
        <v>7.3999999999999996E-2</v>
      </c>
      <c r="E454" s="33">
        <v>1.62</v>
      </c>
      <c r="F454" s="58">
        <f t="shared" ref="F454:F458" si="38">D454*E454</f>
        <v>0.11988</v>
      </c>
    </row>
    <row r="455" spans="1:8">
      <c r="A455" s="57" t="s">
        <v>20</v>
      </c>
      <c r="B455" s="441" t="s">
        <v>127</v>
      </c>
      <c r="C455" s="55" t="s">
        <v>17</v>
      </c>
      <c r="D455" s="39">
        <v>7.3999999999999996E-2</v>
      </c>
      <c r="E455" s="33">
        <v>0.1</v>
      </c>
      <c r="F455" s="58">
        <f t="shared" si="38"/>
        <v>7.4000000000000003E-3</v>
      </c>
    </row>
    <row r="456" spans="1:8">
      <c r="A456" s="57" t="s">
        <v>23</v>
      </c>
      <c r="B456" s="441" t="s">
        <v>128</v>
      </c>
      <c r="C456" s="55" t="s">
        <v>58</v>
      </c>
      <c r="D456" s="39">
        <v>1</v>
      </c>
      <c r="E456" s="33">
        <v>33.26</v>
      </c>
      <c r="F456" s="58">
        <f t="shared" si="38"/>
        <v>33.26</v>
      </c>
    </row>
    <row r="457" spans="1:8">
      <c r="A457" s="57" t="s">
        <v>25</v>
      </c>
      <c r="B457" s="441" t="str">
        <f>[6]custo_material!B14</f>
        <v>Balancim de aluminio e vidro tipo maxim-air</v>
      </c>
      <c r="C457" s="55" t="s">
        <v>19</v>
      </c>
      <c r="D457" s="39">
        <v>3.2000000000000001E-2</v>
      </c>
      <c r="E457" s="33">
        <v>57.5</v>
      </c>
      <c r="F457" s="58">
        <f t="shared" si="38"/>
        <v>1.84</v>
      </c>
    </row>
    <row r="458" spans="1:8">
      <c r="A458" s="57" t="s">
        <v>27</v>
      </c>
      <c r="B458" s="441" t="s">
        <v>129</v>
      </c>
      <c r="C458" s="55" t="s">
        <v>19</v>
      </c>
      <c r="D458" s="39">
        <v>7.3999999999999996E-2</v>
      </c>
      <c r="E458" s="33">
        <v>68.38</v>
      </c>
      <c r="F458" s="58">
        <f t="shared" si="38"/>
        <v>5.0601199999999995</v>
      </c>
    </row>
    <row r="459" spans="1:8">
      <c r="A459" s="57"/>
      <c r="B459" s="441"/>
      <c r="C459" s="55"/>
      <c r="D459" s="39"/>
      <c r="E459" s="33"/>
      <c r="F459" s="58"/>
    </row>
    <row r="460" spans="1:8">
      <c r="A460" s="60"/>
      <c r="B460" s="37"/>
      <c r="C460" s="468" t="s">
        <v>29</v>
      </c>
      <c r="D460" s="468"/>
      <c r="E460" s="468"/>
      <c r="F460" s="61">
        <f>SUM(F453:F459)</f>
        <v>40.856949999999998</v>
      </c>
    </row>
    <row r="461" spans="1:8">
      <c r="A461" s="54" t="s">
        <v>30</v>
      </c>
      <c r="B461" s="32" t="s">
        <v>37</v>
      </c>
      <c r="C461" s="62"/>
      <c r="D461" s="62"/>
      <c r="E461" s="62"/>
      <c r="F461" s="63"/>
    </row>
    <row r="462" spans="1:8">
      <c r="A462" s="57" t="s">
        <v>32</v>
      </c>
      <c r="B462" s="441" t="str">
        <f>[6]custo_profissional!B26</f>
        <v>Jardineiro</v>
      </c>
      <c r="C462" s="55" t="s">
        <v>34</v>
      </c>
      <c r="D462" s="39">
        <v>0.09</v>
      </c>
      <c r="E462" s="39">
        <f>[6]custo_profissional!G26</f>
        <v>14.4</v>
      </c>
      <c r="F462" s="36">
        <f>ROUND(D462*E462,2)</f>
        <v>1.3</v>
      </c>
    </row>
    <row r="463" spans="1:8">
      <c r="A463" s="57" t="s">
        <v>49</v>
      </c>
      <c r="B463" s="441" t="s">
        <v>110</v>
      </c>
      <c r="C463" s="55" t="s">
        <v>34</v>
      </c>
      <c r="D463" s="39">
        <v>0.09</v>
      </c>
      <c r="E463" s="39">
        <f>[6]custo_profissional!G27</f>
        <v>11.66</v>
      </c>
      <c r="F463" s="36">
        <f>ROUND(D463*E463,2)</f>
        <v>1.05</v>
      </c>
    </row>
    <row r="464" spans="1:8">
      <c r="A464" s="54"/>
      <c r="B464" s="32"/>
      <c r="C464" s="62"/>
      <c r="D464" s="62"/>
      <c r="E464" s="62"/>
      <c r="F464" s="63"/>
    </row>
    <row r="465" spans="1:8">
      <c r="A465" s="64"/>
      <c r="B465" s="442"/>
      <c r="C465" s="477" t="s">
        <v>50</v>
      </c>
      <c r="D465" s="478"/>
      <c r="E465" s="479"/>
      <c r="F465" s="40">
        <f>SUM(F462:F463)</f>
        <v>2.35</v>
      </c>
    </row>
    <row r="466" spans="1:8" ht="15" customHeight="1">
      <c r="A466" s="469"/>
      <c r="B466" s="470"/>
      <c r="C466" s="470"/>
      <c r="D466" s="470"/>
      <c r="E466" s="470"/>
      <c r="F466" s="471"/>
    </row>
    <row r="467" spans="1:8" ht="15" customHeight="1">
      <c r="A467" s="64"/>
      <c r="B467" s="442"/>
      <c r="C467" s="468" t="s">
        <v>42</v>
      </c>
      <c r="D467" s="468"/>
      <c r="E467" s="468"/>
      <c r="F467" s="40">
        <f>F465+F460</f>
        <v>43.206949999999999</v>
      </c>
      <c r="H467" s="45">
        <v>43.21</v>
      </c>
    </row>
    <row r="468" spans="1:8">
      <c r="A468" s="64"/>
      <c r="B468" s="38"/>
      <c r="C468" s="472" t="s">
        <v>43</v>
      </c>
      <c r="D468" s="473"/>
      <c r="E468" s="65" t="e">
        <f>#REF!</f>
        <v>#REF!</v>
      </c>
      <c r="F468" s="66" t="e">
        <f>F467*E468</f>
        <v>#REF!</v>
      </c>
    </row>
    <row r="469" spans="1:8" ht="15.75" customHeight="1" thickBot="1">
      <c r="A469" s="68"/>
      <c r="B469" s="41"/>
      <c r="C469" s="474" t="s">
        <v>44</v>
      </c>
      <c r="D469" s="475"/>
      <c r="E469" s="476"/>
      <c r="F469" s="42" t="e">
        <f>F468+F467+0.01</f>
        <v>#REF!</v>
      </c>
    </row>
    <row r="470" spans="1:8" ht="15.75" customHeight="1"/>
    <row r="471" spans="1:8" ht="15.75" customHeight="1" thickBot="1"/>
    <row r="472" spans="1:8" ht="15.75" customHeight="1" thickBot="1">
      <c r="A472" s="50" t="e">
        <f>#REF!</f>
        <v>#REF!</v>
      </c>
      <c r="B472" s="465" t="e">
        <f>#REF!</f>
        <v>#REF!</v>
      </c>
      <c r="C472" s="466"/>
      <c r="D472" s="466"/>
      <c r="E472" s="466"/>
      <c r="F472" s="467"/>
    </row>
    <row r="473" spans="1:8" ht="15.75" customHeight="1">
      <c r="A473" s="51" t="s">
        <v>4</v>
      </c>
      <c r="B473" s="30" t="s">
        <v>5</v>
      </c>
      <c r="C473" s="52" t="s">
        <v>6</v>
      </c>
      <c r="D473" s="53" t="s">
        <v>7</v>
      </c>
      <c r="E473" s="53" t="s">
        <v>8</v>
      </c>
      <c r="F473" s="31" t="s">
        <v>9</v>
      </c>
    </row>
    <row r="474" spans="1:8" ht="15.75" customHeight="1">
      <c r="A474" s="54" t="s">
        <v>10</v>
      </c>
      <c r="B474" s="32" t="s">
        <v>11</v>
      </c>
      <c r="C474" s="55"/>
      <c r="D474" s="33"/>
      <c r="E474" s="33"/>
      <c r="F474" s="56"/>
    </row>
    <row r="475" spans="1:8" ht="15.75" customHeight="1">
      <c r="A475" s="57" t="s">
        <v>12</v>
      </c>
      <c r="B475" s="441" t="s">
        <v>130</v>
      </c>
      <c r="C475" s="55" t="s">
        <v>101</v>
      </c>
      <c r="D475" s="34">
        <v>0.05</v>
      </c>
      <c r="E475" s="39">
        <v>10.050000000000001</v>
      </c>
      <c r="F475" s="58">
        <f t="shared" ref="F475" si="39">D475*E475</f>
        <v>0.50250000000000006</v>
      </c>
    </row>
    <row r="476" spans="1:8" ht="15.75" customHeight="1">
      <c r="A476" s="60"/>
      <c r="B476" s="37"/>
      <c r="C476" s="468" t="s">
        <v>29</v>
      </c>
      <c r="D476" s="468"/>
      <c r="E476" s="468"/>
      <c r="F476" s="61">
        <f>SUM(F475:F475)</f>
        <v>0.50250000000000006</v>
      </c>
    </row>
    <row r="477" spans="1:8" ht="15.75" customHeight="1">
      <c r="A477" s="54" t="s">
        <v>30</v>
      </c>
      <c r="B477" s="32" t="s">
        <v>37</v>
      </c>
      <c r="C477" s="62"/>
      <c r="D477" s="62"/>
      <c r="E477" s="62"/>
      <c r="F477" s="63"/>
    </row>
    <row r="478" spans="1:8" ht="15.75" customHeight="1">
      <c r="A478" s="57" t="s">
        <v>32</v>
      </c>
      <c r="B478" s="441" t="str">
        <f>custo_profissional!B27</f>
        <v>Servente</v>
      </c>
      <c r="C478" s="55" t="s">
        <v>34</v>
      </c>
      <c r="D478" s="39">
        <v>9.7000000000000003E-2</v>
      </c>
      <c r="E478" s="39">
        <f>custo_profissional!G27</f>
        <v>11.661491999999999</v>
      </c>
      <c r="F478" s="36">
        <f>ROUND(D478*E478,2)-0.01</f>
        <v>1.1199999999999999</v>
      </c>
    </row>
    <row r="479" spans="1:8" ht="15.75" customHeight="1">
      <c r="A479" s="64"/>
      <c r="B479" s="442"/>
      <c r="C479" s="468" t="s">
        <v>50</v>
      </c>
      <c r="D479" s="468"/>
      <c r="E479" s="468"/>
      <c r="F479" s="40">
        <f>SUM(F478:F478)</f>
        <v>1.1199999999999999</v>
      </c>
    </row>
    <row r="480" spans="1:8" ht="15.75" customHeight="1">
      <c r="A480" s="469"/>
      <c r="B480" s="470"/>
      <c r="C480" s="470"/>
      <c r="D480" s="470"/>
      <c r="E480" s="470"/>
      <c r="F480" s="471"/>
    </row>
    <row r="481" spans="1:8" ht="15.75" customHeight="1">
      <c r="A481" s="64"/>
      <c r="B481" s="442"/>
      <c r="C481" s="468" t="s">
        <v>42</v>
      </c>
      <c r="D481" s="468"/>
      <c r="E481" s="468"/>
      <c r="F481" s="40">
        <f>F479+F476</f>
        <v>1.6225000000000001</v>
      </c>
      <c r="H481" s="45">
        <v>1.62</v>
      </c>
    </row>
    <row r="482" spans="1:8" ht="15.75" customHeight="1">
      <c r="A482" s="64"/>
      <c r="B482" s="38"/>
      <c r="C482" s="472" t="s">
        <v>43</v>
      </c>
      <c r="D482" s="473"/>
      <c r="E482" s="65" t="e">
        <f>#REF!</f>
        <v>#REF!</v>
      </c>
      <c r="F482" s="66" t="e">
        <f>F481*E482</f>
        <v>#REF!</v>
      </c>
    </row>
    <row r="483" spans="1:8" ht="15.75" customHeight="1" thickBot="1">
      <c r="A483" s="68"/>
      <c r="B483" s="41"/>
      <c r="C483" s="474" t="s">
        <v>44</v>
      </c>
      <c r="D483" s="475"/>
      <c r="E483" s="476"/>
      <c r="F483" s="42" t="e">
        <f>F482+F481-0.01</f>
        <v>#REF!</v>
      </c>
    </row>
    <row r="484" spans="1:8">
      <c r="A484" s="78"/>
      <c r="B484" s="79"/>
      <c r="C484" s="75"/>
      <c r="D484" s="75"/>
      <c r="E484" s="75"/>
      <c r="F484" s="80"/>
    </row>
    <row r="485" spans="1:8" ht="15" thickBot="1">
      <c r="A485" s="78"/>
      <c r="B485" s="79"/>
      <c r="C485" s="75"/>
      <c r="D485" s="75"/>
      <c r="E485" s="75"/>
      <c r="F485" s="80"/>
    </row>
    <row r="486" spans="1:8" ht="15" thickBot="1">
      <c r="A486" s="50" t="e">
        <f>#REF!</f>
        <v>#REF!</v>
      </c>
      <c r="B486" s="465" t="e">
        <f>#REF!</f>
        <v>#REF!</v>
      </c>
      <c r="C486" s="466"/>
      <c r="D486" s="466"/>
      <c r="E486" s="466"/>
      <c r="F486" s="467"/>
    </row>
    <row r="487" spans="1:8">
      <c r="A487" s="51" t="s">
        <v>4</v>
      </c>
      <c r="B487" s="30" t="s">
        <v>5</v>
      </c>
      <c r="C487" s="52" t="s">
        <v>6</v>
      </c>
      <c r="D487" s="53" t="s">
        <v>7</v>
      </c>
      <c r="E487" s="53" t="s">
        <v>8</v>
      </c>
      <c r="F487" s="31" t="s">
        <v>9</v>
      </c>
    </row>
    <row r="488" spans="1:8">
      <c r="A488" s="54" t="s">
        <v>10</v>
      </c>
      <c r="B488" s="32" t="s">
        <v>11</v>
      </c>
      <c r="C488" s="55"/>
      <c r="D488" s="33"/>
      <c r="E488" s="33"/>
      <c r="F488" s="56"/>
    </row>
    <row r="489" spans="1:8">
      <c r="A489" s="57" t="s">
        <v>12</v>
      </c>
      <c r="B489" s="38" t="str">
        <f>[6]custo_material!$B$14</f>
        <v>Balancim de aluminio e vidro tipo maxim-air</v>
      </c>
      <c r="C489" s="55" t="s">
        <v>14</v>
      </c>
      <c r="D489" s="38">
        <v>3.3000000000000002E-2</v>
      </c>
      <c r="E489" s="38">
        <f>[6]custo_material!$D$14</f>
        <v>324.13</v>
      </c>
      <c r="F489" s="36">
        <f t="shared" ref="F489:F492" si="40">D489*E489</f>
        <v>10.696290000000001</v>
      </c>
    </row>
    <row r="490" spans="1:8">
      <c r="A490" s="57" t="s">
        <v>15</v>
      </c>
      <c r="B490" s="38" t="str">
        <f>[6]custo_material!$B$16</f>
        <v>Chapa Compensada Resinada 10mm</v>
      </c>
      <c r="C490" s="55" t="s">
        <v>17</v>
      </c>
      <c r="D490" s="38">
        <v>19.12</v>
      </c>
      <c r="E490" s="38">
        <f>[6]custo_material!$D$16</f>
        <v>21.51</v>
      </c>
      <c r="F490" s="36">
        <f t="shared" si="40"/>
        <v>411.27120000000008</v>
      </c>
    </row>
    <row r="491" spans="1:8">
      <c r="A491" s="57" t="s">
        <v>18</v>
      </c>
      <c r="B491" s="38" t="str">
        <f>[6]custo_material!$B$15</f>
        <v>Chapa aço grossa preta 1/4"(6,35mm) 49,797kg/m²</v>
      </c>
      <c r="C491" s="55" t="s">
        <v>19</v>
      </c>
      <c r="D491" s="38">
        <v>4.6124999999999999E-2</v>
      </c>
      <c r="E491" s="38">
        <f>[6]custo_material!$D$15</f>
        <v>2.84</v>
      </c>
      <c r="F491" s="36">
        <f t="shared" si="40"/>
        <v>0.130995</v>
      </c>
    </row>
    <row r="492" spans="1:8">
      <c r="A492" s="57" t="s">
        <v>20</v>
      </c>
      <c r="B492" s="38" t="s">
        <v>113</v>
      </c>
      <c r="C492" s="55" t="s">
        <v>22</v>
      </c>
      <c r="D492" s="38">
        <v>2</v>
      </c>
      <c r="E492" s="38">
        <v>1.64</v>
      </c>
      <c r="F492" s="36">
        <f t="shared" si="40"/>
        <v>3.28</v>
      </c>
    </row>
    <row r="493" spans="1:8">
      <c r="A493" s="60"/>
      <c r="B493" s="37"/>
      <c r="C493" s="468" t="s">
        <v>29</v>
      </c>
      <c r="D493" s="468"/>
      <c r="E493" s="468"/>
      <c r="F493" s="61">
        <f>SUM(F488:F492)</f>
        <v>425.37848500000001</v>
      </c>
    </row>
    <row r="494" spans="1:8">
      <c r="A494" s="54" t="s">
        <v>30</v>
      </c>
      <c r="B494" s="32" t="s">
        <v>31</v>
      </c>
      <c r="C494" s="55"/>
      <c r="D494" s="39"/>
      <c r="E494" s="39"/>
      <c r="F494" s="58"/>
    </row>
    <row r="495" spans="1:8">
      <c r="A495" s="57" t="s">
        <v>32</v>
      </c>
      <c r="B495" s="38" t="str">
        <f>[6]custo_equipamento!$B$20</f>
        <v>Betoneira 580l eletrica trif, de 7,5hp e carregador mecanico</v>
      </c>
      <c r="C495" s="55" t="s">
        <v>34</v>
      </c>
      <c r="D495" s="38">
        <v>0.1</v>
      </c>
      <c r="E495" s="38">
        <f>[6]custo_equipamento!$E$20</f>
        <v>4.93</v>
      </c>
      <c r="F495" s="36">
        <f t="shared" ref="F495" si="41">D495*E495</f>
        <v>0.49299999999999999</v>
      </c>
    </row>
    <row r="496" spans="1:8">
      <c r="A496" s="60"/>
      <c r="B496" s="37"/>
      <c r="C496" s="468" t="s">
        <v>35</v>
      </c>
      <c r="D496" s="468"/>
      <c r="E496" s="468"/>
      <c r="F496" s="61">
        <f>SUM(F495)</f>
        <v>0.49299999999999999</v>
      </c>
    </row>
    <row r="497" spans="1:6">
      <c r="A497" s="54" t="s">
        <v>36</v>
      </c>
      <c r="B497" s="32" t="s">
        <v>37</v>
      </c>
      <c r="C497" s="62"/>
      <c r="D497" s="62"/>
      <c r="E497" s="62"/>
      <c r="F497" s="63"/>
    </row>
    <row r="498" spans="1:6">
      <c r="A498" s="57" t="s">
        <v>38</v>
      </c>
      <c r="B498" s="441" t="str">
        <f>[6]custo_profissional!$B$27</f>
        <v>Servente</v>
      </c>
      <c r="C498" s="55" t="s">
        <v>34</v>
      </c>
      <c r="D498" s="38">
        <v>0.65400000000000003</v>
      </c>
      <c r="E498" s="38">
        <f>[6]custo_profissional!$G$27</f>
        <v>11.66</v>
      </c>
      <c r="F498" s="36">
        <f>ROUND(D498*E498,2)</f>
        <v>7.63</v>
      </c>
    </row>
    <row r="499" spans="1:6">
      <c r="A499" s="57" t="s">
        <v>39</v>
      </c>
      <c r="B499" s="441" t="str">
        <f>[6]custo_profissional!$B$19</f>
        <v>Pedreiro</v>
      </c>
      <c r="C499" s="55" t="s">
        <v>34</v>
      </c>
      <c r="D499" s="38">
        <v>0.2</v>
      </c>
      <c r="E499" s="38">
        <f>[6]custo_profissional!$G$19</f>
        <v>14.4</v>
      </c>
      <c r="F499" s="36">
        <f>ROUND(D499*E499,2)</f>
        <v>2.88</v>
      </c>
    </row>
    <row r="500" spans="1:6">
      <c r="A500" s="57" t="s">
        <v>95</v>
      </c>
      <c r="B500" s="441">
        <f>custo_profissional!B156</f>
        <v>0</v>
      </c>
      <c r="C500" s="55" t="s">
        <v>34</v>
      </c>
      <c r="D500" s="38">
        <v>0.1</v>
      </c>
      <c r="E500" s="38">
        <f>[6]custo_profissional!G159</f>
        <v>0</v>
      </c>
      <c r="F500" s="36">
        <f>ROUND(D500*E500,2)</f>
        <v>0</v>
      </c>
    </row>
    <row r="501" spans="1:6">
      <c r="A501" s="64"/>
      <c r="B501" s="442"/>
      <c r="C501" s="468" t="s">
        <v>41</v>
      </c>
      <c r="D501" s="468"/>
      <c r="E501" s="468"/>
      <c r="F501" s="40">
        <f>SUM(F498:F500)</f>
        <v>10.51</v>
      </c>
    </row>
    <row r="502" spans="1:6">
      <c r="A502" s="469"/>
      <c r="B502" s="470"/>
      <c r="C502" s="470"/>
      <c r="D502" s="470"/>
      <c r="E502" s="470"/>
      <c r="F502" s="471"/>
    </row>
    <row r="503" spans="1:6">
      <c r="A503" s="64"/>
      <c r="B503" s="442"/>
      <c r="C503" s="468" t="s">
        <v>99</v>
      </c>
      <c r="D503" s="468"/>
      <c r="E503" s="468"/>
      <c r="F503" s="40">
        <f>F501+F496+F493</f>
        <v>436.381485</v>
      </c>
    </row>
    <row r="504" spans="1:6">
      <c r="A504" s="64"/>
      <c r="B504" s="38"/>
      <c r="C504" s="472" t="s">
        <v>43</v>
      </c>
      <c r="D504" s="473"/>
      <c r="E504" s="65" t="e">
        <f>#REF!</f>
        <v>#REF!</v>
      </c>
      <c r="F504" s="66" t="e">
        <f>F503*E504</f>
        <v>#REF!</v>
      </c>
    </row>
    <row r="505" spans="1:6" ht="15" thickBot="1">
      <c r="A505" s="68"/>
      <c r="B505" s="41"/>
      <c r="C505" s="474" t="s">
        <v>44</v>
      </c>
      <c r="D505" s="475"/>
      <c r="E505" s="476"/>
      <c r="F505" s="42" t="e">
        <f>F504+F503</f>
        <v>#REF!</v>
      </c>
    </row>
    <row r="506" spans="1:6">
      <c r="A506" s="78"/>
      <c r="B506" s="79"/>
      <c r="C506" s="75"/>
      <c r="D506" s="75"/>
      <c r="E506" s="75"/>
      <c r="F506" s="80"/>
    </row>
    <row r="507" spans="1:6">
      <c r="A507" s="78"/>
      <c r="B507" s="79"/>
      <c r="C507" s="75"/>
      <c r="D507" s="75"/>
      <c r="E507" s="75"/>
      <c r="F507" s="80"/>
    </row>
    <row r="508" spans="1:6">
      <c r="A508" s="78"/>
      <c r="B508" s="79"/>
      <c r="C508" s="75"/>
      <c r="D508" s="75"/>
      <c r="E508" s="75"/>
      <c r="F508" s="80"/>
    </row>
    <row r="509" spans="1:6">
      <c r="A509" s="78"/>
      <c r="B509" s="79"/>
      <c r="C509" s="75"/>
      <c r="D509" s="75"/>
      <c r="E509" s="75"/>
      <c r="F509" s="80"/>
    </row>
    <row r="510" spans="1:6">
      <c r="A510" s="78"/>
      <c r="B510" s="79"/>
      <c r="C510" s="75"/>
      <c r="D510" s="75"/>
      <c r="E510" s="75"/>
      <c r="F510" s="80"/>
    </row>
    <row r="511" spans="1:6">
      <c r="A511" s="78"/>
      <c r="B511" s="79"/>
      <c r="C511" s="75"/>
      <c r="D511" s="75"/>
      <c r="E511" s="75"/>
      <c r="F511" s="80"/>
    </row>
    <row r="512" spans="1:6">
      <c r="A512" s="78"/>
      <c r="B512" s="79"/>
      <c r="C512" s="75"/>
      <c r="D512" s="75"/>
      <c r="E512" s="75"/>
      <c r="F512" s="80"/>
    </row>
    <row r="513" spans="1:6">
      <c r="A513" s="78"/>
      <c r="B513" s="79"/>
      <c r="C513" s="75"/>
      <c r="D513" s="75"/>
      <c r="E513" s="75"/>
      <c r="F513" s="80"/>
    </row>
    <row r="514" spans="1:6">
      <c r="A514" s="78"/>
      <c r="B514" s="79"/>
      <c r="C514" s="75"/>
      <c r="D514" s="75"/>
      <c r="E514" s="75"/>
      <c r="F514" s="80"/>
    </row>
    <row r="515" spans="1:6">
      <c r="A515" s="78"/>
      <c r="B515" s="79"/>
      <c r="C515" s="75"/>
      <c r="D515" s="75"/>
      <c r="E515" s="75"/>
      <c r="F515" s="80"/>
    </row>
    <row r="516" spans="1:6">
      <c r="A516" s="78"/>
      <c r="B516" s="79"/>
      <c r="C516" s="75"/>
      <c r="D516" s="75"/>
      <c r="E516" s="75"/>
      <c r="F516" s="80"/>
    </row>
    <row r="517" spans="1:6">
      <c r="A517" s="78"/>
      <c r="B517" s="79"/>
      <c r="C517" s="75"/>
      <c r="D517" s="75"/>
      <c r="E517" s="75"/>
      <c r="F517" s="80"/>
    </row>
    <row r="518" spans="1:6">
      <c r="A518" s="78"/>
      <c r="B518" s="79"/>
      <c r="C518" s="75"/>
      <c r="D518" s="75"/>
      <c r="E518" s="75"/>
      <c r="F518" s="80"/>
    </row>
    <row r="519" spans="1:6">
      <c r="A519" s="78"/>
      <c r="B519" s="79"/>
      <c r="C519" s="75"/>
      <c r="D519" s="75"/>
      <c r="E519" s="75"/>
      <c r="F519" s="80"/>
    </row>
    <row r="520" spans="1:6">
      <c r="A520" s="78"/>
      <c r="B520" s="79"/>
      <c r="C520" s="75"/>
      <c r="D520" s="75"/>
      <c r="E520" s="75"/>
      <c r="F520" s="80"/>
    </row>
    <row r="521" spans="1:6">
      <c r="A521" s="78"/>
      <c r="B521" s="79"/>
      <c r="C521" s="75"/>
      <c r="D521" s="75"/>
      <c r="E521" s="75"/>
      <c r="F521" s="80"/>
    </row>
    <row r="522" spans="1:6">
      <c r="A522" s="78"/>
      <c r="B522" s="79"/>
      <c r="C522" s="75"/>
      <c r="D522" s="75"/>
      <c r="E522" s="75"/>
      <c r="F522" s="80"/>
    </row>
    <row r="523" spans="1:6" ht="15.75" customHeight="1">
      <c r="A523" s="480" t="s">
        <v>131</v>
      </c>
      <c r="B523" s="480"/>
      <c r="C523" s="480"/>
      <c r="D523" s="480"/>
      <c r="E523" s="480"/>
      <c r="F523" s="480"/>
    </row>
    <row r="524" spans="1:6" ht="8.25" customHeight="1">
      <c r="A524" s="481" t="s">
        <v>132</v>
      </c>
      <c r="B524" s="481"/>
      <c r="C524" s="481"/>
      <c r="D524" s="481"/>
      <c r="E524" s="481"/>
      <c r="F524" s="481"/>
    </row>
    <row r="525" spans="1:6">
      <c r="A525" s="481" t="s">
        <v>133</v>
      </c>
      <c r="B525" s="481"/>
      <c r="C525" s="481"/>
      <c r="D525" s="481"/>
      <c r="E525" s="481"/>
      <c r="F525" s="481"/>
    </row>
  </sheetData>
  <mergeCells count="195">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C160:E160"/>
    <mergeCell ref="C161:D161"/>
    <mergeCell ref="C162:E162"/>
    <mergeCell ref="B165:F165"/>
    <mergeCell ref="C171:E171"/>
    <mergeCell ref="C174:E174"/>
    <mergeCell ref="C178:E178"/>
    <mergeCell ref="A179:F179"/>
    <mergeCell ref="C180:E180"/>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A411:F411"/>
    <mergeCell ref="C412:E412"/>
    <mergeCell ref="C413:D413"/>
    <mergeCell ref="C428:D428"/>
    <mergeCell ref="C335:E335"/>
    <mergeCell ref="C340:E340"/>
    <mergeCell ref="A341:F341"/>
    <mergeCell ref="C342:E342"/>
    <mergeCell ref="C343:D343"/>
    <mergeCell ref="C344:E344"/>
    <mergeCell ref="C366:E366"/>
    <mergeCell ref="A363:F363"/>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B7:F7"/>
    <mergeCell ref="C17:E17"/>
    <mergeCell ref="C24:E24"/>
    <mergeCell ref="A25:F25"/>
    <mergeCell ref="C26:E26"/>
    <mergeCell ref="C27:D27"/>
    <mergeCell ref="C28:E28"/>
    <mergeCell ref="C20:E20"/>
    <mergeCell ref="B49:F49"/>
    <mergeCell ref="B31:F31"/>
    <mergeCell ref="C38:E38"/>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C119:E119"/>
    <mergeCell ref="A120:F120"/>
    <mergeCell ref="C121:E121"/>
    <mergeCell ref="C122:D122"/>
    <mergeCell ref="C123:E123"/>
    <mergeCell ref="B126:F126"/>
    <mergeCell ref="C132:E132"/>
    <mergeCell ref="C135:E135"/>
    <mergeCell ref="C139:E139"/>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topLeftCell="A10" workbookViewId="0">
      <selection activeCell="B26" sqref="B26"/>
    </sheetView>
  </sheetViews>
  <sheetFormatPr defaultColWidth="9.109375" defaultRowHeight="14.4"/>
  <cols>
    <col min="1" max="1" width="5.44140625" style="109" customWidth="1"/>
    <col min="2" max="2" width="36.5546875" style="45" customWidth="1"/>
    <col min="3" max="3" width="10.88671875" style="74" customWidth="1"/>
    <col min="4" max="4" width="16.109375" style="45" bestFit="1" customWidth="1"/>
    <col min="5" max="5" width="11.109375" style="45" customWidth="1"/>
    <col min="6" max="6" width="17.33203125" style="45" customWidth="1"/>
    <col min="7" max="7" width="11.6640625" style="45" customWidth="1"/>
    <col min="8" max="8" width="13.44140625" style="45" hidden="1" customWidth="1"/>
    <col min="9" max="9" width="12.5546875" style="45" bestFit="1" customWidth="1"/>
    <col min="10" max="16384" width="9.109375" style="45"/>
  </cols>
  <sheetData>
    <row r="1" spans="1:9">
      <c r="A1" s="482" t="s">
        <v>134</v>
      </c>
      <c r="B1" s="482"/>
      <c r="C1" s="482"/>
      <c r="D1" s="482"/>
      <c r="E1" s="482"/>
      <c r="F1" s="482"/>
      <c r="G1" s="482"/>
      <c r="H1" s="44"/>
    </row>
    <row r="2" spans="1:9">
      <c r="A2" s="483" t="s">
        <v>135</v>
      </c>
      <c r="B2" s="483"/>
      <c r="C2" s="483"/>
      <c r="D2" s="483"/>
      <c r="E2" s="483"/>
      <c r="F2" s="483"/>
      <c r="G2" s="483"/>
      <c r="H2" s="46"/>
    </row>
    <row r="3" spans="1:9" ht="9.75" customHeight="1">
      <c r="A3" s="49"/>
      <c r="B3" s="438"/>
      <c r="C3" s="438"/>
      <c r="H3" s="46"/>
    </row>
    <row r="4" spans="1:9">
      <c r="A4" s="484" t="s">
        <v>136</v>
      </c>
      <c r="B4" s="484"/>
      <c r="C4" s="484"/>
      <c r="D4" s="484"/>
      <c r="E4" s="484"/>
      <c r="F4" s="484"/>
      <c r="G4" s="484"/>
      <c r="H4" s="46"/>
    </row>
    <row r="5" spans="1:9">
      <c r="A5" s="484" t="s">
        <v>137</v>
      </c>
      <c r="B5" s="484"/>
      <c r="C5" s="484"/>
      <c r="D5" s="484"/>
      <c r="E5" s="484"/>
      <c r="F5" s="484"/>
      <c r="G5" s="484"/>
      <c r="H5" s="46"/>
    </row>
    <row r="6" spans="1:9">
      <c r="A6" s="484" t="s">
        <v>138</v>
      </c>
      <c r="B6" s="484"/>
      <c r="C6" s="484"/>
      <c r="D6" s="484"/>
      <c r="E6" s="484"/>
      <c r="F6" s="484"/>
      <c r="G6" s="484"/>
      <c r="H6" s="46"/>
    </row>
    <row r="7" spans="1:9" ht="7.5" customHeight="1">
      <c r="A7" s="81"/>
      <c r="B7" s="438"/>
      <c r="C7" s="438"/>
      <c r="H7" s="46"/>
    </row>
    <row r="8" spans="1:9" ht="7.5" customHeight="1" thickBot="1">
      <c r="A8" s="438"/>
      <c r="B8" s="438"/>
      <c r="C8" s="438"/>
      <c r="H8" s="46"/>
    </row>
    <row r="9" spans="1:9" ht="15" thickBot="1">
      <c r="A9" s="485" t="s">
        <v>139</v>
      </c>
      <c r="B9" s="486"/>
      <c r="C9" s="486"/>
      <c r="D9" s="486"/>
      <c r="E9" s="486"/>
      <c r="F9" s="486"/>
      <c r="G9" s="486"/>
      <c r="H9" s="487"/>
      <c r="I9" s="82"/>
    </row>
    <row r="10" spans="1:9" ht="34.5" customHeight="1">
      <c r="A10" s="83" t="s">
        <v>140</v>
      </c>
      <c r="B10" s="84" t="s">
        <v>141</v>
      </c>
      <c r="C10" s="84" t="s">
        <v>142</v>
      </c>
      <c r="D10" s="84" t="s">
        <v>143</v>
      </c>
      <c r="E10" s="84" t="s">
        <v>144</v>
      </c>
      <c r="F10" s="84" t="s">
        <v>145</v>
      </c>
      <c r="G10" s="85" t="s">
        <v>146</v>
      </c>
      <c r="H10" s="86" t="s">
        <v>147</v>
      </c>
    </row>
    <row r="11" spans="1:9">
      <c r="A11" s="87">
        <v>1</v>
      </c>
      <c r="B11" s="88" t="s">
        <v>148</v>
      </c>
      <c r="C11" s="89">
        <f>((6*724)/220)</f>
        <v>19.745454545454546</v>
      </c>
      <c r="D11" s="89">
        <v>0</v>
      </c>
      <c r="E11" s="90">
        <v>0.89959999999999996</v>
      </c>
      <c r="F11" s="91">
        <f>(24+12)/8</f>
        <v>4.5</v>
      </c>
      <c r="G11" s="92">
        <f>(C11*(E11+1))+F11</f>
        <v>42.008465454545451</v>
      </c>
      <c r="H11" s="93">
        <f>C11+F11</f>
        <v>24.245454545454546</v>
      </c>
    </row>
    <row r="12" spans="1:9">
      <c r="A12" s="94">
        <f>A11+1</f>
        <v>2</v>
      </c>
      <c r="B12" s="45" t="s">
        <v>149</v>
      </c>
      <c r="C12" s="91">
        <f>1500/220</f>
        <v>6.8181818181818183</v>
      </c>
      <c r="D12" s="91">
        <v>0</v>
      </c>
      <c r="E12" s="95">
        <v>0.89959999999999996</v>
      </c>
      <c r="F12" s="91">
        <f t="shared" ref="F12:F30" si="0">(24+12)/8</f>
        <v>4.5</v>
      </c>
      <c r="G12" s="92">
        <f>(C12*(E12+1))+F12</f>
        <v>17.451818181818183</v>
      </c>
      <c r="H12" s="92">
        <f t="shared" ref="H12:H30" si="1">C12+F12</f>
        <v>11.318181818181818</v>
      </c>
      <c r="I12" s="59"/>
    </row>
    <row r="13" spans="1:9">
      <c r="A13" s="94">
        <f t="shared" ref="A13:A30" si="2">A12+1</f>
        <v>3</v>
      </c>
      <c r="B13" s="45" t="s">
        <v>150</v>
      </c>
      <c r="C13" s="91">
        <v>5.21</v>
      </c>
      <c r="D13" s="91">
        <v>0</v>
      </c>
      <c r="E13" s="95">
        <v>0.89959999999999996</v>
      </c>
      <c r="F13" s="91">
        <f t="shared" si="0"/>
        <v>4.5</v>
      </c>
      <c r="G13" s="92">
        <f t="shared" ref="G13:G30" si="3">(C13*(E13+1))+F13</f>
        <v>14.396915999999999</v>
      </c>
      <c r="H13" s="92">
        <f t="shared" si="1"/>
        <v>9.7100000000000009</v>
      </c>
      <c r="I13" s="59"/>
    </row>
    <row r="14" spans="1:9">
      <c r="A14" s="94">
        <f t="shared" si="2"/>
        <v>4</v>
      </c>
      <c r="B14" s="45" t="s">
        <v>151</v>
      </c>
      <c r="C14" s="91">
        <v>5.78</v>
      </c>
      <c r="D14" s="91">
        <v>0</v>
      </c>
      <c r="E14" s="95">
        <v>0.89959999999999996</v>
      </c>
      <c r="F14" s="91">
        <f t="shared" si="0"/>
        <v>4.5</v>
      </c>
      <c r="G14" s="92">
        <f t="shared" si="3"/>
        <v>15.479687999999999</v>
      </c>
      <c r="H14" s="92">
        <f t="shared" si="1"/>
        <v>10.280000000000001</v>
      </c>
      <c r="I14" s="59"/>
    </row>
    <row r="15" spans="1:9">
      <c r="A15" s="94">
        <f t="shared" si="2"/>
        <v>5</v>
      </c>
      <c r="B15" s="45" t="s">
        <v>152</v>
      </c>
      <c r="C15" s="91">
        <v>5.78</v>
      </c>
      <c r="D15" s="91">
        <v>0</v>
      </c>
      <c r="E15" s="95">
        <v>0.89959999999999996</v>
      </c>
      <c r="F15" s="91">
        <f t="shared" si="0"/>
        <v>4.5</v>
      </c>
      <c r="G15" s="92">
        <f t="shared" si="3"/>
        <v>15.479687999999999</v>
      </c>
      <c r="H15" s="92">
        <f t="shared" si="1"/>
        <v>10.280000000000001</v>
      </c>
    </row>
    <row r="16" spans="1:9">
      <c r="A16" s="94">
        <f t="shared" si="2"/>
        <v>6</v>
      </c>
      <c r="B16" s="45" t="s">
        <v>153</v>
      </c>
      <c r="C16" s="91">
        <v>5.78</v>
      </c>
      <c r="D16" s="91">
        <v>0</v>
      </c>
      <c r="E16" s="95">
        <v>0.89959999999999996</v>
      </c>
      <c r="F16" s="91">
        <f t="shared" si="0"/>
        <v>4.5</v>
      </c>
      <c r="G16" s="92">
        <f t="shared" si="3"/>
        <v>15.479687999999999</v>
      </c>
      <c r="H16" s="92">
        <f t="shared" si="1"/>
        <v>10.280000000000001</v>
      </c>
      <c r="I16" s="96"/>
    </row>
    <row r="17" spans="1:8">
      <c r="A17" s="94">
        <f t="shared" si="2"/>
        <v>7</v>
      </c>
      <c r="B17" s="45" t="s">
        <v>40</v>
      </c>
      <c r="C17" s="91">
        <v>5.21</v>
      </c>
      <c r="D17" s="91">
        <v>0</v>
      </c>
      <c r="E17" s="95">
        <v>0.89959999999999996</v>
      </c>
      <c r="F17" s="91">
        <f t="shared" si="0"/>
        <v>4.5</v>
      </c>
      <c r="G17" s="92">
        <f t="shared" si="3"/>
        <v>14.396915999999999</v>
      </c>
      <c r="H17" s="92">
        <f t="shared" si="1"/>
        <v>9.7100000000000009</v>
      </c>
    </row>
    <row r="18" spans="1:8">
      <c r="A18" s="94">
        <f t="shared" si="2"/>
        <v>8</v>
      </c>
      <c r="B18" s="45" t="s">
        <v>154</v>
      </c>
      <c r="C18" s="91">
        <v>5.21</v>
      </c>
      <c r="D18" s="91">
        <v>0</v>
      </c>
      <c r="E18" s="95">
        <v>0.89959999999999996</v>
      </c>
      <c r="F18" s="91">
        <f t="shared" si="0"/>
        <v>4.5</v>
      </c>
      <c r="G18" s="92">
        <f t="shared" si="3"/>
        <v>14.396915999999999</v>
      </c>
      <c r="H18" s="92">
        <f t="shared" si="1"/>
        <v>9.7100000000000009</v>
      </c>
    </row>
    <row r="19" spans="1:8">
      <c r="A19" s="94">
        <f t="shared" si="2"/>
        <v>9</v>
      </c>
      <c r="B19" s="45" t="s">
        <v>124</v>
      </c>
      <c r="C19" s="91">
        <v>5.21</v>
      </c>
      <c r="D19" s="91">
        <v>0</v>
      </c>
      <c r="E19" s="95">
        <v>0.89959999999999996</v>
      </c>
      <c r="F19" s="91">
        <f t="shared" si="0"/>
        <v>4.5</v>
      </c>
      <c r="G19" s="92">
        <f t="shared" si="3"/>
        <v>14.396915999999999</v>
      </c>
      <c r="H19" s="92">
        <f t="shared" si="1"/>
        <v>9.7100000000000009</v>
      </c>
    </row>
    <row r="20" spans="1:8">
      <c r="A20" s="94">
        <f t="shared" si="2"/>
        <v>10</v>
      </c>
      <c r="B20" s="45" t="s">
        <v>155</v>
      </c>
      <c r="C20" s="97">
        <v>5.21</v>
      </c>
      <c r="D20" s="91">
        <v>0</v>
      </c>
      <c r="E20" s="95">
        <v>0.89959999999999996</v>
      </c>
      <c r="F20" s="91">
        <f t="shared" si="0"/>
        <v>4.5</v>
      </c>
      <c r="G20" s="92">
        <f t="shared" si="3"/>
        <v>14.396915999999999</v>
      </c>
      <c r="H20" s="92">
        <f t="shared" si="1"/>
        <v>9.7100000000000009</v>
      </c>
    </row>
    <row r="21" spans="1:8">
      <c r="A21" s="94">
        <f t="shared" si="2"/>
        <v>11</v>
      </c>
      <c r="B21" s="45" t="s">
        <v>156</v>
      </c>
      <c r="C21" s="97">
        <v>5.21</v>
      </c>
      <c r="D21" s="91">
        <v>0</v>
      </c>
      <c r="E21" s="95">
        <v>0.89959999999999996</v>
      </c>
      <c r="F21" s="91">
        <f t="shared" si="0"/>
        <v>4.5</v>
      </c>
      <c r="G21" s="92">
        <f t="shared" si="3"/>
        <v>14.396915999999999</v>
      </c>
      <c r="H21" s="92">
        <f t="shared" si="1"/>
        <v>9.7100000000000009</v>
      </c>
    </row>
    <row r="22" spans="1:8">
      <c r="A22" s="94">
        <f t="shared" si="2"/>
        <v>12</v>
      </c>
      <c r="B22" s="45" t="s">
        <v>157</v>
      </c>
      <c r="C22" s="97">
        <v>5.78</v>
      </c>
      <c r="D22" s="91">
        <v>0</v>
      </c>
      <c r="E22" s="95">
        <v>0.89959999999999996</v>
      </c>
      <c r="F22" s="91">
        <f t="shared" si="0"/>
        <v>4.5</v>
      </c>
      <c r="G22" s="92">
        <f t="shared" si="3"/>
        <v>15.479687999999999</v>
      </c>
      <c r="H22" s="92">
        <f t="shared" si="1"/>
        <v>10.280000000000001</v>
      </c>
    </row>
    <row r="23" spans="1:8">
      <c r="A23" s="94">
        <f t="shared" si="2"/>
        <v>13</v>
      </c>
      <c r="B23" s="45" t="s">
        <v>158</v>
      </c>
      <c r="C23" s="97">
        <v>5.21</v>
      </c>
      <c r="D23" s="91">
        <v>0</v>
      </c>
      <c r="E23" s="95">
        <v>0.89959999999999996</v>
      </c>
      <c r="F23" s="91">
        <f t="shared" si="0"/>
        <v>4.5</v>
      </c>
      <c r="G23" s="92">
        <f t="shared" si="3"/>
        <v>14.396915999999999</v>
      </c>
      <c r="H23" s="92">
        <f t="shared" si="1"/>
        <v>9.7100000000000009</v>
      </c>
    </row>
    <row r="24" spans="1:8">
      <c r="A24" s="94">
        <f t="shared" si="2"/>
        <v>14</v>
      </c>
      <c r="B24" s="45" t="s">
        <v>159</v>
      </c>
      <c r="C24" s="97">
        <v>5.21</v>
      </c>
      <c r="D24" s="91">
        <v>0</v>
      </c>
      <c r="E24" s="95">
        <v>0.89959999999999996</v>
      </c>
      <c r="F24" s="91">
        <f t="shared" si="0"/>
        <v>4.5</v>
      </c>
      <c r="G24" s="92">
        <f t="shared" si="3"/>
        <v>14.396915999999999</v>
      </c>
      <c r="H24" s="92">
        <f t="shared" si="1"/>
        <v>9.7100000000000009</v>
      </c>
    </row>
    <row r="25" spans="1:8">
      <c r="A25" s="94">
        <f t="shared" si="2"/>
        <v>15</v>
      </c>
      <c r="B25" s="45" t="s">
        <v>160</v>
      </c>
      <c r="C25" s="97">
        <v>5.21</v>
      </c>
      <c r="D25" s="91">
        <v>0</v>
      </c>
      <c r="E25" s="95">
        <v>0.89959999999999996</v>
      </c>
      <c r="F25" s="91">
        <f t="shared" si="0"/>
        <v>4.5</v>
      </c>
      <c r="G25" s="92">
        <f t="shared" si="3"/>
        <v>14.396915999999999</v>
      </c>
      <c r="H25" s="92">
        <f t="shared" si="1"/>
        <v>9.7100000000000009</v>
      </c>
    </row>
    <row r="26" spans="1:8">
      <c r="A26" s="94">
        <f t="shared" si="2"/>
        <v>16</v>
      </c>
      <c r="B26" s="45" t="s">
        <v>161</v>
      </c>
      <c r="C26" s="97">
        <v>5.21</v>
      </c>
      <c r="D26" s="91">
        <v>0</v>
      </c>
      <c r="E26" s="95">
        <v>0.89959999999999996</v>
      </c>
      <c r="F26" s="91">
        <f t="shared" si="0"/>
        <v>4.5</v>
      </c>
      <c r="G26" s="92">
        <f t="shared" si="3"/>
        <v>14.396915999999999</v>
      </c>
      <c r="H26" s="92">
        <f t="shared" si="1"/>
        <v>9.7100000000000009</v>
      </c>
    </row>
    <row r="27" spans="1:8">
      <c r="A27" s="94">
        <f t="shared" si="2"/>
        <v>17</v>
      </c>
      <c r="B27" s="45" t="s">
        <v>162</v>
      </c>
      <c r="C27" s="97">
        <v>3.77</v>
      </c>
      <c r="D27" s="91">
        <v>0</v>
      </c>
      <c r="E27" s="95">
        <v>0.89959999999999996</v>
      </c>
      <c r="F27" s="91">
        <f t="shared" si="0"/>
        <v>4.5</v>
      </c>
      <c r="G27" s="92">
        <f t="shared" si="3"/>
        <v>11.661491999999999</v>
      </c>
      <c r="H27" s="92">
        <f t="shared" si="1"/>
        <v>8.27</v>
      </c>
    </row>
    <row r="28" spans="1:8">
      <c r="A28" s="94">
        <f t="shared" si="2"/>
        <v>18</v>
      </c>
      <c r="B28" s="45" t="s">
        <v>163</v>
      </c>
      <c r="C28" s="97">
        <v>5.21</v>
      </c>
      <c r="D28" s="91">
        <v>0</v>
      </c>
      <c r="E28" s="95">
        <v>0.89959999999999996</v>
      </c>
      <c r="F28" s="91">
        <f t="shared" si="0"/>
        <v>4.5</v>
      </c>
      <c r="G28" s="92">
        <f t="shared" si="3"/>
        <v>14.396915999999999</v>
      </c>
      <c r="H28" s="92">
        <f t="shared" si="1"/>
        <v>9.7100000000000009</v>
      </c>
    </row>
    <row r="29" spans="1:8">
      <c r="A29" s="94">
        <f t="shared" si="2"/>
        <v>19</v>
      </c>
      <c r="B29" s="45" t="s">
        <v>164</v>
      </c>
      <c r="C29" s="97">
        <v>3.91</v>
      </c>
      <c r="D29" s="91">
        <v>0</v>
      </c>
      <c r="E29" s="95">
        <v>0.89959999999999996</v>
      </c>
      <c r="F29" s="91">
        <f t="shared" si="0"/>
        <v>4.5</v>
      </c>
      <c r="G29" s="92">
        <f t="shared" si="3"/>
        <v>11.927436</v>
      </c>
      <c r="H29" s="92">
        <f t="shared" si="1"/>
        <v>8.41</v>
      </c>
    </row>
    <row r="30" spans="1:8">
      <c r="A30" s="94">
        <f t="shared" si="2"/>
        <v>20</v>
      </c>
      <c r="B30" s="98" t="s">
        <v>165</v>
      </c>
      <c r="C30" s="99">
        <v>3.77</v>
      </c>
      <c r="D30" s="91">
        <v>0</v>
      </c>
      <c r="E30" s="95">
        <v>0.89959999999999996</v>
      </c>
      <c r="F30" s="91">
        <f t="shared" si="0"/>
        <v>4.5</v>
      </c>
      <c r="G30" s="92">
        <f t="shared" si="3"/>
        <v>11.661491999999999</v>
      </c>
      <c r="H30" s="100">
        <f t="shared" si="1"/>
        <v>8.27</v>
      </c>
    </row>
    <row r="31" spans="1:8">
      <c r="A31" s="101" t="s">
        <v>166</v>
      </c>
      <c r="B31" s="88"/>
      <c r="C31" s="102"/>
      <c r="D31" s="88"/>
      <c r="E31" s="88"/>
      <c r="F31" s="88"/>
      <c r="G31" s="103"/>
      <c r="H31" s="103"/>
    </row>
    <row r="32" spans="1:8">
      <c r="A32" s="73"/>
      <c r="B32" s="104" t="s">
        <v>167</v>
      </c>
      <c r="G32" s="46"/>
      <c r="H32" s="46"/>
    </row>
    <row r="33" spans="1:9">
      <c r="A33" s="94"/>
      <c r="B33" s="45" t="s">
        <v>168</v>
      </c>
      <c r="G33" s="46"/>
      <c r="H33" s="46"/>
    </row>
    <row r="34" spans="1:9">
      <c r="A34" s="94"/>
      <c r="B34" s="45" t="s">
        <v>169</v>
      </c>
      <c r="G34" s="46"/>
      <c r="H34" s="46"/>
    </row>
    <row r="35" spans="1:9">
      <c r="A35" s="105"/>
      <c r="B35" s="98" t="s">
        <v>170</v>
      </c>
      <c r="C35" s="106"/>
      <c r="D35" s="98"/>
      <c r="E35" s="98"/>
      <c r="F35" s="98"/>
      <c r="G35" s="107"/>
      <c r="H35" s="107"/>
    </row>
    <row r="36" spans="1:9">
      <c r="A36" s="73" t="s">
        <v>171</v>
      </c>
      <c r="G36" s="46"/>
      <c r="H36" s="46"/>
      <c r="I36" s="108" t="s">
        <v>172</v>
      </c>
    </row>
    <row r="37" spans="1:9">
      <c r="A37" s="73" t="s">
        <v>173</v>
      </c>
      <c r="G37" s="46"/>
      <c r="H37" s="46"/>
    </row>
    <row r="38" spans="1:9" ht="15" thickBot="1">
      <c r="A38" s="76" t="s">
        <v>174</v>
      </c>
      <c r="B38" s="47"/>
      <c r="C38" s="77"/>
      <c r="D38" s="47"/>
      <c r="E38" s="47"/>
      <c r="F38" s="47"/>
      <c r="G38" s="48"/>
      <c r="H38" s="48"/>
    </row>
    <row r="39" spans="1:9" ht="6.75" customHeight="1">
      <c r="A39" s="43"/>
      <c r="C39" s="45"/>
    </row>
    <row r="40" spans="1:9">
      <c r="A40" s="480" t="s">
        <v>131</v>
      </c>
      <c r="B40" s="480"/>
      <c r="C40" s="480"/>
      <c r="D40" s="480"/>
      <c r="E40" s="480"/>
      <c r="F40" s="480"/>
      <c r="G40" s="480"/>
      <c r="H40" s="480"/>
    </row>
    <row r="41" spans="1:9">
      <c r="A41" s="481" t="s">
        <v>132</v>
      </c>
      <c r="B41" s="481"/>
      <c r="C41" s="481"/>
      <c r="D41" s="481"/>
      <c r="E41" s="481"/>
      <c r="F41" s="481"/>
      <c r="G41" s="481"/>
      <c r="H41" s="481"/>
    </row>
    <row r="42" spans="1:9">
      <c r="A42" s="481" t="s">
        <v>133</v>
      </c>
      <c r="B42" s="481"/>
      <c r="C42" s="481"/>
      <c r="D42" s="481"/>
      <c r="E42" s="481"/>
      <c r="F42" s="481"/>
      <c r="G42" s="481"/>
      <c r="H42" s="481"/>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5"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4"/>
  <sheetViews>
    <sheetView view="pageBreakPreview" zoomScale="70" zoomScaleNormal="70" zoomScaleSheetLayoutView="70" workbookViewId="0">
      <selection sqref="A1:D1"/>
    </sheetView>
  </sheetViews>
  <sheetFormatPr defaultColWidth="60.109375" defaultRowHeight="13.8"/>
  <cols>
    <col min="1" max="1" width="21.5546875" style="347" customWidth="1"/>
    <col min="2" max="2" width="145" style="347" customWidth="1"/>
    <col min="3" max="3" width="37.6640625" style="347" customWidth="1"/>
    <col min="4" max="4" width="31.44140625" style="347" customWidth="1"/>
    <col min="5" max="16384" width="60.109375" style="347"/>
  </cols>
  <sheetData>
    <row r="1" spans="1:12" ht="227.4" customHeight="1">
      <c r="A1" s="489" t="s">
        <v>10959</v>
      </c>
      <c r="B1" s="490"/>
      <c r="C1" s="490"/>
      <c r="D1" s="491"/>
    </row>
    <row r="2" spans="1:12" ht="30.6" customHeight="1">
      <c r="A2" s="492" t="s">
        <v>10956</v>
      </c>
      <c r="B2" s="493"/>
      <c r="C2" s="493"/>
      <c r="D2" s="494"/>
    </row>
    <row r="3" spans="1:12" ht="96" customHeight="1">
      <c r="A3" s="495" t="s">
        <v>10957</v>
      </c>
      <c r="B3" s="496"/>
      <c r="C3" s="496"/>
      <c r="D3" s="497"/>
      <c r="E3" s="495"/>
      <c r="F3" s="496"/>
      <c r="G3" s="496"/>
      <c r="H3" s="497"/>
      <c r="L3" s="348"/>
    </row>
    <row r="4" spans="1:12" ht="41.4" customHeight="1">
      <c r="A4" s="498" t="s">
        <v>10958</v>
      </c>
      <c r="B4" s="499"/>
      <c r="C4" s="499"/>
      <c r="D4" s="500"/>
      <c r="L4" s="348"/>
    </row>
    <row r="5" spans="1:12" ht="21" thickBot="1">
      <c r="A5" s="501" t="s">
        <v>175</v>
      </c>
      <c r="B5" s="502"/>
      <c r="C5" s="502"/>
      <c r="D5" s="503"/>
      <c r="L5" s="348"/>
    </row>
    <row r="6" spans="1:12" ht="19.95" customHeight="1" thickBot="1">
      <c r="A6" s="353" t="s">
        <v>140</v>
      </c>
      <c r="B6" s="364" t="s">
        <v>176</v>
      </c>
      <c r="C6" s="366" t="s">
        <v>177</v>
      </c>
      <c r="D6" s="367" t="s">
        <v>178</v>
      </c>
      <c r="K6" s="349"/>
      <c r="L6" s="350"/>
    </row>
    <row r="7" spans="1:12" ht="19.95" customHeight="1" thickBot="1">
      <c r="A7" s="352">
        <v>1</v>
      </c>
      <c r="B7" s="356" t="str">
        <f>ORÇAMENTO!B14</f>
        <v>SERVIÇOS PRELIMINARES</v>
      </c>
      <c r="C7" s="375">
        <f>ORÇAMENTO!G14</f>
        <v>38262.660000000003</v>
      </c>
      <c r="D7" s="368">
        <f>C7/$C$17</f>
        <v>3.2435094838633952E-2</v>
      </c>
      <c r="K7" s="349"/>
      <c r="L7" s="350"/>
    </row>
    <row r="8" spans="1:12" ht="19.95" customHeight="1" thickBot="1">
      <c r="A8" s="351">
        <v>2</v>
      </c>
      <c r="B8" s="365" t="str">
        <f>ORÇAMENTO!B18</f>
        <v>ADMINISTRAÇÃO CENTRAL</v>
      </c>
      <c r="C8" s="376">
        <f>ORÇAMENTO!G18</f>
        <v>162716.4</v>
      </c>
      <c r="D8" s="382">
        <f>C8/$C$17</f>
        <v>0.13793400317178933</v>
      </c>
      <c r="K8" s="349"/>
      <c r="L8" s="350"/>
    </row>
    <row r="9" spans="1:12" ht="19.95" customHeight="1" thickBot="1">
      <c r="A9" s="352">
        <v>3</v>
      </c>
      <c r="B9" s="356" t="str">
        <f>ORÇAMENTO!B21</f>
        <v>CONSTRUÇÃO DE CALÇADAS, MEIO FIO</v>
      </c>
      <c r="C9" s="375">
        <f>ORÇAMENTO!G21</f>
        <v>742480.15</v>
      </c>
      <c r="D9" s="368">
        <f>C9/C17</f>
        <v>0.62939727873214146</v>
      </c>
      <c r="K9" s="349"/>
      <c r="L9" s="350"/>
    </row>
    <row r="10" spans="1:12" ht="19.95" customHeight="1" thickBot="1">
      <c r="A10" s="751" t="s">
        <v>11122</v>
      </c>
      <c r="B10" s="752" t="str">
        <f>ORÇAMENTO!B22</f>
        <v>MOVIMENTAÇÃO DE TERRA</v>
      </c>
      <c r="C10" s="753">
        <f>ORÇAMENTO!G22</f>
        <v>81139.5</v>
      </c>
      <c r="D10" s="754">
        <f>C10/C17</f>
        <v>6.8781610522094888E-2</v>
      </c>
      <c r="K10" s="349"/>
      <c r="L10" s="350"/>
    </row>
    <row r="11" spans="1:12" ht="19.95" customHeight="1" thickBot="1">
      <c r="A11" s="352" t="s">
        <v>11123</v>
      </c>
      <c r="B11" s="356" t="str">
        <f>ORÇAMENTO!B24</f>
        <v>MEIO FIO</v>
      </c>
      <c r="C11" s="750">
        <f>ORÇAMENTO!G24</f>
        <v>225825</v>
      </c>
      <c r="D11" s="368">
        <f>C11/C17</f>
        <v>0.19143089612521741</v>
      </c>
      <c r="K11" s="349"/>
      <c r="L11" s="350"/>
    </row>
    <row r="12" spans="1:12" ht="19.95" customHeight="1" thickBot="1">
      <c r="A12" s="751" t="s">
        <v>11124</v>
      </c>
      <c r="B12" s="752" t="str">
        <f>ORÇAMENTO!B27</f>
        <v>PASSEIO COM ACESSIBILIDADE (CALÇACAS)</v>
      </c>
      <c r="C12" s="753">
        <f>ORÇAMENTO!G27</f>
        <v>435515.65</v>
      </c>
      <c r="D12" s="754">
        <f>C12/C17</f>
        <v>0.36918477208482919</v>
      </c>
      <c r="K12" s="349"/>
      <c r="L12" s="350"/>
    </row>
    <row r="13" spans="1:12" ht="19.95" customHeight="1" thickBot="1">
      <c r="A13" s="755">
        <v>4</v>
      </c>
      <c r="B13" s="356" t="str">
        <f>ORÇAMENTO!B31</f>
        <v>RECUPERAÇÃO E MANUTENÇÃO DE CALÇADAS</v>
      </c>
      <c r="C13" s="756">
        <f>ORÇAMENTO!G31</f>
        <v>226963.8</v>
      </c>
      <c r="D13" s="757">
        <f>C13/C17</f>
        <v>0.1923962520623696</v>
      </c>
      <c r="K13" s="349"/>
      <c r="L13" s="350"/>
    </row>
    <row r="14" spans="1:12" ht="19.95" customHeight="1" thickBot="1">
      <c r="A14" s="351" t="s">
        <v>11125</v>
      </c>
      <c r="B14" s="365" t="str">
        <f>ORÇAMENTO!B32</f>
        <v>DEMOLIÇÕES E RETIRADAS</v>
      </c>
      <c r="C14" s="376">
        <f>ORÇAMENTO!G32</f>
        <v>38158.800000000003</v>
      </c>
      <c r="D14" s="382">
        <f>C14/C17</f>
        <v>3.2347053156483764E-2</v>
      </c>
      <c r="K14" s="349"/>
      <c r="L14" s="350"/>
    </row>
    <row r="15" spans="1:12" ht="19.95" customHeight="1" thickBot="1">
      <c r="A15" s="755" t="s">
        <v>11126</v>
      </c>
      <c r="B15" s="356" t="str">
        <f>ORÇAMENTO!B35</f>
        <v>SERVIÇOS DE RECUPERAÇÃO</v>
      </c>
      <c r="C15" s="756">
        <f>ORÇAMENTO!G35</f>
        <v>188805</v>
      </c>
      <c r="D15" s="757">
        <f>C15/C17</f>
        <v>0.16004919890588587</v>
      </c>
      <c r="K15" s="349"/>
      <c r="L15" s="350"/>
    </row>
    <row r="16" spans="1:12" ht="19.95" customHeight="1" thickBot="1">
      <c r="A16" s="751">
        <v>5</v>
      </c>
      <c r="B16" s="752" t="str">
        <f>ORÇAMENTO!B37</f>
        <v>SERVIÇOS FINAIS</v>
      </c>
      <c r="C16" s="758">
        <f>ORÇAMENTO!G37</f>
        <v>9245.5</v>
      </c>
      <c r="D16" s="754">
        <f>C16/C17</f>
        <v>7.8373711950656382E-3</v>
      </c>
      <c r="K16" s="349"/>
      <c r="L16" s="350"/>
    </row>
    <row r="17" spans="1:5" ht="19.95" customHeight="1" thickBot="1">
      <c r="A17" s="504" t="s">
        <v>179</v>
      </c>
      <c r="B17" s="505"/>
      <c r="C17" s="363">
        <f>C7+C8+C9+C13+C16</f>
        <v>1179668.51</v>
      </c>
      <c r="D17" s="369">
        <f>D7+D8+D9+D13+D16</f>
        <v>1</v>
      </c>
    </row>
    <row r="18" spans="1:5" ht="43.5" customHeight="1">
      <c r="A18" s="506" t="str">
        <f>ORÇAMENTO!A42</f>
        <v>O VALOR DESTA PROPOSTA É DE UM MILHÃO, CENTO E SETENTA E NOVE MIL, SEISCENTOS E SESSENTA E OITO REAIS E CINQUENTA E UM CENTAVOS</v>
      </c>
      <c r="B18" s="507"/>
      <c r="C18" s="507"/>
      <c r="D18" s="508"/>
    </row>
    <row r="19" spans="1:5" ht="36.75" customHeight="1">
      <c r="A19" s="509" t="s">
        <v>10960</v>
      </c>
      <c r="B19" s="510"/>
      <c r="C19" s="510"/>
      <c r="D19" s="511"/>
    </row>
    <row r="20" spans="1:5" ht="45" customHeight="1">
      <c r="A20" s="512"/>
      <c r="B20" s="513"/>
      <c r="C20" s="513"/>
      <c r="D20" s="514"/>
    </row>
    <row r="21" spans="1:5" ht="162.75" customHeight="1" thickBot="1">
      <c r="A21" s="515"/>
      <c r="B21" s="516"/>
      <c r="C21" s="516"/>
      <c r="D21" s="517"/>
      <c r="E21" s="348"/>
    </row>
    <row r="393" spans="1:15">
      <c r="A393" s="488">
        <f>K387+K348+K322+K319+K316+K305+K288+K278+K268+K259+K255+K259++K245+K228+K219+K155+K112+K59+K38+K28</f>
        <v>0</v>
      </c>
      <c r="B393" s="488"/>
      <c r="C393" s="488"/>
      <c r="D393" s="488"/>
      <c r="E393" s="488"/>
      <c r="F393" s="488"/>
      <c r="G393" s="488"/>
      <c r="H393" s="488"/>
      <c r="I393" s="488"/>
      <c r="J393" s="488"/>
      <c r="K393" s="488"/>
      <c r="L393" s="347" t="e">
        <f>K387+K348+K322+K319+K316+K305+K288+K278+K268+K255+K245+K228+K219+K155+K112+K59+K38+K28+K20+#REF!</f>
        <v>#REF!</v>
      </c>
      <c r="O393" s="347">
        <f>A393*1.2527</f>
        <v>0</v>
      </c>
    </row>
    <row r="394" spans="1:15">
      <c r="A394" s="488" t="e">
        <f>#REF!+K20+K28+K38+K59+K112+K155+K219+K228+K245+K255+K259+K268+K278+K288+K305+K316+K319+K322+K348+K387</f>
        <v>#REF!</v>
      </c>
      <c r="B394" s="488"/>
      <c r="C394" s="488"/>
      <c r="D394" s="488"/>
      <c r="E394" s="488"/>
      <c r="F394" s="488"/>
      <c r="G394" s="488"/>
      <c r="H394" s="488"/>
      <c r="I394" s="488"/>
      <c r="J394" s="488"/>
      <c r="K394" s="488"/>
      <c r="L394" s="347" t="e">
        <f>#REF!+L20+L28+L38+L59+L112+L155+L219+L228+L245+L255+L259+L268+L278+L288+L305+L316+L319+L322+L348+L387</f>
        <v>#REF!</v>
      </c>
    </row>
  </sheetData>
  <mergeCells count="13">
    <mergeCell ref="A394:K394"/>
    <mergeCell ref="A1:D1"/>
    <mergeCell ref="A2:D2"/>
    <mergeCell ref="A3:D3"/>
    <mergeCell ref="A4:D4"/>
    <mergeCell ref="A5:D5"/>
    <mergeCell ref="A17:B17"/>
    <mergeCell ref="A18:D18"/>
    <mergeCell ref="A19:D19"/>
    <mergeCell ref="A20:D20"/>
    <mergeCell ref="A21:D21"/>
    <mergeCell ref="A393:K393"/>
    <mergeCell ref="E3:H3"/>
  </mergeCells>
  <printOptions horizontalCentered="1" verticalCentered="1"/>
  <pageMargins left="0" right="0" top="0.31496062992125984" bottom="0.35433070866141736" header="0.31496062992125984" footer="0.31496062992125984"/>
  <pageSetup paperSize="9" scale="61"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71"/>
  <sheetViews>
    <sheetView view="pageBreakPreview" topLeftCell="A30" zoomScale="70" zoomScaleNormal="85" zoomScaleSheetLayoutView="70" workbookViewId="0">
      <selection activeCell="I1" sqref="I1"/>
    </sheetView>
  </sheetViews>
  <sheetFormatPr defaultColWidth="9.109375" defaultRowHeight="15"/>
  <cols>
    <col min="1" max="1" width="13.88671875" style="281" customWidth="1"/>
    <col min="2" max="2" width="75.5546875" style="279" customWidth="1"/>
    <col min="3" max="3" width="9" style="283" customWidth="1"/>
    <col min="4" max="4" width="14.33203125" style="282" customWidth="1"/>
    <col min="5" max="5" width="18.109375" style="282" customWidth="1"/>
    <col min="6" max="6" width="18.109375" style="282" bestFit="1" customWidth="1"/>
    <col min="7" max="7" width="30.88671875" style="282" customWidth="1"/>
    <col min="8" max="8" width="13.6640625" style="284" bestFit="1" customWidth="1"/>
    <col min="9" max="16384" width="9.109375" style="284"/>
  </cols>
  <sheetData>
    <row r="1" spans="1:7" ht="214.2" customHeight="1" thickBot="1">
      <c r="A1" s="551" t="str">
        <f>RESUMO!A1</f>
        <v>CONSTRUTORA XINGU A N LTDA                                                                                                                                                                                                                                                                                                                                                             CNPJ: 29.423.776/0001-04, INSC. ESTADUAL : 15.814.552-6, INS MUNICIPAL; 442.066-2                                                                                                                                                                                                                                                ENDEREÇO: Rua Municipalidade , 985 , Edf Mirai office, Belém-PA, CEP 66.050-350                                                                                                                                                                                                                                                                      CONTATOS: 91-980988182                                                                                                                                                                                                                                                                                                                                                                                            EMAIL: construtoraxinguserv@gmail.com                                                                                                                                                                                                                                                                                                                                               BANCO: Inter, ag 0001, c/c 276832124                                                                                                                                                                                                                                                                                                                                                                    VALIDADE: 90 DIAS</v>
      </c>
      <c r="B1" s="552"/>
      <c r="C1" s="552"/>
      <c r="D1" s="552"/>
      <c r="E1" s="552"/>
      <c r="F1" s="552"/>
      <c r="G1" s="553"/>
    </row>
    <row r="2" spans="1:7" s="285" customFormat="1" ht="16.2" thickBot="1">
      <c r="A2" s="554" t="s">
        <v>176</v>
      </c>
      <c r="B2" s="555"/>
      <c r="C2" s="555"/>
      <c r="D2" s="555"/>
      <c r="E2" s="555"/>
      <c r="F2" s="555"/>
      <c r="G2" s="556"/>
    </row>
    <row r="3" spans="1:7" s="285" customFormat="1" ht="13.2">
      <c r="A3" s="557" t="s">
        <v>180</v>
      </c>
      <c r="B3" s="558" t="s">
        <v>11102</v>
      </c>
      <c r="C3" s="559"/>
      <c r="D3" s="559"/>
      <c r="E3" s="559"/>
      <c r="F3" s="559"/>
      <c r="G3" s="560"/>
    </row>
    <row r="4" spans="1:7" s="285" customFormat="1" ht="13.2">
      <c r="A4" s="545"/>
      <c r="B4" s="561"/>
      <c r="C4" s="562"/>
      <c r="D4" s="562"/>
      <c r="E4" s="562"/>
      <c r="F4" s="562"/>
      <c r="G4" s="563"/>
    </row>
    <row r="5" spans="1:7" s="285" customFormat="1" ht="61.2" customHeight="1" thickBot="1">
      <c r="A5" s="547"/>
      <c r="B5" s="564"/>
      <c r="C5" s="565"/>
      <c r="D5" s="565"/>
      <c r="E5" s="565"/>
      <c r="F5" s="565"/>
      <c r="G5" s="566"/>
    </row>
    <row r="6" spans="1:7" s="286" customFormat="1" ht="22.5" customHeight="1">
      <c r="A6" s="557" t="s">
        <v>181</v>
      </c>
      <c r="B6" s="567" t="s">
        <v>11103</v>
      </c>
      <c r="C6" s="569" t="s">
        <v>11104</v>
      </c>
      <c r="D6" s="570"/>
      <c r="E6" s="570"/>
      <c r="F6" s="570"/>
      <c r="G6" s="571"/>
    </row>
    <row r="7" spans="1:7" s="286" customFormat="1" ht="17.100000000000001" customHeight="1" thickBot="1">
      <c r="A7" s="547"/>
      <c r="B7" s="568"/>
      <c r="C7" s="572"/>
      <c r="D7" s="573"/>
      <c r="E7" s="573"/>
      <c r="F7" s="573"/>
      <c r="G7" s="574"/>
    </row>
    <row r="8" spans="1:7" s="286" customFormat="1" ht="36.75" customHeight="1" thickBot="1">
      <c r="A8" s="543" t="str">
        <f>RESUMO!A2</f>
        <v>TOMADA DE PREÇOS Nº 2.2023-009-PMVX</v>
      </c>
      <c r="B8" s="544"/>
      <c r="C8" s="518" t="s">
        <v>182</v>
      </c>
      <c r="D8" s="519"/>
      <c r="E8" s="520"/>
      <c r="F8" s="549">
        <v>45261</v>
      </c>
      <c r="G8" s="550"/>
    </row>
    <row r="9" spans="1:7" s="286" customFormat="1" ht="22.5" customHeight="1" thickBot="1">
      <c r="A9" s="545"/>
      <c r="B9" s="546"/>
      <c r="C9" s="518" t="s">
        <v>183</v>
      </c>
      <c r="D9" s="519"/>
      <c r="E9" s="520"/>
      <c r="F9" s="521">
        <f>BDI!C33</f>
        <v>0.29769428939090381</v>
      </c>
      <c r="G9" s="522"/>
    </row>
    <row r="10" spans="1:7" s="286" customFormat="1" ht="30.75" customHeight="1" thickBot="1">
      <c r="A10" s="545"/>
      <c r="B10" s="546"/>
      <c r="C10" s="518" t="s">
        <v>184</v>
      </c>
      <c r="D10" s="519"/>
      <c r="E10" s="520"/>
      <c r="F10" s="523" t="s">
        <v>185</v>
      </c>
      <c r="G10" s="524"/>
    </row>
    <row r="11" spans="1:7" s="286" customFormat="1" ht="11.25" customHeight="1" thickBot="1">
      <c r="A11" s="547"/>
      <c r="B11" s="548"/>
      <c r="C11" s="526" t="s">
        <v>186</v>
      </c>
      <c r="D11" s="527"/>
      <c r="E11" s="343">
        <f>'ENCARGOS SOCIAIS'!D47</f>
        <v>0.82569999999999988</v>
      </c>
      <c r="F11" s="287" t="s">
        <v>187</v>
      </c>
      <c r="G11" s="343">
        <f>'ENCARGOS SOCIAIS'!E47</f>
        <v>0.42379999999999995</v>
      </c>
    </row>
    <row r="12" spans="1:7" s="286" customFormat="1" ht="20.100000000000001" customHeight="1" thickBot="1">
      <c r="A12" s="531" t="s">
        <v>188</v>
      </c>
      <c r="B12" s="532"/>
      <c r="C12" s="532"/>
      <c r="D12" s="532"/>
      <c r="E12" s="532"/>
      <c r="F12" s="532"/>
      <c r="G12" s="533"/>
    </row>
    <row r="13" spans="1:7" ht="47.4" thickBot="1">
      <c r="A13" s="358" t="s">
        <v>140</v>
      </c>
      <c r="B13" s="359" t="s">
        <v>189</v>
      </c>
      <c r="C13" s="360" t="s">
        <v>190</v>
      </c>
      <c r="D13" s="360" t="s">
        <v>191</v>
      </c>
      <c r="E13" s="359" t="s">
        <v>192</v>
      </c>
      <c r="F13" s="359" t="s">
        <v>193</v>
      </c>
      <c r="G13" s="361" t="s">
        <v>194</v>
      </c>
    </row>
    <row r="14" spans="1:7" ht="16.2" thickBot="1">
      <c r="A14" s="370" t="s">
        <v>11107</v>
      </c>
      <c r="B14" s="371" t="s">
        <v>195</v>
      </c>
      <c r="C14" s="372"/>
      <c r="D14" s="372"/>
      <c r="E14" s="373"/>
      <c r="F14" s="388"/>
      <c r="G14" s="374">
        <v>38262.660000000003</v>
      </c>
    </row>
    <row r="15" spans="1:7" ht="15.6">
      <c r="A15" s="354" t="s">
        <v>196</v>
      </c>
      <c r="B15" s="355" t="s">
        <v>10961</v>
      </c>
      <c r="C15" s="357" t="s">
        <v>1466</v>
      </c>
      <c r="D15" s="357">
        <v>1</v>
      </c>
      <c r="E15" s="406">
        <v>13402.79</v>
      </c>
      <c r="F15" s="389">
        <v>17392.8</v>
      </c>
      <c r="G15" s="362">
        <v>17392.8</v>
      </c>
    </row>
    <row r="16" spans="1:7" ht="15.6">
      <c r="A16" s="354" t="s">
        <v>10967</v>
      </c>
      <c r="B16" s="355" t="s">
        <v>10968</v>
      </c>
      <c r="C16" s="357" t="s">
        <v>14</v>
      </c>
      <c r="D16" s="357">
        <v>6</v>
      </c>
      <c r="E16" s="406">
        <v>180.37</v>
      </c>
      <c r="F16" s="389">
        <v>234.06</v>
      </c>
      <c r="G16" s="362">
        <v>1404.36</v>
      </c>
    </row>
    <row r="17" spans="1:7" ht="16.2" thickBot="1">
      <c r="A17" s="354" t="s">
        <v>10971</v>
      </c>
      <c r="B17" s="355" t="s">
        <v>10972</v>
      </c>
      <c r="C17" s="357" t="s">
        <v>6</v>
      </c>
      <c r="D17" s="357">
        <v>1</v>
      </c>
      <c r="E17" s="406">
        <v>15000</v>
      </c>
      <c r="F17" s="389">
        <v>19465.5</v>
      </c>
      <c r="G17" s="362">
        <v>19465.5</v>
      </c>
    </row>
    <row r="18" spans="1:7" ht="16.2" thickBot="1">
      <c r="A18" s="370" t="s">
        <v>197</v>
      </c>
      <c r="B18" s="371" t="s">
        <v>11108</v>
      </c>
      <c r="C18" s="372"/>
      <c r="D18" s="372"/>
      <c r="E18" s="373"/>
      <c r="F18" s="388"/>
      <c r="G18" s="374">
        <v>162716.4</v>
      </c>
    </row>
    <row r="19" spans="1:7" ht="15.6">
      <c r="A19" s="354" t="s">
        <v>198</v>
      </c>
      <c r="B19" s="355" t="s">
        <v>10975</v>
      </c>
      <c r="C19" s="357" t="s">
        <v>231</v>
      </c>
      <c r="D19" s="357">
        <v>1320</v>
      </c>
      <c r="E19" s="406">
        <v>36</v>
      </c>
      <c r="F19" s="389">
        <v>46.71</v>
      </c>
      <c r="G19" s="362">
        <v>61657.2</v>
      </c>
    </row>
    <row r="20" spans="1:7" ht="31.8" thickBot="1">
      <c r="A20" s="354" t="s">
        <v>10978</v>
      </c>
      <c r="B20" s="355" t="s">
        <v>10979</v>
      </c>
      <c r="C20" s="357" t="s">
        <v>231</v>
      </c>
      <c r="D20" s="357">
        <v>660</v>
      </c>
      <c r="E20" s="406">
        <v>118</v>
      </c>
      <c r="F20" s="389">
        <v>153.12</v>
      </c>
      <c r="G20" s="362">
        <v>101059.2</v>
      </c>
    </row>
    <row r="21" spans="1:7" ht="16.2" thickBot="1">
      <c r="A21" s="370" t="s">
        <v>199</v>
      </c>
      <c r="B21" s="371" t="s">
        <v>11109</v>
      </c>
      <c r="C21" s="372"/>
      <c r="D21" s="372"/>
      <c r="E21" s="373"/>
      <c r="F21" s="388"/>
      <c r="G21" s="374">
        <v>742480.15</v>
      </c>
    </row>
    <row r="22" spans="1:7" ht="16.2" thickBot="1">
      <c r="A22" s="370" t="s">
        <v>200</v>
      </c>
      <c r="B22" s="371" t="s">
        <v>11110</v>
      </c>
      <c r="C22" s="372"/>
      <c r="D22" s="372"/>
      <c r="E22" s="373"/>
      <c r="F22" s="388"/>
      <c r="G22" s="374">
        <v>81139.5</v>
      </c>
    </row>
    <row r="23" spans="1:7" ht="16.2" thickBot="1">
      <c r="A23" s="354" t="s">
        <v>10982</v>
      </c>
      <c r="B23" s="355" t="s">
        <v>10983</v>
      </c>
      <c r="C23" s="357" t="s">
        <v>19</v>
      </c>
      <c r="D23" s="357">
        <v>450</v>
      </c>
      <c r="E23" s="406">
        <v>138.94999999999999</v>
      </c>
      <c r="F23" s="389">
        <v>180.31</v>
      </c>
      <c r="G23" s="362">
        <v>81139.5</v>
      </c>
    </row>
    <row r="24" spans="1:7" ht="16.2" thickBot="1">
      <c r="A24" s="370" t="s">
        <v>11111</v>
      </c>
      <c r="B24" s="371" t="s">
        <v>11112</v>
      </c>
      <c r="C24" s="372"/>
      <c r="D24" s="372"/>
      <c r="E24" s="373"/>
      <c r="F24" s="388"/>
      <c r="G24" s="374">
        <v>225825</v>
      </c>
    </row>
    <row r="25" spans="1:7" ht="15.6">
      <c r="A25" s="354" t="s">
        <v>10987</v>
      </c>
      <c r="B25" s="355" t="s">
        <v>10988</v>
      </c>
      <c r="C25" s="357" t="s">
        <v>207</v>
      </c>
      <c r="D25" s="357">
        <v>2000</v>
      </c>
      <c r="E25" s="406">
        <v>85</v>
      </c>
      <c r="F25" s="389">
        <v>110.3</v>
      </c>
      <c r="G25" s="362">
        <v>220600</v>
      </c>
    </row>
    <row r="26" spans="1:7" ht="16.2" thickBot="1">
      <c r="A26" s="354" t="s">
        <v>10995</v>
      </c>
      <c r="B26" s="355" t="s">
        <v>10996</v>
      </c>
      <c r="C26" s="357" t="s">
        <v>207</v>
      </c>
      <c r="D26" s="357">
        <v>50</v>
      </c>
      <c r="E26" s="406">
        <v>80.53</v>
      </c>
      <c r="F26" s="389">
        <v>104.5</v>
      </c>
      <c r="G26" s="362">
        <v>5225</v>
      </c>
    </row>
    <row r="27" spans="1:7" ht="16.2" thickBot="1">
      <c r="A27" s="370" t="s">
        <v>11113</v>
      </c>
      <c r="B27" s="371" t="s">
        <v>11114</v>
      </c>
      <c r="C27" s="372"/>
      <c r="D27" s="372"/>
      <c r="E27" s="373"/>
      <c r="F27" s="388"/>
      <c r="G27" s="374">
        <v>435515.65</v>
      </c>
    </row>
    <row r="28" spans="1:7" ht="48.6" customHeight="1">
      <c r="A28" s="354" t="s">
        <v>10998</v>
      </c>
      <c r="B28" s="355" t="s">
        <v>10999</v>
      </c>
      <c r="C28" s="357" t="s">
        <v>14</v>
      </c>
      <c r="D28" s="357">
        <v>2475</v>
      </c>
      <c r="E28" s="406">
        <v>97</v>
      </c>
      <c r="F28" s="389">
        <v>125.87</v>
      </c>
      <c r="G28" s="362">
        <v>311528.25</v>
      </c>
    </row>
    <row r="29" spans="1:7" ht="15.6">
      <c r="A29" s="354" t="s">
        <v>11003</v>
      </c>
      <c r="B29" s="355" t="s">
        <v>11004</v>
      </c>
      <c r="C29" s="357" t="s">
        <v>14</v>
      </c>
      <c r="D29" s="357">
        <v>600</v>
      </c>
      <c r="E29" s="406">
        <v>140</v>
      </c>
      <c r="F29" s="389">
        <v>181.67</v>
      </c>
      <c r="G29" s="362">
        <v>109002</v>
      </c>
    </row>
    <row r="30" spans="1:7" ht="43.2" customHeight="1" thickBot="1">
      <c r="A30" s="354" t="s">
        <v>11007</v>
      </c>
      <c r="B30" s="355" t="s">
        <v>11008</v>
      </c>
      <c r="C30" s="357" t="s">
        <v>58</v>
      </c>
      <c r="D30" s="357">
        <v>10</v>
      </c>
      <c r="E30" s="406">
        <v>1154.77</v>
      </c>
      <c r="F30" s="389">
        <v>1498.54</v>
      </c>
      <c r="G30" s="362">
        <v>14985.4</v>
      </c>
    </row>
    <row r="31" spans="1:7" ht="16.2" thickBot="1">
      <c r="A31" s="370" t="s">
        <v>201</v>
      </c>
      <c r="B31" s="371" t="s">
        <v>11115</v>
      </c>
      <c r="C31" s="372"/>
      <c r="D31" s="372"/>
      <c r="E31" s="373"/>
      <c r="F31" s="388"/>
      <c r="G31" s="374">
        <v>226963.8</v>
      </c>
    </row>
    <row r="32" spans="1:7" ht="16.2" thickBot="1">
      <c r="A32" s="370" t="s">
        <v>202</v>
      </c>
      <c r="B32" s="371" t="s">
        <v>11116</v>
      </c>
      <c r="C32" s="372"/>
      <c r="D32" s="372"/>
      <c r="E32" s="373"/>
      <c r="F32" s="388"/>
      <c r="G32" s="374">
        <v>38158.800000000003</v>
      </c>
    </row>
    <row r="33" spans="1:7" ht="15.6">
      <c r="A33" s="354" t="s">
        <v>11022</v>
      </c>
      <c r="B33" s="355" t="s">
        <v>11023</v>
      </c>
      <c r="C33" s="357" t="s">
        <v>19</v>
      </c>
      <c r="D33" s="357">
        <v>120</v>
      </c>
      <c r="E33" s="406">
        <v>221.37</v>
      </c>
      <c r="F33" s="389">
        <v>287.27</v>
      </c>
      <c r="G33" s="362">
        <v>34472.400000000001</v>
      </c>
    </row>
    <row r="34" spans="1:7" ht="16.2" thickBot="1">
      <c r="A34" s="354" t="s">
        <v>11029</v>
      </c>
      <c r="B34" s="355" t="s">
        <v>11030</v>
      </c>
      <c r="C34" s="357" t="s">
        <v>19</v>
      </c>
      <c r="D34" s="357">
        <v>120</v>
      </c>
      <c r="E34" s="406">
        <v>23.68</v>
      </c>
      <c r="F34" s="389">
        <v>30.72</v>
      </c>
      <c r="G34" s="362">
        <v>3686.4</v>
      </c>
    </row>
    <row r="35" spans="1:7" ht="16.2" thickBot="1">
      <c r="A35" s="370" t="s">
        <v>203</v>
      </c>
      <c r="B35" s="371" t="s">
        <v>11117</v>
      </c>
      <c r="C35" s="372"/>
      <c r="D35" s="372"/>
      <c r="E35" s="373"/>
      <c r="F35" s="388"/>
      <c r="G35" s="374">
        <v>188805</v>
      </c>
    </row>
    <row r="36" spans="1:7" ht="16.2" thickBot="1">
      <c r="A36" s="354" t="s">
        <v>11034</v>
      </c>
      <c r="B36" s="355" t="s">
        <v>10999</v>
      </c>
      <c r="C36" s="357" t="s">
        <v>14</v>
      </c>
      <c r="D36" s="357">
        <v>1500</v>
      </c>
      <c r="E36" s="406">
        <v>97</v>
      </c>
      <c r="F36" s="389">
        <v>125.87</v>
      </c>
      <c r="G36" s="362">
        <v>188805</v>
      </c>
    </row>
    <row r="37" spans="1:7" ht="16.2" thickBot="1">
      <c r="A37" s="370" t="s">
        <v>205</v>
      </c>
      <c r="B37" s="371" t="s">
        <v>11118</v>
      </c>
      <c r="C37" s="372"/>
      <c r="D37" s="372"/>
      <c r="E37" s="373"/>
      <c r="F37" s="388"/>
      <c r="G37" s="374">
        <v>9245.5</v>
      </c>
    </row>
    <row r="38" spans="1:7" ht="16.2" thickBot="1">
      <c r="A38" s="354" t="s">
        <v>206</v>
      </c>
      <c r="B38" s="355" t="s">
        <v>11035</v>
      </c>
      <c r="C38" s="357" t="s">
        <v>22</v>
      </c>
      <c r="D38" s="357">
        <v>2050</v>
      </c>
      <c r="E38" s="406">
        <v>3.48</v>
      </c>
      <c r="F38" s="389">
        <v>4.51</v>
      </c>
      <c r="G38" s="362">
        <v>9245.5</v>
      </c>
    </row>
    <row r="39" spans="1:7" ht="16.2" thickBot="1">
      <c r="A39" s="528" t="s">
        <v>11119</v>
      </c>
      <c r="B39" s="529"/>
      <c r="C39" s="529"/>
      <c r="D39" s="529"/>
      <c r="E39" s="529"/>
      <c r="F39" s="530"/>
      <c r="G39" s="749">
        <v>909101.71</v>
      </c>
    </row>
    <row r="40" spans="1:7" ht="16.2" thickBot="1">
      <c r="A40" s="528" t="s">
        <v>11120</v>
      </c>
      <c r="B40" s="529"/>
      <c r="C40" s="529"/>
      <c r="D40" s="529"/>
      <c r="E40" s="529"/>
      <c r="F40" s="530"/>
      <c r="G40" s="749">
        <v>270566.8</v>
      </c>
    </row>
    <row r="41" spans="1:7" ht="16.2" thickBot="1">
      <c r="A41" s="528" t="s">
        <v>44</v>
      </c>
      <c r="B41" s="529"/>
      <c r="C41" s="529"/>
      <c r="D41" s="529"/>
      <c r="E41" s="529"/>
      <c r="F41" s="530"/>
      <c r="G41" s="383">
        <f>G37+G31+G21+G18+G14</f>
        <v>1179668.5099999998</v>
      </c>
    </row>
    <row r="42" spans="1:7" ht="42" customHeight="1" thickBot="1">
      <c r="A42" s="534" t="s">
        <v>11121</v>
      </c>
      <c r="B42" s="535"/>
      <c r="C42" s="535"/>
      <c r="D42" s="535"/>
      <c r="E42" s="535"/>
      <c r="F42" s="535"/>
      <c r="G42" s="536"/>
    </row>
    <row r="43" spans="1:7" ht="13.2">
      <c r="A43" s="537" t="str">
        <f>RESUMO!A19</f>
        <v>Vitória do Xingu, PA - 26 de dezembro de 2023</v>
      </c>
      <c r="B43" s="538"/>
      <c r="C43" s="538"/>
      <c r="D43" s="538"/>
      <c r="E43" s="538"/>
      <c r="F43" s="538"/>
      <c r="G43" s="539"/>
    </row>
    <row r="44" spans="1:7" ht="13.8" thickBot="1">
      <c r="A44" s="540"/>
      <c r="B44" s="541"/>
      <c r="C44" s="541"/>
      <c r="D44" s="541"/>
      <c r="E44" s="541"/>
      <c r="F44" s="541"/>
      <c r="G44" s="542"/>
    </row>
    <row r="45" spans="1:7" ht="13.2">
      <c r="A45" s="525"/>
      <c r="B45" s="525"/>
      <c r="C45" s="525"/>
      <c r="D45" s="525"/>
      <c r="E45" s="525"/>
      <c r="F45" s="525"/>
      <c r="G45" s="525"/>
    </row>
    <row r="46" spans="1:7" ht="13.2">
      <c r="A46" s="525"/>
      <c r="B46" s="525"/>
      <c r="C46" s="525"/>
      <c r="D46" s="525"/>
      <c r="E46" s="525"/>
      <c r="F46" s="525"/>
      <c r="G46" s="525"/>
    </row>
    <row r="47" spans="1:7" ht="13.2">
      <c r="A47" s="525"/>
      <c r="B47" s="525"/>
      <c r="C47" s="525"/>
      <c r="D47" s="525"/>
      <c r="E47" s="525"/>
      <c r="F47" s="525"/>
      <c r="G47" s="525"/>
    </row>
    <row r="48" spans="1:7" ht="13.2">
      <c r="A48" s="525"/>
      <c r="B48" s="525"/>
      <c r="C48" s="525"/>
      <c r="D48" s="525"/>
      <c r="E48" s="525"/>
      <c r="F48" s="525"/>
      <c r="G48" s="525"/>
    </row>
    <row r="49" spans="1:7" ht="13.2">
      <c r="A49" s="525"/>
      <c r="B49" s="525"/>
      <c r="C49" s="525"/>
      <c r="D49" s="525"/>
      <c r="E49" s="525"/>
      <c r="F49" s="525"/>
      <c r="G49" s="525"/>
    </row>
    <row r="50" spans="1:7" ht="13.2">
      <c r="A50" s="525"/>
      <c r="B50" s="525"/>
      <c r="C50" s="525"/>
      <c r="D50" s="525"/>
      <c r="E50" s="525"/>
      <c r="F50" s="525"/>
      <c r="G50" s="525"/>
    </row>
    <row r="51" spans="1:7" ht="13.2">
      <c r="A51" s="525"/>
      <c r="B51" s="525"/>
      <c r="C51" s="525"/>
      <c r="D51" s="525"/>
      <c r="E51" s="525"/>
      <c r="F51" s="525"/>
      <c r="G51" s="525"/>
    </row>
    <row r="52" spans="1:7" ht="13.2">
      <c r="A52" s="525"/>
      <c r="B52" s="525"/>
      <c r="C52" s="525"/>
      <c r="D52" s="525"/>
      <c r="E52" s="525"/>
      <c r="F52" s="525"/>
      <c r="G52" s="525"/>
    </row>
    <row r="53" spans="1:7" ht="13.2">
      <c r="A53" s="525"/>
      <c r="B53" s="525"/>
      <c r="C53" s="525"/>
      <c r="D53" s="525"/>
      <c r="E53" s="525"/>
      <c r="F53" s="525"/>
      <c r="G53" s="525"/>
    </row>
    <row r="54" spans="1:7" ht="13.2">
      <c r="A54" s="525"/>
      <c r="B54" s="525"/>
      <c r="C54" s="525"/>
      <c r="D54" s="525"/>
      <c r="E54" s="525"/>
      <c r="F54" s="525"/>
      <c r="G54" s="525"/>
    </row>
    <row r="55" spans="1:7" ht="13.2">
      <c r="A55" s="525"/>
      <c r="B55" s="525"/>
      <c r="C55" s="525"/>
      <c r="D55" s="525"/>
      <c r="E55" s="525"/>
      <c r="F55" s="525"/>
      <c r="G55" s="525"/>
    </row>
    <row r="56" spans="1:7" ht="13.2">
      <c r="A56" s="525"/>
      <c r="B56" s="525"/>
      <c r="C56" s="525"/>
      <c r="D56" s="525"/>
      <c r="E56" s="525"/>
      <c r="F56" s="525"/>
      <c r="G56" s="525"/>
    </row>
    <row r="57" spans="1:7" ht="13.2">
      <c r="A57" s="525"/>
      <c r="B57" s="525"/>
      <c r="C57" s="525"/>
      <c r="D57" s="525"/>
      <c r="E57" s="525"/>
      <c r="F57" s="525"/>
      <c r="G57" s="525"/>
    </row>
    <row r="58" spans="1:7" ht="13.2">
      <c r="A58" s="525"/>
      <c r="B58" s="525"/>
      <c r="C58" s="525"/>
      <c r="D58" s="525"/>
      <c r="E58" s="525"/>
      <c r="F58" s="525"/>
      <c r="G58" s="525"/>
    </row>
    <row r="59" spans="1:7" ht="13.2">
      <c r="A59" s="525"/>
      <c r="B59" s="525"/>
      <c r="C59" s="525"/>
      <c r="D59" s="525"/>
      <c r="E59" s="525"/>
      <c r="F59" s="525"/>
      <c r="G59" s="525"/>
    </row>
    <row r="60" spans="1:7" ht="13.2">
      <c r="A60" s="284"/>
      <c r="B60" s="284"/>
      <c r="C60" s="284"/>
      <c r="D60" s="284"/>
      <c r="E60" s="284"/>
      <c r="F60" s="284"/>
      <c r="G60" s="284"/>
    </row>
    <row r="61" spans="1:7" ht="13.2">
      <c r="A61" s="284"/>
      <c r="B61" s="284"/>
      <c r="C61" s="284"/>
      <c r="D61" s="284"/>
      <c r="E61" s="284"/>
      <c r="F61" s="284"/>
      <c r="G61" s="284"/>
    </row>
    <row r="62" spans="1:7" ht="13.2">
      <c r="A62" s="284"/>
      <c r="B62" s="284"/>
      <c r="C62" s="284"/>
      <c r="D62" s="284"/>
      <c r="E62" s="284"/>
      <c r="F62" s="284"/>
      <c r="G62" s="284"/>
    </row>
    <row r="63" spans="1:7" ht="13.2">
      <c r="A63" s="284"/>
      <c r="B63" s="284"/>
      <c r="C63" s="284"/>
      <c r="D63" s="284"/>
      <c r="E63" s="284"/>
      <c r="F63" s="284"/>
      <c r="G63" s="284"/>
    </row>
    <row r="64" spans="1:7" ht="13.2">
      <c r="A64" s="284"/>
      <c r="B64" s="284"/>
      <c r="C64" s="284"/>
      <c r="D64" s="284"/>
      <c r="E64" s="284"/>
      <c r="F64" s="284"/>
      <c r="G64" s="284"/>
    </row>
    <row r="65" spans="1:7" ht="13.2">
      <c r="A65" s="284"/>
      <c r="B65" s="284"/>
      <c r="C65" s="284"/>
      <c r="D65" s="284"/>
      <c r="E65" s="284"/>
      <c r="F65" s="284"/>
      <c r="G65" s="284"/>
    </row>
    <row r="66" spans="1:7" ht="13.2">
      <c r="A66" s="284"/>
      <c r="B66" s="284"/>
      <c r="C66" s="284"/>
      <c r="D66" s="284"/>
      <c r="E66" s="284"/>
      <c r="F66" s="284"/>
      <c r="G66" s="284"/>
    </row>
    <row r="67" spans="1:7" ht="13.2">
      <c r="A67" s="284"/>
      <c r="B67" s="284"/>
      <c r="C67" s="284"/>
      <c r="D67" s="284"/>
      <c r="E67" s="284"/>
      <c r="F67" s="284"/>
      <c r="G67" s="284"/>
    </row>
    <row r="68" spans="1:7" ht="13.2">
      <c r="A68" s="284"/>
      <c r="B68" s="284"/>
      <c r="C68" s="284"/>
      <c r="D68" s="284"/>
      <c r="E68" s="284"/>
      <c r="F68" s="284"/>
      <c r="G68" s="284"/>
    </row>
    <row r="69" spans="1:7" ht="13.2">
      <c r="A69" s="284"/>
      <c r="B69" s="284"/>
      <c r="C69" s="284"/>
      <c r="D69" s="284"/>
      <c r="E69" s="284" t="s">
        <v>208</v>
      </c>
      <c r="F69" s="284"/>
      <c r="G69" s="284"/>
    </row>
    <row r="70" spans="1:7" ht="13.2">
      <c r="A70" s="284"/>
      <c r="B70" s="284"/>
      <c r="C70" s="284"/>
      <c r="D70" s="284"/>
      <c r="E70" s="284"/>
      <c r="F70" s="284"/>
      <c r="G70" s="284"/>
    </row>
    <row r="71" spans="1:7" ht="13.2">
      <c r="A71" s="284"/>
      <c r="B71" s="284"/>
      <c r="C71" s="284"/>
      <c r="D71" s="284"/>
      <c r="E71" s="284"/>
      <c r="F71" s="284"/>
      <c r="G71" s="284"/>
    </row>
  </sheetData>
  <mergeCells count="22">
    <mergeCell ref="A1:G1"/>
    <mergeCell ref="A2:G2"/>
    <mergeCell ref="A3:A5"/>
    <mergeCell ref="B3:G5"/>
    <mergeCell ref="A6:A7"/>
    <mergeCell ref="B6:B7"/>
    <mergeCell ref="C6:G7"/>
    <mergeCell ref="C9:E9"/>
    <mergeCell ref="F9:G9"/>
    <mergeCell ref="C10:E10"/>
    <mergeCell ref="F10:G10"/>
    <mergeCell ref="A45:G59"/>
    <mergeCell ref="C11:D11"/>
    <mergeCell ref="A39:F39"/>
    <mergeCell ref="A12:G12"/>
    <mergeCell ref="A42:G42"/>
    <mergeCell ref="A43:G44"/>
    <mergeCell ref="A8:B11"/>
    <mergeCell ref="C8:E8"/>
    <mergeCell ref="F8:G8"/>
    <mergeCell ref="A40:F40"/>
    <mergeCell ref="A41:F41"/>
  </mergeCells>
  <phoneticPr fontId="11" type="noConversion"/>
  <printOptions horizontalCentered="1" verticalCentered="1"/>
  <pageMargins left="0.23622047244094491" right="0.23622047244094491" top="0.39370078740157483" bottom="0.39370078740157483" header="0.31496062992125984" footer="0.31496062992125984"/>
  <pageSetup paperSize="9" scale="55" fitToHeight="0" orientation="portrait" horizontalDpi="360" verticalDpi="360"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
  <sheetViews>
    <sheetView tabSelected="1" view="pageBreakPreview" zoomScale="40" zoomScaleNormal="55" zoomScaleSheetLayoutView="40" workbookViewId="0">
      <selection activeCell="K4" sqref="K4"/>
    </sheetView>
  </sheetViews>
  <sheetFormatPr defaultRowHeight="13.8"/>
  <cols>
    <col min="1" max="1" width="27.33203125" style="280" customWidth="1"/>
    <col min="2" max="2" width="125.21875" style="280" customWidth="1"/>
    <col min="3" max="3" width="38.5546875" style="280" customWidth="1"/>
    <col min="4" max="4" width="31.109375" style="280" customWidth="1"/>
    <col min="5" max="5" width="35.33203125" style="280" customWidth="1"/>
    <col min="6" max="6" width="39" style="280" customWidth="1"/>
    <col min="7" max="9" width="36.88671875" style="280" customWidth="1"/>
    <col min="10" max="10" width="32" style="280" customWidth="1"/>
    <col min="11" max="11" width="13.109375" bestFit="1" customWidth="1"/>
  </cols>
  <sheetData>
    <row r="1" spans="1:10" s="3" customFormat="1" ht="233.4" customHeight="1" thickBot="1">
      <c r="A1" s="795" t="s">
        <v>11139</v>
      </c>
      <c r="B1" s="796"/>
      <c r="C1" s="796"/>
      <c r="D1" s="796"/>
      <c r="E1" s="796"/>
      <c r="F1" s="796"/>
      <c r="G1" s="796"/>
      <c r="H1" s="796"/>
      <c r="I1" s="797"/>
      <c r="J1" s="390"/>
    </row>
    <row r="2" spans="1:10" s="156" customFormat="1" ht="26.25" customHeight="1">
      <c r="A2" s="798" t="s">
        <v>209</v>
      </c>
      <c r="B2" s="580"/>
      <c r="C2" s="580"/>
      <c r="D2" s="580"/>
      <c r="E2" s="580"/>
      <c r="F2" s="580"/>
      <c r="G2" s="580"/>
      <c r="H2" s="580"/>
      <c r="I2" s="799"/>
      <c r="J2" s="391"/>
    </row>
    <row r="3" spans="1:10" s="156" customFormat="1" ht="27" customHeight="1" thickBot="1">
      <c r="A3" s="800"/>
      <c r="B3" s="581"/>
      <c r="C3" s="581"/>
      <c r="D3" s="581"/>
      <c r="E3" s="581"/>
      <c r="F3" s="581"/>
      <c r="G3" s="581"/>
      <c r="H3" s="581"/>
      <c r="I3" s="801"/>
      <c r="J3" s="391"/>
    </row>
    <row r="4" spans="1:10" s="156" customFormat="1" ht="87" customHeight="1" thickBot="1">
      <c r="A4" s="802" t="s">
        <v>210</v>
      </c>
      <c r="B4" s="578" t="str">
        <f>ORÇAMENTO!B3</f>
        <v xml:space="preserve">CONSTRUÇÃO, RECUPERAÇÃO E MANUTENÇÃO DE CALÇADAS E MEIO FIO NA COMUNIDADE LEONARDO DA VINCI </v>
      </c>
      <c r="C4" s="579"/>
      <c r="D4" s="579"/>
      <c r="E4" s="579"/>
      <c r="F4" s="579"/>
      <c r="G4" s="579"/>
      <c r="H4" s="579"/>
      <c r="I4" s="803"/>
      <c r="J4" s="392"/>
    </row>
    <row r="5" spans="1:10" s="278" customFormat="1" ht="73.95" customHeight="1">
      <c r="A5" s="804" t="s">
        <v>211</v>
      </c>
      <c r="B5" s="582" t="s">
        <v>11105</v>
      </c>
      <c r="C5" s="583"/>
      <c r="D5" s="583"/>
      <c r="E5" s="583"/>
      <c r="F5" s="583"/>
      <c r="G5" s="583"/>
      <c r="H5" s="583"/>
      <c r="I5" s="805"/>
      <c r="J5" s="387"/>
    </row>
    <row r="6" spans="1:10" s="278" customFormat="1" ht="43.2" customHeight="1">
      <c r="A6" s="806" t="s">
        <v>140</v>
      </c>
      <c r="B6" s="435" t="s">
        <v>212</v>
      </c>
      <c r="C6" s="436" t="s">
        <v>11131</v>
      </c>
      <c r="D6" s="429" t="s">
        <v>214</v>
      </c>
      <c r="E6" s="429" t="s">
        <v>215</v>
      </c>
      <c r="F6" s="429" t="s">
        <v>216</v>
      </c>
      <c r="G6" s="429" t="s">
        <v>217</v>
      </c>
      <c r="H6" s="761" t="s">
        <v>11137</v>
      </c>
      <c r="I6" s="807" t="s">
        <v>11138</v>
      </c>
      <c r="J6" s="387"/>
    </row>
    <row r="7" spans="1:10" s="278" customFormat="1" ht="43.2" customHeight="1" thickBot="1">
      <c r="A7" s="808">
        <v>1</v>
      </c>
      <c r="B7" s="584" t="str">
        <f>RESUMO!B7</f>
        <v>SERVIÇOS PRELIMINARES</v>
      </c>
      <c r="C7" s="783">
        <v>1</v>
      </c>
      <c r="D7" s="773">
        <v>0.74570000000000003</v>
      </c>
      <c r="E7" s="768"/>
      <c r="F7" s="768"/>
      <c r="G7" s="768"/>
      <c r="H7" s="768"/>
      <c r="I7" s="809">
        <v>0.25430000000000003</v>
      </c>
      <c r="J7" s="387"/>
    </row>
    <row r="8" spans="1:10" s="278" customFormat="1" ht="43.2" customHeight="1">
      <c r="A8" s="810"/>
      <c r="B8" s="585"/>
      <c r="C8" s="784">
        <f>ORÇAMENTO!G14</f>
        <v>38262.660000000003</v>
      </c>
      <c r="D8" s="782">
        <f>D7*C8</f>
        <v>28532.465562000005</v>
      </c>
      <c r="E8" s="769"/>
      <c r="F8" s="769"/>
      <c r="G8" s="769"/>
      <c r="H8" s="769"/>
      <c r="I8" s="811">
        <f>I7*C8</f>
        <v>9730.1944380000023</v>
      </c>
      <c r="J8" s="387"/>
    </row>
    <row r="9" spans="1:10" s="278" customFormat="1" ht="43.2" customHeight="1" thickBot="1">
      <c r="A9" s="808" t="s">
        <v>11132</v>
      </c>
      <c r="B9" s="584" t="str">
        <f>ORÇAMENTO!B15</f>
        <v>Licenças e taxas da obra (acima de 500m2)</v>
      </c>
      <c r="C9" s="760">
        <v>1</v>
      </c>
      <c r="D9" s="764">
        <v>1</v>
      </c>
      <c r="E9" s="770"/>
      <c r="F9" s="770"/>
      <c r="G9" s="770"/>
      <c r="H9" s="770"/>
      <c r="I9" s="812"/>
      <c r="J9" s="387"/>
    </row>
    <row r="10" spans="1:10" s="278" customFormat="1" ht="43.2" customHeight="1">
      <c r="A10" s="810"/>
      <c r="B10" s="585"/>
      <c r="C10" s="434">
        <f>ORÇAMENTO!G15</f>
        <v>17392.8</v>
      </c>
      <c r="D10" s="774">
        <f>D9*C10</f>
        <v>17392.8</v>
      </c>
      <c r="E10" s="771"/>
      <c r="F10" s="771"/>
      <c r="G10" s="771"/>
      <c r="H10" s="771"/>
      <c r="I10" s="813"/>
      <c r="J10" s="387"/>
    </row>
    <row r="11" spans="1:10" s="278" customFormat="1" ht="43.2" customHeight="1" thickBot="1">
      <c r="A11" s="808" t="s">
        <v>11133</v>
      </c>
      <c r="B11" s="584" t="str">
        <f>ORÇAMENTO!B16</f>
        <v>Placa de obra em lona com plotagem de gráfica</v>
      </c>
      <c r="C11" s="760">
        <v>1</v>
      </c>
      <c r="D11" s="777">
        <v>1</v>
      </c>
      <c r="E11" s="770"/>
      <c r="F11" s="770"/>
      <c r="G11" s="770"/>
      <c r="H11" s="770"/>
      <c r="I11" s="812"/>
      <c r="J11" s="387"/>
    </row>
    <row r="12" spans="1:10" s="278" customFormat="1" ht="43.2" customHeight="1">
      <c r="A12" s="810"/>
      <c r="B12" s="585"/>
      <c r="C12" s="434">
        <f>ORÇAMENTO!G16</f>
        <v>1404.36</v>
      </c>
      <c r="D12" s="765">
        <f>D11*C12</f>
        <v>1404.36</v>
      </c>
      <c r="E12" s="771"/>
      <c r="F12" s="771"/>
      <c r="G12" s="771"/>
      <c r="H12" s="771"/>
      <c r="I12" s="813"/>
      <c r="J12" s="387"/>
    </row>
    <row r="13" spans="1:10" s="278" customFormat="1" ht="43.2" customHeight="1" thickBot="1">
      <c r="A13" s="808" t="s">
        <v>11134</v>
      </c>
      <c r="B13" s="584" t="str">
        <f>ORÇAMENTO!B17</f>
        <v>MOBILIZACAO/DESMOBILIZACAO DE EQUIP. E MO</v>
      </c>
      <c r="C13" s="760">
        <v>1</v>
      </c>
      <c r="D13" s="764">
        <v>0.5</v>
      </c>
      <c r="E13" s="770"/>
      <c r="F13" s="770"/>
      <c r="G13" s="770"/>
      <c r="H13" s="770"/>
      <c r="I13" s="814">
        <v>0.5</v>
      </c>
      <c r="J13" s="387"/>
    </row>
    <row r="14" spans="1:10" s="278" customFormat="1" ht="43.2" customHeight="1">
      <c r="A14" s="810"/>
      <c r="B14" s="585"/>
      <c r="C14" s="759">
        <f>ORÇAMENTO!G17</f>
        <v>19465.5</v>
      </c>
      <c r="D14" s="774">
        <f>D13*C14</f>
        <v>9732.75</v>
      </c>
      <c r="E14" s="771"/>
      <c r="F14" s="771"/>
      <c r="G14" s="771"/>
      <c r="H14" s="771"/>
      <c r="I14" s="815">
        <f>I13*C14</f>
        <v>9732.75</v>
      </c>
      <c r="J14" s="387"/>
    </row>
    <row r="15" spans="1:10" s="278" customFormat="1" ht="43.2" customHeight="1" thickBot="1">
      <c r="A15" s="816">
        <v>2</v>
      </c>
      <c r="B15" s="586" t="str">
        <f>RESUMO!B8</f>
        <v>ADMINISTRAÇÃO CENTRAL</v>
      </c>
      <c r="C15" s="783">
        <v>1</v>
      </c>
      <c r="D15" s="780">
        <v>0.16669999999999999</v>
      </c>
      <c r="E15" s="780">
        <v>0.16669999999999999</v>
      </c>
      <c r="F15" s="773">
        <v>0.16669999999999999</v>
      </c>
      <c r="G15" s="773">
        <v>0.16669999999999999</v>
      </c>
      <c r="H15" s="780">
        <v>0.16669999999999999</v>
      </c>
      <c r="I15" s="817">
        <v>0.16650000000000001</v>
      </c>
      <c r="J15" s="387"/>
    </row>
    <row r="16" spans="1:10" s="278" customFormat="1" ht="43.2" customHeight="1">
      <c r="A16" s="818"/>
      <c r="B16" s="587"/>
      <c r="C16" s="784">
        <f>ORÇAMENTO!G18</f>
        <v>162716.4</v>
      </c>
      <c r="D16" s="766">
        <f>D15*C16</f>
        <v>27124.823879999996</v>
      </c>
      <c r="E16" s="766">
        <f>E15*C16</f>
        <v>27124.823879999996</v>
      </c>
      <c r="F16" s="781">
        <f>F15*C16</f>
        <v>27124.823879999996</v>
      </c>
      <c r="G16" s="781">
        <f>G15*C16</f>
        <v>27124.823879999996</v>
      </c>
      <c r="H16" s="766">
        <f>H15*C16</f>
        <v>27124.823879999996</v>
      </c>
      <c r="I16" s="819">
        <f>I15*C16</f>
        <v>27092.280600000002</v>
      </c>
      <c r="J16" s="387"/>
    </row>
    <row r="17" spans="1:10" s="278" customFormat="1" ht="43.2" customHeight="1" thickBot="1">
      <c r="A17" s="820" t="s">
        <v>11135</v>
      </c>
      <c r="B17" s="586" t="str">
        <f>ORÇAMENTO!B19</f>
        <v>MESTRE DE OBRAS COM ENCARGOS COMPLEMENTARES</v>
      </c>
      <c r="C17" s="760">
        <v>1</v>
      </c>
      <c r="D17" s="775">
        <v>0.16669999999999999</v>
      </c>
      <c r="E17" s="775">
        <v>0.16669999999999999</v>
      </c>
      <c r="F17" s="773">
        <v>0.16669999999999999</v>
      </c>
      <c r="G17" s="775">
        <v>0.16669999999999999</v>
      </c>
      <c r="H17" s="775">
        <v>0.16669999999999999</v>
      </c>
      <c r="I17" s="821">
        <v>0.16650000000000001</v>
      </c>
      <c r="J17" s="387"/>
    </row>
    <row r="18" spans="1:10" s="278" customFormat="1" ht="43.2" customHeight="1">
      <c r="A18" s="818"/>
      <c r="B18" s="587"/>
      <c r="C18" s="434">
        <f>ORÇAMENTO!G19</f>
        <v>61657.2</v>
      </c>
      <c r="D18" s="766">
        <f>D17*$C$18</f>
        <v>10278.255239999999</v>
      </c>
      <c r="E18" s="766">
        <f t="shared" ref="E18:I18" si="0">E17*$C$18</f>
        <v>10278.255239999999</v>
      </c>
      <c r="F18" s="776">
        <f t="shared" si="0"/>
        <v>10278.255239999999</v>
      </c>
      <c r="G18" s="766">
        <f t="shared" si="0"/>
        <v>10278.255239999999</v>
      </c>
      <c r="H18" s="766">
        <f t="shared" si="0"/>
        <v>10278.255239999999</v>
      </c>
      <c r="I18" s="822">
        <f t="shared" si="0"/>
        <v>10265.9238</v>
      </c>
      <c r="J18" s="387"/>
    </row>
    <row r="19" spans="1:10" s="278" customFormat="1" ht="43.2" customHeight="1" thickBot="1">
      <c r="A19" s="820" t="s">
        <v>11136</v>
      </c>
      <c r="B19" s="586" t="str">
        <f>ORÇAMENTO!B20</f>
        <v>ENGENHEIRO CIVIL DE OBRA PLENO COM ENCARGOS COMPLEMENTARES</v>
      </c>
      <c r="C19" s="760">
        <v>1</v>
      </c>
      <c r="D19" s="773">
        <v>0.16669999999999999</v>
      </c>
      <c r="E19" s="773">
        <v>0.16669999999999999</v>
      </c>
      <c r="F19" s="775">
        <v>0.16669999999999999</v>
      </c>
      <c r="G19" s="775">
        <v>0.16669999999999999</v>
      </c>
      <c r="H19" s="773">
        <v>0.16669999999999999</v>
      </c>
      <c r="I19" s="823">
        <v>0.16650000000000001</v>
      </c>
      <c r="J19" s="387"/>
    </row>
    <row r="20" spans="1:10" s="278" customFormat="1" ht="43.2" customHeight="1">
      <c r="A20" s="818"/>
      <c r="B20" s="587"/>
      <c r="C20" s="759">
        <f>ORÇAMENTO!G20</f>
        <v>101059.2</v>
      </c>
      <c r="D20" s="776">
        <f>D19*$C$20</f>
        <v>16846.568639999998</v>
      </c>
      <c r="E20" s="776">
        <f t="shared" ref="E20:I20" si="1">E19*$C$20</f>
        <v>16846.568639999998</v>
      </c>
      <c r="F20" s="766">
        <f t="shared" si="1"/>
        <v>16846.568639999998</v>
      </c>
      <c r="G20" s="766">
        <f t="shared" si="1"/>
        <v>16846.568639999998</v>
      </c>
      <c r="H20" s="776">
        <f t="shared" si="1"/>
        <v>16846.568639999998</v>
      </c>
      <c r="I20" s="824">
        <f t="shared" si="1"/>
        <v>16826.356800000001</v>
      </c>
      <c r="J20" s="387"/>
    </row>
    <row r="21" spans="1:10" s="278" customFormat="1" ht="43.2" customHeight="1" thickBot="1">
      <c r="A21" s="816">
        <v>3</v>
      </c>
      <c r="B21" s="586" t="str">
        <f>RESUMO!B9</f>
        <v>CONSTRUÇÃO DE CALÇADAS, MEIO FIO</v>
      </c>
      <c r="C21" s="783">
        <v>1</v>
      </c>
      <c r="D21" s="767">
        <v>0.2</v>
      </c>
      <c r="E21" s="778">
        <v>0.2</v>
      </c>
      <c r="F21" s="778">
        <v>0.2</v>
      </c>
      <c r="G21" s="778">
        <v>0.2</v>
      </c>
      <c r="H21" s="778">
        <v>0.2</v>
      </c>
      <c r="I21" s="825"/>
      <c r="J21" s="387"/>
    </row>
    <row r="22" spans="1:10" s="278" customFormat="1" ht="43.2" customHeight="1">
      <c r="A22" s="818"/>
      <c r="B22" s="587"/>
      <c r="C22" s="784">
        <f>ORÇAMENTO!G21</f>
        <v>742480.15</v>
      </c>
      <c r="D22" s="776">
        <f>D21*$C$22</f>
        <v>148496.03</v>
      </c>
      <c r="E22" s="766">
        <f t="shared" ref="E22:I22" si="2">E21*$C$22</f>
        <v>148496.03</v>
      </c>
      <c r="F22" s="766">
        <f t="shared" si="2"/>
        <v>148496.03</v>
      </c>
      <c r="G22" s="766">
        <f t="shared" si="2"/>
        <v>148496.03</v>
      </c>
      <c r="H22" s="766">
        <f t="shared" si="2"/>
        <v>148496.03</v>
      </c>
      <c r="I22" s="826"/>
      <c r="J22" s="387"/>
    </row>
    <row r="23" spans="1:10" s="278" customFormat="1" ht="43.2" customHeight="1" thickBot="1">
      <c r="A23" s="816">
        <v>4</v>
      </c>
      <c r="B23" s="586" t="str">
        <f>RESUMO!B13</f>
        <v>RECUPERAÇÃO E MANUTENÇÃO DE CALÇADAS</v>
      </c>
      <c r="C23" s="783">
        <v>1</v>
      </c>
      <c r="D23" s="768"/>
      <c r="E23" s="778">
        <v>0.2</v>
      </c>
      <c r="F23" s="778">
        <v>0.2</v>
      </c>
      <c r="G23" s="767">
        <v>0.2</v>
      </c>
      <c r="H23" s="767">
        <v>0.2</v>
      </c>
      <c r="I23" s="827">
        <v>0.2</v>
      </c>
      <c r="J23" s="387"/>
    </row>
    <row r="24" spans="1:10" s="278" customFormat="1" ht="43.2" customHeight="1">
      <c r="A24" s="818"/>
      <c r="B24" s="587"/>
      <c r="C24" s="784">
        <f>ORÇAMENTO!G31</f>
        <v>226963.8</v>
      </c>
      <c r="D24" s="769"/>
      <c r="E24" s="772">
        <f>E23*$C$24</f>
        <v>45392.76</v>
      </c>
      <c r="F24" s="772">
        <f t="shared" ref="F24:I24" si="3">F23*$C$24</f>
        <v>45392.76</v>
      </c>
      <c r="G24" s="779">
        <f t="shared" si="3"/>
        <v>45392.76</v>
      </c>
      <c r="H24" s="779">
        <f t="shared" si="3"/>
        <v>45392.76</v>
      </c>
      <c r="I24" s="828">
        <f t="shared" si="3"/>
        <v>45392.76</v>
      </c>
      <c r="J24" s="387"/>
    </row>
    <row r="25" spans="1:10" s="278" customFormat="1" ht="43.2" customHeight="1" thickBot="1">
      <c r="A25" s="816">
        <v>5</v>
      </c>
      <c r="B25" s="586" t="str">
        <f>RESUMO!B16</f>
        <v>SERVIÇOS FINAIS</v>
      </c>
      <c r="C25" s="783">
        <v>1</v>
      </c>
      <c r="D25" s="768"/>
      <c r="E25" s="768"/>
      <c r="F25" s="768"/>
      <c r="G25" s="767">
        <v>0.3</v>
      </c>
      <c r="H25" s="767">
        <v>0.3</v>
      </c>
      <c r="I25" s="827">
        <v>0.4</v>
      </c>
      <c r="J25" s="387"/>
    </row>
    <row r="26" spans="1:10" s="278" customFormat="1" ht="43.2" customHeight="1">
      <c r="A26" s="818"/>
      <c r="B26" s="587"/>
      <c r="C26" s="784">
        <f>ORÇAMENTO!G37</f>
        <v>9245.5</v>
      </c>
      <c r="D26" s="769"/>
      <c r="E26" s="769"/>
      <c r="F26" s="769"/>
      <c r="G26" s="779">
        <f>G25*C26</f>
        <v>2773.65</v>
      </c>
      <c r="H26" s="779">
        <f>H25*C26</f>
        <v>2773.65</v>
      </c>
      <c r="I26" s="828">
        <f>I25*C26</f>
        <v>3698.2000000000003</v>
      </c>
      <c r="J26" s="387"/>
    </row>
    <row r="27" spans="1:10" s="278" customFormat="1" ht="43.2" customHeight="1">
      <c r="A27" s="829"/>
      <c r="B27" s="430" t="s">
        <v>11127</v>
      </c>
      <c r="C27" s="785"/>
      <c r="D27" s="792">
        <f>(D8+D16+D22)/ORÇAMENTO!$G$41</f>
        <v>0.17305990429633494</v>
      </c>
      <c r="E27" s="792">
        <f>(E8+E16+E22+E24)/ORÇAMENTO!$G$41</f>
        <v>0.18735230448763954</v>
      </c>
      <c r="F27" s="792">
        <f>(F8+F16+F22+F24)/ORÇAMENTO!$G$41</f>
        <v>0.18735230448763954</v>
      </c>
      <c r="G27" s="792">
        <f>(G8+G16+G22+G24+G26)/ORÇAMENTO!$G$41</f>
        <v>0.18970351584615924</v>
      </c>
      <c r="H27" s="792">
        <f>(H8+H16+H22+H24+H26)/ORÇAMENTO!$G$41</f>
        <v>0.18970351584615924</v>
      </c>
      <c r="I27" s="830">
        <f>(I8+I16+I22+I24+I26)/ORÇAMENTO!$G$41</f>
        <v>7.2828455036067746E-2</v>
      </c>
      <c r="J27" s="788"/>
    </row>
    <row r="28" spans="1:10" s="278" customFormat="1" ht="43.2" customHeight="1">
      <c r="A28" s="831"/>
      <c r="B28" s="430" t="s">
        <v>11128</v>
      </c>
      <c r="C28" s="786"/>
      <c r="D28" s="793">
        <f>D8+D16+D22</f>
        <v>204153.31944200001</v>
      </c>
      <c r="E28" s="793">
        <f>E24+E22+E16</f>
        <v>221013.61388000002</v>
      </c>
      <c r="F28" s="793">
        <f>F24+F22+F16</f>
        <v>221013.61388000002</v>
      </c>
      <c r="G28" s="793">
        <f>G26+G24+G22+G16</f>
        <v>223787.26387999998</v>
      </c>
      <c r="H28" s="794">
        <f>H26+H24+H22+H16</f>
        <v>223787.26387999998</v>
      </c>
      <c r="I28" s="832">
        <f>I26+I24+I16+I8</f>
        <v>85913.435038000011</v>
      </c>
      <c r="J28" s="789"/>
    </row>
    <row r="29" spans="1:10" s="278" customFormat="1" ht="43.2" customHeight="1">
      <c r="A29" s="831"/>
      <c r="B29" s="430" t="s">
        <v>11129</v>
      </c>
      <c r="C29" s="786"/>
      <c r="D29" s="790">
        <f>D27</f>
        <v>0.17305990429633494</v>
      </c>
      <c r="E29" s="790">
        <f>D29+E27</f>
        <v>0.36041220878397451</v>
      </c>
      <c r="F29" s="790">
        <f>E29+F27</f>
        <v>0.54776451327161402</v>
      </c>
      <c r="G29" s="790">
        <f>F29+G27</f>
        <v>0.73746802911777332</v>
      </c>
      <c r="H29" s="791">
        <f>G29+H27</f>
        <v>0.92717154496393261</v>
      </c>
      <c r="I29" s="833">
        <f>H29+I27</f>
        <v>1.0000000000000004</v>
      </c>
      <c r="J29" s="387"/>
    </row>
    <row r="30" spans="1:10" s="278" customFormat="1" ht="43.2" customHeight="1" thickBot="1">
      <c r="A30" s="831"/>
      <c r="B30" s="430" t="s">
        <v>11130</v>
      </c>
      <c r="C30" s="787"/>
      <c r="D30" s="793">
        <f>D28</f>
        <v>204153.31944200001</v>
      </c>
      <c r="E30" s="793">
        <f>D30+E28</f>
        <v>425166.93332200003</v>
      </c>
      <c r="F30" s="793">
        <f t="shared" ref="F30:I30" si="4">E30+F28</f>
        <v>646180.54720200005</v>
      </c>
      <c r="G30" s="793">
        <f t="shared" si="4"/>
        <v>869967.81108200003</v>
      </c>
      <c r="H30" s="793">
        <f t="shared" si="4"/>
        <v>1093755.0749619999</v>
      </c>
      <c r="I30" s="832">
        <f t="shared" si="4"/>
        <v>1179668.51</v>
      </c>
      <c r="J30" s="387"/>
    </row>
    <row r="31" spans="1:10" ht="21">
      <c r="A31" s="834" t="str">
        <f>RESUMO!A19</f>
        <v>Vitória do Xingu, PA - 26 de dezembro de 2023</v>
      </c>
      <c r="B31" s="576"/>
      <c r="C31" s="576"/>
      <c r="D31" s="576"/>
      <c r="E31" s="576"/>
      <c r="F31" s="576"/>
      <c r="G31" s="576"/>
      <c r="H31" s="576"/>
      <c r="I31" s="835"/>
      <c r="J31" s="386"/>
    </row>
    <row r="32" spans="1:10" ht="21">
      <c r="A32" s="836"/>
      <c r="B32" s="762"/>
      <c r="C32" s="762"/>
      <c r="D32" s="762"/>
      <c r="E32" s="762"/>
      <c r="F32" s="762"/>
      <c r="G32" s="762"/>
      <c r="H32" s="762"/>
      <c r="I32" s="837"/>
      <c r="J32" s="386"/>
    </row>
    <row r="33" spans="1:10" ht="21">
      <c r="A33" s="836"/>
      <c r="B33" s="762"/>
      <c r="C33" s="762"/>
      <c r="D33" s="762"/>
      <c r="E33" s="762"/>
      <c r="F33" s="762"/>
      <c r="G33" s="762"/>
      <c r="H33" s="762"/>
      <c r="I33" s="837"/>
      <c r="J33" s="386"/>
    </row>
    <row r="34" spans="1:10" ht="21.6" thickBot="1">
      <c r="A34" s="838"/>
      <c r="B34" s="577"/>
      <c r="C34" s="577"/>
      <c r="D34" s="577"/>
      <c r="E34" s="577"/>
      <c r="F34" s="577"/>
      <c r="G34" s="577"/>
      <c r="H34" s="577"/>
      <c r="I34" s="839"/>
      <c r="J34" s="386"/>
    </row>
    <row r="35" spans="1:10" ht="14.25" customHeight="1">
      <c r="A35" s="840"/>
      <c r="B35" s="575"/>
      <c r="C35" s="575"/>
      <c r="D35" s="575"/>
      <c r="E35" s="575"/>
      <c r="F35" s="575"/>
      <c r="G35" s="575"/>
      <c r="H35" s="575"/>
      <c r="I35" s="841"/>
      <c r="J35" s="385"/>
    </row>
    <row r="36" spans="1:10" ht="14.25" customHeight="1">
      <c r="A36" s="842"/>
      <c r="B36" s="763"/>
      <c r="C36" s="763"/>
      <c r="D36" s="763"/>
      <c r="E36" s="763"/>
      <c r="F36" s="763"/>
      <c r="G36" s="763"/>
      <c r="H36" s="763"/>
      <c r="I36" s="843"/>
      <c r="J36" s="385"/>
    </row>
    <row r="37" spans="1:10" ht="14.25" customHeight="1">
      <c r="A37" s="842"/>
      <c r="B37" s="763"/>
      <c r="C37" s="763"/>
      <c r="D37" s="763"/>
      <c r="E37" s="763"/>
      <c r="F37" s="763"/>
      <c r="G37" s="763"/>
      <c r="H37" s="763"/>
      <c r="I37" s="843"/>
      <c r="J37" s="385"/>
    </row>
    <row r="38" spans="1:10" ht="14.25" customHeight="1">
      <c r="A38" s="842"/>
      <c r="B38" s="763"/>
      <c r="C38" s="763"/>
      <c r="D38" s="763"/>
      <c r="E38" s="763"/>
      <c r="F38" s="763"/>
      <c r="G38" s="763"/>
      <c r="H38" s="763"/>
      <c r="I38" s="843"/>
      <c r="J38" s="385"/>
    </row>
    <row r="39" spans="1:10" ht="14.25" customHeight="1">
      <c r="A39" s="842"/>
      <c r="B39" s="763"/>
      <c r="C39" s="763"/>
      <c r="D39" s="763"/>
      <c r="E39" s="763"/>
      <c r="F39" s="763"/>
      <c r="G39" s="763"/>
      <c r="H39" s="763"/>
      <c r="I39" s="843"/>
      <c r="J39" s="385"/>
    </row>
    <row r="40" spans="1:10" ht="14.25" customHeight="1">
      <c r="A40" s="842"/>
      <c r="B40" s="763"/>
      <c r="C40" s="763"/>
      <c r="D40" s="763"/>
      <c r="E40" s="763"/>
      <c r="F40" s="763"/>
      <c r="G40" s="763"/>
      <c r="H40" s="763"/>
      <c r="I40" s="843"/>
      <c r="J40" s="385"/>
    </row>
    <row r="41" spans="1:10" ht="14.25" customHeight="1">
      <c r="A41" s="842"/>
      <c r="B41" s="763"/>
      <c r="C41" s="763"/>
      <c r="D41" s="763"/>
      <c r="E41" s="763"/>
      <c r="F41" s="763"/>
      <c r="G41" s="763"/>
      <c r="H41" s="763"/>
      <c r="I41" s="843"/>
      <c r="J41" s="385"/>
    </row>
    <row r="42" spans="1:10" ht="14.25" customHeight="1">
      <c r="A42" s="842"/>
      <c r="B42" s="763"/>
      <c r="C42" s="763"/>
      <c r="D42" s="763"/>
      <c r="E42" s="763"/>
      <c r="F42" s="763"/>
      <c r="G42" s="763"/>
      <c r="H42" s="763"/>
      <c r="I42" s="843"/>
      <c r="J42" s="385"/>
    </row>
    <row r="43" spans="1:10" ht="14.25" customHeight="1">
      <c r="A43" s="842"/>
      <c r="B43" s="763"/>
      <c r="C43" s="763"/>
      <c r="D43" s="763"/>
      <c r="E43" s="763"/>
      <c r="F43" s="763"/>
      <c r="G43" s="763"/>
      <c r="H43" s="763"/>
      <c r="I43" s="843"/>
      <c r="J43" s="385"/>
    </row>
    <row r="44" spans="1:10" ht="14.25" customHeight="1">
      <c r="A44" s="842"/>
      <c r="B44" s="763"/>
      <c r="C44" s="763"/>
      <c r="D44" s="763"/>
      <c r="E44" s="763"/>
      <c r="F44" s="763"/>
      <c r="G44" s="763"/>
      <c r="H44" s="763"/>
      <c r="I44" s="843"/>
      <c r="J44" s="385"/>
    </row>
    <row r="45" spans="1:10" ht="14.25" customHeight="1">
      <c r="A45" s="842"/>
      <c r="B45" s="763"/>
      <c r="C45" s="763"/>
      <c r="D45" s="763"/>
      <c r="E45" s="763"/>
      <c r="F45" s="763"/>
      <c r="G45" s="763"/>
      <c r="H45" s="763"/>
      <c r="I45" s="843"/>
      <c r="J45" s="385"/>
    </row>
    <row r="46" spans="1:10" ht="14.25" customHeight="1">
      <c r="A46" s="842"/>
      <c r="B46" s="763"/>
      <c r="C46" s="763"/>
      <c r="D46" s="763"/>
      <c r="E46" s="763"/>
      <c r="F46" s="763"/>
      <c r="G46" s="763"/>
      <c r="H46" s="763"/>
      <c r="I46" s="843"/>
      <c r="J46" s="385"/>
    </row>
    <row r="47" spans="1:10" ht="14.25" customHeight="1">
      <c r="A47" s="842"/>
      <c r="B47" s="763"/>
      <c r="C47" s="763"/>
      <c r="D47" s="763"/>
      <c r="E47" s="763"/>
      <c r="F47" s="763"/>
      <c r="G47" s="763"/>
      <c r="H47" s="763"/>
      <c r="I47" s="843"/>
      <c r="J47" s="385"/>
    </row>
    <row r="48" spans="1:10" ht="14.25" customHeight="1">
      <c r="A48" s="842"/>
      <c r="B48" s="763"/>
      <c r="C48" s="763"/>
      <c r="D48" s="763"/>
      <c r="E48" s="763"/>
      <c r="F48" s="763"/>
      <c r="G48" s="763"/>
      <c r="H48" s="763"/>
      <c r="I48" s="843"/>
      <c r="J48" s="385"/>
    </row>
    <row r="49" spans="1:10" ht="14.25" customHeight="1">
      <c r="A49" s="842"/>
      <c r="B49" s="763"/>
      <c r="C49" s="763"/>
      <c r="D49" s="763"/>
      <c r="E49" s="763"/>
      <c r="F49" s="763"/>
      <c r="G49" s="763"/>
      <c r="H49" s="763"/>
      <c r="I49" s="843"/>
      <c r="J49" s="385"/>
    </row>
    <row r="50" spans="1:10" ht="14.25" customHeight="1" thickBot="1">
      <c r="A50" s="844"/>
      <c r="B50" s="845"/>
      <c r="C50" s="845"/>
      <c r="D50" s="845"/>
      <c r="E50" s="845"/>
      <c r="F50" s="845"/>
      <c r="G50" s="845"/>
      <c r="H50" s="845"/>
      <c r="I50" s="846"/>
      <c r="J50" s="385"/>
    </row>
  </sheetData>
  <mergeCells count="50">
    <mergeCell ref="C27:C30"/>
    <mergeCell ref="E13:E14"/>
    <mergeCell ref="F13:F14"/>
    <mergeCell ref="G13:G14"/>
    <mergeCell ref="H13:H14"/>
    <mergeCell ref="I21:I22"/>
    <mergeCell ref="E11:E12"/>
    <mergeCell ref="F11:F12"/>
    <mergeCell ref="G11:G12"/>
    <mergeCell ref="H11:H12"/>
    <mergeCell ref="I11:I12"/>
    <mergeCell ref="E9:E10"/>
    <mergeCell ref="F9:F10"/>
    <mergeCell ref="G9:G10"/>
    <mergeCell ref="H9:H10"/>
    <mergeCell ref="I9:I10"/>
    <mergeCell ref="E7:E8"/>
    <mergeCell ref="F7:F8"/>
    <mergeCell ref="G7:G8"/>
    <mergeCell ref="H7:H8"/>
    <mergeCell ref="A9:A10"/>
    <mergeCell ref="A11:A12"/>
    <mergeCell ref="A13:A14"/>
    <mergeCell ref="B9:B10"/>
    <mergeCell ref="B11:B12"/>
    <mergeCell ref="B13:B14"/>
    <mergeCell ref="A23:A24"/>
    <mergeCell ref="B23:B24"/>
    <mergeCell ref="A25:A26"/>
    <mergeCell ref="B25:B26"/>
    <mergeCell ref="D23:D24"/>
    <mergeCell ref="D25:D26"/>
    <mergeCell ref="E25:E26"/>
    <mergeCell ref="F25:F26"/>
    <mergeCell ref="A21:A22"/>
    <mergeCell ref="B21:B22"/>
    <mergeCell ref="A15:A16"/>
    <mergeCell ref="B15:B16"/>
    <mergeCell ref="A17:A18"/>
    <mergeCell ref="B17:B18"/>
    <mergeCell ref="A19:A20"/>
    <mergeCell ref="B19:B20"/>
    <mergeCell ref="A35:I50"/>
    <mergeCell ref="A31:I34"/>
    <mergeCell ref="B4:I4"/>
    <mergeCell ref="A2:I3"/>
    <mergeCell ref="A1:I1"/>
    <mergeCell ref="B5:I5"/>
    <mergeCell ref="A7:A8"/>
    <mergeCell ref="B7:B8"/>
  </mergeCells>
  <phoneticPr fontId="11" type="noConversion"/>
  <printOptions horizontalCentered="1" verticalCentered="1"/>
  <pageMargins left="0.39370078740157483" right="0.39370078740157483" top="0.19685039370078741" bottom="0.19685039370078741" header="0.31496062992125984" footer="0.31496062992125984"/>
  <pageSetup paperSize="9" scale="31"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844"/>
  <sheetViews>
    <sheetView view="pageBreakPreview" zoomScaleSheetLayoutView="100" workbookViewId="0">
      <selection activeCell="I3" sqref="I3"/>
    </sheetView>
  </sheetViews>
  <sheetFormatPr defaultColWidth="8.88671875" defaultRowHeight="13.2"/>
  <cols>
    <col min="1" max="1" width="19.88671875" style="146" customWidth="1"/>
    <col min="2" max="2" width="79.5546875" style="146" customWidth="1"/>
    <col min="3" max="3" width="16.6640625" style="146" bestFit="1" customWidth="1"/>
    <col min="4" max="4" width="16.6640625" style="146" customWidth="1"/>
    <col min="5" max="5" width="19.44140625" style="146" customWidth="1"/>
    <col min="6" max="6" width="17.6640625" style="146" customWidth="1"/>
    <col min="7" max="7" width="13.33203125" style="146" bestFit="1" customWidth="1"/>
    <col min="8" max="8" width="15.5546875" style="146" bestFit="1" customWidth="1"/>
    <col min="9" max="9" width="12.6640625" style="146" bestFit="1" customWidth="1"/>
    <col min="10" max="10" width="8.88671875" style="146"/>
    <col min="11" max="11" width="11.5546875" style="146" bestFit="1" customWidth="1"/>
    <col min="12" max="18" width="8.88671875" style="146"/>
    <col min="19" max="19" width="11.44140625" style="146" customWidth="1"/>
    <col min="20" max="16384" width="8.88671875" style="146"/>
  </cols>
  <sheetData>
    <row r="1" spans="1:16384" ht="234" customHeight="1" thickBot="1">
      <c r="A1" s="607" t="str">
        <f>RESUMO!A1</f>
        <v>CONSTRUTORA XINGU A N LTDA                                                                                                                                                                                                                                                                                                                                                             CNPJ: 29.423.776/0001-04, INSC. ESTADUAL : 15.814.552-6, INS MUNICIPAL; 442.066-2                                                                                                                                                                                                                                                ENDEREÇO: Rua Municipalidade , 985 , Edf Mirai office, Belém-PA, CEP 66.050-350                                                                                                                                                                                                                                                                      CONTATOS: 91-980988182                                                                                                                                                                                                                                                                                                                                                                                            EMAIL: construtoraxinguserv@gmail.com                                                                                                                                                                                                                                                                                                                                               BANCO: Inter, ag 0001, c/c 276832124                                                                                                                                                                                                                                                                                                                                                                    VALIDADE: 90 DIAS</v>
      </c>
      <c r="B1" s="608"/>
      <c r="C1" s="608"/>
      <c r="D1" s="608"/>
      <c r="E1" s="608"/>
      <c r="F1" s="608"/>
      <c r="G1" s="608"/>
      <c r="H1" s="609"/>
    </row>
    <row r="2" spans="1:16384" ht="32.25" customHeight="1" thickBot="1">
      <c r="A2" s="610" t="str">
        <f>RESUMO!A4</f>
        <v>LOCAL DA OBRA: VITÓRIA DO XINGU - PARÁ</v>
      </c>
      <c r="B2" s="611"/>
      <c r="C2" s="611"/>
      <c r="D2" s="611"/>
      <c r="E2" s="377" t="s">
        <v>218</v>
      </c>
      <c r="F2" s="377" t="s">
        <v>219</v>
      </c>
      <c r="G2" s="612" t="s">
        <v>220</v>
      </c>
      <c r="H2" s="613"/>
    </row>
    <row r="3" spans="1:16384" ht="115.5" customHeight="1" thickBot="1">
      <c r="A3" s="614" t="str">
        <f>CFF!B4</f>
        <v xml:space="preserve">CONSTRUÇÃO, RECUPERAÇÃO E MANUTENÇÃO DE CALÇADAS E MEIO FIO NA COMUNIDADE LEONARDO DA VINCI </v>
      </c>
      <c r="B3" s="615"/>
      <c r="C3" s="615"/>
      <c r="D3" s="616"/>
      <c r="E3" s="377" t="s">
        <v>11106</v>
      </c>
      <c r="F3" s="342">
        <f>BDI!C33</f>
        <v>0.29769428939090381</v>
      </c>
      <c r="G3" s="612" t="s">
        <v>221</v>
      </c>
      <c r="H3" s="613"/>
    </row>
    <row r="4" spans="1:16384" s="146" customFormat="1" ht="28.5" customHeight="1" thickBot="1">
      <c r="A4" s="604" t="s">
        <v>222</v>
      </c>
      <c r="B4" s="605"/>
      <c r="C4" s="605"/>
      <c r="D4" s="605"/>
      <c r="E4" s="605"/>
      <c r="F4" s="605"/>
      <c r="G4" s="605"/>
      <c r="H4" s="606"/>
    </row>
    <row r="5" spans="1:16384" s="146" customFormat="1" ht="28.5" customHeight="1">
      <c r="A5" s="419" t="s">
        <v>196</v>
      </c>
      <c r="B5" s="420" t="s">
        <v>5</v>
      </c>
      <c r="C5" s="617" t="s">
        <v>223</v>
      </c>
      <c r="D5" s="617"/>
      <c r="E5" s="421" t="s">
        <v>224</v>
      </c>
      <c r="F5" s="422" t="s">
        <v>225</v>
      </c>
      <c r="G5" s="422" t="s">
        <v>226</v>
      </c>
      <c r="H5" s="423" t="s">
        <v>227</v>
      </c>
      <c r="I5" s="381"/>
      <c r="J5" s="378"/>
      <c r="K5" s="603"/>
      <c r="L5" s="603"/>
      <c r="M5" s="379"/>
      <c r="N5" s="380"/>
      <c r="O5" s="380"/>
      <c r="P5" s="380"/>
      <c r="Q5" s="378"/>
      <c r="R5" s="378"/>
      <c r="S5" s="603"/>
      <c r="T5" s="603"/>
      <c r="U5" s="379"/>
      <c r="V5" s="380"/>
      <c r="W5" s="380"/>
      <c r="X5" s="380"/>
      <c r="Y5" s="378"/>
      <c r="Z5" s="378"/>
      <c r="AA5" s="603"/>
      <c r="AB5" s="603"/>
      <c r="AC5" s="379"/>
      <c r="AD5" s="380"/>
      <c r="AE5" s="380"/>
      <c r="AF5" s="380"/>
      <c r="AG5" s="378"/>
      <c r="AH5" s="378"/>
      <c r="AI5" s="603"/>
      <c r="AJ5" s="603"/>
      <c r="AK5" s="379"/>
      <c r="AL5" s="380"/>
      <c r="AM5" s="380"/>
      <c r="AN5" s="380"/>
      <c r="AO5" s="378"/>
      <c r="AP5" s="378"/>
      <c r="AQ5" s="603"/>
      <c r="AR5" s="603"/>
      <c r="AS5" s="379"/>
      <c r="AT5" s="380"/>
      <c r="AU5" s="380"/>
      <c r="AV5" s="380"/>
      <c r="AW5" s="378"/>
      <c r="AX5" s="378"/>
      <c r="AY5" s="603"/>
      <c r="AZ5" s="603"/>
      <c r="BA5" s="379"/>
      <c r="BB5" s="380"/>
      <c r="BC5" s="380"/>
      <c r="BD5" s="380"/>
      <c r="BE5" s="378"/>
      <c r="BF5" s="378"/>
      <c r="BG5" s="603"/>
      <c r="BH5" s="603"/>
      <c r="BI5" s="379"/>
      <c r="BJ5" s="380"/>
      <c r="BK5" s="380"/>
      <c r="BL5" s="380"/>
      <c r="BM5" s="378"/>
      <c r="BN5" s="378"/>
      <c r="BO5" s="603"/>
      <c r="BP5" s="603"/>
      <c r="BQ5" s="379"/>
      <c r="BR5" s="380"/>
      <c r="BS5" s="380"/>
      <c r="BT5" s="380"/>
      <c r="BU5" s="378"/>
      <c r="BV5" s="378"/>
      <c r="BW5" s="603"/>
      <c r="BX5" s="603"/>
      <c r="BY5" s="379"/>
      <c r="BZ5" s="380"/>
      <c r="CA5" s="380"/>
      <c r="CB5" s="380"/>
      <c r="CC5" s="378"/>
      <c r="CD5" s="378"/>
      <c r="CE5" s="603"/>
      <c r="CF5" s="603"/>
      <c r="CG5" s="379"/>
      <c r="CH5" s="380"/>
      <c r="CI5" s="380"/>
      <c r="CJ5" s="380"/>
      <c r="CK5" s="378"/>
      <c r="CL5" s="378"/>
      <c r="CM5" s="603"/>
      <c r="CN5" s="603"/>
      <c r="CO5" s="379"/>
      <c r="CP5" s="380"/>
      <c r="CQ5" s="380"/>
      <c r="CR5" s="380"/>
      <c r="CS5" s="378"/>
      <c r="CT5" s="378"/>
      <c r="CU5" s="603"/>
      <c r="CV5" s="603"/>
      <c r="CW5" s="379"/>
      <c r="CX5" s="380"/>
      <c r="CY5" s="380"/>
      <c r="CZ5" s="380"/>
      <c r="DA5" s="378"/>
      <c r="DB5" s="378"/>
      <c r="DC5" s="603"/>
      <c r="DD5" s="603"/>
      <c r="DE5" s="379"/>
      <c r="DF5" s="380"/>
      <c r="DG5" s="380"/>
      <c r="DH5" s="380"/>
      <c r="DI5" s="378"/>
      <c r="DJ5" s="378"/>
      <c r="DK5" s="603"/>
      <c r="DL5" s="603"/>
      <c r="DM5" s="379"/>
      <c r="DN5" s="380"/>
      <c r="DO5" s="380"/>
      <c r="DP5" s="380"/>
      <c r="DQ5" s="378"/>
      <c r="DR5" s="378"/>
      <c r="DS5" s="603"/>
      <c r="DT5" s="603"/>
      <c r="DU5" s="379"/>
      <c r="DV5" s="380"/>
      <c r="DW5" s="380"/>
      <c r="DX5" s="380"/>
      <c r="DY5" s="378"/>
      <c r="DZ5" s="378"/>
      <c r="EA5" s="603"/>
      <c r="EB5" s="603"/>
      <c r="EC5" s="379"/>
      <c r="ED5" s="380"/>
      <c r="EE5" s="380"/>
      <c r="EF5" s="380"/>
      <c r="EG5" s="378"/>
      <c r="EH5" s="378"/>
      <c r="EI5" s="603"/>
      <c r="EJ5" s="603"/>
      <c r="EK5" s="379"/>
      <c r="EL5" s="380"/>
      <c r="EM5" s="380"/>
      <c r="EN5" s="380"/>
      <c r="EO5" s="378"/>
      <c r="EP5" s="378"/>
      <c r="EQ5" s="603"/>
      <c r="ER5" s="603"/>
      <c r="ES5" s="379"/>
      <c r="ET5" s="380"/>
      <c r="EU5" s="380"/>
      <c r="EV5" s="380"/>
      <c r="EW5" s="378"/>
      <c r="EX5" s="378"/>
      <c r="EY5" s="603"/>
      <c r="EZ5" s="603"/>
      <c r="FA5" s="379"/>
      <c r="FB5" s="380"/>
      <c r="FC5" s="380"/>
      <c r="FD5" s="380"/>
      <c r="FE5" s="378"/>
      <c r="FF5" s="378"/>
      <c r="FG5" s="603"/>
      <c r="FH5" s="603"/>
      <c r="FI5" s="379"/>
      <c r="FJ5" s="380"/>
      <c r="FK5" s="380"/>
      <c r="FL5" s="380"/>
      <c r="FM5" s="378"/>
      <c r="FN5" s="378"/>
      <c r="FO5" s="603"/>
      <c r="FP5" s="603"/>
      <c r="FQ5" s="379"/>
      <c r="FR5" s="380"/>
      <c r="FS5" s="380"/>
      <c r="FT5" s="380"/>
      <c r="FU5" s="378"/>
      <c r="FV5" s="378"/>
      <c r="FW5" s="603"/>
      <c r="FX5" s="603"/>
      <c r="FY5" s="379"/>
      <c r="FZ5" s="380"/>
      <c r="GA5" s="380"/>
      <c r="GB5" s="380"/>
      <c r="GC5" s="378"/>
      <c r="GD5" s="378"/>
      <c r="GE5" s="603"/>
      <c r="GF5" s="603"/>
      <c r="GG5" s="379"/>
      <c r="GH5" s="380"/>
      <c r="GI5" s="380"/>
      <c r="GJ5" s="380"/>
      <c r="GK5" s="378"/>
      <c r="GL5" s="378"/>
      <c r="GM5" s="603"/>
      <c r="GN5" s="603"/>
      <c r="GO5" s="379"/>
      <c r="GP5" s="380"/>
      <c r="GQ5" s="380"/>
      <c r="GR5" s="380"/>
      <c r="GS5" s="378"/>
      <c r="GT5" s="378"/>
      <c r="GU5" s="603"/>
      <c r="GV5" s="603"/>
      <c r="GW5" s="379"/>
      <c r="GX5" s="380"/>
      <c r="GY5" s="380"/>
      <c r="GZ5" s="380"/>
      <c r="HA5" s="378"/>
      <c r="HB5" s="378"/>
      <c r="HC5" s="603"/>
      <c r="HD5" s="603"/>
      <c r="HE5" s="379"/>
      <c r="HF5" s="380"/>
      <c r="HG5" s="380"/>
      <c r="HH5" s="380"/>
      <c r="HI5" s="378"/>
      <c r="HJ5" s="378"/>
      <c r="HK5" s="603"/>
      <c r="HL5" s="603"/>
      <c r="HM5" s="379"/>
      <c r="HN5" s="380"/>
      <c r="HO5" s="380"/>
      <c r="HP5" s="380"/>
      <c r="HQ5" s="378"/>
      <c r="HR5" s="378"/>
      <c r="HS5" s="603"/>
      <c r="HT5" s="603"/>
      <c r="HU5" s="379"/>
      <c r="HV5" s="380"/>
      <c r="HW5" s="380"/>
      <c r="HX5" s="380"/>
      <c r="HY5" s="378"/>
      <c r="HZ5" s="378"/>
      <c r="IA5" s="603"/>
      <c r="IB5" s="603"/>
      <c r="IC5" s="379"/>
      <c r="ID5" s="380"/>
      <c r="IE5" s="380"/>
      <c r="IF5" s="380"/>
      <c r="IG5" s="378"/>
      <c r="IH5" s="378"/>
      <c r="II5" s="603"/>
      <c r="IJ5" s="603"/>
      <c r="IK5" s="379"/>
      <c r="IL5" s="380"/>
      <c r="IM5" s="380"/>
      <c r="IN5" s="380"/>
      <c r="IO5" s="378"/>
      <c r="IP5" s="378"/>
      <c r="IQ5" s="603"/>
      <c r="IR5" s="603"/>
      <c r="IS5" s="379"/>
      <c r="IT5" s="380"/>
      <c r="IU5" s="380"/>
      <c r="IV5" s="380"/>
      <c r="IW5" s="378"/>
      <c r="IX5" s="378"/>
      <c r="IY5" s="603"/>
      <c r="IZ5" s="603"/>
      <c r="JA5" s="379"/>
      <c r="JB5" s="380"/>
      <c r="JC5" s="380"/>
      <c r="JD5" s="380"/>
      <c r="JE5" s="378"/>
      <c r="JF5" s="378"/>
      <c r="JG5" s="603"/>
      <c r="JH5" s="603"/>
      <c r="JI5" s="379"/>
      <c r="JJ5" s="380"/>
      <c r="JK5" s="380"/>
      <c r="JL5" s="380"/>
      <c r="JM5" s="378"/>
      <c r="JN5" s="378"/>
      <c r="JO5" s="603"/>
      <c r="JP5" s="603"/>
      <c r="JQ5" s="379"/>
      <c r="JR5" s="380"/>
      <c r="JS5" s="380"/>
      <c r="JT5" s="380"/>
      <c r="JU5" s="378"/>
      <c r="JV5" s="378"/>
      <c r="JW5" s="603"/>
      <c r="JX5" s="603"/>
      <c r="JY5" s="379"/>
      <c r="JZ5" s="380"/>
      <c r="KA5" s="380"/>
      <c r="KB5" s="380"/>
      <c r="KC5" s="378"/>
      <c r="KD5" s="378"/>
      <c r="KE5" s="603"/>
      <c r="KF5" s="603"/>
      <c r="KG5" s="379"/>
      <c r="KH5" s="380"/>
      <c r="KI5" s="380"/>
      <c r="KJ5" s="380"/>
      <c r="KK5" s="378"/>
      <c r="KL5" s="378"/>
      <c r="KM5" s="603"/>
      <c r="KN5" s="603"/>
      <c r="KO5" s="379"/>
      <c r="KP5" s="380"/>
      <c r="KQ5" s="380"/>
      <c r="KR5" s="380"/>
      <c r="KS5" s="378"/>
      <c r="KT5" s="378"/>
      <c r="KU5" s="603"/>
      <c r="KV5" s="603"/>
      <c r="KW5" s="379"/>
      <c r="KX5" s="380"/>
      <c r="KY5" s="380"/>
      <c r="KZ5" s="380"/>
      <c r="LA5" s="378"/>
      <c r="LB5" s="378"/>
      <c r="LC5" s="603"/>
      <c r="LD5" s="603"/>
      <c r="LE5" s="379"/>
      <c r="LF5" s="380"/>
      <c r="LG5" s="380"/>
      <c r="LH5" s="380"/>
      <c r="LI5" s="378"/>
      <c r="LJ5" s="378"/>
      <c r="LK5" s="603"/>
      <c r="LL5" s="603"/>
      <c r="LM5" s="379"/>
      <c r="LN5" s="380"/>
      <c r="LO5" s="380"/>
      <c r="LP5" s="380"/>
      <c r="LQ5" s="378"/>
      <c r="LR5" s="378"/>
      <c r="LS5" s="603"/>
      <c r="LT5" s="603"/>
      <c r="LU5" s="379"/>
      <c r="LV5" s="380"/>
      <c r="LW5" s="380"/>
      <c r="LX5" s="380"/>
      <c r="LY5" s="378"/>
      <c r="LZ5" s="378"/>
      <c r="MA5" s="603"/>
      <c r="MB5" s="603"/>
      <c r="MC5" s="379"/>
      <c r="MD5" s="380"/>
      <c r="ME5" s="380"/>
      <c r="MF5" s="380"/>
      <c r="MG5" s="378"/>
      <c r="MH5" s="378"/>
      <c r="MI5" s="603"/>
      <c r="MJ5" s="603"/>
      <c r="MK5" s="379"/>
      <c r="ML5" s="380"/>
      <c r="MM5" s="380"/>
      <c r="MN5" s="380"/>
      <c r="MO5" s="378"/>
      <c r="MP5" s="378"/>
      <c r="MQ5" s="603"/>
      <c r="MR5" s="603"/>
      <c r="MS5" s="379"/>
      <c r="MT5" s="380"/>
      <c r="MU5" s="380"/>
      <c r="MV5" s="380"/>
      <c r="MW5" s="378"/>
      <c r="MX5" s="378"/>
      <c r="MY5" s="603"/>
      <c r="MZ5" s="603"/>
      <c r="NA5" s="379"/>
      <c r="NB5" s="380"/>
      <c r="NC5" s="380"/>
      <c r="ND5" s="380"/>
      <c r="NE5" s="378"/>
      <c r="NF5" s="378"/>
      <c r="NG5" s="603"/>
      <c r="NH5" s="603"/>
      <c r="NI5" s="379"/>
      <c r="NJ5" s="380"/>
      <c r="NK5" s="380"/>
      <c r="NL5" s="380"/>
      <c r="NM5" s="378"/>
      <c r="NN5" s="378"/>
      <c r="NO5" s="603"/>
      <c r="NP5" s="603"/>
      <c r="NQ5" s="379"/>
      <c r="NR5" s="380"/>
      <c r="NS5" s="380"/>
      <c r="NT5" s="380"/>
      <c r="NU5" s="378"/>
      <c r="NV5" s="378"/>
      <c r="NW5" s="603"/>
      <c r="NX5" s="603"/>
      <c r="NY5" s="379"/>
      <c r="NZ5" s="380"/>
      <c r="OA5" s="380"/>
      <c r="OB5" s="380"/>
      <c r="OC5" s="378"/>
      <c r="OD5" s="378"/>
      <c r="OE5" s="603"/>
      <c r="OF5" s="603"/>
      <c r="OG5" s="379"/>
      <c r="OH5" s="380"/>
      <c r="OI5" s="380"/>
      <c r="OJ5" s="380"/>
      <c r="OK5" s="378"/>
      <c r="OL5" s="378"/>
      <c r="OM5" s="603"/>
      <c r="ON5" s="603"/>
      <c r="OO5" s="379"/>
      <c r="OP5" s="380"/>
      <c r="OQ5" s="380"/>
      <c r="OR5" s="380"/>
      <c r="OS5" s="378"/>
      <c r="OT5" s="378"/>
      <c r="OU5" s="603"/>
      <c r="OV5" s="603"/>
      <c r="OW5" s="379"/>
      <c r="OX5" s="380"/>
      <c r="OY5" s="380"/>
      <c r="OZ5" s="380"/>
      <c r="PA5" s="378"/>
      <c r="PB5" s="378"/>
      <c r="PC5" s="603"/>
      <c r="PD5" s="603"/>
      <c r="PE5" s="379"/>
      <c r="PF5" s="380"/>
      <c r="PG5" s="380"/>
      <c r="PH5" s="380"/>
      <c r="PI5" s="378"/>
      <c r="PJ5" s="378"/>
      <c r="PK5" s="603"/>
      <c r="PL5" s="603"/>
      <c r="PM5" s="379"/>
      <c r="PN5" s="380"/>
      <c r="PO5" s="380"/>
      <c r="PP5" s="380"/>
      <c r="PQ5" s="378"/>
      <c r="PR5" s="378"/>
      <c r="PS5" s="603"/>
      <c r="PT5" s="603"/>
      <c r="PU5" s="379"/>
      <c r="PV5" s="380"/>
      <c r="PW5" s="380"/>
      <c r="PX5" s="380"/>
      <c r="PY5" s="378"/>
      <c r="PZ5" s="378"/>
      <c r="QA5" s="603"/>
      <c r="QB5" s="603"/>
      <c r="QC5" s="379"/>
      <c r="QD5" s="380"/>
      <c r="QE5" s="380"/>
      <c r="QF5" s="380"/>
      <c r="QG5" s="378"/>
      <c r="QH5" s="378"/>
      <c r="QI5" s="603"/>
      <c r="QJ5" s="603"/>
      <c r="QK5" s="379"/>
      <c r="QL5" s="380"/>
      <c r="QM5" s="380"/>
      <c r="QN5" s="380"/>
      <c r="QO5" s="378"/>
      <c r="QP5" s="378"/>
      <c r="QQ5" s="603"/>
      <c r="QR5" s="603"/>
      <c r="QS5" s="379"/>
      <c r="QT5" s="380"/>
      <c r="QU5" s="380"/>
      <c r="QV5" s="380"/>
      <c r="QW5" s="378"/>
      <c r="QX5" s="378"/>
      <c r="QY5" s="603"/>
      <c r="QZ5" s="603"/>
      <c r="RA5" s="379"/>
      <c r="RB5" s="380"/>
      <c r="RC5" s="380"/>
      <c r="RD5" s="380"/>
      <c r="RE5" s="378"/>
      <c r="RF5" s="378"/>
      <c r="RG5" s="603"/>
      <c r="RH5" s="603"/>
      <c r="RI5" s="379"/>
      <c r="RJ5" s="380"/>
      <c r="RK5" s="380"/>
      <c r="RL5" s="380"/>
      <c r="RM5" s="378"/>
      <c r="RN5" s="378"/>
      <c r="RO5" s="603"/>
      <c r="RP5" s="603"/>
      <c r="RQ5" s="379"/>
      <c r="RR5" s="380"/>
      <c r="RS5" s="380"/>
      <c r="RT5" s="380"/>
      <c r="RU5" s="378"/>
      <c r="RV5" s="378"/>
      <c r="RW5" s="603"/>
      <c r="RX5" s="603"/>
      <c r="RY5" s="379"/>
      <c r="RZ5" s="380"/>
      <c r="SA5" s="380"/>
      <c r="SB5" s="380"/>
      <c r="SC5" s="378"/>
      <c r="SD5" s="378"/>
      <c r="SE5" s="603"/>
      <c r="SF5" s="603"/>
      <c r="SG5" s="379"/>
      <c r="SH5" s="380"/>
      <c r="SI5" s="380"/>
      <c r="SJ5" s="380"/>
      <c r="SK5" s="378"/>
      <c r="SL5" s="378"/>
      <c r="SM5" s="603"/>
      <c r="SN5" s="603"/>
      <c r="SO5" s="379"/>
      <c r="SP5" s="380"/>
      <c r="SQ5" s="380"/>
      <c r="SR5" s="380"/>
      <c r="SS5" s="378"/>
      <c r="ST5" s="378"/>
      <c r="SU5" s="603"/>
      <c r="SV5" s="603"/>
      <c r="SW5" s="379"/>
      <c r="SX5" s="380"/>
      <c r="SY5" s="380"/>
      <c r="SZ5" s="380"/>
      <c r="TA5" s="378"/>
      <c r="TB5" s="378"/>
      <c r="TC5" s="603"/>
      <c r="TD5" s="603"/>
      <c r="TE5" s="379"/>
      <c r="TF5" s="380"/>
      <c r="TG5" s="380"/>
      <c r="TH5" s="380"/>
      <c r="TI5" s="378"/>
      <c r="TJ5" s="378"/>
      <c r="TK5" s="603"/>
      <c r="TL5" s="603"/>
      <c r="TM5" s="379"/>
      <c r="TN5" s="380"/>
      <c r="TO5" s="380"/>
      <c r="TP5" s="380"/>
      <c r="TQ5" s="378"/>
      <c r="TR5" s="378"/>
      <c r="TS5" s="603"/>
      <c r="TT5" s="603"/>
      <c r="TU5" s="379"/>
      <c r="TV5" s="380"/>
      <c r="TW5" s="380"/>
      <c r="TX5" s="380"/>
      <c r="TY5" s="378"/>
      <c r="TZ5" s="378"/>
      <c r="UA5" s="603"/>
      <c r="UB5" s="603"/>
      <c r="UC5" s="379"/>
      <c r="UD5" s="380"/>
      <c r="UE5" s="380"/>
      <c r="UF5" s="380"/>
      <c r="UG5" s="378"/>
      <c r="UH5" s="378"/>
      <c r="UI5" s="603"/>
      <c r="UJ5" s="603"/>
      <c r="UK5" s="379"/>
      <c r="UL5" s="380"/>
      <c r="UM5" s="380"/>
      <c r="UN5" s="380"/>
      <c r="UO5" s="378"/>
      <c r="UP5" s="378"/>
      <c r="UQ5" s="603"/>
      <c r="UR5" s="603"/>
      <c r="US5" s="379"/>
      <c r="UT5" s="380"/>
      <c r="UU5" s="380"/>
      <c r="UV5" s="380"/>
      <c r="UW5" s="378"/>
      <c r="UX5" s="378"/>
      <c r="UY5" s="603"/>
      <c r="UZ5" s="603"/>
      <c r="VA5" s="379"/>
      <c r="VB5" s="380"/>
      <c r="VC5" s="380"/>
      <c r="VD5" s="380"/>
      <c r="VE5" s="378"/>
      <c r="VF5" s="378"/>
      <c r="VG5" s="603"/>
      <c r="VH5" s="603"/>
      <c r="VI5" s="379"/>
      <c r="VJ5" s="380"/>
      <c r="VK5" s="380"/>
      <c r="VL5" s="380"/>
      <c r="VM5" s="378"/>
      <c r="VN5" s="378"/>
      <c r="VO5" s="603"/>
      <c r="VP5" s="603"/>
      <c r="VQ5" s="379"/>
      <c r="VR5" s="380"/>
      <c r="VS5" s="380"/>
      <c r="VT5" s="380"/>
      <c r="VU5" s="378"/>
      <c r="VV5" s="378"/>
      <c r="VW5" s="603"/>
      <c r="VX5" s="603"/>
      <c r="VY5" s="379"/>
      <c r="VZ5" s="380"/>
      <c r="WA5" s="380"/>
      <c r="WB5" s="380"/>
      <c r="WC5" s="378"/>
      <c r="WD5" s="378"/>
      <c r="WE5" s="603"/>
      <c r="WF5" s="603"/>
      <c r="WG5" s="379"/>
      <c r="WH5" s="380"/>
      <c r="WI5" s="380"/>
      <c r="WJ5" s="380"/>
      <c r="WK5" s="378"/>
      <c r="WL5" s="378"/>
      <c r="WM5" s="603"/>
      <c r="WN5" s="603"/>
      <c r="WO5" s="379"/>
      <c r="WP5" s="380"/>
      <c r="WQ5" s="380"/>
      <c r="WR5" s="380"/>
      <c r="WS5" s="378"/>
      <c r="WT5" s="378"/>
      <c r="WU5" s="603"/>
      <c r="WV5" s="603"/>
      <c r="WW5" s="379"/>
      <c r="WX5" s="380"/>
      <c r="WY5" s="380"/>
      <c r="WZ5" s="380"/>
      <c r="XA5" s="378"/>
      <c r="XB5" s="378"/>
      <c r="XC5" s="603"/>
      <c r="XD5" s="603"/>
      <c r="XE5" s="379"/>
      <c r="XF5" s="380"/>
      <c r="XG5" s="380"/>
      <c r="XH5" s="380"/>
      <c r="XI5" s="378"/>
      <c r="XJ5" s="378"/>
      <c r="XK5" s="603"/>
      <c r="XL5" s="603"/>
      <c r="XM5" s="379"/>
      <c r="XN5" s="380"/>
      <c r="XO5" s="380"/>
      <c r="XP5" s="380"/>
      <c r="XQ5" s="378"/>
      <c r="XR5" s="378"/>
      <c r="XS5" s="603"/>
      <c r="XT5" s="603"/>
      <c r="XU5" s="379"/>
      <c r="XV5" s="380"/>
      <c r="XW5" s="380"/>
      <c r="XX5" s="380"/>
      <c r="XY5" s="378"/>
      <c r="XZ5" s="378"/>
      <c r="YA5" s="603"/>
      <c r="YB5" s="603"/>
      <c r="YC5" s="379"/>
      <c r="YD5" s="380"/>
      <c r="YE5" s="380"/>
      <c r="YF5" s="380"/>
      <c r="YG5" s="378"/>
      <c r="YH5" s="378"/>
      <c r="YI5" s="603"/>
      <c r="YJ5" s="603"/>
      <c r="YK5" s="379"/>
      <c r="YL5" s="380"/>
      <c r="YM5" s="380"/>
      <c r="YN5" s="380"/>
      <c r="YO5" s="378"/>
      <c r="YP5" s="378"/>
      <c r="YQ5" s="603"/>
      <c r="YR5" s="603"/>
      <c r="YS5" s="379"/>
      <c r="YT5" s="380"/>
      <c r="YU5" s="380"/>
      <c r="YV5" s="380"/>
      <c r="YW5" s="378"/>
      <c r="YX5" s="378"/>
      <c r="YY5" s="603"/>
      <c r="YZ5" s="603"/>
      <c r="ZA5" s="379"/>
      <c r="ZB5" s="380"/>
      <c r="ZC5" s="380"/>
      <c r="ZD5" s="380"/>
      <c r="ZE5" s="378"/>
      <c r="ZF5" s="378"/>
      <c r="ZG5" s="603"/>
      <c r="ZH5" s="603"/>
      <c r="ZI5" s="379"/>
      <c r="ZJ5" s="380"/>
      <c r="ZK5" s="380"/>
      <c r="ZL5" s="380"/>
      <c r="ZM5" s="378"/>
      <c r="ZN5" s="378"/>
      <c r="ZO5" s="603"/>
      <c r="ZP5" s="603"/>
      <c r="ZQ5" s="379"/>
      <c r="ZR5" s="380"/>
      <c r="ZS5" s="380"/>
      <c r="ZT5" s="380"/>
      <c r="ZU5" s="378"/>
      <c r="ZV5" s="378"/>
      <c r="ZW5" s="603"/>
      <c r="ZX5" s="603"/>
      <c r="ZY5" s="379"/>
      <c r="ZZ5" s="380"/>
      <c r="AAA5" s="380"/>
      <c r="AAB5" s="380"/>
      <c r="AAC5" s="378"/>
      <c r="AAD5" s="378"/>
      <c r="AAE5" s="603"/>
      <c r="AAF5" s="603"/>
      <c r="AAG5" s="379"/>
      <c r="AAH5" s="380"/>
      <c r="AAI5" s="380"/>
      <c r="AAJ5" s="380"/>
      <c r="AAK5" s="378"/>
      <c r="AAL5" s="378"/>
      <c r="AAM5" s="603"/>
      <c r="AAN5" s="603"/>
      <c r="AAO5" s="379"/>
      <c r="AAP5" s="380"/>
      <c r="AAQ5" s="380"/>
      <c r="AAR5" s="380"/>
      <c r="AAS5" s="378"/>
      <c r="AAT5" s="378"/>
      <c r="AAU5" s="603"/>
      <c r="AAV5" s="603"/>
      <c r="AAW5" s="379"/>
      <c r="AAX5" s="380"/>
      <c r="AAY5" s="380"/>
      <c r="AAZ5" s="380"/>
      <c r="ABA5" s="378"/>
      <c r="ABB5" s="378"/>
      <c r="ABC5" s="603"/>
      <c r="ABD5" s="603"/>
      <c r="ABE5" s="379"/>
      <c r="ABF5" s="380"/>
      <c r="ABG5" s="380"/>
      <c r="ABH5" s="380"/>
      <c r="ABI5" s="378"/>
      <c r="ABJ5" s="378"/>
      <c r="ABK5" s="603"/>
      <c r="ABL5" s="603"/>
      <c r="ABM5" s="379"/>
      <c r="ABN5" s="380"/>
      <c r="ABO5" s="380"/>
      <c r="ABP5" s="380"/>
      <c r="ABQ5" s="378"/>
      <c r="ABR5" s="378"/>
      <c r="ABS5" s="603"/>
      <c r="ABT5" s="603"/>
      <c r="ABU5" s="379"/>
      <c r="ABV5" s="380"/>
      <c r="ABW5" s="380"/>
      <c r="ABX5" s="380"/>
      <c r="ABY5" s="378"/>
      <c r="ABZ5" s="378"/>
      <c r="ACA5" s="603"/>
      <c r="ACB5" s="603"/>
      <c r="ACC5" s="379"/>
      <c r="ACD5" s="380"/>
      <c r="ACE5" s="380"/>
      <c r="ACF5" s="380"/>
      <c r="ACG5" s="378"/>
      <c r="ACH5" s="378"/>
      <c r="ACI5" s="603"/>
      <c r="ACJ5" s="603"/>
      <c r="ACK5" s="379"/>
      <c r="ACL5" s="380"/>
      <c r="ACM5" s="380"/>
      <c r="ACN5" s="380"/>
      <c r="ACO5" s="378"/>
      <c r="ACP5" s="378"/>
      <c r="ACQ5" s="603"/>
      <c r="ACR5" s="603"/>
      <c r="ACS5" s="379"/>
      <c r="ACT5" s="380"/>
      <c r="ACU5" s="380"/>
      <c r="ACV5" s="380"/>
      <c r="ACW5" s="378"/>
      <c r="ACX5" s="378"/>
      <c r="ACY5" s="603"/>
      <c r="ACZ5" s="603"/>
      <c r="ADA5" s="379"/>
      <c r="ADB5" s="380"/>
      <c r="ADC5" s="380"/>
      <c r="ADD5" s="380"/>
      <c r="ADE5" s="378"/>
      <c r="ADF5" s="378"/>
      <c r="ADG5" s="603"/>
      <c r="ADH5" s="603"/>
      <c r="ADI5" s="379"/>
      <c r="ADJ5" s="380"/>
      <c r="ADK5" s="380"/>
      <c r="ADL5" s="380"/>
      <c r="ADM5" s="378"/>
      <c r="ADN5" s="378"/>
      <c r="ADO5" s="603"/>
      <c r="ADP5" s="603"/>
      <c r="ADQ5" s="379"/>
      <c r="ADR5" s="380"/>
      <c r="ADS5" s="380"/>
      <c r="ADT5" s="380"/>
      <c r="ADU5" s="378"/>
      <c r="ADV5" s="378"/>
      <c r="ADW5" s="603"/>
      <c r="ADX5" s="603"/>
      <c r="ADY5" s="379"/>
      <c r="ADZ5" s="380"/>
      <c r="AEA5" s="380"/>
      <c r="AEB5" s="380"/>
      <c r="AEC5" s="378"/>
      <c r="AED5" s="378"/>
      <c r="AEE5" s="603"/>
      <c r="AEF5" s="603"/>
      <c r="AEG5" s="379"/>
      <c r="AEH5" s="380"/>
      <c r="AEI5" s="380"/>
      <c r="AEJ5" s="380"/>
      <c r="AEK5" s="378"/>
      <c r="AEL5" s="378"/>
      <c r="AEM5" s="603"/>
      <c r="AEN5" s="603"/>
      <c r="AEO5" s="379"/>
      <c r="AEP5" s="380"/>
      <c r="AEQ5" s="380"/>
      <c r="AER5" s="380"/>
      <c r="AES5" s="378"/>
      <c r="AET5" s="378"/>
      <c r="AEU5" s="603"/>
      <c r="AEV5" s="603"/>
      <c r="AEW5" s="379"/>
      <c r="AEX5" s="380"/>
      <c r="AEY5" s="380"/>
      <c r="AEZ5" s="380"/>
      <c r="AFA5" s="378"/>
      <c r="AFB5" s="378"/>
      <c r="AFC5" s="603"/>
      <c r="AFD5" s="603"/>
      <c r="AFE5" s="379"/>
      <c r="AFF5" s="380"/>
      <c r="AFG5" s="380"/>
      <c r="AFH5" s="380"/>
      <c r="AFI5" s="378"/>
      <c r="AFJ5" s="378"/>
      <c r="AFK5" s="603"/>
      <c r="AFL5" s="603"/>
      <c r="AFM5" s="379"/>
      <c r="AFN5" s="380"/>
      <c r="AFO5" s="380"/>
      <c r="AFP5" s="380"/>
      <c r="AFQ5" s="378"/>
      <c r="AFR5" s="378"/>
      <c r="AFS5" s="603"/>
      <c r="AFT5" s="603"/>
      <c r="AFU5" s="379"/>
      <c r="AFV5" s="380"/>
      <c r="AFW5" s="380"/>
      <c r="AFX5" s="380"/>
      <c r="AFY5" s="378"/>
      <c r="AFZ5" s="378"/>
      <c r="AGA5" s="603"/>
      <c r="AGB5" s="603"/>
      <c r="AGC5" s="379"/>
      <c r="AGD5" s="380"/>
      <c r="AGE5" s="380"/>
      <c r="AGF5" s="380"/>
      <c r="AGG5" s="378"/>
      <c r="AGH5" s="378"/>
      <c r="AGI5" s="603"/>
      <c r="AGJ5" s="603"/>
      <c r="AGK5" s="379"/>
      <c r="AGL5" s="380"/>
      <c r="AGM5" s="380"/>
      <c r="AGN5" s="380"/>
      <c r="AGO5" s="378"/>
      <c r="AGP5" s="378"/>
      <c r="AGQ5" s="603"/>
      <c r="AGR5" s="603"/>
      <c r="AGS5" s="379"/>
      <c r="AGT5" s="380"/>
      <c r="AGU5" s="380"/>
      <c r="AGV5" s="380"/>
      <c r="AGW5" s="378"/>
      <c r="AGX5" s="378"/>
      <c r="AGY5" s="603"/>
      <c r="AGZ5" s="603"/>
      <c r="AHA5" s="379"/>
      <c r="AHB5" s="380"/>
      <c r="AHC5" s="380"/>
      <c r="AHD5" s="380"/>
      <c r="AHE5" s="378"/>
      <c r="AHF5" s="378"/>
      <c r="AHG5" s="603"/>
      <c r="AHH5" s="603"/>
      <c r="AHI5" s="379"/>
      <c r="AHJ5" s="380"/>
      <c r="AHK5" s="380"/>
      <c r="AHL5" s="380"/>
      <c r="AHM5" s="378"/>
      <c r="AHN5" s="378"/>
      <c r="AHO5" s="603"/>
      <c r="AHP5" s="603"/>
      <c r="AHQ5" s="379"/>
      <c r="AHR5" s="380"/>
      <c r="AHS5" s="380"/>
      <c r="AHT5" s="380"/>
      <c r="AHU5" s="378"/>
      <c r="AHV5" s="378"/>
      <c r="AHW5" s="603"/>
      <c r="AHX5" s="603"/>
      <c r="AHY5" s="379"/>
      <c r="AHZ5" s="380"/>
      <c r="AIA5" s="380"/>
      <c r="AIB5" s="380"/>
      <c r="AIC5" s="378"/>
      <c r="AID5" s="378"/>
      <c r="AIE5" s="603"/>
      <c r="AIF5" s="603"/>
      <c r="AIG5" s="379"/>
      <c r="AIH5" s="380"/>
      <c r="AII5" s="380"/>
      <c r="AIJ5" s="380"/>
      <c r="AIK5" s="378"/>
      <c r="AIL5" s="378"/>
      <c r="AIM5" s="603"/>
      <c r="AIN5" s="603"/>
      <c r="AIO5" s="379"/>
      <c r="AIP5" s="380"/>
      <c r="AIQ5" s="380"/>
      <c r="AIR5" s="380"/>
      <c r="AIS5" s="378"/>
      <c r="AIT5" s="378"/>
      <c r="AIU5" s="603"/>
      <c r="AIV5" s="603"/>
      <c r="AIW5" s="379"/>
      <c r="AIX5" s="380"/>
      <c r="AIY5" s="380"/>
      <c r="AIZ5" s="380"/>
      <c r="AJA5" s="378"/>
      <c r="AJB5" s="378"/>
      <c r="AJC5" s="603"/>
      <c r="AJD5" s="603"/>
      <c r="AJE5" s="379"/>
      <c r="AJF5" s="380"/>
      <c r="AJG5" s="380"/>
      <c r="AJH5" s="380"/>
      <c r="AJI5" s="378"/>
      <c r="AJJ5" s="378"/>
      <c r="AJK5" s="603"/>
      <c r="AJL5" s="603"/>
      <c r="AJM5" s="379"/>
      <c r="AJN5" s="380"/>
      <c r="AJO5" s="380"/>
      <c r="AJP5" s="380"/>
      <c r="AJQ5" s="378"/>
      <c r="AJR5" s="378"/>
      <c r="AJS5" s="603"/>
      <c r="AJT5" s="603"/>
      <c r="AJU5" s="379"/>
      <c r="AJV5" s="380"/>
      <c r="AJW5" s="380"/>
      <c r="AJX5" s="380"/>
      <c r="AJY5" s="378"/>
      <c r="AJZ5" s="378"/>
      <c r="AKA5" s="603"/>
      <c r="AKB5" s="603"/>
      <c r="AKC5" s="379"/>
      <c r="AKD5" s="380"/>
      <c r="AKE5" s="380"/>
      <c r="AKF5" s="380"/>
      <c r="AKG5" s="378"/>
      <c r="AKH5" s="378"/>
      <c r="AKI5" s="603"/>
      <c r="AKJ5" s="603"/>
      <c r="AKK5" s="379"/>
      <c r="AKL5" s="380"/>
      <c r="AKM5" s="380"/>
      <c r="AKN5" s="380"/>
      <c r="AKO5" s="378"/>
      <c r="AKP5" s="378"/>
      <c r="AKQ5" s="603"/>
      <c r="AKR5" s="603"/>
      <c r="AKS5" s="379"/>
      <c r="AKT5" s="380"/>
      <c r="AKU5" s="380"/>
      <c r="AKV5" s="380"/>
      <c r="AKW5" s="378"/>
      <c r="AKX5" s="378"/>
      <c r="AKY5" s="603"/>
      <c r="AKZ5" s="603"/>
      <c r="ALA5" s="379"/>
      <c r="ALB5" s="380"/>
      <c r="ALC5" s="380"/>
      <c r="ALD5" s="380"/>
      <c r="ALE5" s="378"/>
      <c r="ALF5" s="378"/>
      <c r="ALG5" s="603"/>
      <c r="ALH5" s="603"/>
      <c r="ALI5" s="379"/>
      <c r="ALJ5" s="380"/>
      <c r="ALK5" s="380"/>
      <c r="ALL5" s="380"/>
      <c r="ALM5" s="378"/>
      <c r="ALN5" s="378"/>
      <c r="ALO5" s="603"/>
      <c r="ALP5" s="603"/>
      <c r="ALQ5" s="379"/>
      <c r="ALR5" s="380"/>
      <c r="ALS5" s="380"/>
      <c r="ALT5" s="380"/>
      <c r="ALU5" s="378"/>
      <c r="ALV5" s="378"/>
      <c r="ALW5" s="603"/>
      <c r="ALX5" s="603"/>
      <c r="ALY5" s="379"/>
      <c r="ALZ5" s="380"/>
      <c r="AMA5" s="380"/>
      <c r="AMB5" s="380"/>
      <c r="AMC5" s="378"/>
      <c r="AMD5" s="378"/>
      <c r="AME5" s="603"/>
      <c r="AMF5" s="603"/>
      <c r="AMG5" s="379"/>
      <c r="AMH5" s="380"/>
      <c r="AMI5" s="380"/>
      <c r="AMJ5" s="380"/>
      <c r="AMK5" s="378"/>
      <c r="AML5" s="378"/>
      <c r="AMM5" s="603"/>
      <c r="AMN5" s="603"/>
      <c r="AMO5" s="379"/>
      <c r="AMP5" s="380"/>
      <c r="AMQ5" s="380"/>
      <c r="AMR5" s="380"/>
      <c r="AMS5" s="378"/>
      <c r="AMT5" s="378"/>
      <c r="AMU5" s="603"/>
      <c r="AMV5" s="603"/>
      <c r="AMW5" s="379"/>
      <c r="AMX5" s="380"/>
      <c r="AMY5" s="380"/>
      <c r="AMZ5" s="380"/>
      <c r="ANA5" s="378"/>
      <c r="ANB5" s="378"/>
      <c r="ANC5" s="603"/>
      <c r="AND5" s="603"/>
      <c r="ANE5" s="379"/>
      <c r="ANF5" s="380"/>
      <c r="ANG5" s="380"/>
      <c r="ANH5" s="380"/>
      <c r="ANI5" s="378"/>
      <c r="ANJ5" s="378"/>
      <c r="ANK5" s="603"/>
      <c r="ANL5" s="603"/>
      <c r="ANM5" s="379"/>
      <c r="ANN5" s="380"/>
      <c r="ANO5" s="380"/>
      <c r="ANP5" s="380"/>
      <c r="ANQ5" s="378"/>
      <c r="ANR5" s="378"/>
      <c r="ANS5" s="603"/>
      <c r="ANT5" s="603"/>
      <c r="ANU5" s="379"/>
      <c r="ANV5" s="380"/>
      <c r="ANW5" s="380"/>
      <c r="ANX5" s="380"/>
      <c r="ANY5" s="378"/>
      <c r="ANZ5" s="378"/>
      <c r="AOA5" s="603"/>
      <c r="AOB5" s="603"/>
      <c r="AOC5" s="379"/>
      <c r="AOD5" s="380"/>
      <c r="AOE5" s="380"/>
      <c r="AOF5" s="380"/>
      <c r="AOG5" s="378"/>
      <c r="AOH5" s="378"/>
      <c r="AOI5" s="603"/>
      <c r="AOJ5" s="603"/>
      <c r="AOK5" s="379"/>
      <c r="AOL5" s="380"/>
      <c r="AOM5" s="380"/>
      <c r="AON5" s="380"/>
      <c r="AOO5" s="378"/>
      <c r="AOP5" s="378"/>
      <c r="AOQ5" s="603"/>
      <c r="AOR5" s="603"/>
      <c r="AOS5" s="379"/>
      <c r="AOT5" s="380"/>
      <c r="AOU5" s="380"/>
      <c r="AOV5" s="380"/>
      <c r="AOW5" s="378"/>
      <c r="AOX5" s="378"/>
      <c r="AOY5" s="603"/>
      <c r="AOZ5" s="603"/>
      <c r="APA5" s="379"/>
      <c r="APB5" s="380"/>
      <c r="APC5" s="380"/>
      <c r="APD5" s="380"/>
      <c r="APE5" s="378"/>
      <c r="APF5" s="378"/>
      <c r="APG5" s="603"/>
      <c r="APH5" s="603"/>
      <c r="API5" s="379"/>
      <c r="APJ5" s="380"/>
      <c r="APK5" s="380"/>
      <c r="APL5" s="380"/>
      <c r="APM5" s="378"/>
      <c r="APN5" s="378"/>
      <c r="APO5" s="603"/>
      <c r="APP5" s="603"/>
      <c r="APQ5" s="379"/>
      <c r="APR5" s="380"/>
      <c r="APS5" s="380"/>
      <c r="APT5" s="380"/>
      <c r="APU5" s="378"/>
      <c r="APV5" s="378"/>
      <c r="APW5" s="603"/>
      <c r="APX5" s="603"/>
      <c r="APY5" s="379"/>
      <c r="APZ5" s="380"/>
      <c r="AQA5" s="380"/>
      <c r="AQB5" s="380"/>
      <c r="AQC5" s="378"/>
      <c r="AQD5" s="378"/>
      <c r="AQE5" s="603"/>
      <c r="AQF5" s="603"/>
      <c r="AQG5" s="379"/>
      <c r="AQH5" s="380"/>
      <c r="AQI5" s="380"/>
      <c r="AQJ5" s="380"/>
      <c r="AQK5" s="378"/>
      <c r="AQL5" s="378"/>
      <c r="AQM5" s="603"/>
      <c r="AQN5" s="603"/>
      <c r="AQO5" s="379"/>
      <c r="AQP5" s="380"/>
      <c r="AQQ5" s="380"/>
      <c r="AQR5" s="380"/>
      <c r="AQS5" s="378"/>
      <c r="AQT5" s="378"/>
      <c r="AQU5" s="603"/>
      <c r="AQV5" s="603"/>
      <c r="AQW5" s="379"/>
      <c r="AQX5" s="380"/>
      <c r="AQY5" s="380"/>
      <c r="AQZ5" s="380"/>
      <c r="ARA5" s="378"/>
      <c r="ARB5" s="378"/>
      <c r="ARC5" s="603"/>
      <c r="ARD5" s="603"/>
      <c r="ARE5" s="379"/>
      <c r="ARF5" s="380"/>
      <c r="ARG5" s="380"/>
      <c r="ARH5" s="380"/>
      <c r="ARI5" s="378"/>
      <c r="ARJ5" s="378"/>
      <c r="ARK5" s="603"/>
      <c r="ARL5" s="603"/>
      <c r="ARM5" s="379"/>
      <c r="ARN5" s="380"/>
      <c r="ARO5" s="380"/>
      <c r="ARP5" s="380"/>
      <c r="ARQ5" s="378"/>
      <c r="ARR5" s="378"/>
      <c r="ARS5" s="603"/>
      <c r="ART5" s="603"/>
      <c r="ARU5" s="379"/>
      <c r="ARV5" s="380"/>
      <c r="ARW5" s="380"/>
      <c r="ARX5" s="380"/>
      <c r="ARY5" s="378"/>
      <c r="ARZ5" s="378"/>
      <c r="ASA5" s="603"/>
      <c r="ASB5" s="603"/>
      <c r="ASC5" s="379"/>
      <c r="ASD5" s="380"/>
      <c r="ASE5" s="380"/>
      <c r="ASF5" s="380"/>
      <c r="ASG5" s="378"/>
      <c r="ASH5" s="378"/>
      <c r="ASI5" s="603"/>
      <c r="ASJ5" s="603"/>
      <c r="ASK5" s="379"/>
      <c r="ASL5" s="380"/>
      <c r="ASM5" s="380"/>
      <c r="ASN5" s="380"/>
      <c r="ASO5" s="378"/>
      <c r="ASP5" s="378"/>
      <c r="ASQ5" s="603"/>
      <c r="ASR5" s="603"/>
      <c r="ASS5" s="379"/>
      <c r="AST5" s="380"/>
      <c r="ASU5" s="380"/>
      <c r="ASV5" s="380"/>
      <c r="ASW5" s="378"/>
      <c r="ASX5" s="378"/>
      <c r="ASY5" s="603"/>
      <c r="ASZ5" s="603"/>
      <c r="ATA5" s="379"/>
      <c r="ATB5" s="380"/>
      <c r="ATC5" s="380"/>
      <c r="ATD5" s="380"/>
      <c r="ATE5" s="378"/>
      <c r="ATF5" s="378"/>
      <c r="ATG5" s="603"/>
      <c r="ATH5" s="603"/>
      <c r="ATI5" s="379"/>
      <c r="ATJ5" s="380"/>
      <c r="ATK5" s="380"/>
      <c r="ATL5" s="380"/>
      <c r="ATM5" s="378"/>
      <c r="ATN5" s="378"/>
      <c r="ATO5" s="603"/>
      <c r="ATP5" s="603"/>
      <c r="ATQ5" s="379"/>
      <c r="ATR5" s="380"/>
      <c r="ATS5" s="380"/>
      <c r="ATT5" s="380"/>
      <c r="ATU5" s="378"/>
      <c r="ATV5" s="378"/>
      <c r="ATW5" s="603"/>
      <c r="ATX5" s="603"/>
      <c r="ATY5" s="379"/>
      <c r="ATZ5" s="380"/>
      <c r="AUA5" s="380"/>
      <c r="AUB5" s="380"/>
      <c r="AUC5" s="378"/>
      <c r="AUD5" s="378"/>
      <c r="AUE5" s="603"/>
      <c r="AUF5" s="603"/>
      <c r="AUG5" s="379"/>
      <c r="AUH5" s="380"/>
      <c r="AUI5" s="380"/>
      <c r="AUJ5" s="380"/>
      <c r="AUK5" s="378"/>
      <c r="AUL5" s="378"/>
      <c r="AUM5" s="603"/>
      <c r="AUN5" s="603"/>
      <c r="AUO5" s="379"/>
      <c r="AUP5" s="380"/>
      <c r="AUQ5" s="380"/>
      <c r="AUR5" s="380"/>
      <c r="AUS5" s="378"/>
      <c r="AUT5" s="378"/>
      <c r="AUU5" s="603"/>
      <c r="AUV5" s="603"/>
      <c r="AUW5" s="379"/>
      <c r="AUX5" s="380"/>
      <c r="AUY5" s="380"/>
      <c r="AUZ5" s="380"/>
      <c r="AVA5" s="378"/>
      <c r="AVB5" s="378"/>
      <c r="AVC5" s="603"/>
      <c r="AVD5" s="603"/>
      <c r="AVE5" s="379"/>
      <c r="AVF5" s="380"/>
      <c r="AVG5" s="380"/>
      <c r="AVH5" s="380"/>
      <c r="AVI5" s="378"/>
      <c r="AVJ5" s="378"/>
      <c r="AVK5" s="603"/>
      <c r="AVL5" s="603"/>
      <c r="AVM5" s="379"/>
      <c r="AVN5" s="380"/>
      <c r="AVO5" s="380"/>
      <c r="AVP5" s="380"/>
      <c r="AVQ5" s="378"/>
      <c r="AVR5" s="378"/>
      <c r="AVS5" s="603"/>
      <c r="AVT5" s="603"/>
      <c r="AVU5" s="379"/>
      <c r="AVV5" s="380"/>
      <c r="AVW5" s="380"/>
      <c r="AVX5" s="380"/>
      <c r="AVY5" s="378"/>
      <c r="AVZ5" s="378"/>
      <c r="AWA5" s="603"/>
      <c r="AWB5" s="603"/>
      <c r="AWC5" s="379"/>
      <c r="AWD5" s="380"/>
      <c r="AWE5" s="380"/>
      <c r="AWF5" s="380"/>
      <c r="AWG5" s="378"/>
      <c r="AWH5" s="378"/>
      <c r="AWI5" s="603"/>
      <c r="AWJ5" s="603"/>
      <c r="AWK5" s="379"/>
      <c r="AWL5" s="380"/>
      <c r="AWM5" s="380"/>
      <c r="AWN5" s="380"/>
      <c r="AWO5" s="378"/>
      <c r="AWP5" s="378"/>
      <c r="AWQ5" s="603"/>
      <c r="AWR5" s="603"/>
      <c r="AWS5" s="379"/>
      <c r="AWT5" s="380"/>
      <c r="AWU5" s="380"/>
      <c r="AWV5" s="380"/>
      <c r="AWW5" s="378"/>
      <c r="AWX5" s="378"/>
      <c r="AWY5" s="603"/>
      <c r="AWZ5" s="603"/>
      <c r="AXA5" s="379"/>
      <c r="AXB5" s="380"/>
      <c r="AXC5" s="380"/>
      <c r="AXD5" s="380"/>
      <c r="AXE5" s="378"/>
      <c r="AXF5" s="378"/>
      <c r="AXG5" s="603"/>
      <c r="AXH5" s="603"/>
      <c r="AXI5" s="379"/>
      <c r="AXJ5" s="380"/>
      <c r="AXK5" s="380"/>
      <c r="AXL5" s="380"/>
      <c r="AXM5" s="378"/>
      <c r="AXN5" s="378"/>
      <c r="AXO5" s="603"/>
      <c r="AXP5" s="603"/>
      <c r="AXQ5" s="379"/>
      <c r="AXR5" s="380"/>
      <c r="AXS5" s="380"/>
      <c r="AXT5" s="380"/>
      <c r="AXU5" s="378"/>
      <c r="AXV5" s="378"/>
      <c r="AXW5" s="603"/>
      <c r="AXX5" s="603"/>
      <c r="AXY5" s="379"/>
      <c r="AXZ5" s="380"/>
      <c r="AYA5" s="380"/>
      <c r="AYB5" s="380"/>
      <c r="AYC5" s="378"/>
      <c r="AYD5" s="378"/>
      <c r="AYE5" s="603"/>
      <c r="AYF5" s="603"/>
      <c r="AYG5" s="379"/>
      <c r="AYH5" s="380"/>
      <c r="AYI5" s="380"/>
      <c r="AYJ5" s="380"/>
      <c r="AYK5" s="378"/>
      <c r="AYL5" s="378"/>
      <c r="AYM5" s="603"/>
      <c r="AYN5" s="603"/>
      <c r="AYO5" s="379"/>
      <c r="AYP5" s="380"/>
      <c r="AYQ5" s="380"/>
      <c r="AYR5" s="380"/>
      <c r="AYS5" s="378"/>
      <c r="AYT5" s="378"/>
      <c r="AYU5" s="603"/>
      <c r="AYV5" s="603"/>
      <c r="AYW5" s="379"/>
      <c r="AYX5" s="380"/>
      <c r="AYY5" s="380"/>
      <c r="AYZ5" s="380"/>
      <c r="AZA5" s="378"/>
      <c r="AZB5" s="378"/>
      <c r="AZC5" s="603"/>
      <c r="AZD5" s="603"/>
      <c r="AZE5" s="379"/>
      <c r="AZF5" s="380"/>
      <c r="AZG5" s="380"/>
      <c r="AZH5" s="380"/>
      <c r="AZI5" s="378"/>
      <c r="AZJ5" s="378"/>
      <c r="AZK5" s="603"/>
      <c r="AZL5" s="603"/>
      <c r="AZM5" s="379"/>
      <c r="AZN5" s="380"/>
      <c r="AZO5" s="380"/>
      <c r="AZP5" s="380"/>
      <c r="AZQ5" s="378"/>
      <c r="AZR5" s="378"/>
      <c r="AZS5" s="603"/>
      <c r="AZT5" s="603"/>
      <c r="AZU5" s="379"/>
      <c r="AZV5" s="380"/>
      <c r="AZW5" s="380"/>
      <c r="AZX5" s="380"/>
      <c r="AZY5" s="378"/>
      <c r="AZZ5" s="378"/>
      <c r="BAA5" s="603"/>
      <c r="BAB5" s="603"/>
      <c r="BAC5" s="379"/>
      <c r="BAD5" s="380"/>
      <c r="BAE5" s="380"/>
      <c r="BAF5" s="380"/>
      <c r="BAG5" s="378"/>
      <c r="BAH5" s="378"/>
      <c r="BAI5" s="603"/>
      <c r="BAJ5" s="603"/>
      <c r="BAK5" s="379"/>
      <c r="BAL5" s="380"/>
      <c r="BAM5" s="380"/>
      <c r="BAN5" s="380"/>
      <c r="BAO5" s="378"/>
      <c r="BAP5" s="378"/>
      <c r="BAQ5" s="603"/>
      <c r="BAR5" s="603"/>
      <c r="BAS5" s="379"/>
      <c r="BAT5" s="380"/>
      <c r="BAU5" s="380"/>
      <c r="BAV5" s="380"/>
      <c r="BAW5" s="378"/>
      <c r="BAX5" s="378"/>
      <c r="BAY5" s="603"/>
      <c r="BAZ5" s="603"/>
      <c r="BBA5" s="379"/>
      <c r="BBB5" s="380"/>
      <c r="BBC5" s="380"/>
      <c r="BBD5" s="380"/>
      <c r="BBE5" s="378"/>
      <c r="BBF5" s="378"/>
      <c r="BBG5" s="603"/>
      <c r="BBH5" s="603"/>
      <c r="BBI5" s="379"/>
      <c r="BBJ5" s="380"/>
      <c r="BBK5" s="380"/>
      <c r="BBL5" s="380"/>
      <c r="BBM5" s="378"/>
      <c r="BBN5" s="378"/>
      <c r="BBO5" s="603"/>
      <c r="BBP5" s="603"/>
      <c r="BBQ5" s="379"/>
      <c r="BBR5" s="380"/>
      <c r="BBS5" s="380"/>
      <c r="BBT5" s="380"/>
      <c r="BBU5" s="378"/>
      <c r="BBV5" s="378"/>
      <c r="BBW5" s="603"/>
      <c r="BBX5" s="603"/>
      <c r="BBY5" s="379"/>
      <c r="BBZ5" s="380"/>
      <c r="BCA5" s="380"/>
      <c r="BCB5" s="380"/>
      <c r="BCC5" s="378"/>
      <c r="BCD5" s="378"/>
      <c r="BCE5" s="603"/>
      <c r="BCF5" s="603"/>
      <c r="BCG5" s="379"/>
      <c r="BCH5" s="380"/>
      <c r="BCI5" s="380"/>
      <c r="BCJ5" s="380"/>
      <c r="BCK5" s="378"/>
      <c r="BCL5" s="378"/>
      <c r="BCM5" s="603"/>
      <c r="BCN5" s="603"/>
      <c r="BCO5" s="379"/>
      <c r="BCP5" s="380"/>
      <c r="BCQ5" s="380"/>
      <c r="BCR5" s="380"/>
      <c r="BCS5" s="378"/>
      <c r="BCT5" s="378"/>
      <c r="BCU5" s="603"/>
      <c r="BCV5" s="603"/>
      <c r="BCW5" s="379"/>
      <c r="BCX5" s="380"/>
      <c r="BCY5" s="380"/>
      <c r="BCZ5" s="380"/>
      <c r="BDA5" s="378"/>
      <c r="BDB5" s="378"/>
      <c r="BDC5" s="603"/>
      <c r="BDD5" s="603"/>
      <c r="BDE5" s="379"/>
      <c r="BDF5" s="380"/>
      <c r="BDG5" s="380"/>
      <c r="BDH5" s="380"/>
      <c r="BDI5" s="378"/>
      <c r="BDJ5" s="378"/>
      <c r="BDK5" s="603"/>
      <c r="BDL5" s="603"/>
      <c r="BDM5" s="379"/>
      <c r="BDN5" s="380"/>
      <c r="BDO5" s="380"/>
      <c r="BDP5" s="380"/>
      <c r="BDQ5" s="378"/>
      <c r="BDR5" s="378"/>
      <c r="BDS5" s="603"/>
      <c r="BDT5" s="603"/>
      <c r="BDU5" s="379"/>
      <c r="BDV5" s="380"/>
      <c r="BDW5" s="380"/>
      <c r="BDX5" s="380"/>
      <c r="BDY5" s="378"/>
      <c r="BDZ5" s="378"/>
      <c r="BEA5" s="603"/>
      <c r="BEB5" s="603"/>
      <c r="BEC5" s="379"/>
      <c r="BED5" s="380"/>
      <c r="BEE5" s="380"/>
      <c r="BEF5" s="380"/>
      <c r="BEG5" s="378"/>
      <c r="BEH5" s="378"/>
      <c r="BEI5" s="603"/>
      <c r="BEJ5" s="603"/>
      <c r="BEK5" s="379"/>
      <c r="BEL5" s="380"/>
      <c r="BEM5" s="380"/>
      <c r="BEN5" s="380"/>
      <c r="BEO5" s="378"/>
      <c r="BEP5" s="378"/>
      <c r="BEQ5" s="603"/>
      <c r="BER5" s="603"/>
      <c r="BES5" s="379"/>
      <c r="BET5" s="380"/>
      <c r="BEU5" s="380"/>
      <c r="BEV5" s="380"/>
      <c r="BEW5" s="378"/>
      <c r="BEX5" s="378"/>
      <c r="BEY5" s="603"/>
      <c r="BEZ5" s="603"/>
      <c r="BFA5" s="379"/>
      <c r="BFB5" s="380"/>
      <c r="BFC5" s="380"/>
      <c r="BFD5" s="380"/>
      <c r="BFE5" s="378"/>
      <c r="BFF5" s="378"/>
      <c r="BFG5" s="603"/>
      <c r="BFH5" s="603"/>
      <c r="BFI5" s="379"/>
      <c r="BFJ5" s="380"/>
      <c r="BFK5" s="380"/>
      <c r="BFL5" s="380"/>
      <c r="BFM5" s="378"/>
      <c r="BFN5" s="378"/>
      <c r="BFO5" s="603"/>
      <c r="BFP5" s="603"/>
      <c r="BFQ5" s="379"/>
      <c r="BFR5" s="380"/>
      <c r="BFS5" s="380"/>
      <c r="BFT5" s="380"/>
      <c r="BFU5" s="378"/>
      <c r="BFV5" s="378"/>
      <c r="BFW5" s="603"/>
      <c r="BFX5" s="603"/>
      <c r="BFY5" s="379"/>
      <c r="BFZ5" s="380"/>
      <c r="BGA5" s="380"/>
      <c r="BGB5" s="380"/>
      <c r="BGC5" s="378"/>
      <c r="BGD5" s="378"/>
      <c r="BGE5" s="603"/>
      <c r="BGF5" s="603"/>
      <c r="BGG5" s="379"/>
      <c r="BGH5" s="380"/>
      <c r="BGI5" s="380"/>
      <c r="BGJ5" s="380"/>
      <c r="BGK5" s="378"/>
      <c r="BGL5" s="378"/>
      <c r="BGM5" s="603"/>
      <c r="BGN5" s="603"/>
      <c r="BGO5" s="379"/>
      <c r="BGP5" s="380"/>
      <c r="BGQ5" s="380"/>
      <c r="BGR5" s="380"/>
      <c r="BGS5" s="378"/>
      <c r="BGT5" s="378"/>
      <c r="BGU5" s="603"/>
      <c r="BGV5" s="603"/>
      <c r="BGW5" s="379"/>
      <c r="BGX5" s="380"/>
      <c r="BGY5" s="380"/>
      <c r="BGZ5" s="380"/>
      <c r="BHA5" s="378"/>
      <c r="BHB5" s="378"/>
      <c r="BHC5" s="603"/>
      <c r="BHD5" s="603"/>
      <c r="BHE5" s="379"/>
      <c r="BHF5" s="380"/>
      <c r="BHG5" s="380"/>
      <c r="BHH5" s="380"/>
      <c r="BHI5" s="378"/>
      <c r="BHJ5" s="378"/>
      <c r="BHK5" s="603"/>
      <c r="BHL5" s="603"/>
      <c r="BHM5" s="379"/>
      <c r="BHN5" s="380"/>
      <c r="BHO5" s="380"/>
      <c r="BHP5" s="380"/>
      <c r="BHQ5" s="378"/>
      <c r="BHR5" s="378"/>
      <c r="BHS5" s="603"/>
      <c r="BHT5" s="603"/>
      <c r="BHU5" s="379"/>
      <c r="BHV5" s="380"/>
      <c r="BHW5" s="380"/>
      <c r="BHX5" s="380"/>
      <c r="BHY5" s="378"/>
      <c r="BHZ5" s="378"/>
      <c r="BIA5" s="603"/>
      <c r="BIB5" s="603"/>
      <c r="BIC5" s="379"/>
      <c r="BID5" s="380"/>
      <c r="BIE5" s="380"/>
      <c r="BIF5" s="380"/>
      <c r="BIG5" s="378"/>
      <c r="BIH5" s="378"/>
      <c r="BII5" s="603"/>
      <c r="BIJ5" s="603"/>
      <c r="BIK5" s="379"/>
      <c r="BIL5" s="380"/>
      <c r="BIM5" s="380"/>
      <c r="BIN5" s="380"/>
      <c r="BIO5" s="378"/>
      <c r="BIP5" s="378"/>
      <c r="BIQ5" s="603"/>
      <c r="BIR5" s="603"/>
      <c r="BIS5" s="379"/>
      <c r="BIT5" s="380"/>
      <c r="BIU5" s="380"/>
      <c r="BIV5" s="380"/>
      <c r="BIW5" s="378"/>
      <c r="BIX5" s="378"/>
      <c r="BIY5" s="603"/>
      <c r="BIZ5" s="603"/>
      <c r="BJA5" s="379"/>
      <c r="BJB5" s="380"/>
      <c r="BJC5" s="380"/>
      <c r="BJD5" s="380"/>
      <c r="BJE5" s="378"/>
      <c r="BJF5" s="378"/>
      <c r="BJG5" s="603"/>
      <c r="BJH5" s="603"/>
      <c r="BJI5" s="379"/>
      <c r="BJJ5" s="380"/>
      <c r="BJK5" s="380"/>
      <c r="BJL5" s="380"/>
      <c r="BJM5" s="378"/>
      <c r="BJN5" s="378"/>
      <c r="BJO5" s="603"/>
      <c r="BJP5" s="603"/>
      <c r="BJQ5" s="379"/>
      <c r="BJR5" s="380"/>
      <c r="BJS5" s="380"/>
      <c r="BJT5" s="380"/>
      <c r="BJU5" s="378"/>
      <c r="BJV5" s="378"/>
      <c r="BJW5" s="603"/>
      <c r="BJX5" s="603"/>
      <c r="BJY5" s="379"/>
      <c r="BJZ5" s="380"/>
      <c r="BKA5" s="380"/>
      <c r="BKB5" s="380"/>
      <c r="BKC5" s="378"/>
      <c r="BKD5" s="378"/>
      <c r="BKE5" s="603"/>
      <c r="BKF5" s="603"/>
      <c r="BKG5" s="379"/>
      <c r="BKH5" s="380"/>
      <c r="BKI5" s="380"/>
      <c r="BKJ5" s="380"/>
      <c r="BKK5" s="378"/>
      <c r="BKL5" s="378"/>
      <c r="BKM5" s="603"/>
      <c r="BKN5" s="603"/>
      <c r="BKO5" s="379"/>
      <c r="BKP5" s="380"/>
      <c r="BKQ5" s="380"/>
      <c r="BKR5" s="380"/>
      <c r="BKS5" s="378"/>
      <c r="BKT5" s="378"/>
      <c r="BKU5" s="603"/>
      <c r="BKV5" s="603"/>
      <c r="BKW5" s="379"/>
      <c r="BKX5" s="380"/>
      <c r="BKY5" s="380"/>
      <c r="BKZ5" s="380"/>
      <c r="BLA5" s="378"/>
      <c r="BLB5" s="378"/>
      <c r="BLC5" s="603"/>
      <c r="BLD5" s="603"/>
      <c r="BLE5" s="379"/>
      <c r="BLF5" s="380"/>
      <c r="BLG5" s="380"/>
      <c r="BLH5" s="380"/>
      <c r="BLI5" s="378"/>
      <c r="BLJ5" s="378"/>
      <c r="BLK5" s="603"/>
      <c r="BLL5" s="603"/>
      <c r="BLM5" s="379"/>
      <c r="BLN5" s="380"/>
      <c r="BLO5" s="380"/>
      <c r="BLP5" s="380"/>
      <c r="BLQ5" s="378"/>
      <c r="BLR5" s="378"/>
      <c r="BLS5" s="603"/>
      <c r="BLT5" s="603"/>
      <c r="BLU5" s="379"/>
      <c r="BLV5" s="380"/>
      <c r="BLW5" s="380"/>
      <c r="BLX5" s="380"/>
      <c r="BLY5" s="378"/>
      <c r="BLZ5" s="378"/>
      <c r="BMA5" s="603"/>
      <c r="BMB5" s="603"/>
      <c r="BMC5" s="379"/>
      <c r="BMD5" s="380"/>
      <c r="BME5" s="380"/>
      <c r="BMF5" s="380"/>
      <c r="BMG5" s="378"/>
      <c r="BMH5" s="378"/>
      <c r="BMI5" s="603"/>
      <c r="BMJ5" s="603"/>
      <c r="BMK5" s="379"/>
      <c r="BML5" s="380"/>
      <c r="BMM5" s="380"/>
      <c r="BMN5" s="380"/>
      <c r="BMO5" s="378"/>
      <c r="BMP5" s="378"/>
      <c r="BMQ5" s="603"/>
      <c r="BMR5" s="603"/>
      <c r="BMS5" s="379"/>
      <c r="BMT5" s="380"/>
      <c r="BMU5" s="380"/>
      <c r="BMV5" s="380"/>
      <c r="BMW5" s="378"/>
      <c r="BMX5" s="378"/>
      <c r="BMY5" s="603"/>
      <c r="BMZ5" s="603"/>
      <c r="BNA5" s="379"/>
      <c r="BNB5" s="380"/>
      <c r="BNC5" s="380"/>
      <c r="BND5" s="380"/>
      <c r="BNE5" s="378"/>
      <c r="BNF5" s="378"/>
      <c r="BNG5" s="603"/>
      <c r="BNH5" s="603"/>
      <c r="BNI5" s="379"/>
      <c r="BNJ5" s="380"/>
      <c r="BNK5" s="380"/>
      <c r="BNL5" s="380"/>
      <c r="BNM5" s="378"/>
      <c r="BNN5" s="378"/>
      <c r="BNO5" s="603"/>
      <c r="BNP5" s="603"/>
      <c r="BNQ5" s="379"/>
      <c r="BNR5" s="380"/>
      <c r="BNS5" s="380"/>
      <c r="BNT5" s="380"/>
      <c r="BNU5" s="378"/>
      <c r="BNV5" s="378"/>
      <c r="BNW5" s="603"/>
      <c r="BNX5" s="603"/>
      <c r="BNY5" s="379"/>
      <c r="BNZ5" s="380"/>
      <c r="BOA5" s="380"/>
      <c r="BOB5" s="380"/>
      <c r="BOC5" s="378"/>
      <c r="BOD5" s="378"/>
      <c r="BOE5" s="603"/>
      <c r="BOF5" s="603"/>
      <c r="BOG5" s="379"/>
      <c r="BOH5" s="380"/>
      <c r="BOI5" s="380"/>
      <c r="BOJ5" s="380"/>
      <c r="BOK5" s="378"/>
      <c r="BOL5" s="378"/>
      <c r="BOM5" s="603"/>
      <c r="BON5" s="603"/>
      <c r="BOO5" s="379"/>
      <c r="BOP5" s="380"/>
      <c r="BOQ5" s="380"/>
      <c r="BOR5" s="380"/>
      <c r="BOS5" s="378"/>
      <c r="BOT5" s="378"/>
      <c r="BOU5" s="603"/>
      <c r="BOV5" s="603"/>
      <c r="BOW5" s="379"/>
      <c r="BOX5" s="380"/>
      <c r="BOY5" s="380"/>
      <c r="BOZ5" s="380"/>
      <c r="BPA5" s="378"/>
      <c r="BPB5" s="378"/>
      <c r="BPC5" s="603"/>
      <c r="BPD5" s="603"/>
      <c r="BPE5" s="379"/>
      <c r="BPF5" s="380"/>
      <c r="BPG5" s="380"/>
      <c r="BPH5" s="380"/>
      <c r="BPI5" s="378"/>
      <c r="BPJ5" s="378"/>
      <c r="BPK5" s="603"/>
      <c r="BPL5" s="603"/>
      <c r="BPM5" s="379"/>
      <c r="BPN5" s="380"/>
      <c r="BPO5" s="380"/>
      <c r="BPP5" s="380"/>
      <c r="BPQ5" s="378"/>
      <c r="BPR5" s="378"/>
      <c r="BPS5" s="603"/>
      <c r="BPT5" s="603"/>
      <c r="BPU5" s="379"/>
      <c r="BPV5" s="380"/>
      <c r="BPW5" s="380"/>
      <c r="BPX5" s="380"/>
      <c r="BPY5" s="378"/>
      <c r="BPZ5" s="378"/>
      <c r="BQA5" s="603"/>
      <c r="BQB5" s="603"/>
      <c r="BQC5" s="379"/>
      <c r="BQD5" s="380"/>
      <c r="BQE5" s="380"/>
      <c r="BQF5" s="380"/>
      <c r="BQG5" s="378"/>
      <c r="BQH5" s="378"/>
      <c r="BQI5" s="603"/>
      <c r="BQJ5" s="603"/>
      <c r="BQK5" s="379"/>
      <c r="BQL5" s="380"/>
      <c r="BQM5" s="380"/>
      <c r="BQN5" s="380"/>
      <c r="BQO5" s="378"/>
      <c r="BQP5" s="378"/>
      <c r="BQQ5" s="603"/>
      <c r="BQR5" s="603"/>
      <c r="BQS5" s="379"/>
      <c r="BQT5" s="380"/>
      <c r="BQU5" s="380"/>
      <c r="BQV5" s="380"/>
      <c r="BQW5" s="378"/>
      <c r="BQX5" s="378"/>
      <c r="BQY5" s="603"/>
      <c r="BQZ5" s="603"/>
      <c r="BRA5" s="379"/>
      <c r="BRB5" s="380"/>
      <c r="BRC5" s="380"/>
      <c r="BRD5" s="380"/>
      <c r="BRE5" s="378"/>
      <c r="BRF5" s="378"/>
      <c r="BRG5" s="603"/>
      <c r="BRH5" s="603"/>
      <c r="BRI5" s="379"/>
      <c r="BRJ5" s="380"/>
      <c r="BRK5" s="380"/>
      <c r="BRL5" s="380"/>
      <c r="BRM5" s="378"/>
      <c r="BRN5" s="378"/>
      <c r="BRO5" s="603"/>
      <c r="BRP5" s="603"/>
      <c r="BRQ5" s="379"/>
      <c r="BRR5" s="380"/>
      <c r="BRS5" s="380"/>
      <c r="BRT5" s="380"/>
      <c r="BRU5" s="378"/>
      <c r="BRV5" s="378"/>
      <c r="BRW5" s="603"/>
      <c r="BRX5" s="603"/>
      <c r="BRY5" s="379"/>
      <c r="BRZ5" s="380"/>
      <c r="BSA5" s="380"/>
      <c r="BSB5" s="380"/>
      <c r="BSC5" s="378"/>
      <c r="BSD5" s="378"/>
      <c r="BSE5" s="603"/>
      <c r="BSF5" s="603"/>
      <c r="BSG5" s="379"/>
      <c r="BSH5" s="380"/>
      <c r="BSI5" s="380"/>
      <c r="BSJ5" s="380"/>
      <c r="BSK5" s="378"/>
      <c r="BSL5" s="378"/>
      <c r="BSM5" s="603"/>
      <c r="BSN5" s="603"/>
      <c r="BSO5" s="379"/>
      <c r="BSP5" s="380"/>
      <c r="BSQ5" s="380"/>
      <c r="BSR5" s="380"/>
      <c r="BSS5" s="378"/>
      <c r="BST5" s="378"/>
      <c r="BSU5" s="603"/>
      <c r="BSV5" s="603"/>
      <c r="BSW5" s="379"/>
      <c r="BSX5" s="380"/>
      <c r="BSY5" s="380"/>
      <c r="BSZ5" s="380"/>
      <c r="BTA5" s="378"/>
      <c r="BTB5" s="378"/>
      <c r="BTC5" s="603"/>
      <c r="BTD5" s="603"/>
      <c r="BTE5" s="379"/>
      <c r="BTF5" s="380"/>
      <c r="BTG5" s="380"/>
      <c r="BTH5" s="380"/>
      <c r="BTI5" s="378"/>
      <c r="BTJ5" s="378"/>
      <c r="BTK5" s="603"/>
      <c r="BTL5" s="603"/>
      <c r="BTM5" s="379"/>
      <c r="BTN5" s="380"/>
      <c r="BTO5" s="380"/>
      <c r="BTP5" s="380"/>
      <c r="BTQ5" s="378"/>
      <c r="BTR5" s="378"/>
      <c r="BTS5" s="603"/>
      <c r="BTT5" s="603"/>
      <c r="BTU5" s="379"/>
      <c r="BTV5" s="380"/>
      <c r="BTW5" s="380"/>
      <c r="BTX5" s="380"/>
      <c r="BTY5" s="378"/>
      <c r="BTZ5" s="378"/>
      <c r="BUA5" s="603"/>
      <c r="BUB5" s="603"/>
      <c r="BUC5" s="379"/>
      <c r="BUD5" s="380"/>
      <c r="BUE5" s="380"/>
      <c r="BUF5" s="380"/>
      <c r="BUG5" s="378"/>
      <c r="BUH5" s="378"/>
      <c r="BUI5" s="603"/>
      <c r="BUJ5" s="603"/>
      <c r="BUK5" s="379"/>
      <c r="BUL5" s="380"/>
      <c r="BUM5" s="380"/>
      <c r="BUN5" s="380"/>
      <c r="BUO5" s="378"/>
      <c r="BUP5" s="378"/>
      <c r="BUQ5" s="603"/>
      <c r="BUR5" s="603"/>
      <c r="BUS5" s="379"/>
      <c r="BUT5" s="380"/>
      <c r="BUU5" s="380"/>
      <c r="BUV5" s="380"/>
      <c r="BUW5" s="378"/>
      <c r="BUX5" s="378"/>
      <c r="BUY5" s="603"/>
      <c r="BUZ5" s="603"/>
      <c r="BVA5" s="379"/>
      <c r="BVB5" s="380"/>
      <c r="BVC5" s="380"/>
      <c r="BVD5" s="380"/>
      <c r="BVE5" s="378"/>
      <c r="BVF5" s="378"/>
      <c r="BVG5" s="603"/>
      <c r="BVH5" s="603"/>
      <c r="BVI5" s="379"/>
      <c r="BVJ5" s="380"/>
      <c r="BVK5" s="380"/>
      <c r="BVL5" s="380"/>
      <c r="BVM5" s="378"/>
      <c r="BVN5" s="378"/>
      <c r="BVO5" s="603"/>
      <c r="BVP5" s="603"/>
      <c r="BVQ5" s="379"/>
      <c r="BVR5" s="380"/>
      <c r="BVS5" s="380"/>
      <c r="BVT5" s="380"/>
      <c r="BVU5" s="378"/>
      <c r="BVV5" s="378"/>
      <c r="BVW5" s="603"/>
      <c r="BVX5" s="603"/>
      <c r="BVY5" s="379"/>
      <c r="BVZ5" s="380"/>
      <c r="BWA5" s="380"/>
      <c r="BWB5" s="380"/>
      <c r="BWC5" s="378"/>
      <c r="BWD5" s="378"/>
      <c r="BWE5" s="603"/>
      <c r="BWF5" s="603"/>
      <c r="BWG5" s="379"/>
      <c r="BWH5" s="380"/>
      <c r="BWI5" s="380"/>
      <c r="BWJ5" s="380"/>
      <c r="BWK5" s="378"/>
      <c r="BWL5" s="378"/>
      <c r="BWM5" s="603"/>
      <c r="BWN5" s="603"/>
      <c r="BWO5" s="379"/>
      <c r="BWP5" s="380"/>
      <c r="BWQ5" s="380"/>
      <c r="BWR5" s="380"/>
      <c r="BWS5" s="378"/>
      <c r="BWT5" s="378"/>
      <c r="BWU5" s="603"/>
      <c r="BWV5" s="603"/>
      <c r="BWW5" s="379"/>
      <c r="BWX5" s="380"/>
      <c r="BWY5" s="380"/>
      <c r="BWZ5" s="380"/>
      <c r="BXA5" s="378"/>
      <c r="BXB5" s="378"/>
      <c r="BXC5" s="603"/>
      <c r="BXD5" s="603"/>
      <c r="BXE5" s="379"/>
      <c r="BXF5" s="380"/>
      <c r="BXG5" s="380"/>
      <c r="BXH5" s="380"/>
      <c r="BXI5" s="378"/>
      <c r="BXJ5" s="378"/>
      <c r="BXK5" s="603"/>
      <c r="BXL5" s="603"/>
      <c r="BXM5" s="379"/>
      <c r="BXN5" s="380"/>
      <c r="BXO5" s="380"/>
      <c r="BXP5" s="380"/>
      <c r="BXQ5" s="378"/>
      <c r="BXR5" s="378"/>
      <c r="BXS5" s="603"/>
      <c r="BXT5" s="603"/>
      <c r="BXU5" s="379"/>
      <c r="BXV5" s="380"/>
      <c r="BXW5" s="380"/>
      <c r="BXX5" s="380"/>
      <c r="BXY5" s="378"/>
      <c r="BXZ5" s="378"/>
      <c r="BYA5" s="603"/>
      <c r="BYB5" s="603"/>
      <c r="BYC5" s="379"/>
      <c r="BYD5" s="380"/>
      <c r="BYE5" s="380"/>
      <c r="BYF5" s="380"/>
      <c r="BYG5" s="378"/>
      <c r="BYH5" s="378"/>
      <c r="BYI5" s="603"/>
      <c r="BYJ5" s="603"/>
      <c r="BYK5" s="379"/>
      <c r="BYL5" s="380"/>
      <c r="BYM5" s="380"/>
      <c r="BYN5" s="380"/>
      <c r="BYO5" s="378"/>
      <c r="BYP5" s="378"/>
      <c r="BYQ5" s="603"/>
      <c r="BYR5" s="603"/>
      <c r="BYS5" s="379"/>
      <c r="BYT5" s="380"/>
      <c r="BYU5" s="380"/>
      <c r="BYV5" s="380"/>
      <c r="BYW5" s="378"/>
      <c r="BYX5" s="378"/>
      <c r="BYY5" s="603"/>
      <c r="BYZ5" s="603"/>
      <c r="BZA5" s="379"/>
      <c r="BZB5" s="380"/>
      <c r="BZC5" s="380"/>
      <c r="BZD5" s="380"/>
      <c r="BZE5" s="378"/>
      <c r="BZF5" s="378"/>
      <c r="BZG5" s="603"/>
      <c r="BZH5" s="603"/>
      <c r="BZI5" s="379"/>
      <c r="BZJ5" s="380"/>
      <c r="BZK5" s="380"/>
      <c r="BZL5" s="380"/>
      <c r="BZM5" s="378"/>
      <c r="BZN5" s="378"/>
      <c r="BZO5" s="603"/>
      <c r="BZP5" s="603"/>
      <c r="BZQ5" s="379"/>
      <c r="BZR5" s="380"/>
      <c r="BZS5" s="380"/>
      <c r="BZT5" s="380"/>
      <c r="BZU5" s="378"/>
      <c r="BZV5" s="378"/>
      <c r="BZW5" s="603"/>
      <c r="BZX5" s="603"/>
      <c r="BZY5" s="379"/>
      <c r="BZZ5" s="380"/>
      <c r="CAA5" s="380"/>
      <c r="CAB5" s="380"/>
      <c r="CAC5" s="378"/>
      <c r="CAD5" s="378"/>
      <c r="CAE5" s="603"/>
      <c r="CAF5" s="603"/>
      <c r="CAG5" s="379"/>
      <c r="CAH5" s="380"/>
      <c r="CAI5" s="380"/>
      <c r="CAJ5" s="380"/>
      <c r="CAK5" s="378"/>
      <c r="CAL5" s="378"/>
      <c r="CAM5" s="603"/>
      <c r="CAN5" s="603"/>
      <c r="CAO5" s="379"/>
      <c r="CAP5" s="380"/>
      <c r="CAQ5" s="380"/>
      <c r="CAR5" s="380"/>
      <c r="CAS5" s="378"/>
      <c r="CAT5" s="378"/>
      <c r="CAU5" s="603"/>
      <c r="CAV5" s="603"/>
      <c r="CAW5" s="379"/>
      <c r="CAX5" s="380"/>
      <c r="CAY5" s="380"/>
      <c r="CAZ5" s="380"/>
      <c r="CBA5" s="378"/>
      <c r="CBB5" s="378"/>
      <c r="CBC5" s="603"/>
      <c r="CBD5" s="603"/>
      <c r="CBE5" s="379"/>
      <c r="CBF5" s="380"/>
      <c r="CBG5" s="380"/>
      <c r="CBH5" s="380"/>
      <c r="CBI5" s="378"/>
      <c r="CBJ5" s="378"/>
      <c r="CBK5" s="603"/>
      <c r="CBL5" s="603"/>
      <c r="CBM5" s="379"/>
      <c r="CBN5" s="380"/>
      <c r="CBO5" s="380"/>
      <c r="CBP5" s="380"/>
      <c r="CBQ5" s="378"/>
      <c r="CBR5" s="378"/>
      <c r="CBS5" s="603"/>
      <c r="CBT5" s="603"/>
      <c r="CBU5" s="379"/>
      <c r="CBV5" s="380"/>
      <c r="CBW5" s="380"/>
      <c r="CBX5" s="380"/>
      <c r="CBY5" s="378"/>
      <c r="CBZ5" s="378"/>
      <c r="CCA5" s="603"/>
      <c r="CCB5" s="603"/>
      <c r="CCC5" s="379"/>
      <c r="CCD5" s="380"/>
      <c r="CCE5" s="380"/>
      <c r="CCF5" s="380"/>
      <c r="CCG5" s="378"/>
      <c r="CCH5" s="378"/>
      <c r="CCI5" s="603"/>
      <c r="CCJ5" s="603"/>
      <c r="CCK5" s="379"/>
      <c r="CCL5" s="380"/>
      <c r="CCM5" s="380"/>
      <c r="CCN5" s="380"/>
      <c r="CCO5" s="378"/>
      <c r="CCP5" s="378"/>
      <c r="CCQ5" s="603"/>
      <c r="CCR5" s="603"/>
      <c r="CCS5" s="379"/>
      <c r="CCT5" s="380"/>
      <c r="CCU5" s="380"/>
      <c r="CCV5" s="380"/>
      <c r="CCW5" s="378"/>
      <c r="CCX5" s="378"/>
      <c r="CCY5" s="603"/>
      <c r="CCZ5" s="603"/>
      <c r="CDA5" s="379"/>
      <c r="CDB5" s="380"/>
      <c r="CDC5" s="380"/>
      <c r="CDD5" s="380"/>
      <c r="CDE5" s="378"/>
      <c r="CDF5" s="378"/>
      <c r="CDG5" s="603"/>
      <c r="CDH5" s="603"/>
      <c r="CDI5" s="379"/>
      <c r="CDJ5" s="380"/>
      <c r="CDK5" s="380"/>
      <c r="CDL5" s="380"/>
      <c r="CDM5" s="378"/>
      <c r="CDN5" s="378"/>
      <c r="CDO5" s="603"/>
      <c r="CDP5" s="603"/>
      <c r="CDQ5" s="379"/>
      <c r="CDR5" s="380"/>
      <c r="CDS5" s="380"/>
      <c r="CDT5" s="380"/>
      <c r="CDU5" s="378"/>
      <c r="CDV5" s="378"/>
      <c r="CDW5" s="603"/>
      <c r="CDX5" s="603"/>
      <c r="CDY5" s="379"/>
      <c r="CDZ5" s="380"/>
      <c r="CEA5" s="380"/>
      <c r="CEB5" s="380"/>
      <c r="CEC5" s="378"/>
      <c r="CED5" s="378"/>
      <c r="CEE5" s="603"/>
      <c r="CEF5" s="603"/>
      <c r="CEG5" s="379"/>
      <c r="CEH5" s="380"/>
      <c r="CEI5" s="380"/>
      <c r="CEJ5" s="380"/>
      <c r="CEK5" s="378"/>
      <c r="CEL5" s="378"/>
      <c r="CEM5" s="603"/>
      <c r="CEN5" s="603"/>
      <c r="CEO5" s="379"/>
      <c r="CEP5" s="380"/>
      <c r="CEQ5" s="380"/>
      <c r="CER5" s="380"/>
      <c r="CES5" s="378"/>
      <c r="CET5" s="378"/>
      <c r="CEU5" s="603"/>
      <c r="CEV5" s="603"/>
      <c r="CEW5" s="379"/>
      <c r="CEX5" s="380"/>
      <c r="CEY5" s="380"/>
      <c r="CEZ5" s="380"/>
      <c r="CFA5" s="378"/>
      <c r="CFB5" s="378"/>
      <c r="CFC5" s="603"/>
      <c r="CFD5" s="603"/>
      <c r="CFE5" s="379"/>
      <c r="CFF5" s="380"/>
      <c r="CFG5" s="380"/>
      <c r="CFH5" s="380"/>
      <c r="CFI5" s="378"/>
      <c r="CFJ5" s="378"/>
      <c r="CFK5" s="603"/>
      <c r="CFL5" s="603"/>
      <c r="CFM5" s="379"/>
      <c r="CFN5" s="380"/>
      <c r="CFO5" s="380"/>
      <c r="CFP5" s="380"/>
      <c r="CFQ5" s="378"/>
      <c r="CFR5" s="378"/>
      <c r="CFS5" s="603"/>
      <c r="CFT5" s="603"/>
      <c r="CFU5" s="379"/>
      <c r="CFV5" s="380"/>
      <c r="CFW5" s="380"/>
      <c r="CFX5" s="380"/>
      <c r="CFY5" s="378"/>
      <c r="CFZ5" s="378"/>
      <c r="CGA5" s="603"/>
      <c r="CGB5" s="603"/>
      <c r="CGC5" s="379"/>
      <c r="CGD5" s="380"/>
      <c r="CGE5" s="380"/>
      <c r="CGF5" s="380"/>
      <c r="CGG5" s="378"/>
      <c r="CGH5" s="378"/>
      <c r="CGI5" s="603"/>
      <c r="CGJ5" s="603"/>
      <c r="CGK5" s="379"/>
      <c r="CGL5" s="380"/>
      <c r="CGM5" s="380"/>
      <c r="CGN5" s="380"/>
      <c r="CGO5" s="378"/>
      <c r="CGP5" s="378"/>
      <c r="CGQ5" s="603"/>
      <c r="CGR5" s="603"/>
      <c r="CGS5" s="379"/>
      <c r="CGT5" s="380"/>
      <c r="CGU5" s="380"/>
      <c r="CGV5" s="380"/>
      <c r="CGW5" s="378"/>
      <c r="CGX5" s="378"/>
      <c r="CGY5" s="603"/>
      <c r="CGZ5" s="603"/>
      <c r="CHA5" s="379"/>
      <c r="CHB5" s="380"/>
      <c r="CHC5" s="380"/>
      <c r="CHD5" s="380"/>
      <c r="CHE5" s="378"/>
      <c r="CHF5" s="378"/>
      <c r="CHG5" s="603"/>
      <c r="CHH5" s="603"/>
      <c r="CHI5" s="379"/>
      <c r="CHJ5" s="380"/>
      <c r="CHK5" s="380"/>
      <c r="CHL5" s="380"/>
      <c r="CHM5" s="378"/>
      <c r="CHN5" s="378"/>
      <c r="CHO5" s="603"/>
      <c r="CHP5" s="603"/>
      <c r="CHQ5" s="379"/>
      <c r="CHR5" s="380"/>
      <c r="CHS5" s="380"/>
      <c r="CHT5" s="380"/>
      <c r="CHU5" s="378"/>
      <c r="CHV5" s="378"/>
      <c r="CHW5" s="603"/>
      <c r="CHX5" s="603"/>
      <c r="CHY5" s="379"/>
      <c r="CHZ5" s="380"/>
      <c r="CIA5" s="380"/>
      <c r="CIB5" s="380"/>
      <c r="CIC5" s="378"/>
      <c r="CID5" s="378"/>
      <c r="CIE5" s="603"/>
      <c r="CIF5" s="603"/>
      <c r="CIG5" s="379"/>
      <c r="CIH5" s="380"/>
      <c r="CII5" s="380"/>
      <c r="CIJ5" s="380"/>
      <c r="CIK5" s="378"/>
      <c r="CIL5" s="378"/>
      <c r="CIM5" s="603"/>
      <c r="CIN5" s="603"/>
      <c r="CIO5" s="379"/>
      <c r="CIP5" s="380"/>
      <c r="CIQ5" s="380"/>
      <c r="CIR5" s="380"/>
      <c r="CIS5" s="378"/>
      <c r="CIT5" s="378"/>
      <c r="CIU5" s="603"/>
      <c r="CIV5" s="603"/>
      <c r="CIW5" s="379"/>
      <c r="CIX5" s="380"/>
      <c r="CIY5" s="380"/>
      <c r="CIZ5" s="380"/>
      <c r="CJA5" s="378"/>
      <c r="CJB5" s="378"/>
      <c r="CJC5" s="603"/>
      <c r="CJD5" s="603"/>
      <c r="CJE5" s="379"/>
      <c r="CJF5" s="380"/>
      <c r="CJG5" s="380"/>
      <c r="CJH5" s="380"/>
      <c r="CJI5" s="378"/>
      <c r="CJJ5" s="378"/>
      <c r="CJK5" s="603"/>
      <c r="CJL5" s="603"/>
      <c r="CJM5" s="379"/>
      <c r="CJN5" s="380"/>
      <c r="CJO5" s="380"/>
      <c r="CJP5" s="380"/>
      <c r="CJQ5" s="378"/>
      <c r="CJR5" s="378"/>
      <c r="CJS5" s="603"/>
      <c r="CJT5" s="603"/>
      <c r="CJU5" s="379"/>
      <c r="CJV5" s="380"/>
      <c r="CJW5" s="380"/>
      <c r="CJX5" s="380"/>
      <c r="CJY5" s="378"/>
      <c r="CJZ5" s="378"/>
      <c r="CKA5" s="603"/>
      <c r="CKB5" s="603"/>
      <c r="CKC5" s="379"/>
      <c r="CKD5" s="380"/>
      <c r="CKE5" s="380"/>
      <c r="CKF5" s="380"/>
      <c r="CKG5" s="378"/>
      <c r="CKH5" s="378"/>
      <c r="CKI5" s="603"/>
      <c r="CKJ5" s="603"/>
      <c r="CKK5" s="379"/>
      <c r="CKL5" s="380"/>
      <c r="CKM5" s="380"/>
      <c r="CKN5" s="380"/>
      <c r="CKO5" s="378"/>
      <c r="CKP5" s="378"/>
      <c r="CKQ5" s="603"/>
      <c r="CKR5" s="603"/>
      <c r="CKS5" s="379"/>
      <c r="CKT5" s="380"/>
      <c r="CKU5" s="380"/>
      <c r="CKV5" s="380"/>
      <c r="CKW5" s="378"/>
      <c r="CKX5" s="378"/>
      <c r="CKY5" s="603"/>
      <c r="CKZ5" s="603"/>
      <c r="CLA5" s="379"/>
      <c r="CLB5" s="380"/>
      <c r="CLC5" s="380"/>
      <c r="CLD5" s="380"/>
      <c r="CLE5" s="378"/>
      <c r="CLF5" s="378"/>
      <c r="CLG5" s="603"/>
      <c r="CLH5" s="603"/>
      <c r="CLI5" s="379"/>
      <c r="CLJ5" s="380"/>
      <c r="CLK5" s="380"/>
      <c r="CLL5" s="380"/>
      <c r="CLM5" s="378"/>
      <c r="CLN5" s="378"/>
      <c r="CLO5" s="603"/>
      <c r="CLP5" s="603"/>
      <c r="CLQ5" s="379"/>
      <c r="CLR5" s="380"/>
      <c r="CLS5" s="380"/>
      <c r="CLT5" s="380"/>
      <c r="CLU5" s="378"/>
      <c r="CLV5" s="378"/>
      <c r="CLW5" s="603"/>
      <c r="CLX5" s="603"/>
      <c r="CLY5" s="379"/>
      <c r="CLZ5" s="380"/>
      <c r="CMA5" s="380"/>
      <c r="CMB5" s="380"/>
      <c r="CMC5" s="378"/>
      <c r="CMD5" s="378"/>
      <c r="CME5" s="603"/>
      <c r="CMF5" s="603"/>
      <c r="CMG5" s="379"/>
      <c r="CMH5" s="380"/>
      <c r="CMI5" s="380"/>
      <c r="CMJ5" s="380"/>
      <c r="CMK5" s="378"/>
      <c r="CML5" s="378"/>
      <c r="CMM5" s="603"/>
      <c r="CMN5" s="603"/>
      <c r="CMO5" s="379"/>
      <c r="CMP5" s="380"/>
      <c r="CMQ5" s="380"/>
      <c r="CMR5" s="380"/>
      <c r="CMS5" s="378"/>
      <c r="CMT5" s="378"/>
      <c r="CMU5" s="603"/>
      <c r="CMV5" s="603"/>
      <c r="CMW5" s="379"/>
      <c r="CMX5" s="380"/>
      <c r="CMY5" s="380"/>
      <c r="CMZ5" s="380"/>
      <c r="CNA5" s="378"/>
      <c r="CNB5" s="378"/>
      <c r="CNC5" s="603"/>
      <c r="CND5" s="603"/>
      <c r="CNE5" s="379"/>
      <c r="CNF5" s="380"/>
      <c r="CNG5" s="380"/>
      <c r="CNH5" s="380"/>
      <c r="CNI5" s="378"/>
      <c r="CNJ5" s="378"/>
      <c r="CNK5" s="603"/>
      <c r="CNL5" s="603"/>
      <c r="CNM5" s="379"/>
      <c r="CNN5" s="380"/>
      <c r="CNO5" s="380"/>
      <c r="CNP5" s="380"/>
      <c r="CNQ5" s="378"/>
      <c r="CNR5" s="378"/>
      <c r="CNS5" s="603"/>
      <c r="CNT5" s="603"/>
      <c r="CNU5" s="379"/>
      <c r="CNV5" s="380"/>
      <c r="CNW5" s="380"/>
      <c r="CNX5" s="380"/>
      <c r="CNY5" s="378"/>
      <c r="CNZ5" s="378"/>
      <c r="COA5" s="603"/>
      <c r="COB5" s="603"/>
      <c r="COC5" s="379"/>
      <c r="COD5" s="380"/>
      <c r="COE5" s="380"/>
      <c r="COF5" s="380"/>
      <c r="COG5" s="378"/>
      <c r="COH5" s="378"/>
      <c r="COI5" s="603"/>
      <c r="COJ5" s="603"/>
      <c r="COK5" s="379"/>
      <c r="COL5" s="380"/>
      <c r="COM5" s="380"/>
      <c r="CON5" s="380"/>
      <c r="COO5" s="378"/>
      <c r="COP5" s="378"/>
      <c r="COQ5" s="603"/>
      <c r="COR5" s="603"/>
      <c r="COS5" s="379"/>
      <c r="COT5" s="380"/>
      <c r="COU5" s="380"/>
      <c r="COV5" s="380"/>
      <c r="COW5" s="378"/>
      <c r="COX5" s="378"/>
      <c r="COY5" s="603"/>
      <c r="COZ5" s="603"/>
      <c r="CPA5" s="379"/>
      <c r="CPB5" s="380"/>
      <c r="CPC5" s="380"/>
      <c r="CPD5" s="380"/>
      <c r="CPE5" s="378"/>
      <c r="CPF5" s="378"/>
      <c r="CPG5" s="603"/>
      <c r="CPH5" s="603"/>
      <c r="CPI5" s="379"/>
      <c r="CPJ5" s="380"/>
      <c r="CPK5" s="380"/>
      <c r="CPL5" s="380"/>
      <c r="CPM5" s="378"/>
      <c r="CPN5" s="378"/>
      <c r="CPO5" s="603"/>
      <c r="CPP5" s="603"/>
      <c r="CPQ5" s="379"/>
      <c r="CPR5" s="380"/>
      <c r="CPS5" s="380"/>
      <c r="CPT5" s="380"/>
      <c r="CPU5" s="378"/>
      <c r="CPV5" s="378"/>
      <c r="CPW5" s="603"/>
      <c r="CPX5" s="603"/>
      <c r="CPY5" s="379"/>
      <c r="CPZ5" s="380"/>
      <c r="CQA5" s="380"/>
      <c r="CQB5" s="380"/>
      <c r="CQC5" s="378"/>
      <c r="CQD5" s="378"/>
      <c r="CQE5" s="603"/>
      <c r="CQF5" s="603"/>
      <c r="CQG5" s="379"/>
      <c r="CQH5" s="380"/>
      <c r="CQI5" s="380"/>
      <c r="CQJ5" s="380"/>
      <c r="CQK5" s="378"/>
      <c r="CQL5" s="378"/>
      <c r="CQM5" s="603"/>
      <c r="CQN5" s="603"/>
      <c r="CQO5" s="379"/>
      <c r="CQP5" s="380"/>
      <c r="CQQ5" s="380"/>
      <c r="CQR5" s="380"/>
      <c r="CQS5" s="378"/>
      <c r="CQT5" s="378"/>
      <c r="CQU5" s="603"/>
      <c r="CQV5" s="603"/>
      <c r="CQW5" s="379"/>
      <c r="CQX5" s="380"/>
      <c r="CQY5" s="380"/>
      <c r="CQZ5" s="380"/>
      <c r="CRA5" s="378"/>
      <c r="CRB5" s="378"/>
      <c r="CRC5" s="603"/>
      <c r="CRD5" s="603"/>
      <c r="CRE5" s="379"/>
      <c r="CRF5" s="380"/>
      <c r="CRG5" s="380"/>
      <c r="CRH5" s="380"/>
      <c r="CRI5" s="378"/>
      <c r="CRJ5" s="378"/>
      <c r="CRK5" s="603"/>
      <c r="CRL5" s="603"/>
      <c r="CRM5" s="379"/>
      <c r="CRN5" s="380"/>
      <c r="CRO5" s="380"/>
      <c r="CRP5" s="380"/>
      <c r="CRQ5" s="378"/>
      <c r="CRR5" s="378"/>
      <c r="CRS5" s="603"/>
      <c r="CRT5" s="603"/>
      <c r="CRU5" s="379"/>
      <c r="CRV5" s="380"/>
      <c r="CRW5" s="380"/>
      <c r="CRX5" s="380"/>
      <c r="CRY5" s="378"/>
      <c r="CRZ5" s="378"/>
      <c r="CSA5" s="603"/>
      <c r="CSB5" s="603"/>
      <c r="CSC5" s="379"/>
      <c r="CSD5" s="380"/>
      <c r="CSE5" s="380"/>
      <c r="CSF5" s="380"/>
      <c r="CSG5" s="378"/>
      <c r="CSH5" s="378"/>
      <c r="CSI5" s="603"/>
      <c r="CSJ5" s="603"/>
      <c r="CSK5" s="379"/>
      <c r="CSL5" s="380"/>
      <c r="CSM5" s="380"/>
      <c r="CSN5" s="380"/>
      <c r="CSO5" s="378"/>
      <c r="CSP5" s="378"/>
      <c r="CSQ5" s="603"/>
      <c r="CSR5" s="603"/>
      <c r="CSS5" s="379"/>
      <c r="CST5" s="380"/>
      <c r="CSU5" s="380"/>
      <c r="CSV5" s="380"/>
      <c r="CSW5" s="378"/>
      <c r="CSX5" s="378"/>
      <c r="CSY5" s="603"/>
      <c r="CSZ5" s="603"/>
      <c r="CTA5" s="379"/>
      <c r="CTB5" s="380"/>
      <c r="CTC5" s="380"/>
      <c r="CTD5" s="380"/>
      <c r="CTE5" s="378"/>
      <c r="CTF5" s="378"/>
      <c r="CTG5" s="603"/>
      <c r="CTH5" s="603"/>
      <c r="CTI5" s="379"/>
      <c r="CTJ5" s="380"/>
      <c r="CTK5" s="380"/>
      <c r="CTL5" s="380"/>
      <c r="CTM5" s="378"/>
      <c r="CTN5" s="378"/>
      <c r="CTO5" s="603"/>
      <c r="CTP5" s="603"/>
      <c r="CTQ5" s="379"/>
      <c r="CTR5" s="380"/>
      <c r="CTS5" s="380"/>
      <c r="CTT5" s="380"/>
      <c r="CTU5" s="378"/>
      <c r="CTV5" s="378"/>
      <c r="CTW5" s="603"/>
      <c r="CTX5" s="603"/>
      <c r="CTY5" s="379"/>
      <c r="CTZ5" s="380"/>
      <c r="CUA5" s="380"/>
      <c r="CUB5" s="380"/>
      <c r="CUC5" s="378"/>
      <c r="CUD5" s="378"/>
      <c r="CUE5" s="603"/>
      <c r="CUF5" s="603"/>
      <c r="CUG5" s="379"/>
      <c r="CUH5" s="380"/>
      <c r="CUI5" s="380"/>
      <c r="CUJ5" s="380"/>
      <c r="CUK5" s="378"/>
      <c r="CUL5" s="378"/>
      <c r="CUM5" s="603"/>
      <c r="CUN5" s="603"/>
      <c r="CUO5" s="379"/>
      <c r="CUP5" s="380"/>
      <c r="CUQ5" s="380"/>
      <c r="CUR5" s="380"/>
      <c r="CUS5" s="378"/>
      <c r="CUT5" s="378"/>
      <c r="CUU5" s="603"/>
      <c r="CUV5" s="603"/>
      <c r="CUW5" s="379"/>
      <c r="CUX5" s="380"/>
      <c r="CUY5" s="380"/>
      <c r="CUZ5" s="380"/>
      <c r="CVA5" s="378"/>
      <c r="CVB5" s="378"/>
      <c r="CVC5" s="603"/>
      <c r="CVD5" s="603"/>
      <c r="CVE5" s="379"/>
      <c r="CVF5" s="380"/>
      <c r="CVG5" s="380"/>
      <c r="CVH5" s="380"/>
      <c r="CVI5" s="378"/>
      <c r="CVJ5" s="378"/>
      <c r="CVK5" s="603"/>
      <c r="CVL5" s="603"/>
      <c r="CVM5" s="379"/>
      <c r="CVN5" s="380"/>
      <c r="CVO5" s="380"/>
      <c r="CVP5" s="380"/>
      <c r="CVQ5" s="378"/>
      <c r="CVR5" s="378"/>
      <c r="CVS5" s="603"/>
      <c r="CVT5" s="603"/>
      <c r="CVU5" s="379"/>
      <c r="CVV5" s="380"/>
      <c r="CVW5" s="380"/>
      <c r="CVX5" s="380"/>
      <c r="CVY5" s="378"/>
      <c r="CVZ5" s="378"/>
      <c r="CWA5" s="603"/>
      <c r="CWB5" s="603"/>
      <c r="CWC5" s="379"/>
      <c r="CWD5" s="380"/>
      <c r="CWE5" s="380"/>
      <c r="CWF5" s="380"/>
      <c r="CWG5" s="378"/>
      <c r="CWH5" s="378"/>
      <c r="CWI5" s="603"/>
      <c r="CWJ5" s="603"/>
      <c r="CWK5" s="379"/>
      <c r="CWL5" s="380"/>
      <c r="CWM5" s="380"/>
      <c r="CWN5" s="380"/>
      <c r="CWO5" s="378"/>
      <c r="CWP5" s="378"/>
      <c r="CWQ5" s="603"/>
      <c r="CWR5" s="603"/>
      <c r="CWS5" s="379"/>
      <c r="CWT5" s="380"/>
      <c r="CWU5" s="380"/>
      <c r="CWV5" s="380"/>
      <c r="CWW5" s="378"/>
      <c r="CWX5" s="378"/>
      <c r="CWY5" s="603"/>
      <c r="CWZ5" s="603"/>
      <c r="CXA5" s="379"/>
      <c r="CXB5" s="380"/>
      <c r="CXC5" s="380"/>
      <c r="CXD5" s="380"/>
      <c r="CXE5" s="378"/>
      <c r="CXF5" s="378"/>
      <c r="CXG5" s="603"/>
      <c r="CXH5" s="603"/>
      <c r="CXI5" s="379"/>
      <c r="CXJ5" s="380"/>
      <c r="CXK5" s="380"/>
      <c r="CXL5" s="380"/>
      <c r="CXM5" s="378"/>
      <c r="CXN5" s="378"/>
      <c r="CXO5" s="603"/>
      <c r="CXP5" s="603"/>
      <c r="CXQ5" s="379"/>
      <c r="CXR5" s="380"/>
      <c r="CXS5" s="380"/>
      <c r="CXT5" s="380"/>
      <c r="CXU5" s="378"/>
      <c r="CXV5" s="378"/>
      <c r="CXW5" s="603"/>
      <c r="CXX5" s="603"/>
      <c r="CXY5" s="379"/>
      <c r="CXZ5" s="380"/>
      <c r="CYA5" s="380"/>
      <c r="CYB5" s="380"/>
      <c r="CYC5" s="378"/>
      <c r="CYD5" s="378"/>
      <c r="CYE5" s="603"/>
      <c r="CYF5" s="603"/>
      <c r="CYG5" s="379"/>
      <c r="CYH5" s="380"/>
      <c r="CYI5" s="380"/>
      <c r="CYJ5" s="380"/>
      <c r="CYK5" s="378"/>
      <c r="CYL5" s="378"/>
      <c r="CYM5" s="603"/>
      <c r="CYN5" s="603"/>
      <c r="CYO5" s="379"/>
      <c r="CYP5" s="380"/>
      <c r="CYQ5" s="380"/>
      <c r="CYR5" s="380"/>
      <c r="CYS5" s="378"/>
      <c r="CYT5" s="378"/>
      <c r="CYU5" s="603"/>
      <c r="CYV5" s="603"/>
      <c r="CYW5" s="379"/>
      <c r="CYX5" s="380"/>
      <c r="CYY5" s="380"/>
      <c r="CYZ5" s="380"/>
      <c r="CZA5" s="378"/>
      <c r="CZB5" s="378"/>
      <c r="CZC5" s="603"/>
      <c r="CZD5" s="603"/>
      <c r="CZE5" s="379"/>
      <c r="CZF5" s="380"/>
      <c r="CZG5" s="380"/>
      <c r="CZH5" s="380"/>
      <c r="CZI5" s="378"/>
      <c r="CZJ5" s="378"/>
      <c r="CZK5" s="603"/>
      <c r="CZL5" s="603"/>
      <c r="CZM5" s="379"/>
      <c r="CZN5" s="380"/>
      <c r="CZO5" s="380"/>
      <c r="CZP5" s="380"/>
      <c r="CZQ5" s="378"/>
      <c r="CZR5" s="378"/>
      <c r="CZS5" s="603"/>
      <c r="CZT5" s="603"/>
      <c r="CZU5" s="379"/>
      <c r="CZV5" s="380"/>
      <c r="CZW5" s="380"/>
      <c r="CZX5" s="380"/>
      <c r="CZY5" s="378"/>
      <c r="CZZ5" s="378"/>
      <c r="DAA5" s="603"/>
      <c r="DAB5" s="603"/>
      <c r="DAC5" s="379"/>
      <c r="DAD5" s="380"/>
      <c r="DAE5" s="380"/>
      <c r="DAF5" s="380"/>
      <c r="DAG5" s="378"/>
      <c r="DAH5" s="378"/>
      <c r="DAI5" s="603"/>
      <c r="DAJ5" s="603"/>
      <c r="DAK5" s="379"/>
      <c r="DAL5" s="380"/>
      <c r="DAM5" s="380"/>
      <c r="DAN5" s="380"/>
      <c r="DAO5" s="378"/>
      <c r="DAP5" s="378"/>
      <c r="DAQ5" s="603"/>
      <c r="DAR5" s="603"/>
      <c r="DAS5" s="379"/>
      <c r="DAT5" s="380"/>
      <c r="DAU5" s="380"/>
      <c r="DAV5" s="380"/>
      <c r="DAW5" s="378"/>
      <c r="DAX5" s="378"/>
      <c r="DAY5" s="603"/>
      <c r="DAZ5" s="603"/>
      <c r="DBA5" s="379"/>
      <c r="DBB5" s="380"/>
      <c r="DBC5" s="380"/>
      <c r="DBD5" s="380"/>
      <c r="DBE5" s="378"/>
      <c r="DBF5" s="378"/>
      <c r="DBG5" s="603"/>
      <c r="DBH5" s="603"/>
      <c r="DBI5" s="379"/>
      <c r="DBJ5" s="380"/>
      <c r="DBK5" s="380"/>
      <c r="DBL5" s="380"/>
      <c r="DBM5" s="378"/>
      <c r="DBN5" s="378"/>
      <c r="DBO5" s="603"/>
      <c r="DBP5" s="603"/>
      <c r="DBQ5" s="379"/>
      <c r="DBR5" s="380"/>
      <c r="DBS5" s="380"/>
      <c r="DBT5" s="380"/>
      <c r="DBU5" s="378"/>
      <c r="DBV5" s="378"/>
      <c r="DBW5" s="603"/>
      <c r="DBX5" s="603"/>
      <c r="DBY5" s="379"/>
      <c r="DBZ5" s="380"/>
      <c r="DCA5" s="380"/>
      <c r="DCB5" s="380"/>
      <c r="DCC5" s="378"/>
      <c r="DCD5" s="378"/>
      <c r="DCE5" s="603"/>
      <c r="DCF5" s="603"/>
      <c r="DCG5" s="379"/>
      <c r="DCH5" s="380"/>
      <c r="DCI5" s="380"/>
      <c r="DCJ5" s="380"/>
      <c r="DCK5" s="378"/>
      <c r="DCL5" s="378"/>
      <c r="DCM5" s="603"/>
      <c r="DCN5" s="603"/>
      <c r="DCO5" s="379"/>
      <c r="DCP5" s="380"/>
      <c r="DCQ5" s="380"/>
      <c r="DCR5" s="380"/>
      <c r="DCS5" s="378"/>
      <c r="DCT5" s="378"/>
      <c r="DCU5" s="603"/>
      <c r="DCV5" s="603"/>
      <c r="DCW5" s="379"/>
      <c r="DCX5" s="380"/>
      <c r="DCY5" s="380"/>
      <c r="DCZ5" s="380"/>
      <c r="DDA5" s="378"/>
      <c r="DDB5" s="378"/>
      <c r="DDC5" s="603"/>
      <c r="DDD5" s="603"/>
      <c r="DDE5" s="379"/>
      <c r="DDF5" s="380"/>
      <c r="DDG5" s="380"/>
      <c r="DDH5" s="380"/>
      <c r="DDI5" s="378"/>
      <c r="DDJ5" s="378"/>
      <c r="DDK5" s="603"/>
      <c r="DDL5" s="603"/>
      <c r="DDM5" s="379"/>
      <c r="DDN5" s="380"/>
      <c r="DDO5" s="380"/>
      <c r="DDP5" s="380"/>
      <c r="DDQ5" s="378"/>
      <c r="DDR5" s="378"/>
      <c r="DDS5" s="603"/>
      <c r="DDT5" s="603"/>
      <c r="DDU5" s="379"/>
      <c r="DDV5" s="380"/>
      <c r="DDW5" s="380"/>
      <c r="DDX5" s="380"/>
      <c r="DDY5" s="378"/>
      <c r="DDZ5" s="378"/>
      <c r="DEA5" s="603"/>
      <c r="DEB5" s="603"/>
      <c r="DEC5" s="379"/>
      <c r="DED5" s="380"/>
      <c r="DEE5" s="380"/>
      <c r="DEF5" s="380"/>
      <c r="DEG5" s="378"/>
      <c r="DEH5" s="378"/>
      <c r="DEI5" s="603"/>
      <c r="DEJ5" s="603"/>
      <c r="DEK5" s="379"/>
      <c r="DEL5" s="380"/>
      <c r="DEM5" s="380"/>
      <c r="DEN5" s="380"/>
      <c r="DEO5" s="378"/>
      <c r="DEP5" s="378"/>
      <c r="DEQ5" s="603"/>
      <c r="DER5" s="603"/>
      <c r="DES5" s="379"/>
      <c r="DET5" s="380"/>
      <c r="DEU5" s="380"/>
      <c r="DEV5" s="380"/>
      <c r="DEW5" s="378"/>
      <c r="DEX5" s="378"/>
      <c r="DEY5" s="603"/>
      <c r="DEZ5" s="603"/>
      <c r="DFA5" s="379"/>
      <c r="DFB5" s="380"/>
      <c r="DFC5" s="380"/>
      <c r="DFD5" s="380"/>
      <c r="DFE5" s="378"/>
      <c r="DFF5" s="378"/>
      <c r="DFG5" s="603"/>
      <c r="DFH5" s="603"/>
      <c r="DFI5" s="379"/>
      <c r="DFJ5" s="380"/>
      <c r="DFK5" s="380"/>
      <c r="DFL5" s="380"/>
      <c r="DFM5" s="378"/>
      <c r="DFN5" s="378"/>
      <c r="DFO5" s="603"/>
      <c r="DFP5" s="603"/>
      <c r="DFQ5" s="379"/>
      <c r="DFR5" s="380"/>
      <c r="DFS5" s="380"/>
      <c r="DFT5" s="380"/>
      <c r="DFU5" s="378"/>
      <c r="DFV5" s="378"/>
      <c r="DFW5" s="603"/>
      <c r="DFX5" s="603"/>
      <c r="DFY5" s="379"/>
      <c r="DFZ5" s="380"/>
      <c r="DGA5" s="380"/>
      <c r="DGB5" s="380"/>
      <c r="DGC5" s="378"/>
      <c r="DGD5" s="378"/>
      <c r="DGE5" s="603"/>
      <c r="DGF5" s="603"/>
      <c r="DGG5" s="379"/>
      <c r="DGH5" s="380"/>
      <c r="DGI5" s="380"/>
      <c r="DGJ5" s="380"/>
      <c r="DGK5" s="378"/>
      <c r="DGL5" s="378"/>
      <c r="DGM5" s="603"/>
      <c r="DGN5" s="603"/>
      <c r="DGO5" s="379"/>
      <c r="DGP5" s="380"/>
      <c r="DGQ5" s="380"/>
      <c r="DGR5" s="380"/>
      <c r="DGS5" s="378"/>
      <c r="DGT5" s="378"/>
      <c r="DGU5" s="603"/>
      <c r="DGV5" s="603"/>
      <c r="DGW5" s="379"/>
      <c r="DGX5" s="380"/>
      <c r="DGY5" s="380"/>
      <c r="DGZ5" s="380"/>
      <c r="DHA5" s="378"/>
      <c r="DHB5" s="378"/>
      <c r="DHC5" s="603"/>
      <c r="DHD5" s="603"/>
      <c r="DHE5" s="379"/>
      <c r="DHF5" s="380"/>
      <c r="DHG5" s="380"/>
      <c r="DHH5" s="380"/>
      <c r="DHI5" s="378"/>
      <c r="DHJ5" s="378"/>
      <c r="DHK5" s="603"/>
      <c r="DHL5" s="603"/>
      <c r="DHM5" s="379"/>
      <c r="DHN5" s="380"/>
      <c r="DHO5" s="380"/>
      <c r="DHP5" s="380"/>
      <c r="DHQ5" s="378"/>
      <c r="DHR5" s="378"/>
      <c r="DHS5" s="603"/>
      <c r="DHT5" s="603"/>
      <c r="DHU5" s="379"/>
      <c r="DHV5" s="380"/>
      <c r="DHW5" s="380"/>
      <c r="DHX5" s="380"/>
      <c r="DHY5" s="378"/>
      <c r="DHZ5" s="378"/>
      <c r="DIA5" s="603"/>
      <c r="DIB5" s="603"/>
      <c r="DIC5" s="379"/>
      <c r="DID5" s="380"/>
      <c r="DIE5" s="380"/>
      <c r="DIF5" s="380"/>
      <c r="DIG5" s="378"/>
      <c r="DIH5" s="378"/>
      <c r="DII5" s="603"/>
      <c r="DIJ5" s="603"/>
      <c r="DIK5" s="379"/>
      <c r="DIL5" s="380"/>
      <c r="DIM5" s="380"/>
      <c r="DIN5" s="380"/>
      <c r="DIO5" s="378"/>
      <c r="DIP5" s="378"/>
      <c r="DIQ5" s="603"/>
      <c r="DIR5" s="603"/>
      <c r="DIS5" s="379"/>
      <c r="DIT5" s="380"/>
      <c r="DIU5" s="380"/>
      <c r="DIV5" s="380"/>
      <c r="DIW5" s="378"/>
      <c r="DIX5" s="378"/>
      <c r="DIY5" s="603"/>
      <c r="DIZ5" s="603"/>
      <c r="DJA5" s="379"/>
      <c r="DJB5" s="380"/>
      <c r="DJC5" s="380"/>
      <c r="DJD5" s="380"/>
      <c r="DJE5" s="378"/>
      <c r="DJF5" s="378"/>
      <c r="DJG5" s="603"/>
      <c r="DJH5" s="603"/>
      <c r="DJI5" s="379"/>
      <c r="DJJ5" s="380"/>
      <c r="DJK5" s="380"/>
      <c r="DJL5" s="380"/>
      <c r="DJM5" s="378"/>
      <c r="DJN5" s="378"/>
      <c r="DJO5" s="603"/>
      <c r="DJP5" s="603"/>
      <c r="DJQ5" s="379"/>
      <c r="DJR5" s="380"/>
      <c r="DJS5" s="380"/>
      <c r="DJT5" s="380"/>
      <c r="DJU5" s="378"/>
      <c r="DJV5" s="378"/>
      <c r="DJW5" s="603"/>
      <c r="DJX5" s="603"/>
      <c r="DJY5" s="379"/>
      <c r="DJZ5" s="380"/>
      <c r="DKA5" s="380"/>
      <c r="DKB5" s="380"/>
      <c r="DKC5" s="378"/>
      <c r="DKD5" s="378"/>
      <c r="DKE5" s="603"/>
      <c r="DKF5" s="603"/>
      <c r="DKG5" s="379"/>
      <c r="DKH5" s="380"/>
      <c r="DKI5" s="380"/>
      <c r="DKJ5" s="380"/>
      <c r="DKK5" s="378"/>
      <c r="DKL5" s="378"/>
      <c r="DKM5" s="603"/>
      <c r="DKN5" s="603"/>
      <c r="DKO5" s="379"/>
      <c r="DKP5" s="380"/>
      <c r="DKQ5" s="380"/>
      <c r="DKR5" s="380"/>
      <c r="DKS5" s="378"/>
      <c r="DKT5" s="378"/>
      <c r="DKU5" s="603"/>
      <c r="DKV5" s="603"/>
      <c r="DKW5" s="379"/>
      <c r="DKX5" s="380"/>
      <c r="DKY5" s="380"/>
      <c r="DKZ5" s="380"/>
      <c r="DLA5" s="378"/>
      <c r="DLB5" s="378"/>
      <c r="DLC5" s="603"/>
      <c r="DLD5" s="603"/>
      <c r="DLE5" s="379"/>
      <c r="DLF5" s="380"/>
      <c r="DLG5" s="380"/>
      <c r="DLH5" s="380"/>
      <c r="DLI5" s="378"/>
      <c r="DLJ5" s="378"/>
      <c r="DLK5" s="603"/>
      <c r="DLL5" s="603"/>
      <c r="DLM5" s="379"/>
      <c r="DLN5" s="380"/>
      <c r="DLO5" s="380"/>
      <c r="DLP5" s="380"/>
      <c r="DLQ5" s="378"/>
      <c r="DLR5" s="378"/>
      <c r="DLS5" s="603"/>
      <c r="DLT5" s="603"/>
      <c r="DLU5" s="379"/>
      <c r="DLV5" s="380"/>
      <c r="DLW5" s="380"/>
      <c r="DLX5" s="380"/>
      <c r="DLY5" s="378"/>
      <c r="DLZ5" s="378"/>
      <c r="DMA5" s="603"/>
      <c r="DMB5" s="603"/>
      <c r="DMC5" s="379"/>
      <c r="DMD5" s="380"/>
      <c r="DME5" s="380"/>
      <c r="DMF5" s="380"/>
      <c r="DMG5" s="378"/>
      <c r="DMH5" s="378"/>
      <c r="DMI5" s="603"/>
      <c r="DMJ5" s="603"/>
      <c r="DMK5" s="379"/>
      <c r="DML5" s="380"/>
      <c r="DMM5" s="380"/>
      <c r="DMN5" s="380"/>
      <c r="DMO5" s="378"/>
      <c r="DMP5" s="378"/>
      <c r="DMQ5" s="603"/>
      <c r="DMR5" s="603"/>
      <c r="DMS5" s="379"/>
      <c r="DMT5" s="380"/>
      <c r="DMU5" s="380"/>
      <c r="DMV5" s="380"/>
      <c r="DMW5" s="378"/>
      <c r="DMX5" s="378"/>
      <c r="DMY5" s="603"/>
      <c r="DMZ5" s="603"/>
      <c r="DNA5" s="379"/>
      <c r="DNB5" s="380"/>
      <c r="DNC5" s="380"/>
      <c r="DND5" s="380"/>
      <c r="DNE5" s="378"/>
      <c r="DNF5" s="378"/>
      <c r="DNG5" s="603"/>
      <c r="DNH5" s="603"/>
      <c r="DNI5" s="379"/>
      <c r="DNJ5" s="380"/>
      <c r="DNK5" s="380"/>
      <c r="DNL5" s="380"/>
      <c r="DNM5" s="378"/>
      <c r="DNN5" s="378"/>
      <c r="DNO5" s="603"/>
      <c r="DNP5" s="603"/>
      <c r="DNQ5" s="379"/>
      <c r="DNR5" s="380"/>
      <c r="DNS5" s="380"/>
      <c r="DNT5" s="380"/>
      <c r="DNU5" s="378"/>
      <c r="DNV5" s="378"/>
      <c r="DNW5" s="603"/>
      <c r="DNX5" s="603"/>
      <c r="DNY5" s="379"/>
      <c r="DNZ5" s="380"/>
      <c r="DOA5" s="380"/>
      <c r="DOB5" s="380"/>
      <c r="DOC5" s="378"/>
      <c r="DOD5" s="378"/>
      <c r="DOE5" s="603"/>
      <c r="DOF5" s="603"/>
      <c r="DOG5" s="379"/>
      <c r="DOH5" s="380"/>
      <c r="DOI5" s="380"/>
      <c r="DOJ5" s="380"/>
      <c r="DOK5" s="378"/>
      <c r="DOL5" s="378"/>
      <c r="DOM5" s="603"/>
      <c r="DON5" s="603"/>
      <c r="DOO5" s="379"/>
      <c r="DOP5" s="380"/>
      <c r="DOQ5" s="380"/>
      <c r="DOR5" s="380"/>
      <c r="DOS5" s="378"/>
      <c r="DOT5" s="378"/>
      <c r="DOU5" s="603"/>
      <c r="DOV5" s="603"/>
      <c r="DOW5" s="379"/>
      <c r="DOX5" s="380"/>
      <c r="DOY5" s="380"/>
      <c r="DOZ5" s="380"/>
      <c r="DPA5" s="378"/>
      <c r="DPB5" s="378"/>
      <c r="DPC5" s="603"/>
      <c r="DPD5" s="603"/>
      <c r="DPE5" s="379"/>
      <c r="DPF5" s="380"/>
      <c r="DPG5" s="380"/>
      <c r="DPH5" s="380"/>
      <c r="DPI5" s="378"/>
      <c r="DPJ5" s="378"/>
      <c r="DPK5" s="603"/>
      <c r="DPL5" s="603"/>
      <c r="DPM5" s="379"/>
      <c r="DPN5" s="380"/>
      <c r="DPO5" s="380"/>
      <c r="DPP5" s="380"/>
      <c r="DPQ5" s="378"/>
      <c r="DPR5" s="378"/>
      <c r="DPS5" s="603"/>
      <c r="DPT5" s="603"/>
      <c r="DPU5" s="379"/>
      <c r="DPV5" s="380"/>
      <c r="DPW5" s="380"/>
      <c r="DPX5" s="380"/>
      <c r="DPY5" s="378"/>
      <c r="DPZ5" s="378"/>
      <c r="DQA5" s="603"/>
      <c r="DQB5" s="603"/>
      <c r="DQC5" s="379"/>
      <c r="DQD5" s="380"/>
      <c r="DQE5" s="380"/>
      <c r="DQF5" s="380"/>
      <c r="DQG5" s="378"/>
      <c r="DQH5" s="378"/>
      <c r="DQI5" s="603"/>
      <c r="DQJ5" s="603"/>
      <c r="DQK5" s="379"/>
      <c r="DQL5" s="380"/>
      <c r="DQM5" s="380"/>
      <c r="DQN5" s="380"/>
      <c r="DQO5" s="378"/>
      <c r="DQP5" s="378"/>
      <c r="DQQ5" s="603"/>
      <c r="DQR5" s="603"/>
      <c r="DQS5" s="379"/>
      <c r="DQT5" s="380"/>
      <c r="DQU5" s="380"/>
      <c r="DQV5" s="380"/>
      <c r="DQW5" s="378"/>
      <c r="DQX5" s="378"/>
      <c r="DQY5" s="603"/>
      <c r="DQZ5" s="603"/>
      <c r="DRA5" s="379"/>
      <c r="DRB5" s="380"/>
      <c r="DRC5" s="380"/>
      <c r="DRD5" s="380"/>
      <c r="DRE5" s="378"/>
      <c r="DRF5" s="378"/>
      <c r="DRG5" s="603"/>
      <c r="DRH5" s="603"/>
      <c r="DRI5" s="379"/>
      <c r="DRJ5" s="380"/>
      <c r="DRK5" s="380"/>
      <c r="DRL5" s="380"/>
      <c r="DRM5" s="378"/>
      <c r="DRN5" s="378"/>
      <c r="DRO5" s="603"/>
      <c r="DRP5" s="603"/>
      <c r="DRQ5" s="379"/>
      <c r="DRR5" s="380"/>
      <c r="DRS5" s="380"/>
      <c r="DRT5" s="380"/>
      <c r="DRU5" s="378"/>
      <c r="DRV5" s="378"/>
      <c r="DRW5" s="603"/>
      <c r="DRX5" s="603"/>
      <c r="DRY5" s="379"/>
      <c r="DRZ5" s="380"/>
      <c r="DSA5" s="380"/>
      <c r="DSB5" s="380"/>
      <c r="DSC5" s="378"/>
      <c r="DSD5" s="378"/>
      <c r="DSE5" s="603"/>
      <c r="DSF5" s="603"/>
      <c r="DSG5" s="379"/>
      <c r="DSH5" s="380"/>
      <c r="DSI5" s="380"/>
      <c r="DSJ5" s="380"/>
      <c r="DSK5" s="378"/>
      <c r="DSL5" s="378"/>
      <c r="DSM5" s="603"/>
      <c r="DSN5" s="603"/>
      <c r="DSO5" s="379"/>
      <c r="DSP5" s="380"/>
      <c r="DSQ5" s="380"/>
      <c r="DSR5" s="380"/>
      <c r="DSS5" s="378"/>
      <c r="DST5" s="378"/>
      <c r="DSU5" s="603"/>
      <c r="DSV5" s="603"/>
      <c r="DSW5" s="379"/>
      <c r="DSX5" s="380"/>
      <c r="DSY5" s="380"/>
      <c r="DSZ5" s="380"/>
      <c r="DTA5" s="378"/>
      <c r="DTB5" s="378"/>
      <c r="DTC5" s="603"/>
      <c r="DTD5" s="603"/>
      <c r="DTE5" s="379"/>
      <c r="DTF5" s="380"/>
      <c r="DTG5" s="380"/>
      <c r="DTH5" s="380"/>
      <c r="DTI5" s="378"/>
      <c r="DTJ5" s="378"/>
      <c r="DTK5" s="603"/>
      <c r="DTL5" s="603"/>
      <c r="DTM5" s="379"/>
      <c r="DTN5" s="380"/>
      <c r="DTO5" s="380"/>
      <c r="DTP5" s="380"/>
      <c r="DTQ5" s="378"/>
      <c r="DTR5" s="378"/>
      <c r="DTS5" s="603"/>
      <c r="DTT5" s="603"/>
      <c r="DTU5" s="379"/>
      <c r="DTV5" s="380"/>
      <c r="DTW5" s="380"/>
      <c r="DTX5" s="380"/>
      <c r="DTY5" s="378"/>
      <c r="DTZ5" s="378"/>
      <c r="DUA5" s="603"/>
      <c r="DUB5" s="603"/>
      <c r="DUC5" s="379"/>
      <c r="DUD5" s="380"/>
      <c r="DUE5" s="380"/>
      <c r="DUF5" s="380"/>
      <c r="DUG5" s="378"/>
      <c r="DUH5" s="378"/>
      <c r="DUI5" s="603"/>
      <c r="DUJ5" s="603"/>
      <c r="DUK5" s="379"/>
      <c r="DUL5" s="380"/>
      <c r="DUM5" s="380"/>
      <c r="DUN5" s="380"/>
      <c r="DUO5" s="378"/>
      <c r="DUP5" s="378"/>
      <c r="DUQ5" s="603"/>
      <c r="DUR5" s="603"/>
      <c r="DUS5" s="379"/>
      <c r="DUT5" s="380"/>
      <c r="DUU5" s="380"/>
      <c r="DUV5" s="380"/>
      <c r="DUW5" s="378"/>
      <c r="DUX5" s="378"/>
      <c r="DUY5" s="603"/>
      <c r="DUZ5" s="603"/>
      <c r="DVA5" s="379"/>
      <c r="DVB5" s="380"/>
      <c r="DVC5" s="380"/>
      <c r="DVD5" s="380"/>
      <c r="DVE5" s="378"/>
      <c r="DVF5" s="378"/>
      <c r="DVG5" s="603"/>
      <c r="DVH5" s="603"/>
      <c r="DVI5" s="379"/>
      <c r="DVJ5" s="380"/>
      <c r="DVK5" s="380"/>
      <c r="DVL5" s="380"/>
      <c r="DVM5" s="378"/>
      <c r="DVN5" s="378"/>
      <c r="DVO5" s="603"/>
      <c r="DVP5" s="603"/>
      <c r="DVQ5" s="379"/>
      <c r="DVR5" s="380"/>
      <c r="DVS5" s="380"/>
      <c r="DVT5" s="380"/>
      <c r="DVU5" s="378"/>
      <c r="DVV5" s="378"/>
      <c r="DVW5" s="603"/>
      <c r="DVX5" s="603"/>
      <c r="DVY5" s="379"/>
      <c r="DVZ5" s="380"/>
      <c r="DWA5" s="380"/>
      <c r="DWB5" s="380"/>
      <c r="DWC5" s="378"/>
      <c r="DWD5" s="378"/>
      <c r="DWE5" s="603"/>
      <c r="DWF5" s="603"/>
      <c r="DWG5" s="379"/>
      <c r="DWH5" s="380"/>
      <c r="DWI5" s="380"/>
      <c r="DWJ5" s="380"/>
      <c r="DWK5" s="378"/>
      <c r="DWL5" s="378"/>
      <c r="DWM5" s="603"/>
      <c r="DWN5" s="603"/>
      <c r="DWO5" s="379"/>
      <c r="DWP5" s="380"/>
      <c r="DWQ5" s="380"/>
      <c r="DWR5" s="380"/>
      <c r="DWS5" s="378"/>
      <c r="DWT5" s="378"/>
      <c r="DWU5" s="603"/>
      <c r="DWV5" s="603"/>
      <c r="DWW5" s="379"/>
      <c r="DWX5" s="380"/>
      <c r="DWY5" s="380"/>
      <c r="DWZ5" s="380"/>
      <c r="DXA5" s="378"/>
      <c r="DXB5" s="378"/>
      <c r="DXC5" s="603"/>
      <c r="DXD5" s="603"/>
      <c r="DXE5" s="379"/>
      <c r="DXF5" s="380"/>
      <c r="DXG5" s="380"/>
      <c r="DXH5" s="380"/>
      <c r="DXI5" s="378"/>
      <c r="DXJ5" s="378"/>
      <c r="DXK5" s="603"/>
      <c r="DXL5" s="603"/>
      <c r="DXM5" s="379"/>
      <c r="DXN5" s="380"/>
      <c r="DXO5" s="380"/>
      <c r="DXP5" s="380"/>
      <c r="DXQ5" s="378"/>
      <c r="DXR5" s="378"/>
      <c r="DXS5" s="603"/>
      <c r="DXT5" s="603"/>
      <c r="DXU5" s="379"/>
      <c r="DXV5" s="380"/>
      <c r="DXW5" s="380"/>
      <c r="DXX5" s="380"/>
      <c r="DXY5" s="378"/>
      <c r="DXZ5" s="378"/>
      <c r="DYA5" s="603"/>
      <c r="DYB5" s="603"/>
      <c r="DYC5" s="379"/>
      <c r="DYD5" s="380"/>
      <c r="DYE5" s="380"/>
      <c r="DYF5" s="380"/>
      <c r="DYG5" s="378"/>
      <c r="DYH5" s="378"/>
      <c r="DYI5" s="603"/>
      <c r="DYJ5" s="603"/>
      <c r="DYK5" s="379"/>
      <c r="DYL5" s="380"/>
      <c r="DYM5" s="380"/>
      <c r="DYN5" s="380"/>
      <c r="DYO5" s="378"/>
      <c r="DYP5" s="378"/>
      <c r="DYQ5" s="603"/>
      <c r="DYR5" s="603"/>
      <c r="DYS5" s="379"/>
      <c r="DYT5" s="380"/>
      <c r="DYU5" s="380"/>
      <c r="DYV5" s="380"/>
      <c r="DYW5" s="378"/>
      <c r="DYX5" s="378"/>
      <c r="DYY5" s="603"/>
      <c r="DYZ5" s="603"/>
      <c r="DZA5" s="379"/>
      <c r="DZB5" s="380"/>
      <c r="DZC5" s="380"/>
      <c r="DZD5" s="380"/>
      <c r="DZE5" s="378"/>
      <c r="DZF5" s="378"/>
      <c r="DZG5" s="603"/>
      <c r="DZH5" s="603"/>
      <c r="DZI5" s="379"/>
      <c r="DZJ5" s="380"/>
      <c r="DZK5" s="380"/>
      <c r="DZL5" s="380"/>
      <c r="DZM5" s="378"/>
      <c r="DZN5" s="378"/>
      <c r="DZO5" s="603"/>
      <c r="DZP5" s="603"/>
      <c r="DZQ5" s="379"/>
      <c r="DZR5" s="380"/>
      <c r="DZS5" s="380"/>
      <c r="DZT5" s="380"/>
      <c r="DZU5" s="378"/>
      <c r="DZV5" s="378"/>
      <c r="DZW5" s="603"/>
      <c r="DZX5" s="603"/>
      <c r="DZY5" s="379"/>
      <c r="DZZ5" s="380"/>
      <c r="EAA5" s="380"/>
      <c r="EAB5" s="380"/>
      <c r="EAC5" s="378"/>
      <c r="EAD5" s="378"/>
      <c r="EAE5" s="603"/>
      <c r="EAF5" s="603"/>
      <c r="EAG5" s="379"/>
      <c r="EAH5" s="380"/>
      <c r="EAI5" s="380"/>
      <c r="EAJ5" s="380"/>
      <c r="EAK5" s="378"/>
      <c r="EAL5" s="378"/>
      <c r="EAM5" s="603"/>
      <c r="EAN5" s="603"/>
      <c r="EAO5" s="379"/>
      <c r="EAP5" s="380"/>
      <c r="EAQ5" s="380"/>
      <c r="EAR5" s="380"/>
      <c r="EAS5" s="378"/>
      <c r="EAT5" s="378"/>
      <c r="EAU5" s="603"/>
      <c r="EAV5" s="603"/>
      <c r="EAW5" s="379"/>
      <c r="EAX5" s="380"/>
      <c r="EAY5" s="380"/>
      <c r="EAZ5" s="380"/>
      <c r="EBA5" s="378"/>
      <c r="EBB5" s="378"/>
      <c r="EBC5" s="603"/>
      <c r="EBD5" s="603"/>
      <c r="EBE5" s="379"/>
      <c r="EBF5" s="380"/>
      <c r="EBG5" s="380"/>
      <c r="EBH5" s="380"/>
      <c r="EBI5" s="378"/>
      <c r="EBJ5" s="378"/>
      <c r="EBK5" s="603"/>
      <c r="EBL5" s="603"/>
      <c r="EBM5" s="379"/>
      <c r="EBN5" s="380"/>
      <c r="EBO5" s="380"/>
      <c r="EBP5" s="380"/>
      <c r="EBQ5" s="378"/>
      <c r="EBR5" s="378"/>
      <c r="EBS5" s="603"/>
      <c r="EBT5" s="603"/>
      <c r="EBU5" s="379"/>
      <c r="EBV5" s="380"/>
      <c r="EBW5" s="380"/>
      <c r="EBX5" s="380"/>
      <c r="EBY5" s="378"/>
      <c r="EBZ5" s="378"/>
      <c r="ECA5" s="603"/>
      <c r="ECB5" s="603"/>
      <c r="ECC5" s="379"/>
      <c r="ECD5" s="380"/>
      <c r="ECE5" s="380"/>
      <c r="ECF5" s="380"/>
      <c r="ECG5" s="378"/>
      <c r="ECH5" s="378"/>
      <c r="ECI5" s="603"/>
      <c r="ECJ5" s="603"/>
      <c r="ECK5" s="379"/>
      <c r="ECL5" s="380"/>
      <c r="ECM5" s="380"/>
      <c r="ECN5" s="380"/>
      <c r="ECO5" s="378"/>
      <c r="ECP5" s="378"/>
      <c r="ECQ5" s="603"/>
      <c r="ECR5" s="603"/>
      <c r="ECS5" s="379"/>
      <c r="ECT5" s="380"/>
      <c r="ECU5" s="380"/>
      <c r="ECV5" s="380"/>
      <c r="ECW5" s="378"/>
      <c r="ECX5" s="378"/>
      <c r="ECY5" s="603"/>
      <c r="ECZ5" s="603"/>
      <c r="EDA5" s="379"/>
      <c r="EDB5" s="380"/>
      <c r="EDC5" s="380"/>
      <c r="EDD5" s="380"/>
      <c r="EDE5" s="378"/>
      <c r="EDF5" s="378"/>
      <c r="EDG5" s="603"/>
      <c r="EDH5" s="603"/>
      <c r="EDI5" s="379"/>
      <c r="EDJ5" s="380"/>
      <c r="EDK5" s="380"/>
      <c r="EDL5" s="380"/>
      <c r="EDM5" s="378"/>
      <c r="EDN5" s="378"/>
      <c r="EDO5" s="603"/>
      <c r="EDP5" s="603"/>
      <c r="EDQ5" s="379"/>
      <c r="EDR5" s="380"/>
      <c r="EDS5" s="380"/>
      <c r="EDT5" s="380"/>
      <c r="EDU5" s="378"/>
      <c r="EDV5" s="378"/>
      <c r="EDW5" s="603"/>
      <c r="EDX5" s="603"/>
      <c r="EDY5" s="379"/>
      <c r="EDZ5" s="380"/>
      <c r="EEA5" s="380"/>
      <c r="EEB5" s="380"/>
      <c r="EEC5" s="378"/>
      <c r="EED5" s="378"/>
      <c r="EEE5" s="603"/>
      <c r="EEF5" s="603"/>
      <c r="EEG5" s="379"/>
      <c r="EEH5" s="380"/>
      <c r="EEI5" s="380"/>
      <c r="EEJ5" s="380"/>
      <c r="EEK5" s="378"/>
      <c r="EEL5" s="378"/>
      <c r="EEM5" s="603"/>
      <c r="EEN5" s="603"/>
      <c r="EEO5" s="379"/>
      <c r="EEP5" s="380"/>
      <c r="EEQ5" s="380"/>
      <c r="EER5" s="380"/>
      <c r="EES5" s="378"/>
      <c r="EET5" s="378"/>
      <c r="EEU5" s="603"/>
      <c r="EEV5" s="603"/>
      <c r="EEW5" s="379"/>
      <c r="EEX5" s="380"/>
      <c r="EEY5" s="380"/>
      <c r="EEZ5" s="380"/>
      <c r="EFA5" s="378"/>
      <c r="EFB5" s="378"/>
      <c r="EFC5" s="603"/>
      <c r="EFD5" s="603"/>
      <c r="EFE5" s="379"/>
      <c r="EFF5" s="380"/>
      <c r="EFG5" s="380"/>
      <c r="EFH5" s="380"/>
      <c r="EFI5" s="378"/>
      <c r="EFJ5" s="378"/>
      <c r="EFK5" s="603"/>
      <c r="EFL5" s="603"/>
      <c r="EFM5" s="379"/>
      <c r="EFN5" s="380"/>
      <c r="EFO5" s="380"/>
      <c r="EFP5" s="380"/>
      <c r="EFQ5" s="378"/>
      <c r="EFR5" s="378"/>
      <c r="EFS5" s="603"/>
      <c r="EFT5" s="603"/>
      <c r="EFU5" s="379"/>
      <c r="EFV5" s="380"/>
      <c r="EFW5" s="380"/>
      <c r="EFX5" s="380"/>
      <c r="EFY5" s="378"/>
      <c r="EFZ5" s="378"/>
      <c r="EGA5" s="603"/>
      <c r="EGB5" s="603"/>
      <c r="EGC5" s="379"/>
      <c r="EGD5" s="380"/>
      <c r="EGE5" s="380"/>
      <c r="EGF5" s="380"/>
      <c r="EGG5" s="378"/>
      <c r="EGH5" s="378"/>
      <c r="EGI5" s="603"/>
      <c r="EGJ5" s="603"/>
      <c r="EGK5" s="379"/>
      <c r="EGL5" s="380"/>
      <c r="EGM5" s="380"/>
      <c r="EGN5" s="380"/>
      <c r="EGO5" s="378"/>
      <c r="EGP5" s="378"/>
      <c r="EGQ5" s="603"/>
      <c r="EGR5" s="603"/>
      <c r="EGS5" s="379"/>
      <c r="EGT5" s="380"/>
      <c r="EGU5" s="380"/>
      <c r="EGV5" s="380"/>
      <c r="EGW5" s="378"/>
      <c r="EGX5" s="378"/>
      <c r="EGY5" s="603"/>
      <c r="EGZ5" s="603"/>
      <c r="EHA5" s="379"/>
      <c r="EHB5" s="380"/>
      <c r="EHC5" s="380"/>
      <c r="EHD5" s="380"/>
      <c r="EHE5" s="378"/>
      <c r="EHF5" s="378"/>
      <c r="EHG5" s="603"/>
      <c r="EHH5" s="603"/>
      <c r="EHI5" s="379"/>
      <c r="EHJ5" s="380"/>
      <c r="EHK5" s="380"/>
      <c r="EHL5" s="380"/>
      <c r="EHM5" s="378"/>
      <c r="EHN5" s="378"/>
      <c r="EHO5" s="603"/>
      <c r="EHP5" s="603"/>
      <c r="EHQ5" s="379"/>
      <c r="EHR5" s="380"/>
      <c r="EHS5" s="380"/>
      <c r="EHT5" s="380"/>
      <c r="EHU5" s="378"/>
      <c r="EHV5" s="378"/>
      <c r="EHW5" s="603"/>
      <c r="EHX5" s="603"/>
      <c r="EHY5" s="379"/>
      <c r="EHZ5" s="380"/>
      <c r="EIA5" s="380"/>
      <c r="EIB5" s="380"/>
      <c r="EIC5" s="378"/>
      <c r="EID5" s="378"/>
      <c r="EIE5" s="603"/>
      <c r="EIF5" s="603"/>
      <c r="EIG5" s="379"/>
      <c r="EIH5" s="380"/>
      <c r="EII5" s="380"/>
      <c r="EIJ5" s="380"/>
      <c r="EIK5" s="378"/>
      <c r="EIL5" s="378"/>
      <c r="EIM5" s="603"/>
      <c r="EIN5" s="603"/>
      <c r="EIO5" s="379"/>
      <c r="EIP5" s="380"/>
      <c r="EIQ5" s="380"/>
      <c r="EIR5" s="380"/>
      <c r="EIS5" s="378"/>
      <c r="EIT5" s="378"/>
      <c r="EIU5" s="603"/>
      <c r="EIV5" s="603"/>
      <c r="EIW5" s="379"/>
      <c r="EIX5" s="380"/>
      <c r="EIY5" s="380"/>
      <c r="EIZ5" s="380"/>
      <c r="EJA5" s="378"/>
      <c r="EJB5" s="378"/>
      <c r="EJC5" s="603"/>
      <c r="EJD5" s="603"/>
      <c r="EJE5" s="379"/>
      <c r="EJF5" s="380"/>
      <c r="EJG5" s="380"/>
      <c r="EJH5" s="380"/>
      <c r="EJI5" s="378"/>
      <c r="EJJ5" s="378"/>
      <c r="EJK5" s="603"/>
      <c r="EJL5" s="603"/>
      <c r="EJM5" s="379"/>
      <c r="EJN5" s="380"/>
      <c r="EJO5" s="380"/>
      <c r="EJP5" s="380"/>
      <c r="EJQ5" s="378"/>
      <c r="EJR5" s="378"/>
      <c r="EJS5" s="603"/>
      <c r="EJT5" s="603"/>
      <c r="EJU5" s="379"/>
      <c r="EJV5" s="380"/>
      <c r="EJW5" s="380"/>
      <c r="EJX5" s="380"/>
      <c r="EJY5" s="378"/>
      <c r="EJZ5" s="378"/>
      <c r="EKA5" s="603"/>
      <c r="EKB5" s="603"/>
      <c r="EKC5" s="379"/>
      <c r="EKD5" s="380"/>
      <c r="EKE5" s="380"/>
      <c r="EKF5" s="380"/>
      <c r="EKG5" s="378"/>
      <c r="EKH5" s="378"/>
      <c r="EKI5" s="603"/>
      <c r="EKJ5" s="603"/>
      <c r="EKK5" s="379"/>
      <c r="EKL5" s="380"/>
      <c r="EKM5" s="380"/>
      <c r="EKN5" s="380"/>
      <c r="EKO5" s="378"/>
      <c r="EKP5" s="378"/>
      <c r="EKQ5" s="603"/>
      <c r="EKR5" s="603"/>
      <c r="EKS5" s="379"/>
      <c r="EKT5" s="380"/>
      <c r="EKU5" s="380"/>
      <c r="EKV5" s="380"/>
      <c r="EKW5" s="378"/>
      <c r="EKX5" s="378"/>
      <c r="EKY5" s="603"/>
      <c r="EKZ5" s="603"/>
      <c r="ELA5" s="379"/>
      <c r="ELB5" s="380"/>
      <c r="ELC5" s="380"/>
      <c r="ELD5" s="380"/>
      <c r="ELE5" s="378"/>
      <c r="ELF5" s="378"/>
      <c r="ELG5" s="603"/>
      <c r="ELH5" s="603"/>
      <c r="ELI5" s="379"/>
      <c r="ELJ5" s="380"/>
      <c r="ELK5" s="380"/>
      <c r="ELL5" s="380"/>
      <c r="ELM5" s="378"/>
      <c r="ELN5" s="378"/>
      <c r="ELO5" s="603"/>
      <c r="ELP5" s="603"/>
      <c r="ELQ5" s="379"/>
      <c r="ELR5" s="380"/>
      <c r="ELS5" s="380"/>
      <c r="ELT5" s="380"/>
      <c r="ELU5" s="378"/>
      <c r="ELV5" s="378"/>
      <c r="ELW5" s="603"/>
      <c r="ELX5" s="603"/>
      <c r="ELY5" s="379"/>
      <c r="ELZ5" s="380"/>
      <c r="EMA5" s="380"/>
      <c r="EMB5" s="380"/>
      <c r="EMC5" s="378"/>
      <c r="EMD5" s="378"/>
      <c r="EME5" s="603"/>
      <c r="EMF5" s="603"/>
      <c r="EMG5" s="379"/>
      <c r="EMH5" s="380"/>
      <c r="EMI5" s="380"/>
      <c r="EMJ5" s="380"/>
      <c r="EMK5" s="378"/>
      <c r="EML5" s="378"/>
      <c r="EMM5" s="603"/>
      <c r="EMN5" s="603"/>
      <c r="EMO5" s="379"/>
      <c r="EMP5" s="380"/>
      <c r="EMQ5" s="380"/>
      <c r="EMR5" s="380"/>
      <c r="EMS5" s="378"/>
      <c r="EMT5" s="378"/>
      <c r="EMU5" s="603"/>
      <c r="EMV5" s="603"/>
      <c r="EMW5" s="379"/>
      <c r="EMX5" s="380"/>
      <c r="EMY5" s="380"/>
      <c r="EMZ5" s="380"/>
      <c r="ENA5" s="378"/>
      <c r="ENB5" s="378"/>
      <c r="ENC5" s="603"/>
      <c r="END5" s="603"/>
      <c r="ENE5" s="379"/>
      <c r="ENF5" s="380"/>
      <c r="ENG5" s="380"/>
      <c r="ENH5" s="380"/>
      <c r="ENI5" s="378"/>
      <c r="ENJ5" s="378"/>
      <c r="ENK5" s="603"/>
      <c r="ENL5" s="603"/>
      <c r="ENM5" s="379"/>
      <c r="ENN5" s="380"/>
      <c r="ENO5" s="380"/>
      <c r="ENP5" s="380"/>
      <c r="ENQ5" s="378"/>
      <c r="ENR5" s="378"/>
      <c r="ENS5" s="603"/>
      <c r="ENT5" s="603"/>
      <c r="ENU5" s="379"/>
      <c r="ENV5" s="380"/>
      <c r="ENW5" s="380"/>
      <c r="ENX5" s="380"/>
      <c r="ENY5" s="378"/>
      <c r="ENZ5" s="378"/>
      <c r="EOA5" s="603"/>
      <c r="EOB5" s="603"/>
      <c r="EOC5" s="379"/>
      <c r="EOD5" s="380"/>
      <c r="EOE5" s="380"/>
      <c r="EOF5" s="380"/>
      <c r="EOG5" s="378"/>
      <c r="EOH5" s="378"/>
      <c r="EOI5" s="603"/>
      <c r="EOJ5" s="603"/>
      <c r="EOK5" s="379"/>
      <c r="EOL5" s="380"/>
      <c r="EOM5" s="380"/>
      <c r="EON5" s="380"/>
      <c r="EOO5" s="378"/>
      <c r="EOP5" s="378"/>
      <c r="EOQ5" s="603"/>
      <c r="EOR5" s="603"/>
      <c r="EOS5" s="379"/>
      <c r="EOT5" s="380"/>
      <c r="EOU5" s="380"/>
      <c r="EOV5" s="380"/>
      <c r="EOW5" s="378"/>
      <c r="EOX5" s="378"/>
      <c r="EOY5" s="603"/>
      <c r="EOZ5" s="603"/>
      <c r="EPA5" s="379"/>
      <c r="EPB5" s="380"/>
      <c r="EPC5" s="380"/>
      <c r="EPD5" s="380"/>
      <c r="EPE5" s="378"/>
      <c r="EPF5" s="378"/>
      <c r="EPG5" s="603"/>
      <c r="EPH5" s="603"/>
      <c r="EPI5" s="379"/>
      <c r="EPJ5" s="380"/>
      <c r="EPK5" s="380"/>
      <c r="EPL5" s="380"/>
      <c r="EPM5" s="378"/>
      <c r="EPN5" s="378"/>
      <c r="EPO5" s="603"/>
      <c r="EPP5" s="603"/>
      <c r="EPQ5" s="379"/>
      <c r="EPR5" s="380"/>
      <c r="EPS5" s="380"/>
      <c r="EPT5" s="380"/>
      <c r="EPU5" s="378"/>
      <c r="EPV5" s="378"/>
      <c r="EPW5" s="603"/>
      <c r="EPX5" s="603"/>
      <c r="EPY5" s="379"/>
      <c r="EPZ5" s="380"/>
      <c r="EQA5" s="380"/>
      <c r="EQB5" s="380"/>
      <c r="EQC5" s="378"/>
      <c r="EQD5" s="378"/>
      <c r="EQE5" s="603"/>
      <c r="EQF5" s="603"/>
      <c r="EQG5" s="379"/>
      <c r="EQH5" s="380"/>
      <c r="EQI5" s="380"/>
      <c r="EQJ5" s="380"/>
      <c r="EQK5" s="378"/>
      <c r="EQL5" s="378"/>
      <c r="EQM5" s="603"/>
      <c r="EQN5" s="603"/>
      <c r="EQO5" s="379"/>
      <c r="EQP5" s="380"/>
      <c r="EQQ5" s="380"/>
      <c r="EQR5" s="380"/>
      <c r="EQS5" s="378"/>
      <c r="EQT5" s="378"/>
      <c r="EQU5" s="603"/>
      <c r="EQV5" s="603"/>
      <c r="EQW5" s="379"/>
      <c r="EQX5" s="380"/>
      <c r="EQY5" s="380"/>
      <c r="EQZ5" s="380"/>
      <c r="ERA5" s="378"/>
      <c r="ERB5" s="378"/>
      <c r="ERC5" s="603"/>
      <c r="ERD5" s="603"/>
      <c r="ERE5" s="379"/>
      <c r="ERF5" s="380"/>
      <c r="ERG5" s="380"/>
      <c r="ERH5" s="380"/>
      <c r="ERI5" s="378"/>
      <c r="ERJ5" s="378"/>
      <c r="ERK5" s="603"/>
      <c r="ERL5" s="603"/>
      <c r="ERM5" s="379"/>
      <c r="ERN5" s="380"/>
      <c r="ERO5" s="380"/>
      <c r="ERP5" s="380"/>
      <c r="ERQ5" s="378"/>
      <c r="ERR5" s="378"/>
      <c r="ERS5" s="603"/>
      <c r="ERT5" s="603"/>
      <c r="ERU5" s="379"/>
      <c r="ERV5" s="380"/>
      <c r="ERW5" s="380"/>
      <c r="ERX5" s="380"/>
      <c r="ERY5" s="378"/>
      <c r="ERZ5" s="378"/>
      <c r="ESA5" s="603"/>
      <c r="ESB5" s="603"/>
      <c r="ESC5" s="379"/>
      <c r="ESD5" s="380"/>
      <c r="ESE5" s="380"/>
      <c r="ESF5" s="380"/>
      <c r="ESG5" s="378"/>
      <c r="ESH5" s="378"/>
      <c r="ESI5" s="603"/>
      <c r="ESJ5" s="603"/>
      <c r="ESK5" s="379"/>
      <c r="ESL5" s="380"/>
      <c r="ESM5" s="380"/>
      <c r="ESN5" s="380"/>
      <c r="ESO5" s="378"/>
      <c r="ESP5" s="378"/>
      <c r="ESQ5" s="603"/>
      <c r="ESR5" s="603"/>
      <c r="ESS5" s="379"/>
      <c r="EST5" s="380"/>
      <c r="ESU5" s="380"/>
      <c r="ESV5" s="380"/>
      <c r="ESW5" s="378"/>
      <c r="ESX5" s="378"/>
      <c r="ESY5" s="603"/>
      <c r="ESZ5" s="603"/>
      <c r="ETA5" s="379"/>
      <c r="ETB5" s="380"/>
      <c r="ETC5" s="380"/>
      <c r="ETD5" s="380"/>
      <c r="ETE5" s="378"/>
      <c r="ETF5" s="378"/>
      <c r="ETG5" s="603"/>
      <c r="ETH5" s="603"/>
      <c r="ETI5" s="379"/>
      <c r="ETJ5" s="380"/>
      <c r="ETK5" s="380"/>
      <c r="ETL5" s="380"/>
      <c r="ETM5" s="378"/>
      <c r="ETN5" s="378"/>
      <c r="ETO5" s="603"/>
      <c r="ETP5" s="603"/>
      <c r="ETQ5" s="379"/>
      <c r="ETR5" s="380"/>
      <c r="ETS5" s="380"/>
      <c r="ETT5" s="380"/>
      <c r="ETU5" s="378"/>
      <c r="ETV5" s="378"/>
      <c r="ETW5" s="603"/>
      <c r="ETX5" s="603"/>
      <c r="ETY5" s="379"/>
      <c r="ETZ5" s="380"/>
      <c r="EUA5" s="380"/>
      <c r="EUB5" s="380"/>
      <c r="EUC5" s="378"/>
      <c r="EUD5" s="378"/>
      <c r="EUE5" s="603"/>
      <c r="EUF5" s="603"/>
      <c r="EUG5" s="379"/>
      <c r="EUH5" s="380"/>
      <c r="EUI5" s="380"/>
      <c r="EUJ5" s="380"/>
      <c r="EUK5" s="378"/>
      <c r="EUL5" s="378"/>
      <c r="EUM5" s="603"/>
      <c r="EUN5" s="603"/>
      <c r="EUO5" s="379"/>
      <c r="EUP5" s="380"/>
      <c r="EUQ5" s="380"/>
      <c r="EUR5" s="380"/>
      <c r="EUS5" s="378"/>
      <c r="EUT5" s="378"/>
      <c r="EUU5" s="603"/>
      <c r="EUV5" s="603"/>
      <c r="EUW5" s="379"/>
      <c r="EUX5" s="380"/>
      <c r="EUY5" s="380"/>
      <c r="EUZ5" s="380"/>
      <c r="EVA5" s="378"/>
      <c r="EVB5" s="378"/>
      <c r="EVC5" s="603"/>
      <c r="EVD5" s="603"/>
      <c r="EVE5" s="379"/>
      <c r="EVF5" s="380"/>
      <c r="EVG5" s="380"/>
      <c r="EVH5" s="380"/>
      <c r="EVI5" s="378"/>
      <c r="EVJ5" s="378"/>
      <c r="EVK5" s="603"/>
      <c r="EVL5" s="603"/>
      <c r="EVM5" s="379"/>
      <c r="EVN5" s="380"/>
      <c r="EVO5" s="380"/>
      <c r="EVP5" s="380"/>
      <c r="EVQ5" s="378"/>
      <c r="EVR5" s="378"/>
      <c r="EVS5" s="603"/>
      <c r="EVT5" s="603"/>
      <c r="EVU5" s="379"/>
      <c r="EVV5" s="380"/>
      <c r="EVW5" s="380"/>
      <c r="EVX5" s="380"/>
      <c r="EVY5" s="378"/>
      <c r="EVZ5" s="378"/>
      <c r="EWA5" s="603"/>
      <c r="EWB5" s="603"/>
      <c r="EWC5" s="379"/>
      <c r="EWD5" s="380"/>
      <c r="EWE5" s="380"/>
      <c r="EWF5" s="380"/>
      <c r="EWG5" s="378"/>
      <c r="EWH5" s="378"/>
      <c r="EWI5" s="603"/>
      <c r="EWJ5" s="603"/>
      <c r="EWK5" s="379"/>
      <c r="EWL5" s="380"/>
      <c r="EWM5" s="380"/>
      <c r="EWN5" s="380"/>
      <c r="EWO5" s="378"/>
      <c r="EWP5" s="378"/>
      <c r="EWQ5" s="603"/>
      <c r="EWR5" s="603"/>
      <c r="EWS5" s="379"/>
      <c r="EWT5" s="380"/>
      <c r="EWU5" s="380"/>
      <c r="EWV5" s="380"/>
      <c r="EWW5" s="378"/>
      <c r="EWX5" s="378"/>
      <c r="EWY5" s="603"/>
      <c r="EWZ5" s="603"/>
      <c r="EXA5" s="379"/>
      <c r="EXB5" s="380"/>
      <c r="EXC5" s="380"/>
      <c r="EXD5" s="380"/>
      <c r="EXE5" s="378"/>
      <c r="EXF5" s="378"/>
      <c r="EXG5" s="603"/>
      <c r="EXH5" s="603"/>
      <c r="EXI5" s="379"/>
      <c r="EXJ5" s="380"/>
      <c r="EXK5" s="380"/>
      <c r="EXL5" s="380"/>
      <c r="EXM5" s="378"/>
      <c r="EXN5" s="378"/>
      <c r="EXO5" s="603"/>
      <c r="EXP5" s="603"/>
      <c r="EXQ5" s="379"/>
      <c r="EXR5" s="380"/>
      <c r="EXS5" s="380"/>
      <c r="EXT5" s="380"/>
      <c r="EXU5" s="378"/>
      <c r="EXV5" s="378"/>
      <c r="EXW5" s="603"/>
      <c r="EXX5" s="603"/>
      <c r="EXY5" s="379"/>
      <c r="EXZ5" s="380"/>
      <c r="EYA5" s="380"/>
      <c r="EYB5" s="380"/>
      <c r="EYC5" s="378"/>
      <c r="EYD5" s="378"/>
      <c r="EYE5" s="603"/>
      <c r="EYF5" s="603"/>
      <c r="EYG5" s="379"/>
      <c r="EYH5" s="380"/>
      <c r="EYI5" s="380"/>
      <c r="EYJ5" s="380"/>
      <c r="EYK5" s="378"/>
      <c r="EYL5" s="378"/>
      <c r="EYM5" s="603"/>
      <c r="EYN5" s="603"/>
      <c r="EYO5" s="379"/>
      <c r="EYP5" s="380"/>
      <c r="EYQ5" s="380"/>
      <c r="EYR5" s="380"/>
      <c r="EYS5" s="378"/>
      <c r="EYT5" s="378"/>
      <c r="EYU5" s="603"/>
      <c r="EYV5" s="603"/>
      <c r="EYW5" s="379"/>
      <c r="EYX5" s="380"/>
      <c r="EYY5" s="380"/>
      <c r="EYZ5" s="380"/>
      <c r="EZA5" s="378"/>
      <c r="EZB5" s="378"/>
      <c r="EZC5" s="603"/>
      <c r="EZD5" s="603"/>
      <c r="EZE5" s="379"/>
      <c r="EZF5" s="380"/>
      <c r="EZG5" s="380"/>
      <c r="EZH5" s="380"/>
      <c r="EZI5" s="378"/>
      <c r="EZJ5" s="378"/>
      <c r="EZK5" s="603"/>
      <c r="EZL5" s="603"/>
      <c r="EZM5" s="379"/>
      <c r="EZN5" s="380"/>
      <c r="EZO5" s="380"/>
      <c r="EZP5" s="380"/>
      <c r="EZQ5" s="378"/>
      <c r="EZR5" s="378"/>
      <c r="EZS5" s="603"/>
      <c r="EZT5" s="603"/>
      <c r="EZU5" s="379"/>
      <c r="EZV5" s="380"/>
      <c r="EZW5" s="380"/>
      <c r="EZX5" s="380"/>
      <c r="EZY5" s="378"/>
      <c r="EZZ5" s="378"/>
      <c r="FAA5" s="603"/>
      <c r="FAB5" s="603"/>
      <c r="FAC5" s="379"/>
      <c r="FAD5" s="380"/>
      <c r="FAE5" s="380"/>
      <c r="FAF5" s="380"/>
      <c r="FAG5" s="378"/>
      <c r="FAH5" s="378"/>
      <c r="FAI5" s="603"/>
      <c r="FAJ5" s="603"/>
      <c r="FAK5" s="379"/>
      <c r="FAL5" s="380"/>
      <c r="FAM5" s="380"/>
      <c r="FAN5" s="380"/>
      <c r="FAO5" s="378"/>
      <c r="FAP5" s="378"/>
      <c r="FAQ5" s="603"/>
      <c r="FAR5" s="603"/>
      <c r="FAS5" s="379"/>
      <c r="FAT5" s="380"/>
      <c r="FAU5" s="380"/>
      <c r="FAV5" s="380"/>
      <c r="FAW5" s="378"/>
      <c r="FAX5" s="378"/>
      <c r="FAY5" s="603"/>
      <c r="FAZ5" s="603"/>
      <c r="FBA5" s="379"/>
      <c r="FBB5" s="380"/>
      <c r="FBC5" s="380"/>
      <c r="FBD5" s="380"/>
      <c r="FBE5" s="378"/>
      <c r="FBF5" s="378"/>
      <c r="FBG5" s="603"/>
      <c r="FBH5" s="603"/>
      <c r="FBI5" s="379"/>
      <c r="FBJ5" s="380"/>
      <c r="FBK5" s="380"/>
      <c r="FBL5" s="380"/>
      <c r="FBM5" s="378"/>
      <c r="FBN5" s="378"/>
      <c r="FBO5" s="603"/>
      <c r="FBP5" s="603"/>
      <c r="FBQ5" s="379"/>
      <c r="FBR5" s="380"/>
      <c r="FBS5" s="380"/>
      <c r="FBT5" s="380"/>
      <c r="FBU5" s="378"/>
      <c r="FBV5" s="378"/>
      <c r="FBW5" s="603"/>
      <c r="FBX5" s="603"/>
      <c r="FBY5" s="379"/>
      <c r="FBZ5" s="380"/>
      <c r="FCA5" s="380"/>
      <c r="FCB5" s="380"/>
      <c r="FCC5" s="378"/>
      <c r="FCD5" s="378"/>
      <c r="FCE5" s="603"/>
      <c r="FCF5" s="603"/>
      <c r="FCG5" s="379"/>
      <c r="FCH5" s="380"/>
      <c r="FCI5" s="380"/>
      <c r="FCJ5" s="380"/>
      <c r="FCK5" s="378"/>
      <c r="FCL5" s="378"/>
      <c r="FCM5" s="603"/>
      <c r="FCN5" s="603"/>
      <c r="FCO5" s="379"/>
      <c r="FCP5" s="380"/>
      <c r="FCQ5" s="380"/>
      <c r="FCR5" s="380"/>
      <c r="FCS5" s="378"/>
      <c r="FCT5" s="378"/>
      <c r="FCU5" s="603"/>
      <c r="FCV5" s="603"/>
      <c r="FCW5" s="379"/>
      <c r="FCX5" s="380"/>
      <c r="FCY5" s="380"/>
      <c r="FCZ5" s="380"/>
      <c r="FDA5" s="378"/>
      <c r="FDB5" s="378"/>
      <c r="FDC5" s="603"/>
      <c r="FDD5" s="603"/>
      <c r="FDE5" s="379"/>
      <c r="FDF5" s="380"/>
      <c r="FDG5" s="380"/>
      <c r="FDH5" s="380"/>
      <c r="FDI5" s="378"/>
      <c r="FDJ5" s="378"/>
      <c r="FDK5" s="603"/>
      <c r="FDL5" s="603"/>
      <c r="FDM5" s="379"/>
      <c r="FDN5" s="380"/>
      <c r="FDO5" s="380"/>
      <c r="FDP5" s="380"/>
      <c r="FDQ5" s="378"/>
      <c r="FDR5" s="378"/>
      <c r="FDS5" s="603"/>
      <c r="FDT5" s="603"/>
      <c r="FDU5" s="379"/>
      <c r="FDV5" s="380"/>
      <c r="FDW5" s="380"/>
      <c r="FDX5" s="380"/>
      <c r="FDY5" s="378"/>
      <c r="FDZ5" s="378"/>
      <c r="FEA5" s="603"/>
      <c r="FEB5" s="603"/>
      <c r="FEC5" s="379"/>
      <c r="FED5" s="380"/>
      <c r="FEE5" s="380"/>
      <c r="FEF5" s="380"/>
      <c r="FEG5" s="378"/>
      <c r="FEH5" s="378"/>
      <c r="FEI5" s="603"/>
      <c r="FEJ5" s="603"/>
      <c r="FEK5" s="379"/>
      <c r="FEL5" s="380"/>
      <c r="FEM5" s="380"/>
      <c r="FEN5" s="380"/>
      <c r="FEO5" s="378"/>
      <c r="FEP5" s="378"/>
      <c r="FEQ5" s="603"/>
      <c r="FER5" s="603"/>
      <c r="FES5" s="379"/>
      <c r="FET5" s="380"/>
      <c r="FEU5" s="380"/>
      <c r="FEV5" s="380"/>
      <c r="FEW5" s="378"/>
      <c r="FEX5" s="378"/>
      <c r="FEY5" s="603"/>
      <c r="FEZ5" s="603"/>
      <c r="FFA5" s="379"/>
      <c r="FFB5" s="380"/>
      <c r="FFC5" s="380"/>
      <c r="FFD5" s="380"/>
      <c r="FFE5" s="378"/>
      <c r="FFF5" s="378"/>
      <c r="FFG5" s="603"/>
      <c r="FFH5" s="603"/>
      <c r="FFI5" s="379"/>
      <c r="FFJ5" s="380"/>
      <c r="FFK5" s="380"/>
      <c r="FFL5" s="380"/>
      <c r="FFM5" s="378"/>
      <c r="FFN5" s="378"/>
      <c r="FFO5" s="603"/>
      <c r="FFP5" s="603"/>
      <c r="FFQ5" s="379"/>
      <c r="FFR5" s="380"/>
      <c r="FFS5" s="380"/>
      <c r="FFT5" s="380"/>
      <c r="FFU5" s="378"/>
      <c r="FFV5" s="378"/>
      <c r="FFW5" s="603"/>
      <c r="FFX5" s="603"/>
      <c r="FFY5" s="379"/>
      <c r="FFZ5" s="380"/>
      <c r="FGA5" s="380"/>
      <c r="FGB5" s="380"/>
      <c r="FGC5" s="378"/>
      <c r="FGD5" s="378"/>
      <c r="FGE5" s="603"/>
      <c r="FGF5" s="603"/>
      <c r="FGG5" s="379"/>
      <c r="FGH5" s="380"/>
      <c r="FGI5" s="380"/>
      <c r="FGJ5" s="380"/>
      <c r="FGK5" s="378"/>
      <c r="FGL5" s="378"/>
      <c r="FGM5" s="603"/>
      <c r="FGN5" s="603"/>
      <c r="FGO5" s="379"/>
      <c r="FGP5" s="380"/>
      <c r="FGQ5" s="380"/>
      <c r="FGR5" s="380"/>
      <c r="FGS5" s="378"/>
      <c r="FGT5" s="378"/>
      <c r="FGU5" s="603"/>
      <c r="FGV5" s="603"/>
      <c r="FGW5" s="379"/>
      <c r="FGX5" s="380"/>
      <c r="FGY5" s="380"/>
      <c r="FGZ5" s="380"/>
      <c r="FHA5" s="378"/>
      <c r="FHB5" s="378"/>
      <c r="FHC5" s="603"/>
      <c r="FHD5" s="603"/>
      <c r="FHE5" s="379"/>
      <c r="FHF5" s="380"/>
      <c r="FHG5" s="380"/>
      <c r="FHH5" s="380"/>
      <c r="FHI5" s="378"/>
      <c r="FHJ5" s="378"/>
      <c r="FHK5" s="603"/>
      <c r="FHL5" s="603"/>
      <c r="FHM5" s="379"/>
      <c r="FHN5" s="380"/>
      <c r="FHO5" s="380"/>
      <c r="FHP5" s="380"/>
      <c r="FHQ5" s="378"/>
      <c r="FHR5" s="378"/>
      <c r="FHS5" s="603"/>
      <c r="FHT5" s="603"/>
      <c r="FHU5" s="379"/>
      <c r="FHV5" s="380"/>
      <c r="FHW5" s="380"/>
      <c r="FHX5" s="380"/>
      <c r="FHY5" s="378"/>
      <c r="FHZ5" s="378"/>
      <c r="FIA5" s="603"/>
      <c r="FIB5" s="603"/>
      <c r="FIC5" s="379"/>
      <c r="FID5" s="380"/>
      <c r="FIE5" s="380"/>
      <c r="FIF5" s="380"/>
      <c r="FIG5" s="378"/>
      <c r="FIH5" s="378"/>
      <c r="FII5" s="603"/>
      <c r="FIJ5" s="603"/>
      <c r="FIK5" s="379"/>
      <c r="FIL5" s="380"/>
      <c r="FIM5" s="380"/>
      <c r="FIN5" s="380"/>
      <c r="FIO5" s="378"/>
      <c r="FIP5" s="378"/>
      <c r="FIQ5" s="603"/>
      <c r="FIR5" s="603"/>
      <c r="FIS5" s="379"/>
      <c r="FIT5" s="380"/>
      <c r="FIU5" s="380"/>
      <c r="FIV5" s="380"/>
      <c r="FIW5" s="378"/>
      <c r="FIX5" s="378"/>
      <c r="FIY5" s="603"/>
      <c r="FIZ5" s="603"/>
      <c r="FJA5" s="379"/>
      <c r="FJB5" s="380"/>
      <c r="FJC5" s="380"/>
      <c r="FJD5" s="380"/>
      <c r="FJE5" s="378"/>
      <c r="FJF5" s="378"/>
      <c r="FJG5" s="603"/>
      <c r="FJH5" s="603"/>
      <c r="FJI5" s="379"/>
      <c r="FJJ5" s="380"/>
      <c r="FJK5" s="380"/>
      <c r="FJL5" s="380"/>
      <c r="FJM5" s="378"/>
      <c r="FJN5" s="378"/>
      <c r="FJO5" s="603"/>
      <c r="FJP5" s="603"/>
      <c r="FJQ5" s="379"/>
      <c r="FJR5" s="380"/>
      <c r="FJS5" s="380"/>
      <c r="FJT5" s="380"/>
      <c r="FJU5" s="378"/>
      <c r="FJV5" s="378"/>
      <c r="FJW5" s="603"/>
      <c r="FJX5" s="603"/>
      <c r="FJY5" s="379"/>
      <c r="FJZ5" s="380"/>
      <c r="FKA5" s="380"/>
      <c r="FKB5" s="380"/>
      <c r="FKC5" s="378"/>
      <c r="FKD5" s="378"/>
      <c r="FKE5" s="603"/>
      <c r="FKF5" s="603"/>
      <c r="FKG5" s="379"/>
      <c r="FKH5" s="380"/>
      <c r="FKI5" s="380"/>
      <c r="FKJ5" s="380"/>
      <c r="FKK5" s="378"/>
      <c r="FKL5" s="378"/>
      <c r="FKM5" s="603"/>
      <c r="FKN5" s="603"/>
      <c r="FKO5" s="379"/>
      <c r="FKP5" s="380"/>
      <c r="FKQ5" s="380"/>
      <c r="FKR5" s="380"/>
      <c r="FKS5" s="378"/>
      <c r="FKT5" s="378"/>
      <c r="FKU5" s="603"/>
      <c r="FKV5" s="603"/>
      <c r="FKW5" s="379"/>
      <c r="FKX5" s="380"/>
      <c r="FKY5" s="380"/>
      <c r="FKZ5" s="380"/>
      <c r="FLA5" s="378"/>
      <c r="FLB5" s="378"/>
      <c r="FLC5" s="603"/>
      <c r="FLD5" s="603"/>
      <c r="FLE5" s="379"/>
      <c r="FLF5" s="380"/>
      <c r="FLG5" s="380"/>
      <c r="FLH5" s="380"/>
      <c r="FLI5" s="378"/>
      <c r="FLJ5" s="378"/>
      <c r="FLK5" s="603"/>
      <c r="FLL5" s="603"/>
      <c r="FLM5" s="379"/>
      <c r="FLN5" s="380"/>
      <c r="FLO5" s="380"/>
      <c r="FLP5" s="380"/>
      <c r="FLQ5" s="378"/>
      <c r="FLR5" s="378"/>
      <c r="FLS5" s="603"/>
      <c r="FLT5" s="603"/>
      <c r="FLU5" s="379"/>
      <c r="FLV5" s="380"/>
      <c r="FLW5" s="380"/>
      <c r="FLX5" s="380"/>
      <c r="FLY5" s="378"/>
      <c r="FLZ5" s="378"/>
      <c r="FMA5" s="603"/>
      <c r="FMB5" s="603"/>
      <c r="FMC5" s="379"/>
      <c r="FMD5" s="380"/>
      <c r="FME5" s="380"/>
      <c r="FMF5" s="380"/>
      <c r="FMG5" s="378"/>
      <c r="FMH5" s="378"/>
      <c r="FMI5" s="603"/>
      <c r="FMJ5" s="603"/>
      <c r="FMK5" s="379"/>
      <c r="FML5" s="380"/>
      <c r="FMM5" s="380"/>
      <c r="FMN5" s="380"/>
      <c r="FMO5" s="378"/>
      <c r="FMP5" s="378"/>
      <c r="FMQ5" s="603"/>
      <c r="FMR5" s="603"/>
      <c r="FMS5" s="379"/>
      <c r="FMT5" s="380"/>
      <c r="FMU5" s="380"/>
      <c r="FMV5" s="380"/>
      <c r="FMW5" s="378"/>
      <c r="FMX5" s="378"/>
      <c r="FMY5" s="603"/>
      <c r="FMZ5" s="603"/>
      <c r="FNA5" s="379"/>
      <c r="FNB5" s="380"/>
      <c r="FNC5" s="380"/>
      <c r="FND5" s="380"/>
      <c r="FNE5" s="378"/>
      <c r="FNF5" s="378"/>
      <c r="FNG5" s="603"/>
      <c r="FNH5" s="603"/>
      <c r="FNI5" s="379"/>
      <c r="FNJ5" s="380"/>
      <c r="FNK5" s="380"/>
      <c r="FNL5" s="380"/>
      <c r="FNM5" s="378"/>
      <c r="FNN5" s="378"/>
      <c r="FNO5" s="603"/>
      <c r="FNP5" s="603"/>
      <c r="FNQ5" s="379"/>
      <c r="FNR5" s="380"/>
      <c r="FNS5" s="380"/>
      <c r="FNT5" s="380"/>
      <c r="FNU5" s="378"/>
      <c r="FNV5" s="378"/>
      <c r="FNW5" s="603"/>
      <c r="FNX5" s="603"/>
      <c r="FNY5" s="379"/>
      <c r="FNZ5" s="380"/>
      <c r="FOA5" s="380"/>
      <c r="FOB5" s="380"/>
      <c r="FOC5" s="378"/>
      <c r="FOD5" s="378"/>
      <c r="FOE5" s="603"/>
      <c r="FOF5" s="603"/>
      <c r="FOG5" s="379"/>
      <c r="FOH5" s="380"/>
      <c r="FOI5" s="380"/>
      <c r="FOJ5" s="380"/>
      <c r="FOK5" s="378"/>
      <c r="FOL5" s="378"/>
      <c r="FOM5" s="603"/>
      <c r="FON5" s="603"/>
      <c r="FOO5" s="379"/>
      <c r="FOP5" s="380"/>
      <c r="FOQ5" s="380"/>
      <c r="FOR5" s="380"/>
      <c r="FOS5" s="378"/>
      <c r="FOT5" s="378"/>
      <c r="FOU5" s="603"/>
      <c r="FOV5" s="603"/>
      <c r="FOW5" s="379"/>
      <c r="FOX5" s="380"/>
      <c r="FOY5" s="380"/>
      <c r="FOZ5" s="380"/>
      <c r="FPA5" s="378"/>
      <c r="FPB5" s="378"/>
      <c r="FPC5" s="603"/>
      <c r="FPD5" s="603"/>
      <c r="FPE5" s="379"/>
      <c r="FPF5" s="380"/>
      <c r="FPG5" s="380"/>
      <c r="FPH5" s="380"/>
      <c r="FPI5" s="378"/>
      <c r="FPJ5" s="378"/>
      <c r="FPK5" s="603"/>
      <c r="FPL5" s="603"/>
      <c r="FPM5" s="379"/>
      <c r="FPN5" s="380"/>
      <c r="FPO5" s="380"/>
      <c r="FPP5" s="380"/>
      <c r="FPQ5" s="378"/>
      <c r="FPR5" s="378"/>
      <c r="FPS5" s="603"/>
      <c r="FPT5" s="603"/>
      <c r="FPU5" s="379"/>
      <c r="FPV5" s="380"/>
      <c r="FPW5" s="380"/>
      <c r="FPX5" s="380"/>
      <c r="FPY5" s="378"/>
      <c r="FPZ5" s="378"/>
      <c r="FQA5" s="603"/>
      <c r="FQB5" s="603"/>
      <c r="FQC5" s="379"/>
      <c r="FQD5" s="380"/>
      <c r="FQE5" s="380"/>
      <c r="FQF5" s="380"/>
      <c r="FQG5" s="378"/>
      <c r="FQH5" s="378"/>
      <c r="FQI5" s="603"/>
      <c r="FQJ5" s="603"/>
      <c r="FQK5" s="379"/>
      <c r="FQL5" s="380"/>
      <c r="FQM5" s="380"/>
      <c r="FQN5" s="380"/>
      <c r="FQO5" s="378"/>
      <c r="FQP5" s="378"/>
      <c r="FQQ5" s="603"/>
      <c r="FQR5" s="603"/>
      <c r="FQS5" s="379"/>
      <c r="FQT5" s="380"/>
      <c r="FQU5" s="380"/>
      <c r="FQV5" s="380"/>
      <c r="FQW5" s="378"/>
      <c r="FQX5" s="378"/>
      <c r="FQY5" s="603"/>
      <c r="FQZ5" s="603"/>
      <c r="FRA5" s="379"/>
      <c r="FRB5" s="380"/>
      <c r="FRC5" s="380"/>
      <c r="FRD5" s="380"/>
      <c r="FRE5" s="378"/>
      <c r="FRF5" s="378"/>
      <c r="FRG5" s="603"/>
      <c r="FRH5" s="603"/>
      <c r="FRI5" s="379"/>
      <c r="FRJ5" s="380"/>
      <c r="FRK5" s="380"/>
      <c r="FRL5" s="380"/>
      <c r="FRM5" s="378"/>
      <c r="FRN5" s="378"/>
      <c r="FRO5" s="603"/>
      <c r="FRP5" s="603"/>
      <c r="FRQ5" s="379"/>
      <c r="FRR5" s="380"/>
      <c r="FRS5" s="380"/>
      <c r="FRT5" s="380"/>
      <c r="FRU5" s="378"/>
      <c r="FRV5" s="378"/>
      <c r="FRW5" s="603"/>
      <c r="FRX5" s="603"/>
      <c r="FRY5" s="379"/>
      <c r="FRZ5" s="380"/>
      <c r="FSA5" s="380"/>
      <c r="FSB5" s="380"/>
      <c r="FSC5" s="378"/>
      <c r="FSD5" s="378"/>
      <c r="FSE5" s="603"/>
      <c r="FSF5" s="603"/>
      <c r="FSG5" s="379"/>
      <c r="FSH5" s="380"/>
      <c r="FSI5" s="380"/>
      <c r="FSJ5" s="380"/>
      <c r="FSK5" s="378"/>
      <c r="FSL5" s="378"/>
      <c r="FSM5" s="603"/>
      <c r="FSN5" s="603"/>
      <c r="FSO5" s="379"/>
      <c r="FSP5" s="380"/>
      <c r="FSQ5" s="380"/>
      <c r="FSR5" s="380"/>
      <c r="FSS5" s="378"/>
      <c r="FST5" s="378"/>
      <c r="FSU5" s="603"/>
      <c r="FSV5" s="603"/>
      <c r="FSW5" s="379"/>
      <c r="FSX5" s="380"/>
      <c r="FSY5" s="380"/>
      <c r="FSZ5" s="380"/>
      <c r="FTA5" s="378"/>
      <c r="FTB5" s="378"/>
      <c r="FTC5" s="603"/>
      <c r="FTD5" s="603"/>
      <c r="FTE5" s="379"/>
      <c r="FTF5" s="380"/>
      <c r="FTG5" s="380"/>
      <c r="FTH5" s="380"/>
      <c r="FTI5" s="378"/>
      <c r="FTJ5" s="378"/>
      <c r="FTK5" s="603"/>
      <c r="FTL5" s="603"/>
      <c r="FTM5" s="379"/>
      <c r="FTN5" s="380"/>
      <c r="FTO5" s="380"/>
      <c r="FTP5" s="380"/>
      <c r="FTQ5" s="378"/>
      <c r="FTR5" s="378"/>
      <c r="FTS5" s="603"/>
      <c r="FTT5" s="603"/>
      <c r="FTU5" s="379"/>
      <c r="FTV5" s="380"/>
      <c r="FTW5" s="380"/>
      <c r="FTX5" s="380"/>
      <c r="FTY5" s="378"/>
      <c r="FTZ5" s="378"/>
      <c r="FUA5" s="603"/>
      <c r="FUB5" s="603"/>
      <c r="FUC5" s="379"/>
      <c r="FUD5" s="380"/>
      <c r="FUE5" s="380"/>
      <c r="FUF5" s="380"/>
      <c r="FUG5" s="378"/>
      <c r="FUH5" s="378"/>
      <c r="FUI5" s="603"/>
      <c r="FUJ5" s="603"/>
      <c r="FUK5" s="379"/>
      <c r="FUL5" s="380"/>
      <c r="FUM5" s="380"/>
      <c r="FUN5" s="380"/>
      <c r="FUO5" s="378"/>
      <c r="FUP5" s="378"/>
      <c r="FUQ5" s="603"/>
      <c r="FUR5" s="603"/>
      <c r="FUS5" s="379"/>
      <c r="FUT5" s="380"/>
      <c r="FUU5" s="380"/>
      <c r="FUV5" s="380"/>
      <c r="FUW5" s="378"/>
      <c r="FUX5" s="378"/>
      <c r="FUY5" s="603"/>
      <c r="FUZ5" s="603"/>
      <c r="FVA5" s="379"/>
      <c r="FVB5" s="380"/>
      <c r="FVC5" s="380"/>
      <c r="FVD5" s="380"/>
      <c r="FVE5" s="378"/>
      <c r="FVF5" s="378"/>
      <c r="FVG5" s="603"/>
      <c r="FVH5" s="603"/>
      <c r="FVI5" s="379"/>
      <c r="FVJ5" s="380"/>
      <c r="FVK5" s="380"/>
      <c r="FVL5" s="380"/>
      <c r="FVM5" s="378"/>
      <c r="FVN5" s="378"/>
      <c r="FVO5" s="603"/>
      <c r="FVP5" s="603"/>
      <c r="FVQ5" s="379"/>
      <c r="FVR5" s="380"/>
      <c r="FVS5" s="380"/>
      <c r="FVT5" s="380"/>
      <c r="FVU5" s="378"/>
      <c r="FVV5" s="378"/>
      <c r="FVW5" s="603"/>
      <c r="FVX5" s="603"/>
      <c r="FVY5" s="379"/>
      <c r="FVZ5" s="380"/>
      <c r="FWA5" s="380"/>
      <c r="FWB5" s="380"/>
      <c r="FWC5" s="378"/>
      <c r="FWD5" s="378"/>
      <c r="FWE5" s="603"/>
      <c r="FWF5" s="603"/>
      <c r="FWG5" s="379"/>
      <c r="FWH5" s="380"/>
      <c r="FWI5" s="380"/>
      <c r="FWJ5" s="380"/>
      <c r="FWK5" s="378"/>
      <c r="FWL5" s="378"/>
      <c r="FWM5" s="603"/>
      <c r="FWN5" s="603"/>
      <c r="FWO5" s="379"/>
      <c r="FWP5" s="380"/>
      <c r="FWQ5" s="380"/>
      <c r="FWR5" s="380"/>
      <c r="FWS5" s="378"/>
      <c r="FWT5" s="378"/>
      <c r="FWU5" s="603"/>
      <c r="FWV5" s="603"/>
      <c r="FWW5" s="379"/>
      <c r="FWX5" s="380"/>
      <c r="FWY5" s="380"/>
      <c r="FWZ5" s="380"/>
      <c r="FXA5" s="378"/>
      <c r="FXB5" s="378"/>
      <c r="FXC5" s="603"/>
      <c r="FXD5" s="603"/>
      <c r="FXE5" s="379"/>
      <c r="FXF5" s="380"/>
      <c r="FXG5" s="380"/>
      <c r="FXH5" s="380"/>
      <c r="FXI5" s="378"/>
      <c r="FXJ5" s="378"/>
      <c r="FXK5" s="603"/>
      <c r="FXL5" s="603"/>
      <c r="FXM5" s="379"/>
      <c r="FXN5" s="380"/>
      <c r="FXO5" s="380"/>
      <c r="FXP5" s="380"/>
      <c r="FXQ5" s="378"/>
      <c r="FXR5" s="378"/>
      <c r="FXS5" s="603"/>
      <c r="FXT5" s="603"/>
      <c r="FXU5" s="379"/>
      <c r="FXV5" s="380"/>
      <c r="FXW5" s="380"/>
      <c r="FXX5" s="380"/>
      <c r="FXY5" s="378"/>
      <c r="FXZ5" s="378"/>
      <c r="FYA5" s="603"/>
      <c r="FYB5" s="603"/>
      <c r="FYC5" s="379"/>
      <c r="FYD5" s="380"/>
      <c r="FYE5" s="380"/>
      <c r="FYF5" s="380"/>
      <c r="FYG5" s="378"/>
      <c r="FYH5" s="378"/>
      <c r="FYI5" s="603"/>
      <c r="FYJ5" s="603"/>
      <c r="FYK5" s="379"/>
      <c r="FYL5" s="380"/>
      <c r="FYM5" s="380"/>
      <c r="FYN5" s="380"/>
      <c r="FYO5" s="378"/>
      <c r="FYP5" s="378"/>
      <c r="FYQ5" s="603"/>
      <c r="FYR5" s="603"/>
      <c r="FYS5" s="379"/>
      <c r="FYT5" s="380"/>
      <c r="FYU5" s="380"/>
      <c r="FYV5" s="380"/>
      <c r="FYW5" s="378"/>
      <c r="FYX5" s="378"/>
      <c r="FYY5" s="603"/>
      <c r="FYZ5" s="603"/>
      <c r="FZA5" s="379"/>
      <c r="FZB5" s="380"/>
      <c r="FZC5" s="380"/>
      <c r="FZD5" s="380"/>
      <c r="FZE5" s="378"/>
      <c r="FZF5" s="378"/>
      <c r="FZG5" s="603"/>
      <c r="FZH5" s="603"/>
      <c r="FZI5" s="379"/>
      <c r="FZJ5" s="380"/>
      <c r="FZK5" s="380"/>
      <c r="FZL5" s="380"/>
      <c r="FZM5" s="378"/>
      <c r="FZN5" s="378"/>
      <c r="FZO5" s="603"/>
      <c r="FZP5" s="603"/>
      <c r="FZQ5" s="379"/>
      <c r="FZR5" s="380"/>
      <c r="FZS5" s="380"/>
      <c r="FZT5" s="380"/>
      <c r="FZU5" s="378"/>
      <c r="FZV5" s="378"/>
      <c r="FZW5" s="603"/>
      <c r="FZX5" s="603"/>
      <c r="FZY5" s="379"/>
      <c r="FZZ5" s="380"/>
      <c r="GAA5" s="380"/>
      <c r="GAB5" s="380"/>
      <c r="GAC5" s="378"/>
      <c r="GAD5" s="378"/>
      <c r="GAE5" s="603"/>
      <c r="GAF5" s="603"/>
      <c r="GAG5" s="379"/>
      <c r="GAH5" s="380"/>
      <c r="GAI5" s="380"/>
      <c r="GAJ5" s="380"/>
      <c r="GAK5" s="378"/>
      <c r="GAL5" s="378"/>
      <c r="GAM5" s="603"/>
      <c r="GAN5" s="603"/>
      <c r="GAO5" s="379"/>
      <c r="GAP5" s="380"/>
      <c r="GAQ5" s="380"/>
      <c r="GAR5" s="380"/>
      <c r="GAS5" s="378"/>
      <c r="GAT5" s="378"/>
      <c r="GAU5" s="603"/>
      <c r="GAV5" s="603"/>
      <c r="GAW5" s="379"/>
      <c r="GAX5" s="380"/>
      <c r="GAY5" s="380"/>
      <c r="GAZ5" s="380"/>
      <c r="GBA5" s="378"/>
      <c r="GBB5" s="378"/>
      <c r="GBC5" s="603"/>
      <c r="GBD5" s="603"/>
      <c r="GBE5" s="379"/>
      <c r="GBF5" s="380"/>
      <c r="GBG5" s="380"/>
      <c r="GBH5" s="380"/>
      <c r="GBI5" s="378"/>
      <c r="GBJ5" s="378"/>
      <c r="GBK5" s="603"/>
      <c r="GBL5" s="603"/>
      <c r="GBM5" s="379"/>
      <c r="GBN5" s="380"/>
      <c r="GBO5" s="380"/>
      <c r="GBP5" s="380"/>
      <c r="GBQ5" s="378"/>
      <c r="GBR5" s="378"/>
      <c r="GBS5" s="603"/>
      <c r="GBT5" s="603"/>
      <c r="GBU5" s="379"/>
      <c r="GBV5" s="380"/>
      <c r="GBW5" s="380"/>
      <c r="GBX5" s="380"/>
      <c r="GBY5" s="378"/>
      <c r="GBZ5" s="378"/>
      <c r="GCA5" s="603"/>
      <c r="GCB5" s="603"/>
      <c r="GCC5" s="379"/>
      <c r="GCD5" s="380"/>
      <c r="GCE5" s="380"/>
      <c r="GCF5" s="380"/>
      <c r="GCG5" s="378"/>
      <c r="GCH5" s="378"/>
      <c r="GCI5" s="603"/>
      <c r="GCJ5" s="603"/>
      <c r="GCK5" s="379"/>
      <c r="GCL5" s="380"/>
      <c r="GCM5" s="380"/>
      <c r="GCN5" s="380"/>
      <c r="GCO5" s="378"/>
      <c r="GCP5" s="378"/>
      <c r="GCQ5" s="603"/>
      <c r="GCR5" s="603"/>
      <c r="GCS5" s="379"/>
      <c r="GCT5" s="380"/>
      <c r="GCU5" s="380"/>
      <c r="GCV5" s="380"/>
      <c r="GCW5" s="378"/>
      <c r="GCX5" s="378"/>
      <c r="GCY5" s="603"/>
      <c r="GCZ5" s="603"/>
      <c r="GDA5" s="379"/>
      <c r="GDB5" s="380"/>
      <c r="GDC5" s="380"/>
      <c r="GDD5" s="380"/>
      <c r="GDE5" s="378"/>
      <c r="GDF5" s="378"/>
      <c r="GDG5" s="603"/>
      <c r="GDH5" s="603"/>
      <c r="GDI5" s="379"/>
      <c r="GDJ5" s="380"/>
      <c r="GDK5" s="380"/>
      <c r="GDL5" s="380"/>
      <c r="GDM5" s="378"/>
      <c r="GDN5" s="378"/>
      <c r="GDO5" s="603"/>
      <c r="GDP5" s="603"/>
      <c r="GDQ5" s="379"/>
      <c r="GDR5" s="380"/>
      <c r="GDS5" s="380"/>
      <c r="GDT5" s="380"/>
      <c r="GDU5" s="378"/>
      <c r="GDV5" s="378"/>
      <c r="GDW5" s="603"/>
      <c r="GDX5" s="603"/>
      <c r="GDY5" s="379"/>
      <c r="GDZ5" s="380"/>
      <c r="GEA5" s="380"/>
      <c r="GEB5" s="380"/>
      <c r="GEC5" s="378"/>
      <c r="GED5" s="378"/>
      <c r="GEE5" s="603"/>
      <c r="GEF5" s="603"/>
      <c r="GEG5" s="379"/>
      <c r="GEH5" s="380"/>
      <c r="GEI5" s="380"/>
      <c r="GEJ5" s="380"/>
      <c r="GEK5" s="378"/>
      <c r="GEL5" s="378"/>
      <c r="GEM5" s="603"/>
      <c r="GEN5" s="603"/>
      <c r="GEO5" s="379"/>
      <c r="GEP5" s="380"/>
      <c r="GEQ5" s="380"/>
      <c r="GER5" s="380"/>
      <c r="GES5" s="378"/>
      <c r="GET5" s="378"/>
      <c r="GEU5" s="603"/>
      <c r="GEV5" s="603"/>
      <c r="GEW5" s="379"/>
      <c r="GEX5" s="380"/>
      <c r="GEY5" s="380"/>
      <c r="GEZ5" s="380"/>
      <c r="GFA5" s="378"/>
      <c r="GFB5" s="378"/>
      <c r="GFC5" s="603"/>
      <c r="GFD5" s="603"/>
      <c r="GFE5" s="379"/>
      <c r="GFF5" s="380"/>
      <c r="GFG5" s="380"/>
      <c r="GFH5" s="380"/>
      <c r="GFI5" s="378"/>
      <c r="GFJ5" s="378"/>
      <c r="GFK5" s="603"/>
      <c r="GFL5" s="603"/>
      <c r="GFM5" s="379"/>
      <c r="GFN5" s="380"/>
      <c r="GFO5" s="380"/>
      <c r="GFP5" s="380"/>
      <c r="GFQ5" s="378"/>
      <c r="GFR5" s="378"/>
      <c r="GFS5" s="603"/>
      <c r="GFT5" s="603"/>
      <c r="GFU5" s="379"/>
      <c r="GFV5" s="380"/>
      <c r="GFW5" s="380"/>
      <c r="GFX5" s="380"/>
      <c r="GFY5" s="378"/>
      <c r="GFZ5" s="378"/>
      <c r="GGA5" s="603"/>
      <c r="GGB5" s="603"/>
      <c r="GGC5" s="379"/>
      <c r="GGD5" s="380"/>
      <c r="GGE5" s="380"/>
      <c r="GGF5" s="380"/>
      <c r="GGG5" s="378"/>
      <c r="GGH5" s="378"/>
      <c r="GGI5" s="603"/>
      <c r="GGJ5" s="603"/>
      <c r="GGK5" s="379"/>
      <c r="GGL5" s="380"/>
      <c r="GGM5" s="380"/>
      <c r="GGN5" s="380"/>
      <c r="GGO5" s="378"/>
      <c r="GGP5" s="378"/>
      <c r="GGQ5" s="603"/>
      <c r="GGR5" s="603"/>
      <c r="GGS5" s="379"/>
      <c r="GGT5" s="380"/>
      <c r="GGU5" s="380"/>
      <c r="GGV5" s="380"/>
      <c r="GGW5" s="378"/>
      <c r="GGX5" s="378"/>
      <c r="GGY5" s="603"/>
      <c r="GGZ5" s="603"/>
      <c r="GHA5" s="379"/>
      <c r="GHB5" s="380"/>
      <c r="GHC5" s="380"/>
      <c r="GHD5" s="380"/>
      <c r="GHE5" s="378"/>
      <c r="GHF5" s="378"/>
      <c r="GHG5" s="603"/>
      <c r="GHH5" s="603"/>
      <c r="GHI5" s="379"/>
      <c r="GHJ5" s="380"/>
      <c r="GHK5" s="380"/>
      <c r="GHL5" s="380"/>
      <c r="GHM5" s="378"/>
      <c r="GHN5" s="378"/>
      <c r="GHO5" s="603"/>
      <c r="GHP5" s="603"/>
      <c r="GHQ5" s="379"/>
      <c r="GHR5" s="380"/>
      <c r="GHS5" s="380"/>
      <c r="GHT5" s="380"/>
      <c r="GHU5" s="378"/>
      <c r="GHV5" s="378"/>
      <c r="GHW5" s="603"/>
      <c r="GHX5" s="603"/>
      <c r="GHY5" s="379"/>
      <c r="GHZ5" s="380"/>
      <c r="GIA5" s="380"/>
      <c r="GIB5" s="380"/>
      <c r="GIC5" s="378"/>
      <c r="GID5" s="378"/>
      <c r="GIE5" s="603"/>
      <c r="GIF5" s="603"/>
      <c r="GIG5" s="379"/>
      <c r="GIH5" s="380"/>
      <c r="GII5" s="380"/>
      <c r="GIJ5" s="380"/>
      <c r="GIK5" s="378"/>
      <c r="GIL5" s="378"/>
      <c r="GIM5" s="603"/>
      <c r="GIN5" s="603"/>
      <c r="GIO5" s="379"/>
      <c r="GIP5" s="380"/>
      <c r="GIQ5" s="380"/>
      <c r="GIR5" s="380"/>
      <c r="GIS5" s="378"/>
      <c r="GIT5" s="378"/>
      <c r="GIU5" s="603"/>
      <c r="GIV5" s="603"/>
      <c r="GIW5" s="379"/>
      <c r="GIX5" s="380"/>
      <c r="GIY5" s="380"/>
      <c r="GIZ5" s="380"/>
      <c r="GJA5" s="378"/>
      <c r="GJB5" s="378"/>
      <c r="GJC5" s="603"/>
      <c r="GJD5" s="603"/>
      <c r="GJE5" s="379"/>
      <c r="GJF5" s="380"/>
      <c r="GJG5" s="380"/>
      <c r="GJH5" s="380"/>
      <c r="GJI5" s="378"/>
      <c r="GJJ5" s="378"/>
      <c r="GJK5" s="603"/>
      <c r="GJL5" s="603"/>
      <c r="GJM5" s="379"/>
      <c r="GJN5" s="380"/>
      <c r="GJO5" s="380"/>
      <c r="GJP5" s="380"/>
      <c r="GJQ5" s="378"/>
      <c r="GJR5" s="378"/>
      <c r="GJS5" s="603"/>
      <c r="GJT5" s="603"/>
      <c r="GJU5" s="379"/>
      <c r="GJV5" s="380"/>
      <c r="GJW5" s="380"/>
      <c r="GJX5" s="380"/>
      <c r="GJY5" s="378"/>
      <c r="GJZ5" s="378"/>
      <c r="GKA5" s="603"/>
      <c r="GKB5" s="603"/>
      <c r="GKC5" s="379"/>
      <c r="GKD5" s="380"/>
      <c r="GKE5" s="380"/>
      <c r="GKF5" s="380"/>
      <c r="GKG5" s="378"/>
      <c r="GKH5" s="378"/>
      <c r="GKI5" s="603"/>
      <c r="GKJ5" s="603"/>
      <c r="GKK5" s="379"/>
      <c r="GKL5" s="380"/>
      <c r="GKM5" s="380"/>
      <c r="GKN5" s="380"/>
      <c r="GKO5" s="378"/>
      <c r="GKP5" s="378"/>
      <c r="GKQ5" s="603"/>
      <c r="GKR5" s="603"/>
      <c r="GKS5" s="379"/>
      <c r="GKT5" s="380"/>
      <c r="GKU5" s="380"/>
      <c r="GKV5" s="380"/>
      <c r="GKW5" s="378"/>
      <c r="GKX5" s="378"/>
      <c r="GKY5" s="603"/>
      <c r="GKZ5" s="603"/>
      <c r="GLA5" s="379"/>
      <c r="GLB5" s="380"/>
      <c r="GLC5" s="380"/>
      <c r="GLD5" s="380"/>
      <c r="GLE5" s="378"/>
      <c r="GLF5" s="378"/>
      <c r="GLG5" s="603"/>
      <c r="GLH5" s="603"/>
      <c r="GLI5" s="379"/>
      <c r="GLJ5" s="380"/>
      <c r="GLK5" s="380"/>
      <c r="GLL5" s="380"/>
      <c r="GLM5" s="378"/>
      <c r="GLN5" s="378"/>
      <c r="GLO5" s="603"/>
      <c r="GLP5" s="603"/>
      <c r="GLQ5" s="379"/>
      <c r="GLR5" s="380"/>
      <c r="GLS5" s="380"/>
      <c r="GLT5" s="380"/>
      <c r="GLU5" s="378"/>
      <c r="GLV5" s="378"/>
      <c r="GLW5" s="603"/>
      <c r="GLX5" s="603"/>
      <c r="GLY5" s="379"/>
      <c r="GLZ5" s="380"/>
      <c r="GMA5" s="380"/>
      <c r="GMB5" s="380"/>
      <c r="GMC5" s="378"/>
      <c r="GMD5" s="378"/>
      <c r="GME5" s="603"/>
      <c r="GMF5" s="603"/>
      <c r="GMG5" s="379"/>
      <c r="GMH5" s="380"/>
      <c r="GMI5" s="380"/>
      <c r="GMJ5" s="380"/>
      <c r="GMK5" s="378"/>
      <c r="GML5" s="378"/>
      <c r="GMM5" s="603"/>
      <c r="GMN5" s="603"/>
      <c r="GMO5" s="379"/>
      <c r="GMP5" s="380"/>
      <c r="GMQ5" s="380"/>
      <c r="GMR5" s="380"/>
      <c r="GMS5" s="378"/>
      <c r="GMT5" s="378"/>
      <c r="GMU5" s="603"/>
      <c r="GMV5" s="603"/>
      <c r="GMW5" s="379"/>
      <c r="GMX5" s="380"/>
      <c r="GMY5" s="380"/>
      <c r="GMZ5" s="380"/>
      <c r="GNA5" s="378"/>
      <c r="GNB5" s="378"/>
      <c r="GNC5" s="603"/>
      <c r="GND5" s="603"/>
      <c r="GNE5" s="379"/>
      <c r="GNF5" s="380"/>
      <c r="GNG5" s="380"/>
      <c r="GNH5" s="380"/>
      <c r="GNI5" s="378"/>
      <c r="GNJ5" s="378"/>
      <c r="GNK5" s="603"/>
      <c r="GNL5" s="603"/>
      <c r="GNM5" s="379"/>
      <c r="GNN5" s="380"/>
      <c r="GNO5" s="380"/>
      <c r="GNP5" s="380"/>
      <c r="GNQ5" s="378"/>
      <c r="GNR5" s="378"/>
      <c r="GNS5" s="603"/>
      <c r="GNT5" s="603"/>
      <c r="GNU5" s="379"/>
      <c r="GNV5" s="380"/>
      <c r="GNW5" s="380"/>
      <c r="GNX5" s="380"/>
      <c r="GNY5" s="378"/>
      <c r="GNZ5" s="378"/>
      <c r="GOA5" s="603"/>
      <c r="GOB5" s="603"/>
      <c r="GOC5" s="379"/>
      <c r="GOD5" s="380"/>
      <c r="GOE5" s="380"/>
      <c r="GOF5" s="380"/>
      <c r="GOG5" s="378"/>
      <c r="GOH5" s="378"/>
      <c r="GOI5" s="603"/>
      <c r="GOJ5" s="603"/>
      <c r="GOK5" s="379"/>
      <c r="GOL5" s="380"/>
      <c r="GOM5" s="380"/>
      <c r="GON5" s="380"/>
      <c r="GOO5" s="378"/>
      <c r="GOP5" s="378"/>
      <c r="GOQ5" s="603"/>
      <c r="GOR5" s="603"/>
      <c r="GOS5" s="379"/>
      <c r="GOT5" s="380"/>
      <c r="GOU5" s="380"/>
      <c r="GOV5" s="380"/>
      <c r="GOW5" s="378"/>
      <c r="GOX5" s="378"/>
      <c r="GOY5" s="603"/>
      <c r="GOZ5" s="603"/>
      <c r="GPA5" s="379"/>
      <c r="GPB5" s="380"/>
      <c r="GPC5" s="380"/>
      <c r="GPD5" s="380"/>
      <c r="GPE5" s="378"/>
      <c r="GPF5" s="378"/>
      <c r="GPG5" s="603"/>
      <c r="GPH5" s="603"/>
      <c r="GPI5" s="379"/>
      <c r="GPJ5" s="380"/>
      <c r="GPK5" s="380"/>
      <c r="GPL5" s="380"/>
      <c r="GPM5" s="378"/>
      <c r="GPN5" s="378"/>
      <c r="GPO5" s="603"/>
      <c r="GPP5" s="603"/>
      <c r="GPQ5" s="379"/>
      <c r="GPR5" s="380"/>
      <c r="GPS5" s="380"/>
      <c r="GPT5" s="380"/>
      <c r="GPU5" s="378"/>
      <c r="GPV5" s="378"/>
      <c r="GPW5" s="603"/>
      <c r="GPX5" s="603"/>
      <c r="GPY5" s="379"/>
      <c r="GPZ5" s="380"/>
      <c r="GQA5" s="380"/>
      <c r="GQB5" s="380"/>
      <c r="GQC5" s="378"/>
      <c r="GQD5" s="378"/>
      <c r="GQE5" s="603"/>
      <c r="GQF5" s="603"/>
      <c r="GQG5" s="379"/>
      <c r="GQH5" s="380"/>
      <c r="GQI5" s="380"/>
      <c r="GQJ5" s="380"/>
      <c r="GQK5" s="378"/>
      <c r="GQL5" s="378"/>
      <c r="GQM5" s="603"/>
      <c r="GQN5" s="603"/>
      <c r="GQO5" s="379"/>
      <c r="GQP5" s="380"/>
      <c r="GQQ5" s="380"/>
      <c r="GQR5" s="380"/>
      <c r="GQS5" s="378"/>
      <c r="GQT5" s="378"/>
      <c r="GQU5" s="603"/>
      <c r="GQV5" s="603"/>
      <c r="GQW5" s="379"/>
      <c r="GQX5" s="380"/>
      <c r="GQY5" s="380"/>
      <c r="GQZ5" s="380"/>
      <c r="GRA5" s="378"/>
      <c r="GRB5" s="378"/>
      <c r="GRC5" s="603"/>
      <c r="GRD5" s="603"/>
      <c r="GRE5" s="379"/>
      <c r="GRF5" s="380"/>
      <c r="GRG5" s="380"/>
      <c r="GRH5" s="380"/>
      <c r="GRI5" s="378"/>
      <c r="GRJ5" s="378"/>
      <c r="GRK5" s="603"/>
      <c r="GRL5" s="603"/>
      <c r="GRM5" s="379"/>
      <c r="GRN5" s="380"/>
      <c r="GRO5" s="380"/>
      <c r="GRP5" s="380"/>
      <c r="GRQ5" s="378"/>
      <c r="GRR5" s="378"/>
      <c r="GRS5" s="603"/>
      <c r="GRT5" s="603"/>
      <c r="GRU5" s="379"/>
      <c r="GRV5" s="380"/>
      <c r="GRW5" s="380"/>
      <c r="GRX5" s="380"/>
      <c r="GRY5" s="378"/>
      <c r="GRZ5" s="378"/>
      <c r="GSA5" s="603"/>
      <c r="GSB5" s="603"/>
      <c r="GSC5" s="379"/>
      <c r="GSD5" s="380"/>
      <c r="GSE5" s="380"/>
      <c r="GSF5" s="380"/>
      <c r="GSG5" s="378"/>
      <c r="GSH5" s="378"/>
      <c r="GSI5" s="603"/>
      <c r="GSJ5" s="603"/>
      <c r="GSK5" s="379"/>
      <c r="GSL5" s="380"/>
      <c r="GSM5" s="380"/>
      <c r="GSN5" s="380"/>
      <c r="GSO5" s="378"/>
      <c r="GSP5" s="378"/>
      <c r="GSQ5" s="603"/>
      <c r="GSR5" s="603"/>
      <c r="GSS5" s="379"/>
      <c r="GST5" s="380"/>
      <c r="GSU5" s="380"/>
      <c r="GSV5" s="380"/>
      <c r="GSW5" s="378"/>
      <c r="GSX5" s="378"/>
      <c r="GSY5" s="603"/>
      <c r="GSZ5" s="603"/>
      <c r="GTA5" s="379"/>
      <c r="GTB5" s="380"/>
      <c r="GTC5" s="380"/>
      <c r="GTD5" s="380"/>
      <c r="GTE5" s="378"/>
      <c r="GTF5" s="378"/>
      <c r="GTG5" s="603"/>
      <c r="GTH5" s="603"/>
      <c r="GTI5" s="379"/>
      <c r="GTJ5" s="380"/>
      <c r="GTK5" s="380"/>
      <c r="GTL5" s="380"/>
      <c r="GTM5" s="378"/>
      <c r="GTN5" s="378"/>
      <c r="GTO5" s="603"/>
      <c r="GTP5" s="603"/>
      <c r="GTQ5" s="379"/>
      <c r="GTR5" s="380"/>
      <c r="GTS5" s="380"/>
      <c r="GTT5" s="380"/>
      <c r="GTU5" s="378"/>
      <c r="GTV5" s="378"/>
      <c r="GTW5" s="603"/>
      <c r="GTX5" s="603"/>
      <c r="GTY5" s="379"/>
      <c r="GTZ5" s="380"/>
      <c r="GUA5" s="380"/>
      <c r="GUB5" s="380"/>
      <c r="GUC5" s="378"/>
      <c r="GUD5" s="378"/>
      <c r="GUE5" s="603"/>
      <c r="GUF5" s="603"/>
      <c r="GUG5" s="379"/>
      <c r="GUH5" s="380"/>
      <c r="GUI5" s="380"/>
      <c r="GUJ5" s="380"/>
      <c r="GUK5" s="378"/>
      <c r="GUL5" s="378"/>
      <c r="GUM5" s="603"/>
      <c r="GUN5" s="603"/>
      <c r="GUO5" s="379"/>
      <c r="GUP5" s="380"/>
      <c r="GUQ5" s="380"/>
      <c r="GUR5" s="380"/>
      <c r="GUS5" s="378"/>
      <c r="GUT5" s="378"/>
      <c r="GUU5" s="603"/>
      <c r="GUV5" s="603"/>
      <c r="GUW5" s="379"/>
      <c r="GUX5" s="380"/>
      <c r="GUY5" s="380"/>
      <c r="GUZ5" s="380"/>
      <c r="GVA5" s="378"/>
      <c r="GVB5" s="378"/>
      <c r="GVC5" s="603"/>
      <c r="GVD5" s="603"/>
      <c r="GVE5" s="379"/>
      <c r="GVF5" s="380"/>
      <c r="GVG5" s="380"/>
      <c r="GVH5" s="380"/>
      <c r="GVI5" s="378"/>
      <c r="GVJ5" s="378"/>
      <c r="GVK5" s="603"/>
      <c r="GVL5" s="603"/>
      <c r="GVM5" s="379"/>
      <c r="GVN5" s="380"/>
      <c r="GVO5" s="380"/>
      <c r="GVP5" s="380"/>
      <c r="GVQ5" s="378"/>
      <c r="GVR5" s="378"/>
      <c r="GVS5" s="603"/>
      <c r="GVT5" s="603"/>
      <c r="GVU5" s="379"/>
      <c r="GVV5" s="380"/>
      <c r="GVW5" s="380"/>
      <c r="GVX5" s="380"/>
      <c r="GVY5" s="378"/>
      <c r="GVZ5" s="378"/>
      <c r="GWA5" s="603"/>
      <c r="GWB5" s="603"/>
      <c r="GWC5" s="379"/>
      <c r="GWD5" s="380"/>
      <c r="GWE5" s="380"/>
      <c r="GWF5" s="380"/>
      <c r="GWG5" s="378"/>
      <c r="GWH5" s="378"/>
      <c r="GWI5" s="603"/>
      <c r="GWJ5" s="603"/>
      <c r="GWK5" s="379"/>
      <c r="GWL5" s="380"/>
      <c r="GWM5" s="380"/>
      <c r="GWN5" s="380"/>
      <c r="GWO5" s="378"/>
      <c r="GWP5" s="378"/>
      <c r="GWQ5" s="603"/>
      <c r="GWR5" s="603"/>
      <c r="GWS5" s="379"/>
      <c r="GWT5" s="380"/>
      <c r="GWU5" s="380"/>
      <c r="GWV5" s="380"/>
      <c r="GWW5" s="378"/>
      <c r="GWX5" s="378"/>
      <c r="GWY5" s="603"/>
      <c r="GWZ5" s="603"/>
      <c r="GXA5" s="379"/>
      <c r="GXB5" s="380"/>
      <c r="GXC5" s="380"/>
      <c r="GXD5" s="380"/>
      <c r="GXE5" s="378"/>
      <c r="GXF5" s="378"/>
      <c r="GXG5" s="603"/>
      <c r="GXH5" s="603"/>
      <c r="GXI5" s="379"/>
      <c r="GXJ5" s="380"/>
      <c r="GXK5" s="380"/>
      <c r="GXL5" s="380"/>
      <c r="GXM5" s="378"/>
      <c r="GXN5" s="378"/>
      <c r="GXO5" s="603"/>
      <c r="GXP5" s="603"/>
      <c r="GXQ5" s="379"/>
      <c r="GXR5" s="380"/>
      <c r="GXS5" s="380"/>
      <c r="GXT5" s="380"/>
      <c r="GXU5" s="378"/>
      <c r="GXV5" s="378"/>
      <c r="GXW5" s="603"/>
      <c r="GXX5" s="603"/>
      <c r="GXY5" s="379"/>
      <c r="GXZ5" s="380"/>
      <c r="GYA5" s="380"/>
      <c r="GYB5" s="380"/>
      <c r="GYC5" s="378"/>
      <c r="GYD5" s="378"/>
      <c r="GYE5" s="603"/>
      <c r="GYF5" s="603"/>
      <c r="GYG5" s="379"/>
      <c r="GYH5" s="380"/>
      <c r="GYI5" s="380"/>
      <c r="GYJ5" s="380"/>
      <c r="GYK5" s="378"/>
      <c r="GYL5" s="378"/>
      <c r="GYM5" s="603"/>
      <c r="GYN5" s="603"/>
      <c r="GYO5" s="379"/>
      <c r="GYP5" s="380"/>
      <c r="GYQ5" s="380"/>
      <c r="GYR5" s="380"/>
      <c r="GYS5" s="378"/>
      <c r="GYT5" s="378"/>
      <c r="GYU5" s="603"/>
      <c r="GYV5" s="603"/>
      <c r="GYW5" s="379"/>
      <c r="GYX5" s="380"/>
      <c r="GYY5" s="380"/>
      <c r="GYZ5" s="380"/>
      <c r="GZA5" s="378"/>
      <c r="GZB5" s="378"/>
      <c r="GZC5" s="603"/>
      <c r="GZD5" s="603"/>
      <c r="GZE5" s="379"/>
      <c r="GZF5" s="380"/>
      <c r="GZG5" s="380"/>
      <c r="GZH5" s="380"/>
      <c r="GZI5" s="378"/>
      <c r="GZJ5" s="378"/>
      <c r="GZK5" s="603"/>
      <c r="GZL5" s="603"/>
      <c r="GZM5" s="379"/>
      <c r="GZN5" s="380"/>
      <c r="GZO5" s="380"/>
      <c r="GZP5" s="380"/>
      <c r="GZQ5" s="378"/>
      <c r="GZR5" s="378"/>
      <c r="GZS5" s="603"/>
      <c r="GZT5" s="603"/>
      <c r="GZU5" s="379"/>
      <c r="GZV5" s="380"/>
      <c r="GZW5" s="380"/>
      <c r="GZX5" s="380"/>
      <c r="GZY5" s="378"/>
      <c r="GZZ5" s="378"/>
      <c r="HAA5" s="603"/>
      <c r="HAB5" s="603"/>
      <c r="HAC5" s="379"/>
      <c r="HAD5" s="380"/>
      <c r="HAE5" s="380"/>
      <c r="HAF5" s="380"/>
      <c r="HAG5" s="378"/>
      <c r="HAH5" s="378"/>
      <c r="HAI5" s="603"/>
      <c r="HAJ5" s="603"/>
      <c r="HAK5" s="379"/>
      <c r="HAL5" s="380"/>
      <c r="HAM5" s="380"/>
      <c r="HAN5" s="380"/>
      <c r="HAO5" s="378"/>
      <c r="HAP5" s="378"/>
      <c r="HAQ5" s="603"/>
      <c r="HAR5" s="603"/>
      <c r="HAS5" s="379"/>
      <c r="HAT5" s="380"/>
      <c r="HAU5" s="380"/>
      <c r="HAV5" s="380"/>
      <c r="HAW5" s="378"/>
      <c r="HAX5" s="378"/>
      <c r="HAY5" s="603"/>
      <c r="HAZ5" s="603"/>
      <c r="HBA5" s="379"/>
      <c r="HBB5" s="380"/>
      <c r="HBC5" s="380"/>
      <c r="HBD5" s="380"/>
      <c r="HBE5" s="378"/>
      <c r="HBF5" s="378"/>
      <c r="HBG5" s="603"/>
      <c r="HBH5" s="603"/>
      <c r="HBI5" s="379"/>
      <c r="HBJ5" s="380"/>
      <c r="HBK5" s="380"/>
      <c r="HBL5" s="380"/>
      <c r="HBM5" s="378"/>
      <c r="HBN5" s="378"/>
      <c r="HBO5" s="603"/>
      <c r="HBP5" s="603"/>
      <c r="HBQ5" s="379"/>
      <c r="HBR5" s="380"/>
      <c r="HBS5" s="380"/>
      <c r="HBT5" s="380"/>
      <c r="HBU5" s="378"/>
      <c r="HBV5" s="378"/>
      <c r="HBW5" s="603"/>
      <c r="HBX5" s="603"/>
      <c r="HBY5" s="379"/>
      <c r="HBZ5" s="380"/>
      <c r="HCA5" s="380"/>
      <c r="HCB5" s="380"/>
      <c r="HCC5" s="378"/>
      <c r="HCD5" s="378"/>
      <c r="HCE5" s="603"/>
      <c r="HCF5" s="603"/>
      <c r="HCG5" s="379"/>
      <c r="HCH5" s="380"/>
      <c r="HCI5" s="380"/>
      <c r="HCJ5" s="380"/>
      <c r="HCK5" s="378"/>
      <c r="HCL5" s="378"/>
      <c r="HCM5" s="603"/>
      <c r="HCN5" s="603"/>
      <c r="HCO5" s="379"/>
      <c r="HCP5" s="380"/>
      <c r="HCQ5" s="380"/>
      <c r="HCR5" s="380"/>
      <c r="HCS5" s="378"/>
      <c r="HCT5" s="378"/>
      <c r="HCU5" s="603"/>
      <c r="HCV5" s="603"/>
      <c r="HCW5" s="379"/>
      <c r="HCX5" s="380"/>
      <c r="HCY5" s="380"/>
      <c r="HCZ5" s="380"/>
      <c r="HDA5" s="378"/>
      <c r="HDB5" s="378"/>
      <c r="HDC5" s="603"/>
      <c r="HDD5" s="603"/>
      <c r="HDE5" s="379"/>
      <c r="HDF5" s="380"/>
      <c r="HDG5" s="380"/>
      <c r="HDH5" s="380"/>
      <c r="HDI5" s="378"/>
      <c r="HDJ5" s="378"/>
      <c r="HDK5" s="603"/>
      <c r="HDL5" s="603"/>
      <c r="HDM5" s="379"/>
      <c r="HDN5" s="380"/>
      <c r="HDO5" s="380"/>
      <c r="HDP5" s="380"/>
      <c r="HDQ5" s="378"/>
      <c r="HDR5" s="378"/>
      <c r="HDS5" s="603"/>
      <c r="HDT5" s="603"/>
      <c r="HDU5" s="379"/>
      <c r="HDV5" s="380"/>
      <c r="HDW5" s="380"/>
      <c r="HDX5" s="380"/>
      <c r="HDY5" s="378"/>
      <c r="HDZ5" s="378"/>
      <c r="HEA5" s="603"/>
      <c r="HEB5" s="603"/>
      <c r="HEC5" s="379"/>
      <c r="HED5" s="380"/>
      <c r="HEE5" s="380"/>
      <c r="HEF5" s="380"/>
      <c r="HEG5" s="378"/>
      <c r="HEH5" s="378"/>
      <c r="HEI5" s="603"/>
      <c r="HEJ5" s="603"/>
      <c r="HEK5" s="379"/>
      <c r="HEL5" s="380"/>
      <c r="HEM5" s="380"/>
      <c r="HEN5" s="380"/>
      <c r="HEO5" s="378"/>
      <c r="HEP5" s="378"/>
      <c r="HEQ5" s="603"/>
      <c r="HER5" s="603"/>
      <c r="HES5" s="379"/>
      <c r="HET5" s="380"/>
      <c r="HEU5" s="380"/>
      <c r="HEV5" s="380"/>
      <c r="HEW5" s="378"/>
      <c r="HEX5" s="378"/>
      <c r="HEY5" s="603"/>
      <c r="HEZ5" s="603"/>
      <c r="HFA5" s="379"/>
      <c r="HFB5" s="380"/>
      <c r="HFC5" s="380"/>
      <c r="HFD5" s="380"/>
      <c r="HFE5" s="378"/>
      <c r="HFF5" s="378"/>
      <c r="HFG5" s="603"/>
      <c r="HFH5" s="603"/>
      <c r="HFI5" s="379"/>
      <c r="HFJ5" s="380"/>
      <c r="HFK5" s="380"/>
      <c r="HFL5" s="380"/>
      <c r="HFM5" s="378"/>
      <c r="HFN5" s="378"/>
      <c r="HFO5" s="603"/>
      <c r="HFP5" s="603"/>
      <c r="HFQ5" s="379"/>
      <c r="HFR5" s="380"/>
      <c r="HFS5" s="380"/>
      <c r="HFT5" s="380"/>
      <c r="HFU5" s="378"/>
      <c r="HFV5" s="378"/>
      <c r="HFW5" s="603"/>
      <c r="HFX5" s="603"/>
      <c r="HFY5" s="379"/>
      <c r="HFZ5" s="380"/>
      <c r="HGA5" s="380"/>
      <c r="HGB5" s="380"/>
      <c r="HGC5" s="378"/>
      <c r="HGD5" s="378"/>
      <c r="HGE5" s="603"/>
      <c r="HGF5" s="603"/>
      <c r="HGG5" s="379"/>
      <c r="HGH5" s="380"/>
      <c r="HGI5" s="380"/>
      <c r="HGJ5" s="380"/>
      <c r="HGK5" s="378"/>
      <c r="HGL5" s="378"/>
      <c r="HGM5" s="603"/>
      <c r="HGN5" s="603"/>
      <c r="HGO5" s="379"/>
      <c r="HGP5" s="380"/>
      <c r="HGQ5" s="380"/>
      <c r="HGR5" s="380"/>
      <c r="HGS5" s="378"/>
      <c r="HGT5" s="378"/>
      <c r="HGU5" s="603"/>
      <c r="HGV5" s="603"/>
      <c r="HGW5" s="379"/>
      <c r="HGX5" s="380"/>
      <c r="HGY5" s="380"/>
      <c r="HGZ5" s="380"/>
      <c r="HHA5" s="378"/>
      <c r="HHB5" s="378"/>
      <c r="HHC5" s="603"/>
      <c r="HHD5" s="603"/>
      <c r="HHE5" s="379"/>
      <c r="HHF5" s="380"/>
      <c r="HHG5" s="380"/>
      <c r="HHH5" s="380"/>
      <c r="HHI5" s="378"/>
      <c r="HHJ5" s="378"/>
      <c r="HHK5" s="603"/>
      <c r="HHL5" s="603"/>
      <c r="HHM5" s="379"/>
      <c r="HHN5" s="380"/>
      <c r="HHO5" s="380"/>
      <c r="HHP5" s="380"/>
      <c r="HHQ5" s="378"/>
      <c r="HHR5" s="378"/>
      <c r="HHS5" s="603"/>
      <c r="HHT5" s="603"/>
      <c r="HHU5" s="379"/>
      <c r="HHV5" s="380"/>
      <c r="HHW5" s="380"/>
      <c r="HHX5" s="380"/>
      <c r="HHY5" s="378"/>
      <c r="HHZ5" s="378"/>
      <c r="HIA5" s="603"/>
      <c r="HIB5" s="603"/>
      <c r="HIC5" s="379"/>
      <c r="HID5" s="380"/>
      <c r="HIE5" s="380"/>
      <c r="HIF5" s="380"/>
      <c r="HIG5" s="378"/>
      <c r="HIH5" s="378"/>
      <c r="HII5" s="603"/>
      <c r="HIJ5" s="603"/>
      <c r="HIK5" s="379"/>
      <c r="HIL5" s="380"/>
      <c r="HIM5" s="380"/>
      <c r="HIN5" s="380"/>
      <c r="HIO5" s="378"/>
      <c r="HIP5" s="378"/>
      <c r="HIQ5" s="603"/>
      <c r="HIR5" s="603"/>
      <c r="HIS5" s="379"/>
      <c r="HIT5" s="380"/>
      <c r="HIU5" s="380"/>
      <c r="HIV5" s="380"/>
      <c r="HIW5" s="378"/>
      <c r="HIX5" s="378"/>
      <c r="HIY5" s="603"/>
      <c r="HIZ5" s="603"/>
      <c r="HJA5" s="379"/>
      <c r="HJB5" s="380"/>
      <c r="HJC5" s="380"/>
      <c r="HJD5" s="380"/>
      <c r="HJE5" s="378"/>
      <c r="HJF5" s="378"/>
      <c r="HJG5" s="603"/>
      <c r="HJH5" s="603"/>
      <c r="HJI5" s="379"/>
      <c r="HJJ5" s="380"/>
      <c r="HJK5" s="380"/>
      <c r="HJL5" s="380"/>
      <c r="HJM5" s="378"/>
      <c r="HJN5" s="378"/>
      <c r="HJO5" s="603"/>
      <c r="HJP5" s="603"/>
      <c r="HJQ5" s="379"/>
      <c r="HJR5" s="380"/>
      <c r="HJS5" s="380"/>
      <c r="HJT5" s="380"/>
      <c r="HJU5" s="378"/>
      <c r="HJV5" s="378"/>
      <c r="HJW5" s="603"/>
      <c r="HJX5" s="603"/>
      <c r="HJY5" s="379"/>
      <c r="HJZ5" s="380"/>
      <c r="HKA5" s="380"/>
      <c r="HKB5" s="380"/>
      <c r="HKC5" s="378"/>
      <c r="HKD5" s="378"/>
      <c r="HKE5" s="603"/>
      <c r="HKF5" s="603"/>
      <c r="HKG5" s="379"/>
      <c r="HKH5" s="380"/>
      <c r="HKI5" s="380"/>
      <c r="HKJ5" s="380"/>
      <c r="HKK5" s="378"/>
      <c r="HKL5" s="378"/>
      <c r="HKM5" s="603"/>
      <c r="HKN5" s="603"/>
      <c r="HKO5" s="379"/>
      <c r="HKP5" s="380"/>
      <c r="HKQ5" s="380"/>
      <c r="HKR5" s="380"/>
      <c r="HKS5" s="378"/>
      <c r="HKT5" s="378"/>
      <c r="HKU5" s="603"/>
      <c r="HKV5" s="603"/>
      <c r="HKW5" s="379"/>
      <c r="HKX5" s="380"/>
      <c r="HKY5" s="380"/>
      <c r="HKZ5" s="380"/>
      <c r="HLA5" s="378"/>
      <c r="HLB5" s="378"/>
      <c r="HLC5" s="603"/>
      <c r="HLD5" s="603"/>
      <c r="HLE5" s="379"/>
      <c r="HLF5" s="380"/>
      <c r="HLG5" s="380"/>
      <c r="HLH5" s="380"/>
      <c r="HLI5" s="378"/>
      <c r="HLJ5" s="378"/>
      <c r="HLK5" s="603"/>
      <c r="HLL5" s="603"/>
      <c r="HLM5" s="379"/>
      <c r="HLN5" s="380"/>
      <c r="HLO5" s="380"/>
      <c r="HLP5" s="380"/>
      <c r="HLQ5" s="378"/>
      <c r="HLR5" s="378"/>
      <c r="HLS5" s="603"/>
      <c r="HLT5" s="603"/>
      <c r="HLU5" s="379"/>
      <c r="HLV5" s="380"/>
      <c r="HLW5" s="380"/>
      <c r="HLX5" s="380"/>
      <c r="HLY5" s="378"/>
      <c r="HLZ5" s="378"/>
      <c r="HMA5" s="603"/>
      <c r="HMB5" s="603"/>
      <c r="HMC5" s="379"/>
      <c r="HMD5" s="380"/>
      <c r="HME5" s="380"/>
      <c r="HMF5" s="380"/>
      <c r="HMG5" s="378"/>
      <c r="HMH5" s="378"/>
      <c r="HMI5" s="603"/>
      <c r="HMJ5" s="603"/>
      <c r="HMK5" s="379"/>
      <c r="HML5" s="380"/>
      <c r="HMM5" s="380"/>
      <c r="HMN5" s="380"/>
      <c r="HMO5" s="378"/>
      <c r="HMP5" s="378"/>
      <c r="HMQ5" s="603"/>
      <c r="HMR5" s="603"/>
      <c r="HMS5" s="379"/>
      <c r="HMT5" s="380"/>
      <c r="HMU5" s="380"/>
      <c r="HMV5" s="380"/>
      <c r="HMW5" s="378"/>
      <c r="HMX5" s="378"/>
      <c r="HMY5" s="603"/>
      <c r="HMZ5" s="603"/>
      <c r="HNA5" s="379"/>
      <c r="HNB5" s="380"/>
      <c r="HNC5" s="380"/>
      <c r="HND5" s="380"/>
      <c r="HNE5" s="378"/>
      <c r="HNF5" s="378"/>
      <c r="HNG5" s="603"/>
      <c r="HNH5" s="603"/>
      <c r="HNI5" s="379"/>
      <c r="HNJ5" s="380"/>
      <c r="HNK5" s="380"/>
      <c r="HNL5" s="380"/>
      <c r="HNM5" s="378"/>
      <c r="HNN5" s="378"/>
      <c r="HNO5" s="603"/>
      <c r="HNP5" s="603"/>
      <c r="HNQ5" s="379"/>
      <c r="HNR5" s="380"/>
      <c r="HNS5" s="380"/>
      <c r="HNT5" s="380"/>
      <c r="HNU5" s="378"/>
      <c r="HNV5" s="378"/>
      <c r="HNW5" s="603"/>
      <c r="HNX5" s="603"/>
      <c r="HNY5" s="379"/>
      <c r="HNZ5" s="380"/>
      <c r="HOA5" s="380"/>
      <c r="HOB5" s="380"/>
      <c r="HOC5" s="378"/>
      <c r="HOD5" s="378"/>
      <c r="HOE5" s="603"/>
      <c r="HOF5" s="603"/>
      <c r="HOG5" s="379"/>
      <c r="HOH5" s="380"/>
      <c r="HOI5" s="380"/>
      <c r="HOJ5" s="380"/>
      <c r="HOK5" s="378"/>
      <c r="HOL5" s="378"/>
      <c r="HOM5" s="603"/>
      <c r="HON5" s="603"/>
      <c r="HOO5" s="379"/>
      <c r="HOP5" s="380"/>
      <c r="HOQ5" s="380"/>
      <c r="HOR5" s="380"/>
      <c r="HOS5" s="378"/>
      <c r="HOT5" s="378"/>
      <c r="HOU5" s="603"/>
      <c r="HOV5" s="603"/>
      <c r="HOW5" s="379"/>
      <c r="HOX5" s="380"/>
      <c r="HOY5" s="380"/>
      <c r="HOZ5" s="380"/>
      <c r="HPA5" s="378"/>
      <c r="HPB5" s="378"/>
      <c r="HPC5" s="603"/>
      <c r="HPD5" s="603"/>
      <c r="HPE5" s="379"/>
      <c r="HPF5" s="380"/>
      <c r="HPG5" s="380"/>
      <c r="HPH5" s="380"/>
      <c r="HPI5" s="378"/>
      <c r="HPJ5" s="378"/>
      <c r="HPK5" s="603"/>
      <c r="HPL5" s="603"/>
      <c r="HPM5" s="379"/>
      <c r="HPN5" s="380"/>
      <c r="HPO5" s="380"/>
      <c r="HPP5" s="380"/>
      <c r="HPQ5" s="378"/>
      <c r="HPR5" s="378"/>
      <c r="HPS5" s="603"/>
      <c r="HPT5" s="603"/>
      <c r="HPU5" s="379"/>
      <c r="HPV5" s="380"/>
      <c r="HPW5" s="380"/>
      <c r="HPX5" s="380"/>
      <c r="HPY5" s="378"/>
      <c r="HPZ5" s="378"/>
      <c r="HQA5" s="603"/>
      <c r="HQB5" s="603"/>
      <c r="HQC5" s="379"/>
      <c r="HQD5" s="380"/>
      <c r="HQE5" s="380"/>
      <c r="HQF5" s="380"/>
      <c r="HQG5" s="378"/>
      <c r="HQH5" s="378"/>
      <c r="HQI5" s="603"/>
      <c r="HQJ5" s="603"/>
      <c r="HQK5" s="379"/>
      <c r="HQL5" s="380"/>
      <c r="HQM5" s="380"/>
      <c r="HQN5" s="380"/>
      <c r="HQO5" s="378"/>
      <c r="HQP5" s="378"/>
      <c r="HQQ5" s="603"/>
      <c r="HQR5" s="603"/>
      <c r="HQS5" s="379"/>
      <c r="HQT5" s="380"/>
      <c r="HQU5" s="380"/>
      <c r="HQV5" s="380"/>
      <c r="HQW5" s="378"/>
      <c r="HQX5" s="378"/>
      <c r="HQY5" s="603"/>
      <c r="HQZ5" s="603"/>
      <c r="HRA5" s="379"/>
      <c r="HRB5" s="380"/>
      <c r="HRC5" s="380"/>
      <c r="HRD5" s="380"/>
      <c r="HRE5" s="378"/>
      <c r="HRF5" s="378"/>
      <c r="HRG5" s="603"/>
      <c r="HRH5" s="603"/>
      <c r="HRI5" s="379"/>
      <c r="HRJ5" s="380"/>
      <c r="HRK5" s="380"/>
      <c r="HRL5" s="380"/>
      <c r="HRM5" s="378"/>
      <c r="HRN5" s="378"/>
      <c r="HRO5" s="603"/>
      <c r="HRP5" s="603"/>
      <c r="HRQ5" s="379"/>
      <c r="HRR5" s="380"/>
      <c r="HRS5" s="380"/>
      <c r="HRT5" s="380"/>
      <c r="HRU5" s="378"/>
      <c r="HRV5" s="378"/>
      <c r="HRW5" s="603"/>
      <c r="HRX5" s="603"/>
      <c r="HRY5" s="379"/>
      <c r="HRZ5" s="380"/>
      <c r="HSA5" s="380"/>
      <c r="HSB5" s="380"/>
      <c r="HSC5" s="378"/>
      <c r="HSD5" s="378"/>
      <c r="HSE5" s="603"/>
      <c r="HSF5" s="603"/>
      <c r="HSG5" s="379"/>
      <c r="HSH5" s="380"/>
      <c r="HSI5" s="380"/>
      <c r="HSJ5" s="380"/>
      <c r="HSK5" s="378"/>
      <c r="HSL5" s="378"/>
      <c r="HSM5" s="603"/>
      <c r="HSN5" s="603"/>
      <c r="HSO5" s="379"/>
      <c r="HSP5" s="380"/>
      <c r="HSQ5" s="380"/>
      <c r="HSR5" s="380"/>
      <c r="HSS5" s="378"/>
      <c r="HST5" s="378"/>
      <c r="HSU5" s="603"/>
      <c r="HSV5" s="603"/>
      <c r="HSW5" s="379"/>
      <c r="HSX5" s="380"/>
      <c r="HSY5" s="380"/>
      <c r="HSZ5" s="380"/>
      <c r="HTA5" s="378"/>
      <c r="HTB5" s="378"/>
      <c r="HTC5" s="603"/>
      <c r="HTD5" s="603"/>
      <c r="HTE5" s="379"/>
      <c r="HTF5" s="380"/>
      <c r="HTG5" s="380"/>
      <c r="HTH5" s="380"/>
      <c r="HTI5" s="378"/>
      <c r="HTJ5" s="378"/>
      <c r="HTK5" s="603"/>
      <c r="HTL5" s="603"/>
      <c r="HTM5" s="379"/>
      <c r="HTN5" s="380"/>
      <c r="HTO5" s="380"/>
      <c r="HTP5" s="380"/>
      <c r="HTQ5" s="378"/>
      <c r="HTR5" s="378"/>
      <c r="HTS5" s="603"/>
      <c r="HTT5" s="603"/>
      <c r="HTU5" s="379"/>
      <c r="HTV5" s="380"/>
      <c r="HTW5" s="380"/>
      <c r="HTX5" s="380"/>
      <c r="HTY5" s="378"/>
      <c r="HTZ5" s="378"/>
      <c r="HUA5" s="603"/>
      <c r="HUB5" s="603"/>
      <c r="HUC5" s="379"/>
      <c r="HUD5" s="380"/>
      <c r="HUE5" s="380"/>
      <c r="HUF5" s="380"/>
      <c r="HUG5" s="378"/>
      <c r="HUH5" s="378"/>
      <c r="HUI5" s="603"/>
      <c r="HUJ5" s="603"/>
      <c r="HUK5" s="379"/>
      <c r="HUL5" s="380"/>
      <c r="HUM5" s="380"/>
      <c r="HUN5" s="380"/>
      <c r="HUO5" s="378"/>
      <c r="HUP5" s="378"/>
      <c r="HUQ5" s="603"/>
      <c r="HUR5" s="603"/>
      <c r="HUS5" s="379"/>
      <c r="HUT5" s="380"/>
      <c r="HUU5" s="380"/>
      <c r="HUV5" s="380"/>
      <c r="HUW5" s="378"/>
      <c r="HUX5" s="378"/>
      <c r="HUY5" s="603"/>
      <c r="HUZ5" s="603"/>
      <c r="HVA5" s="379"/>
      <c r="HVB5" s="380"/>
      <c r="HVC5" s="380"/>
      <c r="HVD5" s="380"/>
      <c r="HVE5" s="378"/>
      <c r="HVF5" s="378"/>
      <c r="HVG5" s="603"/>
      <c r="HVH5" s="603"/>
      <c r="HVI5" s="379"/>
      <c r="HVJ5" s="380"/>
      <c r="HVK5" s="380"/>
      <c r="HVL5" s="380"/>
      <c r="HVM5" s="378"/>
      <c r="HVN5" s="378"/>
      <c r="HVO5" s="603"/>
      <c r="HVP5" s="603"/>
      <c r="HVQ5" s="379"/>
      <c r="HVR5" s="380"/>
      <c r="HVS5" s="380"/>
      <c r="HVT5" s="380"/>
      <c r="HVU5" s="378"/>
      <c r="HVV5" s="378"/>
      <c r="HVW5" s="603"/>
      <c r="HVX5" s="603"/>
      <c r="HVY5" s="379"/>
      <c r="HVZ5" s="380"/>
      <c r="HWA5" s="380"/>
      <c r="HWB5" s="380"/>
      <c r="HWC5" s="378"/>
      <c r="HWD5" s="378"/>
      <c r="HWE5" s="603"/>
      <c r="HWF5" s="603"/>
      <c r="HWG5" s="379"/>
      <c r="HWH5" s="380"/>
      <c r="HWI5" s="380"/>
      <c r="HWJ5" s="380"/>
      <c r="HWK5" s="378"/>
      <c r="HWL5" s="378"/>
      <c r="HWM5" s="603"/>
      <c r="HWN5" s="603"/>
      <c r="HWO5" s="379"/>
      <c r="HWP5" s="380"/>
      <c r="HWQ5" s="380"/>
      <c r="HWR5" s="380"/>
      <c r="HWS5" s="378"/>
      <c r="HWT5" s="378"/>
      <c r="HWU5" s="603"/>
      <c r="HWV5" s="603"/>
      <c r="HWW5" s="379"/>
      <c r="HWX5" s="380"/>
      <c r="HWY5" s="380"/>
      <c r="HWZ5" s="380"/>
      <c r="HXA5" s="378"/>
      <c r="HXB5" s="378"/>
      <c r="HXC5" s="603"/>
      <c r="HXD5" s="603"/>
      <c r="HXE5" s="379"/>
      <c r="HXF5" s="380"/>
      <c r="HXG5" s="380"/>
      <c r="HXH5" s="380"/>
      <c r="HXI5" s="378"/>
      <c r="HXJ5" s="378"/>
      <c r="HXK5" s="603"/>
      <c r="HXL5" s="603"/>
      <c r="HXM5" s="379"/>
      <c r="HXN5" s="380"/>
      <c r="HXO5" s="380"/>
      <c r="HXP5" s="380"/>
      <c r="HXQ5" s="378"/>
      <c r="HXR5" s="378"/>
      <c r="HXS5" s="603"/>
      <c r="HXT5" s="603"/>
      <c r="HXU5" s="379"/>
      <c r="HXV5" s="380"/>
      <c r="HXW5" s="380"/>
      <c r="HXX5" s="380"/>
      <c r="HXY5" s="378"/>
      <c r="HXZ5" s="378"/>
      <c r="HYA5" s="603"/>
      <c r="HYB5" s="603"/>
      <c r="HYC5" s="379"/>
      <c r="HYD5" s="380"/>
      <c r="HYE5" s="380"/>
      <c r="HYF5" s="380"/>
      <c r="HYG5" s="378"/>
      <c r="HYH5" s="378"/>
      <c r="HYI5" s="603"/>
      <c r="HYJ5" s="603"/>
      <c r="HYK5" s="379"/>
      <c r="HYL5" s="380"/>
      <c r="HYM5" s="380"/>
      <c r="HYN5" s="380"/>
      <c r="HYO5" s="378"/>
      <c r="HYP5" s="378"/>
      <c r="HYQ5" s="603"/>
      <c r="HYR5" s="603"/>
      <c r="HYS5" s="379"/>
      <c r="HYT5" s="380"/>
      <c r="HYU5" s="380"/>
      <c r="HYV5" s="380"/>
      <c r="HYW5" s="378"/>
      <c r="HYX5" s="378"/>
      <c r="HYY5" s="603"/>
      <c r="HYZ5" s="603"/>
      <c r="HZA5" s="379"/>
      <c r="HZB5" s="380"/>
      <c r="HZC5" s="380"/>
      <c r="HZD5" s="380"/>
      <c r="HZE5" s="378"/>
      <c r="HZF5" s="378"/>
      <c r="HZG5" s="603"/>
      <c r="HZH5" s="603"/>
      <c r="HZI5" s="379"/>
      <c r="HZJ5" s="380"/>
      <c r="HZK5" s="380"/>
      <c r="HZL5" s="380"/>
      <c r="HZM5" s="378"/>
      <c r="HZN5" s="378"/>
      <c r="HZO5" s="603"/>
      <c r="HZP5" s="603"/>
      <c r="HZQ5" s="379"/>
      <c r="HZR5" s="380"/>
      <c r="HZS5" s="380"/>
      <c r="HZT5" s="380"/>
      <c r="HZU5" s="378"/>
      <c r="HZV5" s="378"/>
      <c r="HZW5" s="603"/>
      <c r="HZX5" s="603"/>
      <c r="HZY5" s="379"/>
      <c r="HZZ5" s="380"/>
      <c r="IAA5" s="380"/>
      <c r="IAB5" s="380"/>
      <c r="IAC5" s="378"/>
      <c r="IAD5" s="378"/>
      <c r="IAE5" s="603"/>
      <c r="IAF5" s="603"/>
      <c r="IAG5" s="379"/>
      <c r="IAH5" s="380"/>
      <c r="IAI5" s="380"/>
      <c r="IAJ5" s="380"/>
      <c r="IAK5" s="378"/>
      <c r="IAL5" s="378"/>
      <c r="IAM5" s="603"/>
      <c r="IAN5" s="603"/>
      <c r="IAO5" s="379"/>
      <c r="IAP5" s="380"/>
      <c r="IAQ5" s="380"/>
      <c r="IAR5" s="380"/>
      <c r="IAS5" s="378"/>
      <c r="IAT5" s="378"/>
      <c r="IAU5" s="603"/>
      <c r="IAV5" s="603"/>
      <c r="IAW5" s="379"/>
      <c r="IAX5" s="380"/>
      <c r="IAY5" s="380"/>
      <c r="IAZ5" s="380"/>
      <c r="IBA5" s="378"/>
      <c r="IBB5" s="378"/>
      <c r="IBC5" s="603"/>
      <c r="IBD5" s="603"/>
      <c r="IBE5" s="379"/>
      <c r="IBF5" s="380"/>
      <c r="IBG5" s="380"/>
      <c r="IBH5" s="380"/>
      <c r="IBI5" s="378"/>
      <c r="IBJ5" s="378"/>
      <c r="IBK5" s="603"/>
      <c r="IBL5" s="603"/>
      <c r="IBM5" s="379"/>
      <c r="IBN5" s="380"/>
      <c r="IBO5" s="380"/>
      <c r="IBP5" s="380"/>
      <c r="IBQ5" s="378"/>
      <c r="IBR5" s="378"/>
      <c r="IBS5" s="603"/>
      <c r="IBT5" s="603"/>
      <c r="IBU5" s="379"/>
      <c r="IBV5" s="380"/>
      <c r="IBW5" s="380"/>
      <c r="IBX5" s="380"/>
      <c r="IBY5" s="378"/>
      <c r="IBZ5" s="378"/>
      <c r="ICA5" s="603"/>
      <c r="ICB5" s="603"/>
      <c r="ICC5" s="379"/>
      <c r="ICD5" s="380"/>
      <c r="ICE5" s="380"/>
      <c r="ICF5" s="380"/>
      <c r="ICG5" s="378"/>
      <c r="ICH5" s="378"/>
      <c r="ICI5" s="603"/>
      <c r="ICJ5" s="603"/>
      <c r="ICK5" s="379"/>
      <c r="ICL5" s="380"/>
      <c r="ICM5" s="380"/>
      <c r="ICN5" s="380"/>
      <c r="ICO5" s="378"/>
      <c r="ICP5" s="378"/>
      <c r="ICQ5" s="603"/>
      <c r="ICR5" s="603"/>
      <c r="ICS5" s="379"/>
      <c r="ICT5" s="380"/>
      <c r="ICU5" s="380"/>
      <c r="ICV5" s="380"/>
      <c r="ICW5" s="378"/>
      <c r="ICX5" s="378"/>
      <c r="ICY5" s="603"/>
      <c r="ICZ5" s="603"/>
      <c r="IDA5" s="379"/>
      <c r="IDB5" s="380"/>
      <c r="IDC5" s="380"/>
      <c r="IDD5" s="380"/>
      <c r="IDE5" s="378"/>
      <c r="IDF5" s="378"/>
      <c r="IDG5" s="603"/>
      <c r="IDH5" s="603"/>
      <c r="IDI5" s="379"/>
      <c r="IDJ5" s="380"/>
      <c r="IDK5" s="380"/>
      <c r="IDL5" s="380"/>
      <c r="IDM5" s="378"/>
      <c r="IDN5" s="378"/>
      <c r="IDO5" s="603"/>
      <c r="IDP5" s="603"/>
      <c r="IDQ5" s="379"/>
      <c r="IDR5" s="380"/>
      <c r="IDS5" s="380"/>
      <c r="IDT5" s="380"/>
      <c r="IDU5" s="378"/>
      <c r="IDV5" s="378"/>
      <c r="IDW5" s="603"/>
      <c r="IDX5" s="603"/>
      <c r="IDY5" s="379"/>
      <c r="IDZ5" s="380"/>
      <c r="IEA5" s="380"/>
      <c r="IEB5" s="380"/>
      <c r="IEC5" s="378"/>
      <c r="IED5" s="378"/>
      <c r="IEE5" s="603"/>
      <c r="IEF5" s="603"/>
      <c r="IEG5" s="379"/>
      <c r="IEH5" s="380"/>
      <c r="IEI5" s="380"/>
      <c r="IEJ5" s="380"/>
      <c r="IEK5" s="378"/>
      <c r="IEL5" s="378"/>
      <c r="IEM5" s="603"/>
      <c r="IEN5" s="603"/>
      <c r="IEO5" s="379"/>
      <c r="IEP5" s="380"/>
      <c r="IEQ5" s="380"/>
      <c r="IER5" s="380"/>
      <c r="IES5" s="378"/>
      <c r="IET5" s="378"/>
      <c r="IEU5" s="603"/>
      <c r="IEV5" s="603"/>
      <c r="IEW5" s="379"/>
      <c r="IEX5" s="380"/>
      <c r="IEY5" s="380"/>
      <c r="IEZ5" s="380"/>
      <c r="IFA5" s="378"/>
      <c r="IFB5" s="378"/>
      <c r="IFC5" s="603"/>
      <c r="IFD5" s="603"/>
      <c r="IFE5" s="379"/>
      <c r="IFF5" s="380"/>
      <c r="IFG5" s="380"/>
      <c r="IFH5" s="380"/>
      <c r="IFI5" s="378"/>
      <c r="IFJ5" s="378"/>
      <c r="IFK5" s="603"/>
      <c r="IFL5" s="603"/>
      <c r="IFM5" s="379"/>
      <c r="IFN5" s="380"/>
      <c r="IFO5" s="380"/>
      <c r="IFP5" s="380"/>
      <c r="IFQ5" s="378"/>
      <c r="IFR5" s="378"/>
      <c r="IFS5" s="603"/>
      <c r="IFT5" s="603"/>
      <c r="IFU5" s="379"/>
      <c r="IFV5" s="380"/>
      <c r="IFW5" s="380"/>
      <c r="IFX5" s="380"/>
      <c r="IFY5" s="378"/>
      <c r="IFZ5" s="378"/>
      <c r="IGA5" s="603"/>
      <c r="IGB5" s="603"/>
      <c r="IGC5" s="379"/>
      <c r="IGD5" s="380"/>
      <c r="IGE5" s="380"/>
      <c r="IGF5" s="380"/>
      <c r="IGG5" s="378"/>
      <c r="IGH5" s="378"/>
      <c r="IGI5" s="603"/>
      <c r="IGJ5" s="603"/>
      <c r="IGK5" s="379"/>
      <c r="IGL5" s="380"/>
      <c r="IGM5" s="380"/>
      <c r="IGN5" s="380"/>
      <c r="IGO5" s="378"/>
      <c r="IGP5" s="378"/>
      <c r="IGQ5" s="603"/>
      <c r="IGR5" s="603"/>
      <c r="IGS5" s="379"/>
      <c r="IGT5" s="380"/>
      <c r="IGU5" s="380"/>
      <c r="IGV5" s="380"/>
      <c r="IGW5" s="378"/>
      <c r="IGX5" s="378"/>
      <c r="IGY5" s="603"/>
      <c r="IGZ5" s="603"/>
      <c r="IHA5" s="379"/>
      <c r="IHB5" s="380"/>
      <c r="IHC5" s="380"/>
      <c r="IHD5" s="380"/>
      <c r="IHE5" s="378"/>
      <c r="IHF5" s="378"/>
      <c r="IHG5" s="603"/>
      <c r="IHH5" s="603"/>
      <c r="IHI5" s="379"/>
      <c r="IHJ5" s="380"/>
      <c r="IHK5" s="380"/>
      <c r="IHL5" s="380"/>
      <c r="IHM5" s="378"/>
      <c r="IHN5" s="378"/>
      <c r="IHO5" s="603"/>
      <c r="IHP5" s="603"/>
      <c r="IHQ5" s="379"/>
      <c r="IHR5" s="380"/>
      <c r="IHS5" s="380"/>
      <c r="IHT5" s="380"/>
      <c r="IHU5" s="378"/>
      <c r="IHV5" s="378"/>
      <c r="IHW5" s="603"/>
      <c r="IHX5" s="603"/>
      <c r="IHY5" s="379"/>
      <c r="IHZ5" s="380"/>
      <c r="IIA5" s="380"/>
      <c r="IIB5" s="380"/>
      <c r="IIC5" s="378"/>
      <c r="IID5" s="378"/>
      <c r="IIE5" s="603"/>
      <c r="IIF5" s="603"/>
      <c r="IIG5" s="379"/>
      <c r="IIH5" s="380"/>
      <c r="III5" s="380"/>
      <c r="IIJ5" s="380"/>
      <c r="IIK5" s="378"/>
      <c r="IIL5" s="378"/>
      <c r="IIM5" s="603"/>
      <c r="IIN5" s="603"/>
      <c r="IIO5" s="379"/>
      <c r="IIP5" s="380"/>
      <c r="IIQ5" s="380"/>
      <c r="IIR5" s="380"/>
      <c r="IIS5" s="378"/>
      <c r="IIT5" s="378"/>
      <c r="IIU5" s="603"/>
      <c r="IIV5" s="603"/>
      <c r="IIW5" s="379"/>
      <c r="IIX5" s="380"/>
      <c r="IIY5" s="380"/>
      <c r="IIZ5" s="380"/>
      <c r="IJA5" s="378"/>
      <c r="IJB5" s="378"/>
      <c r="IJC5" s="603"/>
      <c r="IJD5" s="603"/>
      <c r="IJE5" s="379"/>
      <c r="IJF5" s="380"/>
      <c r="IJG5" s="380"/>
      <c r="IJH5" s="380"/>
      <c r="IJI5" s="378"/>
      <c r="IJJ5" s="378"/>
      <c r="IJK5" s="603"/>
      <c r="IJL5" s="603"/>
      <c r="IJM5" s="379"/>
      <c r="IJN5" s="380"/>
      <c r="IJO5" s="380"/>
      <c r="IJP5" s="380"/>
      <c r="IJQ5" s="378"/>
      <c r="IJR5" s="378"/>
      <c r="IJS5" s="603"/>
      <c r="IJT5" s="603"/>
      <c r="IJU5" s="379"/>
      <c r="IJV5" s="380"/>
      <c r="IJW5" s="380"/>
      <c r="IJX5" s="380"/>
      <c r="IJY5" s="378"/>
      <c r="IJZ5" s="378"/>
      <c r="IKA5" s="603"/>
      <c r="IKB5" s="603"/>
      <c r="IKC5" s="379"/>
      <c r="IKD5" s="380"/>
      <c r="IKE5" s="380"/>
      <c r="IKF5" s="380"/>
      <c r="IKG5" s="378"/>
      <c r="IKH5" s="378"/>
      <c r="IKI5" s="603"/>
      <c r="IKJ5" s="603"/>
      <c r="IKK5" s="379"/>
      <c r="IKL5" s="380"/>
      <c r="IKM5" s="380"/>
      <c r="IKN5" s="380"/>
      <c r="IKO5" s="378"/>
      <c r="IKP5" s="378"/>
      <c r="IKQ5" s="603"/>
      <c r="IKR5" s="603"/>
      <c r="IKS5" s="379"/>
      <c r="IKT5" s="380"/>
      <c r="IKU5" s="380"/>
      <c r="IKV5" s="380"/>
      <c r="IKW5" s="378"/>
      <c r="IKX5" s="378"/>
      <c r="IKY5" s="603"/>
      <c r="IKZ5" s="603"/>
      <c r="ILA5" s="379"/>
      <c r="ILB5" s="380"/>
      <c r="ILC5" s="380"/>
      <c r="ILD5" s="380"/>
      <c r="ILE5" s="378"/>
      <c r="ILF5" s="378"/>
      <c r="ILG5" s="603"/>
      <c r="ILH5" s="603"/>
      <c r="ILI5" s="379"/>
      <c r="ILJ5" s="380"/>
      <c r="ILK5" s="380"/>
      <c r="ILL5" s="380"/>
      <c r="ILM5" s="378"/>
      <c r="ILN5" s="378"/>
      <c r="ILO5" s="603"/>
      <c r="ILP5" s="603"/>
      <c r="ILQ5" s="379"/>
      <c r="ILR5" s="380"/>
      <c r="ILS5" s="380"/>
      <c r="ILT5" s="380"/>
      <c r="ILU5" s="378"/>
      <c r="ILV5" s="378"/>
      <c r="ILW5" s="603"/>
      <c r="ILX5" s="603"/>
      <c r="ILY5" s="379"/>
      <c r="ILZ5" s="380"/>
      <c r="IMA5" s="380"/>
      <c r="IMB5" s="380"/>
      <c r="IMC5" s="378"/>
      <c r="IMD5" s="378"/>
      <c r="IME5" s="603"/>
      <c r="IMF5" s="603"/>
      <c r="IMG5" s="379"/>
      <c r="IMH5" s="380"/>
      <c r="IMI5" s="380"/>
      <c r="IMJ5" s="380"/>
      <c r="IMK5" s="378"/>
      <c r="IML5" s="378"/>
      <c r="IMM5" s="603"/>
      <c r="IMN5" s="603"/>
      <c r="IMO5" s="379"/>
      <c r="IMP5" s="380"/>
      <c r="IMQ5" s="380"/>
      <c r="IMR5" s="380"/>
      <c r="IMS5" s="378"/>
      <c r="IMT5" s="378"/>
      <c r="IMU5" s="603"/>
      <c r="IMV5" s="603"/>
      <c r="IMW5" s="379"/>
      <c r="IMX5" s="380"/>
      <c r="IMY5" s="380"/>
      <c r="IMZ5" s="380"/>
      <c r="INA5" s="378"/>
      <c r="INB5" s="378"/>
      <c r="INC5" s="603"/>
      <c r="IND5" s="603"/>
      <c r="INE5" s="379"/>
      <c r="INF5" s="380"/>
      <c r="ING5" s="380"/>
      <c r="INH5" s="380"/>
      <c r="INI5" s="378"/>
      <c r="INJ5" s="378"/>
      <c r="INK5" s="603"/>
      <c r="INL5" s="603"/>
      <c r="INM5" s="379"/>
      <c r="INN5" s="380"/>
      <c r="INO5" s="380"/>
      <c r="INP5" s="380"/>
      <c r="INQ5" s="378"/>
      <c r="INR5" s="378"/>
      <c r="INS5" s="603"/>
      <c r="INT5" s="603"/>
      <c r="INU5" s="379"/>
      <c r="INV5" s="380"/>
      <c r="INW5" s="380"/>
      <c r="INX5" s="380"/>
      <c r="INY5" s="378"/>
      <c r="INZ5" s="378"/>
      <c r="IOA5" s="603"/>
      <c r="IOB5" s="603"/>
      <c r="IOC5" s="379"/>
      <c r="IOD5" s="380"/>
      <c r="IOE5" s="380"/>
      <c r="IOF5" s="380"/>
      <c r="IOG5" s="378"/>
      <c r="IOH5" s="378"/>
      <c r="IOI5" s="603"/>
      <c r="IOJ5" s="603"/>
      <c r="IOK5" s="379"/>
      <c r="IOL5" s="380"/>
      <c r="IOM5" s="380"/>
      <c r="ION5" s="380"/>
      <c r="IOO5" s="378"/>
      <c r="IOP5" s="378"/>
      <c r="IOQ5" s="603"/>
      <c r="IOR5" s="603"/>
      <c r="IOS5" s="379"/>
      <c r="IOT5" s="380"/>
      <c r="IOU5" s="380"/>
      <c r="IOV5" s="380"/>
      <c r="IOW5" s="378"/>
      <c r="IOX5" s="378"/>
      <c r="IOY5" s="603"/>
      <c r="IOZ5" s="603"/>
      <c r="IPA5" s="379"/>
      <c r="IPB5" s="380"/>
      <c r="IPC5" s="380"/>
      <c r="IPD5" s="380"/>
      <c r="IPE5" s="378"/>
      <c r="IPF5" s="378"/>
      <c r="IPG5" s="603"/>
      <c r="IPH5" s="603"/>
      <c r="IPI5" s="379"/>
      <c r="IPJ5" s="380"/>
      <c r="IPK5" s="380"/>
      <c r="IPL5" s="380"/>
      <c r="IPM5" s="378"/>
      <c r="IPN5" s="378"/>
      <c r="IPO5" s="603"/>
      <c r="IPP5" s="603"/>
      <c r="IPQ5" s="379"/>
      <c r="IPR5" s="380"/>
      <c r="IPS5" s="380"/>
      <c r="IPT5" s="380"/>
      <c r="IPU5" s="378"/>
      <c r="IPV5" s="378"/>
      <c r="IPW5" s="603"/>
      <c r="IPX5" s="603"/>
      <c r="IPY5" s="379"/>
      <c r="IPZ5" s="380"/>
      <c r="IQA5" s="380"/>
      <c r="IQB5" s="380"/>
      <c r="IQC5" s="378"/>
      <c r="IQD5" s="378"/>
      <c r="IQE5" s="603"/>
      <c r="IQF5" s="603"/>
      <c r="IQG5" s="379"/>
      <c r="IQH5" s="380"/>
      <c r="IQI5" s="380"/>
      <c r="IQJ5" s="380"/>
      <c r="IQK5" s="378"/>
      <c r="IQL5" s="378"/>
      <c r="IQM5" s="603"/>
      <c r="IQN5" s="603"/>
      <c r="IQO5" s="379"/>
      <c r="IQP5" s="380"/>
      <c r="IQQ5" s="380"/>
      <c r="IQR5" s="380"/>
      <c r="IQS5" s="378"/>
      <c r="IQT5" s="378"/>
      <c r="IQU5" s="603"/>
      <c r="IQV5" s="603"/>
      <c r="IQW5" s="379"/>
      <c r="IQX5" s="380"/>
      <c r="IQY5" s="380"/>
      <c r="IQZ5" s="380"/>
      <c r="IRA5" s="378"/>
      <c r="IRB5" s="378"/>
      <c r="IRC5" s="603"/>
      <c r="IRD5" s="603"/>
      <c r="IRE5" s="379"/>
      <c r="IRF5" s="380"/>
      <c r="IRG5" s="380"/>
      <c r="IRH5" s="380"/>
      <c r="IRI5" s="378"/>
      <c r="IRJ5" s="378"/>
      <c r="IRK5" s="603"/>
      <c r="IRL5" s="603"/>
      <c r="IRM5" s="379"/>
      <c r="IRN5" s="380"/>
      <c r="IRO5" s="380"/>
      <c r="IRP5" s="380"/>
      <c r="IRQ5" s="378"/>
      <c r="IRR5" s="378"/>
      <c r="IRS5" s="603"/>
      <c r="IRT5" s="603"/>
      <c r="IRU5" s="379"/>
      <c r="IRV5" s="380"/>
      <c r="IRW5" s="380"/>
      <c r="IRX5" s="380"/>
      <c r="IRY5" s="378"/>
      <c r="IRZ5" s="378"/>
      <c r="ISA5" s="603"/>
      <c r="ISB5" s="603"/>
      <c r="ISC5" s="379"/>
      <c r="ISD5" s="380"/>
      <c r="ISE5" s="380"/>
      <c r="ISF5" s="380"/>
      <c r="ISG5" s="378"/>
      <c r="ISH5" s="378"/>
      <c r="ISI5" s="603"/>
      <c r="ISJ5" s="603"/>
      <c r="ISK5" s="379"/>
      <c r="ISL5" s="380"/>
      <c r="ISM5" s="380"/>
      <c r="ISN5" s="380"/>
      <c r="ISO5" s="378"/>
      <c r="ISP5" s="378"/>
      <c r="ISQ5" s="603"/>
      <c r="ISR5" s="603"/>
      <c r="ISS5" s="379"/>
      <c r="IST5" s="380"/>
      <c r="ISU5" s="380"/>
      <c r="ISV5" s="380"/>
      <c r="ISW5" s="378"/>
      <c r="ISX5" s="378"/>
      <c r="ISY5" s="603"/>
      <c r="ISZ5" s="603"/>
      <c r="ITA5" s="379"/>
      <c r="ITB5" s="380"/>
      <c r="ITC5" s="380"/>
      <c r="ITD5" s="380"/>
      <c r="ITE5" s="378"/>
      <c r="ITF5" s="378"/>
      <c r="ITG5" s="603"/>
      <c r="ITH5" s="603"/>
      <c r="ITI5" s="379"/>
      <c r="ITJ5" s="380"/>
      <c r="ITK5" s="380"/>
      <c r="ITL5" s="380"/>
      <c r="ITM5" s="378"/>
      <c r="ITN5" s="378"/>
      <c r="ITO5" s="603"/>
      <c r="ITP5" s="603"/>
      <c r="ITQ5" s="379"/>
      <c r="ITR5" s="380"/>
      <c r="ITS5" s="380"/>
      <c r="ITT5" s="380"/>
      <c r="ITU5" s="378"/>
      <c r="ITV5" s="378"/>
      <c r="ITW5" s="603"/>
      <c r="ITX5" s="603"/>
      <c r="ITY5" s="379"/>
      <c r="ITZ5" s="380"/>
      <c r="IUA5" s="380"/>
      <c r="IUB5" s="380"/>
      <c r="IUC5" s="378"/>
      <c r="IUD5" s="378"/>
      <c r="IUE5" s="603"/>
      <c r="IUF5" s="603"/>
      <c r="IUG5" s="379"/>
      <c r="IUH5" s="380"/>
      <c r="IUI5" s="380"/>
      <c r="IUJ5" s="380"/>
      <c r="IUK5" s="378"/>
      <c r="IUL5" s="378"/>
      <c r="IUM5" s="603"/>
      <c r="IUN5" s="603"/>
      <c r="IUO5" s="379"/>
      <c r="IUP5" s="380"/>
      <c r="IUQ5" s="380"/>
      <c r="IUR5" s="380"/>
      <c r="IUS5" s="378"/>
      <c r="IUT5" s="378"/>
      <c r="IUU5" s="603"/>
      <c r="IUV5" s="603"/>
      <c r="IUW5" s="379"/>
      <c r="IUX5" s="380"/>
      <c r="IUY5" s="380"/>
      <c r="IUZ5" s="380"/>
      <c r="IVA5" s="378"/>
      <c r="IVB5" s="378"/>
      <c r="IVC5" s="603"/>
      <c r="IVD5" s="603"/>
      <c r="IVE5" s="379"/>
      <c r="IVF5" s="380"/>
      <c r="IVG5" s="380"/>
      <c r="IVH5" s="380"/>
      <c r="IVI5" s="378"/>
      <c r="IVJ5" s="378"/>
      <c r="IVK5" s="603"/>
      <c r="IVL5" s="603"/>
      <c r="IVM5" s="379"/>
      <c r="IVN5" s="380"/>
      <c r="IVO5" s="380"/>
      <c r="IVP5" s="380"/>
      <c r="IVQ5" s="378"/>
      <c r="IVR5" s="378"/>
      <c r="IVS5" s="603"/>
      <c r="IVT5" s="603"/>
      <c r="IVU5" s="379"/>
      <c r="IVV5" s="380"/>
      <c r="IVW5" s="380"/>
      <c r="IVX5" s="380"/>
      <c r="IVY5" s="378"/>
      <c r="IVZ5" s="378"/>
      <c r="IWA5" s="603"/>
      <c r="IWB5" s="603"/>
      <c r="IWC5" s="379"/>
      <c r="IWD5" s="380"/>
      <c r="IWE5" s="380"/>
      <c r="IWF5" s="380"/>
      <c r="IWG5" s="378"/>
      <c r="IWH5" s="378"/>
      <c r="IWI5" s="603"/>
      <c r="IWJ5" s="603"/>
      <c r="IWK5" s="379"/>
      <c r="IWL5" s="380"/>
      <c r="IWM5" s="380"/>
      <c r="IWN5" s="380"/>
      <c r="IWO5" s="378"/>
      <c r="IWP5" s="378"/>
      <c r="IWQ5" s="603"/>
      <c r="IWR5" s="603"/>
      <c r="IWS5" s="379"/>
      <c r="IWT5" s="380"/>
      <c r="IWU5" s="380"/>
      <c r="IWV5" s="380"/>
      <c r="IWW5" s="378"/>
      <c r="IWX5" s="378"/>
      <c r="IWY5" s="603"/>
      <c r="IWZ5" s="603"/>
      <c r="IXA5" s="379"/>
      <c r="IXB5" s="380"/>
      <c r="IXC5" s="380"/>
      <c r="IXD5" s="380"/>
      <c r="IXE5" s="378"/>
      <c r="IXF5" s="378"/>
      <c r="IXG5" s="603"/>
      <c r="IXH5" s="603"/>
      <c r="IXI5" s="379"/>
      <c r="IXJ5" s="380"/>
      <c r="IXK5" s="380"/>
      <c r="IXL5" s="380"/>
      <c r="IXM5" s="378"/>
      <c r="IXN5" s="378"/>
      <c r="IXO5" s="603"/>
      <c r="IXP5" s="603"/>
      <c r="IXQ5" s="379"/>
      <c r="IXR5" s="380"/>
      <c r="IXS5" s="380"/>
      <c r="IXT5" s="380"/>
      <c r="IXU5" s="378"/>
      <c r="IXV5" s="378"/>
      <c r="IXW5" s="603"/>
      <c r="IXX5" s="603"/>
      <c r="IXY5" s="379"/>
      <c r="IXZ5" s="380"/>
      <c r="IYA5" s="380"/>
      <c r="IYB5" s="380"/>
      <c r="IYC5" s="378"/>
      <c r="IYD5" s="378"/>
      <c r="IYE5" s="603"/>
      <c r="IYF5" s="603"/>
      <c r="IYG5" s="379"/>
      <c r="IYH5" s="380"/>
      <c r="IYI5" s="380"/>
      <c r="IYJ5" s="380"/>
      <c r="IYK5" s="378"/>
      <c r="IYL5" s="378"/>
      <c r="IYM5" s="603"/>
      <c r="IYN5" s="603"/>
      <c r="IYO5" s="379"/>
      <c r="IYP5" s="380"/>
      <c r="IYQ5" s="380"/>
      <c r="IYR5" s="380"/>
      <c r="IYS5" s="378"/>
      <c r="IYT5" s="378"/>
      <c r="IYU5" s="603"/>
      <c r="IYV5" s="603"/>
      <c r="IYW5" s="379"/>
      <c r="IYX5" s="380"/>
      <c r="IYY5" s="380"/>
      <c r="IYZ5" s="380"/>
      <c r="IZA5" s="378"/>
      <c r="IZB5" s="378"/>
      <c r="IZC5" s="603"/>
      <c r="IZD5" s="603"/>
      <c r="IZE5" s="379"/>
      <c r="IZF5" s="380"/>
      <c r="IZG5" s="380"/>
      <c r="IZH5" s="380"/>
      <c r="IZI5" s="378"/>
      <c r="IZJ5" s="378"/>
      <c r="IZK5" s="603"/>
      <c r="IZL5" s="603"/>
      <c r="IZM5" s="379"/>
      <c r="IZN5" s="380"/>
      <c r="IZO5" s="380"/>
      <c r="IZP5" s="380"/>
      <c r="IZQ5" s="378"/>
      <c r="IZR5" s="378"/>
      <c r="IZS5" s="603"/>
      <c r="IZT5" s="603"/>
      <c r="IZU5" s="379"/>
      <c r="IZV5" s="380"/>
      <c r="IZW5" s="380"/>
      <c r="IZX5" s="380"/>
      <c r="IZY5" s="378"/>
      <c r="IZZ5" s="378"/>
      <c r="JAA5" s="603"/>
      <c r="JAB5" s="603"/>
      <c r="JAC5" s="379"/>
      <c r="JAD5" s="380"/>
      <c r="JAE5" s="380"/>
      <c r="JAF5" s="380"/>
      <c r="JAG5" s="378"/>
      <c r="JAH5" s="378"/>
      <c r="JAI5" s="603"/>
      <c r="JAJ5" s="603"/>
      <c r="JAK5" s="379"/>
      <c r="JAL5" s="380"/>
      <c r="JAM5" s="380"/>
      <c r="JAN5" s="380"/>
      <c r="JAO5" s="378"/>
      <c r="JAP5" s="378"/>
      <c r="JAQ5" s="603"/>
      <c r="JAR5" s="603"/>
      <c r="JAS5" s="379"/>
      <c r="JAT5" s="380"/>
      <c r="JAU5" s="380"/>
      <c r="JAV5" s="380"/>
      <c r="JAW5" s="378"/>
      <c r="JAX5" s="378"/>
      <c r="JAY5" s="603"/>
      <c r="JAZ5" s="603"/>
      <c r="JBA5" s="379"/>
      <c r="JBB5" s="380"/>
      <c r="JBC5" s="380"/>
      <c r="JBD5" s="380"/>
      <c r="JBE5" s="378"/>
      <c r="JBF5" s="378"/>
      <c r="JBG5" s="603"/>
      <c r="JBH5" s="603"/>
      <c r="JBI5" s="379"/>
      <c r="JBJ5" s="380"/>
      <c r="JBK5" s="380"/>
      <c r="JBL5" s="380"/>
      <c r="JBM5" s="378"/>
      <c r="JBN5" s="378"/>
      <c r="JBO5" s="603"/>
      <c r="JBP5" s="603"/>
      <c r="JBQ5" s="379"/>
      <c r="JBR5" s="380"/>
      <c r="JBS5" s="380"/>
      <c r="JBT5" s="380"/>
      <c r="JBU5" s="378"/>
      <c r="JBV5" s="378"/>
      <c r="JBW5" s="603"/>
      <c r="JBX5" s="603"/>
      <c r="JBY5" s="379"/>
      <c r="JBZ5" s="380"/>
      <c r="JCA5" s="380"/>
      <c r="JCB5" s="380"/>
      <c r="JCC5" s="378"/>
      <c r="JCD5" s="378"/>
      <c r="JCE5" s="603"/>
      <c r="JCF5" s="603"/>
      <c r="JCG5" s="379"/>
      <c r="JCH5" s="380"/>
      <c r="JCI5" s="380"/>
      <c r="JCJ5" s="380"/>
      <c r="JCK5" s="378"/>
      <c r="JCL5" s="378"/>
      <c r="JCM5" s="603"/>
      <c r="JCN5" s="603"/>
      <c r="JCO5" s="379"/>
      <c r="JCP5" s="380"/>
      <c r="JCQ5" s="380"/>
      <c r="JCR5" s="380"/>
      <c r="JCS5" s="378"/>
      <c r="JCT5" s="378"/>
      <c r="JCU5" s="603"/>
      <c r="JCV5" s="603"/>
      <c r="JCW5" s="379"/>
      <c r="JCX5" s="380"/>
      <c r="JCY5" s="380"/>
      <c r="JCZ5" s="380"/>
      <c r="JDA5" s="378"/>
      <c r="JDB5" s="378"/>
      <c r="JDC5" s="603"/>
      <c r="JDD5" s="603"/>
      <c r="JDE5" s="379"/>
      <c r="JDF5" s="380"/>
      <c r="JDG5" s="380"/>
      <c r="JDH5" s="380"/>
      <c r="JDI5" s="378"/>
      <c r="JDJ5" s="378"/>
      <c r="JDK5" s="603"/>
      <c r="JDL5" s="603"/>
      <c r="JDM5" s="379"/>
      <c r="JDN5" s="380"/>
      <c r="JDO5" s="380"/>
      <c r="JDP5" s="380"/>
      <c r="JDQ5" s="378"/>
      <c r="JDR5" s="378"/>
      <c r="JDS5" s="603"/>
      <c r="JDT5" s="603"/>
      <c r="JDU5" s="379"/>
      <c r="JDV5" s="380"/>
      <c r="JDW5" s="380"/>
      <c r="JDX5" s="380"/>
      <c r="JDY5" s="378"/>
      <c r="JDZ5" s="378"/>
      <c r="JEA5" s="603"/>
      <c r="JEB5" s="603"/>
      <c r="JEC5" s="379"/>
      <c r="JED5" s="380"/>
      <c r="JEE5" s="380"/>
      <c r="JEF5" s="380"/>
      <c r="JEG5" s="378"/>
      <c r="JEH5" s="378"/>
      <c r="JEI5" s="603"/>
      <c r="JEJ5" s="603"/>
      <c r="JEK5" s="379"/>
      <c r="JEL5" s="380"/>
      <c r="JEM5" s="380"/>
      <c r="JEN5" s="380"/>
      <c r="JEO5" s="378"/>
      <c r="JEP5" s="378"/>
      <c r="JEQ5" s="603"/>
      <c r="JER5" s="603"/>
      <c r="JES5" s="379"/>
      <c r="JET5" s="380"/>
      <c r="JEU5" s="380"/>
      <c r="JEV5" s="380"/>
      <c r="JEW5" s="378"/>
      <c r="JEX5" s="378"/>
      <c r="JEY5" s="603"/>
      <c r="JEZ5" s="603"/>
      <c r="JFA5" s="379"/>
      <c r="JFB5" s="380"/>
      <c r="JFC5" s="380"/>
      <c r="JFD5" s="380"/>
      <c r="JFE5" s="378"/>
      <c r="JFF5" s="378"/>
      <c r="JFG5" s="603"/>
      <c r="JFH5" s="603"/>
      <c r="JFI5" s="379"/>
      <c r="JFJ5" s="380"/>
      <c r="JFK5" s="380"/>
      <c r="JFL5" s="380"/>
      <c r="JFM5" s="378"/>
      <c r="JFN5" s="378"/>
      <c r="JFO5" s="603"/>
      <c r="JFP5" s="603"/>
      <c r="JFQ5" s="379"/>
      <c r="JFR5" s="380"/>
      <c r="JFS5" s="380"/>
      <c r="JFT5" s="380"/>
      <c r="JFU5" s="378"/>
      <c r="JFV5" s="378"/>
      <c r="JFW5" s="603"/>
      <c r="JFX5" s="603"/>
      <c r="JFY5" s="379"/>
      <c r="JFZ5" s="380"/>
      <c r="JGA5" s="380"/>
      <c r="JGB5" s="380"/>
      <c r="JGC5" s="378"/>
      <c r="JGD5" s="378"/>
      <c r="JGE5" s="603"/>
      <c r="JGF5" s="603"/>
      <c r="JGG5" s="379"/>
      <c r="JGH5" s="380"/>
      <c r="JGI5" s="380"/>
      <c r="JGJ5" s="380"/>
      <c r="JGK5" s="378"/>
      <c r="JGL5" s="378"/>
      <c r="JGM5" s="603"/>
      <c r="JGN5" s="603"/>
      <c r="JGO5" s="379"/>
      <c r="JGP5" s="380"/>
      <c r="JGQ5" s="380"/>
      <c r="JGR5" s="380"/>
      <c r="JGS5" s="378"/>
      <c r="JGT5" s="378"/>
      <c r="JGU5" s="603"/>
      <c r="JGV5" s="603"/>
      <c r="JGW5" s="379"/>
      <c r="JGX5" s="380"/>
      <c r="JGY5" s="380"/>
      <c r="JGZ5" s="380"/>
      <c r="JHA5" s="378"/>
      <c r="JHB5" s="378"/>
      <c r="JHC5" s="603"/>
      <c r="JHD5" s="603"/>
      <c r="JHE5" s="379"/>
      <c r="JHF5" s="380"/>
      <c r="JHG5" s="380"/>
      <c r="JHH5" s="380"/>
      <c r="JHI5" s="378"/>
      <c r="JHJ5" s="378"/>
      <c r="JHK5" s="603"/>
      <c r="JHL5" s="603"/>
      <c r="JHM5" s="379"/>
      <c r="JHN5" s="380"/>
      <c r="JHO5" s="380"/>
      <c r="JHP5" s="380"/>
      <c r="JHQ5" s="378"/>
      <c r="JHR5" s="378"/>
      <c r="JHS5" s="603"/>
      <c r="JHT5" s="603"/>
      <c r="JHU5" s="379"/>
      <c r="JHV5" s="380"/>
      <c r="JHW5" s="380"/>
      <c r="JHX5" s="380"/>
      <c r="JHY5" s="378"/>
      <c r="JHZ5" s="378"/>
      <c r="JIA5" s="603"/>
      <c r="JIB5" s="603"/>
      <c r="JIC5" s="379"/>
      <c r="JID5" s="380"/>
      <c r="JIE5" s="380"/>
      <c r="JIF5" s="380"/>
      <c r="JIG5" s="378"/>
      <c r="JIH5" s="378"/>
      <c r="JII5" s="603"/>
      <c r="JIJ5" s="603"/>
      <c r="JIK5" s="379"/>
      <c r="JIL5" s="380"/>
      <c r="JIM5" s="380"/>
      <c r="JIN5" s="380"/>
      <c r="JIO5" s="378"/>
      <c r="JIP5" s="378"/>
      <c r="JIQ5" s="603"/>
      <c r="JIR5" s="603"/>
      <c r="JIS5" s="379"/>
      <c r="JIT5" s="380"/>
      <c r="JIU5" s="380"/>
      <c r="JIV5" s="380"/>
      <c r="JIW5" s="378"/>
      <c r="JIX5" s="378"/>
      <c r="JIY5" s="603"/>
      <c r="JIZ5" s="603"/>
      <c r="JJA5" s="379"/>
      <c r="JJB5" s="380"/>
      <c r="JJC5" s="380"/>
      <c r="JJD5" s="380"/>
      <c r="JJE5" s="378"/>
      <c r="JJF5" s="378"/>
      <c r="JJG5" s="603"/>
      <c r="JJH5" s="603"/>
      <c r="JJI5" s="379"/>
      <c r="JJJ5" s="380"/>
      <c r="JJK5" s="380"/>
      <c r="JJL5" s="380"/>
      <c r="JJM5" s="378"/>
      <c r="JJN5" s="378"/>
      <c r="JJO5" s="603"/>
      <c r="JJP5" s="603"/>
      <c r="JJQ5" s="379"/>
      <c r="JJR5" s="380"/>
      <c r="JJS5" s="380"/>
      <c r="JJT5" s="380"/>
      <c r="JJU5" s="378"/>
      <c r="JJV5" s="378"/>
      <c r="JJW5" s="603"/>
      <c r="JJX5" s="603"/>
      <c r="JJY5" s="379"/>
      <c r="JJZ5" s="380"/>
      <c r="JKA5" s="380"/>
      <c r="JKB5" s="380"/>
      <c r="JKC5" s="378"/>
      <c r="JKD5" s="378"/>
      <c r="JKE5" s="603"/>
      <c r="JKF5" s="603"/>
      <c r="JKG5" s="379"/>
      <c r="JKH5" s="380"/>
      <c r="JKI5" s="380"/>
      <c r="JKJ5" s="380"/>
      <c r="JKK5" s="378"/>
      <c r="JKL5" s="378"/>
      <c r="JKM5" s="603"/>
      <c r="JKN5" s="603"/>
      <c r="JKO5" s="379"/>
      <c r="JKP5" s="380"/>
      <c r="JKQ5" s="380"/>
      <c r="JKR5" s="380"/>
      <c r="JKS5" s="378"/>
      <c r="JKT5" s="378"/>
      <c r="JKU5" s="603"/>
      <c r="JKV5" s="603"/>
      <c r="JKW5" s="379"/>
      <c r="JKX5" s="380"/>
      <c r="JKY5" s="380"/>
      <c r="JKZ5" s="380"/>
      <c r="JLA5" s="378"/>
      <c r="JLB5" s="378"/>
      <c r="JLC5" s="603"/>
      <c r="JLD5" s="603"/>
      <c r="JLE5" s="379"/>
      <c r="JLF5" s="380"/>
      <c r="JLG5" s="380"/>
      <c r="JLH5" s="380"/>
      <c r="JLI5" s="378"/>
      <c r="JLJ5" s="378"/>
      <c r="JLK5" s="603"/>
      <c r="JLL5" s="603"/>
      <c r="JLM5" s="379"/>
      <c r="JLN5" s="380"/>
      <c r="JLO5" s="380"/>
      <c r="JLP5" s="380"/>
      <c r="JLQ5" s="378"/>
      <c r="JLR5" s="378"/>
      <c r="JLS5" s="603"/>
      <c r="JLT5" s="603"/>
      <c r="JLU5" s="379"/>
      <c r="JLV5" s="380"/>
      <c r="JLW5" s="380"/>
      <c r="JLX5" s="380"/>
      <c r="JLY5" s="378"/>
      <c r="JLZ5" s="378"/>
      <c r="JMA5" s="603"/>
      <c r="JMB5" s="603"/>
      <c r="JMC5" s="379"/>
      <c r="JMD5" s="380"/>
      <c r="JME5" s="380"/>
      <c r="JMF5" s="380"/>
      <c r="JMG5" s="378"/>
      <c r="JMH5" s="378"/>
      <c r="JMI5" s="603"/>
      <c r="JMJ5" s="603"/>
      <c r="JMK5" s="379"/>
      <c r="JML5" s="380"/>
      <c r="JMM5" s="380"/>
      <c r="JMN5" s="380"/>
      <c r="JMO5" s="378"/>
      <c r="JMP5" s="378"/>
      <c r="JMQ5" s="603"/>
      <c r="JMR5" s="603"/>
      <c r="JMS5" s="379"/>
      <c r="JMT5" s="380"/>
      <c r="JMU5" s="380"/>
      <c r="JMV5" s="380"/>
      <c r="JMW5" s="378"/>
      <c r="JMX5" s="378"/>
      <c r="JMY5" s="603"/>
      <c r="JMZ5" s="603"/>
      <c r="JNA5" s="379"/>
      <c r="JNB5" s="380"/>
      <c r="JNC5" s="380"/>
      <c r="JND5" s="380"/>
      <c r="JNE5" s="378"/>
      <c r="JNF5" s="378"/>
      <c r="JNG5" s="603"/>
      <c r="JNH5" s="603"/>
      <c r="JNI5" s="379"/>
      <c r="JNJ5" s="380"/>
      <c r="JNK5" s="380"/>
      <c r="JNL5" s="380"/>
      <c r="JNM5" s="378"/>
      <c r="JNN5" s="378"/>
      <c r="JNO5" s="603"/>
      <c r="JNP5" s="603"/>
      <c r="JNQ5" s="379"/>
      <c r="JNR5" s="380"/>
      <c r="JNS5" s="380"/>
      <c r="JNT5" s="380"/>
      <c r="JNU5" s="378"/>
      <c r="JNV5" s="378"/>
      <c r="JNW5" s="603"/>
      <c r="JNX5" s="603"/>
      <c r="JNY5" s="379"/>
      <c r="JNZ5" s="380"/>
      <c r="JOA5" s="380"/>
      <c r="JOB5" s="380"/>
      <c r="JOC5" s="378"/>
      <c r="JOD5" s="378"/>
      <c r="JOE5" s="603"/>
      <c r="JOF5" s="603"/>
      <c r="JOG5" s="379"/>
      <c r="JOH5" s="380"/>
      <c r="JOI5" s="380"/>
      <c r="JOJ5" s="380"/>
      <c r="JOK5" s="378"/>
      <c r="JOL5" s="378"/>
      <c r="JOM5" s="603"/>
      <c r="JON5" s="603"/>
      <c r="JOO5" s="379"/>
      <c r="JOP5" s="380"/>
      <c r="JOQ5" s="380"/>
      <c r="JOR5" s="380"/>
      <c r="JOS5" s="378"/>
      <c r="JOT5" s="378"/>
      <c r="JOU5" s="603"/>
      <c r="JOV5" s="603"/>
      <c r="JOW5" s="379"/>
      <c r="JOX5" s="380"/>
      <c r="JOY5" s="380"/>
      <c r="JOZ5" s="380"/>
      <c r="JPA5" s="378"/>
      <c r="JPB5" s="378"/>
      <c r="JPC5" s="603"/>
      <c r="JPD5" s="603"/>
      <c r="JPE5" s="379"/>
      <c r="JPF5" s="380"/>
      <c r="JPG5" s="380"/>
      <c r="JPH5" s="380"/>
      <c r="JPI5" s="378"/>
      <c r="JPJ5" s="378"/>
      <c r="JPK5" s="603"/>
      <c r="JPL5" s="603"/>
      <c r="JPM5" s="379"/>
      <c r="JPN5" s="380"/>
      <c r="JPO5" s="380"/>
      <c r="JPP5" s="380"/>
      <c r="JPQ5" s="378"/>
      <c r="JPR5" s="378"/>
      <c r="JPS5" s="603"/>
      <c r="JPT5" s="603"/>
      <c r="JPU5" s="379"/>
      <c r="JPV5" s="380"/>
      <c r="JPW5" s="380"/>
      <c r="JPX5" s="380"/>
      <c r="JPY5" s="378"/>
      <c r="JPZ5" s="378"/>
      <c r="JQA5" s="603"/>
      <c r="JQB5" s="603"/>
      <c r="JQC5" s="379"/>
      <c r="JQD5" s="380"/>
      <c r="JQE5" s="380"/>
      <c r="JQF5" s="380"/>
      <c r="JQG5" s="378"/>
      <c r="JQH5" s="378"/>
      <c r="JQI5" s="603"/>
      <c r="JQJ5" s="603"/>
      <c r="JQK5" s="379"/>
      <c r="JQL5" s="380"/>
      <c r="JQM5" s="380"/>
      <c r="JQN5" s="380"/>
      <c r="JQO5" s="378"/>
      <c r="JQP5" s="378"/>
      <c r="JQQ5" s="603"/>
      <c r="JQR5" s="603"/>
      <c r="JQS5" s="379"/>
      <c r="JQT5" s="380"/>
      <c r="JQU5" s="380"/>
      <c r="JQV5" s="380"/>
      <c r="JQW5" s="378"/>
      <c r="JQX5" s="378"/>
      <c r="JQY5" s="603"/>
      <c r="JQZ5" s="603"/>
      <c r="JRA5" s="379"/>
      <c r="JRB5" s="380"/>
      <c r="JRC5" s="380"/>
      <c r="JRD5" s="380"/>
      <c r="JRE5" s="378"/>
      <c r="JRF5" s="378"/>
      <c r="JRG5" s="603"/>
      <c r="JRH5" s="603"/>
      <c r="JRI5" s="379"/>
      <c r="JRJ5" s="380"/>
      <c r="JRK5" s="380"/>
      <c r="JRL5" s="380"/>
      <c r="JRM5" s="378"/>
      <c r="JRN5" s="378"/>
      <c r="JRO5" s="603"/>
      <c r="JRP5" s="603"/>
      <c r="JRQ5" s="379"/>
      <c r="JRR5" s="380"/>
      <c r="JRS5" s="380"/>
      <c r="JRT5" s="380"/>
      <c r="JRU5" s="378"/>
      <c r="JRV5" s="378"/>
      <c r="JRW5" s="603"/>
      <c r="JRX5" s="603"/>
      <c r="JRY5" s="379"/>
      <c r="JRZ5" s="380"/>
      <c r="JSA5" s="380"/>
      <c r="JSB5" s="380"/>
      <c r="JSC5" s="378"/>
      <c r="JSD5" s="378"/>
      <c r="JSE5" s="603"/>
      <c r="JSF5" s="603"/>
      <c r="JSG5" s="379"/>
      <c r="JSH5" s="380"/>
      <c r="JSI5" s="380"/>
      <c r="JSJ5" s="380"/>
      <c r="JSK5" s="378"/>
      <c r="JSL5" s="378"/>
      <c r="JSM5" s="603"/>
      <c r="JSN5" s="603"/>
      <c r="JSO5" s="379"/>
      <c r="JSP5" s="380"/>
      <c r="JSQ5" s="380"/>
      <c r="JSR5" s="380"/>
      <c r="JSS5" s="378"/>
      <c r="JST5" s="378"/>
      <c r="JSU5" s="603"/>
      <c r="JSV5" s="603"/>
      <c r="JSW5" s="379"/>
      <c r="JSX5" s="380"/>
      <c r="JSY5" s="380"/>
      <c r="JSZ5" s="380"/>
      <c r="JTA5" s="378"/>
      <c r="JTB5" s="378"/>
      <c r="JTC5" s="603"/>
      <c r="JTD5" s="603"/>
      <c r="JTE5" s="379"/>
      <c r="JTF5" s="380"/>
      <c r="JTG5" s="380"/>
      <c r="JTH5" s="380"/>
      <c r="JTI5" s="378"/>
      <c r="JTJ5" s="378"/>
      <c r="JTK5" s="603"/>
      <c r="JTL5" s="603"/>
      <c r="JTM5" s="379"/>
      <c r="JTN5" s="380"/>
      <c r="JTO5" s="380"/>
      <c r="JTP5" s="380"/>
      <c r="JTQ5" s="378"/>
      <c r="JTR5" s="378"/>
      <c r="JTS5" s="603"/>
      <c r="JTT5" s="603"/>
      <c r="JTU5" s="379"/>
      <c r="JTV5" s="380"/>
      <c r="JTW5" s="380"/>
      <c r="JTX5" s="380"/>
      <c r="JTY5" s="378"/>
      <c r="JTZ5" s="378"/>
      <c r="JUA5" s="603"/>
      <c r="JUB5" s="603"/>
      <c r="JUC5" s="379"/>
      <c r="JUD5" s="380"/>
      <c r="JUE5" s="380"/>
      <c r="JUF5" s="380"/>
      <c r="JUG5" s="378"/>
      <c r="JUH5" s="378"/>
      <c r="JUI5" s="603"/>
      <c r="JUJ5" s="603"/>
      <c r="JUK5" s="379"/>
      <c r="JUL5" s="380"/>
      <c r="JUM5" s="380"/>
      <c r="JUN5" s="380"/>
      <c r="JUO5" s="378"/>
      <c r="JUP5" s="378"/>
      <c r="JUQ5" s="603"/>
      <c r="JUR5" s="603"/>
      <c r="JUS5" s="379"/>
      <c r="JUT5" s="380"/>
      <c r="JUU5" s="380"/>
      <c r="JUV5" s="380"/>
      <c r="JUW5" s="378"/>
      <c r="JUX5" s="378"/>
      <c r="JUY5" s="603"/>
      <c r="JUZ5" s="603"/>
      <c r="JVA5" s="379"/>
      <c r="JVB5" s="380"/>
      <c r="JVC5" s="380"/>
      <c r="JVD5" s="380"/>
      <c r="JVE5" s="378"/>
      <c r="JVF5" s="378"/>
      <c r="JVG5" s="603"/>
      <c r="JVH5" s="603"/>
      <c r="JVI5" s="379"/>
      <c r="JVJ5" s="380"/>
      <c r="JVK5" s="380"/>
      <c r="JVL5" s="380"/>
      <c r="JVM5" s="378"/>
      <c r="JVN5" s="378"/>
      <c r="JVO5" s="603"/>
      <c r="JVP5" s="603"/>
      <c r="JVQ5" s="379"/>
      <c r="JVR5" s="380"/>
      <c r="JVS5" s="380"/>
      <c r="JVT5" s="380"/>
      <c r="JVU5" s="378"/>
      <c r="JVV5" s="378"/>
      <c r="JVW5" s="603"/>
      <c r="JVX5" s="603"/>
      <c r="JVY5" s="379"/>
      <c r="JVZ5" s="380"/>
      <c r="JWA5" s="380"/>
      <c r="JWB5" s="380"/>
      <c r="JWC5" s="378"/>
      <c r="JWD5" s="378"/>
      <c r="JWE5" s="603"/>
      <c r="JWF5" s="603"/>
      <c r="JWG5" s="379"/>
      <c r="JWH5" s="380"/>
      <c r="JWI5" s="380"/>
      <c r="JWJ5" s="380"/>
      <c r="JWK5" s="378"/>
      <c r="JWL5" s="378"/>
      <c r="JWM5" s="603"/>
      <c r="JWN5" s="603"/>
      <c r="JWO5" s="379"/>
      <c r="JWP5" s="380"/>
      <c r="JWQ5" s="380"/>
      <c r="JWR5" s="380"/>
      <c r="JWS5" s="378"/>
      <c r="JWT5" s="378"/>
      <c r="JWU5" s="603"/>
      <c r="JWV5" s="603"/>
      <c r="JWW5" s="379"/>
      <c r="JWX5" s="380"/>
      <c r="JWY5" s="380"/>
      <c r="JWZ5" s="380"/>
      <c r="JXA5" s="378"/>
      <c r="JXB5" s="378"/>
      <c r="JXC5" s="603"/>
      <c r="JXD5" s="603"/>
      <c r="JXE5" s="379"/>
      <c r="JXF5" s="380"/>
      <c r="JXG5" s="380"/>
      <c r="JXH5" s="380"/>
      <c r="JXI5" s="378"/>
      <c r="JXJ5" s="378"/>
      <c r="JXK5" s="603"/>
      <c r="JXL5" s="603"/>
      <c r="JXM5" s="379"/>
      <c r="JXN5" s="380"/>
      <c r="JXO5" s="380"/>
      <c r="JXP5" s="380"/>
      <c r="JXQ5" s="378"/>
      <c r="JXR5" s="378"/>
      <c r="JXS5" s="603"/>
      <c r="JXT5" s="603"/>
      <c r="JXU5" s="379"/>
      <c r="JXV5" s="380"/>
      <c r="JXW5" s="380"/>
      <c r="JXX5" s="380"/>
      <c r="JXY5" s="378"/>
      <c r="JXZ5" s="378"/>
      <c r="JYA5" s="603"/>
      <c r="JYB5" s="603"/>
      <c r="JYC5" s="379"/>
      <c r="JYD5" s="380"/>
      <c r="JYE5" s="380"/>
      <c r="JYF5" s="380"/>
      <c r="JYG5" s="378"/>
      <c r="JYH5" s="378"/>
      <c r="JYI5" s="603"/>
      <c r="JYJ5" s="603"/>
      <c r="JYK5" s="379"/>
      <c r="JYL5" s="380"/>
      <c r="JYM5" s="380"/>
      <c r="JYN5" s="380"/>
      <c r="JYO5" s="378"/>
      <c r="JYP5" s="378"/>
      <c r="JYQ5" s="603"/>
      <c r="JYR5" s="603"/>
      <c r="JYS5" s="379"/>
      <c r="JYT5" s="380"/>
      <c r="JYU5" s="380"/>
      <c r="JYV5" s="380"/>
      <c r="JYW5" s="378"/>
      <c r="JYX5" s="378"/>
      <c r="JYY5" s="603"/>
      <c r="JYZ5" s="603"/>
      <c r="JZA5" s="379"/>
      <c r="JZB5" s="380"/>
      <c r="JZC5" s="380"/>
      <c r="JZD5" s="380"/>
      <c r="JZE5" s="378"/>
      <c r="JZF5" s="378"/>
      <c r="JZG5" s="603"/>
      <c r="JZH5" s="603"/>
      <c r="JZI5" s="379"/>
      <c r="JZJ5" s="380"/>
      <c r="JZK5" s="380"/>
      <c r="JZL5" s="380"/>
      <c r="JZM5" s="378"/>
      <c r="JZN5" s="378"/>
      <c r="JZO5" s="603"/>
      <c r="JZP5" s="603"/>
      <c r="JZQ5" s="379"/>
      <c r="JZR5" s="380"/>
      <c r="JZS5" s="380"/>
      <c r="JZT5" s="380"/>
      <c r="JZU5" s="378"/>
      <c r="JZV5" s="378"/>
      <c r="JZW5" s="603"/>
      <c r="JZX5" s="603"/>
      <c r="JZY5" s="379"/>
      <c r="JZZ5" s="380"/>
      <c r="KAA5" s="380"/>
      <c r="KAB5" s="380"/>
      <c r="KAC5" s="378"/>
      <c r="KAD5" s="378"/>
      <c r="KAE5" s="603"/>
      <c r="KAF5" s="603"/>
      <c r="KAG5" s="379"/>
      <c r="KAH5" s="380"/>
      <c r="KAI5" s="380"/>
      <c r="KAJ5" s="380"/>
      <c r="KAK5" s="378"/>
      <c r="KAL5" s="378"/>
      <c r="KAM5" s="603"/>
      <c r="KAN5" s="603"/>
      <c r="KAO5" s="379"/>
      <c r="KAP5" s="380"/>
      <c r="KAQ5" s="380"/>
      <c r="KAR5" s="380"/>
      <c r="KAS5" s="378"/>
      <c r="KAT5" s="378"/>
      <c r="KAU5" s="603"/>
      <c r="KAV5" s="603"/>
      <c r="KAW5" s="379"/>
      <c r="KAX5" s="380"/>
      <c r="KAY5" s="380"/>
      <c r="KAZ5" s="380"/>
      <c r="KBA5" s="378"/>
      <c r="KBB5" s="378"/>
      <c r="KBC5" s="603"/>
      <c r="KBD5" s="603"/>
      <c r="KBE5" s="379"/>
      <c r="KBF5" s="380"/>
      <c r="KBG5" s="380"/>
      <c r="KBH5" s="380"/>
      <c r="KBI5" s="378"/>
      <c r="KBJ5" s="378"/>
      <c r="KBK5" s="603"/>
      <c r="KBL5" s="603"/>
      <c r="KBM5" s="379"/>
      <c r="KBN5" s="380"/>
      <c r="KBO5" s="380"/>
      <c r="KBP5" s="380"/>
      <c r="KBQ5" s="378"/>
      <c r="KBR5" s="378"/>
      <c r="KBS5" s="603"/>
      <c r="KBT5" s="603"/>
      <c r="KBU5" s="379"/>
      <c r="KBV5" s="380"/>
      <c r="KBW5" s="380"/>
      <c r="KBX5" s="380"/>
      <c r="KBY5" s="378"/>
      <c r="KBZ5" s="378"/>
      <c r="KCA5" s="603"/>
      <c r="KCB5" s="603"/>
      <c r="KCC5" s="379"/>
      <c r="KCD5" s="380"/>
      <c r="KCE5" s="380"/>
      <c r="KCF5" s="380"/>
      <c r="KCG5" s="378"/>
      <c r="KCH5" s="378"/>
      <c r="KCI5" s="603"/>
      <c r="KCJ5" s="603"/>
      <c r="KCK5" s="379"/>
      <c r="KCL5" s="380"/>
      <c r="KCM5" s="380"/>
      <c r="KCN5" s="380"/>
      <c r="KCO5" s="378"/>
      <c r="KCP5" s="378"/>
      <c r="KCQ5" s="603"/>
      <c r="KCR5" s="603"/>
      <c r="KCS5" s="379"/>
      <c r="KCT5" s="380"/>
      <c r="KCU5" s="380"/>
      <c r="KCV5" s="380"/>
      <c r="KCW5" s="378"/>
      <c r="KCX5" s="378"/>
      <c r="KCY5" s="603"/>
      <c r="KCZ5" s="603"/>
      <c r="KDA5" s="379"/>
      <c r="KDB5" s="380"/>
      <c r="KDC5" s="380"/>
      <c r="KDD5" s="380"/>
      <c r="KDE5" s="378"/>
      <c r="KDF5" s="378"/>
      <c r="KDG5" s="603"/>
      <c r="KDH5" s="603"/>
      <c r="KDI5" s="379"/>
      <c r="KDJ5" s="380"/>
      <c r="KDK5" s="380"/>
      <c r="KDL5" s="380"/>
      <c r="KDM5" s="378"/>
      <c r="KDN5" s="378"/>
      <c r="KDO5" s="603"/>
      <c r="KDP5" s="603"/>
      <c r="KDQ5" s="379"/>
      <c r="KDR5" s="380"/>
      <c r="KDS5" s="380"/>
      <c r="KDT5" s="380"/>
      <c r="KDU5" s="378"/>
      <c r="KDV5" s="378"/>
      <c r="KDW5" s="603"/>
      <c r="KDX5" s="603"/>
      <c r="KDY5" s="379"/>
      <c r="KDZ5" s="380"/>
      <c r="KEA5" s="380"/>
      <c r="KEB5" s="380"/>
      <c r="KEC5" s="378"/>
      <c r="KED5" s="378"/>
      <c r="KEE5" s="603"/>
      <c r="KEF5" s="603"/>
      <c r="KEG5" s="379"/>
      <c r="KEH5" s="380"/>
      <c r="KEI5" s="380"/>
      <c r="KEJ5" s="380"/>
      <c r="KEK5" s="378"/>
      <c r="KEL5" s="378"/>
      <c r="KEM5" s="603"/>
      <c r="KEN5" s="603"/>
      <c r="KEO5" s="379"/>
      <c r="KEP5" s="380"/>
      <c r="KEQ5" s="380"/>
      <c r="KER5" s="380"/>
      <c r="KES5" s="378"/>
      <c r="KET5" s="378"/>
      <c r="KEU5" s="603"/>
      <c r="KEV5" s="603"/>
      <c r="KEW5" s="379"/>
      <c r="KEX5" s="380"/>
      <c r="KEY5" s="380"/>
      <c r="KEZ5" s="380"/>
      <c r="KFA5" s="378"/>
      <c r="KFB5" s="378"/>
      <c r="KFC5" s="603"/>
      <c r="KFD5" s="603"/>
      <c r="KFE5" s="379"/>
      <c r="KFF5" s="380"/>
      <c r="KFG5" s="380"/>
      <c r="KFH5" s="380"/>
      <c r="KFI5" s="378"/>
      <c r="KFJ5" s="378"/>
      <c r="KFK5" s="603"/>
      <c r="KFL5" s="603"/>
      <c r="KFM5" s="379"/>
      <c r="KFN5" s="380"/>
      <c r="KFO5" s="380"/>
      <c r="KFP5" s="380"/>
      <c r="KFQ5" s="378"/>
      <c r="KFR5" s="378"/>
      <c r="KFS5" s="603"/>
      <c r="KFT5" s="603"/>
      <c r="KFU5" s="379"/>
      <c r="KFV5" s="380"/>
      <c r="KFW5" s="380"/>
      <c r="KFX5" s="380"/>
      <c r="KFY5" s="378"/>
      <c r="KFZ5" s="378"/>
      <c r="KGA5" s="603"/>
      <c r="KGB5" s="603"/>
      <c r="KGC5" s="379"/>
      <c r="KGD5" s="380"/>
      <c r="KGE5" s="380"/>
      <c r="KGF5" s="380"/>
      <c r="KGG5" s="378"/>
      <c r="KGH5" s="378"/>
      <c r="KGI5" s="603"/>
      <c r="KGJ5" s="603"/>
      <c r="KGK5" s="379"/>
      <c r="KGL5" s="380"/>
      <c r="KGM5" s="380"/>
      <c r="KGN5" s="380"/>
      <c r="KGO5" s="378"/>
      <c r="KGP5" s="378"/>
      <c r="KGQ5" s="603"/>
      <c r="KGR5" s="603"/>
      <c r="KGS5" s="379"/>
      <c r="KGT5" s="380"/>
      <c r="KGU5" s="380"/>
      <c r="KGV5" s="380"/>
      <c r="KGW5" s="378"/>
      <c r="KGX5" s="378"/>
      <c r="KGY5" s="603"/>
      <c r="KGZ5" s="603"/>
      <c r="KHA5" s="379"/>
      <c r="KHB5" s="380"/>
      <c r="KHC5" s="380"/>
      <c r="KHD5" s="380"/>
      <c r="KHE5" s="378"/>
      <c r="KHF5" s="378"/>
      <c r="KHG5" s="603"/>
      <c r="KHH5" s="603"/>
      <c r="KHI5" s="379"/>
      <c r="KHJ5" s="380"/>
      <c r="KHK5" s="380"/>
      <c r="KHL5" s="380"/>
      <c r="KHM5" s="378"/>
      <c r="KHN5" s="378"/>
      <c r="KHO5" s="603"/>
      <c r="KHP5" s="603"/>
      <c r="KHQ5" s="379"/>
      <c r="KHR5" s="380"/>
      <c r="KHS5" s="380"/>
      <c r="KHT5" s="380"/>
      <c r="KHU5" s="378"/>
      <c r="KHV5" s="378"/>
      <c r="KHW5" s="603"/>
      <c r="KHX5" s="603"/>
      <c r="KHY5" s="379"/>
      <c r="KHZ5" s="380"/>
      <c r="KIA5" s="380"/>
      <c r="KIB5" s="380"/>
      <c r="KIC5" s="378"/>
      <c r="KID5" s="378"/>
      <c r="KIE5" s="603"/>
      <c r="KIF5" s="603"/>
      <c r="KIG5" s="379"/>
      <c r="KIH5" s="380"/>
      <c r="KII5" s="380"/>
      <c r="KIJ5" s="380"/>
      <c r="KIK5" s="378"/>
      <c r="KIL5" s="378"/>
      <c r="KIM5" s="603"/>
      <c r="KIN5" s="603"/>
      <c r="KIO5" s="379"/>
      <c r="KIP5" s="380"/>
      <c r="KIQ5" s="380"/>
      <c r="KIR5" s="380"/>
      <c r="KIS5" s="378"/>
      <c r="KIT5" s="378"/>
      <c r="KIU5" s="603"/>
      <c r="KIV5" s="603"/>
      <c r="KIW5" s="379"/>
      <c r="KIX5" s="380"/>
      <c r="KIY5" s="380"/>
      <c r="KIZ5" s="380"/>
      <c r="KJA5" s="378"/>
      <c r="KJB5" s="378"/>
      <c r="KJC5" s="603"/>
      <c r="KJD5" s="603"/>
      <c r="KJE5" s="379"/>
      <c r="KJF5" s="380"/>
      <c r="KJG5" s="380"/>
      <c r="KJH5" s="380"/>
      <c r="KJI5" s="378"/>
      <c r="KJJ5" s="378"/>
      <c r="KJK5" s="603"/>
      <c r="KJL5" s="603"/>
      <c r="KJM5" s="379"/>
      <c r="KJN5" s="380"/>
      <c r="KJO5" s="380"/>
      <c r="KJP5" s="380"/>
      <c r="KJQ5" s="378"/>
      <c r="KJR5" s="378"/>
      <c r="KJS5" s="603"/>
      <c r="KJT5" s="603"/>
      <c r="KJU5" s="379"/>
      <c r="KJV5" s="380"/>
      <c r="KJW5" s="380"/>
      <c r="KJX5" s="380"/>
      <c r="KJY5" s="378"/>
      <c r="KJZ5" s="378"/>
      <c r="KKA5" s="603"/>
      <c r="KKB5" s="603"/>
      <c r="KKC5" s="379"/>
      <c r="KKD5" s="380"/>
      <c r="KKE5" s="380"/>
      <c r="KKF5" s="380"/>
      <c r="KKG5" s="378"/>
      <c r="KKH5" s="378"/>
      <c r="KKI5" s="603"/>
      <c r="KKJ5" s="603"/>
      <c r="KKK5" s="379"/>
      <c r="KKL5" s="380"/>
      <c r="KKM5" s="380"/>
      <c r="KKN5" s="380"/>
      <c r="KKO5" s="378"/>
      <c r="KKP5" s="378"/>
      <c r="KKQ5" s="603"/>
      <c r="KKR5" s="603"/>
      <c r="KKS5" s="379"/>
      <c r="KKT5" s="380"/>
      <c r="KKU5" s="380"/>
      <c r="KKV5" s="380"/>
      <c r="KKW5" s="378"/>
      <c r="KKX5" s="378"/>
      <c r="KKY5" s="603"/>
      <c r="KKZ5" s="603"/>
      <c r="KLA5" s="379"/>
      <c r="KLB5" s="380"/>
      <c r="KLC5" s="380"/>
      <c r="KLD5" s="380"/>
      <c r="KLE5" s="378"/>
      <c r="KLF5" s="378"/>
      <c r="KLG5" s="603"/>
      <c r="KLH5" s="603"/>
      <c r="KLI5" s="379"/>
      <c r="KLJ5" s="380"/>
      <c r="KLK5" s="380"/>
      <c r="KLL5" s="380"/>
      <c r="KLM5" s="378"/>
      <c r="KLN5" s="378"/>
      <c r="KLO5" s="603"/>
      <c r="KLP5" s="603"/>
      <c r="KLQ5" s="379"/>
      <c r="KLR5" s="380"/>
      <c r="KLS5" s="380"/>
      <c r="KLT5" s="380"/>
      <c r="KLU5" s="378"/>
      <c r="KLV5" s="378"/>
      <c r="KLW5" s="603"/>
      <c r="KLX5" s="603"/>
      <c r="KLY5" s="379"/>
      <c r="KLZ5" s="380"/>
      <c r="KMA5" s="380"/>
      <c r="KMB5" s="380"/>
      <c r="KMC5" s="378"/>
      <c r="KMD5" s="378"/>
      <c r="KME5" s="603"/>
      <c r="KMF5" s="603"/>
      <c r="KMG5" s="379"/>
      <c r="KMH5" s="380"/>
      <c r="KMI5" s="380"/>
      <c r="KMJ5" s="380"/>
      <c r="KMK5" s="378"/>
      <c r="KML5" s="378"/>
      <c r="KMM5" s="603"/>
      <c r="KMN5" s="603"/>
      <c r="KMO5" s="379"/>
      <c r="KMP5" s="380"/>
      <c r="KMQ5" s="380"/>
      <c r="KMR5" s="380"/>
      <c r="KMS5" s="378"/>
      <c r="KMT5" s="378"/>
      <c r="KMU5" s="603"/>
      <c r="KMV5" s="603"/>
      <c r="KMW5" s="379"/>
      <c r="KMX5" s="380"/>
      <c r="KMY5" s="380"/>
      <c r="KMZ5" s="380"/>
      <c r="KNA5" s="378"/>
      <c r="KNB5" s="378"/>
      <c r="KNC5" s="603"/>
      <c r="KND5" s="603"/>
      <c r="KNE5" s="379"/>
      <c r="KNF5" s="380"/>
      <c r="KNG5" s="380"/>
      <c r="KNH5" s="380"/>
      <c r="KNI5" s="378"/>
      <c r="KNJ5" s="378"/>
      <c r="KNK5" s="603"/>
      <c r="KNL5" s="603"/>
      <c r="KNM5" s="379"/>
      <c r="KNN5" s="380"/>
      <c r="KNO5" s="380"/>
      <c r="KNP5" s="380"/>
      <c r="KNQ5" s="378"/>
      <c r="KNR5" s="378"/>
      <c r="KNS5" s="603"/>
      <c r="KNT5" s="603"/>
      <c r="KNU5" s="379"/>
      <c r="KNV5" s="380"/>
      <c r="KNW5" s="380"/>
      <c r="KNX5" s="380"/>
      <c r="KNY5" s="378"/>
      <c r="KNZ5" s="378"/>
      <c r="KOA5" s="603"/>
      <c r="KOB5" s="603"/>
      <c r="KOC5" s="379"/>
      <c r="KOD5" s="380"/>
      <c r="KOE5" s="380"/>
      <c r="KOF5" s="380"/>
      <c r="KOG5" s="378"/>
      <c r="KOH5" s="378"/>
      <c r="KOI5" s="603"/>
      <c r="KOJ5" s="603"/>
      <c r="KOK5" s="379"/>
      <c r="KOL5" s="380"/>
      <c r="KOM5" s="380"/>
      <c r="KON5" s="380"/>
      <c r="KOO5" s="378"/>
      <c r="KOP5" s="378"/>
      <c r="KOQ5" s="603"/>
      <c r="KOR5" s="603"/>
      <c r="KOS5" s="379"/>
      <c r="KOT5" s="380"/>
      <c r="KOU5" s="380"/>
      <c r="KOV5" s="380"/>
      <c r="KOW5" s="378"/>
      <c r="KOX5" s="378"/>
      <c r="KOY5" s="603"/>
      <c r="KOZ5" s="603"/>
      <c r="KPA5" s="379"/>
      <c r="KPB5" s="380"/>
      <c r="KPC5" s="380"/>
      <c r="KPD5" s="380"/>
      <c r="KPE5" s="378"/>
      <c r="KPF5" s="378"/>
      <c r="KPG5" s="603"/>
      <c r="KPH5" s="603"/>
      <c r="KPI5" s="379"/>
      <c r="KPJ5" s="380"/>
      <c r="KPK5" s="380"/>
      <c r="KPL5" s="380"/>
      <c r="KPM5" s="378"/>
      <c r="KPN5" s="378"/>
      <c r="KPO5" s="603"/>
      <c r="KPP5" s="603"/>
      <c r="KPQ5" s="379"/>
      <c r="KPR5" s="380"/>
      <c r="KPS5" s="380"/>
      <c r="KPT5" s="380"/>
      <c r="KPU5" s="378"/>
      <c r="KPV5" s="378"/>
      <c r="KPW5" s="603"/>
      <c r="KPX5" s="603"/>
      <c r="KPY5" s="379"/>
      <c r="KPZ5" s="380"/>
      <c r="KQA5" s="380"/>
      <c r="KQB5" s="380"/>
      <c r="KQC5" s="378"/>
      <c r="KQD5" s="378"/>
      <c r="KQE5" s="603"/>
      <c r="KQF5" s="603"/>
      <c r="KQG5" s="379"/>
      <c r="KQH5" s="380"/>
      <c r="KQI5" s="380"/>
      <c r="KQJ5" s="380"/>
      <c r="KQK5" s="378"/>
      <c r="KQL5" s="378"/>
      <c r="KQM5" s="603"/>
      <c r="KQN5" s="603"/>
      <c r="KQO5" s="379"/>
      <c r="KQP5" s="380"/>
      <c r="KQQ5" s="380"/>
      <c r="KQR5" s="380"/>
      <c r="KQS5" s="378"/>
      <c r="KQT5" s="378"/>
      <c r="KQU5" s="603"/>
      <c r="KQV5" s="603"/>
      <c r="KQW5" s="379"/>
      <c r="KQX5" s="380"/>
      <c r="KQY5" s="380"/>
      <c r="KQZ5" s="380"/>
      <c r="KRA5" s="378"/>
      <c r="KRB5" s="378"/>
      <c r="KRC5" s="603"/>
      <c r="KRD5" s="603"/>
      <c r="KRE5" s="379"/>
      <c r="KRF5" s="380"/>
      <c r="KRG5" s="380"/>
      <c r="KRH5" s="380"/>
      <c r="KRI5" s="378"/>
      <c r="KRJ5" s="378"/>
      <c r="KRK5" s="603"/>
      <c r="KRL5" s="603"/>
      <c r="KRM5" s="379"/>
      <c r="KRN5" s="380"/>
      <c r="KRO5" s="380"/>
      <c r="KRP5" s="380"/>
      <c r="KRQ5" s="378"/>
      <c r="KRR5" s="378"/>
      <c r="KRS5" s="603"/>
      <c r="KRT5" s="603"/>
      <c r="KRU5" s="379"/>
      <c r="KRV5" s="380"/>
      <c r="KRW5" s="380"/>
      <c r="KRX5" s="380"/>
      <c r="KRY5" s="378"/>
      <c r="KRZ5" s="378"/>
      <c r="KSA5" s="603"/>
      <c r="KSB5" s="603"/>
      <c r="KSC5" s="379"/>
      <c r="KSD5" s="380"/>
      <c r="KSE5" s="380"/>
      <c r="KSF5" s="380"/>
      <c r="KSG5" s="378"/>
      <c r="KSH5" s="378"/>
      <c r="KSI5" s="603"/>
      <c r="KSJ5" s="603"/>
      <c r="KSK5" s="379"/>
      <c r="KSL5" s="380"/>
      <c r="KSM5" s="380"/>
      <c r="KSN5" s="380"/>
      <c r="KSO5" s="378"/>
      <c r="KSP5" s="378"/>
      <c r="KSQ5" s="603"/>
      <c r="KSR5" s="603"/>
      <c r="KSS5" s="379"/>
      <c r="KST5" s="380"/>
      <c r="KSU5" s="380"/>
      <c r="KSV5" s="380"/>
      <c r="KSW5" s="378"/>
      <c r="KSX5" s="378"/>
      <c r="KSY5" s="603"/>
      <c r="KSZ5" s="603"/>
      <c r="KTA5" s="379"/>
      <c r="KTB5" s="380"/>
      <c r="KTC5" s="380"/>
      <c r="KTD5" s="380"/>
      <c r="KTE5" s="378"/>
      <c r="KTF5" s="378"/>
      <c r="KTG5" s="603"/>
      <c r="KTH5" s="603"/>
      <c r="KTI5" s="379"/>
      <c r="KTJ5" s="380"/>
      <c r="KTK5" s="380"/>
      <c r="KTL5" s="380"/>
      <c r="KTM5" s="378"/>
      <c r="KTN5" s="378"/>
      <c r="KTO5" s="603"/>
      <c r="KTP5" s="603"/>
      <c r="KTQ5" s="379"/>
      <c r="KTR5" s="380"/>
      <c r="KTS5" s="380"/>
      <c r="KTT5" s="380"/>
      <c r="KTU5" s="378"/>
      <c r="KTV5" s="378"/>
      <c r="KTW5" s="603"/>
      <c r="KTX5" s="603"/>
      <c r="KTY5" s="379"/>
      <c r="KTZ5" s="380"/>
      <c r="KUA5" s="380"/>
      <c r="KUB5" s="380"/>
      <c r="KUC5" s="378"/>
      <c r="KUD5" s="378"/>
      <c r="KUE5" s="603"/>
      <c r="KUF5" s="603"/>
      <c r="KUG5" s="379"/>
      <c r="KUH5" s="380"/>
      <c r="KUI5" s="380"/>
      <c r="KUJ5" s="380"/>
      <c r="KUK5" s="378"/>
      <c r="KUL5" s="378"/>
      <c r="KUM5" s="603"/>
      <c r="KUN5" s="603"/>
      <c r="KUO5" s="379"/>
      <c r="KUP5" s="380"/>
      <c r="KUQ5" s="380"/>
      <c r="KUR5" s="380"/>
      <c r="KUS5" s="378"/>
      <c r="KUT5" s="378"/>
      <c r="KUU5" s="603"/>
      <c r="KUV5" s="603"/>
      <c r="KUW5" s="379"/>
      <c r="KUX5" s="380"/>
      <c r="KUY5" s="380"/>
      <c r="KUZ5" s="380"/>
      <c r="KVA5" s="378"/>
      <c r="KVB5" s="378"/>
      <c r="KVC5" s="603"/>
      <c r="KVD5" s="603"/>
      <c r="KVE5" s="379"/>
      <c r="KVF5" s="380"/>
      <c r="KVG5" s="380"/>
      <c r="KVH5" s="380"/>
      <c r="KVI5" s="378"/>
      <c r="KVJ5" s="378"/>
      <c r="KVK5" s="603"/>
      <c r="KVL5" s="603"/>
      <c r="KVM5" s="379"/>
      <c r="KVN5" s="380"/>
      <c r="KVO5" s="380"/>
      <c r="KVP5" s="380"/>
      <c r="KVQ5" s="378"/>
      <c r="KVR5" s="378"/>
      <c r="KVS5" s="603"/>
      <c r="KVT5" s="603"/>
      <c r="KVU5" s="379"/>
      <c r="KVV5" s="380"/>
      <c r="KVW5" s="380"/>
      <c r="KVX5" s="380"/>
      <c r="KVY5" s="378"/>
      <c r="KVZ5" s="378"/>
      <c r="KWA5" s="603"/>
      <c r="KWB5" s="603"/>
      <c r="KWC5" s="379"/>
      <c r="KWD5" s="380"/>
      <c r="KWE5" s="380"/>
      <c r="KWF5" s="380"/>
      <c r="KWG5" s="378"/>
      <c r="KWH5" s="378"/>
      <c r="KWI5" s="603"/>
      <c r="KWJ5" s="603"/>
      <c r="KWK5" s="379"/>
      <c r="KWL5" s="380"/>
      <c r="KWM5" s="380"/>
      <c r="KWN5" s="380"/>
      <c r="KWO5" s="378"/>
      <c r="KWP5" s="378"/>
      <c r="KWQ5" s="603"/>
      <c r="KWR5" s="603"/>
      <c r="KWS5" s="379"/>
      <c r="KWT5" s="380"/>
      <c r="KWU5" s="380"/>
      <c r="KWV5" s="380"/>
      <c r="KWW5" s="378"/>
      <c r="KWX5" s="378"/>
      <c r="KWY5" s="603"/>
      <c r="KWZ5" s="603"/>
      <c r="KXA5" s="379"/>
      <c r="KXB5" s="380"/>
      <c r="KXC5" s="380"/>
      <c r="KXD5" s="380"/>
      <c r="KXE5" s="378"/>
      <c r="KXF5" s="378"/>
      <c r="KXG5" s="603"/>
      <c r="KXH5" s="603"/>
      <c r="KXI5" s="379"/>
      <c r="KXJ5" s="380"/>
      <c r="KXK5" s="380"/>
      <c r="KXL5" s="380"/>
      <c r="KXM5" s="378"/>
      <c r="KXN5" s="378"/>
      <c r="KXO5" s="603"/>
      <c r="KXP5" s="603"/>
      <c r="KXQ5" s="379"/>
      <c r="KXR5" s="380"/>
      <c r="KXS5" s="380"/>
      <c r="KXT5" s="380"/>
      <c r="KXU5" s="378"/>
      <c r="KXV5" s="378"/>
      <c r="KXW5" s="603"/>
      <c r="KXX5" s="603"/>
      <c r="KXY5" s="379"/>
      <c r="KXZ5" s="380"/>
      <c r="KYA5" s="380"/>
      <c r="KYB5" s="380"/>
      <c r="KYC5" s="378"/>
      <c r="KYD5" s="378"/>
      <c r="KYE5" s="603"/>
      <c r="KYF5" s="603"/>
      <c r="KYG5" s="379"/>
      <c r="KYH5" s="380"/>
      <c r="KYI5" s="380"/>
      <c r="KYJ5" s="380"/>
      <c r="KYK5" s="378"/>
      <c r="KYL5" s="378"/>
      <c r="KYM5" s="603"/>
      <c r="KYN5" s="603"/>
      <c r="KYO5" s="379"/>
      <c r="KYP5" s="380"/>
      <c r="KYQ5" s="380"/>
      <c r="KYR5" s="380"/>
      <c r="KYS5" s="378"/>
      <c r="KYT5" s="378"/>
      <c r="KYU5" s="603"/>
      <c r="KYV5" s="603"/>
      <c r="KYW5" s="379"/>
      <c r="KYX5" s="380"/>
      <c r="KYY5" s="380"/>
      <c r="KYZ5" s="380"/>
      <c r="KZA5" s="378"/>
      <c r="KZB5" s="378"/>
      <c r="KZC5" s="603"/>
      <c r="KZD5" s="603"/>
      <c r="KZE5" s="379"/>
      <c r="KZF5" s="380"/>
      <c r="KZG5" s="380"/>
      <c r="KZH5" s="380"/>
      <c r="KZI5" s="378"/>
      <c r="KZJ5" s="378"/>
      <c r="KZK5" s="603"/>
      <c r="KZL5" s="603"/>
      <c r="KZM5" s="379"/>
      <c r="KZN5" s="380"/>
      <c r="KZO5" s="380"/>
      <c r="KZP5" s="380"/>
      <c r="KZQ5" s="378"/>
      <c r="KZR5" s="378"/>
      <c r="KZS5" s="603"/>
      <c r="KZT5" s="603"/>
      <c r="KZU5" s="379"/>
      <c r="KZV5" s="380"/>
      <c r="KZW5" s="380"/>
      <c r="KZX5" s="380"/>
      <c r="KZY5" s="378"/>
      <c r="KZZ5" s="378"/>
      <c r="LAA5" s="603"/>
      <c r="LAB5" s="603"/>
      <c r="LAC5" s="379"/>
      <c r="LAD5" s="380"/>
      <c r="LAE5" s="380"/>
      <c r="LAF5" s="380"/>
      <c r="LAG5" s="378"/>
      <c r="LAH5" s="378"/>
      <c r="LAI5" s="603"/>
      <c r="LAJ5" s="603"/>
      <c r="LAK5" s="379"/>
      <c r="LAL5" s="380"/>
      <c r="LAM5" s="380"/>
      <c r="LAN5" s="380"/>
      <c r="LAO5" s="378"/>
      <c r="LAP5" s="378"/>
      <c r="LAQ5" s="603"/>
      <c r="LAR5" s="603"/>
      <c r="LAS5" s="379"/>
      <c r="LAT5" s="380"/>
      <c r="LAU5" s="380"/>
      <c r="LAV5" s="380"/>
      <c r="LAW5" s="378"/>
      <c r="LAX5" s="378"/>
      <c r="LAY5" s="603"/>
      <c r="LAZ5" s="603"/>
      <c r="LBA5" s="379"/>
      <c r="LBB5" s="380"/>
      <c r="LBC5" s="380"/>
      <c r="LBD5" s="380"/>
      <c r="LBE5" s="378"/>
      <c r="LBF5" s="378"/>
      <c r="LBG5" s="603"/>
      <c r="LBH5" s="603"/>
      <c r="LBI5" s="379"/>
      <c r="LBJ5" s="380"/>
      <c r="LBK5" s="380"/>
      <c r="LBL5" s="380"/>
      <c r="LBM5" s="378"/>
      <c r="LBN5" s="378"/>
      <c r="LBO5" s="603"/>
      <c r="LBP5" s="603"/>
      <c r="LBQ5" s="379"/>
      <c r="LBR5" s="380"/>
      <c r="LBS5" s="380"/>
      <c r="LBT5" s="380"/>
      <c r="LBU5" s="378"/>
      <c r="LBV5" s="378"/>
      <c r="LBW5" s="603"/>
      <c r="LBX5" s="603"/>
      <c r="LBY5" s="379"/>
      <c r="LBZ5" s="380"/>
      <c r="LCA5" s="380"/>
      <c r="LCB5" s="380"/>
      <c r="LCC5" s="378"/>
      <c r="LCD5" s="378"/>
      <c r="LCE5" s="603"/>
      <c r="LCF5" s="603"/>
      <c r="LCG5" s="379"/>
      <c r="LCH5" s="380"/>
      <c r="LCI5" s="380"/>
      <c r="LCJ5" s="380"/>
      <c r="LCK5" s="378"/>
      <c r="LCL5" s="378"/>
      <c r="LCM5" s="603"/>
      <c r="LCN5" s="603"/>
      <c r="LCO5" s="379"/>
      <c r="LCP5" s="380"/>
      <c r="LCQ5" s="380"/>
      <c r="LCR5" s="380"/>
      <c r="LCS5" s="378"/>
      <c r="LCT5" s="378"/>
      <c r="LCU5" s="603"/>
      <c r="LCV5" s="603"/>
      <c r="LCW5" s="379"/>
      <c r="LCX5" s="380"/>
      <c r="LCY5" s="380"/>
      <c r="LCZ5" s="380"/>
      <c r="LDA5" s="378"/>
      <c r="LDB5" s="378"/>
      <c r="LDC5" s="603"/>
      <c r="LDD5" s="603"/>
      <c r="LDE5" s="379"/>
      <c r="LDF5" s="380"/>
      <c r="LDG5" s="380"/>
      <c r="LDH5" s="380"/>
      <c r="LDI5" s="378"/>
      <c r="LDJ5" s="378"/>
      <c r="LDK5" s="603"/>
      <c r="LDL5" s="603"/>
      <c r="LDM5" s="379"/>
      <c r="LDN5" s="380"/>
      <c r="LDO5" s="380"/>
      <c r="LDP5" s="380"/>
      <c r="LDQ5" s="378"/>
      <c r="LDR5" s="378"/>
      <c r="LDS5" s="603"/>
      <c r="LDT5" s="603"/>
      <c r="LDU5" s="379"/>
      <c r="LDV5" s="380"/>
      <c r="LDW5" s="380"/>
      <c r="LDX5" s="380"/>
      <c r="LDY5" s="378"/>
      <c r="LDZ5" s="378"/>
      <c r="LEA5" s="603"/>
      <c r="LEB5" s="603"/>
      <c r="LEC5" s="379"/>
      <c r="LED5" s="380"/>
      <c r="LEE5" s="380"/>
      <c r="LEF5" s="380"/>
      <c r="LEG5" s="378"/>
      <c r="LEH5" s="378"/>
      <c r="LEI5" s="603"/>
      <c r="LEJ5" s="603"/>
      <c r="LEK5" s="379"/>
      <c r="LEL5" s="380"/>
      <c r="LEM5" s="380"/>
      <c r="LEN5" s="380"/>
      <c r="LEO5" s="378"/>
      <c r="LEP5" s="378"/>
      <c r="LEQ5" s="603"/>
      <c r="LER5" s="603"/>
      <c r="LES5" s="379"/>
      <c r="LET5" s="380"/>
      <c r="LEU5" s="380"/>
      <c r="LEV5" s="380"/>
      <c r="LEW5" s="378"/>
      <c r="LEX5" s="378"/>
      <c r="LEY5" s="603"/>
      <c r="LEZ5" s="603"/>
      <c r="LFA5" s="379"/>
      <c r="LFB5" s="380"/>
      <c r="LFC5" s="380"/>
      <c r="LFD5" s="380"/>
      <c r="LFE5" s="378"/>
      <c r="LFF5" s="378"/>
      <c r="LFG5" s="603"/>
      <c r="LFH5" s="603"/>
      <c r="LFI5" s="379"/>
      <c r="LFJ5" s="380"/>
      <c r="LFK5" s="380"/>
      <c r="LFL5" s="380"/>
      <c r="LFM5" s="378"/>
      <c r="LFN5" s="378"/>
      <c r="LFO5" s="603"/>
      <c r="LFP5" s="603"/>
      <c r="LFQ5" s="379"/>
      <c r="LFR5" s="380"/>
      <c r="LFS5" s="380"/>
      <c r="LFT5" s="380"/>
      <c r="LFU5" s="378"/>
      <c r="LFV5" s="378"/>
      <c r="LFW5" s="603"/>
      <c r="LFX5" s="603"/>
      <c r="LFY5" s="379"/>
      <c r="LFZ5" s="380"/>
      <c r="LGA5" s="380"/>
      <c r="LGB5" s="380"/>
      <c r="LGC5" s="378"/>
      <c r="LGD5" s="378"/>
      <c r="LGE5" s="603"/>
      <c r="LGF5" s="603"/>
      <c r="LGG5" s="379"/>
      <c r="LGH5" s="380"/>
      <c r="LGI5" s="380"/>
      <c r="LGJ5" s="380"/>
      <c r="LGK5" s="378"/>
      <c r="LGL5" s="378"/>
      <c r="LGM5" s="603"/>
      <c r="LGN5" s="603"/>
      <c r="LGO5" s="379"/>
      <c r="LGP5" s="380"/>
      <c r="LGQ5" s="380"/>
      <c r="LGR5" s="380"/>
      <c r="LGS5" s="378"/>
      <c r="LGT5" s="378"/>
      <c r="LGU5" s="603"/>
      <c r="LGV5" s="603"/>
      <c r="LGW5" s="379"/>
      <c r="LGX5" s="380"/>
      <c r="LGY5" s="380"/>
      <c r="LGZ5" s="380"/>
      <c r="LHA5" s="378"/>
      <c r="LHB5" s="378"/>
      <c r="LHC5" s="603"/>
      <c r="LHD5" s="603"/>
      <c r="LHE5" s="379"/>
      <c r="LHF5" s="380"/>
      <c r="LHG5" s="380"/>
      <c r="LHH5" s="380"/>
      <c r="LHI5" s="378"/>
      <c r="LHJ5" s="378"/>
      <c r="LHK5" s="603"/>
      <c r="LHL5" s="603"/>
      <c r="LHM5" s="379"/>
      <c r="LHN5" s="380"/>
      <c r="LHO5" s="380"/>
      <c r="LHP5" s="380"/>
      <c r="LHQ5" s="378"/>
      <c r="LHR5" s="378"/>
      <c r="LHS5" s="603"/>
      <c r="LHT5" s="603"/>
      <c r="LHU5" s="379"/>
      <c r="LHV5" s="380"/>
      <c r="LHW5" s="380"/>
      <c r="LHX5" s="380"/>
      <c r="LHY5" s="378"/>
      <c r="LHZ5" s="378"/>
      <c r="LIA5" s="603"/>
      <c r="LIB5" s="603"/>
      <c r="LIC5" s="379"/>
      <c r="LID5" s="380"/>
      <c r="LIE5" s="380"/>
      <c r="LIF5" s="380"/>
      <c r="LIG5" s="378"/>
      <c r="LIH5" s="378"/>
      <c r="LII5" s="603"/>
      <c r="LIJ5" s="603"/>
      <c r="LIK5" s="379"/>
      <c r="LIL5" s="380"/>
      <c r="LIM5" s="380"/>
      <c r="LIN5" s="380"/>
      <c r="LIO5" s="378"/>
      <c r="LIP5" s="378"/>
      <c r="LIQ5" s="603"/>
      <c r="LIR5" s="603"/>
      <c r="LIS5" s="379"/>
      <c r="LIT5" s="380"/>
      <c r="LIU5" s="380"/>
      <c r="LIV5" s="380"/>
      <c r="LIW5" s="378"/>
      <c r="LIX5" s="378"/>
      <c r="LIY5" s="603"/>
      <c r="LIZ5" s="603"/>
      <c r="LJA5" s="379"/>
      <c r="LJB5" s="380"/>
      <c r="LJC5" s="380"/>
      <c r="LJD5" s="380"/>
      <c r="LJE5" s="378"/>
      <c r="LJF5" s="378"/>
      <c r="LJG5" s="603"/>
      <c r="LJH5" s="603"/>
      <c r="LJI5" s="379"/>
      <c r="LJJ5" s="380"/>
      <c r="LJK5" s="380"/>
      <c r="LJL5" s="380"/>
      <c r="LJM5" s="378"/>
      <c r="LJN5" s="378"/>
      <c r="LJO5" s="603"/>
      <c r="LJP5" s="603"/>
      <c r="LJQ5" s="379"/>
      <c r="LJR5" s="380"/>
      <c r="LJS5" s="380"/>
      <c r="LJT5" s="380"/>
      <c r="LJU5" s="378"/>
      <c r="LJV5" s="378"/>
      <c r="LJW5" s="603"/>
      <c r="LJX5" s="603"/>
      <c r="LJY5" s="379"/>
      <c r="LJZ5" s="380"/>
      <c r="LKA5" s="380"/>
      <c r="LKB5" s="380"/>
      <c r="LKC5" s="378"/>
      <c r="LKD5" s="378"/>
      <c r="LKE5" s="603"/>
      <c r="LKF5" s="603"/>
      <c r="LKG5" s="379"/>
      <c r="LKH5" s="380"/>
      <c r="LKI5" s="380"/>
      <c r="LKJ5" s="380"/>
      <c r="LKK5" s="378"/>
      <c r="LKL5" s="378"/>
      <c r="LKM5" s="603"/>
      <c r="LKN5" s="603"/>
      <c r="LKO5" s="379"/>
      <c r="LKP5" s="380"/>
      <c r="LKQ5" s="380"/>
      <c r="LKR5" s="380"/>
      <c r="LKS5" s="378"/>
      <c r="LKT5" s="378"/>
      <c r="LKU5" s="603"/>
      <c r="LKV5" s="603"/>
      <c r="LKW5" s="379"/>
      <c r="LKX5" s="380"/>
      <c r="LKY5" s="380"/>
      <c r="LKZ5" s="380"/>
      <c r="LLA5" s="378"/>
      <c r="LLB5" s="378"/>
      <c r="LLC5" s="603"/>
      <c r="LLD5" s="603"/>
      <c r="LLE5" s="379"/>
      <c r="LLF5" s="380"/>
      <c r="LLG5" s="380"/>
      <c r="LLH5" s="380"/>
      <c r="LLI5" s="378"/>
      <c r="LLJ5" s="378"/>
      <c r="LLK5" s="603"/>
      <c r="LLL5" s="603"/>
      <c r="LLM5" s="379"/>
      <c r="LLN5" s="380"/>
      <c r="LLO5" s="380"/>
      <c r="LLP5" s="380"/>
      <c r="LLQ5" s="378"/>
      <c r="LLR5" s="378"/>
      <c r="LLS5" s="603"/>
      <c r="LLT5" s="603"/>
      <c r="LLU5" s="379"/>
      <c r="LLV5" s="380"/>
      <c r="LLW5" s="380"/>
      <c r="LLX5" s="380"/>
      <c r="LLY5" s="378"/>
      <c r="LLZ5" s="378"/>
      <c r="LMA5" s="603"/>
      <c r="LMB5" s="603"/>
      <c r="LMC5" s="379"/>
      <c r="LMD5" s="380"/>
      <c r="LME5" s="380"/>
      <c r="LMF5" s="380"/>
      <c r="LMG5" s="378"/>
      <c r="LMH5" s="378"/>
      <c r="LMI5" s="603"/>
      <c r="LMJ5" s="603"/>
      <c r="LMK5" s="379"/>
      <c r="LML5" s="380"/>
      <c r="LMM5" s="380"/>
      <c r="LMN5" s="380"/>
      <c r="LMO5" s="378"/>
      <c r="LMP5" s="378"/>
      <c r="LMQ5" s="603"/>
      <c r="LMR5" s="603"/>
      <c r="LMS5" s="379"/>
      <c r="LMT5" s="380"/>
      <c r="LMU5" s="380"/>
      <c r="LMV5" s="380"/>
      <c r="LMW5" s="378"/>
      <c r="LMX5" s="378"/>
      <c r="LMY5" s="603"/>
      <c r="LMZ5" s="603"/>
      <c r="LNA5" s="379"/>
      <c r="LNB5" s="380"/>
      <c r="LNC5" s="380"/>
      <c r="LND5" s="380"/>
      <c r="LNE5" s="378"/>
      <c r="LNF5" s="378"/>
      <c r="LNG5" s="603"/>
      <c r="LNH5" s="603"/>
      <c r="LNI5" s="379"/>
      <c r="LNJ5" s="380"/>
      <c r="LNK5" s="380"/>
      <c r="LNL5" s="380"/>
      <c r="LNM5" s="378"/>
      <c r="LNN5" s="378"/>
      <c r="LNO5" s="603"/>
      <c r="LNP5" s="603"/>
      <c r="LNQ5" s="379"/>
      <c r="LNR5" s="380"/>
      <c r="LNS5" s="380"/>
      <c r="LNT5" s="380"/>
      <c r="LNU5" s="378"/>
      <c r="LNV5" s="378"/>
      <c r="LNW5" s="603"/>
      <c r="LNX5" s="603"/>
      <c r="LNY5" s="379"/>
      <c r="LNZ5" s="380"/>
      <c r="LOA5" s="380"/>
      <c r="LOB5" s="380"/>
      <c r="LOC5" s="378"/>
      <c r="LOD5" s="378"/>
      <c r="LOE5" s="603"/>
      <c r="LOF5" s="603"/>
      <c r="LOG5" s="379"/>
      <c r="LOH5" s="380"/>
      <c r="LOI5" s="380"/>
      <c r="LOJ5" s="380"/>
      <c r="LOK5" s="378"/>
      <c r="LOL5" s="378"/>
      <c r="LOM5" s="603"/>
      <c r="LON5" s="603"/>
      <c r="LOO5" s="379"/>
      <c r="LOP5" s="380"/>
      <c r="LOQ5" s="380"/>
      <c r="LOR5" s="380"/>
      <c r="LOS5" s="378"/>
      <c r="LOT5" s="378"/>
      <c r="LOU5" s="603"/>
      <c r="LOV5" s="603"/>
      <c r="LOW5" s="379"/>
      <c r="LOX5" s="380"/>
      <c r="LOY5" s="380"/>
      <c r="LOZ5" s="380"/>
      <c r="LPA5" s="378"/>
      <c r="LPB5" s="378"/>
      <c r="LPC5" s="603"/>
      <c r="LPD5" s="603"/>
      <c r="LPE5" s="379"/>
      <c r="LPF5" s="380"/>
      <c r="LPG5" s="380"/>
      <c r="LPH5" s="380"/>
      <c r="LPI5" s="378"/>
      <c r="LPJ5" s="378"/>
      <c r="LPK5" s="603"/>
      <c r="LPL5" s="603"/>
      <c r="LPM5" s="379"/>
      <c r="LPN5" s="380"/>
      <c r="LPO5" s="380"/>
      <c r="LPP5" s="380"/>
      <c r="LPQ5" s="378"/>
      <c r="LPR5" s="378"/>
      <c r="LPS5" s="603"/>
      <c r="LPT5" s="603"/>
      <c r="LPU5" s="379"/>
      <c r="LPV5" s="380"/>
      <c r="LPW5" s="380"/>
      <c r="LPX5" s="380"/>
      <c r="LPY5" s="378"/>
      <c r="LPZ5" s="378"/>
      <c r="LQA5" s="603"/>
      <c r="LQB5" s="603"/>
      <c r="LQC5" s="379"/>
      <c r="LQD5" s="380"/>
      <c r="LQE5" s="380"/>
      <c r="LQF5" s="380"/>
      <c r="LQG5" s="378"/>
      <c r="LQH5" s="378"/>
      <c r="LQI5" s="603"/>
      <c r="LQJ5" s="603"/>
      <c r="LQK5" s="379"/>
      <c r="LQL5" s="380"/>
      <c r="LQM5" s="380"/>
      <c r="LQN5" s="380"/>
      <c r="LQO5" s="378"/>
      <c r="LQP5" s="378"/>
      <c r="LQQ5" s="603"/>
      <c r="LQR5" s="603"/>
      <c r="LQS5" s="379"/>
      <c r="LQT5" s="380"/>
      <c r="LQU5" s="380"/>
      <c r="LQV5" s="380"/>
      <c r="LQW5" s="378"/>
      <c r="LQX5" s="378"/>
      <c r="LQY5" s="603"/>
      <c r="LQZ5" s="603"/>
      <c r="LRA5" s="379"/>
      <c r="LRB5" s="380"/>
      <c r="LRC5" s="380"/>
      <c r="LRD5" s="380"/>
      <c r="LRE5" s="378"/>
      <c r="LRF5" s="378"/>
      <c r="LRG5" s="603"/>
      <c r="LRH5" s="603"/>
      <c r="LRI5" s="379"/>
      <c r="LRJ5" s="380"/>
      <c r="LRK5" s="380"/>
      <c r="LRL5" s="380"/>
      <c r="LRM5" s="378"/>
      <c r="LRN5" s="378"/>
      <c r="LRO5" s="603"/>
      <c r="LRP5" s="603"/>
      <c r="LRQ5" s="379"/>
      <c r="LRR5" s="380"/>
      <c r="LRS5" s="380"/>
      <c r="LRT5" s="380"/>
      <c r="LRU5" s="378"/>
      <c r="LRV5" s="378"/>
      <c r="LRW5" s="603"/>
      <c r="LRX5" s="603"/>
      <c r="LRY5" s="379"/>
      <c r="LRZ5" s="380"/>
      <c r="LSA5" s="380"/>
      <c r="LSB5" s="380"/>
      <c r="LSC5" s="378"/>
      <c r="LSD5" s="378"/>
      <c r="LSE5" s="603"/>
      <c r="LSF5" s="603"/>
      <c r="LSG5" s="379"/>
      <c r="LSH5" s="380"/>
      <c r="LSI5" s="380"/>
      <c r="LSJ5" s="380"/>
      <c r="LSK5" s="378"/>
      <c r="LSL5" s="378"/>
      <c r="LSM5" s="603"/>
      <c r="LSN5" s="603"/>
      <c r="LSO5" s="379"/>
      <c r="LSP5" s="380"/>
      <c r="LSQ5" s="380"/>
      <c r="LSR5" s="380"/>
      <c r="LSS5" s="378"/>
      <c r="LST5" s="378"/>
      <c r="LSU5" s="603"/>
      <c r="LSV5" s="603"/>
      <c r="LSW5" s="379"/>
      <c r="LSX5" s="380"/>
      <c r="LSY5" s="380"/>
      <c r="LSZ5" s="380"/>
      <c r="LTA5" s="378"/>
      <c r="LTB5" s="378"/>
      <c r="LTC5" s="603"/>
      <c r="LTD5" s="603"/>
      <c r="LTE5" s="379"/>
      <c r="LTF5" s="380"/>
      <c r="LTG5" s="380"/>
      <c r="LTH5" s="380"/>
      <c r="LTI5" s="378"/>
      <c r="LTJ5" s="378"/>
      <c r="LTK5" s="603"/>
      <c r="LTL5" s="603"/>
      <c r="LTM5" s="379"/>
      <c r="LTN5" s="380"/>
      <c r="LTO5" s="380"/>
      <c r="LTP5" s="380"/>
      <c r="LTQ5" s="378"/>
      <c r="LTR5" s="378"/>
      <c r="LTS5" s="603"/>
      <c r="LTT5" s="603"/>
      <c r="LTU5" s="379"/>
      <c r="LTV5" s="380"/>
      <c r="LTW5" s="380"/>
      <c r="LTX5" s="380"/>
      <c r="LTY5" s="378"/>
      <c r="LTZ5" s="378"/>
      <c r="LUA5" s="603"/>
      <c r="LUB5" s="603"/>
      <c r="LUC5" s="379"/>
      <c r="LUD5" s="380"/>
      <c r="LUE5" s="380"/>
      <c r="LUF5" s="380"/>
      <c r="LUG5" s="378"/>
      <c r="LUH5" s="378"/>
      <c r="LUI5" s="603"/>
      <c r="LUJ5" s="603"/>
      <c r="LUK5" s="379"/>
      <c r="LUL5" s="380"/>
      <c r="LUM5" s="380"/>
      <c r="LUN5" s="380"/>
      <c r="LUO5" s="378"/>
      <c r="LUP5" s="378"/>
      <c r="LUQ5" s="603"/>
      <c r="LUR5" s="603"/>
      <c r="LUS5" s="379"/>
      <c r="LUT5" s="380"/>
      <c r="LUU5" s="380"/>
      <c r="LUV5" s="380"/>
      <c r="LUW5" s="378"/>
      <c r="LUX5" s="378"/>
      <c r="LUY5" s="603"/>
      <c r="LUZ5" s="603"/>
      <c r="LVA5" s="379"/>
      <c r="LVB5" s="380"/>
      <c r="LVC5" s="380"/>
      <c r="LVD5" s="380"/>
      <c r="LVE5" s="378"/>
      <c r="LVF5" s="378"/>
      <c r="LVG5" s="603"/>
      <c r="LVH5" s="603"/>
      <c r="LVI5" s="379"/>
      <c r="LVJ5" s="380"/>
      <c r="LVK5" s="380"/>
      <c r="LVL5" s="380"/>
      <c r="LVM5" s="378"/>
      <c r="LVN5" s="378"/>
      <c r="LVO5" s="603"/>
      <c r="LVP5" s="603"/>
      <c r="LVQ5" s="379"/>
      <c r="LVR5" s="380"/>
      <c r="LVS5" s="380"/>
      <c r="LVT5" s="380"/>
      <c r="LVU5" s="378"/>
      <c r="LVV5" s="378"/>
      <c r="LVW5" s="603"/>
      <c r="LVX5" s="603"/>
      <c r="LVY5" s="379"/>
      <c r="LVZ5" s="380"/>
      <c r="LWA5" s="380"/>
      <c r="LWB5" s="380"/>
      <c r="LWC5" s="378"/>
      <c r="LWD5" s="378"/>
      <c r="LWE5" s="603"/>
      <c r="LWF5" s="603"/>
      <c r="LWG5" s="379"/>
      <c r="LWH5" s="380"/>
      <c r="LWI5" s="380"/>
      <c r="LWJ5" s="380"/>
      <c r="LWK5" s="378"/>
      <c r="LWL5" s="378"/>
      <c r="LWM5" s="603"/>
      <c r="LWN5" s="603"/>
      <c r="LWO5" s="379"/>
      <c r="LWP5" s="380"/>
      <c r="LWQ5" s="380"/>
      <c r="LWR5" s="380"/>
      <c r="LWS5" s="378"/>
      <c r="LWT5" s="378"/>
      <c r="LWU5" s="603"/>
      <c r="LWV5" s="603"/>
      <c r="LWW5" s="379"/>
      <c r="LWX5" s="380"/>
      <c r="LWY5" s="380"/>
      <c r="LWZ5" s="380"/>
      <c r="LXA5" s="378"/>
      <c r="LXB5" s="378"/>
      <c r="LXC5" s="603"/>
      <c r="LXD5" s="603"/>
      <c r="LXE5" s="379"/>
      <c r="LXF5" s="380"/>
      <c r="LXG5" s="380"/>
      <c r="LXH5" s="380"/>
      <c r="LXI5" s="378"/>
      <c r="LXJ5" s="378"/>
      <c r="LXK5" s="603"/>
      <c r="LXL5" s="603"/>
      <c r="LXM5" s="379"/>
      <c r="LXN5" s="380"/>
      <c r="LXO5" s="380"/>
      <c r="LXP5" s="380"/>
      <c r="LXQ5" s="378"/>
      <c r="LXR5" s="378"/>
      <c r="LXS5" s="603"/>
      <c r="LXT5" s="603"/>
      <c r="LXU5" s="379"/>
      <c r="LXV5" s="380"/>
      <c r="LXW5" s="380"/>
      <c r="LXX5" s="380"/>
      <c r="LXY5" s="378"/>
      <c r="LXZ5" s="378"/>
      <c r="LYA5" s="603"/>
      <c r="LYB5" s="603"/>
      <c r="LYC5" s="379"/>
      <c r="LYD5" s="380"/>
      <c r="LYE5" s="380"/>
      <c r="LYF5" s="380"/>
      <c r="LYG5" s="378"/>
      <c r="LYH5" s="378"/>
      <c r="LYI5" s="603"/>
      <c r="LYJ5" s="603"/>
      <c r="LYK5" s="379"/>
      <c r="LYL5" s="380"/>
      <c r="LYM5" s="380"/>
      <c r="LYN5" s="380"/>
      <c r="LYO5" s="378"/>
      <c r="LYP5" s="378"/>
      <c r="LYQ5" s="603"/>
      <c r="LYR5" s="603"/>
      <c r="LYS5" s="379"/>
      <c r="LYT5" s="380"/>
      <c r="LYU5" s="380"/>
      <c r="LYV5" s="380"/>
      <c r="LYW5" s="378"/>
      <c r="LYX5" s="378"/>
      <c r="LYY5" s="603"/>
      <c r="LYZ5" s="603"/>
      <c r="LZA5" s="379"/>
      <c r="LZB5" s="380"/>
      <c r="LZC5" s="380"/>
      <c r="LZD5" s="380"/>
      <c r="LZE5" s="378"/>
      <c r="LZF5" s="378"/>
      <c r="LZG5" s="603"/>
      <c r="LZH5" s="603"/>
      <c r="LZI5" s="379"/>
      <c r="LZJ5" s="380"/>
      <c r="LZK5" s="380"/>
      <c r="LZL5" s="380"/>
      <c r="LZM5" s="378"/>
      <c r="LZN5" s="378"/>
      <c r="LZO5" s="603"/>
      <c r="LZP5" s="603"/>
      <c r="LZQ5" s="379"/>
      <c r="LZR5" s="380"/>
      <c r="LZS5" s="380"/>
      <c r="LZT5" s="380"/>
      <c r="LZU5" s="378"/>
      <c r="LZV5" s="378"/>
      <c r="LZW5" s="603"/>
      <c r="LZX5" s="603"/>
      <c r="LZY5" s="379"/>
      <c r="LZZ5" s="380"/>
      <c r="MAA5" s="380"/>
      <c r="MAB5" s="380"/>
      <c r="MAC5" s="378"/>
      <c r="MAD5" s="378"/>
      <c r="MAE5" s="603"/>
      <c r="MAF5" s="603"/>
      <c r="MAG5" s="379"/>
      <c r="MAH5" s="380"/>
      <c r="MAI5" s="380"/>
      <c r="MAJ5" s="380"/>
      <c r="MAK5" s="378"/>
      <c r="MAL5" s="378"/>
      <c r="MAM5" s="603"/>
      <c r="MAN5" s="603"/>
      <c r="MAO5" s="379"/>
      <c r="MAP5" s="380"/>
      <c r="MAQ5" s="380"/>
      <c r="MAR5" s="380"/>
      <c r="MAS5" s="378"/>
      <c r="MAT5" s="378"/>
      <c r="MAU5" s="603"/>
      <c r="MAV5" s="603"/>
      <c r="MAW5" s="379"/>
      <c r="MAX5" s="380"/>
      <c r="MAY5" s="380"/>
      <c r="MAZ5" s="380"/>
      <c r="MBA5" s="378"/>
      <c r="MBB5" s="378"/>
      <c r="MBC5" s="603"/>
      <c r="MBD5" s="603"/>
      <c r="MBE5" s="379"/>
      <c r="MBF5" s="380"/>
      <c r="MBG5" s="380"/>
      <c r="MBH5" s="380"/>
      <c r="MBI5" s="378"/>
      <c r="MBJ5" s="378"/>
      <c r="MBK5" s="603"/>
      <c r="MBL5" s="603"/>
      <c r="MBM5" s="379"/>
      <c r="MBN5" s="380"/>
      <c r="MBO5" s="380"/>
      <c r="MBP5" s="380"/>
      <c r="MBQ5" s="378"/>
      <c r="MBR5" s="378"/>
      <c r="MBS5" s="603"/>
      <c r="MBT5" s="603"/>
      <c r="MBU5" s="379"/>
      <c r="MBV5" s="380"/>
      <c r="MBW5" s="380"/>
      <c r="MBX5" s="380"/>
      <c r="MBY5" s="378"/>
      <c r="MBZ5" s="378"/>
      <c r="MCA5" s="603"/>
      <c r="MCB5" s="603"/>
      <c r="MCC5" s="379"/>
      <c r="MCD5" s="380"/>
      <c r="MCE5" s="380"/>
      <c r="MCF5" s="380"/>
      <c r="MCG5" s="378"/>
      <c r="MCH5" s="378"/>
      <c r="MCI5" s="603"/>
      <c r="MCJ5" s="603"/>
      <c r="MCK5" s="379"/>
      <c r="MCL5" s="380"/>
      <c r="MCM5" s="380"/>
      <c r="MCN5" s="380"/>
      <c r="MCO5" s="378"/>
      <c r="MCP5" s="378"/>
      <c r="MCQ5" s="603"/>
      <c r="MCR5" s="603"/>
      <c r="MCS5" s="379"/>
      <c r="MCT5" s="380"/>
      <c r="MCU5" s="380"/>
      <c r="MCV5" s="380"/>
      <c r="MCW5" s="378"/>
      <c r="MCX5" s="378"/>
      <c r="MCY5" s="603"/>
      <c r="MCZ5" s="603"/>
      <c r="MDA5" s="379"/>
      <c r="MDB5" s="380"/>
      <c r="MDC5" s="380"/>
      <c r="MDD5" s="380"/>
      <c r="MDE5" s="378"/>
      <c r="MDF5" s="378"/>
      <c r="MDG5" s="603"/>
      <c r="MDH5" s="603"/>
      <c r="MDI5" s="379"/>
      <c r="MDJ5" s="380"/>
      <c r="MDK5" s="380"/>
      <c r="MDL5" s="380"/>
      <c r="MDM5" s="378"/>
      <c r="MDN5" s="378"/>
      <c r="MDO5" s="603"/>
      <c r="MDP5" s="603"/>
      <c r="MDQ5" s="379"/>
      <c r="MDR5" s="380"/>
      <c r="MDS5" s="380"/>
      <c r="MDT5" s="380"/>
      <c r="MDU5" s="378"/>
      <c r="MDV5" s="378"/>
      <c r="MDW5" s="603"/>
      <c r="MDX5" s="603"/>
      <c r="MDY5" s="379"/>
      <c r="MDZ5" s="380"/>
      <c r="MEA5" s="380"/>
      <c r="MEB5" s="380"/>
      <c r="MEC5" s="378"/>
      <c r="MED5" s="378"/>
      <c r="MEE5" s="603"/>
      <c r="MEF5" s="603"/>
      <c r="MEG5" s="379"/>
      <c r="MEH5" s="380"/>
      <c r="MEI5" s="380"/>
      <c r="MEJ5" s="380"/>
      <c r="MEK5" s="378"/>
      <c r="MEL5" s="378"/>
      <c r="MEM5" s="603"/>
      <c r="MEN5" s="603"/>
      <c r="MEO5" s="379"/>
      <c r="MEP5" s="380"/>
      <c r="MEQ5" s="380"/>
      <c r="MER5" s="380"/>
      <c r="MES5" s="378"/>
      <c r="MET5" s="378"/>
      <c r="MEU5" s="603"/>
      <c r="MEV5" s="603"/>
      <c r="MEW5" s="379"/>
      <c r="MEX5" s="380"/>
      <c r="MEY5" s="380"/>
      <c r="MEZ5" s="380"/>
      <c r="MFA5" s="378"/>
      <c r="MFB5" s="378"/>
      <c r="MFC5" s="603"/>
      <c r="MFD5" s="603"/>
      <c r="MFE5" s="379"/>
      <c r="MFF5" s="380"/>
      <c r="MFG5" s="380"/>
      <c r="MFH5" s="380"/>
      <c r="MFI5" s="378"/>
      <c r="MFJ5" s="378"/>
      <c r="MFK5" s="603"/>
      <c r="MFL5" s="603"/>
      <c r="MFM5" s="379"/>
      <c r="MFN5" s="380"/>
      <c r="MFO5" s="380"/>
      <c r="MFP5" s="380"/>
      <c r="MFQ5" s="378"/>
      <c r="MFR5" s="378"/>
      <c r="MFS5" s="603"/>
      <c r="MFT5" s="603"/>
      <c r="MFU5" s="379"/>
      <c r="MFV5" s="380"/>
      <c r="MFW5" s="380"/>
      <c r="MFX5" s="380"/>
      <c r="MFY5" s="378"/>
      <c r="MFZ5" s="378"/>
      <c r="MGA5" s="603"/>
      <c r="MGB5" s="603"/>
      <c r="MGC5" s="379"/>
      <c r="MGD5" s="380"/>
      <c r="MGE5" s="380"/>
      <c r="MGF5" s="380"/>
      <c r="MGG5" s="378"/>
      <c r="MGH5" s="378"/>
      <c r="MGI5" s="603"/>
      <c r="MGJ5" s="603"/>
      <c r="MGK5" s="379"/>
      <c r="MGL5" s="380"/>
      <c r="MGM5" s="380"/>
      <c r="MGN5" s="380"/>
      <c r="MGO5" s="378"/>
      <c r="MGP5" s="378"/>
      <c r="MGQ5" s="603"/>
      <c r="MGR5" s="603"/>
      <c r="MGS5" s="379"/>
      <c r="MGT5" s="380"/>
      <c r="MGU5" s="380"/>
      <c r="MGV5" s="380"/>
      <c r="MGW5" s="378"/>
      <c r="MGX5" s="378"/>
      <c r="MGY5" s="603"/>
      <c r="MGZ5" s="603"/>
      <c r="MHA5" s="379"/>
      <c r="MHB5" s="380"/>
      <c r="MHC5" s="380"/>
      <c r="MHD5" s="380"/>
      <c r="MHE5" s="378"/>
      <c r="MHF5" s="378"/>
      <c r="MHG5" s="603"/>
      <c r="MHH5" s="603"/>
      <c r="MHI5" s="379"/>
      <c r="MHJ5" s="380"/>
      <c r="MHK5" s="380"/>
      <c r="MHL5" s="380"/>
      <c r="MHM5" s="378"/>
      <c r="MHN5" s="378"/>
      <c r="MHO5" s="603"/>
      <c r="MHP5" s="603"/>
      <c r="MHQ5" s="379"/>
      <c r="MHR5" s="380"/>
      <c r="MHS5" s="380"/>
      <c r="MHT5" s="380"/>
      <c r="MHU5" s="378"/>
      <c r="MHV5" s="378"/>
      <c r="MHW5" s="603"/>
      <c r="MHX5" s="603"/>
      <c r="MHY5" s="379"/>
      <c r="MHZ5" s="380"/>
      <c r="MIA5" s="380"/>
      <c r="MIB5" s="380"/>
      <c r="MIC5" s="378"/>
      <c r="MID5" s="378"/>
      <c r="MIE5" s="603"/>
      <c r="MIF5" s="603"/>
      <c r="MIG5" s="379"/>
      <c r="MIH5" s="380"/>
      <c r="MII5" s="380"/>
      <c r="MIJ5" s="380"/>
      <c r="MIK5" s="378"/>
      <c r="MIL5" s="378"/>
      <c r="MIM5" s="603"/>
      <c r="MIN5" s="603"/>
      <c r="MIO5" s="379"/>
      <c r="MIP5" s="380"/>
      <c r="MIQ5" s="380"/>
      <c r="MIR5" s="380"/>
      <c r="MIS5" s="378"/>
      <c r="MIT5" s="378"/>
      <c r="MIU5" s="603"/>
      <c r="MIV5" s="603"/>
      <c r="MIW5" s="379"/>
      <c r="MIX5" s="380"/>
      <c r="MIY5" s="380"/>
      <c r="MIZ5" s="380"/>
      <c r="MJA5" s="378"/>
      <c r="MJB5" s="378"/>
      <c r="MJC5" s="603"/>
      <c r="MJD5" s="603"/>
      <c r="MJE5" s="379"/>
      <c r="MJF5" s="380"/>
      <c r="MJG5" s="380"/>
      <c r="MJH5" s="380"/>
      <c r="MJI5" s="378"/>
      <c r="MJJ5" s="378"/>
      <c r="MJK5" s="603"/>
      <c r="MJL5" s="603"/>
      <c r="MJM5" s="379"/>
      <c r="MJN5" s="380"/>
      <c r="MJO5" s="380"/>
      <c r="MJP5" s="380"/>
      <c r="MJQ5" s="378"/>
      <c r="MJR5" s="378"/>
      <c r="MJS5" s="603"/>
      <c r="MJT5" s="603"/>
      <c r="MJU5" s="379"/>
      <c r="MJV5" s="380"/>
      <c r="MJW5" s="380"/>
      <c r="MJX5" s="380"/>
      <c r="MJY5" s="378"/>
      <c r="MJZ5" s="378"/>
      <c r="MKA5" s="603"/>
      <c r="MKB5" s="603"/>
      <c r="MKC5" s="379"/>
      <c r="MKD5" s="380"/>
      <c r="MKE5" s="380"/>
      <c r="MKF5" s="380"/>
      <c r="MKG5" s="378"/>
      <c r="MKH5" s="378"/>
      <c r="MKI5" s="603"/>
      <c r="MKJ5" s="603"/>
      <c r="MKK5" s="379"/>
      <c r="MKL5" s="380"/>
      <c r="MKM5" s="380"/>
      <c r="MKN5" s="380"/>
      <c r="MKO5" s="378"/>
      <c r="MKP5" s="378"/>
      <c r="MKQ5" s="603"/>
      <c r="MKR5" s="603"/>
      <c r="MKS5" s="379"/>
      <c r="MKT5" s="380"/>
      <c r="MKU5" s="380"/>
      <c r="MKV5" s="380"/>
      <c r="MKW5" s="378"/>
      <c r="MKX5" s="378"/>
      <c r="MKY5" s="603"/>
      <c r="MKZ5" s="603"/>
      <c r="MLA5" s="379"/>
      <c r="MLB5" s="380"/>
      <c r="MLC5" s="380"/>
      <c r="MLD5" s="380"/>
      <c r="MLE5" s="378"/>
      <c r="MLF5" s="378"/>
      <c r="MLG5" s="603"/>
      <c r="MLH5" s="603"/>
      <c r="MLI5" s="379"/>
      <c r="MLJ5" s="380"/>
      <c r="MLK5" s="380"/>
      <c r="MLL5" s="380"/>
      <c r="MLM5" s="378"/>
      <c r="MLN5" s="378"/>
      <c r="MLO5" s="603"/>
      <c r="MLP5" s="603"/>
      <c r="MLQ5" s="379"/>
      <c r="MLR5" s="380"/>
      <c r="MLS5" s="380"/>
      <c r="MLT5" s="380"/>
      <c r="MLU5" s="378"/>
      <c r="MLV5" s="378"/>
      <c r="MLW5" s="603"/>
      <c r="MLX5" s="603"/>
      <c r="MLY5" s="379"/>
      <c r="MLZ5" s="380"/>
      <c r="MMA5" s="380"/>
      <c r="MMB5" s="380"/>
      <c r="MMC5" s="378"/>
      <c r="MMD5" s="378"/>
      <c r="MME5" s="603"/>
      <c r="MMF5" s="603"/>
      <c r="MMG5" s="379"/>
      <c r="MMH5" s="380"/>
      <c r="MMI5" s="380"/>
      <c r="MMJ5" s="380"/>
      <c r="MMK5" s="378"/>
      <c r="MML5" s="378"/>
      <c r="MMM5" s="603"/>
      <c r="MMN5" s="603"/>
      <c r="MMO5" s="379"/>
      <c r="MMP5" s="380"/>
      <c r="MMQ5" s="380"/>
      <c r="MMR5" s="380"/>
      <c r="MMS5" s="378"/>
      <c r="MMT5" s="378"/>
      <c r="MMU5" s="603"/>
      <c r="MMV5" s="603"/>
      <c r="MMW5" s="379"/>
      <c r="MMX5" s="380"/>
      <c r="MMY5" s="380"/>
      <c r="MMZ5" s="380"/>
      <c r="MNA5" s="378"/>
      <c r="MNB5" s="378"/>
      <c r="MNC5" s="603"/>
      <c r="MND5" s="603"/>
      <c r="MNE5" s="379"/>
      <c r="MNF5" s="380"/>
      <c r="MNG5" s="380"/>
      <c r="MNH5" s="380"/>
      <c r="MNI5" s="378"/>
      <c r="MNJ5" s="378"/>
      <c r="MNK5" s="603"/>
      <c r="MNL5" s="603"/>
      <c r="MNM5" s="379"/>
      <c r="MNN5" s="380"/>
      <c r="MNO5" s="380"/>
      <c r="MNP5" s="380"/>
      <c r="MNQ5" s="378"/>
      <c r="MNR5" s="378"/>
      <c r="MNS5" s="603"/>
      <c r="MNT5" s="603"/>
      <c r="MNU5" s="379"/>
      <c r="MNV5" s="380"/>
      <c r="MNW5" s="380"/>
      <c r="MNX5" s="380"/>
      <c r="MNY5" s="378"/>
      <c r="MNZ5" s="378"/>
      <c r="MOA5" s="603"/>
      <c r="MOB5" s="603"/>
      <c r="MOC5" s="379"/>
      <c r="MOD5" s="380"/>
      <c r="MOE5" s="380"/>
      <c r="MOF5" s="380"/>
      <c r="MOG5" s="378"/>
      <c r="MOH5" s="378"/>
      <c r="MOI5" s="603"/>
      <c r="MOJ5" s="603"/>
      <c r="MOK5" s="379"/>
      <c r="MOL5" s="380"/>
      <c r="MOM5" s="380"/>
      <c r="MON5" s="380"/>
      <c r="MOO5" s="378"/>
      <c r="MOP5" s="378"/>
      <c r="MOQ5" s="603"/>
      <c r="MOR5" s="603"/>
      <c r="MOS5" s="379"/>
      <c r="MOT5" s="380"/>
      <c r="MOU5" s="380"/>
      <c r="MOV5" s="380"/>
      <c r="MOW5" s="378"/>
      <c r="MOX5" s="378"/>
      <c r="MOY5" s="603"/>
      <c r="MOZ5" s="603"/>
      <c r="MPA5" s="379"/>
      <c r="MPB5" s="380"/>
      <c r="MPC5" s="380"/>
      <c r="MPD5" s="380"/>
      <c r="MPE5" s="378"/>
      <c r="MPF5" s="378"/>
      <c r="MPG5" s="603"/>
      <c r="MPH5" s="603"/>
      <c r="MPI5" s="379"/>
      <c r="MPJ5" s="380"/>
      <c r="MPK5" s="380"/>
      <c r="MPL5" s="380"/>
      <c r="MPM5" s="378"/>
      <c r="MPN5" s="378"/>
      <c r="MPO5" s="603"/>
      <c r="MPP5" s="603"/>
      <c r="MPQ5" s="379"/>
      <c r="MPR5" s="380"/>
      <c r="MPS5" s="380"/>
      <c r="MPT5" s="380"/>
      <c r="MPU5" s="378"/>
      <c r="MPV5" s="378"/>
      <c r="MPW5" s="603"/>
      <c r="MPX5" s="603"/>
      <c r="MPY5" s="379"/>
      <c r="MPZ5" s="380"/>
      <c r="MQA5" s="380"/>
      <c r="MQB5" s="380"/>
      <c r="MQC5" s="378"/>
      <c r="MQD5" s="378"/>
      <c r="MQE5" s="603"/>
      <c r="MQF5" s="603"/>
      <c r="MQG5" s="379"/>
      <c r="MQH5" s="380"/>
      <c r="MQI5" s="380"/>
      <c r="MQJ5" s="380"/>
      <c r="MQK5" s="378"/>
      <c r="MQL5" s="378"/>
      <c r="MQM5" s="603"/>
      <c r="MQN5" s="603"/>
      <c r="MQO5" s="379"/>
      <c r="MQP5" s="380"/>
      <c r="MQQ5" s="380"/>
      <c r="MQR5" s="380"/>
      <c r="MQS5" s="378"/>
      <c r="MQT5" s="378"/>
      <c r="MQU5" s="603"/>
      <c r="MQV5" s="603"/>
      <c r="MQW5" s="379"/>
      <c r="MQX5" s="380"/>
      <c r="MQY5" s="380"/>
      <c r="MQZ5" s="380"/>
      <c r="MRA5" s="378"/>
      <c r="MRB5" s="378"/>
      <c r="MRC5" s="603"/>
      <c r="MRD5" s="603"/>
      <c r="MRE5" s="379"/>
      <c r="MRF5" s="380"/>
      <c r="MRG5" s="380"/>
      <c r="MRH5" s="380"/>
      <c r="MRI5" s="378"/>
      <c r="MRJ5" s="378"/>
      <c r="MRK5" s="603"/>
      <c r="MRL5" s="603"/>
      <c r="MRM5" s="379"/>
      <c r="MRN5" s="380"/>
      <c r="MRO5" s="380"/>
      <c r="MRP5" s="380"/>
      <c r="MRQ5" s="378"/>
      <c r="MRR5" s="378"/>
      <c r="MRS5" s="603"/>
      <c r="MRT5" s="603"/>
      <c r="MRU5" s="379"/>
      <c r="MRV5" s="380"/>
      <c r="MRW5" s="380"/>
      <c r="MRX5" s="380"/>
      <c r="MRY5" s="378"/>
      <c r="MRZ5" s="378"/>
      <c r="MSA5" s="603"/>
      <c r="MSB5" s="603"/>
      <c r="MSC5" s="379"/>
      <c r="MSD5" s="380"/>
      <c r="MSE5" s="380"/>
      <c r="MSF5" s="380"/>
      <c r="MSG5" s="378"/>
      <c r="MSH5" s="378"/>
      <c r="MSI5" s="603"/>
      <c r="MSJ5" s="603"/>
      <c r="MSK5" s="379"/>
      <c r="MSL5" s="380"/>
      <c r="MSM5" s="380"/>
      <c r="MSN5" s="380"/>
      <c r="MSO5" s="378"/>
      <c r="MSP5" s="378"/>
      <c r="MSQ5" s="603"/>
      <c r="MSR5" s="603"/>
      <c r="MSS5" s="379"/>
      <c r="MST5" s="380"/>
      <c r="MSU5" s="380"/>
      <c r="MSV5" s="380"/>
      <c r="MSW5" s="378"/>
      <c r="MSX5" s="378"/>
      <c r="MSY5" s="603"/>
      <c r="MSZ5" s="603"/>
      <c r="MTA5" s="379"/>
      <c r="MTB5" s="380"/>
      <c r="MTC5" s="380"/>
      <c r="MTD5" s="380"/>
      <c r="MTE5" s="378"/>
      <c r="MTF5" s="378"/>
      <c r="MTG5" s="603"/>
      <c r="MTH5" s="603"/>
      <c r="MTI5" s="379"/>
      <c r="MTJ5" s="380"/>
      <c r="MTK5" s="380"/>
      <c r="MTL5" s="380"/>
      <c r="MTM5" s="378"/>
      <c r="MTN5" s="378"/>
      <c r="MTO5" s="603"/>
      <c r="MTP5" s="603"/>
      <c r="MTQ5" s="379"/>
      <c r="MTR5" s="380"/>
      <c r="MTS5" s="380"/>
      <c r="MTT5" s="380"/>
      <c r="MTU5" s="378"/>
      <c r="MTV5" s="378"/>
      <c r="MTW5" s="603"/>
      <c r="MTX5" s="603"/>
      <c r="MTY5" s="379"/>
      <c r="MTZ5" s="380"/>
      <c r="MUA5" s="380"/>
      <c r="MUB5" s="380"/>
      <c r="MUC5" s="378"/>
      <c r="MUD5" s="378"/>
      <c r="MUE5" s="603"/>
      <c r="MUF5" s="603"/>
      <c r="MUG5" s="379"/>
      <c r="MUH5" s="380"/>
      <c r="MUI5" s="380"/>
      <c r="MUJ5" s="380"/>
      <c r="MUK5" s="378"/>
      <c r="MUL5" s="378"/>
      <c r="MUM5" s="603"/>
      <c r="MUN5" s="603"/>
      <c r="MUO5" s="379"/>
      <c r="MUP5" s="380"/>
      <c r="MUQ5" s="380"/>
      <c r="MUR5" s="380"/>
      <c r="MUS5" s="378"/>
      <c r="MUT5" s="378"/>
      <c r="MUU5" s="603"/>
      <c r="MUV5" s="603"/>
      <c r="MUW5" s="379"/>
      <c r="MUX5" s="380"/>
      <c r="MUY5" s="380"/>
      <c r="MUZ5" s="380"/>
      <c r="MVA5" s="378"/>
      <c r="MVB5" s="378"/>
      <c r="MVC5" s="603"/>
      <c r="MVD5" s="603"/>
      <c r="MVE5" s="379"/>
      <c r="MVF5" s="380"/>
      <c r="MVG5" s="380"/>
      <c r="MVH5" s="380"/>
      <c r="MVI5" s="378"/>
      <c r="MVJ5" s="378"/>
      <c r="MVK5" s="603"/>
      <c r="MVL5" s="603"/>
      <c r="MVM5" s="379"/>
      <c r="MVN5" s="380"/>
      <c r="MVO5" s="380"/>
      <c r="MVP5" s="380"/>
      <c r="MVQ5" s="378"/>
      <c r="MVR5" s="378"/>
      <c r="MVS5" s="603"/>
      <c r="MVT5" s="603"/>
      <c r="MVU5" s="379"/>
      <c r="MVV5" s="380"/>
      <c r="MVW5" s="380"/>
      <c r="MVX5" s="380"/>
      <c r="MVY5" s="378"/>
      <c r="MVZ5" s="378"/>
      <c r="MWA5" s="603"/>
      <c r="MWB5" s="603"/>
      <c r="MWC5" s="379"/>
      <c r="MWD5" s="380"/>
      <c r="MWE5" s="380"/>
      <c r="MWF5" s="380"/>
      <c r="MWG5" s="378"/>
      <c r="MWH5" s="378"/>
      <c r="MWI5" s="603"/>
      <c r="MWJ5" s="603"/>
      <c r="MWK5" s="379"/>
      <c r="MWL5" s="380"/>
      <c r="MWM5" s="380"/>
      <c r="MWN5" s="380"/>
      <c r="MWO5" s="378"/>
      <c r="MWP5" s="378"/>
      <c r="MWQ5" s="603"/>
      <c r="MWR5" s="603"/>
      <c r="MWS5" s="379"/>
      <c r="MWT5" s="380"/>
      <c r="MWU5" s="380"/>
      <c r="MWV5" s="380"/>
      <c r="MWW5" s="378"/>
      <c r="MWX5" s="378"/>
      <c r="MWY5" s="603"/>
      <c r="MWZ5" s="603"/>
      <c r="MXA5" s="379"/>
      <c r="MXB5" s="380"/>
      <c r="MXC5" s="380"/>
      <c r="MXD5" s="380"/>
      <c r="MXE5" s="378"/>
      <c r="MXF5" s="378"/>
      <c r="MXG5" s="603"/>
      <c r="MXH5" s="603"/>
      <c r="MXI5" s="379"/>
      <c r="MXJ5" s="380"/>
      <c r="MXK5" s="380"/>
      <c r="MXL5" s="380"/>
      <c r="MXM5" s="378"/>
      <c r="MXN5" s="378"/>
      <c r="MXO5" s="603"/>
      <c r="MXP5" s="603"/>
      <c r="MXQ5" s="379"/>
      <c r="MXR5" s="380"/>
      <c r="MXS5" s="380"/>
      <c r="MXT5" s="380"/>
      <c r="MXU5" s="378"/>
      <c r="MXV5" s="378"/>
      <c r="MXW5" s="603"/>
      <c r="MXX5" s="603"/>
      <c r="MXY5" s="379"/>
      <c r="MXZ5" s="380"/>
      <c r="MYA5" s="380"/>
      <c r="MYB5" s="380"/>
      <c r="MYC5" s="378"/>
      <c r="MYD5" s="378"/>
      <c r="MYE5" s="603"/>
      <c r="MYF5" s="603"/>
      <c r="MYG5" s="379"/>
      <c r="MYH5" s="380"/>
      <c r="MYI5" s="380"/>
      <c r="MYJ5" s="380"/>
      <c r="MYK5" s="378"/>
      <c r="MYL5" s="378"/>
      <c r="MYM5" s="603"/>
      <c r="MYN5" s="603"/>
      <c r="MYO5" s="379"/>
      <c r="MYP5" s="380"/>
      <c r="MYQ5" s="380"/>
      <c r="MYR5" s="380"/>
      <c r="MYS5" s="378"/>
      <c r="MYT5" s="378"/>
      <c r="MYU5" s="603"/>
      <c r="MYV5" s="603"/>
      <c r="MYW5" s="379"/>
      <c r="MYX5" s="380"/>
      <c r="MYY5" s="380"/>
      <c r="MYZ5" s="380"/>
      <c r="MZA5" s="378"/>
      <c r="MZB5" s="378"/>
      <c r="MZC5" s="603"/>
      <c r="MZD5" s="603"/>
      <c r="MZE5" s="379"/>
      <c r="MZF5" s="380"/>
      <c r="MZG5" s="380"/>
      <c r="MZH5" s="380"/>
      <c r="MZI5" s="378"/>
      <c r="MZJ5" s="378"/>
      <c r="MZK5" s="603"/>
      <c r="MZL5" s="603"/>
      <c r="MZM5" s="379"/>
      <c r="MZN5" s="380"/>
      <c r="MZO5" s="380"/>
      <c r="MZP5" s="380"/>
      <c r="MZQ5" s="378"/>
      <c r="MZR5" s="378"/>
      <c r="MZS5" s="603"/>
      <c r="MZT5" s="603"/>
      <c r="MZU5" s="379"/>
      <c r="MZV5" s="380"/>
      <c r="MZW5" s="380"/>
      <c r="MZX5" s="380"/>
      <c r="MZY5" s="378"/>
      <c r="MZZ5" s="378"/>
      <c r="NAA5" s="603"/>
      <c r="NAB5" s="603"/>
      <c r="NAC5" s="379"/>
      <c r="NAD5" s="380"/>
      <c r="NAE5" s="380"/>
      <c r="NAF5" s="380"/>
      <c r="NAG5" s="378"/>
      <c r="NAH5" s="378"/>
      <c r="NAI5" s="603"/>
      <c r="NAJ5" s="603"/>
      <c r="NAK5" s="379"/>
      <c r="NAL5" s="380"/>
      <c r="NAM5" s="380"/>
      <c r="NAN5" s="380"/>
      <c r="NAO5" s="378"/>
      <c r="NAP5" s="378"/>
      <c r="NAQ5" s="603"/>
      <c r="NAR5" s="603"/>
      <c r="NAS5" s="379"/>
      <c r="NAT5" s="380"/>
      <c r="NAU5" s="380"/>
      <c r="NAV5" s="380"/>
      <c r="NAW5" s="378"/>
      <c r="NAX5" s="378"/>
      <c r="NAY5" s="603"/>
      <c r="NAZ5" s="603"/>
      <c r="NBA5" s="379"/>
      <c r="NBB5" s="380"/>
      <c r="NBC5" s="380"/>
      <c r="NBD5" s="380"/>
      <c r="NBE5" s="378"/>
      <c r="NBF5" s="378"/>
      <c r="NBG5" s="603"/>
      <c r="NBH5" s="603"/>
      <c r="NBI5" s="379"/>
      <c r="NBJ5" s="380"/>
      <c r="NBK5" s="380"/>
      <c r="NBL5" s="380"/>
      <c r="NBM5" s="378"/>
      <c r="NBN5" s="378"/>
      <c r="NBO5" s="603"/>
      <c r="NBP5" s="603"/>
      <c r="NBQ5" s="379"/>
      <c r="NBR5" s="380"/>
      <c r="NBS5" s="380"/>
      <c r="NBT5" s="380"/>
      <c r="NBU5" s="378"/>
      <c r="NBV5" s="378"/>
      <c r="NBW5" s="603"/>
      <c r="NBX5" s="603"/>
      <c r="NBY5" s="379"/>
      <c r="NBZ5" s="380"/>
      <c r="NCA5" s="380"/>
      <c r="NCB5" s="380"/>
      <c r="NCC5" s="378"/>
      <c r="NCD5" s="378"/>
      <c r="NCE5" s="603"/>
      <c r="NCF5" s="603"/>
      <c r="NCG5" s="379"/>
      <c r="NCH5" s="380"/>
      <c r="NCI5" s="380"/>
      <c r="NCJ5" s="380"/>
      <c r="NCK5" s="378"/>
      <c r="NCL5" s="378"/>
      <c r="NCM5" s="603"/>
      <c r="NCN5" s="603"/>
      <c r="NCO5" s="379"/>
      <c r="NCP5" s="380"/>
      <c r="NCQ5" s="380"/>
      <c r="NCR5" s="380"/>
      <c r="NCS5" s="378"/>
      <c r="NCT5" s="378"/>
      <c r="NCU5" s="603"/>
      <c r="NCV5" s="603"/>
      <c r="NCW5" s="379"/>
      <c r="NCX5" s="380"/>
      <c r="NCY5" s="380"/>
      <c r="NCZ5" s="380"/>
      <c r="NDA5" s="378"/>
      <c r="NDB5" s="378"/>
      <c r="NDC5" s="603"/>
      <c r="NDD5" s="603"/>
      <c r="NDE5" s="379"/>
      <c r="NDF5" s="380"/>
      <c r="NDG5" s="380"/>
      <c r="NDH5" s="380"/>
      <c r="NDI5" s="378"/>
      <c r="NDJ5" s="378"/>
      <c r="NDK5" s="603"/>
      <c r="NDL5" s="603"/>
      <c r="NDM5" s="379"/>
      <c r="NDN5" s="380"/>
      <c r="NDO5" s="380"/>
      <c r="NDP5" s="380"/>
      <c r="NDQ5" s="378"/>
      <c r="NDR5" s="378"/>
      <c r="NDS5" s="603"/>
      <c r="NDT5" s="603"/>
      <c r="NDU5" s="379"/>
      <c r="NDV5" s="380"/>
      <c r="NDW5" s="380"/>
      <c r="NDX5" s="380"/>
      <c r="NDY5" s="378"/>
      <c r="NDZ5" s="378"/>
      <c r="NEA5" s="603"/>
      <c r="NEB5" s="603"/>
      <c r="NEC5" s="379"/>
      <c r="NED5" s="380"/>
      <c r="NEE5" s="380"/>
      <c r="NEF5" s="380"/>
      <c r="NEG5" s="378"/>
      <c r="NEH5" s="378"/>
      <c r="NEI5" s="603"/>
      <c r="NEJ5" s="603"/>
      <c r="NEK5" s="379"/>
      <c r="NEL5" s="380"/>
      <c r="NEM5" s="380"/>
      <c r="NEN5" s="380"/>
      <c r="NEO5" s="378"/>
      <c r="NEP5" s="378"/>
      <c r="NEQ5" s="603"/>
      <c r="NER5" s="603"/>
      <c r="NES5" s="379"/>
      <c r="NET5" s="380"/>
      <c r="NEU5" s="380"/>
      <c r="NEV5" s="380"/>
      <c r="NEW5" s="378"/>
      <c r="NEX5" s="378"/>
      <c r="NEY5" s="603"/>
      <c r="NEZ5" s="603"/>
      <c r="NFA5" s="379"/>
      <c r="NFB5" s="380"/>
      <c r="NFC5" s="380"/>
      <c r="NFD5" s="380"/>
      <c r="NFE5" s="378"/>
      <c r="NFF5" s="378"/>
      <c r="NFG5" s="603"/>
      <c r="NFH5" s="603"/>
      <c r="NFI5" s="379"/>
      <c r="NFJ5" s="380"/>
      <c r="NFK5" s="380"/>
      <c r="NFL5" s="380"/>
      <c r="NFM5" s="378"/>
      <c r="NFN5" s="378"/>
      <c r="NFO5" s="603"/>
      <c r="NFP5" s="603"/>
      <c r="NFQ5" s="379"/>
      <c r="NFR5" s="380"/>
      <c r="NFS5" s="380"/>
      <c r="NFT5" s="380"/>
      <c r="NFU5" s="378"/>
      <c r="NFV5" s="378"/>
      <c r="NFW5" s="603"/>
      <c r="NFX5" s="603"/>
      <c r="NFY5" s="379"/>
      <c r="NFZ5" s="380"/>
      <c r="NGA5" s="380"/>
      <c r="NGB5" s="380"/>
      <c r="NGC5" s="378"/>
      <c r="NGD5" s="378"/>
      <c r="NGE5" s="603"/>
      <c r="NGF5" s="603"/>
      <c r="NGG5" s="379"/>
      <c r="NGH5" s="380"/>
      <c r="NGI5" s="380"/>
      <c r="NGJ5" s="380"/>
      <c r="NGK5" s="378"/>
      <c r="NGL5" s="378"/>
      <c r="NGM5" s="603"/>
      <c r="NGN5" s="603"/>
      <c r="NGO5" s="379"/>
      <c r="NGP5" s="380"/>
      <c r="NGQ5" s="380"/>
      <c r="NGR5" s="380"/>
      <c r="NGS5" s="378"/>
      <c r="NGT5" s="378"/>
      <c r="NGU5" s="603"/>
      <c r="NGV5" s="603"/>
      <c r="NGW5" s="379"/>
      <c r="NGX5" s="380"/>
      <c r="NGY5" s="380"/>
      <c r="NGZ5" s="380"/>
      <c r="NHA5" s="378"/>
      <c r="NHB5" s="378"/>
      <c r="NHC5" s="603"/>
      <c r="NHD5" s="603"/>
      <c r="NHE5" s="379"/>
      <c r="NHF5" s="380"/>
      <c r="NHG5" s="380"/>
      <c r="NHH5" s="380"/>
      <c r="NHI5" s="378"/>
      <c r="NHJ5" s="378"/>
      <c r="NHK5" s="603"/>
      <c r="NHL5" s="603"/>
      <c r="NHM5" s="379"/>
      <c r="NHN5" s="380"/>
      <c r="NHO5" s="380"/>
      <c r="NHP5" s="380"/>
      <c r="NHQ5" s="378"/>
      <c r="NHR5" s="378"/>
      <c r="NHS5" s="603"/>
      <c r="NHT5" s="603"/>
      <c r="NHU5" s="379"/>
      <c r="NHV5" s="380"/>
      <c r="NHW5" s="380"/>
      <c r="NHX5" s="380"/>
      <c r="NHY5" s="378"/>
      <c r="NHZ5" s="378"/>
      <c r="NIA5" s="603"/>
      <c r="NIB5" s="603"/>
      <c r="NIC5" s="379"/>
      <c r="NID5" s="380"/>
      <c r="NIE5" s="380"/>
      <c r="NIF5" s="380"/>
      <c r="NIG5" s="378"/>
      <c r="NIH5" s="378"/>
      <c r="NII5" s="603"/>
      <c r="NIJ5" s="603"/>
      <c r="NIK5" s="379"/>
      <c r="NIL5" s="380"/>
      <c r="NIM5" s="380"/>
      <c r="NIN5" s="380"/>
      <c r="NIO5" s="378"/>
      <c r="NIP5" s="378"/>
      <c r="NIQ5" s="603"/>
      <c r="NIR5" s="603"/>
      <c r="NIS5" s="379"/>
      <c r="NIT5" s="380"/>
      <c r="NIU5" s="380"/>
      <c r="NIV5" s="380"/>
      <c r="NIW5" s="378"/>
      <c r="NIX5" s="378"/>
      <c r="NIY5" s="603"/>
      <c r="NIZ5" s="603"/>
      <c r="NJA5" s="379"/>
      <c r="NJB5" s="380"/>
      <c r="NJC5" s="380"/>
      <c r="NJD5" s="380"/>
      <c r="NJE5" s="378"/>
      <c r="NJF5" s="378"/>
      <c r="NJG5" s="603"/>
      <c r="NJH5" s="603"/>
      <c r="NJI5" s="379"/>
      <c r="NJJ5" s="380"/>
      <c r="NJK5" s="380"/>
      <c r="NJL5" s="380"/>
      <c r="NJM5" s="378"/>
      <c r="NJN5" s="378"/>
      <c r="NJO5" s="603"/>
      <c r="NJP5" s="603"/>
      <c r="NJQ5" s="379"/>
      <c r="NJR5" s="380"/>
      <c r="NJS5" s="380"/>
      <c r="NJT5" s="380"/>
      <c r="NJU5" s="378"/>
      <c r="NJV5" s="378"/>
      <c r="NJW5" s="603"/>
      <c r="NJX5" s="603"/>
      <c r="NJY5" s="379"/>
      <c r="NJZ5" s="380"/>
      <c r="NKA5" s="380"/>
      <c r="NKB5" s="380"/>
      <c r="NKC5" s="378"/>
      <c r="NKD5" s="378"/>
      <c r="NKE5" s="603"/>
      <c r="NKF5" s="603"/>
      <c r="NKG5" s="379"/>
      <c r="NKH5" s="380"/>
      <c r="NKI5" s="380"/>
      <c r="NKJ5" s="380"/>
      <c r="NKK5" s="378"/>
      <c r="NKL5" s="378"/>
      <c r="NKM5" s="603"/>
      <c r="NKN5" s="603"/>
      <c r="NKO5" s="379"/>
      <c r="NKP5" s="380"/>
      <c r="NKQ5" s="380"/>
      <c r="NKR5" s="380"/>
      <c r="NKS5" s="378"/>
      <c r="NKT5" s="378"/>
      <c r="NKU5" s="603"/>
      <c r="NKV5" s="603"/>
      <c r="NKW5" s="379"/>
      <c r="NKX5" s="380"/>
      <c r="NKY5" s="380"/>
      <c r="NKZ5" s="380"/>
      <c r="NLA5" s="378"/>
      <c r="NLB5" s="378"/>
      <c r="NLC5" s="603"/>
      <c r="NLD5" s="603"/>
      <c r="NLE5" s="379"/>
      <c r="NLF5" s="380"/>
      <c r="NLG5" s="380"/>
      <c r="NLH5" s="380"/>
      <c r="NLI5" s="378"/>
      <c r="NLJ5" s="378"/>
      <c r="NLK5" s="603"/>
      <c r="NLL5" s="603"/>
      <c r="NLM5" s="379"/>
      <c r="NLN5" s="380"/>
      <c r="NLO5" s="380"/>
      <c r="NLP5" s="380"/>
      <c r="NLQ5" s="378"/>
      <c r="NLR5" s="378"/>
      <c r="NLS5" s="603"/>
      <c r="NLT5" s="603"/>
      <c r="NLU5" s="379"/>
      <c r="NLV5" s="380"/>
      <c r="NLW5" s="380"/>
      <c r="NLX5" s="380"/>
      <c r="NLY5" s="378"/>
      <c r="NLZ5" s="378"/>
      <c r="NMA5" s="603"/>
      <c r="NMB5" s="603"/>
      <c r="NMC5" s="379"/>
      <c r="NMD5" s="380"/>
      <c r="NME5" s="380"/>
      <c r="NMF5" s="380"/>
      <c r="NMG5" s="378"/>
      <c r="NMH5" s="378"/>
      <c r="NMI5" s="603"/>
      <c r="NMJ5" s="603"/>
      <c r="NMK5" s="379"/>
      <c r="NML5" s="380"/>
      <c r="NMM5" s="380"/>
      <c r="NMN5" s="380"/>
      <c r="NMO5" s="378"/>
      <c r="NMP5" s="378"/>
      <c r="NMQ5" s="603"/>
      <c r="NMR5" s="603"/>
      <c r="NMS5" s="379"/>
      <c r="NMT5" s="380"/>
      <c r="NMU5" s="380"/>
      <c r="NMV5" s="380"/>
      <c r="NMW5" s="378"/>
      <c r="NMX5" s="378"/>
      <c r="NMY5" s="603"/>
      <c r="NMZ5" s="603"/>
      <c r="NNA5" s="379"/>
      <c r="NNB5" s="380"/>
      <c r="NNC5" s="380"/>
      <c r="NND5" s="380"/>
      <c r="NNE5" s="378"/>
      <c r="NNF5" s="378"/>
      <c r="NNG5" s="603"/>
      <c r="NNH5" s="603"/>
      <c r="NNI5" s="379"/>
      <c r="NNJ5" s="380"/>
      <c r="NNK5" s="380"/>
      <c r="NNL5" s="380"/>
      <c r="NNM5" s="378"/>
      <c r="NNN5" s="378"/>
      <c r="NNO5" s="603"/>
      <c r="NNP5" s="603"/>
      <c r="NNQ5" s="379"/>
      <c r="NNR5" s="380"/>
      <c r="NNS5" s="380"/>
      <c r="NNT5" s="380"/>
      <c r="NNU5" s="378"/>
      <c r="NNV5" s="378"/>
      <c r="NNW5" s="603"/>
      <c r="NNX5" s="603"/>
      <c r="NNY5" s="379"/>
      <c r="NNZ5" s="380"/>
      <c r="NOA5" s="380"/>
      <c r="NOB5" s="380"/>
      <c r="NOC5" s="378"/>
      <c r="NOD5" s="378"/>
      <c r="NOE5" s="603"/>
      <c r="NOF5" s="603"/>
      <c r="NOG5" s="379"/>
      <c r="NOH5" s="380"/>
      <c r="NOI5" s="380"/>
      <c r="NOJ5" s="380"/>
      <c r="NOK5" s="378"/>
      <c r="NOL5" s="378"/>
      <c r="NOM5" s="603"/>
      <c r="NON5" s="603"/>
      <c r="NOO5" s="379"/>
      <c r="NOP5" s="380"/>
      <c r="NOQ5" s="380"/>
      <c r="NOR5" s="380"/>
      <c r="NOS5" s="378"/>
      <c r="NOT5" s="378"/>
      <c r="NOU5" s="603"/>
      <c r="NOV5" s="603"/>
      <c r="NOW5" s="379"/>
      <c r="NOX5" s="380"/>
      <c r="NOY5" s="380"/>
      <c r="NOZ5" s="380"/>
      <c r="NPA5" s="378"/>
      <c r="NPB5" s="378"/>
      <c r="NPC5" s="603"/>
      <c r="NPD5" s="603"/>
      <c r="NPE5" s="379"/>
      <c r="NPF5" s="380"/>
      <c r="NPG5" s="380"/>
      <c r="NPH5" s="380"/>
      <c r="NPI5" s="378"/>
      <c r="NPJ5" s="378"/>
      <c r="NPK5" s="603"/>
      <c r="NPL5" s="603"/>
      <c r="NPM5" s="379"/>
      <c r="NPN5" s="380"/>
      <c r="NPO5" s="380"/>
      <c r="NPP5" s="380"/>
      <c r="NPQ5" s="378"/>
      <c r="NPR5" s="378"/>
      <c r="NPS5" s="603"/>
      <c r="NPT5" s="603"/>
      <c r="NPU5" s="379"/>
      <c r="NPV5" s="380"/>
      <c r="NPW5" s="380"/>
      <c r="NPX5" s="380"/>
      <c r="NPY5" s="378"/>
      <c r="NPZ5" s="378"/>
      <c r="NQA5" s="603"/>
      <c r="NQB5" s="603"/>
      <c r="NQC5" s="379"/>
      <c r="NQD5" s="380"/>
      <c r="NQE5" s="380"/>
      <c r="NQF5" s="380"/>
      <c r="NQG5" s="378"/>
      <c r="NQH5" s="378"/>
      <c r="NQI5" s="603"/>
      <c r="NQJ5" s="603"/>
      <c r="NQK5" s="379"/>
      <c r="NQL5" s="380"/>
      <c r="NQM5" s="380"/>
      <c r="NQN5" s="380"/>
      <c r="NQO5" s="378"/>
      <c r="NQP5" s="378"/>
      <c r="NQQ5" s="603"/>
      <c r="NQR5" s="603"/>
      <c r="NQS5" s="379"/>
      <c r="NQT5" s="380"/>
      <c r="NQU5" s="380"/>
      <c r="NQV5" s="380"/>
      <c r="NQW5" s="378"/>
      <c r="NQX5" s="378"/>
      <c r="NQY5" s="603"/>
      <c r="NQZ5" s="603"/>
      <c r="NRA5" s="379"/>
      <c r="NRB5" s="380"/>
      <c r="NRC5" s="380"/>
      <c r="NRD5" s="380"/>
      <c r="NRE5" s="378"/>
      <c r="NRF5" s="378"/>
      <c r="NRG5" s="603"/>
      <c r="NRH5" s="603"/>
      <c r="NRI5" s="379"/>
      <c r="NRJ5" s="380"/>
      <c r="NRK5" s="380"/>
      <c r="NRL5" s="380"/>
      <c r="NRM5" s="378"/>
      <c r="NRN5" s="378"/>
      <c r="NRO5" s="603"/>
      <c r="NRP5" s="603"/>
      <c r="NRQ5" s="379"/>
      <c r="NRR5" s="380"/>
      <c r="NRS5" s="380"/>
      <c r="NRT5" s="380"/>
      <c r="NRU5" s="378"/>
      <c r="NRV5" s="378"/>
      <c r="NRW5" s="603"/>
      <c r="NRX5" s="603"/>
      <c r="NRY5" s="379"/>
      <c r="NRZ5" s="380"/>
      <c r="NSA5" s="380"/>
      <c r="NSB5" s="380"/>
      <c r="NSC5" s="378"/>
      <c r="NSD5" s="378"/>
      <c r="NSE5" s="603"/>
      <c r="NSF5" s="603"/>
      <c r="NSG5" s="379"/>
      <c r="NSH5" s="380"/>
      <c r="NSI5" s="380"/>
      <c r="NSJ5" s="380"/>
      <c r="NSK5" s="378"/>
      <c r="NSL5" s="378"/>
      <c r="NSM5" s="603"/>
      <c r="NSN5" s="603"/>
      <c r="NSO5" s="379"/>
      <c r="NSP5" s="380"/>
      <c r="NSQ5" s="380"/>
      <c r="NSR5" s="380"/>
      <c r="NSS5" s="378"/>
      <c r="NST5" s="378"/>
      <c r="NSU5" s="603"/>
      <c r="NSV5" s="603"/>
      <c r="NSW5" s="379"/>
      <c r="NSX5" s="380"/>
      <c r="NSY5" s="380"/>
      <c r="NSZ5" s="380"/>
      <c r="NTA5" s="378"/>
      <c r="NTB5" s="378"/>
      <c r="NTC5" s="603"/>
      <c r="NTD5" s="603"/>
      <c r="NTE5" s="379"/>
      <c r="NTF5" s="380"/>
      <c r="NTG5" s="380"/>
      <c r="NTH5" s="380"/>
      <c r="NTI5" s="378"/>
      <c r="NTJ5" s="378"/>
      <c r="NTK5" s="603"/>
      <c r="NTL5" s="603"/>
      <c r="NTM5" s="379"/>
      <c r="NTN5" s="380"/>
      <c r="NTO5" s="380"/>
      <c r="NTP5" s="380"/>
      <c r="NTQ5" s="378"/>
      <c r="NTR5" s="378"/>
      <c r="NTS5" s="603"/>
      <c r="NTT5" s="603"/>
      <c r="NTU5" s="379"/>
      <c r="NTV5" s="380"/>
      <c r="NTW5" s="380"/>
      <c r="NTX5" s="380"/>
      <c r="NTY5" s="378"/>
      <c r="NTZ5" s="378"/>
      <c r="NUA5" s="603"/>
      <c r="NUB5" s="603"/>
      <c r="NUC5" s="379"/>
      <c r="NUD5" s="380"/>
      <c r="NUE5" s="380"/>
      <c r="NUF5" s="380"/>
      <c r="NUG5" s="378"/>
      <c r="NUH5" s="378"/>
      <c r="NUI5" s="603"/>
      <c r="NUJ5" s="603"/>
      <c r="NUK5" s="379"/>
      <c r="NUL5" s="380"/>
      <c r="NUM5" s="380"/>
      <c r="NUN5" s="380"/>
      <c r="NUO5" s="378"/>
      <c r="NUP5" s="378"/>
      <c r="NUQ5" s="603"/>
      <c r="NUR5" s="603"/>
      <c r="NUS5" s="379"/>
      <c r="NUT5" s="380"/>
      <c r="NUU5" s="380"/>
      <c r="NUV5" s="380"/>
      <c r="NUW5" s="378"/>
      <c r="NUX5" s="378"/>
      <c r="NUY5" s="603"/>
      <c r="NUZ5" s="603"/>
      <c r="NVA5" s="379"/>
      <c r="NVB5" s="380"/>
      <c r="NVC5" s="380"/>
      <c r="NVD5" s="380"/>
      <c r="NVE5" s="378"/>
      <c r="NVF5" s="378"/>
      <c r="NVG5" s="603"/>
      <c r="NVH5" s="603"/>
      <c r="NVI5" s="379"/>
      <c r="NVJ5" s="380"/>
      <c r="NVK5" s="380"/>
      <c r="NVL5" s="380"/>
      <c r="NVM5" s="378"/>
      <c r="NVN5" s="378"/>
      <c r="NVO5" s="603"/>
      <c r="NVP5" s="603"/>
      <c r="NVQ5" s="379"/>
      <c r="NVR5" s="380"/>
      <c r="NVS5" s="380"/>
      <c r="NVT5" s="380"/>
      <c r="NVU5" s="378"/>
      <c r="NVV5" s="378"/>
      <c r="NVW5" s="603"/>
      <c r="NVX5" s="603"/>
      <c r="NVY5" s="379"/>
      <c r="NVZ5" s="380"/>
      <c r="NWA5" s="380"/>
      <c r="NWB5" s="380"/>
      <c r="NWC5" s="378"/>
      <c r="NWD5" s="378"/>
      <c r="NWE5" s="603"/>
      <c r="NWF5" s="603"/>
      <c r="NWG5" s="379"/>
      <c r="NWH5" s="380"/>
      <c r="NWI5" s="380"/>
      <c r="NWJ5" s="380"/>
      <c r="NWK5" s="378"/>
      <c r="NWL5" s="378"/>
      <c r="NWM5" s="603"/>
      <c r="NWN5" s="603"/>
      <c r="NWO5" s="379"/>
      <c r="NWP5" s="380"/>
      <c r="NWQ5" s="380"/>
      <c r="NWR5" s="380"/>
      <c r="NWS5" s="378"/>
      <c r="NWT5" s="378"/>
      <c r="NWU5" s="603"/>
      <c r="NWV5" s="603"/>
      <c r="NWW5" s="379"/>
      <c r="NWX5" s="380"/>
      <c r="NWY5" s="380"/>
      <c r="NWZ5" s="380"/>
      <c r="NXA5" s="378"/>
      <c r="NXB5" s="378"/>
      <c r="NXC5" s="603"/>
      <c r="NXD5" s="603"/>
      <c r="NXE5" s="379"/>
      <c r="NXF5" s="380"/>
      <c r="NXG5" s="380"/>
      <c r="NXH5" s="380"/>
      <c r="NXI5" s="378"/>
      <c r="NXJ5" s="378"/>
      <c r="NXK5" s="603"/>
      <c r="NXL5" s="603"/>
      <c r="NXM5" s="379"/>
      <c r="NXN5" s="380"/>
      <c r="NXO5" s="380"/>
      <c r="NXP5" s="380"/>
      <c r="NXQ5" s="378"/>
      <c r="NXR5" s="378"/>
      <c r="NXS5" s="603"/>
      <c r="NXT5" s="603"/>
      <c r="NXU5" s="379"/>
      <c r="NXV5" s="380"/>
      <c r="NXW5" s="380"/>
      <c r="NXX5" s="380"/>
      <c r="NXY5" s="378"/>
      <c r="NXZ5" s="378"/>
      <c r="NYA5" s="603"/>
      <c r="NYB5" s="603"/>
      <c r="NYC5" s="379"/>
      <c r="NYD5" s="380"/>
      <c r="NYE5" s="380"/>
      <c r="NYF5" s="380"/>
      <c r="NYG5" s="378"/>
      <c r="NYH5" s="378"/>
      <c r="NYI5" s="603"/>
      <c r="NYJ5" s="603"/>
      <c r="NYK5" s="379"/>
      <c r="NYL5" s="380"/>
      <c r="NYM5" s="380"/>
      <c r="NYN5" s="380"/>
      <c r="NYO5" s="378"/>
      <c r="NYP5" s="378"/>
      <c r="NYQ5" s="603"/>
      <c r="NYR5" s="603"/>
      <c r="NYS5" s="379"/>
      <c r="NYT5" s="380"/>
      <c r="NYU5" s="380"/>
      <c r="NYV5" s="380"/>
      <c r="NYW5" s="378"/>
      <c r="NYX5" s="378"/>
      <c r="NYY5" s="603"/>
      <c r="NYZ5" s="603"/>
      <c r="NZA5" s="379"/>
      <c r="NZB5" s="380"/>
      <c r="NZC5" s="380"/>
      <c r="NZD5" s="380"/>
      <c r="NZE5" s="378"/>
      <c r="NZF5" s="378"/>
      <c r="NZG5" s="603"/>
      <c r="NZH5" s="603"/>
      <c r="NZI5" s="379"/>
      <c r="NZJ5" s="380"/>
      <c r="NZK5" s="380"/>
      <c r="NZL5" s="380"/>
      <c r="NZM5" s="378"/>
      <c r="NZN5" s="378"/>
      <c r="NZO5" s="603"/>
      <c r="NZP5" s="603"/>
      <c r="NZQ5" s="379"/>
      <c r="NZR5" s="380"/>
      <c r="NZS5" s="380"/>
      <c r="NZT5" s="380"/>
      <c r="NZU5" s="378"/>
      <c r="NZV5" s="378"/>
      <c r="NZW5" s="603"/>
      <c r="NZX5" s="603"/>
      <c r="NZY5" s="379"/>
      <c r="NZZ5" s="380"/>
      <c r="OAA5" s="380"/>
      <c r="OAB5" s="380"/>
      <c r="OAC5" s="378"/>
      <c r="OAD5" s="378"/>
      <c r="OAE5" s="603"/>
      <c r="OAF5" s="603"/>
      <c r="OAG5" s="379"/>
      <c r="OAH5" s="380"/>
      <c r="OAI5" s="380"/>
      <c r="OAJ5" s="380"/>
      <c r="OAK5" s="378"/>
      <c r="OAL5" s="378"/>
      <c r="OAM5" s="603"/>
      <c r="OAN5" s="603"/>
      <c r="OAO5" s="379"/>
      <c r="OAP5" s="380"/>
      <c r="OAQ5" s="380"/>
      <c r="OAR5" s="380"/>
      <c r="OAS5" s="378"/>
      <c r="OAT5" s="378"/>
      <c r="OAU5" s="603"/>
      <c r="OAV5" s="603"/>
      <c r="OAW5" s="379"/>
      <c r="OAX5" s="380"/>
      <c r="OAY5" s="380"/>
      <c r="OAZ5" s="380"/>
      <c r="OBA5" s="378"/>
      <c r="OBB5" s="378"/>
      <c r="OBC5" s="603"/>
      <c r="OBD5" s="603"/>
      <c r="OBE5" s="379"/>
      <c r="OBF5" s="380"/>
      <c r="OBG5" s="380"/>
      <c r="OBH5" s="380"/>
      <c r="OBI5" s="378"/>
      <c r="OBJ5" s="378"/>
      <c r="OBK5" s="603"/>
      <c r="OBL5" s="603"/>
      <c r="OBM5" s="379"/>
      <c r="OBN5" s="380"/>
      <c r="OBO5" s="380"/>
      <c r="OBP5" s="380"/>
      <c r="OBQ5" s="378"/>
      <c r="OBR5" s="378"/>
      <c r="OBS5" s="603"/>
      <c r="OBT5" s="603"/>
      <c r="OBU5" s="379"/>
      <c r="OBV5" s="380"/>
      <c r="OBW5" s="380"/>
      <c r="OBX5" s="380"/>
      <c r="OBY5" s="378"/>
      <c r="OBZ5" s="378"/>
      <c r="OCA5" s="603"/>
      <c r="OCB5" s="603"/>
      <c r="OCC5" s="379"/>
      <c r="OCD5" s="380"/>
      <c r="OCE5" s="380"/>
      <c r="OCF5" s="380"/>
      <c r="OCG5" s="378"/>
      <c r="OCH5" s="378"/>
      <c r="OCI5" s="603"/>
      <c r="OCJ5" s="603"/>
      <c r="OCK5" s="379"/>
      <c r="OCL5" s="380"/>
      <c r="OCM5" s="380"/>
      <c r="OCN5" s="380"/>
      <c r="OCO5" s="378"/>
      <c r="OCP5" s="378"/>
      <c r="OCQ5" s="603"/>
      <c r="OCR5" s="603"/>
      <c r="OCS5" s="379"/>
      <c r="OCT5" s="380"/>
      <c r="OCU5" s="380"/>
      <c r="OCV5" s="380"/>
      <c r="OCW5" s="378"/>
      <c r="OCX5" s="378"/>
      <c r="OCY5" s="603"/>
      <c r="OCZ5" s="603"/>
      <c r="ODA5" s="379"/>
      <c r="ODB5" s="380"/>
      <c r="ODC5" s="380"/>
      <c r="ODD5" s="380"/>
      <c r="ODE5" s="378"/>
      <c r="ODF5" s="378"/>
      <c r="ODG5" s="603"/>
      <c r="ODH5" s="603"/>
      <c r="ODI5" s="379"/>
      <c r="ODJ5" s="380"/>
      <c r="ODK5" s="380"/>
      <c r="ODL5" s="380"/>
      <c r="ODM5" s="378"/>
      <c r="ODN5" s="378"/>
      <c r="ODO5" s="603"/>
      <c r="ODP5" s="603"/>
      <c r="ODQ5" s="379"/>
      <c r="ODR5" s="380"/>
      <c r="ODS5" s="380"/>
      <c r="ODT5" s="380"/>
      <c r="ODU5" s="378"/>
      <c r="ODV5" s="378"/>
      <c r="ODW5" s="603"/>
      <c r="ODX5" s="603"/>
      <c r="ODY5" s="379"/>
      <c r="ODZ5" s="380"/>
      <c r="OEA5" s="380"/>
      <c r="OEB5" s="380"/>
      <c r="OEC5" s="378"/>
      <c r="OED5" s="378"/>
      <c r="OEE5" s="603"/>
      <c r="OEF5" s="603"/>
      <c r="OEG5" s="379"/>
      <c r="OEH5" s="380"/>
      <c r="OEI5" s="380"/>
      <c r="OEJ5" s="380"/>
      <c r="OEK5" s="378"/>
      <c r="OEL5" s="378"/>
      <c r="OEM5" s="603"/>
      <c r="OEN5" s="603"/>
      <c r="OEO5" s="379"/>
      <c r="OEP5" s="380"/>
      <c r="OEQ5" s="380"/>
      <c r="OER5" s="380"/>
      <c r="OES5" s="378"/>
      <c r="OET5" s="378"/>
      <c r="OEU5" s="603"/>
      <c r="OEV5" s="603"/>
      <c r="OEW5" s="379"/>
      <c r="OEX5" s="380"/>
      <c r="OEY5" s="380"/>
      <c r="OEZ5" s="380"/>
      <c r="OFA5" s="378"/>
      <c r="OFB5" s="378"/>
      <c r="OFC5" s="603"/>
      <c r="OFD5" s="603"/>
      <c r="OFE5" s="379"/>
      <c r="OFF5" s="380"/>
      <c r="OFG5" s="380"/>
      <c r="OFH5" s="380"/>
      <c r="OFI5" s="378"/>
      <c r="OFJ5" s="378"/>
      <c r="OFK5" s="603"/>
      <c r="OFL5" s="603"/>
      <c r="OFM5" s="379"/>
      <c r="OFN5" s="380"/>
      <c r="OFO5" s="380"/>
      <c r="OFP5" s="380"/>
      <c r="OFQ5" s="378"/>
      <c r="OFR5" s="378"/>
      <c r="OFS5" s="603"/>
      <c r="OFT5" s="603"/>
      <c r="OFU5" s="379"/>
      <c r="OFV5" s="380"/>
      <c r="OFW5" s="380"/>
      <c r="OFX5" s="380"/>
      <c r="OFY5" s="378"/>
      <c r="OFZ5" s="378"/>
      <c r="OGA5" s="603"/>
      <c r="OGB5" s="603"/>
      <c r="OGC5" s="379"/>
      <c r="OGD5" s="380"/>
      <c r="OGE5" s="380"/>
      <c r="OGF5" s="380"/>
      <c r="OGG5" s="378"/>
      <c r="OGH5" s="378"/>
      <c r="OGI5" s="603"/>
      <c r="OGJ5" s="603"/>
      <c r="OGK5" s="379"/>
      <c r="OGL5" s="380"/>
      <c r="OGM5" s="380"/>
      <c r="OGN5" s="380"/>
      <c r="OGO5" s="378"/>
      <c r="OGP5" s="378"/>
      <c r="OGQ5" s="603"/>
      <c r="OGR5" s="603"/>
      <c r="OGS5" s="379"/>
      <c r="OGT5" s="380"/>
      <c r="OGU5" s="380"/>
      <c r="OGV5" s="380"/>
      <c r="OGW5" s="378"/>
      <c r="OGX5" s="378"/>
      <c r="OGY5" s="603"/>
      <c r="OGZ5" s="603"/>
      <c r="OHA5" s="379"/>
      <c r="OHB5" s="380"/>
      <c r="OHC5" s="380"/>
      <c r="OHD5" s="380"/>
      <c r="OHE5" s="378"/>
      <c r="OHF5" s="378"/>
      <c r="OHG5" s="603"/>
      <c r="OHH5" s="603"/>
      <c r="OHI5" s="379"/>
      <c r="OHJ5" s="380"/>
      <c r="OHK5" s="380"/>
      <c r="OHL5" s="380"/>
      <c r="OHM5" s="378"/>
      <c r="OHN5" s="378"/>
      <c r="OHO5" s="603"/>
      <c r="OHP5" s="603"/>
      <c r="OHQ5" s="379"/>
      <c r="OHR5" s="380"/>
      <c r="OHS5" s="380"/>
      <c r="OHT5" s="380"/>
      <c r="OHU5" s="378"/>
      <c r="OHV5" s="378"/>
      <c r="OHW5" s="603"/>
      <c r="OHX5" s="603"/>
      <c r="OHY5" s="379"/>
      <c r="OHZ5" s="380"/>
      <c r="OIA5" s="380"/>
      <c r="OIB5" s="380"/>
      <c r="OIC5" s="378"/>
      <c r="OID5" s="378"/>
      <c r="OIE5" s="603"/>
      <c r="OIF5" s="603"/>
      <c r="OIG5" s="379"/>
      <c r="OIH5" s="380"/>
      <c r="OII5" s="380"/>
      <c r="OIJ5" s="380"/>
      <c r="OIK5" s="378"/>
      <c r="OIL5" s="378"/>
      <c r="OIM5" s="603"/>
      <c r="OIN5" s="603"/>
      <c r="OIO5" s="379"/>
      <c r="OIP5" s="380"/>
      <c r="OIQ5" s="380"/>
      <c r="OIR5" s="380"/>
      <c r="OIS5" s="378"/>
      <c r="OIT5" s="378"/>
      <c r="OIU5" s="603"/>
      <c r="OIV5" s="603"/>
      <c r="OIW5" s="379"/>
      <c r="OIX5" s="380"/>
      <c r="OIY5" s="380"/>
      <c r="OIZ5" s="380"/>
      <c r="OJA5" s="378"/>
      <c r="OJB5" s="378"/>
      <c r="OJC5" s="603"/>
      <c r="OJD5" s="603"/>
      <c r="OJE5" s="379"/>
      <c r="OJF5" s="380"/>
      <c r="OJG5" s="380"/>
      <c r="OJH5" s="380"/>
      <c r="OJI5" s="378"/>
      <c r="OJJ5" s="378"/>
      <c r="OJK5" s="603"/>
      <c r="OJL5" s="603"/>
      <c r="OJM5" s="379"/>
      <c r="OJN5" s="380"/>
      <c r="OJO5" s="380"/>
      <c r="OJP5" s="380"/>
      <c r="OJQ5" s="378"/>
      <c r="OJR5" s="378"/>
      <c r="OJS5" s="603"/>
      <c r="OJT5" s="603"/>
      <c r="OJU5" s="379"/>
      <c r="OJV5" s="380"/>
      <c r="OJW5" s="380"/>
      <c r="OJX5" s="380"/>
      <c r="OJY5" s="378"/>
      <c r="OJZ5" s="378"/>
      <c r="OKA5" s="603"/>
      <c r="OKB5" s="603"/>
      <c r="OKC5" s="379"/>
      <c r="OKD5" s="380"/>
      <c r="OKE5" s="380"/>
      <c r="OKF5" s="380"/>
      <c r="OKG5" s="378"/>
      <c r="OKH5" s="378"/>
      <c r="OKI5" s="603"/>
      <c r="OKJ5" s="603"/>
      <c r="OKK5" s="379"/>
      <c r="OKL5" s="380"/>
      <c r="OKM5" s="380"/>
      <c r="OKN5" s="380"/>
      <c r="OKO5" s="378"/>
      <c r="OKP5" s="378"/>
      <c r="OKQ5" s="603"/>
      <c r="OKR5" s="603"/>
      <c r="OKS5" s="379"/>
      <c r="OKT5" s="380"/>
      <c r="OKU5" s="380"/>
      <c r="OKV5" s="380"/>
      <c r="OKW5" s="378"/>
      <c r="OKX5" s="378"/>
      <c r="OKY5" s="603"/>
      <c r="OKZ5" s="603"/>
      <c r="OLA5" s="379"/>
      <c r="OLB5" s="380"/>
      <c r="OLC5" s="380"/>
      <c r="OLD5" s="380"/>
      <c r="OLE5" s="378"/>
      <c r="OLF5" s="378"/>
      <c r="OLG5" s="603"/>
      <c r="OLH5" s="603"/>
      <c r="OLI5" s="379"/>
      <c r="OLJ5" s="380"/>
      <c r="OLK5" s="380"/>
      <c r="OLL5" s="380"/>
      <c r="OLM5" s="378"/>
      <c r="OLN5" s="378"/>
      <c r="OLO5" s="603"/>
      <c r="OLP5" s="603"/>
      <c r="OLQ5" s="379"/>
      <c r="OLR5" s="380"/>
      <c r="OLS5" s="380"/>
      <c r="OLT5" s="380"/>
      <c r="OLU5" s="378"/>
      <c r="OLV5" s="378"/>
      <c r="OLW5" s="603"/>
      <c r="OLX5" s="603"/>
      <c r="OLY5" s="379"/>
      <c r="OLZ5" s="380"/>
      <c r="OMA5" s="380"/>
      <c r="OMB5" s="380"/>
      <c r="OMC5" s="378"/>
      <c r="OMD5" s="378"/>
      <c r="OME5" s="603"/>
      <c r="OMF5" s="603"/>
      <c r="OMG5" s="379"/>
      <c r="OMH5" s="380"/>
      <c r="OMI5" s="380"/>
      <c r="OMJ5" s="380"/>
      <c r="OMK5" s="378"/>
      <c r="OML5" s="378"/>
      <c r="OMM5" s="603"/>
      <c r="OMN5" s="603"/>
      <c r="OMO5" s="379"/>
      <c r="OMP5" s="380"/>
      <c r="OMQ5" s="380"/>
      <c r="OMR5" s="380"/>
      <c r="OMS5" s="378"/>
      <c r="OMT5" s="378"/>
      <c r="OMU5" s="603"/>
      <c r="OMV5" s="603"/>
      <c r="OMW5" s="379"/>
      <c r="OMX5" s="380"/>
      <c r="OMY5" s="380"/>
      <c r="OMZ5" s="380"/>
      <c r="ONA5" s="378"/>
      <c r="ONB5" s="378"/>
      <c r="ONC5" s="603"/>
      <c r="OND5" s="603"/>
      <c r="ONE5" s="379"/>
      <c r="ONF5" s="380"/>
      <c r="ONG5" s="380"/>
      <c r="ONH5" s="380"/>
      <c r="ONI5" s="378"/>
      <c r="ONJ5" s="378"/>
      <c r="ONK5" s="603"/>
      <c r="ONL5" s="603"/>
      <c r="ONM5" s="379"/>
      <c r="ONN5" s="380"/>
      <c r="ONO5" s="380"/>
      <c r="ONP5" s="380"/>
      <c r="ONQ5" s="378"/>
      <c r="ONR5" s="378"/>
      <c r="ONS5" s="603"/>
      <c r="ONT5" s="603"/>
      <c r="ONU5" s="379"/>
      <c r="ONV5" s="380"/>
      <c r="ONW5" s="380"/>
      <c r="ONX5" s="380"/>
      <c r="ONY5" s="378"/>
      <c r="ONZ5" s="378"/>
      <c r="OOA5" s="603"/>
      <c r="OOB5" s="603"/>
      <c r="OOC5" s="379"/>
      <c r="OOD5" s="380"/>
      <c r="OOE5" s="380"/>
      <c r="OOF5" s="380"/>
      <c r="OOG5" s="378"/>
      <c r="OOH5" s="378"/>
      <c r="OOI5" s="603"/>
      <c r="OOJ5" s="603"/>
      <c r="OOK5" s="379"/>
      <c r="OOL5" s="380"/>
      <c r="OOM5" s="380"/>
      <c r="OON5" s="380"/>
      <c r="OOO5" s="378"/>
      <c r="OOP5" s="378"/>
      <c r="OOQ5" s="603"/>
      <c r="OOR5" s="603"/>
      <c r="OOS5" s="379"/>
      <c r="OOT5" s="380"/>
      <c r="OOU5" s="380"/>
      <c r="OOV5" s="380"/>
      <c r="OOW5" s="378"/>
      <c r="OOX5" s="378"/>
      <c r="OOY5" s="603"/>
      <c r="OOZ5" s="603"/>
      <c r="OPA5" s="379"/>
      <c r="OPB5" s="380"/>
      <c r="OPC5" s="380"/>
      <c r="OPD5" s="380"/>
      <c r="OPE5" s="378"/>
      <c r="OPF5" s="378"/>
      <c r="OPG5" s="603"/>
      <c r="OPH5" s="603"/>
      <c r="OPI5" s="379"/>
      <c r="OPJ5" s="380"/>
      <c r="OPK5" s="380"/>
      <c r="OPL5" s="380"/>
      <c r="OPM5" s="378"/>
      <c r="OPN5" s="378"/>
      <c r="OPO5" s="603"/>
      <c r="OPP5" s="603"/>
      <c r="OPQ5" s="379"/>
      <c r="OPR5" s="380"/>
      <c r="OPS5" s="380"/>
      <c r="OPT5" s="380"/>
      <c r="OPU5" s="378"/>
      <c r="OPV5" s="378"/>
      <c r="OPW5" s="603"/>
      <c r="OPX5" s="603"/>
      <c r="OPY5" s="379"/>
      <c r="OPZ5" s="380"/>
      <c r="OQA5" s="380"/>
      <c r="OQB5" s="380"/>
      <c r="OQC5" s="378"/>
      <c r="OQD5" s="378"/>
      <c r="OQE5" s="603"/>
      <c r="OQF5" s="603"/>
      <c r="OQG5" s="379"/>
      <c r="OQH5" s="380"/>
      <c r="OQI5" s="380"/>
      <c r="OQJ5" s="380"/>
      <c r="OQK5" s="378"/>
      <c r="OQL5" s="378"/>
      <c r="OQM5" s="603"/>
      <c r="OQN5" s="603"/>
      <c r="OQO5" s="379"/>
      <c r="OQP5" s="380"/>
      <c r="OQQ5" s="380"/>
      <c r="OQR5" s="380"/>
      <c r="OQS5" s="378"/>
      <c r="OQT5" s="378"/>
      <c r="OQU5" s="603"/>
      <c r="OQV5" s="603"/>
      <c r="OQW5" s="379"/>
      <c r="OQX5" s="380"/>
      <c r="OQY5" s="380"/>
      <c r="OQZ5" s="380"/>
      <c r="ORA5" s="378"/>
      <c r="ORB5" s="378"/>
      <c r="ORC5" s="603"/>
      <c r="ORD5" s="603"/>
      <c r="ORE5" s="379"/>
      <c r="ORF5" s="380"/>
      <c r="ORG5" s="380"/>
      <c r="ORH5" s="380"/>
      <c r="ORI5" s="378"/>
      <c r="ORJ5" s="378"/>
      <c r="ORK5" s="603"/>
      <c r="ORL5" s="603"/>
      <c r="ORM5" s="379"/>
      <c r="ORN5" s="380"/>
      <c r="ORO5" s="380"/>
      <c r="ORP5" s="380"/>
      <c r="ORQ5" s="378"/>
      <c r="ORR5" s="378"/>
      <c r="ORS5" s="603"/>
      <c r="ORT5" s="603"/>
      <c r="ORU5" s="379"/>
      <c r="ORV5" s="380"/>
      <c r="ORW5" s="380"/>
      <c r="ORX5" s="380"/>
      <c r="ORY5" s="378"/>
      <c r="ORZ5" s="378"/>
      <c r="OSA5" s="603"/>
      <c r="OSB5" s="603"/>
      <c r="OSC5" s="379"/>
      <c r="OSD5" s="380"/>
      <c r="OSE5" s="380"/>
      <c r="OSF5" s="380"/>
      <c r="OSG5" s="378"/>
      <c r="OSH5" s="378"/>
      <c r="OSI5" s="603"/>
      <c r="OSJ5" s="603"/>
      <c r="OSK5" s="379"/>
      <c r="OSL5" s="380"/>
      <c r="OSM5" s="380"/>
      <c r="OSN5" s="380"/>
      <c r="OSO5" s="378"/>
      <c r="OSP5" s="378"/>
      <c r="OSQ5" s="603"/>
      <c r="OSR5" s="603"/>
      <c r="OSS5" s="379"/>
      <c r="OST5" s="380"/>
      <c r="OSU5" s="380"/>
      <c r="OSV5" s="380"/>
      <c r="OSW5" s="378"/>
      <c r="OSX5" s="378"/>
      <c r="OSY5" s="603"/>
      <c r="OSZ5" s="603"/>
      <c r="OTA5" s="379"/>
      <c r="OTB5" s="380"/>
      <c r="OTC5" s="380"/>
      <c r="OTD5" s="380"/>
      <c r="OTE5" s="378"/>
      <c r="OTF5" s="378"/>
      <c r="OTG5" s="603"/>
      <c r="OTH5" s="603"/>
      <c r="OTI5" s="379"/>
      <c r="OTJ5" s="380"/>
      <c r="OTK5" s="380"/>
      <c r="OTL5" s="380"/>
      <c r="OTM5" s="378"/>
      <c r="OTN5" s="378"/>
      <c r="OTO5" s="603"/>
      <c r="OTP5" s="603"/>
      <c r="OTQ5" s="379"/>
      <c r="OTR5" s="380"/>
      <c r="OTS5" s="380"/>
      <c r="OTT5" s="380"/>
      <c r="OTU5" s="378"/>
      <c r="OTV5" s="378"/>
      <c r="OTW5" s="603"/>
      <c r="OTX5" s="603"/>
      <c r="OTY5" s="379"/>
      <c r="OTZ5" s="380"/>
      <c r="OUA5" s="380"/>
      <c r="OUB5" s="380"/>
      <c r="OUC5" s="378"/>
      <c r="OUD5" s="378"/>
      <c r="OUE5" s="603"/>
      <c r="OUF5" s="603"/>
      <c r="OUG5" s="379"/>
      <c r="OUH5" s="380"/>
      <c r="OUI5" s="380"/>
      <c r="OUJ5" s="380"/>
      <c r="OUK5" s="378"/>
      <c r="OUL5" s="378"/>
      <c r="OUM5" s="603"/>
      <c r="OUN5" s="603"/>
      <c r="OUO5" s="379"/>
      <c r="OUP5" s="380"/>
      <c r="OUQ5" s="380"/>
      <c r="OUR5" s="380"/>
      <c r="OUS5" s="378"/>
      <c r="OUT5" s="378"/>
      <c r="OUU5" s="603"/>
      <c r="OUV5" s="603"/>
      <c r="OUW5" s="379"/>
      <c r="OUX5" s="380"/>
      <c r="OUY5" s="380"/>
      <c r="OUZ5" s="380"/>
      <c r="OVA5" s="378"/>
      <c r="OVB5" s="378"/>
      <c r="OVC5" s="603"/>
      <c r="OVD5" s="603"/>
      <c r="OVE5" s="379"/>
      <c r="OVF5" s="380"/>
      <c r="OVG5" s="380"/>
      <c r="OVH5" s="380"/>
      <c r="OVI5" s="378"/>
      <c r="OVJ5" s="378"/>
      <c r="OVK5" s="603"/>
      <c r="OVL5" s="603"/>
      <c r="OVM5" s="379"/>
      <c r="OVN5" s="380"/>
      <c r="OVO5" s="380"/>
      <c r="OVP5" s="380"/>
      <c r="OVQ5" s="378"/>
      <c r="OVR5" s="378"/>
      <c r="OVS5" s="603"/>
      <c r="OVT5" s="603"/>
      <c r="OVU5" s="379"/>
      <c r="OVV5" s="380"/>
      <c r="OVW5" s="380"/>
      <c r="OVX5" s="380"/>
      <c r="OVY5" s="378"/>
      <c r="OVZ5" s="378"/>
      <c r="OWA5" s="603"/>
      <c r="OWB5" s="603"/>
      <c r="OWC5" s="379"/>
      <c r="OWD5" s="380"/>
      <c r="OWE5" s="380"/>
      <c r="OWF5" s="380"/>
      <c r="OWG5" s="378"/>
      <c r="OWH5" s="378"/>
      <c r="OWI5" s="603"/>
      <c r="OWJ5" s="603"/>
      <c r="OWK5" s="379"/>
      <c r="OWL5" s="380"/>
      <c r="OWM5" s="380"/>
      <c r="OWN5" s="380"/>
      <c r="OWO5" s="378"/>
      <c r="OWP5" s="378"/>
      <c r="OWQ5" s="603"/>
      <c r="OWR5" s="603"/>
      <c r="OWS5" s="379"/>
      <c r="OWT5" s="380"/>
      <c r="OWU5" s="380"/>
      <c r="OWV5" s="380"/>
      <c r="OWW5" s="378"/>
      <c r="OWX5" s="378"/>
      <c r="OWY5" s="603"/>
      <c r="OWZ5" s="603"/>
      <c r="OXA5" s="379"/>
      <c r="OXB5" s="380"/>
      <c r="OXC5" s="380"/>
      <c r="OXD5" s="380"/>
      <c r="OXE5" s="378"/>
      <c r="OXF5" s="378"/>
      <c r="OXG5" s="603"/>
      <c r="OXH5" s="603"/>
      <c r="OXI5" s="379"/>
      <c r="OXJ5" s="380"/>
      <c r="OXK5" s="380"/>
      <c r="OXL5" s="380"/>
      <c r="OXM5" s="378"/>
      <c r="OXN5" s="378"/>
      <c r="OXO5" s="603"/>
      <c r="OXP5" s="603"/>
      <c r="OXQ5" s="379"/>
      <c r="OXR5" s="380"/>
      <c r="OXS5" s="380"/>
      <c r="OXT5" s="380"/>
      <c r="OXU5" s="378"/>
      <c r="OXV5" s="378"/>
      <c r="OXW5" s="603"/>
      <c r="OXX5" s="603"/>
      <c r="OXY5" s="379"/>
      <c r="OXZ5" s="380"/>
      <c r="OYA5" s="380"/>
      <c r="OYB5" s="380"/>
      <c r="OYC5" s="378"/>
      <c r="OYD5" s="378"/>
      <c r="OYE5" s="603"/>
      <c r="OYF5" s="603"/>
      <c r="OYG5" s="379"/>
      <c r="OYH5" s="380"/>
      <c r="OYI5" s="380"/>
      <c r="OYJ5" s="380"/>
      <c r="OYK5" s="378"/>
      <c r="OYL5" s="378"/>
      <c r="OYM5" s="603"/>
      <c r="OYN5" s="603"/>
      <c r="OYO5" s="379"/>
      <c r="OYP5" s="380"/>
      <c r="OYQ5" s="380"/>
      <c r="OYR5" s="380"/>
      <c r="OYS5" s="378"/>
      <c r="OYT5" s="378"/>
      <c r="OYU5" s="603"/>
      <c r="OYV5" s="603"/>
      <c r="OYW5" s="379"/>
      <c r="OYX5" s="380"/>
      <c r="OYY5" s="380"/>
      <c r="OYZ5" s="380"/>
      <c r="OZA5" s="378"/>
      <c r="OZB5" s="378"/>
      <c r="OZC5" s="603"/>
      <c r="OZD5" s="603"/>
      <c r="OZE5" s="379"/>
      <c r="OZF5" s="380"/>
      <c r="OZG5" s="380"/>
      <c r="OZH5" s="380"/>
      <c r="OZI5" s="378"/>
      <c r="OZJ5" s="378"/>
      <c r="OZK5" s="603"/>
      <c r="OZL5" s="603"/>
      <c r="OZM5" s="379"/>
      <c r="OZN5" s="380"/>
      <c r="OZO5" s="380"/>
      <c r="OZP5" s="380"/>
      <c r="OZQ5" s="378"/>
      <c r="OZR5" s="378"/>
      <c r="OZS5" s="603"/>
      <c r="OZT5" s="603"/>
      <c r="OZU5" s="379"/>
      <c r="OZV5" s="380"/>
      <c r="OZW5" s="380"/>
      <c r="OZX5" s="380"/>
      <c r="OZY5" s="378"/>
      <c r="OZZ5" s="378"/>
      <c r="PAA5" s="603"/>
      <c r="PAB5" s="603"/>
      <c r="PAC5" s="379"/>
      <c r="PAD5" s="380"/>
      <c r="PAE5" s="380"/>
      <c r="PAF5" s="380"/>
      <c r="PAG5" s="378"/>
      <c r="PAH5" s="378"/>
      <c r="PAI5" s="603"/>
      <c r="PAJ5" s="603"/>
      <c r="PAK5" s="379"/>
      <c r="PAL5" s="380"/>
      <c r="PAM5" s="380"/>
      <c r="PAN5" s="380"/>
      <c r="PAO5" s="378"/>
      <c r="PAP5" s="378"/>
      <c r="PAQ5" s="603"/>
      <c r="PAR5" s="603"/>
      <c r="PAS5" s="379"/>
      <c r="PAT5" s="380"/>
      <c r="PAU5" s="380"/>
      <c r="PAV5" s="380"/>
      <c r="PAW5" s="378"/>
      <c r="PAX5" s="378"/>
      <c r="PAY5" s="603"/>
      <c r="PAZ5" s="603"/>
      <c r="PBA5" s="379"/>
      <c r="PBB5" s="380"/>
      <c r="PBC5" s="380"/>
      <c r="PBD5" s="380"/>
      <c r="PBE5" s="378"/>
      <c r="PBF5" s="378"/>
      <c r="PBG5" s="603"/>
      <c r="PBH5" s="603"/>
      <c r="PBI5" s="379"/>
      <c r="PBJ5" s="380"/>
      <c r="PBK5" s="380"/>
      <c r="PBL5" s="380"/>
      <c r="PBM5" s="378"/>
      <c r="PBN5" s="378"/>
      <c r="PBO5" s="603"/>
      <c r="PBP5" s="603"/>
      <c r="PBQ5" s="379"/>
      <c r="PBR5" s="380"/>
      <c r="PBS5" s="380"/>
      <c r="PBT5" s="380"/>
      <c r="PBU5" s="378"/>
      <c r="PBV5" s="378"/>
      <c r="PBW5" s="603"/>
      <c r="PBX5" s="603"/>
      <c r="PBY5" s="379"/>
      <c r="PBZ5" s="380"/>
      <c r="PCA5" s="380"/>
      <c r="PCB5" s="380"/>
      <c r="PCC5" s="378"/>
      <c r="PCD5" s="378"/>
      <c r="PCE5" s="603"/>
      <c r="PCF5" s="603"/>
      <c r="PCG5" s="379"/>
      <c r="PCH5" s="380"/>
      <c r="PCI5" s="380"/>
      <c r="PCJ5" s="380"/>
      <c r="PCK5" s="378"/>
      <c r="PCL5" s="378"/>
      <c r="PCM5" s="603"/>
      <c r="PCN5" s="603"/>
      <c r="PCO5" s="379"/>
      <c r="PCP5" s="380"/>
      <c r="PCQ5" s="380"/>
      <c r="PCR5" s="380"/>
      <c r="PCS5" s="378"/>
      <c r="PCT5" s="378"/>
      <c r="PCU5" s="603"/>
      <c r="PCV5" s="603"/>
      <c r="PCW5" s="379"/>
      <c r="PCX5" s="380"/>
      <c r="PCY5" s="380"/>
      <c r="PCZ5" s="380"/>
      <c r="PDA5" s="378"/>
      <c r="PDB5" s="378"/>
      <c r="PDC5" s="603"/>
      <c r="PDD5" s="603"/>
      <c r="PDE5" s="379"/>
      <c r="PDF5" s="380"/>
      <c r="PDG5" s="380"/>
      <c r="PDH5" s="380"/>
      <c r="PDI5" s="378"/>
      <c r="PDJ5" s="378"/>
      <c r="PDK5" s="603"/>
      <c r="PDL5" s="603"/>
      <c r="PDM5" s="379"/>
      <c r="PDN5" s="380"/>
      <c r="PDO5" s="380"/>
      <c r="PDP5" s="380"/>
      <c r="PDQ5" s="378"/>
      <c r="PDR5" s="378"/>
      <c r="PDS5" s="603"/>
      <c r="PDT5" s="603"/>
      <c r="PDU5" s="379"/>
      <c r="PDV5" s="380"/>
      <c r="PDW5" s="380"/>
      <c r="PDX5" s="380"/>
      <c r="PDY5" s="378"/>
      <c r="PDZ5" s="378"/>
      <c r="PEA5" s="603"/>
      <c r="PEB5" s="603"/>
      <c r="PEC5" s="379"/>
      <c r="PED5" s="380"/>
      <c r="PEE5" s="380"/>
      <c r="PEF5" s="380"/>
      <c r="PEG5" s="378"/>
      <c r="PEH5" s="378"/>
      <c r="PEI5" s="603"/>
      <c r="PEJ5" s="603"/>
      <c r="PEK5" s="379"/>
      <c r="PEL5" s="380"/>
      <c r="PEM5" s="380"/>
      <c r="PEN5" s="380"/>
      <c r="PEO5" s="378"/>
      <c r="PEP5" s="378"/>
      <c r="PEQ5" s="603"/>
      <c r="PER5" s="603"/>
      <c r="PES5" s="379"/>
      <c r="PET5" s="380"/>
      <c r="PEU5" s="380"/>
      <c r="PEV5" s="380"/>
      <c r="PEW5" s="378"/>
      <c r="PEX5" s="378"/>
      <c r="PEY5" s="603"/>
      <c r="PEZ5" s="603"/>
      <c r="PFA5" s="379"/>
      <c r="PFB5" s="380"/>
      <c r="PFC5" s="380"/>
      <c r="PFD5" s="380"/>
      <c r="PFE5" s="378"/>
      <c r="PFF5" s="378"/>
      <c r="PFG5" s="603"/>
      <c r="PFH5" s="603"/>
      <c r="PFI5" s="379"/>
      <c r="PFJ5" s="380"/>
      <c r="PFK5" s="380"/>
      <c r="PFL5" s="380"/>
      <c r="PFM5" s="378"/>
      <c r="PFN5" s="378"/>
      <c r="PFO5" s="603"/>
      <c r="PFP5" s="603"/>
      <c r="PFQ5" s="379"/>
      <c r="PFR5" s="380"/>
      <c r="PFS5" s="380"/>
      <c r="PFT5" s="380"/>
      <c r="PFU5" s="378"/>
      <c r="PFV5" s="378"/>
      <c r="PFW5" s="603"/>
      <c r="PFX5" s="603"/>
      <c r="PFY5" s="379"/>
      <c r="PFZ5" s="380"/>
      <c r="PGA5" s="380"/>
      <c r="PGB5" s="380"/>
      <c r="PGC5" s="378"/>
      <c r="PGD5" s="378"/>
      <c r="PGE5" s="603"/>
      <c r="PGF5" s="603"/>
      <c r="PGG5" s="379"/>
      <c r="PGH5" s="380"/>
      <c r="PGI5" s="380"/>
      <c r="PGJ5" s="380"/>
      <c r="PGK5" s="378"/>
      <c r="PGL5" s="378"/>
      <c r="PGM5" s="603"/>
      <c r="PGN5" s="603"/>
      <c r="PGO5" s="379"/>
      <c r="PGP5" s="380"/>
      <c r="PGQ5" s="380"/>
      <c r="PGR5" s="380"/>
      <c r="PGS5" s="378"/>
      <c r="PGT5" s="378"/>
      <c r="PGU5" s="603"/>
      <c r="PGV5" s="603"/>
      <c r="PGW5" s="379"/>
      <c r="PGX5" s="380"/>
      <c r="PGY5" s="380"/>
      <c r="PGZ5" s="380"/>
      <c r="PHA5" s="378"/>
      <c r="PHB5" s="378"/>
      <c r="PHC5" s="603"/>
      <c r="PHD5" s="603"/>
      <c r="PHE5" s="379"/>
      <c r="PHF5" s="380"/>
      <c r="PHG5" s="380"/>
      <c r="PHH5" s="380"/>
      <c r="PHI5" s="378"/>
      <c r="PHJ5" s="378"/>
      <c r="PHK5" s="603"/>
      <c r="PHL5" s="603"/>
      <c r="PHM5" s="379"/>
      <c r="PHN5" s="380"/>
      <c r="PHO5" s="380"/>
      <c r="PHP5" s="380"/>
      <c r="PHQ5" s="378"/>
      <c r="PHR5" s="378"/>
      <c r="PHS5" s="603"/>
      <c r="PHT5" s="603"/>
      <c r="PHU5" s="379"/>
      <c r="PHV5" s="380"/>
      <c r="PHW5" s="380"/>
      <c r="PHX5" s="380"/>
      <c r="PHY5" s="378"/>
      <c r="PHZ5" s="378"/>
      <c r="PIA5" s="603"/>
      <c r="PIB5" s="603"/>
      <c r="PIC5" s="379"/>
      <c r="PID5" s="380"/>
      <c r="PIE5" s="380"/>
      <c r="PIF5" s="380"/>
      <c r="PIG5" s="378"/>
      <c r="PIH5" s="378"/>
      <c r="PII5" s="603"/>
      <c r="PIJ5" s="603"/>
      <c r="PIK5" s="379"/>
      <c r="PIL5" s="380"/>
      <c r="PIM5" s="380"/>
      <c r="PIN5" s="380"/>
      <c r="PIO5" s="378"/>
      <c r="PIP5" s="378"/>
      <c r="PIQ5" s="603"/>
      <c r="PIR5" s="603"/>
      <c r="PIS5" s="379"/>
      <c r="PIT5" s="380"/>
      <c r="PIU5" s="380"/>
      <c r="PIV5" s="380"/>
      <c r="PIW5" s="378"/>
      <c r="PIX5" s="378"/>
      <c r="PIY5" s="603"/>
      <c r="PIZ5" s="603"/>
      <c r="PJA5" s="379"/>
      <c r="PJB5" s="380"/>
      <c r="PJC5" s="380"/>
      <c r="PJD5" s="380"/>
      <c r="PJE5" s="378"/>
      <c r="PJF5" s="378"/>
      <c r="PJG5" s="603"/>
      <c r="PJH5" s="603"/>
      <c r="PJI5" s="379"/>
      <c r="PJJ5" s="380"/>
      <c r="PJK5" s="380"/>
      <c r="PJL5" s="380"/>
      <c r="PJM5" s="378"/>
      <c r="PJN5" s="378"/>
      <c r="PJO5" s="603"/>
      <c r="PJP5" s="603"/>
      <c r="PJQ5" s="379"/>
      <c r="PJR5" s="380"/>
      <c r="PJS5" s="380"/>
      <c r="PJT5" s="380"/>
      <c r="PJU5" s="378"/>
      <c r="PJV5" s="378"/>
      <c r="PJW5" s="603"/>
      <c r="PJX5" s="603"/>
      <c r="PJY5" s="379"/>
      <c r="PJZ5" s="380"/>
      <c r="PKA5" s="380"/>
      <c r="PKB5" s="380"/>
      <c r="PKC5" s="378"/>
      <c r="PKD5" s="378"/>
      <c r="PKE5" s="603"/>
      <c r="PKF5" s="603"/>
      <c r="PKG5" s="379"/>
      <c r="PKH5" s="380"/>
      <c r="PKI5" s="380"/>
      <c r="PKJ5" s="380"/>
      <c r="PKK5" s="378"/>
      <c r="PKL5" s="378"/>
      <c r="PKM5" s="603"/>
      <c r="PKN5" s="603"/>
      <c r="PKO5" s="379"/>
      <c r="PKP5" s="380"/>
      <c r="PKQ5" s="380"/>
      <c r="PKR5" s="380"/>
      <c r="PKS5" s="378"/>
      <c r="PKT5" s="378"/>
      <c r="PKU5" s="603"/>
      <c r="PKV5" s="603"/>
      <c r="PKW5" s="379"/>
      <c r="PKX5" s="380"/>
      <c r="PKY5" s="380"/>
      <c r="PKZ5" s="380"/>
      <c r="PLA5" s="378"/>
      <c r="PLB5" s="378"/>
      <c r="PLC5" s="603"/>
      <c r="PLD5" s="603"/>
      <c r="PLE5" s="379"/>
      <c r="PLF5" s="380"/>
      <c r="PLG5" s="380"/>
      <c r="PLH5" s="380"/>
      <c r="PLI5" s="378"/>
      <c r="PLJ5" s="378"/>
      <c r="PLK5" s="603"/>
      <c r="PLL5" s="603"/>
      <c r="PLM5" s="379"/>
      <c r="PLN5" s="380"/>
      <c r="PLO5" s="380"/>
      <c r="PLP5" s="380"/>
      <c r="PLQ5" s="378"/>
      <c r="PLR5" s="378"/>
      <c r="PLS5" s="603"/>
      <c r="PLT5" s="603"/>
      <c r="PLU5" s="379"/>
      <c r="PLV5" s="380"/>
      <c r="PLW5" s="380"/>
      <c r="PLX5" s="380"/>
      <c r="PLY5" s="378"/>
      <c r="PLZ5" s="378"/>
      <c r="PMA5" s="603"/>
      <c r="PMB5" s="603"/>
      <c r="PMC5" s="379"/>
      <c r="PMD5" s="380"/>
      <c r="PME5" s="380"/>
      <c r="PMF5" s="380"/>
      <c r="PMG5" s="378"/>
      <c r="PMH5" s="378"/>
      <c r="PMI5" s="603"/>
      <c r="PMJ5" s="603"/>
      <c r="PMK5" s="379"/>
      <c r="PML5" s="380"/>
      <c r="PMM5" s="380"/>
      <c r="PMN5" s="380"/>
      <c r="PMO5" s="378"/>
      <c r="PMP5" s="378"/>
      <c r="PMQ5" s="603"/>
      <c r="PMR5" s="603"/>
      <c r="PMS5" s="379"/>
      <c r="PMT5" s="380"/>
      <c r="PMU5" s="380"/>
      <c r="PMV5" s="380"/>
      <c r="PMW5" s="378"/>
      <c r="PMX5" s="378"/>
      <c r="PMY5" s="603"/>
      <c r="PMZ5" s="603"/>
      <c r="PNA5" s="379"/>
      <c r="PNB5" s="380"/>
      <c r="PNC5" s="380"/>
      <c r="PND5" s="380"/>
      <c r="PNE5" s="378"/>
      <c r="PNF5" s="378"/>
      <c r="PNG5" s="603"/>
      <c r="PNH5" s="603"/>
      <c r="PNI5" s="379"/>
      <c r="PNJ5" s="380"/>
      <c r="PNK5" s="380"/>
      <c r="PNL5" s="380"/>
      <c r="PNM5" s="378"/>
      <c r="PNN5" s="378"/>
      <c r="PNO5" s="603"/>
      <c r="PNP5" s="603"/>
      <c r="PNQ5" s="379"/>
      <c r="PNR5" s="380"/>
      <c r="PNS5" s="380"/>
      <c r="PNT5" s="380"/>
      <c r="PNU5" s="378"/>
      <c r="PNV5" s="378"/>
      <c r="PNW5" s="603"/>
      <c r="PNX5" s="603"/>
      <c r="PNY5" s="379"/>
      <c r="PNZ5" s="380"/>
      <c r="POA5" s="380"/>
      <c r="POB5" s="380"/>
      <c r="POC5" s="378"/>
      <c r="POD5" s="378"/>
      <c r="POE5" s="603"/>
      <c r="POF5" s="603"/>
      <c r="POG5" s="379"/>
      <c r="POH5" s="380"/>
      <c r="POI5" s="380"/>
      <c r="POJ5" s="380"/>
      <c r="POK5" s="378"/>
      <c r="POL5" s="378"/>
      <c r="POM5" s="603"/>
      <c r="PON5" s="603"/>
      <c r="POO5" s="379"/>
      <c r="POP5" s="380"/>
      <c r="POQ5" s="380"/>
      <c r="POR5" s="380"/>
      <c r="POS5" s="378"/>
      <c r="POT5" s="378"/>
      <c r="POU5" s="603"/>
      <c r="POV5" s="603"/>
      <c r="POW5" s="379"/>
      <c r="POX5" s="380"/>
      <c r="POY5" s="380"/>
      <c r="POZ5" s="380"/>
      <c r="PPA5" s="378"/>
      <c r="PPB5" s="378"/>
      <c r="PPC5" s="603"/>
      <c r="PPD5" s="603"/>
      <c r="PPE5" s="379"/>
      <c r="PPF5" s="380"/>
      <c r="PPG5" s="380"/>
      <c r="PPH5" s="380"/>
      <c r="PPI5" s="378"/>
      <c r="PPJ5" s="378"/>
      <c r="PPK5" s="603"/>
      <c r="PPL5" s="603"/>
      <c r="PPM5" s="379"/>
      <c r="PPN5" s="380"/>
      <c r="PPO5" s="380"/>
      <c r="PPP5" s="380"/>
      <c r="PPQ5" s="378"/>
      <c r="PPR5" s="378"/>
      <c r="PPS5" s="603"/>
      <c r="PPT5" s="603"/>
      <c r="PPU5" s="379"/>
      <c r="PPV5" s="380"/>
      <c r="PPW5" s="380"/>
      <c r="PPX5" s="380"/>
      <c r="PPY5" s="378"/>
      <c r="PPZ5" s="378"/>
      <c r="PQA5" s="603"/>
      <c r="PQB5" s="603"/>
      <c r="PQC5" s="379"/>
      <c r="PQD5" s="380"/>
      <c r="PQE5" s="380"/>
      <c r="PQF5" s="380"/>
      <c r="PQG5" s="378"/>
      <c r="PQH5" s="378"/>
      <c r="PQI5" s="603"/>
      <c r="PQJ5" s="603"/>
      <c r="PQK5" s="379"/>
      <c r="PQL5" s="380"/>
      <c r="PQM5" s="380"/>
      <c r="PQN5" s="380"/>
      <c r="PQO5" s="378"/>
      <c r="PQP5" s="378"/>
      <c r="PQQ5" s="603"/>
      <c r="PQR5" s="603"/>
      <c r="PQS5" s="379"/>
      <c r="PQT5" s="380"/>
      <c r="PQU5" s="380"/>
      <c r="PQV5" s="380"/>
      <c r="PQW5" s="378"/>
      <c r="PQX5" s="378"/>
      <c r="PQY5" s="603"/>
      <c r="PQZ5" s="603"/>
      <c r="PRA5" s="379"/>
      <c r="PRB5" s="380"/>
      <c r="PRC5" s="380"/>
      <c r="PRD5" s="380"/>
      <c r="PRE5" s="378"/>
      <c r="PRF5" s="378"/>
      <c r="PRG5" s="603"/>
      <c r="PRH5" s="603"/>
      <c r="PRI5" s="379"/>
      <c r="PRJ5" s="380"/>
      <c r="PRK5" s="380"/>
      <c r="PRL5" s="380"/>
      <c r="PRM5" s="378"/>
      <c r="PRN5" s="378"/>
      <c r="PRO5" s="603"/>
      <c r="PRP5" s="603"/>
      <c r="PRQ5" s="379"/>
      <c r="PRR5" s="380"/>
      <c r="PRS5" s="380"/>
      <c r="PRT5" s="380"/>
      <c r="PRU5" s="378"/>
      <c r="PRV5" s="378"/>
      <c r="PRW5" s="603"/>
      <c r="PRX5" s="603"/>
      <c r="PRY5" s="379"/>
      <c r="PRZ5" s="380"/>
      <c r="PSA5" s="380"/>
      <c r="PSB5" s="380"/>
      <c r="PSC5" s="378"/>
      <c r="PSD5" s="378"/>
      <c r="PSE5" s="603"/>
      <c r="PSF5" s="603"/>
      <c r="PSG5" s="379"/>
      <c r="PSH5" s="380"/>
      <c r="PSI5" s="380"/>
      <c r="PSJ5" s="380"/>
      <c r="PSK5" s="378"/>
      <c r="PSL5" s="378"/>
      <c r="PSM5" s="603"/>
      <c r="PSN5" s="603"/>
      <c r="PSO5" s="379"/>
      <c r="PSP5" s="380"/>
      <c r="PSQ5" s="380"/>
      <c r="PSR5" s="380"/>
      <c r="PSS5" s="378"/>
      <c r="PST5" s="378"/>
      <c r="PSU5" s="603"/>
      <c r="PSV5" s="603"/>
      <c r="PSW5" s="379"/>
      <c r="PSX5" s="380"/>
      <c r="PSY5" s="380"/>
      <c r="PSZ5" s="380"/>
      <c r="PTA5" s="378"/>
      <c r="PTB5" s="378"/>
      <c r="PTC5" s="603"/>
      <c r="PTD5" s="603"/>
      <c r="PTE5" s="379"/>
      <c r="PTF5" s="380"/>
      <c r="PTG5" s="380"/>
      <c r="PTH5" s="380"/>
      <c r="PTI5" s="378"/>
      <c r="PTJ5" s="378"/>
      <c r="PTK5" s="603"/>
      <c r="PTL5" s="603"/>
      <c r="PTM5" s="379"/>
      <c r="PTN5" s="380"/>
      <c r="PTO5" s="380"/>
      <c r="PTP5" s="380"/>
      <c r="PTQ5" s="378"/>
      <c r="PTR5" s="378"/>
      <c r="PTS5" s="603"/>
      <c r="PTT5" s="603"/>
      <c r="PTU5" s="379"/>
      <c r="PTV5" s="380"/>
      <c r="PTW5" s="380"/>
      <c r="PTX5" s="380"/>
      <c r="PTY5" s="378"/>
      <c r="PTZ5" s="378"/>
      <c r="PUA5" s="603"/>
      <c r="PUB5" s="603"/>
      <c r="PUC5" s="379"/>
      <c r="PUD5" s="380"/>
      <c r="PUE5" s="380"/>
      <c r="PUF5" s="380"/>
      <c r="PUG5" s="378"/>
      <c r="PUH5" s="378"/>
      <c r="PUI5" s="603"/>
      <c r="PUJ5" s="603"/>
      <c r="PUK5" s="379"/>
      <c r="PUL5" s="380"/>
      <c r="PUM5" s="380"/>
      <c r="PUN5" s="380"/>
      <c r="PUO5" s="378"/>
      <c r="PUP5" s="378"/>
      <c r="PUQ5" s="603"/>
      <c r="PUR5" s="603"/>
      <c r="PUS5" s="379"/>
      <c r="PUT5" s="380"/>
      <c r="PUU5" s="380"/>
      <c r="PUV5" s="380"/>
      <c r="PUW5" s="378"/>
      <c r="PUX5" s="378"/>
      <c r="PUY5" s="603"/>
      <c r="PUZ5" s="603"/>
      <c r="PVA5" s="379"/>
      <c r="PVB5" s="380"/>
      <c r="PVC5" s="380"/>
      <c r="PVD5" s="380"/>
      <c r="PVE5" s="378"/>
      <c r="PVF5" s="378"/>
      <c r="PVG5" s="603"/>
      <c r="PVH5" s="603"/>
      <c r="PVI5" s="379"/>
      <c r="PVJ5" s="380"/>
      <c r="PVK5" s="380"/>
      <c r="PVL5" s="380"/>
      <c r="PVM5" s="378"/>
      <c r="PVN5" s="378"/>
      <c r="PVO5" s="603"/>
      <c r="PVP5" s="603"/>
      <c r="PVQ5" s="379"/>
      <c r="PVR5" s="380"/>
      <c r="PVS5" s="380"/>
      <c r="PVT5" s="380"/>
      <c r="PVU5" s="378"/>
      <c r="PVV5" s="378"/>
      <c r="PVW5" s="603"/>
      <c r="PVX5" s="603"/>
      <c r="PVY5" s="379"/>
      <c r="PVZ5" s="380"/>
      <c r="PWA5" s="380"/>
      <c r="PWB5" s="380"/>
      <c r="PWC5" s="378"/>
      <c r="PWD5" s="378"/>
      <c r="PWE5" s="603"/>
      <c r="PWF5" s="603"/>
      <c r="PWG5" s="379"/>
      <c r="PWH5" s="380"/>
      <c r="PWI5" s="380"/>
      <c r="PWJ5" s="380"/>
      <c r="PWK5" s="378"/>
      <c r="PWL5" s="378"/>
      <c r="PWM5" s="603"/>
      <c r="PWN5" s="603"/>
      <c r="PWO5" s="379"/>
      <c r="PWP5" s="380"/>
      <c r="PWQ5" s="380"/>
      <c r="PWR5" s="380"/>
      <c r="PWS5" s="378"/>
      <c r="PWT5" s="378"/>
      <c r="PWU5" s="603"/>
      <c r="PWV5" s="603"/>
      <c r="PWW5" s="379"/>
      <c r="PWX5" s="380"/>
      <c r="PWY5" s="380"/>
      <c r="PWZ5" s="380"/>
      <c r="PXA5" s="378"/>
      <c r="PXB5" s="378"/>
      <c r="PXC5" s="603"/>
      <c r="PXD5" s="603"/>
      <c r="PXE5" s="379"/>
      <c r="PXF5" s="380"/>
      <c r="PXG5" s="380"/>
      <c r="PXH5" s="380"/>
      <c r="PXI5" s="378"/>
      <c r="PXJ5" s="378"/>
      <c r="PXK5" s="603"/>
      <c r="PXL5" s="603"/>
      <c r="PXM5" s="379"/>
      <c r="PXN5" s="380"/>
      <c r="PXO5" s="380"/>
      <c r="PXP5" s="380"/>
      <c r="PXQ5" s="378"/>
      <c r="PXR5" s="378"/>
      <c r="PXS5" s="603"/>
      <c r="PXT5" s="603"/>
      <c r="PXU5" s="379"/>
      <c r="PXV5" s="380"/>
      <c r="PXW5" s="380"/>
      <c r="PXX5" s="380"/>
      <c r="PXY5" s="378"/>
      <c r="PXZ5" s="378"/>
      <c r="PYA5" s="603"/>
      <c r="PYB5" s="603"/>
      <c r="PYC5" s="379"/>
      <c r="PYD5" s="380"/>
      <c r="PYE5" s="380"/>
      <c r="PYF5" s="380"/>
      <c r="PYG5" s="378"/>
      <c r="PYH5" s="378"/>
      <c r="PYI5" s="603"/>
      <c r="PYJ5" s="603"/>
      <c r="PYK5" s="379"/>
      <c r="PYL5" s="380"/>
      <c r="PYM5" s="380"/>
      <c r="PYN5" s="380"/>
      <c r="PYO5" s="378"/>
      <c r="PYP5" s="378"/>
      <c r="PYQ5" s="603"/>
      <c r="PYR5" s="603"/>
      <c r="PYS5" s="379"/>
      <c r="PYT5" s="380"/>
      <c r="PYU5" s="380"/>
      <c r="PYV5" s="380"/>
      <c r="PYW5" s="378"/>
      <c r="PYX5" s="378"/>
      <c r="PYY5" s="603"/>
      <c r="PYZ5" s="603"/>
      <c r="PZA5" s="379"/>
      <c r="PZB5" s="380"/>
      <c r="PZC5" s="380"/>
      <c r="PZD5" s="380"/>
      <c r="PZE5" s="378"/>
      <c r="PZF5" s="378"/>
      <c r="PZG5" s="603"/>
      <c r="PZH5" s="603"/>
      <c r="PZI5" s="379"/>
      <c r="PZJ5" s="380"/>
      <c r="PZK5" s="380"/>
      <c r="PZL5" s="380"/>
      <c r="PZM5" s="378"/>
      <c r="PZN5" s="378"/>
      <c r="PZO5" s="603"/>
      <c r="PZP5" s="603"/>
      <c r="PZQ5" s="379"/>
      <c r="PZR5" s="380"/>
      <c r="PZS5" s="380"/>
      <c r="PZT5" s="380"/>
      <c r="PZU5" s="378"/>
      <c r="PZV5" s="378"/>
      <c r="PZW5" s="603"/>
      <c r="PZX5" s="603"/>
      <c r="PZY5" s="379"/>
      <c r="PZZ5" s="380"/>
      <c r="QAA5" s="380"/>
      <c r="QAB5" s="380"/>
      <c r="QAC5" s="378"/>
      <c r="QAD5" s="378"/>
      <c r="QAE5" s="603"/>
      <c r="QAF5" s="603"/>
      <c r="QAG5" s="379"/>
      <c r="QAH5" s="380"/>
      <c r="QAI5" s="380"/>
      <c r="QAJ5" s="380"/>
      <c r="QAK5" s="378"/>
      <c r="QAL5" s="378"/>
      <c r="QAM5" s="603"/>
      <c r="QAN5" s="603"/>
      <c r="QAO5" s="379"/>
      <c r="QAP5" s="380"/>
      <c r="QAQ5" s="380"/>
      <c r="QAR5" s="380"/>
      <c r="QAS5" s="378"/>
      <c r="QAT5" s="378"/>
      <c r="QAU5" s="603"/>
      <c r="QAV5" s="603"/>
      <c r="QAW5" s="379"/>
      <c r="QAX5" s="380"/>
      <c r="QAY5" s="380"/>
      <c r="QAZ5" s="380"/>
      <c r="QBA5" s="378"/>
      <c r="QBB5" s="378"/>
      <c r="QBC5" s="603"/>
      <c r="QBD5" s="603"/>
      <c r="QBE5" s="379"/>
      <c r="QBF5" s="380"/>
      <c r="QBG5" s="380"/>
      <c r="QBH5" s="380"/>
      <c r="QBI5" s="378"/>
      <c r="QBJ5" s="378"/>
      <c r="QBK5" s="603"/>
      <c r="QBL5" s="603"/>
      <c r="QBM5" s="379"/>
      <c r="QBN5" s="380"/>
      <c r="QBO5" s="380"/>
      <c r="QBP5" s="380"/>
      <c r="QBQ5" s="378"/>
      <c r="QBR5" s="378"/>
      <c r="QBS5" s="603"/>
      <c r="QBT5" s="603"/>
      <c r="QBU5" s="379"/>
      <c r="QBV5" s="380"/>
      <c r="QBW5" s="380"/>
      <c r="QBX5" s="380"/>
      <c r="QBY5" s="378"/>
      <c r="QBZ5" s="378"/>
      <c r="QCA5" s="603"/>
      <c r="QCB5" s="603"/>
      <c r="QCC5" s="379"/>
      <c r="QCD5" s="380"/>
      <c r="QCE5" s="380"/>
      <c r="QCF5" s="380"/>
      <c r="QCG5" s="378"/>
      <c r="QCH5" s="378"/>
      <c r="QCI5" s="603"/>
      <c r="QCJ5" s="603"/>
      <c r="QCK5" s="379"/>
      <c r="QCL5" s="380"/>
      <c r="QCM5" s="380"/>
      <c r="QCN5" s="380"/>
      <c r="QCO5" s="378"/>
      <c r="QCP5" s="378"/>
      <c r="QCQ5" s="603"/>
      <c r="QCR5" s="603"/>
      <c r="QCS5" s="379"/>
      <c r="QCT5" s="380"/>
      <c r="QCU5" s="380"/>
      <c r="QCV5" s="380"/>
      <c r="QCW5" s="378"/>
      <c r="QCX5" s="378"/>
      <c r="QCY5" s="603"/>
      <c r="QCZ5" s="603"/>
      <c r="QDA5" s="379"/>
      <c r="QDB5" s="380"/>
      <c r="QDC5" s="380"/>
      <c r="QDD5" s="380"/>
      <c r="QDE5" s="378"/>
      <c r="QDF5" s="378"/>
      <c r="QDG5" s="603"/>
      <c r="QDH5" s="603"/>
      <c r="QDI5" s="379"/>
      <c r="QDJ5" s="380"/>
      <c r="QDK5" s="380"/>
      <c r="QDL5" s="380"/>
      <c r="QDM5" s="378"/>
      <c r="QDN5" s="378"/>
      <c r="QDO5" s="603"/>
      <c r="QDP5" s="603"/>
      <c r="QDQ5" s="379"/>
      <c r="QDR5" s="380"/>
      <c r="QDS5" s="380"/>
      <c r="QDT5" s="380"/>
      <c r="QDU5" s="378"/>
      <c r="QDV5" s="378"/>
      <c r="QDW5" s="603"/>
      <c r="QDX5" s="603"/>
      <c r="QDY5" s="379"/>
      <c r="QDZ5" s="380"/>
      <c r="QEA5" s="380"/>
      <c r="QEB5" s="380"/>
      <c r="QEC5" s="378"/>
      <c r="QED5" s="378"/>
      <c r="QEE5" s="603"/>
      <c r="QEF5" s="603"/>
      <c r="QEG5" s="379"/>
      <c r="QEH5" s="380"/>
      <c r="QEI5" s="380"/>
      <c r="QEJ5" s="380"/>
      <c r="QEK5" s="378"/>
      <c r="QEL5" s="378"/>
      <c r="QEM5" s="603"/>
      <c r="QEN5" s="603"/>
      <c r="QEO5" s="379"/>
      <c r="QEP5" s="380"/>
      <c r="QEQ5" s="380"/>
      <c r="QER5" s="380"/>
      <c r="QES5" s="378"/>
      <c r="QET5" s="378"/>
      <c r="QEU5" s="603"/>
      <c r="QEV5" s="603"/>
      <c r="QEW5" s="379"/>
      <c r="QEX5" s="380"/>
      <c r="QEY5" s="380"/>
      <c r="QEZ5" s="380"/>
      <c r="QFA5" s="378"/>
      <c r="QFB5" s="378"/>
      <c r="QFC5" s="603"/>
      <c r="QFD5" s="603"/>
      <c r="QFE5" s="379"/>
      <c r="QFF5" s="380"/>
      <c r="QFG5" s="380"/>
      <c r="QFH5" s="380"/>
      <c r="QFI5" s="378"/>
      <c r="QFJ5" s="378"/>
      <c r="QFK5" s="603"/>
      <c r="QFL5" s="603"/>
      <c r="QFM5" s="379"/>
      <c r="QFN5" s="380"/>
      <c r="QFO5" s="380"/>
      <c r="QFP5" s="380"/>
      <c r="QFQ5" s="378"/>
      <c r="QFR5" s="378"/>
      <c r="QFS5" s="603"/>
      <c r="QFT5" s="603"/>
      <c r="QFU5" s="379"/>
      <c r="QFV5" s="380"/>
      <c r="QFW5" s="380"/>
      <c r="QFX5" s="380"/>
      <c r="QFY5" s="378"/>
      <c r="QFZ5" s="378"/>
      <c r="QGA5" s="603"/>
      <c r="QGB5" s="603"/>
      <c r="QGC5" s="379"/>
      <c r="QGD5" s="380"/>
      <c r="QGE5" s="380"/>
      <c r="QGF5" s="380"/>
      <c r="QGG5" s="378"/>
      <c r="QGH5" s="378"/>
      <c r="QGI5" s="603"/>
      <c r="QGJ5" s="603"/>
      <c r="QGK5" s="379"/>
      <c r="QGL5" s="380"/>
      <c r="QGM5" s="380"/>
      <c r="QGN5" s="380"/>
      <c r="QGO5" s="378"/>
      <c r="QGP5" s="378"/>
      <c r="QGQ5" s="603"/>
      <c r="QGR5" s="603"/>
      <c r="QGS5" s="379"/>
      <c r="QGT5" s="380"/>
      <c r="QGU5" s="380"/>
      <c r="QGV5" s="380"/>
      <c r="QGW5" s="378"/>
      <c r="QGX5" s="378"/>
      <c r="QGY5" s="603"/>
      <c r="QGZ5" s="603"/>
      <c r="QHA5" s="379"/>
      <c r="QHB5" s="380"/>
      <c r="QHC5" s="380"/>
      <c r="QHD5" s="380"/>
      <c r="QHE5" s="378"/>
      <c r="QHF5" s="378"/>
      <c r="QHG5" s="603"/>
      <c r="QHH5" s="603"/>
      <c r="QHI5" s="379"/>
      <c r="QHJ5" s="380"/>
      <c r="QHK5" s="380"/>
      <c r="QHL5" s="380"/>
      <c r="QHM5" s="378"/>
      <c r="QHN5" s="378"/>
      <c r="QHO5" s="603"/>
      <c r="QHP5" s="603"/>
      <c r="QHQ5" s="379"/>
      <c r="QHR5" s="380"/>
      <c r="QHS5" s="380"/>
      <c r="QHT5" s="380"/>
      <c r="QHU5" s="378"/>
      <c r="QHV5" s="378"/>
      <c r="QHW5" s="603"/>
      <c r="QHX5" s="603"/>
      <c r="QHY5" s="379"/>
      <c r="QHZ5" s="380"/>
      <c r="QIA5" s="380"/>
      <c r="QIB5" s="380"/>
      <c r="QIC5" s="378"/>
      <c r="QID5" s="378"/>
      <c r="QIE5" s="603"/>
      <c r="QIF5" s="603"/>
      <c r="QIG5" s="379"/>
      <c r="QIH5" s="380"/>
      <c r="QII5" s="380"/>
      <c r="QIJ5" s="380"/>
      <c r="QIK5" s="378"/>
      <c r="QIL5" s="378"/>
      <c r="QIM5" s="603"/>
      <c r="QIN5" s="603"/>
      <c r="QIO5" s="379"/>
      <c r="QIP5" s="380"/>
      <c r="QIQ5" s="380"/>
      <c r="QIR5" s="380"/>
      <c r="QIS5" s="378"/>
      <c r="QIT5" s="378"/>
      <c r="QIU5" s="603"/>
      <c r="QIV5" s="603"/>
      <c r="QIW5" s="379"/>
      <c r="QIX5" s="380"/>
      <c r="QIY5" s="380"/>
      <c r="QIZ5" s="380"/>
      <c r="QJA5" s="378"/>
      <c r="QJB5" s="378"/>
      <c r="QJC5" s="603"/>
      <c r="QJD5" s="603"/>
      <c r="QJE5" s="379"/>
      <c r="QJF5" s="380"/>
      <c r="QJG5" s="380"/>
      <c r="QJH5" s="380"/>
      <c r="QJI5" s="378"/>
      <c r="QJJ5" s="378"/>
      <c r="QJK5" s="603"/>
      <c r="QJL5" s="603"/>
      <c r="QJM5" s="379"/>
      <c r="QJN5" s="380"/>
      <c r="QJO5" s="380"/>
      <c r="QJP5" s="380"/>
      <c r="QJQ5" s="378"/>
      <c r="QJR5" s="378"/>
      <c r="QJS5" s="603"/>
      <c r="QJT5" s="603"/>
      <c r="QJU5" s="379"/>
      <c r="QJV5" s="380"/>
      <c r="QJW5" s="380"/>
      <c r="QJX5" s="380"/>
      <c r="QJY5" s="378"/>
      <c r="QJZ5" s="378"/>
      <c r="QKA5" s="603"/>
      <c r="QKB5" s="603"/>
      <c r="QKC5" s="379"/>
      <c r="QKD5" s="380"/>
      <c r="QKE5" s="380"/>
      <c r="QKF5" s="380"/>
      <c r="QKG5" s="378"/>
      <c r="QKH5" s="378"/>
      <c r="QKI5" s="603"/>
      <c r="QKJ5" s="603"/>
      <c r="QKK5" s="379"/>
      <c r="QKL5" s="380"/>
      <c r="QKM5" s="380"/>
      <c r="QKN5" s="380"/>
      <c r="QKO5" s="378"/>
      <c r="QKP5" s="378"/>
      <c r="QKQ5" s="603"/>
      <c r="QKR5" s="603"/>
      <c r="QKS5" s="379"/>
      <c r="QKT5" s="380"/>
      <c r="QKU5" s="380"/>
      <c r="QKV5" s="380"/>
      <c r="QKW5" s="378"/>
      <c r="QKX5" s="378"/>
      <c r="QKY5" s="603"/>
      <c r="QKZ5" s="603"/>
      <c r="QLA5" s="379"/>
      <c r="QLB5" s="380"/>
      <c r="QLC5" s="380"/>
      <c r="QLD5" s="380"/>
      <c r="QLE5" s="378"/>
      <c r="QLF5" s="378"/>
      <c r="QLG5" s="603"/>
      <c r="QLH5" s="603"/>
      <c r="QLI5" s="379"/>
      <c r="QLJ5" s="380"/>
      <c r="QLK5" s="380"/>
      <c r="QLL5" s="380"/>
      <c r="QLM5" s="378"/>
      <c r="QLN5" s="378"/>
      <c r="QLO5" s="603"/>
      <c r="QLP5" s="603"/>
      <c r="QLQ5" s="379"/>
      <c r="QLR5" s="380"/>
      <c r="QLS5" s="380"/>
      <c r="QLT5" s="380"/>
      <c r="QLU5" s="378"/>
      <c r="QLV5" s="378"/>
      <c r="QLW5" s="603"/>
      <c r="QLX5" s="603"/>
      <c r="QLY5" s="379"/>
      <c r="QLZ5" s="380"/>
      <c r="QMA5" s="380"/>
      <c r="QMB5" s="380"/>
      <c r="QMC5" s="378"/>
      <c r="QMD5" s="378"/>
      <c r="QME5" s="603"/>
      <c r="QMF5" s="603"/>
      <c r="QMG5" s="379"/>
      <c r="QMH5" s="380"/>
      <c r="QMI5" s="380"/>
      <c r="QMJ5" s="380"/>
      <c r="QMK5" s="378"/>
      <c r="QML5" s="378"/>
      <c r="QMM5" s="603"/>
      <c r="QMN5" s="603"/>
      <c r="QMO5" s="379"/>
      <c r="QMP5" s="380"/>
      <c r="QMQ5" s="380"/>
      <c r="QMR5" s="380"/>
      <c r="QMS5" s="378"/>
      <c r="QMT5" s="378"/>
      <c r="QMU5" s="603"/>
      <c r="QMV5" s="603"/>
      <c r="QMW5" s="379"/>
      <c r="QMX5" s="380"/>
      <c r="QMY5" s="380"/>
      <c r="QMZ5" s="380"/>
      <c r="QNA5" s="378"/>
      <c r="QNB5" s="378"/>
      <c r="QNC5" s="603"/>
      <c r="QND5" s="603"/>
      <c r="QNE5" s="379"/>
      <c r="QNF5" s="380"/>
      <c r="QNG5" s="380"/>
      <c r="QNH5" s="380"/>
      <c r="QNI5" s="378"/>
      <c r="QNJ5" s="378"/>
      <c r="QNK5" s="603"/>
      <c r="QNL5" s="603"/>
      <c r="QNM5" s="379"/>
      <c r="QNN5" s="380"/>
      <c r="QNO5" s="380"/>
      <c r="QNP5" s="380"/>
      <c r="QNQ5" s="378"/>
      <c r="QNR5" s="378"/>
      <c r="QNS5" s="603"/>
      <c r="QNT5" s="603"/>
      <c r="QNU5" s="379"/>
      <c r="QNV5" s="380"/>
      <c r="QNW5" s="380"/>
      <c r="QNX5" s="380"/>
      <c r="QNY5" s="378"/>
      <c r="QNZ5" s="378"/>
      <c r="QOA5" s="603"/>
      <c r="QOB5" s="603"/>
      <c r="QOC5" s="379"/>
      <c r="QOD5" s="380"/>
      <c r="QOE5" s="380"/>
      <c r="QOF5" s="380"/>
      <c r="QOG5" s="378"/>
      <c r="QOH5" s="378"/>
      <c r="QOI5" s="603"/>
      <c r="QOJ5" s="603"/>
      <c r="QOK5" s="379"/>
      <c r="QOL5" s="380"/>
      <c r="QOM5" s="380"/>
      <c r="QON5" s="380"/>
      <c r="QOO5" s="378"/>
      <c r="QOP5" s="378"/>
      <c r="QOQ5" s="603"/>
      <c r="QOR5" s="603"/>
      <c r="QOS5" s="379"/>
      <c r="QOT5" s="380"/>
      <c r="QOU5" s="380"/>
      <c r="QOV5" s="380"/>
      <c r="QOW5" s="378"/>
      <c r="QOX5" s="378"/>
      <c r="QOY5" s="603"/>
      <c r="QOZ5" s="603"/>
      <c r="QPA5" s="379"/>
      <c r="QPB5" s="380"/>
      <c r="QPC5" s="380"/>
      <c r="QPD5" s="380"/>
      <c r="QPE5" s="378"/>
      <c r="QPF5" s="378"/>
      <c r="QPG5" s="603"/>
      <c r="QPH5" s="603"/>
      <c r="QPI5" s="379"/>
      <c r="QPJ5" s="380"/>
      <c r="QPK5" s="380"/>
      <c r="QPL5" s="380"/>
      <c r="QPM5" s="378"/>
      <c r="QPN5" s="378"/>
      <c r="QPO5" s="603"/>
      <c r="QPP5" s="603"/>
      <c r="QPQ5" s="379"/>
      <c r="QPR5" s="380"/>
      <c r="QPS5" s="380"/>
      <c r="QPT5" s="380"/>
      <c r="QPU5" s="378"/>
      <c r="QPV5" s="378"/>
      <c r="QPW5" s="603"/>
      <c r="QPX5" s="603"/>
      <c r="QPY5" s="379"/>
      <c r="QPZ5" s="380"/>
      <c r="QQA5" s="380"/>
      <c r="QQB5" s="380"/>
      <c r="QQC5" s="378"/>
      <c r="QQD5" s="378"/>
      <c r="QQE5" s="603"/>
      <c r="QQF5" s="603"/>
      <c r="QQG5" s="379"/>
      <c r="QQH5" s="380"/>
      <c r="QQI5" s="380"/>
      <c r="QQJ5" s="380"/>
      <c r="QQK5" s="378"/>
      <c r="QQL5" s="378"/>
      <c r="QQM5" s="603"/>
      <c r="QQN5" s="603"/>
      <c r="QQO5" s="379"/>
      <c r="QQP5" s="380"/>
      <c r="QQQ5" s="380"/>
      <c r="QQR5" s="380"/>
      <c r="QQS5" s="378"/>
      <c r="QQT5" s="378"/>
      <c r="QQU5" s="603"/>
      <c r="QQV5" s="603"/>
      <c r="QQW5" s="379"/>
      <c r="QQX5" s="380"/>
      <c r="QQY5" s="380"/>
      <c r="QQZ5" s="380"/>
      <c r="QRA5" s="378"/>
      <c r="QRB5" s="378"/>
      <c r="QRC5" s="603"/>
      <c r="QRD5" s="603"/>
      <c r="QRE5" s="379"/>
      <c r="QRF5" s="380"/>
      <c r="QRG5" s="380"/>
      <c r="QRH5" s="380"/>
      <c r="QRI5" s="378"/>
      <c r="QRJ5" s="378"/>
      <c r="QRK5" s="603"/>
      <c r="QRL5" s="603"/>
      <c r="QRM5" s="379"/>
      <c r="QRN5" s="380"/>
      <c r="QRO5" s="380"/>
      <c r="QRP5" s="380"/>
      <c r="QRQ5" s="378"/>
      <c r="QRR5" s="378"/>
      <c r="QRS5" s="603"/>
      <c r="QRT5" s="603"/>
      <c r="QRU5" s="379"/>
      <c r="QRV5" s="380"/>
      <c r="QRW5" s="380"/>
      <c r="QRX5" s="380"/>
      <c r="QRY5" s="378"/>
      <c r="QRZ5" s="378"/>
      <c r="QSA5" s="603"/>
      <c r="QSB5" s="603"/>
      <c r="QSC5" s="379"/>
      <c r="QSD5" s="380"/>
      <c r="QSE5" s="380"/>
      <c r="QSF5" s="380"/>
      <c r="QSG5" s="378"/>
      <c r="QSH5" s="378"/>
      <c r="QSI5" s="603"/>
      <c r="QSJ5" s="603"/>
      <c r="QSK5" s="379"/>
      <c r="QSL5" s="380"/>
      <c r="QSM5" s="380"/>
      <c r="QSN5" s="380"/>
      <c r="QSO5" s="378"/>
      <c r="QSP5" s="378"/>
      <c r="QSQ5" s="603"/>
      <c r="QSR5" s="603"/>
      <c r="QSS5" s="379"/>
      <c r="QST5" s="380"/>
      <c r="QSU5" s="380"/>
      <c r="QSV5" s="380"/>
      <c r="QSW5" s="378"/>
      <c r="QSX5" s="378"/>
      <c r="QSY5" s="603"/>
      <c r="QSZ5" s="603"/>
      <c r="QTA5" s="379"/>
      <c r="QTB5" s="380"/>
      <c r="QTC5" s="380"/>
      <c r="QTD5" s="380"/>
      <c r="QTE5" s="378"/>
      <c r="QTF5" s="378"/>
      <c r="QTG5" s="603"/>
      <c r="QTH5" s="603"/>
      <c r="QTI5" s="379"/>
      <c r="QTJ5" s="380"/>
      <c r="QTK5" s="380"/>
      <c r="QTL5" s="380"/>
      <c r="QTM5" s="378"/>
      <c r="QTN5" s="378"/>
      <c r="QTO5" s="603"/>
      <c r="QTP5" s="603"/>
      <c r="QTQ5" s="379"/>
      <c r="QTR5" s="380"/>
      <c r="QTS5" s="380"/>
      <c r="QTT5" s="380"/>
      <c r="QTU5" s="378"/>
      <c r="QTV5" s="378"/>
      <c r="QTW5" s="603"/>
      <c r="QTX5" s="603"/>
      <c r="QTY5" s="379"/>
      <c r="QTZ5" s="380"/>
      <c r="QUA5" s="380"/>
      <c r="QUB5" s="380"/>
      <c r="QUC5" s="378"/>
      <c r="QUD5" s="378"/>
      <c r="QUE5" s="603"/>
      <c r="QUF5" s="603"/>
      <c r="QUG5" s="379"/>
      <c r="QUH5" s="380"/>
      <c r="QUI5" s="380"/>
      <c r="QUJ5" s="380"/>
      <c r="QUK5" s="378"/>
      <c r="QUL5" s="378"/>
      <c r="QUM5" s="603"/>
      <c r="QUN5" s="603"/>
      <c r="QUO5" s="379"/>
      <c r="QUP5" s="380"/>
      <c r="QUQ5" s="380"/>
      <c r="QUR5" s="380"/>
      <c r="QUS5" s="378"/>
      <c r="QUT5" s="378"/>
      <c r="QUU5" s="603"/>
      <c r="QUV5" s="603"/>
      <c r="QUW5" s="379"/>
      <c r="QUX5" s="380"/>
      <c r="QUY5" s="380"/>
      <c r="QUZ5" s="380"/>
      <c r="QVA5" s="378"/>
      <c r="QVB5" s="378"/>
      <c r="QVC5" s="603"/>
      <c r="QVD5" s="603"/>
      <c r="QVE5" s="379"/>
      <c r="QVF5" s="380"/>
      <c r="QVG5" s="380"/>
      <c r="QVH5" s="380"/>
      <c r="QVI5" s="378"/>
      <c r="QVJ5" s="378"/>
      <c r="QVK5" s="603"/>
      <c r="QVL5" s="603"/>
      <c r="QVM5" s="379"/>
      <c r="QVN5" s="380"/>
      <c r="QVO5" s="380"/>
      <c r="QVP5" s="380"/>
      <c r="QVQ5" s="378"/>
      <c r="QVR5" s="378"/>
      <c r="QVS5" s="603"/>
      <c r="QVT5" s="603"/>
      <c r="QVU5" s="379"/>
      <c r="QVV5" s="380"/>
      <c r="QVW5" s="380"/>
      <c r="QVX5" s="380"/>
      <c r="QVY5" s="378"/>
      <c r="QVZ5" s="378"/>
      <c r="QWA5" s="603"/>
      <c r="QWB5" s="603"/>
      <c r="QWC5" s="379"/>
      <c r="QWD5" s="380"/>
      <c r="QWE5" s="380"/>
      <c r="QWF5" s="380"/>
      <c r="QWG5" s="378"/>
      <c r="QWH5" s="378"/>
      <c r="QWI5" s="603"/>
      <c r="QWJ5" s="603"/>
      <c r="QWK5" s="379"/>
      <c r="QWL5" s="380"/>
      <c r="QWM5" s="380"/>
      <c r="QWN5" s="380"/>
      <c r="QWO5" s="378"/>
      <c r="QWP5" s="378"/>
      <c r="QWQ5" s="603"/>
      <c r="QWR5" s="603"/>
      <c r="QWS5" s="379"/>
      <c r="QWT5" s="380"/>
      <c r="QWU5" s="380"/>
      <c r="QWV5" s="380"/>
      <c r="QWW5" s="378"/>
      <c r="QWX5" s="378"/>
      <c r="QWY5" s="603"/>
      <c r="QWZ5" s="603"/>
      <c r="QXA5" s="379"/>
      <c r="QXB5" s="380"/>
      <c r="QXC5" s="380"/>
      <c r="QXD5" s="380"/>
      <c r="QXE5" s="378"/>
      <c r="QXF5" s="378"/>
      <c r="QXG5" s="603"/>
      <c r="QXH5" s="603"/>
      <c r="QXI5" s="379"/>
      <c r="QXJ5" s="380"/>
      <c r="QXK5" s="380"/>
      <c r="QXL5" s="380"/>
      <c r="QXM5" s="378"/>
      <c r="QXN5" s="378"/>
      <c r="QXO5" s="603"/>
      <c r="QXP5" s="603"/>
      <c r="QXQ5" s="379"/>
      <c r="QXR5" s="380"/>
      <c r="QXS5" s="380"/>
      <c r="QXT5" s="380"/>
      <c r="QXU5" s="378"/>
      <c r="QXV5" s="378"/>
      <c r="QXW5" s="603"/>
      <c r="QXX5" s="603"/>
      <c r="QXY5" s="379"/>
      <c r="QXZ5" s="380"/>
      <c r="QYA5" s="380"/>
      <c r="QYB5" s="380"/>
      <c r="QYC5" s="378"/>
      <c r="QYD5" s="378"/>
      <c r="QYE5" s="603"/>
      <c r="QYF5" s="603"/>
      <c r="QYG5" s="379"/>
      <c r="QYH5" s="380"/>
      <c r="QYI5" s="380"/>
      <c r="QYJ5" s="380"/>
      <c r="QYK5" s="378"/>
      <c r="QYL5" s="378"/>
      <c r="QYM5" s="603"/>
      <c r="QYN5" s="603"/>
      <c r="QYO5" s="379"/>
      <c r="QYP5" s="380"/>
      <c r="QYQ5" s="380"/>
      <c r="QYR5" s="380"/>
      <c r="QYS5" s="378"/>
      <c r="QYT5" s="378"/>
      <c r="QYU5" s="603"/>
      <c r="QYV5" s="603"/>
      <c r="QYW5" s="379"/>
      <c r="QYX5" s="380"/>
      <c r="QYY5" s="380"/>
      <c r="QYZ5" s="380"/>
      <c r="QZA5" s="378"/>
      <c r="QZB5" s="378"/>
      <c r="QZC5" s="603"/>
      <c r="QZD5" s="603"/>
      <c r="QZE5" s="379"/>
      <c r="QZF5" s="380"/>
      <c r="QZG5" s="380"/>
      <c r="QZH5" s="380"/>
      <c r="QZI5" s="378"/>
      <c r="QZJ5" s="378"/>
      <c r="QZK5" s="603"/>
      <c r="QZL5" s="603"/>
      <c r="QZM5" s="379"/>
      <c r="QZN5" s="380"/>
      <c r="QZO5" s="380"/>
      <c r="QZP5" s="380"/>
      <c r="QZQ5" s="378"/>
      <c r="QZR5" s="378"/>
      <c r="QZS5" s="603"/>
      <c r="QZT5" s="603"/>
      <c r="QZU5" s="379"/>
      <c r="QZV5" s="380"/>
      <c r="QZW5" s="380"/>
      <c r="QZX5" s="380"/>
      <c r="QZY5" s="378"/>
      <c r="QZZ5" s="378"/>
      <c r="RAA5" s="603"/>
      <c r="RAB5" s="603"/>
      <c r="RAC5" s="379"/>
      <c r="RAD5" s="380"/>
      <c r="RAE5" s="380"/>
      <c r="RAF5" s="380"/>
      <c r="RAG5" s="378"/>
      <c r="RAH5" s="378"/>
      <c r="RAI5" s="603"/>
      <c r="RAJ5" s="603"/>
      <c r="RAK5" s="379"/>
      <c r="RAL5" s="380"/>
      <c r="RAM5" s="380"/>
      <c r="RAN5" s="380"/>
      <c r="RAO5" s="378"/>
      <c r="RAP5" s="378"/>
      <c r="RAQ5" s="603"/>
      <c r="RAR5" s="603"/>
      <c r="RAS5" s="379"/>
      <c r="RAT5" s="380"/>
      <c r="RAU5" s="380"/>
      <c r="RAV5" s="380"/>
      <c r="RAW5" s="378"/>
      <c r="RAX5" s="378"/>
      <c r="RAY5" s="603"/>
      <c r="RAZ5" s="603"/>
      <c r="RBA5" s="379"/>
      <c r="RBB5" s="380"/>
      <c r="RBC5" s="380"/>
      <c r="RBD5" s="380"/>
      <c r="RBE5" s="378"/>
      <c r="RBF5" s="378"/>
      <c r="RBG5" s="603"/>
      <c r="RBH5" s="603"/>
      <c r="RBI5" s="379"/>
      <c r="RBJ5" s="380"/>
      <c r="RBK5" s="380"/>
      <c r="RBL5" s="380"/>
      <c r="RBM5" s="378"/>
      <c r="RBN5" s="378"/>
      <c r="RBO5" s="603"/>
      <c r="RBP5" s="603"/>
      <c r="RBQ5" s="379"/>
      <c r="RBR5" s="380"/>
      <c r="RBS5" s="380"/>
      <c r="RBT5" s="380"/>
      <c r="RBU5" s="378"/>
      <c r="RBV5" s="378"/>
      <c r="RBW5" s="603"/>
      <c r="RBX5" s="603"/>
      <c r="RBY5" s="379"/>
      <c r="RBZ5" s="380"/>
      <c r="RCA5" s="380"/>
      <c r="RCB5" s="380"/>
      <c r="RCC5" s="378"/>
      <c r="RCD5" s="378"/>
      <c r="RCE5" s="603"/>
      <c r="RCF5" s="603"/>
      <c r="RCG5" s="379"/>
      <c r="RCH5" s="380"/>
      <c r="RCI5" s="380"/>
      <c r="RCJ5" s="380"/>
      <c r="RCK5" s="378"/>
      <c r="RCL5" s="378"/>
      <c r="RCM5" s="603"/>
      <c r="RCN5" s="603"/>
      <c r="RCO5" s="379"/>
      <c r="RCP5" s="380"/>
      <c r="RCQ5" s="380"/>
      <c r="RCR5" s="380"/>
      <c r="RCS5" s="378"/>
      <c r="RCT5" s="378"/>
      <c r="RCU5" s="603"/>
      <c r="RCV5" s="603"/>
      <c r="RCW5" s="379"/>
      <c r="RCX5" s="380"/>
      <c r="RCY5" s="380"/>
      <c r="RCZ5" s="380"/>
      <c r="RDA5" s="378"/>
      <c r="RDB5" s="378"/>
      <c r="RDC5" s="603"/>
      <c r="RDD5" s="603"/>
      <c r="RDE5" s="379"/>
      <c r="RDF5" s="380"/>
      <c r="RDG5" s="380"/>
      <c r="RDH5" s="380"/>
      <c r="RDI5" s="378"/>
      <c r="RDJ5" s="378"/>
      <c r="RDK5" s="603"/>
      <c r="RDL5" s="603"/>
      <c r="RDM5" s="379"/>
      <c r="RDN5" s="380"/>
      <c r="RDO5" s="380"/>
      <c r="RDP5" s="380"/>
      <c r="RDQ5" s="378"/>
      <c r="RDR5" s="378"/>
      <c r="RDS5" s="603"/>
      <c r="RDT5" s="603"/>
      <c r="RDU5" s="379"/>
      <c r="RDV5" s="380"/>
      <c r="RDW5" s="380"/>
      <c r="RDX5" s="380"/>
      <c r="RDY5" s="378"/>
      <c r="RDZ5" s="378"/>
      <c r="REA5" s="603"/>
      <c r="REB5" s="603"/>
      <c r="REC5" s="379"/>
      <c r="RED5" s="380"/>
      <c r="REE5" s="380"/>
      <c r="REF5" s="380"/>
      <c r="REG5" s="378"/>
      <c r="REH5" s="378"/>
      <c r="REI5" s="603"/>
      <c r="REJ5" s="603"/>
      <c r="REK5" s="379"/>
      <c r="REL5" s="380"/>
      <c r="REM5" s="380"/>
      <c r="REN5" s="380"/>
      <c r="REO5" s="378"/>
      <c r="REP5" s="378"/>
      <c r="REQ5" s="603"/>
      <c r="RER5" s="603"/>
      <c r="RES5" s="379"/>
      <c r="RET5" s="380"/>
      <c r="REU5" s="380"/>
      <c r="REV5" s="380"/>
      <c r="REW5" s="378"/>
      <c r="REX5" s="378"/>
      <c r="REY5" s="603"/>
      <c r="REZ5" s="603"/>
      <c r="RFA5" s="379"/>
      <c r="RFB5" s="380"/>
      <c r="RFC5" s="380"/>
      <c r="RFD5" s="380"/>
      <c r="RFE5" s="378"/>
      <c r="RFF5" s="378"/>
      <c r="RFG5" s="603"/>
      <c r="RFH5" s="603"/>
      <c r="RFI5" s="379"/>
      <c r="RFJ5" s="380"/>
      <c r="RFK5" s="380"/>
      <c r="RFL5" s="380"/>
      <c r="RFM5" s="378"/>
      <c r="RFN5" s="378"/>
      <c r="RFO5" s="603"/>
      <c r="RFP5" s="603"/>
      <c r="RFQ5" s="379"/>
      <c r="RFR5" s="380"/>
      <c r="RFS5" s="380"/>
      <c r="RFT5" s="380"/>
      <c r="RFU5" s="378"/>
      <c r="RFV5" s="378"/>
      <c r="RFW5" s="603"/>
      <c r="RFX5" s="603"/>
      <c r="RFY5" s="379"/>
      <c r="RFZ5" s="380"/>
      <c r="RGA5" s="380"/>
      <c r="RGB5" s="380"/>
      <c r="RGC5" s="378"/>
      <c r="RGD5" s="378"/>
      <c r="RGE5" s="603"/>
      <c r="RGF5" s="603"/>
      <c r="RGG5" s="379"/>
      <c r="RGH5" s="380"/>
      <c r="RGI5" s="380"/>
      <c r="RGJ5" s="380"/>
      <c r="RGK5" s="378"/>
      <c r="RGL5" s="378"/>
      <c r="RGM5" s="603"/>
      <c r="RGN5" s="603"/>
      <c r="RGO5" s="379"/>
      <c r="RGP5" s="380"/>
      <c r="RGQ5" s="380"/>
      <c r="RGR5" s="380"/>
      <c r="RGS5" s="378"/>
      <c r="RGT5" s="378"/>
      <c r="RGU5" s="603"/>
      <c r="RGV5" s="603"/>
      <c r="RGW5" s="379"/>
      <c r="RGX5" s="380"/>
      <c r="RGY5" s="380"/>
      <c r="RGZ5" s="380"/>
      <c r="RHA5" s="378"/>
      <c r="RHB5" s="378"/>
      <c r="RHC5" s="603"/>
      <c r="RHD5" s="603"/>
      <c r="RHE5" s="379"/>
      <c r="RHF5" s="380"/>
      <c r="RHG5" s="380"/>
      <c r="RHH5" s="380"/>
      <c r="RHI5" s="378"/>
      <c r="RHJ5" s="378"/>
      <c r="RHK5" s="603"/>
      <c r="RHL5" s="603"/>
      <c r="RHM5" s="379"/>
      <c r="RHN5" s="380"/>
      <c r="RHO5" s="380"/>
      <c r="RHP5" s="380"/>
      <c r="RHQ5" s="378"/>
      <c r="RHR5" s="378"/>
      <c r="RHS5" s="603"/>
      <c r="RHT5" s="603"/>
      <c r="RHU5" s="379"/>
      <c r="RHV5" s="380"/>
      <c r="RHW5" s="380"/>
      <c r="RHX5" s="380"/>
      <c r="RHY5" s="378"/>
      <c r="RHZ5" s="378"/>
      <c r="RIA5" s="603"/>
      <c r="RIB5" s="603"/>
      <c r="RIC5" s="379"/>
      <c r="RID5" s="380"/>
      <c r="RIE5" s="380"/>
      <c r="RIF5" s="380"/>
      <c r="RIG5" s="378"/>
      <c r="RIH5" s="378"/>
      <c r="RII5" s="603"/>
      <c r="RIJ5" s="603"/>
      <c r="RIK5" s="379"/>
      <c r="RIL5" s="380"/>
      <c r="RIM5" s="380"/>
      <c r="RIN5" s="380"/>
      <c r="RIO5" s="378"/>
      <c r="RIP5" s="378"/>
      <c r="RIQ5" s="603"/>
      <c r="RIR5" s="603"/>
      <c r="RIS5" s="379"/>
      <c r="RIT5" s="380"/>
      <c r="RIU5" s="380"/>
      <c r="RIV5" s="380"/>
      <c r="RIW5" s="378"/>
      <c r="RIX5" s="378"/>
      <c r="RIY5" s="603"/>
      <c r="RIZ5" s="603"/>
      <c r="RJA5" s="379"/>
      <c r="RJB5" s="380"/>
      <c r="RJC5" s="380"/>
      <c r="RJD5" s="380"/>
      <c r="RJE5" s="378"/>
      <c r="RJF5" s="378"/>
      <c r="RJG5" s="603"/>
      <c r="RJH5" s="603"/>
      <c r="RJI5" s="379"/>
      <c r="RJJ5" s="380"/>
      <c r="RJK5" s="380"/>
      <c r="RJL5" s="380"/>
      <c r="RJM5" s="378"/>
      <c r="RJN5" s="378"/>
      <c r="RJO5" s="603"/>
      <c r="RJP5" s="603"/>
      <c r="RJQ5" s="379"/>
      <c r="RJR5" s="380"/>
      <c r="RJS5" s="380"/>
      <c r="RJT5" s="380"/>
      <c r="RJU5" s="378"/>
      <c r="RJV5" s="378"/>
      <c r="RJW5" s="603"/>
      <c r="RJX5" s="603"/>
      <c r="RJY5" s="379"/>
      <c r="RJZ5" s="380"/>
      <c r="RKA5" s="380"/>
      <c r="RKB5" s="380"/>
      <c r="RKC5" s="378"/>
      <c r="RKD5" s="378"/>
      <c r="RKE5" s="603"/>
      <c r="RKF5" s="603"/>
      <c r="RKG5" s="379"/>
      <c r="RKH5" s="380"/>
      <c r="RKI5" s="380"/>
      <c r="RKJ5" s="380"/>
      <c r="RKK5" s="378"/>
      <c r="RKL5" s="378"/>
      <c r="RKM5" s="603"/>
      <c r="RKN5" s="603"/>
      <c r="RKO5" s="379"/>
      <c r="RKP5" s="380"/>
      <c r="RKQ5" s="380"/>
      <c r="RKR5" s="380"/>
      <c r="RKS5" s="378"/>
      <c r="RKT5" s="378"/>
      <c r="RKU5" s="603"/>
      <c r="RKV5" s="603"/>
      <c r="RKW5" s="379"/>
      <c r="RKX5" s="380"/>
      <c r="RKY5" s="380"/>
      <c r="RKZ5" s="380"/>
      <c r="RLA5" s="378"/>
      <c r="RLB5" s="378"/>
      <c r="RLC5" s="603"/>
      <c r="RLD5" s="603"/>
      <c r="RLE5" s="379"/>
      <c r="RLF5" s="380"/>
      <c r="RLG5" s="380"/>
      <c r="RLH5" s="380"/>
      <c r="RLI5" s="378"/>
      <c r="RLJ5" s="378"/>
      <c r="RLK5" s="603"/>
      <c r="RLL5" s="603"/>
      <c r="RLM5" s="379"/>
      <c r="RLN5" s="380"/>
      <c r="RLO5" s="380"/>
      <c r="RLP5" s="380"/>
      <c r="RLQ5" s="378"/>
      <c r="RLR5" s="378"/>
      <c r="RLS5" s="603"/>
      <c r="RLT5" s="603"/>
      <c r="RLU5" s="379"/>
      <c r="RLV5" s="380"/>
      <c r="RLW5" s="380"/>
      <c r="RLX5" s="380"/>
      <c r="RLY5" s="378"/>
      <c r="RLZ5" s="378"/>
      <c r="RMA5" s="603"/>
      <c r="RMB5" s="603"/>
      <c r="RMC5" s="379"/>
      <c r="RMD5" s="380"/>
      <c r="RME5" s="380"/>
      <c r="RMF5" s="380"/>
      <c r="RMG5" s="378"/>
      <c r="RMH5" s="378"/>
      <c r="RMI5" s="603"/>
      <c r="RMJ5" s="603"/>
      <c r="RMK5" s="379"/>
      <c r="RML5" s="380"/>
      <c r="RMM5" s="380"/>
      <c r="RMN5" s="380"/>
      <c r="RMO5" s="378"/>
      <c r="RMP5" s="378"/>
      <c r="RMQ5" s="603"/>
      <c r="RMR5" s="603"/>
      <c r="RMS5" s="379"/>
      <c r="RMT5" s="380"/>
      <c r="RMU5" s="380"/>
      <c r="RMV5" s="380"/>
      <c r="RMW5" s="378"/>
      <c r="RMX5" s="378"/>
      <c r="RMY5" s="603"/>
      <c r="RMZ5" s="603"/>
      <c r="RNA5" s="379"/>
      <c r="RNB5" s="380"/>
      <c r="RNC5" s="380"/>
      <c r="RND5" s="380"/>
      <c r="RNE5" s="378"/>
      <c r="RNF5" s="378"/>
      <c r="RNG5" s="603"/>
      <c r="RNH5" s="603"/>
      <c r="RNI5" s="379"/>
      <c r="RNJ5" s="380"/>
      <c r="RNK5" s="380"/>
      <c r="RNL5" s="380"/>
      <c r="RNM5" s="378"/>
      <c r="RNN5" s="378"/>
      <c r="RNO5" s="603"/>
      <c r="RNP5" s="603"/>
      <c r="RNQ5" s="379"/>
      <c r="RNR5" s="380"/>
      <c r="RNS5" s="380"/>
      <c r="RNT5" s="380"/>
      <c r="RNU5" s="378"/>
      <c r="RNV5" s="378"/>
      <c r="RNW5" s="603"/>
      <c r="RNX5" s="603"/>
      <c r="RNY5" s="379"/>
      <c r="RNZ5" s="380"/>
      <c r="ROA5" s="380"/>
      <c r="ROB5" s="380"/>
      <c r="ROC5" s="378"/>
      <c r="ROD5" s="378"/>
      <c r="ROE5" s="603"/>
      <c r="ROF5" s="603"/>
      <c r="ROG5" s="379"/>
      <c r="ROH5" s="380"/>
      <c r="ROI5" s="380"/>
      <c r="ROJ5" s="380"/>
      <c r="ROK5" s="378"/>
      <c r="ROL5" s="378"/>
      <c r="ROM5" s="603"/>
      <c r="RON5" s="603"/>
      <c r="ROO5" s="379"/>
      <c r="ROP5" s="380"/>
      <c r="ROQ5" s="380"/>
      <c r="ROR5" s="380"/>
      <c r="ROS5" s="378"/>
      <c r="ROT5" s="378"/>
      <c r="ROU5" s="603"/>
      <c r="ROV5" s="603"/>
      <c r="ROW5" s="379"/>
      <c r="ROX5" s="380"/>
      <c r="ROY5" s="380"/>
      <c r="ROZ5" s="380"/>
      <c r="RPA5" s="378"/>
      <c r="RPB5" s="378"/>
      <c r="RPC5" s="603"/>
      <c r="RPD5" s="603"/>
      <c r="RPE5" s="379"/>
      <c r="RPF5" s="380"/>
      <c r="RPG5" s="380"/>
      <c r="RPH5" s="380"/>
      <c r="RPI5" s="378"/>
      <c r="RPJ5" s="378"/>
      <c r="RPK5" s="603"/>
      <c r="RPL5" s="603"/>
      <c r="RPM5" s="379"/>
      <c r="RPN5" s="380"/>
      <c r="RPO5" s="380"/>
      <c r="RPP5" s="380"/>
      <c r="RPQ5" s="378"/>
      <c r="RPR5" s="378"/>
      <c r="RPS5" s="603"/>
      <c r="RPT5" s="603"/>
      <c r="RPU5" s="379"/>
      <c r="RPV5" s="380"/>
      <c r="RPW5" s="380"/>
      <c r="RPX5" s="380"/>
      <c r="RPY5" s="378"/>
      <c r="RPZ5" s="378"/>
      <c r="RQA5" s="603"/>
      <c r="RQB5" s="603"/>
      <c r="RQC5" s="379"/>
      <c r="RQD5" s="380"/>
      <c r="RQE5" s="380"/>
      <c r="RQF5" s="380"/>
      <c r="RQG5" s="378"/>
      <c r="RQH5" s="378"/>
      <c r="RQI5" s="603"/>
      <c r="RQJ5" s="603"/>
      <c r="RQK5" s="379"/>
      <c r="RQL5" s="380"/>
      <c r="RQM5" s="380"/>
      <c r="RQN5" s="380"/>
      <c r="RQO5" s="378"/>
      <c r="RQP5" s="378"/>
      <c r="RQQ5" s="603"/>
      <c r="RQR5" s="603"/>
      <c r="RQS5" s="379"/>
      <c r="RQT5" s="380"/>
      <c r="RQU5" s="380"/>
      <c r="RQV5" s="380"/>
      <c r="RQW5" s="378"/>
      <c r="RQX5" s="378"/>
      <c r="RQY5" s="603"/>
      <c r="RQZ5" s="603"/>
      <c r="RRA5" s="379"/>
      <c r="RRB5" s="380"/>
      <c r="RRC5" s="380"/>
      <c r="RRD5" s="380"/>
      <c r="RRE5" s="378"/>
      <c r="RRF5" s="378"/>
      <c r="RRG5" s="603"/>
      <c r="RRH5" s="603"/>
      <c r="RRI5" s="379"/>
      <c r="RRJ5" s="380"/>
      <c r="RRK5" s="380"/>
      <c r="RRL5" s="380"/>
      <c r="RRM5" s="378"/>
      <c r="RRN5" s="378"/>
      <c r="RRO5" s="603"/>
      <c r="RRP5" s="603"/>
      <c r="RRQ5" s="379"/>
      <c r="RRR5" s="380"/>
      <c r="RRS5" s="380"/>
      <c r="RRT5" s="380"/>
      <c r="RRU5" s="378"/>
      <c r="RRV5" s="378"/>
      <c r="RRW5" s="603"/>
      <c r="RRX5" s="603"/>
      <c r="RRY5" s="379"/>
      <c r="RRZ5" s="380"/>
      <c r="RSA5" s="380"/>
      <c r="RSB5" s="380"/>
      <c r="RSC5" s="378"/>
      <c r="RSD5" s="378"/>
      <c r="RSE5" s="603"/>
      <c r="RSF5" s="603"/>
      <c r="RSG5" s="379"/>
      <c r="RSH5" s="380"/>
      <c r="RSI5" s="380"/>
      <c r="RSJ5" s="380"/>
      <c r="RSK5" s="378"/>
      <c r="RSL5" s="378"/>
      <c r="RSM5" s="603"/>
      <c r="RSN5" s="603"/>
      <c r="RSO5" s="379"/>
      <c r="RSP5" s="380"/>
      <c r="RSQ5" s="380"/>
      <c r="RSR5" s="380"/>
      <c r="RSS5" s="378"/>
      <c r="RST5" s="378"/>
      <c r="RSU5" s="603"/>
      <c r="RSV5" s="603"/>
      <c r="RSW5" s="379"/>
      <c r="RSX5" s="380"/>
      <c r="RSY5" s="380"/>
      <c r="RSZ5" s="380"/>
      <c r="RTA5" s="378"/>
      <c r="RTB5" s="378"/>
      <c r="RTC5" s="603"/>
      <c r="RTD5" s="603"/>
      <c r="RTE5" s="379"/>
      <c r="RTF5" s="380"/>
      <c r="RTG5" s="380"/>
      <c r="RTH5" s="380"/>
      <c r="RTI5" s="378"/>
      <c r="RTJ5" s="378"/>
      <c r="RTK5" s="603"/>
      <c r="RTL5" s="603"/>
      <c r="RTM5" s="379"/>
      <c r="RTN5" s="380"/>
      <c r="RTO5" s="380"/>
      <c r="RTP5" s="380"/>
      <c r="RTQ5" s="378"/>
      <c r="RTR5" s="378"/>
      <c r="RTS5" s="603"/>
      <c r="RTT5" s="603"/>
      <c r="RTU5" s="379"/>
      <c r="RTV5" s="380"/>
      <c r="RTW5" s="380"/>
      <c r="RTX5" s="380"/>
      <c r="RTY5" s="378"/>
      <c r="RTZ5" s="378"/>
      <c r="RUA5" s="603"/>
      <c r="RUB5" s="603"/>
      <c r="RUC5" s="379"/>
      <c r="RUD5" s="380"/>
      <c r="RUE5" s="380"/>
      <c r="RUF5" s="380"/>
      <c r="RUG5" s="378"/>
      <c r="RUH5" s="378"/>
      <c r="RUI5" s="603"/>
      <c r="RUJ5" s="603"/>
      <c r="RUK5" s="379"/>
      <c r="RUL5" s="380"/>
      <c r="RUM5" s="380"/>
      <c r="RUN5" s="380"/>
      <c r="RUO5" s="378"/>
      <c r="RUP5" s="378"/>
      <c r="RUQ5" s="603"/>
      <c r="RUR5" s="603"/>
      <c r="RUS5" s="379"/>
      <c r="RUT5" s="380"/>
      <c r="RUU5" s="380"/>
      <c r="RUV5" s="380"/>
      <c r="RUW5" s="378"/>
      <c r="RUX5" s="378"/>
      <c r="RUY5" s="603"/>
      <c r="RUZ5" s="603"/>
      <c r="RVA5" s="379"/>
      <c r="RVB5" s="380"/>
      <c r="RVC5" s="380"/>
      <c r="RVD5" s="380"/>
      <c r="RVE5" s="378"/>
      <c r="RVF5" s="378"/>
      <c r="RVG5" s="603"/>
      <c r="RVH5" s="603"/>
      <c r="RVI5" s="379"/>
      <c r="RVJ5" s="380"/>
      <c r="RVK5" s="380"/>
      <c r="RVL5" s="380"/>
      <c r="RVM5" s="378"/>
      <c r="RVN5" s="378"/>
      <c r="RVO5" s="603"/>
      <c r="RVP5" s="603"/>
      <c r="RVQ5" s="379"/>
      <c r="RVR5" s="380"/>
      <c r="RVS5" s="380"/>
      <c r="RVT5" s="380"/>
      <c r="RVU5" s="378"/>
      <c r="RVV5" s="378"/>
      <c r="RVW5" s="603"/>
      <c r="RVX5" s="603"/>
      <c r="RVY5" s="379"/>
      <c r="RVZ5" s="380"/>
      <c r="RWA5" s="380"/>
      <c r="RWB5" s="380"/>
      <c r="RWC5" s="378"/>
      <c r="RWD5" s="378"/>
      <c r="RWE5" s="603"/>
      <c r="RWF5" s="603"/>
      <c r="RWG5" s="379"/>
      <c r="RWH5" s="380"/>
      <c r="RWI5" s="380"/>
      <c r="RWJ5" s="380"/>
      <c r="RWK5" s="378"/>
      <c r="RWL5" s="378"/>
      <c r="RWM5" s="603"/>
      <c r="RWN5" s="603"/>
      <c r="RWO5" s="379"/>
      <c r="RWP5" s="380"/>
      <c r="RWQ5" s="380"/>
      <c r="RWR5" s="380"/>
      <c r="RWS5" s="378"/>
      <c r="RWT5" s="378"/>
      <c r="RWU5" s="603"/>
      <c r="RWV5" s="603"/>
      <c r="RWW5" s="379"/>
      <c r="RWX5" s="380"/>
      <c r="RWY5" s="380"/>
      <c r="RWZ5" s="380"/>
      <c r="RXA5" s="378"/>
      <c r="RXB5" s="378"/>
      <c r="RXC5" s="603"/>
      <c r="RXD5" s="603"/>
      <c r="RXE5" s="379"/>
      <c r="RXF5" s="380"/>
      <c r="RXG5" s="380"/>
      <c r="RXH5" s="380"/>
      <c r="RXI5" s="378"/>
      <c r="RXJ5" s="378"/>
      <c r="RXK5" s="603"/>
      <c r="RXL5" s="603"/>
      <c r="RXM5" s="379"/>
      <c r="RXN5" s="380"/>
      <c r="RXO5" s="380"/>
      <c r="RXP5" s="380"/>
      <c r="RXQ5" s="378"/>
      <c r="RXR5" s="378"/>
      <c r="RXS5" s="603"/>
      <c r="RXT5" s="603"/>
      <c r="RXU5" s="379"/>
      <c r="RXV5" s="380"/>
      <c r="RXW5" s="380"/>
      <c r="RXX5" s="380"/>
      <c r="RXY5" s="378"/>
      <c r="RXZ5" s="378"/>
      <c r="RYA5" s="603"/>
      <c r="RYB5" s="603"/>
      <c r="RYC5" s="379"/>
      <c r="RYD5" s="380"/>
      <c r="RYE5" s="380"/>
      <c r="RYF5" s="380"/>
      <c r="RYG5" s="378"/>
      <c r="RYH5" s="378"/>
      <c r="RYI5" s="603"/>
      <c r="RYJ5" s="603"/>
      <c r="RYK5" s="379"/>
      <c r="RYL5" s="380"/>
      <c r="RYM5" s="380"/>
      <c r="RYN5" s="380"/>
      <c r="RYO5" s="378"/>
      <c r="RYP5" s="378"/>
      <c r="RYQ5" s="603"/>
      <c r="RYR5" s="603"/>
      <c r="RYS5" s="379"/>
      <c r="RYT5" s="380"/>
      <c r="RYU5" s="380"/>
      <c r="RYV5" s="380"/>
      <c r="RYW5" s="378"/>
      <c r="RYX5" s="378"/>
      <c r="RYY5" s="603"/>
      <c r="RYZ5" s="603"/>
      <c r="RZA5" s="379"/>
      <c r="RZB5" s="380"/>
      <c r="RZC5" s="380"/>
      <c r="RZD5" s="380"/>
      <c r="RZE5" s="378"/>
      <c r="RZF5" s="378"/>
      <c r="RZG5" s="603"/>
      <c r="RZH5" s="603"/>
      <c r="RZI5" s="379"/>
      <c r="RZJ5" s="380"/>
      <c r="RZK5" s="380"/>
      <c r="RZL5" s="380"/>
      <c r="RZM5" s="378"/>
      <c r="RZN5" s="378"/>
      <c r="RZO5" s="603"/>
      <c r="RZP5" s="603"/>
      <c r="RZQ5" s="379"/>
      <c r="RZR5" s="380"/>
      <c r="RZS5" s="380"/>
      <c r="RZT5" s="380"/>
      <c r="RZU5" s="378"/>
      <c r="RZV5" s="378"/>
      <c r="RZW5" s="603"/>
      <c r="RZX5" s="603"/>
      <c r="RZY5" s="379"/>
      <c r="RZZ5" s="380"/>
      <c r="SAA5" s="380"/>
      <c r="SAB5" s="380"/>
      <c r="SAC5" s="378"/>
      <c r="SAD5" s="378"/>
      <c r="SAE5" s="603"/>
      <c r="SAF5" s="603"/>
      <c r="SAG5" s="379"/>
      <c r="SAH5" s="380"/>
      <c r="SAI5" s="380"/>
      <c r="SAJ5" s="380"/>
      <c r="SAK5" s="378"/>
      <c r="SAL5" s="378"/>
      <c r="SAM5" s="603"/>
      <c r="SAN5" s="603"/>
      <c r="SAO5" s="379"/>
      <c r="SAP5" s="380"/>
      <c r="SAQ5" s="380"/>
      <c r="SAR5" s="380"/>
      <c r="SAS5" s="378"/>
      <c r="SAT5" s="378"/>
      <c r="SAU5" s="603"/>
      <c r="SAV5" s="603"/>
      <c r="SAW5" s="379"/>
      <c r="SAX5" s="380"/>
      <c r="SAY5" s="380"/>
      <c r="SAZ5" s="380"/>
      <c r="SBA5" s="378"/>
      <c r="SBB5" s="378"/>
      <c r="SBC5" s="603"/>
      <c r="SBD5" s="603"/>
      <c r="SBE5" s="379"/>
      <c r="SBF5" s="380"/>
      <c r="SBG5" s="380"/>
      <c r="SBH5" s="380"/>
      <c r="SBI5" s="378"/>
      <c r="SBJ5" s="378"/>
      <c r="SBK5" s="603"/>
      <c r="SBL5" s="603"/>
      <c r="SBM5" s="379"/>
      <c r="SBN5" s="380"/>
      <c r="SBO5" s="380"/>
      <c r="SBP5" s="380"/>
      <c r="SBQ5" s="378"/>
      <c r="SBR5" s="378"/>
      <c r="SBS5" s="603"/>
      <c r="SBT5" s="603"/>
      <c r="SBU5" s="379"/>
      <c r="SBV5" s="380"/>
      <c r="SBW5" s="380"/>
      <c r="SBX5" s="380"/>
      <c r="SBY5" s="378"/>
      <c r="SBZ5" s="378"/>
      <c r="SCA5" s="603"/>
      <c r="SCB5" s="603"/>
      <c r="SCC5" s="379"/>
      <c r="SCD5" s="380"/>
      <c r="SCE5" s="380"/>
      <c r="SCF5" s="380"/>
      <c r="SCG5" s="378"/>
      <c r="SCH5" s="378"/>
      <c r="SCI5" s="603"/>
      <c r="SCJ5" s="603"/>
      <c r="SCK5" s="379"/>
      <c r="SCL5" s="380"/>
      <c r="SCM5" s="380"/>
      <c r="SCN5" s="380"/>
      <c r="SCO5" s="378"/>
      <c r="SCP5" s="378"/>
      <c r="SCQ5" s="603"/>
      <c r="SCR5" s="603"/>
      <c r="SCS5" s="379"/>
      <c r="SCT5" s="380"/>
      <c r="SCU5" s="380"/>
      <c r="SCV5" s="380"/>
      <c r="SCW5" s="378"/>
      <c r="SCX5" s="378"/>
      <c r="SCY5" s="603"/>
      <c r="SCZ5" s="603"/>
      <c r="SDA5" s="379"/>
      <c r="SDB5" s="380"/>
      <c r="SDC5" s="380"/>
      <c r="SDD5" s="380"/>
      <c r="SDE5" s="378"/>
      <c r="SDF5" s="378"/>
      <c r="SDG5" s="603"/>
      <c r="SDH5" s="603"/>
      <c r="SDI5" s="379"/>
      <c r="SDJ5" s="380"/>
      <c r="SDK5" s="380"/>
      <c r="SDL5" s="380"/>
      <c r="SDM5" s="378"/>
      <c r="SDN5" s="378"/>
      <c r="SDO5" s="603"/>
      <c r="SDP5" s="603"/>
      <c r="SDQ5" s="379"/>
      <c r="SDR5" s="380"/>
      <c r="SDS5" s="380"/>
      <c r="SDT5" s="380"/>
      <c r="SDU5" s="378"/>
      <c r="SDV5" s="378"/>
      <c r="SDW5" s="603"/>
      <c r="SDX5" s="603"/>
      <c r="SDY5" s="379"/>
      <c r="SDZ5" s="380"/>
      <c r="SEA5" s="380"/>
      <c r="SEB5" s="380"/>
      <c r="SEC5" s="378"/>
      <c r="SED5" s="378"/>
      <c r="SEE5" s="603"/>
      <c r="SEF5" s="603"/>
      <c r="SEG5" s="379"/>
      <c r="SEH5" s="380"/>
      <c r="SEI5" s="380"/>
      <c r="SEJ5" s="380"/>
      <c r="SEK5" s="378"/>
      <c r="SEL5" s="378"/>
      <c r="SEM5" s="603"/>
      <c r="SEN5" s="603"/>
      <c r="SEO5" s="379"/>
      <c r="SEP5" s="380"/>
      <c r="SEQ5" s="380"/>
      <c r="SER5" s="380"/>
      <c r="SES5" s="378"/>
      <c r="SET5" s="378"/>
      <c r="SEU5" s="603"/>
      <c r="SEV5" s="603"/>
      <c r="SEW5" s="379"/>
      <c r="SEX5" s="380"/>
      <c r="SEY5" s="380"/>
      <c r="SEZ5" s="380"/>
      <c r="SFA5" s="378"/>
      <c r="SFB5" s="378"/>
      <c r="SFC5" s="603"/>
      <c r="SFD5" s="603"/>
      <c r="SFE5" s="379"/>
      <c r="SFF5" s="380"/>
      <c r="SFG5" s="380"/>
      <c r="SFH5" s="380"/>
      <c r="SFI5" s="378"/>
      <c r="SFJ5" s="378"/>
      <c r="SFK5" s="603"/>
      <c r="SFL5" s="603"/>
      <c r="SFM5" s="379"/>
      <c r="SFN5" s="380"/>
      <c r="SFO5" s="380"/>
      <c r="SFP5" s="380"/>
      <c r="SFQ5" s="378"/>
      <c r="SFR5" s="378"/>
      <c r="SFS5" s="603"/>
      <c r="SFT5" s="603"/>
      <c r="SFU5" s="379"/>
      <c r="SFV5" s="380"/>
      <c r="SFW5" s="380"/>
      <c r="SFX5" s="380"/>
      <c r="SFY5" s="378"/>
      <c r="SFZ5" s="378"/>
      <c r="SGA5" s="603"/>
      <c r="SGB5" s="603"/>
      <c r="SGC5" s="379"/>
      <c r="SGD5" s="380"/>
      <c r="SGE5" s="380"/>
      <c r="SGF5" s="380"/>
      <c r="SGG5" s="378"/>
      <c r="SGH5" s="378"/>
      <c r="SGI5" s="603"/>
      <c r="SGJ5" s="603"/>
      <c r="SGK5" s="379"/>
      <c r="SGL5" s="380"/>
      <c r="SGM5" s="380"/>
      <c r="SGN5" s="380"/>
      <c r="SGO5" s="378"/>
      <c r="SGP5" s="378"/>
      <c r="SGQ5" s="603"/>
      <c r="SGR5" s="603"/>
      <c r="SGS5" s="379"/>
      <c r="SGT5" s="380"/>
      <c r="SGU5" s="380"/>
      <c r="SGV5" s="380"/>
      <c r="SGW5" s="378"/>
      <c r="SGX5" s="378"/>
      <c r="SGY5" s="603"/>
      <c r="SGZ5" s="603"/>
      <c r="SHA5" s="379"/>
      <c r="SHB5" s="380"/>
      <c r="SHC5" s="380"/>
      <c r="SHD5" s="380"/>
      <c r="SHE5" s="378"/>
      <c r="SHF5" s="378"/>
      <c r="SHG5" s="603"/>
      <c r="SHH5" s="603"/>
      <c r="SHI5" s="379"/>
      <c r="SHJ5" s="380"/>
      <c r="SHK5" s="380"/>
      <c r="SHL5" s="380"/>
      <c r="SHM5" s="378"/>
      <c r="SHN5" s="378"/>
      <c r="SHO5" s="603"/>
      <c r="SHP5" s="603"/>
      <c r="SHQ5" s="379"/>
      <c r="SHR5" s="380"/>
      <c r="SHS5" s="380"/>
      <c r="SHT5" s="380"/>
      <c r="SHU5" s="378"/>
      <c r="SHV5" s="378"/>
      <c r="SHW5" s="603"/>
      <c r="SHX5" s="603"/>
      <c r="SHY5" s="379"/>
      <c r="SHZ5" s="380"/>
      <c r="SIA5" s="380"/>
      <c r="SIB5" s="380"/>
      <c r="SIC5" s="378"/>
      <c r="SID5" s="378"/>
      <c r="SIE5" s="603"/>
      <c r="SIF5" s="603"/>
      <c r="SIG5" s="379"/>
      <c r="SIH5" s="380"/>
      <c r="SII5" s="380"/>
      <c r="SIJ5" s="380"/>
      <c r="SIK5" s="378"/>
      <c r="SIL5" s="378"/>
      <c r="SIM5" s="603"/>
      <c r="SIN5" s="603"/>
      <c r="SIO5" s="379"/>
      <c r="SIP5" s="380"/>
      <c r="SIQ5" s="380"/>
      <c r="SIR5" s="380"/>
      <c r="SIS5" s="378"/>
      <c r="SIT5" s="378"/>
      <c r="SIU5" s="603"/>
      <c r="SIV5" s="603"/>
      <c r="SIW5" s="379"/>
      <c r="SIX5" s="380"/>
      <c r="SIY5" s="380"/>
      <c r="SIZ5" s="380"/>
      <c r="SJA5" s="378"/>
      <c r="SJB5" s="378"/>
      <c r="SJC5" s="603"/>
      <c r="SJD5" s="603"/>
      <c r="SJE5" s="379"/>
      <c r="SJF5" s="380"/>
      <c r="SJG5" s="380"/>
      <c r="SJH5" s="380"/>
      <c r="SJI5" s="378"/>
      <c r="SJJ5" s="378"/>
      <c r="SJK5" s="603"/>
      <c r="SJL5" s="603"/>
      <c r="SJM5" s="379"/>
      <c r="SJN5" s="380"/>
      <c r="SJO5" s="380"/>
      <c r="SJP5" s="380"/>
      <c r="SJQ5" s="378"/>
      <c r="SJR5" s="378"/>
      <c r="SJS5" s="603"/>
      <c r="SJT5" s="603"/>
      <c r="SJU5" s="379"/>
      <c r="SJV5" s="380"/>
      <c r="SJW5" s="380"/>
      <c r="SJX5" s="380"/>
      <c r="SJY5" s="378"/>
      <c r="SJZ5" s="378"/>
      <c r="SKA5" s="603"/>
      <c r="SKB5" s="603"/>
      <c r="SKC5" s="379"/>
      <c r="SKD5" s="380"/>
      <c r="SKE5" s="380"/>
      <c r="SKF5" s="380"/>
      <c r="SKG5" s="378"/>
      <c r="SKH5" s="378"/>
      <c r="SKI5" s="603"/>
      <c r="SKJ5" s="603"/>
      <c r="SKK5" s="379"/>
      <c r="SKL5" s="380"/>
      <c r="SKM5" s="380"/>
      <c r="SKN5" s="380"/>
      <c r="SKO5" s="378"/>
      <c r="SKP5" s="378"/>
      <c r="SKQ5" s="603"/>
      <c r="SKR5" s="603"/>
      <c r="SKS5" s="379"/>
      <c r="SKT5" s="380"/>
      <c r="SKU5" s="380"/>
      <c r="SKV5" s="380"/>
      <c r="SKW5" s="378"/>
      <c r="SKX5" s="378"/>
      <c r="SKY5" s="603"/>
      <c r="SKZ5" s="603"/>
      <c r="SLA5" s="379"/>
      <c r="SLB5" s="380"/>
      <c r="SLC5" s="380"/>
      <c r="SLD5" s="380"/>
      <c r="SLE5" s="378"/>
      <c r="SLF5" s="378"/>
      <c r="SLG5" s="603"/>
      <c r="SLH5" s="603"/>
      <c r="SLI5" s="379"/>
      <c r="SLJ5" s="380"/>
      <c r="SLK5" s="380"/>
      <c r="SLL5" s="380"/>
      <c r="SLM5" s="378"/>
      <c r="SLN5" s="378"/>
      <c r="SLO5" s="603"/>
      <c r="SLP5" s="603"/>
      <c r="SLQ5" s="379"/>
      <c r="SLR5" s="380"/>
      <c r="SLS5" s="380"/>
      <c r="SLT5" s="380"/>
      <c r="SLU5" s="378"/>
      <c r="SLV5" s="378"/>
      <c r="SLW5" s="603"/>
      <c r="SLX5" s="603"/>
      <c r="SLY5" s="379"/>
      <c r="SLZ5" s="380"/>
      <c r="SMA5" s="380"/>
      <c r="SMB5" s="380"/>
      <c r="SMC5" s="378"/>
      <c r="SMD5" s="378"/>
      <c r="SME5" s="603"/>
      <c r="SMF5" s="603"/>
      <c r="SMG5" s="379"/>
      <c r="SMH5" s="380"/>
      <c r="SMI5" s="380"/>
      <c r="SMJ5" s="380"/>
      <c r="SMK5" s="378"/>
      <c r="SML5" s="378"/>
      <c r="SMM5" s="603"/>
      <c r="SMN5" s="603"/>
      <c r="SMO5" s="379"/>
      <c r="SMP5" s="380"/>
      <c r="SMQ5" s="380"/>
      <c r="SMR5" s="380"/>
      <c r="SMS5" s="378"/>
      <c r="SMT5" s="378"/>
      <c r="SMU5" s="603"/>
      <c r="SMV5" s="603"/>
      <c r="SMW5" s="379"/>
      <c r="SMX5" s="380"/>
      <c r="SMY5" s="380"/>
      <c r="SMZ5" s="380"/>
      <c r="SNA5" s="378"/>
      <c r="SNB5" s="378"/>
      <c r="SNC5" s="603"/>
      <c r="SND5" s="603"/>
      <c r="SNE5" s="379"/>
      <c r="SNF5" s="380"/>
      <c r="SNG5" s="380"/>
      <c r="SNH5" s="380"/>
      <c r="SNI5" s="378"/>
      <c r="SNJ5" s="378"/>
      <c r="SNK5" s="603"/>
      <c r="SNL5" s="603"/>
      <c r="SNM5" s="379"/>
      <c r="SNN5" s="380"/>
      <c r="SNO5" s="380"/>
      <c r="SNP5" s="380"/>
      <c r="SNQ5" s="378"/>
      <c r="SNR5" s="378"/>
      <c r="SNS5" s="603"/>
      <c r="SNT5" s="603"/>
      <c r="SNU5" s="379"/>
      <c r="SNV5" s="380"/>
      <c r="SNW5" s="380"/>
      <c r="SNX5" s="380"/>
      <c r="SNY5" s="378"/>
      <c r="SNZ5" s="378"/>
      <c r="SOA5" s="603"/>
      <c r="SOB5" s="603"/>
      <c r="SOC5" s="379"/>
      <c r="SOD5" s="380"/>
      <c r="SOE5" s="380"/>
      <c r="SOF5" s="380"/>
      <c r="SOG5" s="378"/>
      <c r="SOH5" s="378"/>
      <c r="SOI5" s="603"/>
      <c r="SOJ5" s="603"/>
      <c r="SOK5" s="379"/>
      <c r="SOL5" s="380"/>
      <c r="SOM5" s="380"/>
      <c r="SON5" s="380"/>
      <c r="SOO5" s="378"/>
      <c r="SOP5" s="378"/>
      <c r="SOQ5" s="603"/>
      <c r="SOR5" s="603"/>
      <c r="SOS5" s="379"/>
      <c r="SOT5" s="380"/>
      <c r="SOU5" s="380"/>
      <c r="SOV5" s="380"/>
      <c r="SOW5" s="378"/>
      <c r="SOX5" s="378"/>
      <c r="SOY5" s="603"/>
      <c r="SOZ5" s="603"/>
      <c r="SPA5" s="379"/>
      <c r="SPB5" s="380"/>
      <c r="SPC5" s="380"/>
      <c r="SPD5" s="380"/>
      <c r="SPE5" s="378"/>
      <c r="SPF5" s="378"/>
      <c r="SPG5" s="603"/>
      <c r="SPH5" s="603"/>
      <c r="SPI5" s="379"/>
      <c r="SPJ5" s="380"/>
      <c r="SPK5" s="380"/>
      <c r="SPL5" s="380"/>
      <c r="SPM5" s="378"/>
      <c r="SPN5" s="378"/>
      <c r="SPO5" s="603"/>
      <c r="SPP5" s="603"/>
      <c r="SPQ5" s="379"/>
      <c r="SPR5" s="380"/>
      <c r="SPS5" s="380"/>
      <c r="SPT5" s="380"/>
      <c r="SPU5" s="378"/>
      <c r="SPV5" s="378"/>
      <c r="SPW5" s="603"/>
      <c r="SPX5" s="603"/>
      <c r="SPY5" s="379"/>
      <c r="SPZ5" s="380"/>
      <c r="SQA5" s="380"/>
      <c r="SQB5" s="380"/>
      <c r="SQC5" s="378"/>
      <c r="SQD5" s="378"/>
      <c r="SQE5" s="603"/>
      <c r="SQF5" s="603"/>
      <c r="SQG5" s="379"/>
      <c r="SQH5" s="380"/>
      <c r="SQI5" s="380"/>
      <c r="SQJ5" s="380"/>
      <c r="SQK5" s="378"/>
      <c r="SQL5" s="378"/>
      <c r="SQM5" s="603"/>
      <c r="SQN5" s="603"/>
      <c r="SQO5" s="379"/>
      <c r="SQP5" s="380"/>
      <c r="SQQ5" s="380"/>
      <c r="SQR5" s="380"/>
      <c r="SQS5" s="378"/>
      <c r="SQT5" s="378"/>
      <c r="SQU5" s="603"/>
      <c r="SQV5" s="603"/>
      <c r="SQW5" s="379"/>
      <c r="SQX5" s="380"/>
      <c r="SQY5" s="380"/>
      <c r="SQZ5" s="380"/>
      <c r="SRA5" s="378"/>
      <c r="SRB5" s="378"/>
      <c r="SRC5" s="603"/>
      <c r="SRD5" s="603"/>
      <c r="SRE5" s="379"/>
      <c r="SRF5" s="380"/>
      <c r="SRG5" s="380"/>
      <c r="SRH5" s="380"/>
      <c r="SRI5" s="378"/>
      <c r="SRJ5" s="378"/>
      <c r="SRK5" s="603"/>
      <c r="SRL5" s="603"/>
      <c r="SRM5" s="379"/>
      <c r="SRN5" s="380"/>
      <c r="SRO5" s="380"/>
      <c r="SRP5" s="380"/>
      <c r="SRQ5" s="378"/>
      <c r="SRR5" s="378"/>
      <c r="SRS5" s="603"/>
      <c r="SRT5" s="603"/>
      <c r="SRU5" s="379"/>
      <c r="SRV5" s="380"/>
      <c r="SRW5" s="380"/>
      <c r="SRX5" s="380"/>
      <c r="SRY5" s="378"/>
      <c r="SRZ5" s="378"/>
      <c r="SSA5" s="603"/>
      <c r="SSB5" s="603"/>
      <c r="SSC5" s="379"/>
      <c r="SSD5" s="380"/>
      <c r="SSE5" s="380"/>
      <c r="SSF5" s="380"/>
      <c r="SSG5" s="378"/>
      <c r="SSH5" s="378"/>
      <c r="SSI5" s="603"/>
      <c r="SSJ5" s="603"/>
      <c r="SSK5" s="379"/>
      <c r="SSL5" s="380"/>
      <c r="SSM5" s="380"/>
      <c r="SSN5" s="380"/>
      <c r="SSO5" s="378"/>
      <c r="SSP5" s="378"/>
      <c r="SSQ5" s="603"/>
      <c r="SSR5" s="603"/>
      <c r="SSS5" s="379"/>
      <c r="SST5" s="380"/>
      <c r="SSU5" s="380"/>
      <c r="SSV5" s="380"/>
      <c r="SSW5" s="378"/>
      <c r="SSX5" s="378"/>
      <c r="SSY5" s="603"/>
      <c r="SSZ5" s="603"/>
      <c r="STA5" s="379"/>
      <c r="STB5" s="380"/>
      <c r="STC5" s="380"/>
      <c r="STD5" s="380"/>
      <c r="STE5" s="378"/>
      <c r="STF5" s="378"/>
      <c r="STG5" s="603"/>
      <c r="STH5" s="603"/>
      <c r="STI5" s="379"/>
      <c r="STJ5" s="380"/>
      <c r="STK5" s="380"/>
      <c r="STL5" s="380"/>
      <c r="STM5" s="378"/>
      <c r="STN5" s="378"/>
      <c r="STO5" s="603"/>
      <c r="STP5" s="603"/>
      <c r="STQ5" s="379"/>
      <c r="STR5" s="380"/>
      <c r="STS5" s="380"/>
      <c r="STT5" s="380"/>
      <c r="STU5" s="378"/>
      <c r="STV5" s="378"/>
      <c r="STW5" s="603"/>
      <c r="STX5" s="603"/>
      <c r="STY5" s="379"/>
      <c r="STZ5" s="380"/>
      <c r="SUA5" s="380"/>
      <c r="SUB5" s="380"/>
      <c r="SUC5" s="378"/>
      <c r="SUD5" s="378"/>
      <c r="SUE5" s="603"/>
      <c r="SUF5" s="603"/>
      <c r="SUG5" s="379"/>
      <c r="SUH5" s="380"/>
      <c r="SUI5" s="380"/>
      <c r="SUJ5" s="380"/>
      <c r="SUK5" s="378"/>
      <c r="SUL5" s="378"/>
      <c r="SUM5" s="603"/>
      <c r="SUN5" s="603"/>
      <c r="SUO5" s="379"/>
      <c r="SUP5" s="380"/>
      <c r="SUQ5" s="380"/>
      <c r="SUR5" s="380"/>
      <c r="SUS5" s="378"/>
      <c r="SUT5" s="378"/>
      <c r="SUU5" s="603"/>
      <c r="SUV5" s="603"/>
      <c r="SUW5" s="379"/>
      <c r="SUX5" s="380"/>
      <c r="SUY5" s="380"/>
      <c r="SUZ5" s="380"/>
      <c r="SVA5" s="378"/>
      <c r="SVB5" s="378"/>
      <c r="SVC5" s="603"/>
      <c r="SVD5" s="603"/>
      <c r="SVE5" s="379"/>
      <c r="SVF5" s="380"/>
      <c r="SVG5" s="380"/>
      <c r="SVH5" s="380"/>
      <c r="SVI5" s="378"/>
      <c r="SVJ5" s="378"/>
      <c r="SVK5" s="603"/>
      <c r="SVL5" s="603"/>
      <c r="SVM5" s="379"/>
      <c r="SVN5" s="380"/>
      <c r="SVO5" s="380"/>
      <c r="SVP5" s="380"/>
      <c r="SVQ5" s="378"/>
      <c r="SVR5" s="378"/>
      <c r="SVS5" s="603"/>
      <c r="SVT5" s="603"/>
      <c r="SVU5" s="379"/>
      <c r="SVV5" s="380"/>
      <c r="SVW5" s="380"/>
      <c r="SVX5" s="380"/>
      <c r="SVY5" s="378"/>
      <c r="SVZ5" s="378"/>
      <c r="SWA5" s="603"/>
      <c r="SWB5" s="603"/>
      <c r="SWC5" s="379"/>
      <c r="SWD5" s="380"/>
      <c r="SWE5" s="380"/>
      <c r="SWF5" s="380"/>
      <c r="SWG5" s="378"/>
      <c r="SWH5" s="378"/>
      <c r="SWI5" s="603"/>
      <c r="SWJ5" s="603"/>
      <c r="SWK5" s="379"/>
      <c r="SWL5" s="380"/>
      <c r="SWM5" s="380"/>
      <c r="SWN5" s="380"/>
      <c r="SWO5" s="378"/>
      <c r="SWP5" s="378"/>
      <c r="SWQ5" s="603"/>
      <c r="SWR5" s="603"/>
      <c r="SWS5" s="379"/>
      <c r="SWT5" s="380"/>
      <c r="SWU5" s="380"/>
      <c r="SWV5" s="380"/>
      <c r="SWW5" s="378"/>
      <c r="SWX5" s="378"/>
      <c r="SWY5" s="603"/>
      <c r="SWZ5" s="603"/>
      <c r="SXA5" s="379"/>
      <c r="SXB5" s="380"/>
      <c r="SXC5" s="380"/>
      <c r="SXD5" s="380"/>
      <c r="SXE5" s="378"/>
      <c r="SXF5" s="378"/>
      <c r="SXG5" s="603"/>
      <c r="SXH5" s="603"/>
      <c r="SXI5" s="379"/>
      <c r="SXJ5" s="380"/>
      <c r="SXK5" s="380"/>
      <c r="SXL5" s="380"/>
      <c r="SXM5" s="378"/>
      <c r="SXN5" s="378"/>
      <c r="SXO5" s="603"/>
      <c r="SXP5" s="603"/>
      <c r="SXQ5" s="379"/>
      <c r="SXR5" s="380"/>
      <c r="SXS5" s="380"/>
      <c r="SXT5" s="380"/>
      <c r="SXU5" s="378"/>
      <c r="SXV5" s="378"/>
      <c r="SXW5" s="603"/>
      <c r="SXX5" s="603"/>
      <c r="SXY5" s="379"/>
      <c r="SXZ5" s="380"/>
      <c r="SYA5" s="380"/>
      <c r="SYB5" s="380"/>
      <c r="SYC5" s="378"/>
      <c r="SYD5" s="378"/>
      <c r="SYE5" s="603"/>
      <c r="SYF5" s="603"/>
      <c r="SYG5" s="379"/>
      <c r="SYH5" s="380"/>
      <c r="SYI5" s="380"/>
      <c r="SYJ5" s="380"/>
      <c r="SYK5" s="378"/>
      <c r="SYL5" s="378"/>
      <c r="SYM5" s="603"/>
      <c r="SYN5" s="603"/>
      <c r="SYO5" s="379"/>
      <c r="SYP5" s="380"/>
      <c r="SYQ5" s="380"/>
      <c r="SYR5" s="380"/>
      <c r="SYS5" s="378"/>
      <c r="SYT5" s="378"/>
      <c r="SYU5" s="603"/>
      <c r="SYV5" s="603"/>
      <c r="SYW5" s="379"/>
      <c r="SYX5" s="380"/>
      <c r="SYY5" s="380"/>
      <c r="SYZ5" s="380"/>
      <c r="SZA5" s="378"/>
      <c r="SZB5" s="378"/>
      <c r="SZC5" s="603"/>
      <c r="SZD5" s="603"/>
      <c r="SZE5" s="379"/>
      <c r="SZF5" s="380"/>
      <c r="SZG5" s="380"/>
      <c r="SZH5" s="380"/>
      <c r="SZI5" s="378"/>
      <c r="SZJ5" s="378"/>
      <c r="SZK5" s="603"/>
      <c r="SZL5" s="603"/>
      <c r="SZM5" s="379"/>
      <c r="SZN5" s="380"/>
      <c r="SZO5" s="380"/>
      <c r="SZP5" s="380"/>
      <c r="SZQ5" s="378"/>
      <c r="SZR5" s="378"/>
      <c r="SZS5" s="603"/>
      <c r="SZT5" s="603"/>
      <c r="SZU5" s="379"/>
      <c r="SZV5" s="380"/>
      <c r="SZW5" s="380"/>
      <c r="SZX5" s="380"/>
      <c r="SZY5" s="378"/>
      <c r="SZZ5" s="378"/>
      <c r="TAA5" s="603"/>
      <c r="TAB5" s="603"/>
      <c r="TAC5" s="379"/>
      <c r="TAD5" s="380"/>
      <c r="TAE5" s="380"/>
      <c r="TAF5" s="380"/>
      <c r="TAG5" s="378"/>
      <c r="TAH5" s="378"/>
      <c r="TAI5" s="603"/>
      <c r="TAJ5" s="603"/>
      <c r="TAK5" s="379"/>
      <c r="TAL5" s="380"/>
      <c r="TAM5" s="380"/>
      <c r="TAN5" s="380"/>
      <c r="TAO5" s="378"/>
      <c r="TAP5" s="378"/>
      <c r="TAQ5" s="603"/>
      <c r="TAR5" s="603"/>
      <c r="TAS5" s="379"/>
      <c r="TAT5" s="380"/>
      <c r="TAU5" s="380"/>
      <c r="TAV5" s="380"/>
      <c r="TAW5" s="378"/>
      <c r="TAX5" s="378"/>
      <c r="TAY5" s="603"/>
      <c r="TAZ5" s="603"/>
      <c r="TBA5" s="379"/>
      <c r="TBB5" s="380"/>
      <c r="TBC5" s="380"/>
      <c r="TBD5" s="380"/>
      <c r="TBE5" s="378"/>
      <c r="TBF5" s="378"/>
      <c r="TBG5" s="603"/>
      <c r="TBH5" s="603"/>
      <c r="TBI5" s="379"/>
      <c r="TBJ5" s="380"/>
      <c r="TBK5" s="380"/>
      <c r="TBL5" s="380"/>
      <c r="TBM5" s="378"/>
      <c r="TBN5" s="378"/>
      <c r="TBO5" s="603"/>
      <c r="TBP5" s="603"/>
      <c r="TBQ5" s="379"/>
      <c r="TBR5" s="380"/>
      <c r="TBS5" s="380"/>
      <c r="TBT5" s="380"/>
      <c r="TBU5" s="378"/>
      <c r="TBV5" s="378"/>
      <c r="TBW5" s="603"/>
      <c r="TBX5" s="603"/>
      <c r="TBY5" s="379"/>
      <c r="TBZ5" s="380"/>
      <c r="TCA5" s="380"/>
      <c r="TCB5" s="380"/>
      <c r="TCC5" s="378"/>
      <c r="TCD5" s="378"/>
      <c r="TCE5" s="603"/>
      <c r="TCF5" s="603"/>
      <c r="TCG5" s="379"/>
      <c r="TCH5" s="380"/>
      <c r="TCI5" s="380"/>
      <c r="TCJ5" s="380"/>
      <c r="TCK5" s="378"/>
      <c r="TCL5" s="378"/>
      <c r="TCM5" s="603"/>
      <c r="TCN5" s="603"/>
      <c r="TCO5" s="379"/>
      <c r="TCP5" s="380"/>
      <c r="TCQ5" s="380"/>
      <c r="TCR5" s="380"/>
      <c r="TCS5" s="378"/>
      <c r="TCT5" s="378"/>
      <c r="TCU5" s="603"/>
      <c r="TCV5" s="603"/>
      <c r="TCW5" s="379"/>
      <c r="TCX5" s="380"/>
      <c r="TCY5" s="380"/>
      <c r="TCZ5" s="380"/>
      <c r="TDA5" s="378"/>
      <c r="TDB5" s="378"/>
      <c r="TDC5" s="603"/>
      <c r="TDD5" s="603"/>
      <c r="TDE5" s="379"/>
      <c r="TDF5" s="380"/>
      <c r="TDG5" s="380"/>
      <c r="TDH5" s="380"/>
      <c r="TDI5" s="378"/>
      <c r="TDJ5" s="378"/>
      <c r="TDK5" s="603"/>
      <c r="TDL5" s="603"/>
      <c r="TDM5" s="379"/>
      <c r="TDN5" s="380"/>
      <c r="TDO5" s="380"/>
      <c r="TDP5" s="380"/>
      <c r="TDQ5" s="378"/>
      <c r="TDR5" s="378"/>
      <c r="TDS5" s="603"/>
      <c r="TDT5" s="603"/>
      <c r="TDU5" s="379"/>
      <c r="TDV5" s="380"/>
      <c r="TDW5" s="380"/>
      <c r="TDX5" s="380"/>
      <c r="TDY5" s="378"/>
      <c r="TDZ5" s="378"/>
      <c r="TEA5" s="603"/>
      <c r="TEB5" s="603"/>
      <c r="TEC5" s="379"/>
      <c r="TED5" s="380"/>
      <c r="TEE5" s="380"/>
      <c r="TEF5" s="380"/>
      <c r="TEG5" s="378"/>
      <c r="TEH5" s="378"/>
      <c r="TEI5" s="603"/>
      <c r="TEJ5" s="603"/>
      <c r="TEK5" s="379"/>
      <c r="TEL5" s="380"/>
      <c r="TEM5" s="380"/>
      <c r="TEN5" s="380"/>
      <c r="TEO5" s="378"/>
      <c r="TEP5" s="378"/>
      <c r="TEQ5" s="603"/>
      <c r="TER5" s="603"/>
      <c r="TES5" s="379"/>
      <c r="TET5" s="380"/>
      <c r="TEU5" s="380"/>
      <c r="TEV5" s="380"/>
      <c r="TEW5" s="378"/>
      <c r="TEX5" s="378"/>
      <c r="TEY5" s="603"/>
      <c r="TEZ5" s="603"/>
      <c r="TFA5" s="379"/>
      <c r="TFB5" s="380"/>
      <c r="TFC5" s="380"/>
      <c r="TFD5" s="380"/>
      <c r="TFE5" s="378"/>
      <c r="TFF5" s="378"/>
      <c r="TFG5" s="603"/>
      <c r="TFH5" s="603"/>
      <c r="TFI5" s="379"/>
      <c r="TFJ5" s="380"/>
      <c r="TFK5" s="380"/>
      <c r="TFL5" s="380"/>
      <c r="TFM5" s="378"/>
      <c r="TFN5" s="378"/>
      <c r="TFO5" s="603"/>
      <c r="TFP5" s="603"/>
      <c r="TFQ5" s="379"/>
      <c r="TFR5" s="380"/>
      <c r="TFS5" s="380"/>
      <c r="TFT5" s="380"/>
      <c r="TFU5" s="378"/>
      <c r="TFV5" s="378"/>
      <c r="TFW5" s="603"/>
      <c r="TFX5" s="603"/>
      <c r="TFY5" s="379"/>
      <c r="TFZ5" s="380"/>
      <c r="TGA5" s="380"/>
      <c r="TGB5" s="380"/>
      <c r="TGC5" s="378"/>
      <c r="TGD5" s="378"/>
      <c r="TGE5" s="603"/>
      <c r="TGF5" s="603"/>
      <c r="TGG5" s="379"/>
      <c r="TGH5" s="380"/>
      <c r="TGI5" s="380"/>
      <c r="TGJ5" s="380"/>
      <c r="TGK5" s="378"/>
      <c r="TGL5" s="378"/>
      <c r="TGM5" s="603"/>
      <c r="TGN5" s="603"/>
      <c r="TGO5" s="379"/>
      <c r="TGP5" s="380"/>
      <c r="TGQ5" s="380"/>
      <c r="TGR5" s="380"/>
      <c r="TGS5" s="378"/>
      <c r="TGT5" s="378"/>
      <c r="TGU5" s="603"/>
      <c r="TGV5" s="603"/>
      <c r="TGW5" s="379"/>
      <c r="TGX5" s="380"/>
      <c r="TGY5" s="380"/>
      <c r="TGZ5" s="380"/>
      <c r="THA5" s="378"/>
      <c r="THB5" s="378"/>
      <c r="THC5" s="603"/>
      <c r="THD5" s="603"/>
      <c r="THE5" s="379"/>
      <c r="THF5" s="380"/>
      <c r="THG5" s="380"/>
      <c r="THH5" s="380"/>
      <c r="THI5" s="378"/>
      <c r="THJ5" s="378"/>
      <c r="THK5" s="603"/>
      <c r="THL5" s="603"/>
      <c r="THM5" s="379"/>
      <c r="THN5" s="380"/>
      <c r="THO5" s="380"/>
      <c r="THP5" s="380"/>
      <c r="THQ5" s="378"/>
      <c r="THR5" s="378"/>
      <c r="THS5" s="603"/>
      <c r="THT5" s="603"/>
      <c r="THU5" s="379"/>
      <c r="THV5" s="380"/>
      <c r="THW5" s="380"/>
      <c r="THX5" s="380"/>
      <c r="THY5" s="378"/>
      <c r="THZ5" s="378"/>
      <c r="TIA5" s="603"/>
      <c r="TIB5" s="603"/>
      <c r="TIC5" s="379"/>
      <c r="TID5" s="380"/>
      <c r="TIE5" s="380"/>
      <c r="TIF5" s="380"/>
      <c r="TIG5" s="378"/>
      <c r="TIH5" s="378"/>
      <c r="TII5" s="603"/>
      <c r="TIJ5" s="603"/>
      <c r="TIK5" s="379"/>
      <c r="TIL5" s="380"/>
      <c r="TIM5" s="380"/>
      <c r="TIN5" s="380"/>
      <c r="TIO5" s="378"/>
      <c r="TIP5" s="378"/>
      <c r="TIQ5" s="603"/>
      <c r="TIR5" s="603"/>
      <c r="TIS5" s="379"/>
      <c r="TIT5" s="380"/>
      <c r="TIU5" s="380"/>
      <c r="TIV5" s="380"/>
      <c r="TIW5" s="378"/>
      <c r="TIX5" s="378"/>
      <c r="TIY5" s="603"/>
      <c r="TIZ5" s="603"/>
      <c r="TJA5" s="379"/>
      <c r="TJB5" s="380"/>
      <c r="TJC5" s="380"/>
      <c r="TJD5" s="380"/>
      <c r="TJE5" s="378"/>
      <c r="TJF5" s="378"/>
      <c r="TJG5" s="603"/>
      <c r="TJH5" s="603"/>
      <c r="TJI5" s="379"/>
      <c r="TJJ5" s="380"/>
      <c r="TJK5" s="380"/>
      <c r="TJL5" s="380"/>
      <c r="TJM5" s="378"/>
      <c r="TJN5" s="378"/>
      <c r="TJO5" s="603"/>
      <c r="TJP5" s="603"/>
      <c r="TJQ5" s="379"/>
      <c r="TJR5" s="380"/>
      <c r="TJS5" s="380"/>
      <c r="TJT5" s="380"/>
      <c r="TJU5" s="378"/>
      <c r="TJV5" s="378"/>
      <c r="TJW5" s="603"/>
      <c r="TJX5" s="603"/>
      <c r="TJY5" s="379"/>
      <c r="TJZ5" s="380"/>
      <c r="TKA5" s="380"/>
      <c r="TKB5" s="380"/>
      <c r="TKC5" s="378"/>
      <c r="TKD5" s="378"/>
      <c r="TKE5" s="603"/>
      <c r="TKF5" s="603"/>
      <c r="TKG5" s="379"/>
      <c r="TKH5" s="380"/>
      <c r="TKI5" s="380"/>
      <c r="TKJ5" s="380"/>
      <c r="TKK5" s="378"/>
      <c r="TKL5" s="378"/>
      <c r="TKM5" s="603"/>
      <c r="TKN5" s="603"/>
      <c r="TKO5" s="379"/>
      <c r="TKP5" s="380"/>
      <c r="TKQ5" s="380"/>
      <c r="TKR5" s="380"/>
      <c r="TKS5" s="378"/>
      <c r="TKT5" s="378"/>
      <c r="TKU5" s="603"/>
      <c r="TKV5" s="603"/>
      <c r="TKW5" s="379"/>
      <c r="TKX5" s="380"/>
      <c r="TKY5" s="380"/>
      <c r="TKZ5" s="380"/>
      <c r="TLA5" s="378"/>
      <c r="TLB5" s="378"/>
      <c r="TLC5" s="603"/>
      <c r="TLD5" s="603"/>
      <c r="TLE5" s="379"/>
      <c r="TLF5" s="380"/>
      <c r="TLG5" s="380"/>
      <c r="TLH5" s="380"/>
      <c r="TLI5" s="378"/>
      <c r="TLJ5" s="378"/>
      <c r="TLK5" s="603"/>
      <c r="TLL5" s="603"/>
      <c r="TLM5" s="379"/>
      <c r="TLN5" s="380"/>
      <c r="TLO5" s="380"/>
      <c r="TLP5" s="380"/>
      <c r="TLQ5" s="378"/>
      <c r="TLR5" s="378"/>
      <c r="TLS5" s="603"/>
      <c r="TLT5" s="603"/>
      <c r="TLU5" s="379"/>
      <c r="TLV5" s="380"/>
      <c r="TLW5" s="380"/>
      <c r="TLX5" s="380"/>
      <c r="TLY5" s="378"/>
      <c r="TLZ5" s="378"/>
      <c r="TMA5" s="603"/>
      <c r="TMB5" s="603"/>
      <c r="TMC5" s="379"/>
      <c r="TMD5" s="380"/>
      <c r="TME5" s="380"/>
      <c r="TMF5" s="380"/>
      <c r="TMG5" s="378"/>
      <c r="TMH5" s="378"/>
      <c r="TMI5" s="603"/>
      <c r="TMJ5" s="603"/>
      <c r="TMK5" s="379"/>
      <c r="TML5" s="380"/>
      <c r="TMM5" s="380"/>
      <c r="TMN5" s="380"/>
      <c r="TMO5" s="378"/>
      <c r="TMP5" s="378"/>
      <c r="TMQ5" s="603"/>
      <c r="TMR5" s="603"/>
      <c r="TMS5" s="379"/>
      <c r="TMT5" s="380"/>
      <c r="TMU5" s="380"/>
      <c r="TMV5" s="380"/>
      <c r="TMW5" s="378"/>
      <c r="TMX5" s="378"/>
      <c r="TMY5" s="603"/>
      <c r="TMZ5" s="603"/>
      <c r="TNA5" s="379"/>
      <c r="TNB5" s="380"/>
      <c r="TNC5" s="380"/>
      <c r="TND5" s="380"/>
      <c r="TNE5" s="378"/>
      <c r="TNF5" s="378"/>
      <c r="TNG5" s="603"/>
      <c r="TNH5" s="603"/>
      <c r="TNI5" s="379"/>
      <c r="TNJ5" s="380"/>
      <c r="TNK5" s="380"/>
      <c r="TNL5" s="380"/>
      <c r="TNM5" s="378"/>
      <c r="TNN5" s="378"/>
      <c r="TNO5" s="603"/>
      <c r="TNP5" s="603"/>
      <c r="TNQ5" s="379"/>
      <c r="TNR5" s="380"/>
      <c r="TNS5" s="380"/>
      <c r="TNT5" s="380"/>
      <c r="TNU5" s="378"/>
      <c r="TNV5" s="378"/>
      <c r="TNW5" s="603"/>
      <c r="TNX5" s="603"/>
      <c r="TNY5" s="379"/>
      <c r="TNZ5" s="380"/>
      <c r="TOA5" s="380"/>
      <c r="TOB5" s="380"/>
      <c r="TOC5" s="378"/>
      <c r="TOD5" s="378"/>
      <c r="TOE5" s="603"/>
      <c r="TOF5" s="603"/>
      <c r="TOG5" s="379"/>
      <c r="TOH5" s="380"/>
      <c r="TOI5" s="380"/>
      <c r="TOJ5" s="380"/>
      <c r="TOK5" s="378"/>
      <c r="TOL5" s="378"/>
      <c r="TOM5" s="603"/>
      <c r="TON5" s="603"/>
      <c r="TOO5" s="379"/>
      <c r="TOP5" s="380"/>
      <c r="TOQ5" s="380"/>
      <c r="TOR5" s="380"/>
      <c r="TOS5" s="378"/>
      <c r="TOT5" s="378"/>
      <c r="TOU5" s="603"/>
      <c r="TOV5" s="603"/>
      <c r="TOW5" s="379"/>
      <c r="TOX5" s="380"/>
      <c r="TOY5" s="380"/>
      <c r="TOZ5" s="380"/>
      <c r="TPA5" s="378"/>
      <c r="TPB5" s="378"/>
      <c r="TPC5" s="603"/>
      <c r="TPD5" s="603"/>
      <c r="TPE5" s="379"/>
      <c r="TPF5" s="380"/>
      <c r="TPG5" s="380"/>
      <c r="TPH5" s="380"/>
      <c r="TPI5" s="378"/>
      <c r="TPJ5" s="378"/>
      <c r="TPK5" s="603"/>
      <c r="TPL5" s="603"/>
      <c r="TPM5" s="379"/>
      <c r="TPN5" s="380"/>
      <c r="TPO5" s="380"/>
      <c r="TPP5" s="380"/>
      <c r="TPQ5" s="378"/>
      <c r="TPR5" s="378"/>
      <c r="TPS5" s="603"/>
      <c r="TPT5" s="603"/>
      <c r="TPU5" s="379"/>
      <c r="TPV5" s="380"/>
      <c r="TPW5" s="380"/>
      <c r="TPX5" s="380"/>
      <c r="TPY5" s="378"/>
      <c r="TPZ5" s="378"/>
      <c r="TQA5" s="603"/>
      <c r="TQB5" s="603"/>
      <c r="TQC5" s="379"/>
      <c r="TQD5" s="380"/>
      <c r="TQE5" s="380"/>
      <c r="TQF5" s="380"/>
      <c r="TQG5" s="378"/>
      <c r="TQH5" s="378"/>
      <c r="TQI5" s="603"/>
      <c r="TQJ5" s="603"/>
      <c r="TQK5" s="379"/>
      <c r="TQL5" s="380"/>
      <c r="TQM5" s="380"/>
      <c r="TQN5" s="380"/>
      <c r="TQO5" s="378"/>
      <c r="TQP5" s="378"/>
      <c r="TQQ5" s="603"/>
      <c r="TQR5" s="603"/>
      <c r="TQS5" s="379"/>
      <c r="TQT5" s="380"/>
      <c r="TQU5" s="380"/>
      <c r="TQV5" s="380"/>
      <c r="TQW5" s="378"/>
      <c r="TQX5" s="378"/>
      <c r="TQY5" s="603"/>
      <c r="TQZ5" s="603"/>
      <c r="TRA5" s="379"/>
      <c r="TRB5" s="380"/>
      <c r="TRC5" s="380"/>
      <c r="TRD5" s="380"/>
      <c r="TRE5" s="378"/>
      <c r="TRF5" s="378"/>
      <c r="TRG5" s="603"/>
      <c r="TRH5" s="603"/>
      <c r="TRI5" s="379"/>
      <c r="TRJ5" s="380"/>
      <c r="TRK5" s="380"/>
      <c r="TRL5" s="380"/>
      <c r="TRM5" s="378"/>
      <c r="TRN5" s="378"/>
      <c r="TRO5" s="603"/>
      <c r="TRP5" s="603"/>
      <c r="TRQ5" s="379"/>
      <c r="TRR5" s="380"/>
      <c r="TRS5" s="380"/>
      <c r="TRT5" s="380"/>
      <c r="TRU5" s="378"/>
      <c r="TRV5" s="378"/>
      <c r="TRW5" s="603"/>
      <c r="TRX5" s="603"/>
      <c r="TRY5" s="379"/>
      <c r="TRZ5" s="380"/>
      <c r="TSA5" s="380"/>
      <c r="TSB5" s="380"/>
      <c r="TSC5" s="378"/>
      <c r="TSD5" s="378"/>
      <c r="TSE5" s="603"/>
      <c r="TSF5" s="603"/>
      <c r="TSG5" s="379"/>
      <c r="TSH5" s="380"/>
      <c r="TSI5" s="380"/>
      <c r="TSJ5" s="380"/>
      <c r="TSK5" s="378"/>
      <c r="TSL5" s="378"/>
      <c r="TSM5" s="603"/>
      <c r="TSN5" s="603"/>
      <c r="TSO5" s="379"/>
      <c r="TSP5" s="380"/>
      <c r="TSQ5" s="380"/>
      <c r="TSR5" s="380"/>
      <c r="TSS5" s="378"/>
      <c r="TST5" s="378"/>
      <c r="TSU5" s="603"/>
      <c r="TSV5" s="603"/>
      <c r="TSW5" s="379"/>
      <c r="TSX5" s="380"/>
      <c r="TSY5" s="380"/>
      <c r="TSZ5" s="380"/>
      <c r="TTA5" s="378"/>
      <c r="TTB5" s="378"/>
      <c r="TTC5" s="603"/>
      <c r="TTD5" s="603"/>
      <c r="TTE5" s="379"/>
      <c r="TTF5" s="380"/>
      <c r="TTG5" s="380"/>
      <c r="TTH5" s="380"/>
      <c r="TTI5" s="378"/>
      <c r="TTJ5" s="378"/>
      <c r="TTK5" s="603"/>
      <c r="TTL5" s="603"/>
      <c r="TTM5" s="379"/>
      <c r="TTN5" s="380"/>
      <c r="TTO5" s="380"/>
      <c r="TTP5" s="380"/>
      <c r="TTQ5" s="378"/>
      <c r="TTR5" s="378"/>
      <c r="TTS5" s="603"/>
      <c r="TTT5" s="603"/>
      <c r="TTU5" s="379"/>
      <c r="TTV5" s="380"/>
      <c r="TTW5" s="380"/>
      <c r="TTX5" s="380"/>
      <c r="TTY5" s="378"/>
      <c r="TTZ5" s="378"/>
      <c r="TUA5" s="603"/>
      <c r="TUB5" s="603"/>
      <c r="TUC5" s="379"/>
      <c r="TUD5" s="380"/>
      <c r="TUE5" s="380"/>
      <c r="TUF5" s="380"/>
      <c r="TUG5" s="378"/>
      <c r="TUH5" s="378"/>
      <c r="TUI5" s="603"/>
      <c r="TUJ5" s="603"/>
      <c r="TUK5" s="379"/>
      <c r="TUL5" s="380"/>
      <c r="TUM5" s="380"/>
      <c r="TUN5" s="380"/>
      <c r="TUO5" s="378"/>
      <c r="TUP5" s="378"/>
      <c r="TUQ5" s="603"/>
      <c r="TUR5" s="603"/>
      <c r="TUS5" s="379"/>
      <c r="TUT5" s="380"/>
      <c r="TUU5" s="380"/>
      <c r="TUV5" s="380"/>
      <c r="TUW5" s="378"/>
      <c r="TUX5" s="378"/>
      <c r="TUY5" s="603"/>
      <c r="TUZ5" s="603"/>
      <c r="TVA5" s="379"/>
      <c r="TVB5" s="380"/>
      <c r="TVC5" s="380"/>
      <c r="TVD5" s="380"/>
      <c r="TVE5" s="378"/>
      <c r="TVF5" s="378"/>
      <c r="TVG5" s="603"/>
      <c r="TVH5" s="603"/>
      <c r="TVI5" s="379"/>
      <c r="TVJ5" s="380"/>
      <c r="TVK5" s="380"/>
      <c r="TVL5" s="380"/>
      <c r="TVM5" s="378"/>
      <c r="TVN5" s="378"/>
      <c r="TVO5" s="603"/>
      <c r="TVP5" s="603"/>
      <c r="TVQ5" s="379"/>
      <c r="TVR5" s="380"/>
      <c r="TVS5" s="380"/>
      <c r="TVT5" s="380"/>
      <c r="TVU5" s="378"/>
      <c r="TVV5" s="378"/>
      <c r="TVW5" s="603"/>
      <c r="TVX5" s="603"/>
      <c r="TVY5" s="379"/>
      <c r="TVZ5" s="380"/>
      <c r="TWA5" s="380"/>
      <c r="TWB5" s="380"/>
      <c r="TWC5" s="378"/>
      <c r="TWD5" s="378"/>
      <c r="TWE5" s="603"/>
      <c r="TWF5" s="603"/>
      <c r="TWG5" s="379"/>
      <c r="TWH5" s="380"/>
      <c r="TWI5" s="380"/>
      <c r="TWJ5" s="380"/>
      <c r="TWK5" s="378"/>
      <c r="TWL5" s="378"/>
      <c r="TWM5" s="603"/>
      <c r="TWN5" s="603"/>
      <c r="TWO5" s="379"/>
      <c r="TWP5" s="380"/>
      <c r="TWQ5" s="380"/>
      <c r="TWR5" s="380"/>
      <c r="TWS5" s="378"/>
      <c r="TWT5" s="378"/>
      <c r="TWU5" s="603"/>
      <c r="TWV5" s="603"/>
      <c r="TWW5" s="379"/>
      <c r="TWX5" s="380"/>
      <c r="TWY5" s="380"/>
      <c r="TWZ5" s="380"/>
      <c r="TXA5" s="378"/>
      <c r="TXB5" s="378"/>
      <c r="TXC5" s="603"/>
      <c r="TXD5" s="603"/>
      <c r="TXE5" s="379"/>
      <c r="TXF5" s="380"/>
      <c r="TXG5" s="380"/>
      <c r="TXH5" s="380"/>
      <c r="TXI5" s="378"/>
      <c r="TXJ5" s="378"/>
      <c r="TXK5" s="603"/>
      <c r="TXL5" s="603"/>
      <c r="TXM5" s="379"/>
      <c r="TXN5" s="380"/>
      <c r="TXO5" s="380"/>
      <c r="TXP5" s="380"/>
      <c r="TXQ5" s="378"/>
      <c r="TXR5" s="378"/>
      <c r="TXS5" s="603"/>
      <c r="TXT5" s="603"/>
      <c r="TXU5" s="379"/>
      <c r="TXV5" s="380"/>
      <c r="TXW5" s="380"/>
      <c r="TXX5" s="380"/>
      <c r="TXY5" s="378"/>
      <c r="TXZ5" s="378"/>
      <c r="TYA5" s="603"/>
      <c r="TYB5" s="603"/>
      <c r="TYC5" s="379"/>
      <c r="TYD5" s="380"/>
      <c r="TYE5" s="380"/>
      <c r="TYF5" s="380"/>
      <c r="TYG5" s="378"/>
      <c r="TYH5" s="378"/>
      <c r="TYI5" s="603"/>
      <c r="TYJ5" s="603"/>
      <c r="TYK5" s="379"/>
      <c r="TYL5" s="380"/>
      <c r="TYM5" s="380"/>
      <c r="TYN5" s="380"/>
      <c r="TYO5" s="378"/>
      <c r="TYP5" s="378"/>
      <c r="TYQ5" s="603"/>
      <c r="TYR5" s="603"/>
      <c r="TYS5" s="379"/>
      <c r="TYT5" s="380"/>
      <c r="TYU5" s="380"/>
      <c r="TYV5" s="380"/>
      <c r="TYW5" s="378"/>
      <c r="TYX5" s="378"/>
      <c r="TYY5" s="603"/>
      <c r="TYZ5" s="603"/>
      <c r="TZA5" s="379"/>
      <c r="TZB5" s="380"/>
      <c r="TZC5" s="380"/>
      <c r="TZD5" s="380"/>
      <c r="TZE5" s="378"/>
      <c r="TZF5" s="378"/>
      <c r="TZG5" s="603"/>
      <c r="TZH5" s="603"/>
      <c r="TZI5" s="379"/>
      <c r="TZJ5" s="380"/>
      <c r="TZK5" s="380"/>
      <c r="TZL5" s="380"/>
      <c r="TZM5" s="378"/>
      <c r="TZN5" s="378"/>
      <c r="TZO5" s="603"/>
      <c r="TZP5" s="603"/>
      <c r="TZQ5" s="379"/>
      <c r="TZR5" s="380"/>
      <c r="TZS5" s="380"/>
      <c r="TZT5" s="380"/>
      <c r="TZU5" s="378"/>
      <c r="TZV5" s="378"/>
      <c r="TZW5" s="603"/>
      <c r="TZX5" s="603"/>
      <c r="TZY5" s="379"/>
      <c r="TZZ5" s="380"/>
      <c r="UAA5" s="380"/>
      <c r="UAB5" s="380"/>
      <c r="UAC5" s="378"/>
      <c r="UAD5" s="378"/>
      <c r="UAE5" s="603"/>
      <c r="UAF5" s="603"/>
      <c r="UAG5" s="379"/>
      <c r="UAH5" s="380"/>
      <c r="UAI5" s="380"/>
      <c r="UAJ5" s="380"/>
      <c r="UAK5" s="378"/>
      <c r="UAL5" s="378"/>
      <c r="UAM5" s="603"/>
      <c r="UAN5" s="603"/>
      <c r="UAO5" s="379"/>
      <c r="UAP5" s="380"/>
      <c r="UAQ5" s="380"/>
      <c r="UAR5" s="380"/>
      <c r="UAS5" s="378"/>
      <c r="UAT5" s="378"/>
      <c r="UAU5" s="603"/>
      <c r="UAV5" s="603"/>
      <c r="UAW5" s="379"/>
      <c r="UAX5" s="380"/>
      <c r="UAY5" s="380"/>
      <c r="UAZ5" s="380"/>
      <c r="UBA5" s="378"/>
      <c r="UBB5" s="378"/>
      <c r="UBC5" s="603"/>
      <c r="UBD5" s="603"/>
      <c r="UBE5" s="379"/>
      <c r="UBF5" s="380"/>
      <c r="UBG5" s="380"/>
      <c r="UBH5" s="380"/>
      <c r="UBI5" s="378"/>
      <c r="UBJ5" s="378"/>
      <c r="UBK5" s="603"/>
      <c r="UBL5" s="603"/>
      <c r="UBM5" s="379"/>
      <c r="UBN5" s="380"/>
      <c r="UBO5" s="380"/>
      <c r="UBP5" s="380"/>
      <c r="UBQ5" s="378"/>
      <c r="UBR5" s="378"/>
      <c r="UBS5" s="603"/>
      <c r="UBT5" s="603"/>
      <c r="UBU5" s="379"/>
      <c r="UBV5" s="380"/>
      <c r="UBW5" s="380"/>
      <c r="UBX5" s="380"/>
      <c r="UBY5" s="378"/>
      <c r="UBZ5" s="378"/>
      <c r="UCA5" s="603"/>
      <c r="UCB5" s="603"/>
      <c r="UCC5" s="379"/>
      <c r="UCD5" s="380"/>
      <c r="UCE5" s="380"/>
      <c r="UCF5" s="380"/>
      <c r="UCG5" s="378"/>
      <c r="UCH5" s="378"/>
      <c r="UCI5" s="603"/>
      <c r="UCJ5" s="603"/>
      <c r="UCK5" s="379"/>
      <c r="UCL5" s="380"/>
      <c r="UCM5" s="380"/>
      <c r="UCN5" s="380"/>
      <c r="UCO5" s="378"/>
      <c r="UCP5" s="378"/>
      <c r="UCQ5" s="603"/>
      <c r="UCR5" s="603"/>
      <c r="UCS5" s="379"/>
      <c r="UCT5" s="380"/>
      <c r="UCU5" s="380"/>
      <c r="UCV5" s="380"/>
      <c r="UCW5" s="378"/>
      <c r="UCX5" s="378"/>
      <c r="UCY5" s="603"/>
      <c r="UCZ5" s="603"/>
      <c r="UDA5" s="379"/>
      <c r="UDB5" s="380"/>
      <c r="UDC5" s="380"/>
      <c r="UDD5" s="380"/>
      <c r="UDE5" s="378"/>
      <c r="UDF5" s="378"/>
      <c r="UDG5" s="603"/>
      <c r="UDH5" s="603"/>
      <c r="UDI5" s="379"/>
      <c r="UDJ5" s="380"/>
      <c r="UDK5" s="380"/>
      <c r="UDL5" s="380"/>
      <c r="UDM5" s="378"/>
      <c r="UDN5" s="378"/>
      <c r="UDO5" s="603"/>
      <c r="UDP5" s="603"/>
      <c r="UDQ5" s="379"/>
      <c r="UDR5" s="380"/>
      <c r="UDS5" s="380"/>
      <c r="UDT5" s="380"/>
      <c r="UDU5" s="378"/>
      <c r="UDV5" s="378"/>
      <c r="UDW5" s="603"/>
      <c r="UDX5" s="603"/>
      <c r="UDY5" s="379"/>
      <c r="UDZ5" s="380"/>
      <c r="UEA5" s="380"/>
      <c r="UEB5" s="380"/>
      <c r="UEC5" s="378"/>
      <c r="UED5" s="378"/>
      <c r="UEE5" s="603"/>
      <c r="UEF5" s="603"/>
      <c r="UEG5" s="379"/>
      <c r="UEH5" s="380"/>
      <c r="UEI5" s="380"/>
      <c r="UEJ5" s="380"/>
      <c r="UEK5" s="378"/>
      <c r="UEL5" s="378"/>
      <c r="UEM5" s="603"/>
      <c r="UEN5" s="603"/>
      <c r="UEO5" s="379"/>
      <c r="UEP5" s="380"/>
      <c r="UEQ5" s="380"/>
      <c r="UER5" s="380"/>
      <c r="UES5" s="378"/>
      <c r="UET5" s="378"/>
      <c r="UEU5" s="603"/>
      <c r="UEV5" s="603"/>
      <c r="UEW5" s="379"/>
      <c r="UEX5" s="380"/>
      <c r="UEY5" s="380"/>
      <c r="UEZ5" s="380"/>
      <c r="UFA5" s="378"/>
      <c r="UFB5" s="378"/>
      <c r="UFC5" s="603"/>
      <c r="UFD5" s="603"/>
      <c r="UFE5" s="379"/>
      <c r="UFF5" s="380"/>
      <c r="UFG5" s="380"/>
      <c r="UFH5" s="380"/>
      <c r="UFI5" s="378"/>
      <c r="UFJ5" s="378"/>
      <c r="UFK5" s="603"/>
      <c r="UFL5" s="603"/>
      <c r="UFM5" s="379"/>
      <c r="UFN5" s="380"/>
      <c r="UFO5" s="380"/>
      <c r="UFP5" s="380"/>
      <c r="UFQ5" s="378"/>
      <c r="UFR5" s="378"/>
      <c r="UFS5" s="603"/>
      <c r="UFT5" s="603"/>
      <c r="UFU5" s="379"/>
      <c r="UFV5" s="380"/>
      <c r="UFW5" s="380"/>
      <c r="UFX5" s="380"/>
      <c r="UFY5" s="378"/>
      <c r="UFZ5" s="378"/>
      <c r="UGA5" s="603"/>
      <c r="UGB5" s="603"/>
      <c r="UGC5" s="379"/>
      <c r="UGD5" s="380"/>
      <c r="UGE5" s="380"/>
      <c r="UGF5" s="380"/>
      <c r="UGG5" s="378"/>
      <c r="UGH5" s="378"/>
      <c r="UGI5" s="603"/>
      <c r="UGJ5" s="603"/>
      <c r="UGK5" s="379"/>
      <c r="UGL5" s="380"/>
      <c r="UGM5" s="380"/>
      <c r="UGN5" s="380"/>
      <c r="UGO5" s="378"/>
      <c r="UGP5" s="378"/>
      <c r="UGQ5" s="603"/>
      <c r="UGR5" s="603"/>
      <c r="UGS5" s="379"/>
      <c r="UGT5" s="380"/>
      <c r="UGU5" s="380"/>
      <c r="UGV5" s="380"/>
      <c r="UGW5" s="378"/>
      <c r="UGX5" s="378"/>
      <c r="UGY5" s="603"/>
      <c r="UGZ5" s="603"/>
      <c r="UHA5" s="379"/>
      <c r="UHB5" s="380"/>
      <c r="UHC5" s="380"/>
      <c r="UHD5" s="380"/>
      <c r="UHE5" s="378"/>
      <c r="UHF5" s="378"/>
      <c r="UHG5" s="603"/>
      <c r="UHH5" s="603"/>
      <c r="UHI5" s="379"/>
      <c r="UHJ5" s="380"/>
      <c r="UHK5" s="380"/>
      <c r="UHL5" s="380"/>
      <c r="UHM5" s="378"/>
      <c r="UHN5" s="378"/>
      <c r="UHO5" s="603"/>
      <c r="UHP5" s="603"/>
      <c r="UHQ5" s="379"/>
      <c r="UHR5" s="380"/>
      <c r="UHS5" s="380"/>
      <c r="UHT5" s="380"/>
      <c r="UHU5" s="378"/>
      <c r="UHV5" s="378"/>
      <c r="UHW5" s="603"/>
      <c r="UHX5" s="603"/>
      <c r="UHY5" s="379"/>
      <c r="UHZ5" s="380"/>
      <c r="UIA5" s="380"/>
      <c r="UIB5" s="380"/>
      <c r="UIC5" s="378"/>
      <c r="UID5" s="378"/>
      <c r="UIE5" s="603"/>
      <c r="UIF5" s="603"/>
      <c r="UIG5" s="379"/>
      <c r="UIH5" s="380"/>
      <c r="UII5" s="380"/>
      <c r="UIJ5" s="380"/>
      <c r="UIK5" s="378"/>
      <c r="UIL5" s="378"/>
      <c r="UIM5" s="603"/>
      <c r="UIN5" s="603"/>
      <c r="UIO5" s="379"/>
      <c r="UIP5" s="380"/>
      <c r="UIQ5" s="380"/>
      <c r="UIR5" s="380"/>
      <c r="UIS5" s="378"/>
      <c r="UIT5" s="378"/>
      <c r="UIU5" s="603"/>
      <c r="UIV5" s="603"/>
      <c r="UIW5" s="379"/>
      <c r="UIX5" s="380"/>
      <c r="UIY5" s="380"/>
      <c r="UIZ5" s="380"/>
      <c r="UJA5" s="378"/>
      <c r="UJB5" s="378"/>
      <c r="UJC5" s="603"/>
      <c r="UJD5" s="603"/>
      <c r="UJE5" s="379"/>
      <c r="UJF5" s="380"/>
      <c r="UJG5" s="380"/>
      <c r="UJH5" s="380"/>
      <c r="UJI5" s="378"/>
      <c r="UJJ5" s="378"/>
      <c r="UJK5" s="603"/>
      <c r="UJL5" s="603"/>
      <c r="UJM5" s="379"/>
      <c r="UJN5" s="380"/>
      <c r="UJO5" s="380"/>
      <c r="UJP5" s="380"/>
      <c r="UJQ5" s="378"/>
      <c r="UJR5" s="378"/>
      <c r="UJS5" s="603"/>
      <c r="UJT5" s="603"/>
      <c r="UJU5" s="379"/>
      <c r="UJV5" s="380"/>
      <c r="UJW5" s="380"/>
      <c r="UJX5" s="380"/>
      <c r="UJY5" s="378"/>
      <c r="UJZ5" s="378"/>
      <c r="UKA5" s="603"/>
      <c r="UKB5" s="603"/>
      <c r="UKC5" s="379"/>
      <c r="UKD5" s="380"/>
      <c r="UKE5" s="380"/>
      <c r="UKF5" s="380"/>
      <c r="UKG5" s="378"/>
      <c r="UKH5" s="378"/>
      <c r="UKI5" s="603"/>
      <c r="UKJ5" s="603"/>
      <c r="UKK5" s="379"/>
      <c r="UKL5" s="380"/>
      <c r="UKM5" s="380"/>
      <c r="UKN5" s="380"/>
      <c r="UKO5" s="378"/>
      <c r="UKP5" s="378"/>
      <c r="UKQ5" s="603"/>
      <c r="UKR5" s="603"/>
      <c r="UKS5" s="379"/>
      <c r="UKT5" s="380"/>
      <c r="UKU5" s="380"/>
      <c r="UKV5" s="380"/>
      <c r="UKW5" s="378"/>
      <c r="UKX5" s="378"/>
      <c r="UKY5" s="603"/>
      <c r="UKZ5" s="603"/>
      <c r="ULA5" s="379"/>
      <c r="ULB5" s="380"/>
      <c r="ULC5" s="380"/>
      <c r="ULD5" s="380"/>
      <c r="ULE5" s="378"/>
      <c r="ULF5" s="378"/>
      <c r="ULG5" s="603"/>
      <c r="ULH5" s="603"/>
      <c r="ULI5" s="379"/>
      <c r="ULJ5" s="380"/>
      <c r="ULK5" s="380"/>
      <c r="ULL5" s="380"/>
      <c r="ULM5" s="378"/>
      <c r="ULN5" s="378"/>
      <c r="ULO5" s="603"/>
      <c r="ULP5" s="603"/>
      <c r="ULQ5" s="379"/>
      <c r="ULR5" s="380"/>
      <c r="ULS5" s="380"/>
      <c r="ULT5" s="380"/>
      <c r="ULU5" s="378"/>
      <c r="ULV5" s="378"/>
      <c r="ULW5" s="603"/>
      <c r="ULX5" s="603"/>
      <c r="ULY5" s="379"/>
      <c r="ULZ5" s="380"/>
      <c r="UMA5" s="380"/>
      <c r="UMB5" s="380"/>
      <c r="UMC5" s="378"/>
      <c r="UMD5" s="378"/>
      <c r="UME5" s="603"/>
      <c r="UMF5" s="603"/>
      <c r="UMG5" s="379"/>
      <c r="UMH5" s="380"/>
      <c r="UMI5" s="380"/>
      <c r="UMJ5" s="380"/>
      <c r="UMK5" s="378"/>
      <c r="UML5" s="378"/>
      <c r="UMM5" s="603"/>
      <c r="UMN5" s="603"/>
      <c r="UMO5" s="379"/>
      <c r="UMP5" s="380"/>
      <c r="UMQ5" s="380"/>
      <c r="UMR5" s="380"/>
      <c r="UMS5" s="378"/>
      <c r="UMT5" s="378"/>
      <c r="UMU5" s="603"/>
      <c r="UMV5" s="603"/>
      <c r="UMW5" s="379"/>
      <c r="UMX5" s="380"/>
      <c r="UMY5" s="380"/>
      <c r="UMZ5" s="380"/>
      <c r="UNA5" s="378"/>
      <c r="UNB5" s="378"/>
      <c r="UNC5" s="603"/>
      <c r="UND5" s="603"/>
      <c r="UNE5" s="379"/>
      <c r="UNF5" s="380"/>
      <c r="UNG5" s="380"/>
      <c r="UNH5" s="380"/>
      <c r="UNI5" s="378"/>
      <c r="UNJ5" s="378"/>
      <c r="UNK5" s="603"/>
      <c r="UNL5" s="603"/>
      <c r="UNM5" s="379"/>
      <c r="UNN5" s="380"/>
      <c r="UNO5" s="380"/>
      <c r="UNP5" s="380"/>
      <c r="UNQ5" s="378"/>
      <c r="UNR5" s="378"/>
      <c r="UNS5" s="603"/>
      <c r="UNT5" s="603"/>
      <c r="UNU5" s="379"/>
      <c r="UNV5" s="380"/>
      <c r="UNW5" s="380"/>
      <c r="UNX5" s="380"/>
      <c r="UNY5" s="378"/>
      <c r="UNZ5" s="378"/>
      <c r="UOA5" s="603"/>
      <c r="UOB5" s="603"/>
      <c r="UOC5" s="379"/>
      <c r="UOD5" s="380"/>
      <c r="UOE5" s="380"/>
      <c r="UOF5" s="380"/>
      <c r="UOG5" s="378"/>
      <c r="UOH5" s="378"/>
      <c r="UOI5" s="603"/>
      <c r="UOJ5" s="603"/>
      <c r="UOK5" s="379"/>
      <c r="UOL5" s="380"/>
      <c r="UOM5" s="380"/>
      <c r="UON5" s="380"/>
      <c r="UOO5" s="378"/>
      <c r="UOP5" s="378"/>
      <c r="UOQ5" s="603"/>
      <c r="UOR5" s="603"/>
      <c r="UOS5" s="379"/>
      <c r="UOT5" s="380"/>
      <c r="UOU5" s="380"/>
      <c r="UOV5" s="380"/>
      <c r="UOW5" s="378"/>
      <c r="UOX5" s="378"/>
      <c r="UOY5" s="603"/>
      <c r="UOZ5" s="603"/>
      <c r="UPA5" s="379"/>
      <c r="UPB5" s="380"/>
      <c r="UPC5" s="380"/>
      <c r="UPD5" s="380"/>
      <c r="UPE5" s="378"/>
      <c r="UPF5" s="378"/>
      <c r="UPG5" s="603"/>
      <c r="UPH5" s="603"/>
      <c r="UPI5" s="379"/>
      <c r="UPJ5" s="380"/>
      <c r="UPK5" s="380"/>
      <c r="UPL5" s="380"/>
      <c r="UPM5" s="378"/>
      <c r="UPN5" s="378"/>
      <c r="UPO5" s="603"/>
      <c r="UPP5" s="603"/>
      <c r="UPQ5" s="379"/>
      <c r="UPR5" s="380"/>
      <c r="UPS5" s="380"/>
      <c r="UPT5" s="380"/>
      <c r="UPU5" s="378"/>
      <c r="UPV5" s="378"/>
      <c r="UPW5" s="603"/>
      <c r="UPX5" s="603"/>
      <c r="UPY5" s="379"/>
      <c r="UPZ5" s="380"/>
      <c r="UQA5" s="380"/>
      <c r="UQB5" s="380"/>
      <c r="UQC5" s="378"/>
      <c r="UQD5" s="378"/>
      <c r="UQE5" s="603"/>
      <c r="UQF5" s="603"/>
      <c r="UQG5" s="379"/>
      <c r="UQH5" s="380"/>
      <c r="UQI5" s="380"/>
      <c r="UQJ5" s="380"/>
      <c r="UQK5" s="378"/>
      <c r="UQL5" s="378"/>
      <c r="UQM5" s="603"/>
      <c r="UQN5" s="603"/>
      <c r="UQO5" s="379"/>
      <c r="UQP5" s="380"/>
      <c r="UQQ5" s="380"/>
      <c r="UQR5" s="380"/>
      <c r="UQS5" s="378"/>
      <c r="UQT5" s="378"/>
      <c r="UQU5" s="603"/>
      <c r="UQV5" s="603"/>
      <c r="UQW5" s="379"/>
      <c r="UQX5" s="380"/>
      <c r="UQY5" s="380"/>
      <c r="UQZ5" s="380"/>
      <c r="URA5" s="378"/>
      <c r="URB5" s="378"/>
      <c r="URC5" s="603"/>
      <c r="URD5" s="603"/>
      <c r="URE5" s="379"/>
      <c r="URF5" s="380"/>
      <c r="URG5" s="380"/>
      <c r="URH5" s="380"/>
      <c r="URI5" s="378"/>
      <c r="URJ5" s="378"/>
      <c r="URK5" s="603"/>
      <c r="URL5" s="603"/>
      <c r="URM5" s="379"/>
      <c r="URN5" s="380"/>
      <c r="URO5" s="380"/>
      <c r="URP5" s="380"/>
      <c r="URQ5" s="378"/>
      <c r="URR5" s="378"/>
      <c r="URS5" s="603"/>
      <c r="URT5" s="603"/>
      <c r="URU5" s="379"/>
      <c r="URV5" s="380"/>
      <c r="URW5" s="380"/>
      <c r="URX5" s="380"/>
      <c r="URY5" s="378"/>
      <c r="URZ5" s="378"/>
      <c r="USA5" s="603"/>
      <c r="USB5" s="603"/>
      <c r="USC5" s="379"/>
      <c r="USD5" s="380"/>
      <c r="USE5" s="380"/>
      <c r="USF5" s="380"/>
      <c r="USG5" s="378"/>
      <c r="USH5" s="378"/>
      <c r="USI5" s="603"/>
      <c r="USJ5" s="603"/>
      <c r="USK5" s="379"/>
      <c r="USL5" s="380"/>
      <c r="USM5" s="380"/>
      <c r="USN5" s="380"/>
      <c r="USO5" s="378"/>
      <c r="USP5" s="378"/>
      <c r="USQ5" s="603"/>
      <c r="USR5" s="603"/>
      <c r="USS5" s="379"/>
      <c r="UST5" s="380"/>
      <c r="USU5" s="380"/>
      <c r="USV5" s="380"/>
      <c r="USW5" s="378"/>
      <c r="USX5" s="378"/>
      <c r="USY5" s="603"/>
      <c r="USZ5" s="603"/>
      <c r="UTA5" s="379"/>
      <c r="UTB5" s="380"/>
      <c r="UTC5" s="380"/>
      <c r="UTD5" s="380"/>
      <c r="UTE5" s="378"/>
      <c r="UTF5" s="378"/>
      <c r="UTG5" s="603"/>
      <c r="UTH5" s="603"/>
      <c r="UTI5" s="379"/>
      <c r="UTJ5" s="380"/>
      <c r="UTK5" s="380"/>
      <c r="UTL5" s="380"/>
      <c r="UTM5" s="378"/>
      <c r="UTN5" s="378"/>
      <c r="UTO5" s="603"/>
      <c r="UTP5" s="603"/>
      <c r="UTQ5" s="379"/>
      <c r="UTR5" s="380"/>
      <c r="UTS5" s="380"/>
      <c r="UTT5" s="380"/>
      <c r="UTU5" s="378"/>
      <c r="UTV5" s="378"/>
      <c r="UTW5" s="603"/>
      <c r="UTX5" s="603"/>
      <c r="UTY5" s="379"/>
      <c r="UTZ5" s="380"/>
      <c r="UUA5" s="380"/>
      <c r="UUB5" s="380"/>
      <c r="UUC5" s="378"/>
      <c r="UUD5" s="378"/>
      <c r="UUE5" s="603"/>
      <c r="UUF5" s="603"/>
      <c r="UUG5" s="379"/>
      <c r="UUH5" s="380"/>
      <c r="UUI5" s="380"/>
      <c r="UUJ5" s="380"/>
      <c r="UUK5" s="378"/>
      <c r="UUL5" s="378"/>
      <c r="UUM5" s="603"/>
      <c r="UUN5" s="603"/>
      <c r="UUO5" s="379"/>
      <c r="UUP5" s="380"/>
      <c r="UUQ5" s="380"/>
      <c r="UUR5" s="380"/>
      <c r="UUS5" s="378"/>
      <c r="UUT5" s="378"/>
      <c r="UUU5" s="603"/>
      <c r="UUV5" s="603"/>
      <c r="UUW5" s="379"/>
      <c r="UUX5" s="380"/>
      <c r="UUY5" s="380"/>
      <c r="UUZ5" s="380"/>
      <c r="UVA5" s="378"/>
      <c r="UVB5" s="378"/>
      <c r="UVC5" s="603"/>
      <c r="UVD5" s="603"/>
      <c r="UVE5" s="379"/>
      <c r="UVF5" s="380"/>
      <c r="UVG5" s="380"/>
      <c r="UVH5" s="380"/>
      <c r="UVI5" s="378"/>
      <c r="UVJ5" s="378"/>
      <c r="UVK5" s="603"/>
      <c r="UVL5" s="603"/>
      <c r="UVM5" s="379"/>
      <c r="UVN5" s="380"/>
      <c r="UVO5" s="380"/>
      <c r="UVP5" s="380"/>
      <c r="UVQ5" s="378"/>
      <c r="UVR5" s="378"/>
      <c r="UVS5" s="603"/>
      <c r="UVT5" s="603"/>
      <c r="UVU5" s="379"/>
      <c r="UVV5" s="380"/>
      <c r="UVW5" s="380"/>
      <c r="UVX5" s="380"/>
      <c r="UVY5" s="378"/>
      <c r="UVZ5" s="378"/>
      <c r="UWA5" s="603"/>
      <c r="UWB5" s="603"/>
      <c r="UWC5" s="379"/>
      <c r="UWD5" s="380"/>
      <c r="UWE5" s="380"/>
      <c r="UWF5" s="380"/>
      <c r="UWG5" s="378"/>
      <c r="UWH5" s="378"/>
      <c r="UWI5" s="603"/>
      <c r="UWJ5" s="603"/>
      <c r="UWK5" s="379"/>
      <c r="UWL5" s="380"/>
      <c r="UWM5" s="380"/>
      <c r="UWN5" s="380"/>
      <c r="UWO5" s="378"/>
      <c r="UWP5" s="378"/>
      <c r="UWQ5" s="603"/>
      <c r="UWR5" s="603"/>
      <c r="UWS5" s="379"/>
      <c r="UWT5" s="380"/>
      <c r="UWU5" s="380"/>
      <c r="UWV5" s="380"/>
      <c r="UWW5" s="378"/>
      <c r="UWX5" s="378"/>
      <c r="UWY5" s="603"/>
      <c r="UWZ5" s="603"/>
      <c r="UXA5" s="379"/>
      <c r="UXB5" s="380"/>
      <c r="UXC5" s="380"/>
      <c r="UXD5" s="380"/>
      <c r="UXE5" s="378"/>
      <c r="UXF5" s="378"/>
      <c r="UXG5" s="603"/>
      <c r="UXH5" s="603"/>
      <c r="UXI5" s="379"/>
      <c r="UXJ5" s="380"/>
      <c r="UXK5" s="380"/>
      <c r="UXL5" s="380"/>
      <c r="UXM5" s="378"/>
      <c r="UXN5" s="378"/>
      <c r="UXO5" s="603"/>
      <c r="UXP5" s="603"/>
      <c r="UXQ5" s="379"/>
      <c r="UXR5" s="380"/>
      <c r="UXS5" s="380"/>
      <c r="UXT5" s="380"/>
      <c r="UXU5" s="378"/>
      <c r="UXV5" s="378"/>
      <c r="UXW5" s="603"/>
      <c r="UXX5" s="603"/>
      <c r="UXY5" s="379"/>
      <c r="UXZ5" s="380"/>
      <c r="UYA5" s="380"/>
      <c r="UYB5" s="380"/>
      <c r="UYC5" s="378"/>
      <c r="UYD5" s="378"/>
      <c r="UYE5" s="603"/>
      <c r="UYF5" s="603"/>
      <c r="UYG5" s="379"/>
      <c r="UYH5" s="380"/>
      <c r="UYI5" s="380"/>
      <c r="UYJ5" s="380"/>
      <c r="UYK5" s="378"/>
      <c r="UYL5" s="378"/>
      <c r="UYM5" s="603"/>
      <c r="UYN5" s="603"/>
      <c r="UYO5" s="379"/>
      <c r="UYP5" s="380"/>
      <c r="UYQ5" s="380"/>
      <c r="UYR5" s="380"/>
      <c r="UYS5" s="378"/>
      <c r="UYT5" s="378"/>
      <c r="UYU5" s="603"/>
      <c r="UYV5" s="603"/>
      <c r="UYW5" s="379"/>
      <c r="UYX5" s="380"/>
      <c r="UYY5" s="380"/>
      <c r="UYZ5" s="380"/>
      <c r="UZA5" s="378"/>
      <c r="UZB5" s="378"/>
      <c r="UZC5" s="603"/>
      <c r="UZD5" s="603"/>
      <c r="UZE5" s="379"/>
      <c r="UZF5" s="380"/>
      <c r="UZG5" s="380"/>
      <c r="UZH5" s="380"/>
      <c r="UZI5" s="378"/>
      <c r="UZJ5" s="378"/>
      <c r="UZK5" s="603"/>
      <c r="UZL5" s="603"/>
      <c r="UZM5" s="379"/>
      <c r="UZN5" s="380"/>
      <c r="UZO5" s="380"/>
      <c r="UZP5" s="380"/>
      <c r="UZQ5" s="378"/>
      <c r="UZR5" s="378"/>
      <c r="UZS5" s="603"/>
      <c r="UZT5" s="603"/>
      <c r="UZU5" s="379"/>
      <c r="UZV5" s="380"/>
      <c r="UZW5" s="380"/>
      <c r="UZX5" s="380"/>
      <c r="UZY5" s="378"/>
      <c r="UZZ5" s="378"/>
      <c r="VAA5" s="603"/>
      <c r="VAB5" s="603"/>
      <c r="VAC5" s="379"/>
      <c r="VAD5" s="380"/>
      <c r="VAE5" s="380"/>
      <c r="VAF5" s="380"/>
      <c r="VAG5" s="378"/>
      <c r="VAH5" s="378"/>
      <c r="VAI5" s="603"/>
      <c r="VAJ5" s="603"/>
      <c r="VAK5" s="379"/>
      <c r="VAL5" s="380"/>
      <c r="VAM5" s="380"/>
      <c r="VAN5" s="380"/>
      <c r="VAO5" s="378"/>
      <c r="VAP5" s="378"/>
      <c r="VAQ5" s="603"/>
      <c r="VAR5" s="603"/>
      <c r="VAS5" s="379"/>
      <c r="VAT5" s="380"/>
      <c r="VAU5" s="380"/>
      <c r="VAV5" s="380"/>
      <c r="VAW5" s="378"/>
      <c r="VAX5" s="378"/>
      <c r="VAY5" s="603"/>
      <c r="VAZ5" s="603"/>
      <c r="VBA5" s="379"/>
      <c r="VBB5" s="380"/>
      <c r="VBC5" s="380"/>
      <c r="VBD5" s="380"/>
      <c r="VBE5" s="378"/>
      <c r="VBF5" s="378"/>
      <c r="VBG5" s="603"/>
      <c r="VBH5" s="603"/>
      <c r="VBI5" s="379"/>
      <c r="VBJ5" s="380"/>
      <c r="VBK5" s="380"/>
      <c r="VBL5" s="380"/>
      <c r="VBM5" s="378"/>
      <c r="VBN5" s="378"/>
      <c r="VBO5" s="603"/>
      <c r="VBP5" s="603"/>
      <c r="VBQ5" s="379"/>
      <c r="VBR5" s="380"/>
      <c r="VBS5" s="380"/>
      <c r="VBT5" s="380"/>
      <c r="VBU5" s="378"/>
      <c r="VBV5" s="378"/>
      <c r="VBW5" s="603"/>
      <c r="VBX5" s="603"/>
      <c r="VBY5" s="379"/>
      <c r="VBZ5" s="380"/>
      <c r="VCA5" s="380"/>
      <c r="VCB5" s="380"/>
      <c r="VCC5" s="378"/>
      <c r="VCD5" s="378"/>
      <c r="VCE5" s="603"/>
      <c r="VCF5" s="603"/>
      <c r="VCG5" s="379"/>
      <c r="VCH5" s="380"/>
      <c r="VCI5" s="380"/>
      <c r="VCJ5" s="380"/>
      <c r="VCK5" s="378"/>
      <c r="VCL5" s="378"/>
      <c r="VCM5" s="603"/>
      <c r="VCN5" s="603"/>
      <c r="VCO5" s="379"/>
      <c r="VCP5" s="380"/>
      <c r="VCQ5" s="380"/>
      <c r="VCR5" s="380"/>
      <c r="VCS5" s="378"/>
      <c r="VCT5" s="378"/>
      <c r="VCU5" s="603"/>
      <c r="VCV5" s="603"/>
      <c r="VCW5" s="379"/>
      <c r="VCX5" s="380"/>
      <c r="VCY5" s="380"/>
      <c r="VCZ5" s="380"/>
      <c r="VDA5" s="378"/>
      <c r="VDB5" s="378"/>
      <c r="VDC5" s="603"/>
      <c r="VDD5" s="603"/>
      <c r="VDE5" s="379"/>
      <c r="VDF5" s="380"/>
      <c r="VDG5" s="380"/>
      <c r="VDH5" s="380"/>
      <c r="VDI5" s="378"/>
      <c r="VDJ5" s="378"/>
      <c r="VDK5" s="603"/>
      <c r="VDL5" s="603"/>
      <c r="VDM5" s="379"/>
      <c r="VDN5" s="380"/>
      <c r="VDO5" s="380"/>
      <c r="VDP5" s="380"/>
      <c r="VDQ5" s="378"/>
      <c r="VDR5" s="378"/>
      <c r="VDS5" s="603"/>
      <c r="VDT5" s="603"/>
      <c r="VDU5" s="379"/>
      <c r="VDV5" s="380"/>
      <c r="VDW5" s="380"/>
      <c r="VDX5" s="380"/>
      <c r="VDY5" s="378"/>
      <c r="VDZ5" s="378"/>
      <c r="VEA5" s="603"/>
      <c r="VEB5" s="603"/>
      <c r="VEC5" s="379"/>
      <c r="VED5" s="380"/>
      <c r="VEE5" s="380"/>
      <c r="VEF5" s="380"/>
      <c r="VEG5" s="378"/>
      <c r="VEH5" s="378"/>
      <c r="VEI5" s="603"/>
      <c r="VEJ5" s="603"/>
      <c r="VEK5" s="379"/>
      <c r="VEL5" s="380"/>
      <c r="VEM5" s="380"/>
      <c r="VEN5" s="380"/>
      <c r="VEO5" s="378"/>
      <c r="VEP5" s="378"/>
      <c r="VEQ5" s="603"/>
      <c r="VER5" s="603"/>
      <c r="VES5" s="379"/>
      <c r="VET5" s="380"/>
      <c r="VEU5" s="380"/>
      <c r="VEV5" s="380"/>
      <c r="VEW5" s="378"/>
      <c r="VEX5" s="378"/>
      <c r="VEY5" s="603"/>
      <c r="VEZ5" s="603"/>
      <c r="VFA5" s="379"/>
      <c r="VFB5" s="380"/>
      <c r="VFC5" s="380"/>
      <c r="VFD5" s="380"/>
      <c r="VFE5" s="378"/>
      <c r="VFF5" s="378"/>
      <c r="VFG5" s="603"/>
      <c r="VFH5" s="603"/>
      <c r="VFI5" s="379"/>
      <c r="VFJ5" s="380"/>
      <c r="VFK5" s="380"/>
      <c r="VFL5" s="380"/>
      <c r="VFM5" s="378"/>
      <c r="VFN5" s="378"/>
      <c r="VFO5" s="603"/>
      <c r="VFP5" s="603"/>
      <c r="VFQ5" s="379"/>
      <c r="VFR5" s="380"/>
      <c r="VFS5" s="380"/>
      <c r="VFT5" s="380"/>
      <c r="VFU5" s="378"/>
      <c r="VFV5" s="378"/>
      <c r="VFW5" s="603"/>
      <c r="VFX5" s="603"/>
      <c r="VFY5" s="379"/>
      <c r="VFZ5" s="380"/>
      <c r="VGA5" s="380"/>
      <c r="VGB5" s="380"/>
      <c r="VGC5" s="378"/>
      <c r="VGD5" s="378"/>
      <c r="VGE5" s="603"/>
      <c r="VGF5" s="603"/>
      <c r="VGG5" s="379"/>
      <c r="VGH5" s="380"/>
      <c r="VGI5" s="380"/>
      <c r="VGJ5" s="380"/>
      <c r="VGK5" s="378"/>
      <c r="VGL5" s="378"/>
      <c r="VGM5" s="603"/>
      <c r="VGN5" s="603"/>
      <c r="VGO5" s="379"/>
      <c r="VGP5" s="380"/>
      <c r="VGQ5" s="380"/>
      <c r="VGR5" s="380"/>
      <c r="VGS5" s="378"/>
      <c r="VGT5" s="378"/>
      <c r="VGU5" s="603"/>
      <c r="VGV5" s="603"/>
      <c r="VGW5" s="379"/>
      <c r="VGX5" s="380"/>
      <c r="VGY5" s="380"/>
      <c r="VGZ5" s="380"/>
      <c r="VHA5" s="378"/>
      <c r="VHB5" s="378"/>
      <c r="VHC5" s="603"/>
      <c r="VHD5" s="603"/>
      <c r="VHE5" s="379"/>
      <c r="VHF5" s="380"/>
      <c r="VHG5" s="380"/>
      <c r="VHH5" s="380"/>
      <c r="VHI5" s="378"/>
      <c r="VHJ5" s="378"/>
      <c r="VHK5" s="603"/>
      <c r="VHL5" s="603"/>
      <c r="VHM5" s="379"/>
      <c r="VHN5" s="380"/>
      <c r="VHO5" s="380"/>
      <c r="VHP5" s="380"/>
      <c r="VHQ5" s="378"/>
      <c r="VHR5" s="378"/>
      <c r="VHS5" s="603"/>
      <c r="VHT5" s="603"/>
      <c r="VHU5" s="379"/>
      <c r="VHV5" s="380"/>
      <c r="VHW5" s="380"/>
      <c r="VHX5" s="380"/>
      <c r="VHY5" s="378"/>
      <c r="VHZ5" s="378"/>
      <c r="VIA5" s="603"/>
      <c r="VIB5" s="603"/>
      <c r="VIC5" s="379"/>
      <c r="VID5" s="380"/>
      <c r="VIE5" s="380"/>
      <c r="VIF5" s="380"/>
      <c r="VIG5" s="378"/>
      <c r="VIH5" s="378"/>
      <c r="VII5" s="603"/>
      <c r="VIJ5" s="603"/>
      <c r="VIK5" s="379"/>
      <c r="VIL5" s="380"/>
      <c r="VIM5" s="380"/>
      <c r="VIN5" s="380"/>
      <c r="VIO5" s="378"/>
      <c r="VIP5" s="378"/>
      <c r="VIQ5" s="603"/>
      <c r="VIR5" s="603"/>
      <c r="VIS5" s="379"/>
      <c r="VIT5" s="380"/>
      <c r="VIU5" s="380"/>
      <c r="VIV5" s="380"/>
      <c r="VIW5" s="378"/>
      <c r="VIX5" s="378"/>
      <c r="VIY5" s="603"/>
      <c r="VIZ5" s="603"/>
      <c r="VJA5" s="379"/>
      <c r="VJB5" s="380"/>
      <c r="VJC5" s="380"/>
      <c r="VJD5" s="380"/>
      <c r="VJE5" s="378"/>
      <c r="VJF5" s="378"/>
      <c r="VJG5" s="603"/>
      <c r="VJH5" s="603"/>
      <c r="VJI5" s="379"/>
      <c r="VJJ5" s="380"/>
      <c r="VJK5" s="380"/>
      <c r="VJL5" s="380"/>
      <c r="VJM5" s="378"/>
      <c r="VJN5" s="378"/>
      <c r="VJO5" s="603"/>
      <c r="VJP5" s="603"/>
      <c r="VJQ5" s="379"/>
      <c r="VJR5" s="380"/>
      <c r="VJS5" s="380"/>
      <c r="VJT5" s="380"/>
      <c r="VJU5" s="378"/>
      <c r="VJV5" s="378"/>
      <c r="VJW5" s="603"/>
      <c r="VJX5" s="603"/>
      <c r="VJY5" s="379"/>
      <c r="VJZ5" s="380"/>
      <c r="VKA5" s="380"/>
      <c r="VKB5" s="380"/>
      <c r="VKC5" s="378"/>
      <c r="VKD5" s="378"/>
      <c r="VKE5" s="603"/>
      <c r="VKF5" s="603"/>
      <c r="VKG5" s="379"/>
      <c r="VKH5" s="380"/>
      <c r="VKI5" s="380"/>
      <c r="VKJ5" s="380"/>
      <c r="VKK5" s="378"/>
      <c r="VKL5" s="378"/>
      <c r="VKM5" s="603"/>
      <c r="VKN5" s="603"/>
      <c r="VKO5" s="379"/>
      <c r="VKP5" s="380"/>
      <c r="VKQ5" s="380"/>
      <c r="VKR5" s="380"/>
      <c r="VKS5" s="378"/>
      <c r="VKT5" s="378"/>
      <c r="VKU5" s="603"/>
      <c r="VKV5" s="603"/>
      <c r="VKW5" s="379"/>
      <c r="VKX5" s="380"/>
      <c r="VKY5" s="380"/>
      <c r="VKZ5" s="380"/>
      <c r="VLA5" s="378"/>
      <c r="VLB5" s="378"/>
      <c r="VLC5" s="603"/>
      <c r="VLD5" s="603"/>
      <c r="VLE5" s="379"/>
      <c r="VLF5" s="380"/>
      <c r="VLG5" s="380"/>
      <c r="VLH5" s="380"/>
      <c r="VLI5" s="378"/>
      <c r="VLJ5" s="378"/>
      <c r="VLK5" s="603"/>
      <c r="VLL5" s="603"/>
      <c r="VLM5" s="379"/>
      <c r="VLN5" s="380"/>
      <c r="VLO5" s="380"/>
      <c r="VLP5" s="380"/>
      <c r="VLQ5" s="378"/>
      <c r="VLR5" s="378"/>
      <c r="VLS5" s="603"/>
      <c r="VLT5" s="603"/>
      <c r="VLU5" s="379"/>
      <c r="VLV5" s="380"/>
      <c r="VLW5" s="380"/>
      <c r="VLX5" s="380"/>
      <c r="VLY5" s="378"/>
      <c r="VLZ5" s="378"/>
      <c r="VMA5" s="603"/>
      <c r="VMB5" s="603"/>
      <c r="VMC5" s="379"/>
      <c r="VMD5" s="380"/>
      <c r="VME5" s="380"/>
      <c r="VMF5" s="380"/>
      <c r="VMG5" s="378"/>
      <c r="VMH5" s="378"/>
      <c r="VMI5" s="603"/>
      <c r="VMJ5" s="603"/>
      <c r="VMK5" s="379"/>
      <c r="VML5" s="380"/>
      <c r="VMM5" s="380"/>
      <c r="VMN5" s="380"/>
      <c r="VMO5" s="378"/>
      <c r="VMP5" s="378"/>
      <c r="VMQ5" s="603"/>
      <c r="VMR5" s="603"/>
      <c r="VMS5" s="379"/>
      <c r="VMT5" s="380"/>
      <c r="VMU5" s="380"/>
      <c r="VMV5" s="380"/>
      <c r="VMW5" s="378"/>
      <c r="VMX5" s="378"/>
      <c r="VMY5" s="603"/>
      <c r="VMZ5" s="603"/>
      <c r="VNA5" s="379"/>
      <c r="VNB5" s="380"/>
      <c r="VNC5" s="380"/>
      <c r="VND5" s="380"/>
      <c r="VNE5" s="378"/>
      <c r="VNF5" s="378"/>
      <c r="VNG5" s="603"/>
      <c r="VNH5" s="603"/>
      <c r="VNI5" s="379"/>
      <c r="VNJ5" s="380"/>
      <c r="VNK5" s="380"/>
      <c r="VNL5" s="380"/>
      <c r="VNM5" s="378"/>
      <c r="VNN5" s="378"/>
      <c r="VNO5" s="603"/>
      <c r="VNP5" s="603"/>
      <c r="VNQ5" s="379"/>
      <c r="VNR5" s="380"/>
      <c r="VNS5" s="380"/>
      <c r="VNT5" s="380"/>
      <c r="VNU5" s="378"/>
      <c r="VNV5" s="378"/>
      <c r="VNW5" s="603"/>
      <c r="VNX5" s="603"/>
      <c r="VNY5" s="379"/>
      <c r="VNZ5" s="380"/>
      <c r="VOA5" s="380"/>
      <c r="VOB5" s="380"/>
      <c r="VOC5" s="378"/>
      <c r="VOD5" s="378"/>
      <c r="VOE5" s="603"/>
      <c r="VOF5" s="603"/>
      <c r="VOG5" s="379"/>
      <c r="VOH5" s="380"/>
      <c r="VOI5" s="380"/>
      <c r="VOJ5" s="380"/>
      <c r="VOK5" s="378"/>
      <c r="VOL5" s="378"/>
      <c r="VOM5" s="603"/>
      <c r="VON5" s="603"/>
      <c r="VOO5" s="379"/>
      <c r="VOP5" s="380"/>
      <c r="VOQ5" s="380"/>
      <c r="VOR5" s="380"/>
      <c r="VOS5" s="378"/>
      <c r="VOT5" s="378"/>
      <c r="VOU5" s="603"/>
      <c r="VOV5" s="603"/>
      <c r="VOW5" s="379"/>
      <c r="VOX5" s="380"/>
      <c r="VOY5" s="380"/>
      <c r="VOZ5" s="380"/>
      <c r="VPA5" s="378"/>
      <c r="VPB5" s="378"/>
      <c r="VPC5" s="603"/>
      <c r="VPD5" s="603"/>
      <c r="VPE5" s="379"/>
      <c r="VPF5" s="380"/>
      <c r="VPG5" s="380"/>
      <c r="VPH5" s="380"/>
      <c r="VPI5" s="378"/>
      <c r="VPJ5" s="378"/>
      <c r="VPK5" s="603"/>
      <c r="VPL5" s="603"/>
      <c r="VPM5" s="379"/>
      <c r="VPN5" s="380"/>
      <c r="VPO5" s="380"/>
      <c r="VPP5" s="380"/>
      <c r="VPQ5" s="378"/>
      <c r="VPR5" s="378"/>
      <c r="VPS5" s="603"/>
      <c r="VPT5" s="603"/>
      <c r="VPU5" s="379"/>
      <c r="VPV5" s="380"/>
      <c r="VPW5" s="380"/>
      <c r="VPX5" s="380"/>
      <c r="VPY5" s="378"/>
      <c r="VPZ5" s="378"/>
      <c r="VQA5" s="603"/>
      <c r="VQB5" s="603"/>
      <c r="VQC5" s="379"/>
      <c r="VQD5" s="380"/>
      <c r="VQE5" s="380"/>
      <c r="VQF5" s="380"/>
      <c r="VQG5" s="378"/>
      <c r="VQH5" s="378"/>
      <c r="VQI5" s="603"/>
      <c r="VQJ5" s="603"/>
      <c r="VQK5" s="379"/>
      <c r="VQL5" s="380"/>
      <c r="VQM5" s="380"/>
      <c r="VQN5" s="380"/>
      <c r="VQO5" s="378"/>
      <c r="VQP5" s="378"/>
      <c r="VQQ5" s="603"/>
      <c r="VQR5" s="603"/>
      <c r="VQS5" s="379"/>
      <c r="VQT5" s="380"/>
      <c r="VQU5" s="380"/>
      <c r="VQV5" s="380"/>
      <c r="VQW5" s="378"/>
      <c r="VQX5" s="378"/>
      <c r="VQY5" s="603"/>
      <c r="VQZ5" s="603"/>
      <c r="VRA5" s="379"/>
      <c r="VRB5" s="380"/>
      <c r="VRC5" s="380"/>
      <c r="VRD5" s="380"/>
      <c r="VRE5" s="378"/>
      <c r="VRF5" s="378"/>
      <c r="VRG5" s="603"/>
      <c r="VRH5" s="603"/>
      <c r="VRI5" s="379"/>
      <c r="VRJ5" s="380"/>
      <c r="VRK5" s="380"/>
      <c r="VRL5" s="380"/>
      <c r="VRM5" s="378"/>
      <c r="VRN5" s="378"/>
      <c r="VRO5" s="603"/>
      <c r="VRP5" s="603"/>
      <c r="VRQ5" s="379"/>
      <c r="VRR5" s="380"/>
      <c r="VRS5" s="380"/>
      <c r="VRT5" s="380"/>
      <c r="VRU5" s="378"/>
      <c r="VRV5" s="378"/>
      <c r="VRW5" s="603"/>
      <c r="VRX5" s="603"/>
      <c r="VRY5" s="379"/>
      <c r="VRZ5" s="380"/>
      <c r="VSA5" s="380"/>
      <c r="VSB5" s="380"/>
      <c r="VSC5" s="378"/>
      <c r="VSD5" s="378"/>
      <c r="VSE5" s="603"/>
      <c r="VSF5" s="603"/>
      <c r="VSG5" s="379"/>
      <c r="VSH5" s="380"/>
      <c r="VSI5" s="380"/>
      <c r="VSJ5" s="380"/>
      <c r="VSK5" s="378"/>
      <c r="VSL5" s="378"/>
      <c r="VSM5" s="603"/>
      <c r="VSN5" s="603"/>
      <c r="VSO5" s="379"/>
      <c r="VSP5" s="380"/>
      <c r="VSQ5" s="380"/>
      <c r="VSR5" s="380"/>
      <c r="VSS5" s="378"/>
      <c r="VST5" s="378"/>
      <c r="VSU5" s="603"/>
      <c r="VSV5" s="603"/>
      <c r="VSW5" s="379"/>
      <c r="VSX5" s="380"/>
      <c r="VSY5" s="380"/>
      <c r="VSZ5" s="380"/>
      <c r="VTA5" s="378"/>
      <c r="VTB5" s="378"/>
      <c r="VTC5" s="603"/>
      <c r="VTD5" s="603"/>
      <c r="VTE5" s="379"/>
      <c r="VTF5" s="380"/>
      <c r="VTG5" s="380"/>
      <c r="VTH5" s="380"/>
      <c r="VTI5" s="378"/>
      <c r="VTJ5" s="378"/>
      <c r="VTK5" s="603"/>
      <c r="VTL5" s="603"/>
      <c r="VTM5" s="379"/>
      <c r="VTN5" s="380"/>
      <c r="VTO5" s="380"/>
      <c r="VTP5" s="380"/>
      <c r="VTQ5" s="378"/>
      <c r="VTR5" s="378"/>
      <c r="VTS5" s="603"/>
      <c r="VTT5" s="603"/>
      <c r="VTU5" s="379"/>
      <c r="VTV5" s="380"/>
      <c r="VTW5" s="380"/>
      <c r="VTX5" s="380"/>
      <c r="VTY5" s="378"/>
      <c r="VTZ5" s="378"/>
      <c r="VUA5" s="603"/>
      <c r="VUB5" s="603"/>
      <c r="VUC5" s="379"/>
      <c r="VUD5" s="380"/>
      <c r="VUE5" s="380"/>
      <c r="VUF5" s="380"/>
      <c r="VUG5" s="378"/>
      <c r="VUH5" s="378"/>
      <c r="VUI5" s="603"/>
      <c r="VUJ5" s="603"/>
      <c r="VUK5" s="379"/>
      <c r="VUL5" s="380"/>
      <c r="VUM5" s="380"/>
      <c r="VUN5" s="380"/>
      <c r="VUO5" s="378"/>
      <c r="VUP5" s="378"/>
      <c r="VUQ5" s="603"/>
      <c r="VUR5" s="603"/>
      <c r="VUS5" s="379"/>
      <c r="VUT5" s="380"/>
      <c r="VUU5" s="380"/>
      <c r="VUV5" s="380"/>
      <c r="VUW5" s="378"/>
      <c r="VUX5" s="378"/>
      <c r="VUY5" s="603"/>
      <c r="VUZ5" s="603"/>
      <c r="VVA5" s="379"/>
      <c r="VVB5" s="380"/>
      <c r="VVC5" s="380"/>
      <c r="VVD5" s="380"/>
      <c r="VVE5" s="378"/>
      <c r="VVF5" s="378"/>
      <c r="VVG5" s="603"/>
      <c r="VVH5" s="603"/>
      <c r="VVI5" s="379"/>
      <c r="VVJ5" s="380"/>
      <c r="VVK5" s="380"/>
      <c r="VVL5" s="380"/>
      <c r="VVM5" s="378"/>
      <c r="VVN5" s="378"/>
      <c r="VVO5" s="603"/>
      <c r="VVP5" s="603"/>
      <c r="VVQ5" s="379"/>
      <c r="VVR5" s="380"/>
      <c r="VVS5" s="380"/>
      <c r="VVT5" s="380"/>
      <c r="VVU5" s="378"/>
      <c r="VVV5" s="378"/>
      <c r="VVW5" s="603"/>
      <c r="VVX5" s="603"/>
      <c r="VVY5" s="379"/>
      <c r="VVZ5" s="380"/>
      <c r="VWA5" s="380"/>
      <c r="VWB5" s="380"/>
      <c r="VWC5" s="378"/>
      <c r="VWD5" s="378"/>
      <c r="VWE5" s="603"/>
      <c r="VWF5" s="603"/>
      <c r="VWG5" s="379"/>
      <c r="VWH5" s="380"/>
      <c r="VWI5" s="380"/>
      <c r="VWJ5" s="380"/>
      <c r="VWK5" s="378"/>
      <c r="VWL5" s="378"/>
      <c r="VWM5" s="603"/>
      <c r="VWN5" s="603"/>
      <c r="VWO5" s="379"/>
      <c r="VWP5" s="380"/>
      <c r="VWQ5" s="380"/>
      <c r="VWR5" s="380"/>
      <c r="VWS5" s="378"/>
      <c r="VWT5" s="378"/>
      <c r="VWU5" s="603"/>
      <c r="VWV5" s="603"/>
      <c r="VWW5" s="379"/>
      <c r="VWX5" s="380"/>
      <c r="VWY5" s="380"/>
      <c r="VWZ5" s="380"/>
      <c r="VXA5" s="378"/>
      <c r="VXB5" s="378"/>
      <c r="VXC5" s="603"/>
      <c r="VXD5" s="603"/>
      <c r="VXE5" s="379"/>
      <c r="VXF5" s="380"/>
      <c r="VXG5" s="380"/>
      <c r="VXH5" s="380"/>
      <c r="VXI5" s="378"/>
      <c r="VXJ5" s="378"/>
      <c r="VXK5" s="603"/>
      <c r="VXL5" s="603"/>
      <c r="VXM5" s="379"/>
      <c r="VXN5" s="380"/>
      <c r="VXO5" s="380"/>
      <c r="VXP5" s="380"/>
      <c r="VXQ5" s="378"/>
      <c r="VXR5" s="378"/>
      <c r="VXS5" s="603"/>
      <c r="VXT5" s="603"/>
      <c r="VXU5" s="379"/>
      <c r="VXV5" s="380"/>
      <c r="VXW5" s="380"/>
      <c r="VXX5" s="380"/>
      <c r="VXY5" s="378"/>
      <c r="VXZ5" s="378"/>
      <c r="VYA5" s="603"/>
      <c r="VYB5" s="603"/>
      <c r="VYC5" s="379"/>
      <c r="VYD5" s="380"/>
      <c r="VYE5" s="380"/>
      <c r="VYF5" s="380"/>
      <c r="VYG5" s="378"/>
      <c r="VYH5" s="378"/>
      <c r="VYI5" s="603"/>
      <c r="VYJ5" s="603"/>
      <c r="VYK5" s="379"/>
      <c r="VYL5" s="380"/>
      <c r="VYM5" s="380"/>
      <c r="VYN5" s="380"/>
      <c r="VYO5" s="378"/>
      <c r="VYP5" s="378"/>
      <c r="VYQ5" s="603"/>
      <c r="VYR5" s="603"/>
      <c r="VYS5" s="379"/>
      <c r="VYT5" s="380"/>
      <c r="VYU5" s="380"/>
      <c r="VYV5" s="380"/>
      <c r="VYW5" s="378"/>
      <c r="VYX5" s="378"/>
      <c r="VYY5" s="603"/>
      <c r="VYZ5" s="603"/>
      <c r="VZA5" s="379"/>
      <c r="VZB5" s="380"/>
      <c r="VZC5" s="380"/>
      <c r="VZD5" s="380"/>
      <c r="VZE5" s="378"/>
      <c r="VZF5" s="378"/>
      <c r="VZG5" s="603"/>
      <c r="VZH5" s="603"/>
      <c r="VZI5" s="379"/>
      <c r="VZJ5" s="380"/>
      <c r="VZK5" s="380"/>
      <c r="VZL5" s="380"/>
      <c r="VZM5" s="378"/>
      <c r="VZN5" s="378"/>
      <c r="VZO5" s="603"/>
      <c r="VZP5" s="603"/>
      <c r="VZQ5" s="379"/>
      <c r="VZR5" s="380"/>
      <c r="VZS5" s="380"/>
      <c r="VZT5" s="380"/>
      <c r="VZU5" s="378"/>
      <c r="VZV5" s="378"/>
      <c r="VZW5" s="603"/>
      <c r="VZX5" s="603"/>
      <c r="VZY5" s="379"/>
      <c r="VZZ5" s="380"/>
      <c r="WAA5" s="380"/>
      <c r="WAB5" s="380"/>
      <c r="WAC5" s="378"/>
      <c r="WAD5" s="378"/>
      <c r="WAE5" s="603"/>
      <c r="WAF5" s="603"/>
      <c r="WAG5" s="379"/>
      <c r="WAH5" s="380"/>
      <c r="WAI5" s="380"/>
      <c r="WAJ5" s="380"/>
      <c r="WAK5" s="378"/>
      <c r="WAL5" s="378"/>
      <c r="WAM5" s="603"/>
      <c r="WAN5" s="603"/>
      <c r="WAO5" s="379"/>
      <c r="WAP5" s="380"/>
      <c r="WAQ5" s="380"/>
      <c r="WAR5" s="380"/>
      <c r="WAS5" s="378"/>
      <c r="WAT5" s="378"/>
      <c r="WAU5" s="603"/>
      <c r="WAV5" s="603"/>
      <c r="WAW5" s="379"/>
      <c r="WAX5" s="380"/>
      <c r="WAY5" s="380"/>
      <c r="WAZ5" s="380"/>
      <c r="WBA5" s="378"/>
      <c r="WBB5" s="378"/>
      <c r="WBC5" s="603"/>
      <c r="WBD5" s="603"/>
      <c r="WBE5" s="379"/>
      <c r="WBF5" s="380"/>
      <c r="WBG5" s="380"/>
      <c r="WBH5" s="380"/>
      <c r="WBI5" s="378"/>
      <c r="WBJ5" s="378"/>
      <c r="WBK5" s="603"/>
      <c r="WBL5" s="603"/>
      <c r="WBM5" s="379"/>
      <c r="WBN5" s="380"/>
      <c r="WBO5" s="380"/>
      <c r="WBP5" s="380"/>
      <c r="WBQ5" s="378"/>
      <c r="WBR5" s="378"/>
      <c r="WBS5" s="603"/>
      <c r="WBT5" s="603"/>
      <c r="WBU5" s="379"/>
      <c r="WBV5" s="380"/>
      <c r="WBW5" s="380"/>
      <c r="WBX5" s="380"/>
      <c r="WBY5" s="378"/>
      <c r="WBZ5" s="378"/>
      <c r="WCA5" s="603"/>
      <c r="WCB5" s="603"/>
      <c r="WCC5" s="379"/>
      <c r="WCD5" s="380"/>
      <c r="WCE5" s="380"/>
      <c r="WCF5" s="380"/>
      <c r="WCG5" s="378"/>
      <c r="WCH5" s="378"/>
      <c r="WCI5" s="603"/>
      <c r="WCJ5" s="603"/>
      <c r="WCK5" s="379"/>
      <c r="WCL5" s="380"/>
      <c r="WCM5" s="380"/>
      <c r="WCN5" s="380"/>
      <c r="WCO5" s="378"/>
      <c r="WCP5" s="378"/>
      <c r="WCQ5" s="603"/>
      <c r="WCR5" s="603"/>
      <c r="WCS5" s="379"/>
      <c r="WCT5" s="380"/>
      <c r="WCU5" s="380"/>
      <c r="WCV5" s="380"/>
      <c r="WCW5" s="378"/>
      <c r="WCX5" s="378"/>
      <c r="WCY5" s="603"/>
      <c r="WCZ5" s="603"/>
      <c r="WDA5" s="379"/>
      <c r="WDB5" s="380"/>
      <c r="WDC5" s="380"/>
      <c r="WDD5" s="380"/>
      <c r="WDE5" s="378"/>
      <c r="WDF5" s="378"/>
      <c r="WDG5" s="603"/>
      <c r="WDH5" s="603"/>
      <c r="WDI5" s="379"/>
      <c r="WDJ5" s="380"/>
      <c r="WDK5" s="380"/>
      <c r="WDL5" s="380"/>
      <c r="WDM5" s="378"/>
      <c r="WDN5" s="378"/>
      <c r="WDO5" s="603"/>
      <c r="WDP5" s="603"/>
      <c r="WDQ5" s="379"/>
      <c r="WDR5" s="380"/>
      <c r="WDS5" s="380"/>
      <c r="WDT5" s="380"/>
      <c r="WDU5" s="378"/>
      <c r="WDV5" s="378"/>
      <c r="WDW5" s="603"/>
      <c r="WDX5" s="603"/>
      <c r="WDY5" s="379"/>
      <c r="WDZ5" s="380"/>
      <c r="WEA5" s="380"/>
      <c r="WEB5" s="380"/>
      <c r="WEC5" s="378"/>
      <c r="WED5" s="378"/>
      <c r="WEE5" s="603"/>
      <c r="WEF5" s="603"/>
      <c r="WEG5" s="379"/>
      <c r="WEH5" s="380"/>
      <c r="WEI5" s="380"/>
      <c r="WEJ5" s="380"/>
      <c r="WEK5" s="378"/>
      <c r="WEL5" s="378"/>
      <c r="WEM5" s="603"/>
      <c r="WEN5" s="603"/>
      <c r="WEO5" s="379"/>
      <c r="WEP5" s="380"/>
      <c r="WEQ5" s="380"/>
      <c r="WER5" s="380"/>
      <c r="WES5" s="378"/>
      <c r="WET5" s="378"/>
      <c r="WEU5" s="603"/>
      <c r="WEV5" s="603"/>
      <c r="WEW5" s="379"/>
      <c r="WEX5" s="380"/>
      <c r="WEY5" s="380"/>
      <c r="WEZ5" s="380"/>
      <c r="WFA5" s="378"/>
      <c r="WFB5" s="378"/>
      <c r="WFC5" s="603"/>
      <c r="WFD5" s="603"/>
      <c r="WFE5" s="379"/>
      <c r="WFF5" s="380"/>
      <c r="WFG5" s="380"/>
      <c r="WFH5" s="380"/>
      <c r="WFI5" s="378"/>
      <c r="WFJ5" s="378"/>
      <c r="WFK5" s="603"/>
      <c r="WFL5" s="603"/>
      <c r="WFM5" s="379"/>
      <c r="WFN5" s="380"/>
      <c r="WFO5" s="380"/>
      <c r="WFP5" s="380"/>
      <c r="WFQ5" s="378"/>
      <c r="WFR5" s="378"/>
      <c r="WFS5" s="603"/>
      <c r="WFT5" s="603"/>
      <c r="WFU5" s="379"/>
      <c r="WFV5" s="380"/>
      <c r="WFW5" s="380"/>
      <c r="WFX5" s="380"/>
      <c r="WFY5" s="378"/>
      <c r="WFZ5" s="378"/>
      <c r="WGA5" s="603"/>
      <c r="WGB5" s="603"/>
      <c r="WGC5" s="379"/>
      <c r="WGD5" s="380"/>
      <c r="WGE5" s="380"/>
      <c r="WGF5" s="380"/>
      <c r="WGG5" s="378"/>
      <c r="WGH5" s="378"/>
      <c r="WGI5" s="603"/>
      <c r="WGJ5" s="603"/>
      <c r="WGK5" s="379"/>
      <c r="WGL5" s="380"/>
      <c r="WGM5" s="380"/>
      <c r="WGN5" s="380"/>
      <c r="WGO5" s="378"/>
      <c r="WGP5" s="378"/>
      <c r="WGQ5" s="603"/>
      <c r="WGR5" s="603"/>
      <c r="WGS5" s="379"/>
      <c r="WGT5" s="380"/>
      <c r="WGU5" s="380"/>
      <c r="WGV5" s="380"/>
      <c r="WGW5" s="378"/>
      <c r="WGX5" s="378"/>
      <c r="WGY5" s="603"/>
      <c r="WGZ5" s="603"/>
      <c r="WHA5" s="379"/>
      <c r="WHB5" s="380"/>
      <c r="WHC5" s="380"/>
      <c r="WHD5" s="380"/>
      <c r="WHE5" s="378"/>
      <c r="WHF5" s="378"/>
      <c r="WHG5" s="603"/>
      <c r="WHH5" s="603"/>
      <c r="WHI5" s="379"/>
      <c r="WHJ5" s="380"/>
      <c r="WHK5" s="380"/>
      <c r="WHL5" s="380"/>
      <c r="WHM5" s="378"/>
      <c r="WHN5" s="378"/>
      <c r="WHO5" s="603"/>
      <c r="WHP5" s="603"/>
      <c r="WHQ5" s="379"/>
      <c r="WHR5" s="380"/>
      <c r="WHS5" s="380"/>
      <c r="WHT5" s="380"/>
      <c r="WHU5" s="378"/>
      <c r="WHV5" s="378"/>
      <c r="WHW5" s="603"/>
      <c r="WHX5" s="603"/>
      <c r="WHY5" s="379"/>
      <c r="WHZ5" s="380"/>
      <c r="WIA5" s="380"/>
      <c r="WIB5" s="380"/>
      <c r="WIC5" s="378"/>
      <c r="WID5" s="378"/>
      <c r="WIE5" s="603"/>
      <c r="WIF5" s="603"/>
      <c r="WIG5" s="379"/>
      <c r="WIH5" s="380"/>
      <c r="WII5" s="380"/>
      <c r="WIJ5" s="380"/>
      <c r="WIK5" s="378"/>
      <c r="WIL5" s="378"/>
      <c r="WIM5" s="603"/>
      <c r="WIN5" s="603"/>
      <c r="WIO5" s="379"/>
      <c r="WIP5" s="380"/>
      <c r="WIQ5" s="380"/>
      <c r="WIR5" s="380"/>
      <c r="WIS5" s="378"/>
      <c r="WIT5" s="378"/>
      <c r="WIU5" s="603"/>
      <c r="WIV5" s="603"/>
      <c r="WIW5" s="379"/>
      <c r="WIX5" s="380"/>
      <c r="WIY5" s="380"/>
      <c r="WIZ5" s="380"/>
      <c r="WJA5" s="378"/>
      <c r="WJB5" s="378"/>
      <c r="WJC5" s="603"/>
      <c r="WJD5" s="603"/>
      <c r="WJE5" s="379"/>
      <c r="WJF5" s="380"/>
      <c r="WJG5" s="380"/>
      <c r="WJH5" s="380"/>
      <c r="WJI5" s="378"/>
      <c r="WJJ5" s="378"/>
      <c r="WJK5" s="603"/>
      <c r="WJL5" s="603"/>
      <c r="WJM5" s="379"/>
      <c r="WJN5" s="380"/>
      <c r="WJO5" s="380"/>
      <c r="WJP5" s="380"/>
      <c r="WJQ5" s="378"/>
      <c r="WJR5" s="378"/>
      <c r="WJS5" s="603"/>
      <c r="WJT5" s="603"/>
      <c r="WJU5" s="379"/>
      <c r="WJV5" s="380"/>
      <c r="WJW5" s="380"/>
      <c r="WJX5" s="380"/>
      <c r="WJY5" s="378"/>
      <c r="WJZ5" s="378"/>
      <c r="WKA5" s="603"/>
      <c r="WKB5" s="603"/>
      <c r="WKC5" s="379"/>
      <c r="WKD5" s="380"/>
      <c r="WKE5" s="380"/>
      <c r="WKF5" s="380"/>
      <c r="WKG5" s="378"/>
      <c r="WKH5" s="378"/>
      <c r="WKI5" s="603"/>
      <c r="WKJ5" s="603"/>
      <c r="WKK5" s="379"/>
      <c r="WKL5" s="380"/>
      <c r="WKM5" s="380"/>
      <c r="WKN5" s="380"/>
      <c r="WKO5" s="378"/>
      <c r="WKP5" s="378"/>
      <c r="WKQ5" s="603"/>
      <c r="WKR5" s="603"/>
      <c r="WKS5" s="379"/>
      <c r="WKT5" s="380"/>
      <c r="WKU5" s="380"/>
      <c r="WKV5" s="380"/>
      <c r="WKW5" s="378"/>
      <c r="WKX5" s="378"/>
      <c r="WKY5" s="603"/>
      <c r="WKZ5" s="603"/>
      <c r="WLA5" s="379"/>
      <c r="WLB5" s="380"/>
      <c r="WLC5" s="380"/>
      <c r="WLD5" s="380"/>
      <c r="WLE5" s="378"/>
      <c r="WLF5" s="378"/>
      <c r="WLG5" s="603"/>
      <c r="WLH5" s="603"/>
      <c r="WLI5" s="379"/>
      <c r="WLJ5" s="380"/>
      <c r="WLK5" s="380"/>
      <c r="WLL5" s="380"/>
      <c r="WLM5" s="378"/>
      <c r="WLN5" s="378"/>
      <c r="WLO5" s="603"/>
      <c r="WLP5" s="603"/>
      <c r="WLQ5" s="379"/>
      <c r="WLR5" s="380"/>
      <c r="WLS5" s="380"/>
      <c r="WLT5" s="380"/>
      <c r="WLU5" s="378"/>
      <c r="WLV5" s="378"/>
      <c r="WLW5" s="603"/>
      <c r="WLX5" s="603"/>
      <c r="WLY5" s="379"/>
      <c r="WLZ5" s="380"/>
      <c r="WMA5" s="380"/>
      <c r="WMB5" s="380"/>
      <c r="WMC5" s="378"/>
      <c r="WMD5" s="378"/>
      <c r="WME5" s="603"/>
      <c r="WMF5" s="603"/>
      <c r="WMG5" s="379"/>
      <c r="WMH5" s="380"/>
      <c r="WMI5" s="380"/>
      <c r="WMJ5" s="380"/>
      <c r="WMK5" s="378"/>
      <c r="WML5" s="378"/>
      <c r="WMM5" s="603"/>
      <c r="WMN5" s="603"/>
      <c r="WMO5" s="379"/>
      <c r="WMP5" s="380"/>
      <c r="WMQ5" s="380"/>
      <c r="WMR5" s="380"/>
      <c r="WMS5" s="378"/>
      <c r="WMT5" s="378"/>
      <c r="WMU5" s="603"/>
      <c r="WMV5" s="603"/>
      <c r="WMW5" s="379"/>
      <c r="WMX5" s="380"/>
      <c r="WMY5" s="380"/>
      <c r="WMZ5" s="380"/>
      <c r="WNA5" s="378"/>
      <c r="WNB5" s="378"/>
      <c r="WNC5" s="603"/>
      <c r="WND5" s="603"/>
      <c r="WNE5" s="379"/>
      <c r="WNF5" s="380"/>
      <c r="WNG5" s="380"/>
      <c r="WNH5" s="380"/>
      <c r="WNI5" s="378"/>
      <c r="WNJ5" s="378"/>
      <c r="WNK5" s="603"/>
      <c r="WNL5" s="603"/>
      <c r="WNM5" s="379"/>
      <c r="WNN5" s="380"/>
      <c r="WNO5" s="380"/>
      <c r="WNP5" s="380"/>
      <c r="WNQ5" s="378"/>
      <c r="WNR5" s="378"/>
      <c r="WNS5" s="603"/>
      <c r="WNT5" s="603"/>
      <c r="WNU5" s="379"/>
      <c r="WNV5" s="380"/>
      <c r="WNW5" s="380"/>
      <c r="WNX5" s="380"/>
      <c r="WNY5" s="378"/>
      <c r="WNZ5" s="378"/>
      <c r="WOA5" s="603"/>
      <c r="WOB5" s="603"/>
      <c r="WOC5" s="379"/>
      <c r="WOD5" s="380"/>
      <c r="WOE5" s="380"/>
      <c r="WOF5" s="380"/>
      <c r="WOG5" s="378"/>
      <c r="WOH5" s="378"/>
      <c r="WOI5" s="603"/>
      <c r="WOJ5" s="603"/>
      <c r="WOK5" s="379"/>
      <c r="WOL5" s="380"/>
      <c r="WOM5" s="380"/>
      <c r="WON5" s="380"/>
      <c r="WOO5" s="378"/>
      <c r="WOP5" s="378"/>
      <c r="WOQ5" s="603"/>
      <c r="WOR5" s="603"/>
      <c r="WOS5" s="379"/>
      <c r="WOT5" s="380"/>
      <c r="WOU5" s="380"/>
      <c r="WOV5" s="380"/>
      <c r="WOW5" s="378"/>
      <c r="WOX5" s="378"/>
      <c r="WOY5" s="603"/>
      <c r="WOZ5" s="603"/>
      <c r="WPA5" s="379"/>
      <c r="WPB5" s="380"/>
      <c r="WPC5" s="380"/>
      <c r="WPD5" s="380"/>
      <c r="WPE5" s="378"/>
      <c r="WPF5" s="378"/>
      <c r="WPG5" s="603"/>
      <c r="WPH5" s="603"/>
      <c r="WPI5" s="379"/>
      <c r="WPJ5" s="380"/>
      <c r="WPK5" s="380"/>
      <c r="WPL5" s="380"/>
      <c r="WPM5" s="378"/>
      <c r="WPN5" s="378"/>
      <c r="WPO5" s="603"/>
      <c r="WPP5" s="603"/>
      <c r="WPQ5" s="379"/>
      <c r="WPR5" s="380"/>
      <c r="WPS5" s="380"/>
      <c r="WPT5" s="380"/>
      <c r="WPU5" s="378"/>
      <c r="WPV5" s="378"/>
      <c r="WPW5" s="603"/>
      <c r="WPX5" s="603"/>
      <c r="WPY5" s="379"/>
      <c r="WPZ5" s="380"/>
      <c r="WQA5" s="380"/>
      <c r="WQB5" s="380"/>
      <c r="WQC5" s="378"/>
      <c r="WQD5" s="378"/>
      <c r="WQE5" s="603"/>
      <c r="WQF5" s="603"/>
      <c r="WQG5" s="379"/>
      <c r="WQH5" s="380"/>
      <c r="WQI5" s="380"/>
      <c r="WQJ5" s="380"/>
      <c r="WQK5" s="378"/>
      <c r="WQL5" s="378"/>
      <c r="WQM5" s="603"/>
      <c r="WQN5" s="603"/>
      <c r="WQO5" s="379"/>
      <c r="WQP5" s="380"/>
      <c r="WQQ5" s="380"/>
      <c r="WQR5" s="380"/>
      <c r="WQS5" s="378"/>
      <c r="WQT5" s="378"/>
      <c r="WQU5" s="603"/>
      <c r="WQV5" s="603"/>
      <c r="WQW5" s="379"/>
      <c r="WQX5" s="380"/>
      <c r="WQY5" s="380"/>
      <c r="WQZ5" s="380"/>
      <c r="WRA5" s="378"/>
      <c r="WRB5" s="378"/>
      <c r="WRC5" s="603"/>
      <c r="WRD5" s="603"/>
      <c r="WRE5" s="379"/>
      <c r="WRF5" s="380"/>
      <c r="WRG5" s="380"/>
      <c r="WRH5" s="380"/>
      <c r="WRI5" s="378"/>
      <c r="WRJ5" s="378"/>
      <c r="WRK5" s="603"/>
      <c r="WRL5" s="603"/>
      <c r="WRM5" s="379"/>
      <c r="WRN5" s="380"/>
      <c r="WRO5" s="380"/>
      <c r="WRP5" s="380"/>
      <c r="WRQ5" s="378"/>
      <c r="WRR5" s="378"/>
      <c r="WRS5" s="603"/>
      <c r="WRT5" s="603"/>
      <c r="WRU5" s="379"/>
      <c r="WRV5" s="380"/>
      <c r="WRW5" s="380"/>
      <c r="WRX5" s="380"/>
      <c r="WRY5" s="378"/>
      <c r="WRZ5" s="378"/>
      <c r="WSA5" s="603"/>
      <c r="WSB5" s="603"/>
      <c r="WSC5" s="379"/>
      <c r="WSD5" s="380"/>
      <c r="WSE5" s="380"/>
      <c r="WSF5" s="380"/>
      <c r="WSG5" s="378"/>
      <c r="WSH5" s="378"/>
      <c r="WSI5" s="603"/>
      <c r="WSJ5" s="603"/>
      <c r="WSK5" s="379"/>
      <c r="WSL5" s="380"/>
      <c r="WSM5" s="380"/>
      <c r="WSN5" s="380"/>
      <c r="WSO5" s="378"/>
      <c r="WSP5" s="378"/>
      <c r="WSQ5" s="603"/>
      <c r="WSR5" s="603"/>
      <c r="WSS5" s="379"/>
      <c r="WST5" s="380"/>
      <c r="WSU5" s="380"/>
      <c r="WSV5" s="380"/>
      <c r="WSW5" s="378"/>
      <c r="WSX5" s="378"/>
      <c r="WSY5" s="603"/>
      <c r="WSZ5" s="603"/>
      <c r="WTA5" s="379"/>
      <c r="WTB5" s="380"/>
      <c r="WTC5" s="380"/>
      <c r="WTD5" s="380"/>
      <c r="WTE5" s="378"/>
      <c r="WTF5" s="378"/>
      <c r="WTG5" s="603"/>
      <c r="WTH5" s="603"/>
      <c r="WTI5" s="379"/>
      <c r="WTJ5" s="380"/>
      <c r="WTK5" s="380"/>
      <c r="WTL5" s="380"/>
      <c r="WTM5" s="378"/>
      <c r="WTN5" s="378"/>
      <c r="WTO5" s="603"/>
      <c r="WTP5" s="603"/>
      <c r="WTQ5" s="379"/>
      <c r="WTR5" s="380"/>
      <c r="WTS5" s="380"/>
      <c r="WTT5" s="380"/>
      <c r="WTU5" s="378"/>
      <c r="WTV5" s="378"/>
      <c r="WTW5" s="603"/>
      <c r="WTX5" s="603"/>
      <c r="WTY5" s="379"/>
      <c r="WTZ5" s="380"/>
      <c r="WUA5" s="380"/>
      <c r="WUB5" s="380"/>
      <c r="WUC5" s="378"/>
      <c r="WUD5" s="378"/>
      <c r="WUE5" s="603"/>
      <c r="WUF5" s="603"/>
      <c r="WUG5" s="379"/>
      <c r="WUH5" s="380"/>
      <c r="WUI5" s="380"/>
      <c r="WUJ5" s="380"/>
      <c r="WUK5" s="378"/>
      <c r="WUL5" s="378"/>
      <c r="WUM5" s="603"/>
      <c r="WUN5" s="603"/>
      <c r="WUO5" s="379"/>
      <c r="WUP5" s="380"/>
      <c r="WUQ5" s="380"/>
      <c r="WUR5" s="380"/>
      <c r="WUS5" s="378"/>
      <c r="WUT5" s="378"/>
      <c r="WUU5" s="603"/>
      <c r="WUV5" s="603"/>
      <c r="WUW5" s="379"/>
      <c r="WUX5" s="380"/>
      <c r="WUY5" s="380"/>
      <c r="WUZ5" s="380"/>
      <c r="WVA5" s="378"/>
      <c r="WVB5" s="378"/>
      <c r="WVC5" s="603"/>
      <c r="WVD5" s="603"/>
      <c r="WVE5" s="379"/>
      <c r="WVF5" s="380"/>
      <c r="WVG5" s="380"/>
      <c r="WVH5" s="380"/>
      <c r="WVI5" s="378"/>
      <c r="WVJ5" s="378"/>
      <c r="WVK5" s="603"/>
      <c r="WVL5" s="603"/>
      <c r="WVM5" s="379"/>
      <c r="WVN5" s="380"/>
      <c r="WVO5" s="380"/>
      <c r="WVP5" s="380"/>
      <c r="WVQ5" s="378"/>
      <c r="WVR5" s="378"/>
      <c r="WVS5" s="603"/>
      <c r="WVT5" s="603"/>
      <c r="WVU5" s="379"/>
      <c r="WVV5" s="380"/>
      <c r="WVW5" s="380"/>
      <c r="WVX5" s="380"/>
      <c r="WVY5" s="378"/>
      <c r="WVZ5" s="378"/>
      <c r="WWA5" s="603"/>
      <c r="WWB5" s="603"/>
      <c r="WWC5" s="379"/>
      <c r="WWD5" s="380"/>
      <c r="WWE5" s="380"/>
      <c r="WWF5" s="380"/>
      <c r="WWG5" s="378"/>
      <c r="WWH5" s="378"/>
      <c r="WWI5" s="603"/>
      <c r="WWJ5" s="603"/>
      <c r="WWK5" s="379"/>
      <c r="WWL5" s="380"/>
      <c r="WWM5" s="380"/>
      <c r="WWN5" s="380"/>
      <c r="WWO5" s="378"/>
      <c r="WWP5" s="378"/>
      <c r="WWQ5" s="603"/>
      <c r="WWR5" s="603"/>
      <c r="WWS5" s="379"/>
      <c r="WWT5" s="380"/>
      <c r="WWU5" s="380"/>
      <c r="WWV5" s="380"/>
      <c r="WWW5" s="378"/>
      <c r="WWX5" s="378"/>
      <c r="WWY5" s="603"/>
      <c r="WWZ5" s="603"/>
      <c r="WXA5" s="379"/>
      <c r="WXB5" s="380"/>
      <c r="WXC5" s="380"/>
      <c r="WXD5" s="380"/>
      <c r="WXE5" s="378"/>
      <c r="WXF5" s="378"/>
      <c r="WXG5" s="603"/>
      <c r="WXH5" s="603"/>
      <c r="WXI5" s="379"/>
      <c r="WXJ5" s="380"/>
      <c r="WXK5" s="380"/>
      <c r="WXL5" s="380"/>
      <c r="WXM5" s="378"/>
      <c r="WXN5" s="378"/>
      <c r="WXO5" s="603"/>
      <c r="WXP5" s="603"/>
      <c r="WXQ5" s="379"/>
      <c r="WXR5" s="380"/>
      <c r="WXS5" s="380"/>
      <c r="WXT5" s="380"/>
      <c r="WXU5" s="378"/>
      <c r="WXV5" s="378"/>
      <c r="WXW5" s="603"/>
      <c r="WXX5" s="603"/>
      <c r="WXY5" s="379"/>
      <c r="WXZ5" s="380"/>
      <c r="WYA5" s="380"/>
      <c r="WYB5" s="380"/>
      <c r="WYC5" s="378"/>
      <c r="WYD5" s="378"/>
      <c r="WYE5" s="603"/>
      <c r="WYF5" s="603"/>
      <c r="WYG5" s="379"/>
      <c r="WYH5" s="380"/>
      <c r="WYI5" s="380"/>
      <c r="WYJ5" s="380"/>
      <c r="WYK5" s="378"/>
      <c r="WYL5" s="378"/>
      <c r="WYM5" s="603"/>
      <c r="WYN5" s="603"/>
      <c r="WYO5" s="379"/>
      <c r="WYP5" s="380"/>
      <c r="WYQ5" s="380"/>
      <c r="WYR5" s="380"/>
      <c r="WYS5" s="378"/>
      <c r="WYT5" s="378"/>
      <c r="WYU5" s="603"/>
      <c r="WYV5" s="603"/>
      <c r="WYW5" s="379"/>
      <c r="WYX5" s="380"/>
      <c r="WYY5" s="380"/>
      <c r="WYZ5" s="380"/>
      <c r="WZA5" s="378"/>
      <c r="WZB5" s="378"/>
      <c r="WZC5" s="603"/>
      <c r="WZD5" s="603"/>
      <c r="WZE5" s="379"/>
      <c r="WZF5" s="380"/>
      <c r="WZG5" s="380"/>
      <c r="WZH5" s="380"/>
      <c r="WZI5" s="378"/>
      <c r="WZJ5" s="378"/>
      <c r="WZK5" s="603"/>
      <c r="WZL5" s="603"/>
      <c r="WZM5" s="379"/>
      <c r="WZN5" s="380"/>
      <c r="WZO5" s="380"/>
      <c r="WZP5" s="380"/>
      <c r="WZQ5" s="378"/>
      <c r="WZR5" s="378"/>
      <c r="WZS5" s="603"/>
      <c r="WZT5" s="603"/>
      <c r="WZU5" s="379"/>
      <c r="WZV5" s="380"/>
      <c r="WZW5" s="380"/>
      <c r="WZX5" s="380"/>
      <c r="WZY5" s="378"/>
      <c r="WZZ5" s="378"/>
      <c r="XAA5" s="603"/>
      <c r="XAB5" s="603"/>
      <c r="XAC5" s="379"/>
      <c r="XAD5" s="380"/>
      <c r="XAE5" s="380"/>
      <c r="XAF5" s="380"/>
      <c r="XAG5" s="378"/>
      <c r="XAH5" s="378"/>
      <c r="XAI5" s="603"/>
      <c r="XAJ5" s="603"/>
      <c r="XAK5" s="379"/>
      <c r="XAL5" s="380"/>
      <c r="XAM5" s="380"/>
      <c r="XAN5" s="380"/>
      <c r="XAO5" s="378"/>
      <c r="XAP5" s="378"/>
      <c r="XAQ5" s="603"/>
      <c r="XAR5" s="603"/>
      <c r="XAS5" s="379"/>
      <c r="XAT5" s="380"/>
      <c r="XAU5" s="380"/>
      <c r="XAV5" s="380"/>
      <c r="XAW5" s="378"/>
      <c r="XAX5" s="378"/>
      <c r="XAY5" s="603"/>
      <c r="XAZ5" s="603"/>
      <c r="XBA5" s="379"/>
      <c r="XBB5" s="380"/>
      <c r="XBC5" s="380"/>
      <c r="XBD5" s="380"/>
      <c r="XBE5" s="378"/>
      <c r="XBF5" s="378"/>
      <c r="XBG5" s="603"/>
      <c r="XBH5" s="603"/>
      <c r="XBI5" s="379"/>
      <c r="XBJ5" s="380"/>
      <c r="XBK5" s="380"/>
      <c r="XBL5" s="380"/>
      <c r="XBM5" s="378"/>
      <c r="XBN5" s="378"/>
      <c r="XBO5" s="603"/>
      <c r="XBP5" s="603"/>
      <c r="XBQ5" s="379"/>
      <c r="XBR5" s="380"/>
      <c r="XBS5" s="380"/>
      <c r="XBT5" s="380"/>
      <c r="XBU5" s="378"/>
      <c r="XBV5" s="378"/>
      <c r="XBW5" s="603"/>
      <c r="XBX5" s="603"/>
      <c r="XBY5" s="379"/>
      <c r="XBZ5" s="380"/>
      <c r="XCA5" s="380"/>
      <c r="XCB5" s="380"/>
      <c r="XCC5" s="378"/>
      <c r="XCD5" s="378"/>
      <c r="XCE5" s="603"/>
      <c r="XCF5" s="603"/>
      <c r="XCG5" s="379"/>
      <c r="XCH5" s="380"/>
      <c r="XCI5" s="380"/>
      <c r="XCJ5" s="380"/>
      <c r="XCK5" s="378"/>
      <c r="XCL5" s="378"/>
      <c r="XCM5" s="603"/>
      <c r="XCN5" s="603"/>
      <c r="XCO5" s="379"/>
      <c r="XCP5" s="380"/>
      <c r="XCQ5" s="380"/>
      <c r="XCR5" s="380"/>
      <c r="XCS5" s="378"/>
      <c r="XCT5" s="378"/>
      <c r="XCU5" s="603"/>
      <c r="XCV5" s="603"/>
      <c r="XCW5" s="379"/>
      <c r="XCX5" s="380"/>
      <c r="XCY5" s="380"/>
      <c r="XCZ5" s="380"/>
      <c r="XDA5" s="378"/>
      <c r="XDB5" s="378"/>
      <c r="XDC5" s="603"/>
      <c r="XDD5" s="603"/>
      <c r="XDE5" s="379"/>
      <c r="XDF5" s="380"/>
      <c r="XDG5" s="380"/>
      <c r="XDH5" s="380"/>
      <c r="XDI5" s="378"/>
      <c r="XDJ5" s="378"/>
      <c r="XDK5" s="603"/>
      <c r="XDL5" s="603"/>
      <c r="XDM5" s="379"/>
      <c r="XDN5" s="380"/>
      <c r="XDO5" s="380"/>
      <c r="XDP5" s="380"/>
      <c r="XDQ5" s="378"/>
      <c r="XDR5" s="378"/>
      <c r="XDS5" s="603"/>
      <c r="XDT5" s="603"/>
      <c r="XDU5" s="379"/>
      <c r="XDV5" s="380"/>
      <c r="XDW5" s="380"/>
      <c r="XDX5" s="380"/>
      <c r="XDY5" s="378"/>
      <c r="XDZ5" s="378"/>
      <c r="XEA5" s="603"/>
      <c r="XEB5" s="603"/>
      <c r="XEC5" s="379"/>
      <c r="XED5" s="380"/>
      <c r="XEE5" s="380"/>
      <c r="XEF5" s="380"/>
      <c r="XEG5" s="378"/>
      <c r="XEH5" s="378"/>
      <c r="XEI5" s="603"/>
      <c r="XEJ5" s="603"/>
      <c r="XEK5" s="379"/>
      <c r="XEL5" s="380"/>
      <c r="XEM5" s="380"/>
      <c r="XEN5" s="380"/>
      <c r="XEO5" s="378"/>
      <c r="XEP5" s="378"/>
      <c r="XEQ5" s="603"/>
      <c r="XER5" s="603"/>
      <c r="XES5" s="379"/>
      <c r="XET5" s="380"/>
      <c r="XEU5" s="380"/>
      <c r="XEV5" s="380"/>
      <c r="XEW5" s="378"/>
      <c r="XEX5" s="378"/>
      <c r="XEY5" s="603"/>
      <c r="XEZ5" s="603"/>
      <c r="XFA5" s="379"/>
      <c r="XFB5" s="380"/>
      <c r="XFC5" s="380"/>
      <c r="XFD5" s="380"/>
    </row>
    <row r="6" spans="1:16384" s="146" customFormat="1" ht="29.25" customHeight="1">
      <c r="A6" s="409" t="s">
        <v>228</v>
      </c>
      <c r="B6" s="394" t="s">
        <v>10961</v>
      </c>
      <c r="C6" s="618" t="s">
        <v>172</v>
      </c>
      <c r="D6" s="618"/>
      <c r="E6" s="395" t="s">
        <v>1466</v>
      </c>
      <c r="F6" s="396">
        <v>1</v>
      </c>
      <c r="G6" s="393">
        <v>13402.79</v>
      </c>
      <c r="H6" s="410">
        <v>13402.79</v>
      </c>
    </row>
    <row r="7" spans="1:16384" s="146" customFormat="1" ht="12.75" customHeight="1">
      <c r="A7" s="417" t="s">
        <v>234</v>
      </c>
      <c r="B7" s="402" t="s">
        <v>10962</v>
      </c>
      <c r="C7" s="620" t="s">
        <v>235</v>
      </c>
      <c r="D7" s="620"/>
      <c r="E7" s="403" t="s">
        <v>1466</v>
      </c>
      <c r="F7" s="404">
        <v>1</v>
      </c>
      <c r="G7" s="405">
        <v>10464.879999999999</v>
      </c>
      <c r="H7" s="418">
        <v>10464.879999999999</v>
      </c>
    </row>
    <row r="8" spans="1:16384" s="146" customFormat="1" ht="12.75" customHeight="1">
      <c r="A8" s="417" t="s">
        <v>234</v>
      </c>
      <c r="B8" s="402" t="s">
        <v>10963</v>
      </c>
      <c r="C8" s="620" t="s">
        <v>235</v>
      </c>
      <c r="D8" s="620"/>
      <c r="E8" s="403" t="s">
        <v>6</v>
      </c>
      <c r="F8" s="404">
        <v>1</v>
      </c>
      <c r="G8" s="405">
        <v>1024.33</v>
      </c>
      <c r="H8" s="418">
        <v>1024.33</v>
      </c>
    </row>
    <row r="9" spans="1:16384" s="146" customFormat="1" ht="12.75" customHeight="1">
      <c r="A9" s="417" t="s">
        <v>234</v>
      </c>
      <c r="B9" s="402" t="s">
        <v>10964</v>
      </c>
      <c r="C9" s="620" t="s">
        <v>235</v>
      </c>
      <c r="D9" s="620"/>
      <c r="E9" s="403" t="s">
        <v>6</v>
      </c>
      <c r="F9" s="404">
        <v>1</v>
      </c>
      <c r="G9" s="405">
        <v>228.25</v>
      </c>
      <c r="H9" s="418">
        <v>228.25</v>
      </c>
    </row>
    <row r="10" spans="1:16384" s="146" customFormat="1" ht="13.95" customHeight="1">
      <c r="A10" s="417" t="s">
        <v>234</v>
      </c>
      <c r="B10" s="402" t="s">
        <v>10965</v>
      </c>
      <c r="C10" s="620" t="s">
        <v>235</v>
      </c>
      <c r="D10" s="620"/>
      <c r="E10" s="403" t="s">
        <v>6</v>
      </c>
      <c r="F10" s="404">
        <v>1</v>
      </c>
      <c r="G10" s="405">
        <v>481.85</v>
      </c>
      <c r="H10" s="418">
        <v>481.85</v>
      </c>
    </row>
    <row r="11" spans="1:16384" s="146" customFormat="1" ht="39.6" customHeight="1">
      <c r="A11" s="417" t="s">
        <v>234</v>
      </c>
      <c r="B11" s="402" t="s">
        <v>10966</v>
      </c>
      <c r="C11" s="620" t="s">
        <v>235</v>
      </c>
      <c r="D11" s="620"/>
      <c r="E11" s="403" t="s">
        <v>6</v>
      </c>
      <c r="F11" s="404">
        <v>1</v>
      </c>
      <c r="G11" s="405">
        <v>1203.48</v>
      </c>
      <c r="H11" s="418">
        <v>1203.48</v>
      </c>
    </row>
    <row r="12" spans="1:16384" s="146" customFormat="1" ht="26.4">
      <c r="A12" s="413"/>
      <c r="B12" s="431"/>
      <c r="C12" s="431" t="s">
        <v>240</v>
      </c>
      <c r="D12" s="432">
        <v>0</v>
      </c>
      <c r="E12" s="431" t="s">
        <v>241</v>
      </c>
      <c r="F12" s="432">
        <v>0</v>
      </c>
      <c r="G12" s="431" t="s">
        <v>242</v>
      </c>
      <c r="H12" s="414">
        <v>0</v>
      </c>
    </row>
    <row r="13" spans="1:16384" s="146" customFormat="1" ht="13.8" thickBot="1">
      <c r="A13" s="413"/>
      <c r="B13" s="431"/>
      <c r="C13" s="431" t="s">
        <v>243</v>
      </c>
      <c r="D13" s="432">
        <v>3990.01</v>
      </c>
      <c r="E13" s="431"/>
      <c r="F13" s="621" t="s">
        <v>244</v>
      </c>
      <c r="G13" s="621"/>
      <c r="H13" s="414">
        <v>17392.8</v>
      </c>
    </row>
    <row r="14" spans="1:16384" s="146" customFormat="1" ht="13.8" thickTop="1">
      <c r="A14" s="415"/>
      <c r="B14" s="401"/>
      <c r="C14" s="401"/>
      <c r="D14" s="401"/>
      <c r="E14" s="401"/>
      <c r="F14" s="401"/>
      <c r="G14" s="401"/>
      <c r="H14" s="416"/>
    </row>
    <row r="15" spans="1:16384" s="146" customFormat="1" ht="13.8">
      <c r="A15" s="407" t="s">
        <v>10967</v>
      </c>
      <c r="B15" s="378" t="s">
        <v>5</v>
      </c>
      <c r="C15" s="603" t="s">
        <v>223</v>
      </c>
      <c r="D15" s="603"/>
      <c r="E15" s="379" t="s">
        <v>224</v>
      </c>
      <c r="F15" s="380" t="s">
        <v>225</v>
      </c>
      <c r="G15" s="380" t="s">
        <v>226</v>
      </c>
      <c r="H15" s="408" t="s">
        <v>227</v>
      </c>
    </row>
    <row r="16" spans="1:16384" s="146" customFormat="1" ht="26.4" customHeight="1">
      <c r="A16" s="409" t="s">
        <v>228</v>
      </c>
      <c r="B16" s="394" t="s">
        <v>10968</v>
      </c>
      <c r="C16" s="618" t="s">
        <v>172</v>
      </c>
      <c r="D16" s="618"/>
      <c r="E16" s="395" t="s">
        <v>14</v>
      </c>
      <c r="F16" s="396">
        <v>1</v>
      </c>
      <c r="G16" s="393">
        <v>180.37</v>
      </c>
      <c r="H16" s="410">
        <v>180.37</v>
      </c>
    </row>
    <row r="17" spans="1:8" ht="12.75" customHeight="1">
      <c r="A17" s="411" t="s">
        <v>229</v>
      </c>
      <c r="B17" s="397" t="s">
        <v>230</v>
      </c>
      <c r="C17" s="619" t="s">
        <v>172</v>
      </c>
      <c r="D17" s="619"/>
      <c r="E17" s="398" t="s">
        <v>231</v>
      </c>
      <c r="F17" s="399">
        <v>0.4</v>
      </c>
      <c r="G17" s="400">
        <v>23.16</v>
      </c>
      <c r="H17" s="412">
        <v>9.26</v>
      </c>
    </row>
    <row r="18" spans="1:8" ht="12.75" customHeight="1">
      <c r="A18" s="411" t="s">
        <v>229</v>
      </c>
      <c r="B18" s="397" t="s">
        <v>233</v>
      </c>
      <c r="C18" s="619" t="s">
        <v>172</v>
      </c>
      <c r="D18" s="619"/>
      <c r="E18" s="398" t="s">
        <v>231</v>
      </c>
      <c r="F18" s="399">
        <v>0.4</v>
      </c>
      <c r="G18" s="400">
        <v>18.850000000000001</v>
      </c>
      <c r="H18" s="412">
        <v>7.54</v>
      </c>
    </row>
    <row r="19" spans="1:8" ht="12.75" customHeight="1">
      <c r="A19" s="417" t="s">
        <v>234</v>
      </c>
      <c r="B19" s="402" t="s">
        <v>237</v>
      </c>
      <c r="C19" s="620" t="s">
        <v>235</v>
      </c>
      <c r="D19" s="620"/>
      <c r="E19" s="403" t="s">
        <v>236</v>
      </c>
      <c r="F19" s="404">
        <v>0.41</v>
      </c>
      <c r="G19" s="405">
        <v>175</v>
      </c>
      <c r="H19" s="418">
        <v>71.75</v>
      </c>
    </row>
    <row r="20" spans="1:8" ht="13.95" customHeight="1">
      <c r="A20" s="417" t="s">
        <v>234</v>
      </c>
      <c r="B20" s="402" t="s">
        <v>10969</v>
      </c>
      <c r="C20" s="620" t="s">
        <v>235</v>
      </c>
      <c r="D20" s="620"/>
      <c r="E20" s="403" t="s">
        <v>238</v>
      </c>
      <c r="F20" s="404">
        <v>0.1</v>
      </c>
      <c r="G20" s="405">
        <v>18.2</v>
      </c>
      <c r="H20" s="418">
        <v>1.82</v>
      </c>
    </row>
    <row r="21" spans="1:8" ht="26.4" customHeight="1">
      <c r="A21" s="417" t="s">
        <v>234</v>
      </c>
      <c r="B21" s="402" t="s">
        <v>10970</v>
      </c>
      <c r="C21" s="620" t="s">
        <v>235</v>
      </c>
      <c r="D21" s="620"/>
      <c r="E21" s="403" t="s">
        <v>14</v>
      </c>
      <c r="F21" s="404">
        <v>1</v>
      </c>
      <c r="G21" s="405">
        <v>90</v>
      </c>
      <c r="H21" s="418">
        <v>90</v>
      </c>
    </row>
    <row r="22" spans="1:8" ht="13.2" customHeight="1">
      <c r="A22" s="413"/>
      <c r="B22" s="431"/>
      <c r="C22" s="431" t="s">
        <v>240</v>
      </c>
      <c r="D22" s="432">
        <v>6.0250862682806599</v>
      </c>
      <c r="E22" s="431" t="s">
        <v>241</v>
      </c>
      <c r="F22" s="432">
        <v>4.97</v>
      </c>
      <c r="G22" s="431" t="s">
        <v>242</v>
      </c>
      <c r="H22" s="414">
        <v>11</v>
      </c>
    </row>
    <row r="23" spans="1:8" ht="13.2" customHeight="1" thickBot="1">
      <c r="A23" s="413"/>
      <c r="B23" s="431"/>
      <c r="C23" s="431" t="s">
        <v>243</v>
      </c>
      <c r="D23" s="432">
        <v>53.69</v>
      </c>
      <c r="E23" s="431"/>
      <c r="F23" s="621" t="s">
        <v>244</v>
      </c>
      <c r="G23" s="621"/>
      <c r="H23" s="414">
        <v>234.06</v>
      </c>
    </row>
    <row r="24" spans="1:8" ht="13.2" customHeight="1" thickTop="1">
      <c r="A24" s="415"/>
      <c r="B24" s="401"/>
      <c r="C24" s="401"/>
      <c r="D24" s="401"/>
      <c r="E24" s="401"/>
      <c r="F24" s="401"/>
      <c r="G24" s="401"/>
      <c r="H24" s="416"/>
    </row>
    <row r="25" spans="1:8" ht="13.2" customHeight="1">
      <c r="A25" s="407" t="s">
        <v>10971</v>
      </c>
      <c r="B25" s="378" t="s">
        <v>5</v>
      </c>
      <c r="C25" s="603" t="s">
        <v>223</v>
      </c>
      <c r="D25" s="603"/>
      <c r="E25" s="379" t="s">
        <v>224</v>
      </c>
      <c r="F25" s="380" t="s">
        <v>225</v>
      </c>
      <c r="G25" s="380" t="s">
        <v>226</v>
      </c>
      <c r="H25" s="408" t="s">
        <v>227</v>
      </c>
    </row>
    <row r="26" spans="1:8" ht="26.4" customHeight="1">
      <c r="A26" s="409" t="s">
        <v>228</v>
      </c>
      <c r="B26" s="394" t="s">
        <v>10972</v>
      </c>
      <c r="C26" s="618" t="s">
        <v>10973</v>
      </c>
      <c r="D26" s="618"/>
      <c r="E26" s="395" t="s">
        <v>6</v>
      </c>
      <c r="F26" s="396">
        <v>1</v>
      </c>
      <c r="G26" s="393">
        <v>15000</v>
      </c>
      <c r="H26" s="410">
        <v>15000</v>
      </c>
    </row>
    <row r="27" spans="1:8" ht="26.4" customHeight="1">
      <c r="A27" s="417" t="s">
        <v>234</v>
      </c>
      <c r="B27" s="402" t="s">
        <v>10974</v>
      </c>
      <c r="C27" s="620" t="s">
        <v>235</v>
      </c>
      <c r="D27" s="620"/>
      <c r="E27" s="403" t="s">
        <v>6</v>
      </c>
      <c r="F27" s="404">
        <v>1</v>
      </c>
      <c r="G27" s="405">
        <v>15000</v>
      </c>
      <c r="H27" s="418">
        <v>15000</v>
      </c>
    </row>
    <row r="28" spans="1:8" ht="13.95" customHeight="1">
      <c r="A28" s="413"/>
      <c r="B28" s="431"/>
      <c r="C28" s="431" t="s">
        <v>240</v>
      </c>
      <c r="D28" s="432">
        <v>0</v>
      </c>
      <c r="E28" s="431" t="s">
        <v>241</v>
      </c>
      <c r="F28" s="432">
        <v>0</v>
      </c>
      <c r="G28" s="431" t="s">
        <v>242</v>
      </c>
      <c r="H28" s="414">
        <v>0</v>
      </c>
    </row>
    <row r="29" spans="1:8" ht="13.8" thickBot="1">
      <c r="A29" s="413"/>
      <c r="B29" s="431"/>
      <c r="C29" s="431" t="s">
        <v>243</v>
      </c>
      <c r="D29" s="432">
        <v>4465.5</v>
      </c>
      <c r="E29" s="431"/>
      <c r="F29" s="621" t="s">
        <v>244</v>
      </c>
      <c r="G29" s="621"/>
      <c r="H29" s="414">
        <v>19465.5</v>
      </c>
    </row>
    <row r="30" spans="1:8" ht="13.95" customHeight="1" thickTop="1">
      <c r="A30" s="415"/>
      <c r="B30" s="401"/>
      <c r="C30" s="401"/>
      <c r="D30" s="401"/>
      <c r="E30" s="401"/>
      <c r="F30" s="401"/>
      <c r="G30" s="401"/>
      <c r="H30" s="416"/>
    </row>
    <row r="31" spans="1:8" ht="39.6" customHeight="1">
      <c r="A31" s="407" t="s">
        <v>198</v>
      </c>
      <c r="B31" s="378" t="s">
        <v>5</v>
      </c>
      <c r="C31" s="603" t="s">
        <v>223</v>
      </c>
      <c r="D31" s="603"/>
      <c r="E31" s="379" t="s">
        <v>224</v>
      </c>
      <c r="F31" s="380" t="s">
        <v>225</v>
      </c>
      <c r="G31" s="380" t="s">
        <v>226</v>
      </c>
      <c r="H31" s="408" t="s">
        <v>227</v>
      </c>
    </row>
    <row r="32" spans="1:8" ht="12.75" customHeight="1">
      <c r="A32" s="409" t="s">
        <v>228</v>
      </c>
      <c r="B32" s="394" t="s">
        <v>10975</v>
      </c>
      <c r="C32" s="618" t="s">
        <v>246</v>
      </c>
      <c r="D32" s="618"/>
      <c r="E32" s="395" t="s">
        <v>231</v>
      </c>
      <c r="F32" s="396">
        <v>1</v>
      </c>
      <c r="G32" s="393">
        <v>36</v>
      </c>
      <c r="H32" s="410">
        <v>36</v>
      </c>
    </row>
    <row r="33" spans="1:8" ht="12.75" customHeight="1">
      <c r="A33" s="411" t="s">
        <v>229</v>
      </c>
      <c r="B33" s="397" t="s">
        <v>10976</v>
      </c>
      <c r="C33" s="619" t="s">
        <v>246</v>
      </c>
      <c r="D33" s="619"/>
      <c r="E33" s="398" t="s">
        <v>231</v>
      </c>
      <c r="F33" s="399">
        <v>1</v>
      </c>
      <c r="G33" s="400">
        <v>0.6</v>
      </c>
      <c r="H33" s="412">
        <v>0.6</v>
      </c>
    </row>
    <row r="34" spans="1:8" ht="26.4" customHeight="1">
      <c r="A34" s="417" t="s">
        <v>234</v>
      </c>
      <c r="B34" s="402" t="s">
        <v>10977</v>
      </c>
      <c r="C34" s="620" t="s">
        <v>264</v>
      </c>
      <c r="D34" s="620"/>
      <c r="E34" s="403" t="s">
        <v>231</v>
      </c>
      <c r="F34" s="404">
        <v>1.2020827000000001</v>
      </c>
      <c r="G34" s="405">
        <v>27.38</v>
      </c>
      <c r="H34" s="418">
        <v>32.909999999999997</v>
      </c>
    </row>
    <row r="35" spans="1:8" ht="13.2" customHeight="1">
      <c r="A35" s="417" t="s">
        <v>234</v>
      </c>
      <c r="B35" s="402" t="s">
        <v>291</v>
      </c>
      <c r="C35" s="620" t="s">
        <v>288</v>
      </c>
      <c r="D35" s="620"/>
      <c r="E35" s="403" t="s">
        <v>231</v>
      </c>
      <c r="F35" s="404">
        <v>1</v>
      </c>
      <c r="G35" s="405">
        <v>1.1399999999999999</v>
      </c>
      <c r="H35" s="418">
        <v>1.1399999999999999</v>
      </c>
    </row>
    <row r="36" spans="1:8" ht="39.6" customHeight="1">
      <c r="A36" s="417" t="s">
        <v>234</v>
      </c>
      <c r="B36" s="402" t="s">
        <v>292</v>
      </c>
      <c r="C36" s="620" t="s">
        <v>293</v>
      </c>
      <c r="D36" s="620"/>
      <c r="E36" s="403" t="s">
        <v>231</v>
      </c>
      <c r="F36" s="404">
        <v>1</v>
      </c>
      <c r="G36" s="405">
        <v>7.0000000000000007E-2</v>
      </c>
      <c r="H36" s="418">
        <v>7.0000000000000007E-2</v>
      </c>
    </row>
    <row r="37" spans="1:8" ht="39.6" customHeight="1">
      <c r="A37" s="417" t="s">
        <v>234</v>
      </c>
      <c r="B37" s="402" t="s">
        <v>328</v>
      </c>
      <c r="C37" s="620" t="s">
        <v>250</v>
      </c>
      <c r="D37" s="620"/>
      <c r="E37" s="403" t="s">
        <v>231</v>
      </c>
      <c r="F37" s="404">
        <v>1</v>
      </c>
      <c r="G37" s="405">
        <v>0.11</v>
      </c>
      <c r="H37" s="418">
        <v>0.11</v>
      </c>
    </row>
    <row r="38" spans="1:8" ht="13.2" customHeight="1">
      <c r="A38" s="417" t="s">
        <v>234</v>
      </c>
      <c r="B38" s="402" t="s">
        <v>329</v>
      </c>
      <c r="C38" s="620" t="s">
        <v>250</v>
      </c>
      <c r="D38" s="620"/>
      <c r="E38" s="403" t="s">
        <v>231</v>
      </c>
      <c r="F38" s="404">
        <v>1</v>
      </c>
      <c r="G38" s="405">
        <v>1.17</v>
      </c>
      <c r="H38" s="418">
        <v>1.17</v>
      </c>
    </row>
    <row r="39" spans="1:8" ht="13.2" customHeight="1">
      <c r="A39" s="413"/>
      <c r="B39" s="431"/>
      <c r="C39" s="431" t="s">
        <v>240</v>
      </c>
      <c r="D39" s="432">
        <v>18.354603699999998</v>
      </c>
      <c r="E39" s="431" t="s">
        <v>241</v>
      </c>
      <c r="F39" s="432">
        <v>15.16</v>
      </c>
      <c r="G39" s="431" t="s">
        <v>242</v>
      </c>
      <c r="H39" s="414">
        <v>33.51</v>
      </c>
    </row>
    <row r="40" spans="1:8" ht="13.95" customHeight="1" thickBot="1">
      <c r="A40" s="413"/>
      <c r="B40" s="431"/>
      <c r="C40" s="431" t="s">
        <v>243</v>
      </c>
      <c r="D40" s="432">
        <v>10.71</v>
      </c>
      <c r="E40" s="431"/>
      <c r="F40" s="621" t="s">
        <v>244</v>
      </c>
      <c r="G40" s="621"/>
      <c r="H40" s="414">
        <v>46.71</v>
      </c>
    </row>
    <row r="41" spans="1:8" ht="13.2" customHeight="1" thickTop="1">
      <c r="A41" s="415"/>
      <c r="B41" s="401"/>
      <c r="C41" s="401"/>
      <c r="D41" s="401"/>
      <c r="E41" s="401"/>
      <c r="F41" s="401"/>
      <c r="G41" s="401"/>
      <c r="H41" s="416"/>
    </row>
    <row r="42" spans="1:8" ht="26.4" customHeight="1">
      <c r="A42" s="407" t="s">
        <v>10978</v>
      </c>
      <c r="B42" s="378" t="s">
        <v>5</v>
      </c>
      <c r="C42" s="603" t="s">
        <v>223</v>
      </c>
      <c r="D42" s="603"/>
      <c r="E42" s="379" t="s">
        <v>224</v>
      </c>
      <c r="F42" s="380" t="s">
        <v>225</v>
      </c>
      <c r="G42" s="380" t="s">
        <v>226</v>
      </c>
      <c r="H42" s="408" t="s">
        <v>227</v>
      </c>
    </row>
    <row r="43" spans="1:8" ht="39.6" customHeight="1">
      <c r="A43" s="409" t="s">
        <v>228</v>
      </c>
      <c r="B43" s="394" t="s">
        <v>10979</v>
      </c>
      <c r="C43" s="618" t="s">
        <v>246</v>
      </c>
      <c r="D43" s="618"/>
      <c r="E43" s="395" t="s">
        <v>231</v>
      </c>
      <c r="F43" s="396">
        <v>1</v>
      </c>
      <c r="G43" s="393">
        <v>118</v>
      </c>
      <c r="H43" s="410">
        <v>118</v>
      </c>
    </row>
    <row r="44" spans="1:8" ht="39.6" customHeight="1">
      <c r="A44" s="411" t="s">
        <v>229</v>
      </c>
      <c r="B44" s="397" t="s">
        <v>10980</v>
      </c>
      <c r="C44" s="619" t="s">
        <v>246</v>
      </c>
      <c r="D44" s="619"/>
      <c r="E44" s="398" t="s">
        <v>231</v>
      </c>
      <c r="F44" s="399">
        <v>1</v>
      </c>
      <c r="G44" s="400">
        <v>1.69</v>
      </c>
      <c r="H44" s="412">
        <v>1.69</v>
      </c>
    </row>
    <row r="45" spans="1:8" ht="26.4" customHeight="1">
      <c r="A45" s="417" t="s">
        <v>234</v>
      </c>
      <c r="B45" s="402" t="s">
        <v>10981</v>
      </c>
      <c r="C45" s="620" t="s">
        <v>264</v>
      </c>
      <c r="D45" s="620"/>
      <c r="E45" s="403" t="s">
        <v>231</v>
      </c>
      <c r="F45" s="404">
        <v>1.0442488999999999</v>
      </c>
      <c r="G45" s="405">
        <v>109.54</v>
      </c>
      <c r="H45" s="418">
        <v>114.38</v>
      </c>
    </row>
    <row r="46" spans="1:8" ht="26.4" customHeight="1">
      <c r="A46" s="417" t="s">
        <v>234</v>
      </c>
      <c r="B46" s="402" t="s">
        <v>291</v>
      </c>
      <c r="C46" s="620" t="s">
        <v>288</v>
      </c>
      <c r="D46" s="620"/>
      <c r="E46" s="403" t="s">
        <v>231</v>
      </c>
      <c r="F46" s="404">
        <v>1</v>
      </c>
      <c r="G46" s="405">
        <v>1.1399999999999999</v>
      </c>
      <c r="H46" s="418">
        <v>1.1399999999999999</v>
      </c>
    </row>
    <row r="47" spans="1:8" ht="39.6" customHeight="1">
      <c r="A47" s="417" t="s">
        <v>234</v>
      </c>
      <c r="B47" s="402" t="s">
        <v>292</v>
      </c>
      <c r="C47" s="620" t="s">
        <v>293</v>
      </c>
      <c r="D47" s="620"/>
      <c r="E47" s="403" t="s">
        <v>231</v>
      </c>
      <c r="F47" s="404">
        <v>1</v>
      </c>
      <c r="G47" s="405">
        <v>7.0000000000000007E-2</v>
      </c>
      <c r="H47" s="418">
        <v>7.0000000000000007E-2</v>
      </c>
    </row>
    <row r="48" spans="1:8" ht="26.4">
      <c r="A48" s="417" t="s">
        <v>234</v>
      </c>
      <c r="B48" s="402" t="s">
        <v>330</v>
      </c>
      <c r="C48" s="620" t="s">
        <v>250</v>
      </c>
      <c r="D48" s="620"/>
      <c r="E48" s="403" t="s">
        <v>231</v>
      </c>
      <c r="F48" s="404">
        <v>1</v>
      </c>
      <c r="G48" s="405">
        <v>0.01</v>
      </c>
      <c r="H48" s="418">
        <v>0.01</v>
      </c>
    </row>
    <row r="49" spans="1:8" ht="13.2" customHeight="1">
      <c r="A49" s="417" t="s">
        <v>234</v>
      </c>
      <c r="B49" s="402" t="s">
        <v>331</v>
      </c>
      <c r="C49" s="620" t="s">
        <v>250</v>
      </c>
      <c r="D49" s="620"/>
      <c r="E49" s="403" t="s">
        <v>231</v>
      </c>
      <c r="F49" s="404">
        <v>1</v>
      </c>
      <c r="G49" s="405">
        <v>0.71</v>
      </c>
      <c r="H49" s="418">
        <v>0.71</v>
      </c>
    </row>
    <row r="50" spans="1:8" ht="26.4" customHeight="1">
      <c r="A50" s="413"/>
      <c r="B50" s="431"/>
      <c r="C50" s="431" t="s">
        <v>240</v>
      </c>
      <c r="D50" s="432">
        <v>63.575614799999997</v>
      </c>
      <c r="E50" s="431" t="s">
        <v>241</v>
      </c>
      <c r="F50" s="432">
        <v>52.49</v>
      </c>
      <c r="G50" s="431" t="s">
        <v>242</v>
      </c>
      <c r="H50" s="414">
        <v>116.07</v>
      </c>
    </row>
    <row r="51" spans="1:8" ht="26.4" customHeight="1" thickBot="1">
      <c r="A51" s="413"/>
      <c r="B51" s="431"/>
      <c r="C51" s="431" t="s">
        <v>243</v>
      </c>
      <c r="D51" s="432">
        <v>35.119999999999997</v>
      </c>
      <c r="E51" s="431"/>
      <c r="F51" s="621" t="s">
        <v>244</v>
      </c>
      <c r="G51" s="621"/>
      <c r="H51" s="414">
        <v>153.12</v>
      </c>
    </row>
    <row r="52" spans="1:8" ht="13.2" customHeight="1" thickTop="1">
      <c r="A52" s="415"/>
      <c r="B52" s="401"/>
      <c r="C52" s="401"/>
      <c r="D52" s="401"/>
      <c r="E52" s="401"/>
      <c r="F52" s="401"/>
      <c r="G52" s="401"/>
      <c r="H52" s="416"/>
    </row>
    <row r="53" spans="1:8" ht="13.8">
      <c r="A53" s="407" t="s">
        <v>10982</v>
      </c>
      <c r="B53" s="378" t="s">
        <v>5</v>
      </c>
      <c r="C53" s="603" t="s">
        <v>223</v>
      </c>
      <c r="D53" s="603"/>
      <c r="E53" s="379" t="s">
        <v>224</v>
      </c>
      <c r="F53" s="380" t="s">
        <v>225</v>
      </c>
      <c r="G53" s="380" t="s">
        <v>226</v>
      </c>
      <c r="H53" s="408" t="s">
        <v>227</v>
      </c>
    </row>
    <row r="54" spans="1:8" ht="26.4" customHeight="1">
      <c r="A54" s="409" t="s">
        <v>228</v>
      </c>
      <c r="B54" s="394" t="s">
        <v>10983</v>
      </c>
      <c r="C54" s="618" t="s">
        <v>172</v>
      </c>
      <c r="D54" s="618"/>
      <c r="E54" s="395" t="s">
        <v>19</v>
      </c>
      <c r="F54" s="396">
        <v>1</v>
      </c>
      <c r="G54" s="393">
        <v>138.94999999999999</v>
      </c>
      <c r="H54" s="410">
        <v>138.94999999999999</v>
      </c>
    </row>
    <row r="55" spans="1:8" ht="26.4" customHeight="1">
      <c r="A55" s="411" t="s">
        <v>229</v>
      </c>
      <c r="B55" s="397" t="s">
        <v>233</v>
      </c>
      <c r="C55" s="619" t="s">
        <v>172</v>
      </c>
      <c r="D55" s="619"/>
      <c r="E55" s="398" t="s">
        <v>231</v>
      </c>
      <c r="F55" s="399">
        <v>3</v>
      </c>
      <c r="G55" s="400">
        <v>18.850000000000001</v>
      </c>
      <c r="H55" s="412">
        <v>56.55</v>
      </c>
    </row>
    <row r="56" spans="1:8" ht="39.6" customHeight="1">
      <c r="A56" s="417" t="s">
        <v>234</v>
      </c>
      <c r="B56" s="402" t="s">
        <v>10984</v>
      </c>
      <c r="C56" s="620" t="s">
        <v>250</v>
      </c>
      <c r="D56" s="620"/>
      <c r="E56" s="403" t="s">
        <v>10985</v>
      </c>
      <c r="F56" s="404">
        <v>0.3</v>
      </c>
      <c r="G56" s="405">
        <v>3.86</v>
      </c>
      <c r="H56" s="418">
        <v>1.1499999999999999</v>
      </c>
    </row>
    <row r="57" spans="1:8" ht="13.2" customHeight="1">
      <c r="A57" s="417" t="s">
        <v>234</v>
      </c>
      <c r="B57" s="402" t="s">
        <v>10986</v>
      </c>
      <c r="C57" s="620" t="s">
        <v>235</v>
      </c>
      <c r="D57" s="620"/>
      <c r="E57" s="403" t="s">
        <v>19</v>
      </c>
      <c r="F57" s="404">
        <v>1.25</v>
      </c>
      <c r="G57" s="405">
        <v>65</v>
      </c>
      <c r="H57" s="418">
        <v>81.25</v>
      </c>
    </row>
    <row r="58" spans="1:8" ht="26.4" customHeight="1">
      <c r="A58" s="413"/>
      <c r="B58" s="431"/>
      <c r="C58" s="431" t="s">
        <v>240</v>
      </c>
      <c r="D58" s="432">
        <v>19.061181999999999</v>
      </c>
      <c r="E58" s="431" t="s">
        <v>241</v>
      </c>
      <c r="F58" s="432">
        <v>15.74</v>
      </c>
      <c r="G58" s="431" t="s">
        <v>242</v>
      </c>
      <c r="H58" s="414">
        <v>34.799999999999997</v>
      </c>
    </row>
    <row r="59" spans="1:8" ht="26.4" customHeight="1" thickBot="1">
      <c r="A59" s="413"/>
      <c r="B59" s="431"/>
      <c r="C59" s="431" t="s">
        <v>243</v>
      </c>
      <c r="D59" s="432">
        <v>41.36</v>
      </c>
      <c r="E59" s="431"/>
      <c r="F59" s="621" t="s">
        <v>244</v>
      </c>
      <c r="G59" s="621"/>
      <c r="H59" s="414">
        <v>180.31</v>
      </c>
    </row>
    <row r="60" spans="1:8" ht="13.2" customHeight="1" thickTop="1">
      <c r="A60" s="415"/>
      <c r="B60" s="401"/>
      <c r="C60" s="401"/>
      <c r="D60" s="401"/>
      <c r="E60" s="401"/>
      <c r="F60" s="401"/>
      <c r="G60" s="401"/>
      <c r="H60" s="416"/>
    </row>
    <row r="61" spans="1:8" ht="13.2" customHeight="1">
      <c r="A61" s="407" t="s">
        <v>10987</v>
      </c>
      <c r="B61" s="378" t="s">
        <v>5</v>
      </c>
      <c r="C61" s="603" t="s">
        <v>223</v>
      </c>
      <c r="D61" s="603"/>
      <c r="E61" s="379" t="s">
        <v>224</v>
      </c>
      <c r="F61" s="380" t="s">
        <v>225</v>
      </c>
      <c r="G61" s="380" t="s">
        <v>226</v>
      </c>
      <c r="H61" s="408" t="s">
        <v>227</v>
      </c>
    </row>
    <row r="62" spans="1:8" ht="13.2" customHeight="1">
      <c r="A62" s="409" t="s">
        <v>228</v>
      </c>
      <c r="B62" s="394" t="s">
        <v>10988</v>
      </c>
      <c r="C62" s="618" t="s">
        <v>10989</v>
      </c>
      <c r="D62" s="618"/>
      <c r="E62" s="395" t="s">
        <v>207</v>
      </c>
      <c r="F62" s="396">
        <v>1</v>
      </c>
      <c r="G62" s="393">
        <v>85</v>
      </c>
      <c r="H62" s="410">
        <v>85</v>
      </c>
    </row>
    <row r="63" spans="1:8" ht="12.75" customHeight="1">
      <c r="A63" s="411" t="s">
        <v>229</v>
      </c>
      <c r="B63" s="397" t="s">
        <v>278</v>
      </c>
      <c r="C63" s="619" t="s">
        <v>246</v>
      </c>
      <c r="D63" s="619"/>
      <c r="E63" s="398" t="s">
        <v>231</v>
      </c>
      <c r="F63" s="399">
        <v>0.316</v>
      </c>
      <c r="G63" s="400">
        <v>23.44</v>
      </c>
      <c r="H63" s="412">
        <v>7.4</v>
      </c>
    </row>
    <row r="64" spans="1:8" ht="12.75" customHeight="1">
      <c r="A64" s="411" t="s">
        <v>229</v>
      </c>
      <c r="B64" s="397" t="s">
        <v>233</v>
      </c>
      <c r="C64" s="619" t="s">
        <v>246</v>
      </c>
      <c r="D64" s="619"/>
      <c r="E64" s="398" t="s">
        <v>231</v>
      </c>
      <c r="F64" s="399">
        <v>0.36599999999999999</v>
      </c>
      <c r="G64" s="400">
        <v>18.850000000000001</v>
      </c>
      <c r="H64" s="412">
        <v>6.89</v>
      </c>
    </row>
    <row r="65" spans="1:8" ht="12.75" customHeight="1">
      <c r="A65" s="417" t="s">
        <v>234</v>
      </c>
      <c r="B65" s="402" t="s">
        <v>10990</v>
      </c>
      <c r="C65" s="620" t="s">
        <v>235</v>
      </c>
      <c r="D65" s="620"/>
      <c r="E65" s="403" t="s">
        <v>238</v>
      </c>
      <c r="F65" s="404">
        <v>32.731901899999997</v>
      </c>
      <c r="G65" s="405">
        <v>1.26</v>
      </c>
      <c r="H65" s="418">
        <v>41.24</v>
      </c>
    </row>
    <row r="66" spans="1:8" ht="12.75" customHeight="1">
      <c r="A66" s="417" t="s">
        <v>234</v>
      </c>
      <c r="B66" s="402" t="s">
        <v>10991</v>
      </c>
      <c r="C66" s="620" t="s">
        <v>235</v>
      </c>
      <c r="D66" s="620"/>
      <c r="E66" s="403" t="s">
        <v>19</v>
      </c>
      <c r="F66" s="404">
        <v>6.7000000000000004E-2</v>
      </c>
      <c r="G66" s="405">
        <v>98.77</v>
      </c>
      <c r="H66" s="418">
        <v>6.61</v>
      </c>
    </row>
    <row r="67" spans="1:8" ht="12.75" customHeight="1">
      <c r="A67" s="417" t="s">
        <v>234</v>
      </c>
      <c r="B67" s="402" t="s">
        <v>10992</v>
      </c>
      <c r="C67" s="620" t="s">
        <v>235</v>
      </c>
      <c r="D67" s="620"/>
      <c r="E67" s="403" t="s">
        <v>19</v>
      </c>
      <c r="F67" s="404">
        <v>8.5999999999999993E-2</v>
      </c>
      <c r="G67" s="405">
        <v>198.95</v>
      </c>
      <c r="H67" s="418">
        <v>17.100000000000001</v>
      </c>
    </row>
    <row r="68" spans="1:8" ht="39.6" customHeight="1">
      <c r="A68" s="417" t="s">
        <v>234</v>
      </c>
      <c r="B68" s="402" t="s">
        <v>10993</v>
      </c>
      <c r="C68" s="620" t="s">
        <v>235</v>
      </c>
      <c r="D68" s="620"/>
      <c r="E68" s="403" t="s">
        <v>207</v>
      </c>
      <c r="F68" s="404">
        <v>0.34</v>
      </c>
      <c r="G68" s="405">
        <v>14.3</v>
      </c>
      <c r="H68" s="418">
        <v>4.8600000000000003</v>
      </c>
    </row>
    <row r="69" spans="1:8" ht="39.6" customHeight="1">
      <c r="A69" s="417" t="s">
        <v>234</v>
      </c>
      <c r="B69" s="402" t="s">
        <v>10994</v>
      </c>
      <c r="C69" s="620" t="s">
        <v>235</v>
      </c>
      <c r="D69" s="620"/>
      <c r="E69" s="403" t="s">
        <v>207</v>
      </c>
      <c r="F69" s="404">
        <v>0.109</v>
      </c>
      <c r="G69" s="405">
        <v>8.26</v>
      </c>
      <c r="H69" s="418">
        <v>0.9</v>
      </c>
    </row>
    <row r="70" spans="1:8" ht="39.6" customHeight="1">
      <c r="A70" s="413"/>
      <c r="B70" s="431"/>
      <c r="C70" s="431" t="s">
        <v>240</v>
      </c>
      <c r="D70" s="432">
        <v>5.0939365722736483</v>
      </c>
      <c r="E70" s="431" t="s">
        <v>241</v>
      </c>
      <c r="F70" s="432">
        <v>4.21</v>
      </c>
      <c r="G70" s="431" t="s">
        <v>242</v>
      </c>
      <c r="H70" s="414">
        <v>9.3000000000000007</v>
      </c>
    </row>
    <row r="71" spans="1:8" ht="13.2" customHeight="1" thickBot="1">
      <c r="A71" s="413"/>
      <c r="B71" s="431"/>
      <c r="C71" s="431" t="s">
        <v>243</v>
      </c>
      <c r="D71" s="432">
        <v>25.3</v>
      </c>
      <c r="E71" s="431"/>
      <c r="F71" s="621" t="s">
        <v>244</v>
      </c>
      <c r="G71" s="621"/>
      <c r="H71" s="414">
        <v>110.3</v>
      </c>
    </row>
    <row r="72" spans="1:8" ht="39.6" customHeight="1" thickTop="1">
      <c r="A72" s="415"/>
      <c r="B72" s="401"/>
      <c r="C72" s="401"/>
      <c r="D72" s="401"/>
      <c r="E72" s="401"/>
      <c r="F72" s="401"/>
      <c r="G72" s="401"/>
      <c r="H72" s="416"/>
    </row>
    <row r="73" spans="1:8" ht="39.6" customHeight="1">
      <c r="A73" s="407" t="s">
        <v>10995</v>
      </c>
      <c r="B73" s="378" t="s">
        <v>5</v>
      </c>
      <c r="C73" s="603" t="s">
        <v>223</v>
      </c>
      <c r="D73" s="603"/>
      <c r="E73" s="379" t="s">
        <v>224</v>
      </c>
      <c r="F73" s="380" t="s">
        <v>225</v>
      </c>
      <c r="G73" s="380" t="s">
        <v>226</v>
      </c>
      <c r="H73" s="408" t="s">
        <v>227</v>
      </c>
    </row>
    <row r="74" spans="1:8" ht="13.2" customHeight="1">
      <c r="A74" s="409" t="s">
        <v>228</v>
      </c>
      <c r="B74" s="394" t="s">
        <v>10996</v>
      </c>
      <c r="C74" s="618" t="s">
        <v>10997</v>
      </c>
      <c r="D74" s="618"/>
      <c r="E74" s="395" t="s">
        <v>207</v>
      </c>
      <c r="F74" s="396">
        <v>1</v>
      </c>
      <c r="G74" s="393">
        <v>80.53</v>
      </c>
      <c r="H74" s="410">
        <v>80.53</v>
      </c>
    </row>
    <row r="75" spans="1:8" ht="12.75" customHeight="1">
      <c r="A75" s="411" t="s">
        <v>229</v>
      </c>
      <c r="B75" s="397" t="s">
        <v>278</v>
      </c>
      <c r="C75" s="619" t="s">
        <v>246</v>
      </c>
      <c r="D75" s="619"/>
      <c r="E75" s="398" t="s">
        <v>231</v>
      </c>
      <c r="F75" s="399">
        <v>0.27500000000000002</v>
      </c>
      <c r="G75" s="400">
        <v>23.44</v>
      </c>
      <c r="H75" s="412">
        <v>6.44</v>
      </c>
    </row>
    <row r="76" spans="1:8" ht="13.2" customHeight="1">
      <c r="A76" s="411" t="s">
        <v>229</v>
      </c>
      <c r="B76" s="397" t="s">
        <v>233</v>
      </c>
      <c r="C76" s="619" t="s">
        <v>246</v>
      </c>
      <c r="D76" s="619"/>
      <c r="E76" s="398" t="s">
        <v>231</v>
      </c>
      <c r="F76" s="399">
        <v>0.32700000000000001</v>
      </c>
      <c r="G76" s="400">
        <v>18.850000000000001</v>
      </c>
      <c r="H76" s="412">
        <v>6.16</v>
      </c>
    </row>
    <row r="77" spans="1:8" ht="39.6" customHeight="1">
      <c r="A77" s="417" t="s">
        <v>234</v>
      </c>
      <c r="B77" s="402" t="s">
        <v>10990</v>
      </c>
      <c r="C77" s="620" t="s">
        <v>235</v>
      </c>
      <c r="D77" s="620"/>
      <c r="E77" s="403" t="s">
        <v>238</v>
      </c>
      <c r="F77" s="404">
        <v>31.1</v>
      </c>
      <c r="G77" s="405">
        <v>1.26</v>
      </c>
      <c r="H77" s="418">
        <v>39.18</v>
      </c>
    </row>
    <row r="78" spans="1:8" ht="39.6" customHeight="1">
      <c r="A78" s="417" t="s">
        <v>234</v>
      </c>
      <c r="B78" s="402" t="s">
        <v>10991</v>
      </c>
      <c r="C78" s="620" t="s">
        <v>235</v>
      </c>
      <c r="D78" s="620"/>
      <c r="E78" s="403" t="s">
        <v>19</v>
      </c>
      <c r="F78" s="404">
        <v>6.7000000000000004E-2</v>
      </c>
      <c r="G78" s="405">
        <v>98.77</v>
      </c>
      <c r="H78" s="418">
        <v>6.61</v>
      </c>
    </row>
    <row r="79" spans="1:8" ht="39.6" customHeight="1">
      <c r="A79" s="417" t="s">
        <v>234</v>
      </c>
      <c r="B79" s="402" t="s">
        <v>10992</v>
      </c>
      <c r="C79" s="620" t="s">
        <v>235</v>
      </c>
      <c r="D79" s="620"/>
      <c r="E79" s="403" t="s">
        <v>19</v>
      </c>
      <c r="F79" s="404">
        <v>8.1000000000000003E-2</v>
      </c>
      <c r="G79" s="405">
        <v>198.95</v>
      </c>
      <c r="H79" s="418">
        <v>16.11</v>
      </c>
    </row>
    <row r="80" spans="1:8" ht="39.6" customHeight="1">
      <c r="A80" s="417" t="s">
        <v>234</v>
      </c>
      <c r="B80" s="402" t="s">
        <v>10993</v>
      </c>
      <c r="C80" s="620" t="s">
        <v>235</v>
      </c>
      <c r="D80" s="620"/>
      <c r="E80" s="403" t="s">
        <v>207</v>
      </c>
      <c r="F80" s="404">
        <v>0.35899999999999999</v>
      </c>
      <c r="G80" s="405">
        <v>14.3</v>
      </c>
      <c r="H80" s="418">
        <v>5.13</v>
      </c>
    </row>
    <row r="81" spans="1:8" ht="39.6" customHeight="1">
      <c r="A81" s="417" t="s">
        <v>234</v>
      </c>
      <c r="B81" s="402" t="s">
        <v>10994</v>
      </c>
      <c r="C81" s="620" t="s">
        <v>235</v>
      </c>
      <c r="D81" s="620"/>
      <c r="E81" s="403" t="s">
        <v>207</v>
      </c>
      <c r="F81" s="404">
        <v>0.109</v>
      </c>
      <c r="G81" s="405">
        <v>8.26</v>
      </c>
      <c r="H81" s="418">
        <v>0.9</v>
      </c>
    </row>
    <row r="82" spans="1:8" ht="39.6" customHeight="1">
      <c r="A82" s="413"/>
      <c r="B82" s="431"/>
      <c r="C82" s="431" t="s">
        <v>240</v>
      </c>
      <c r="D82" s="432">
        <v>4.4859505942925999</v>
      </c>
      <c r="E82" s="431" t="s">
        <v>241</v>
      </c>
      <c r="F82" s="432">
        <v>3.7</v>
      </c>
      <c r="G82" s="431" t="s">
        <v>242</v>
      </c>
      <c r="H82" s="414">
        <v>8.19</v>
      </c>
    </row>
    <row r="83" spans="1:8" ht="26.4" customHeight="1" thickBot="1">
      <c r="A83" s="413"/>
      <c r="B83" s="431"/>
      <c r="C83" s="431" t="s">
        <v>243</v>
      </c>
      <c r="D83" s="432">
        <v>23.97</v>
      </c>
      <c r="E83" s="431"/>
      <c r="F83" s="621" t="s">
        <v>244</v>
      </c>
      <c r="G83" s="621"/>
      <c r="H83" s="414">
        <v>104.5</v>
      </c>
    </row>
    <row r="84" spans="1:8" ht="39.6" customHeight="1" thickTop="1">
      <c r="A84" s="415"/>
      <c r="B84" s="401"/>
      <c r="C84" s="401"/>
      <c r="D84" s="401"/>
      <c r="E84" s="401"/>
      <c r="F84" s="401"/>
      <c r="G84" s="401"/>
      <c r="H84" s="416"/>
    </row>
    <row r="85" spans="1:8" ht="12.75" customHeight="1">
      <c r="A85" s="407" t="s">
        <v>10998</v>
      </c>
      <c r="B85" s="378" t="s">
        <v>5</v>
      </c>
      <c r="C85" s="603" t="s">
        <v>223</v>
      </c>
      <c r="D85" s="603"/>
      <c r="E85" s="379" t="s">
        <v>224</v>
      </c>
      <c r="F85" s="380" t="s">
        <v>225</v>
      </c>
      <c r="G85" s="380" t="s">
        <v>226</v>
      </c>
      <c r="H85" s="408" t="s">
        <v>227</v>
      </c>
    </row>
    <row r="86" spans="1:8" ht="12.75" customHeight="1">
      <c r="A86" s="409" t="s">
        <v>228</v>
      </c>
      <c r="B86" s="394" t="s">
        <v>10999</v>
      </c>
      <c r="C86" s="618" t="s">
        <v>10989</v>
      </c>
      <c r="D86" s="618"/>
      <c r="E86" s="395" t="s">
        <v>14</v>
      </c>
      <c r="F86" s="396">
        <v>1</v>
      </c>
      <c r="G86" s="393">
        <v>97</v>
      </c>
      <c r="H86" s="410">
        <v>97</v>
      </c>
    </row>
    <row r="87" spans="1:8" ht="12.75" customHeight="1">
      <c r="A87" s="411" t="s">
        <v>229</v>
      </c>
      <c r="B87" s="397" t="s">
        <v>278</v>
      </c>
      <c r="C87" s="619" t="s">
        <v>246</v>
      </c>
      <c r="D87" s="619"/>
      <c r="E87" s="398" t="s">
        <v>231</v>
      </c>
      <c r="F87" s="399">
        <v>0.40799999999999997</v>
      </c>
      <c r="G87" s="400">
        <v>23.44</v>
      </c>
      <c r="H87" s="412">
        <v>9.56</v>
      </c>
    </row>
    <row r="88" spans="1:8" ht="25.5" customHeight="1">
      <c r="A88" s="411" t="s">
        <v>229</v>
      </c>
      <c r="B88" s="397" t="s">
        <v>233</v>
      </c>
      <c r="C88" s="619" t="s">
        <v>246</v>
      </c>
      <c r="D88" s="619"/>
      <c r="E88" s="398" t="s">
        <v>231</v>
      </c>
      <c r="F88" s="399">
        <v>1.7150000000000001</v>
      </c>
      <c r="G88" s="400">
        <v>18.850000000000001</v>
      </c>
      <c r="H88" s="412">
        <v>32.32</v>
      </c>
    </row>
    <row r="89" spans="1:8" ht="26.4" customHeight="1">
      <c r="A89" s="417" t="s">
        <v>234</v>
      </c>
      <c r="B89" s="402" t="s">
        <v>10990</v>
      </c>
      <c r="C89" s="620" t="s">
        <v>235</v>
      </c>
      <c r="D89" s="620"/>
      <c r="E89" s="403" t="s">
        <v>238</v>
      </c>
      <c r="F89" s="404">
        <v>27.1251535</v>
      </c>
      <c r="G89" s="405">
        <v>1.26</v>
      </c>
      <c r="H89" s="418">
        <v>34.17</v>
      </c>
    </row>
    <row r="90" spans="1:8" ht="26.4" customHeight="1">
      <c r="A90" s="417" t="s">
        <v>234</v>
      </c>
      <c r="B90" s="402" t="s">
        <v>10991</v>
      </c>
      <c r="C90" s="620" t="s">
        <v>235</v>
      </c>
      <c r="D90" s="620"/>
      <c r="E90" s="403" t="s">
        <v>19</v>
      </c>
      <c r="F90" s="404">
        <v>5.6000000000000001E-2</v>
      </c>
      <c r="G90" s="405">
        <v>98.77</v>
      </c>
      <c r="H90" s="418">
        <v>5.53</v>
      </c>
    </row>
    <row r="91" spans="1:8" ht="39.6" customHeight="1">
      <c r="A91" s="417" t="s">
        <v>234</v>
      </c>
      <c r="B91" s="402" t="s">
        <v>11000</v>
      </c>
      <c r="C91" s="620" t="s">
        <v>235</v>
      </c>
      <c r="D91" s="620"/>
      <c r="E91" s="403" t="s">
        <v>19</v>
      </c>
      <c r="F91" s="404">
        <v>1.7999999999999999E-2</v>
      </c>
      <c r="G91" s="405">
        <v>187.93</v>
      </c>
      <c r="H91" s="418">
        <v>3.38</v>
      </c>
    </row>
    <row r="92" spans="1:8" ht="39.6" customHeight="1">
      <c r="A92" s="417" t="s">
        <v>234</v>
      </c>
      <c r="B92" s="402" t="s">
        <v>11001</v>
      </c>
      <c r="C92" s="620" t="s">
        <v>235</v>
      </c>
      <c r="D92" s="620"/>
      <c r="E92" s="403" t="s">
        <v>207</v>
      </c>
      <c r="F92" s="404">
        <v>1.462</v>
      </c>
      <c r="G92" s="405">
        <v>2.63</v>
      </c>
      <c r="H92" s="418">
        <v>3.84</v>
      </c>
    </row>
    <row r="93" spans="1:8" ht="39.6" customHeight="1">
      <c r="A93" s="417" t="s">
        <v>234</v>
      </c>
      <c r="B93" s="402" t="s">
        <v>11002</v>
      </c>
      <c r="C93" s="620" t="s">
        <v>235</v>
      </c>
      <c r="D93" s="620"/>
      <c r="E93" s="403" t="s">
        <v>19</v>
      </c>
      <c r="F93" s="404">
        <v>4.1000000000000002E-2</v>
      </c>
      <c r="G93" s="405">
        <v>200</v>
      </c>
      <c r="H93" s="418">
        <v>8.1999999999999993</v>
      </c>
    </row>
    <row r="94" spans="1:8" ht="26.4">
      <c r="A94" s="413"/>
      <c r="B94" s="431"/>
      <c r="C94" s="431" t="s">
        <v>240</v>
      </c>
      <c r="D94" s="432">
        <v>14.471161746179547</v>
      </c>
      <c r="E94" s="431" t="s">
        <v>241</v>
      </c>
      <c r="F94" s="432">
        <v>11.95</v>
      </c>
      <c r="G94" s="431" t="s">
        <v>242</v>
      </c>
      <c r="H94" s="414">
        <v>26.42</v>
      </c>
    </row>
    <row r="95" spans="1:8" ht="13.95" customHeight="1" thickBot="1">
      <c r="A95" s="413"/>
      <c r="B95" s="431"/>
      <c r="C95" s="431" t="s">
        <v>243</v>
      </c>
      <c r="D95" s="432">
        <v>28.87</v>
      </c>
      <c r="E95" s="431"/>
      <c r="F95" s="621" t="s">
        <v>244</v>
      </c>
      <c r="G95" s="621"/>
      <c r="H95" s="414">
        <v>125.87</v>
      </c>
    </row>
    <row r="96" spans="1:8" ht="13.8" thickTop="1">
      <c r="A96" s="415"/>
      <c r="B96" s="401"/>
      <c r="C96" s="401"/>
      <c r="D96" s="401"/>
      <c r="E96" s="401"/>
      <c r="F96" s="401"/>
      <c r="G96" s="401"/>
      <c r="H96" s="416"/>
    </row>
    <row r="97" spans="1:8" ht="13.8">
      <c r="A97" s="407" t="s">
        <v>11003</v>
      </c>
      <c r="B97" s="378" t="s">
        <v>5</v>
      </c>
      <c r="C97" s="603" t="s">
        <v>223</v>
      </c>
      <c r="D97" s="603"/>
      <c r="E97" s="379" t="s">
        <v>224</v>
      </c>
      <c r="F97" s="380" t="s">
        <v>225</v>
      </c>
      <c r="G97" s="380" t="s">
        <v>226</v>
      </c>
      <c r="H97" s="408" t="s">
        <v>227</v>
      </c>
    </row>
    <row r="98" spans="1:8" ht="26.4" customHeight="1">
      <c r="A98" s="409" t="s">
        <v>228</v>
      </c>
      <c r="B98" s="394" t="s">
        <v>11004</v>
      </c>
      <c r="C98" s="618" t="s">
        <v>10997</v>
      </c>
      <c r="D98" s="618"/>
      <c r="E98" s="395" t="s">
        <v>14</v>
      </c>
      <c r="F98" s="396">
        <v>1</v>
      </c>
      <c r="G98" s="393">
        <v>140</v>
      </c>
      <c r="H98" s="410">
        <v>140</v>
      </c>
    </row>
    <row r="99" spans="1:8" ht="12.75" customHeight="1">
      <c r="A99" s="411" t="s">
        <v>229</v>
      </c>
      <c r="B99" s="397" t="s">
        <v>284</v>
      </c>
      <c r="C99" s="619" t="s">
        <v>246</v>
      </c>
      <c r="D99" s="619"/>
      <c r="E99" s="398" t="s">
        <v>231</v>
      </c>
      <c r="F99" s="399">
        <v>0.41499999999999998</v>
      </c>
      <c r="G99" s="400">
        <v>18.899999999999999</v>
      </c>
      <c r="H99" s="412">
        <v>7.84</v>
      </c>
    </row>
    <row r="100" spans="1:8" ht="12.75" customHeight="1">
      <c r="A100" s="411" t="s">
        <v>229</v>
      </c>
      <c r="B100" s="397" t="s">
        <v>302</v>
      </c>
      <c r="C100" s="619" t="s">
        <v>246</v>
      </c>
      <c r="D100" s="619"/>
      <c r="E100" s="398" t="s">
        <v>231</v>
      </c>
      <c r="F100" s="399">
        <v>0.41499999999999998</v>
      </c>
      <c r="G100" s="400">
        <v>23.28</v>
      </c>
      <c r="H100" s="412">
        <v>9.66</v>
      </c>
    </row>
    <row r="101" spans="1:8" ht="12.75" customHeight="1">
      <c r="A101" s="411" t="s">
        <v>229</v>
      </c>
      <c r="B101" s="397" t="s">
        <v>278</v>
      </c>
      <c r="C101" s="619" t="s">
        <v>246</v>
      </c>
      <c r="D101" s="619"/>
      <c r="E101" s="398" t="s">
        <v>231</v>
      </c>
      <c r="F101" s="399">
        <v>0.41899999999999998</v>
      </c>
      <c r="G101" s="400">
        <v>23.44</v>
      </c>
      <c r="H101" s="412">
        <v>9.82</v>
      </c>
    </row>
    <row r="102" spans="1:8" ht="25.5" customHeight="1">
      <c r="A102" s="411" t="s">
        <v>229</v>
      </c>
      <c r="B102" s="397" t="s">
        <v>233</v>
      </c>
      <c r="C102" s="619" t="s">
        <v>246</v>
      </c>
      <c r="D102" s="619"/>
      <c r="E102" s="398" t="s">
        <v>231</v>
      </c>
      <c r="F102" s="399">
        <v>1.143</v>
      </c>
      <c r="G102" s="400">
        <v>18.850000000000001</v>
      </c>
      <c r="H102" s="412">
        <v>21.54</v>
      </c>
    </row>
    <row r="103" spans="1:8">
      <c r="A103" s="417" t="s">
        <v>234</v>
      </c>
      <c r="B103" s="402" t="s">
        <v>10990</v>
      </c>
      <c r="C103" s="620" t="s">
        <v>235</v>
      </c>
      <c r="D103" s="620"/>
      <c r="E103" s="403" t="s">
        <v>238</v>
      </c>
      <c r="F103" s="404">
        <v>25.107423199999999</v>
      </c>
      <c r="G103" s="405">
        <v>1.26</v>
      </c>
      <c r="H103" s="418">
        <v>31.63</v>
      </c>
    </row>
    <row r="104" spans="1:8">
      <c r="A104" s="417" t="s">
        <v>234</v>
      </c>
      <c r="B104" s="402" t="s">
        <v>10991</v>
      </c>
      <c r="C104" s="620" t="s">
        <v>235</v>
      </c>
      <c r="D104" s="620"/>
      <c r="E104" s="403" t="s">
        <v>19</v>
      </c>
      <c r="F104" s="404">
        <v>4.9000000000000002E-2</v>
      </c>
      <c r="G104" s="405">
        <v>98.77</v>
      </c>
      <c r="H104" s="418">
        <v>4.83</v>
      </c>
    </row>
    <row r="105" spans="1:8" ht="13.95" customHeight="1">
      <c r="A105" s="417" t="s">
        <v>234</v>
      </c>
      <c r="B105" s="402" t="s">
        <v>10992</v>
      </c>
      <c r="C105" s="620" t="s">
        <v>235</v>
      </c>
      <c r="D105" s="620"/>
      <c r="E105" s="403" t="s">
        <v>19</v>
      </c>
      <c r="F105" s="404">
        <v>5.6000000000000001E-2</v>
      </c>
      <c r="G105" s="405">
        <v>198.95</v>
      </c>
      <c r="H105" s="418">
        <v>11.14</v>
      </c>
    </row>
    <row r="106" spans="1:8" ht="13.95" customHeight="1">
      <c r="A106" s="417" t="s">
        <v>234</v>
      </c>
      <c r="B106" s="402" t="s">
        <v>11005</v>
      </c>
      <c r="C106" s="620" t="s">
        <v>235</v>
      </c>
      <c r="D106" s="620"/>
      <c r="E106" s="403" t="s">
        <v>238</v>
      </c>
      <c r="F106" s="404">
        <v>4.0599999999999996</v>
      </c>
      <c r="G106" s="405">
        <v>9.67</v>
      </c>
      <c r="H106" s="418">
        <v>39.26</v>
      </c>
    </row>
    <row r="107" spans="1:8" ht="39.6" customHeight="1">
      <c r="A107" s="417" t="s">
        <v>234</v>
      </c>
      <c r="B107" s="402" t="s">
        <v>11006</v>
      </c>
      <c r="C107" s="620" t="s">
        <v>235</v>
      </c>
      <c r="D107" s="620"/>
      <c r="E107" s="403" t="s">
        <v>207</v>
      </c>
      <c r="F107" s="404">
        <v>1.36</v>
      </c>
      <c r="G107" s="405">
        <v>3.15</v>
      </c>
      <c r="H107" s="418">
        <v>4.28</v>
      </c>
    </row>
    <row r="108" spans="1:8" ht="26.4">
      <c r="A108" s="413"/>
      <c r="B108" s="431"/>
      <c r="C108" s="431" t="s">
        <v>240</v>
      </c>
      <c r="D108" s="432">
        <v>17.144109108834968</v>
      </c>
      <c r="E108" s="431" t="s">
        <v>241</v>
      </c>
      <c r="F108" s="432">
        <v>14.16</v>
      </c>
      <c r="G108" s="431" t="s">
        <v>242</v>
      </c>
      <c r="H108" s="414">
        <v>31.3</v>
      </c>
    </row>
    <row r="109" spans="1:8" ht="13.2" customHeight="1" thickBot="1">
      <c r="A109" s="413"/>
      <c r="B109" s="431"/>
      <c r="C109" s="431" t="s">
        <v>243</v>
      </c>
      <c r="D109" s="432">
        <v>41.67</v>
      </c>
      <c r="E109" s="431"/>
      <c r="F109" s="621" t="s">
        <v>244</v>
      </c>
      <c r="G109" s="621"/>
      <c r="H109" s="414">
        <v>181.67</v>
      </c>
    </row>
    <row r="110" spans="1:8" ht="13.8" thickTop="1">
      <c r="A110" s="415"/>
      <c r="B110" s="401"/>
      <c r="C110" s="401"/>
      <c r="D110" s="401"/>
      <c r="E110" s="401"/>
      <c r="F110" s="401"/>
      <c r="G110" s="401"/>
      <c r="H110" s="416"/>
    </row>
    <row r="111" spans="1:8" ht="13.8">
      <c r="A111" s="407" t="s">
        <v>11007</v>
      </c>
      <c r="B111" s="378" t="s">
        <v>5</v>
      </c>
      <c r="C111" s="603" t="s">
        <v>223</v>
      </c>
      <c r="D111" s="603"/>
      <c r="E111" s="379" t="s">
        <v>224</v>
      </c>
      <c r="F111" s="380" t="s">
        <v>225</v>
      </c>
      <c r="G111" s="380" t="s">
        <v>226</v>
      </c>
      <c r="H111" s="408" t="s">
        <v>227</v>
      </c>
    </row>
    <row r="112" spans="1:8" ht="26.4">
      <c r="A112" s="409" t="s">
        <v>228</v>
      </c>
      <c r="B112" s="394" t="s">
        <v>11008</v>
      </c>
      <c r="C112" s="618" t="s">
        <v>11009</v>
      </c>
      <c r="D112" s="618"/>
      <c r="E112" s="395" t="s">
        <v>58</v>
      </c>
      <c r="F112" s="396">
        <v>1</v>
      </c>
      <c r="G112" s="393">
        <v>1154.77</v>
      </c>
      <c r="H112" s="410">
        <v>1154.77</v>
      </c>
    </row>
    <row r="113" spans="1:8" ht="51" customHeight="1">
      <c r="A113" s="411" t="s">
        <v>229</v>
      </c>
      <c r="B113" s="397" t="s">
        <v>11010</v>
      </c>
      <c r="C113" s="619" t="s">
        <v>11011</v>
      </c>
      <c r="D113" s="619"/>
      <c r="E113" s="398" t="s">
        <v>19</v>
      </c>
      <c r="F113" s="399">
        <v>1.224</v>
      </c>
      <c r="G113" s="400">
        <v>45.3</v>
      </c>
      <c r="H113" s="412">
        <v>55.44</v>
      </c>
    </row>
    <row r="114" spans="1:8" ht="12.75" customHeight="1">
      <c r="A114" s="411" t="s">
        <v>229</v>
      </c>
      <c r="B114" s="397" t="s">
        <v>11012</v>
      </c>
      <c r="C114" s="619" t="s">
        <v>11013</v>
      </c>
      <c r="D114" s="619"/>
      <c r="E114" s="398" t="s">
        <v>22</v>
      </c>
      <c r="F114" s="399">
        <v>3.6</v>
      </c>
      <c r="G114" s="400">
        <v>42.25</v>
      </c>
      <c r="H114" s="412">
        <v>152.1</v>
      </c>
    </row>
    <row r="115" spans="1:8" ht="12.75" customHeight="1">
      <c r="A115" s="411" t="s">
        <v>229</v>
      </c>
      <c r="B115" s="397" t="s">
        <v>11014</v>
      </c>
      <c r="C115" s="619" t="s">
        <v>11015</v>
      </c>
      <c r="D115" s="619"/>
      <c r="E115" s="398" t="s">
        <v>14</v>
      </c>
      <c r="F115" s="399">
        <v>7.65</v>
      </c>
      <c r="G115" s="400">
        <v>13.75</v>
      </c>
      <c r="H115" s="412">
        <v>105.18</v>
      </c>
    </row>
    <row r="116" spans="1:8" ht="25.5" customHeight="1">
      <c r="A116" s="411" t="s">
        <v>229</v>
      </c>
      <c r="B116" s="397" t="s">
        <v>11016</v>
      </c>
      <c r="C116" s="619" t="s">
        <v>11017</v>
      </c>
      <c r="D116" s="619"/>
      <c r="E116" s="398" t="s">
        <v>14</v>
      </c>
      <c r="F116" s="399">
        <v>1.125</v>
      </c>
      <c r="G116" s="400">
        <v>147.28</v>
      </c>
      <c r="H116" s="412">
        <v>165.69</v>
      </c>
    </row>
    <row r="117" spans="1:8">
      <c r="A117" s="411" t="s">
        <v>229</v>
      </c>
      <c r="B117" s="397" t="s">
        <v>11018</v>
      </c>
      <c r="C117" s="619" t="s">
        <v>11019</v>
      </c>
      <c r="D117" s="619"/>
      <c r="E117" s="398" t="s">
        <v>19</v>
      </c>
      <c r="F117" s="399">
        <v>0.40799999999999997</v>
      </c>
      <c r="G117" s="400">
        <v>162.30000000000001</v>
      </c>
      <c r="H117" s="412">
        <v>66.209999999999994</v>
      </c>
    </row>
    <row r="118" spans="1:8" ht="13.2" customHeight="1">
      <c r="A118" s="411" t="s">
        <v>229</v>
      </c>
      <c r="B118" s="397" t="s">
        <v>11020</v>
      </c>
      <c r="C118" s="619" t="s">
        <v>11021</v>
      </c>
      <c r="D118" s="619"/>
      <c r="E118" s="398" t="s">
        <v>19</v>
      </c>
      <c r="F118" s="399">
        <v>0.76500000000000001</v>
      </c>
      <c r="G118" s="400">
        <v>797.59</v>
      </c>
      <c r="H118" s="412">
        <v>610.15</v>
      </c>
    </row>
    <row r="119" spans="1:8" ht="13.2" customHeight="1">
      <c r="A119" s="413"/>
      <c r="B119" s="431"/>
      <c r="C119" s="431" t="s">
        <v>240</v>
      </c>
      <c r="D119" s="432">
        <v>146.15216081502984</v>
      </c>
      <c r="E119" s="431" t="s">
        <v>241</v>
      </c>
      <c r="F119" s="432">
        <v>120.68</v>
      </c>
      <c r="G119" s="431" t="s">
        <v>242</v>
      </c>
      <c r="H119" s="414">
        <v>266.83</v>
      </c>
    </row>
    <row r="120" spans="1:8" ht="39.6" customHeight="1" thickBot="1">
      <c r="A120" s="413"/>
      <c r="B120" s="431"/>
      <c r="C120" s="431" t="s">
        <v>243</v>
      </c>
      <c r="D120" s="432">
        <v>343.77</v>
      </c>
      <c r="E120" s="431"/>
      <c r="F120" s="621" t="s">
        <v>244</v>
      </c>
      <c r="G120" s="621"/>
      <c r="H120" s="414">
        <v>1498.54</v>
      </c>
    </row>
    <row r="121" spans="1:8" ht="13.2" customHeight="1" thickTop="1">
      <c r="A121" s="415"/>
      <c r="B121" s="401"/>
      <c r="C121" s="401"/>
      <c r="D121" s="401"/>
      <c r="E121" s="401"/>
      <c r="F121" s="401"/>
      <c r="G121" s="401"/>
      <c r="H121" s="416"/>
    </row>
    <row r="122" spans="1:8" ht="39.6" customHeight="1">
      <c r="A122" s="407" t="s">
        <v>11022</v>
      </c>
      <c r="B122" s="378" t="s">
        <v>5</v>
      </c>
      <c r="C122" s="603" t="s">
        <v>223</v>
      </c>
      <c r="D122" s="603"/>
      <c r="E122" s="379" t="s">
        <v>224</v>
      </c>
      <c r="F122" s="380" t="s">
        <v>225</v>
      </c>
      <c r="G122" s="380" t="s">
        <v>226</v>
      </c>
      <c r="H122" s="408" t="s">
        <v>227</v>
      </c>
    </row>
    <row r="123" spans="1:8" ht="39.6" customHeight="1">
      <c r="A123" s="409" t="s">
        <v>228</v>
      </c>
      <c r="B123" s="394" t="s">
        <v>11023</v>
      </c>
      <c r="C123" s="618" t="s">
        <v>11024</v>
      </c>
      <c r="D123" s="618"/>
      <c r="E123" s="395" t="s">
        <v>19</v>
      </c>
      <c r="F123" s="396">
        <v>1</v>
      </c>
      <c r="G123" s="393">
        <v>221.37</v>
      </c>
      <c r="H123" s="410">
        <v>221.37</v>
      </c>
    </row>
    <row r="124" spans="1:8" ht="25.5" customHeight="1">
      <c r="A124" s="411" t="s">
        <v>229</v>
      </c>
      <c r="B124" s="397" t="s">
        <v>11025</v>
      </c>
      <c r="C124" s="619" t="s">
        <v>11026</v>
      </c>
      <c r="D124" s="619"/>
      <c r="E124" s="398" t="s">
        <v>34</v>
      </c>
      <c r="F124" s="399">
        <v>13</v>
      </c>
      <c r="G124" s="400">
        <v>3.75</v>
      </c>
      <c r="H124" s="412">
        <v>48.75</v>
      </c>
    </row>
    <row r="125" spans="1:8" ht="12.75" customHeight="1">
      <c r="A125" s="411" t="s">
        <v>229</v>
      </c>
      <c r="B125" s="397" t="s">
        <v>11027</v>
      </c>
      <c r="C125" s="619" t="s">
        <v>11026</v>
      </c>
      <c r="D125" s="619"/>
      <c r="E125" s="398" t="s">
        <v>34</v>
      </c>
      <c r="F125" s="399">
        <v>1.3</v>
      </c>
      <c r="G125" s="400">
        <v>3.61</v>
      </c>
      <c r="H125" s="412">
        <v>4.6900000000000004</v>
      </c>
    </row>
    <row r="126" spans="1:8" ht="12.75" customHeight="1">
      <c r="A126" s="417" t="s">
        <v>234</v>
      </c>
      <c r="B126" s="402" t="s">
        <v>323</v>
      </c>
      <c r="C126" s="620" t="s">
        <v>264</v>
      </c>
      <c r="D126" s="620"/>
      <c r="E126" s="403" t="s">
        <v>231</v>
      </c>
      <c r="F126" s="404">
        <v>1.3</v>
      </c>
      <c r="G126" s="405">
        <v>15.68</v>
      </c>
      <c r="H126" s="418">
        <v>20.38</v>
      </c>
    </row>
    <row r="127" spans="1:8" ht="26.4" customHeight="1">
      <c r="A127" s="417" t="s">
        <v>234</v>
      </c>
      <c r="B127" s="402" t="s">
        <v>11028</v>
      </c>
      <c r="C127" s="620" t="s">
        <v>264</v>
      </c>
      <c r="D127" s="620"/>
      <c r="E127" s="403" t="s">
        <v>231</v>
      </c>
      <c r="F127" s="404">
        <v>13</v>
      </c>
      <c r="G127" s="405">
        <v>11.35</v>
      </c>
      <c r="H127" s="418">
        <v>147.55000000000001</v>
      </c>
    </row>
    <row r="128" spans="1:8" ht="13.2" customHeight="1">
      <c r="A128" s="413"/>
      <c r="B128" s="431"/>
      <c r="C128" s="431" t="s">
        <v>240</v>
      </c>
      <c r="D128" s="432">
        <v>91.981157899999999</v>
      </c>
      <c r="E128" s="431" t="s">
        <v>241</v>
      </c>
      <c r="F128" s="432">
        <v>75.95</v>
      </c>
      <c r="G128" s="431" t="s">
        <v>242</v>
      </c>
      <c r="H128" s="414">
        <v>167.93</v>
      </c>
    </row>
    <row r="129" spans="1:8" ht="39.6" customHeight="1" thickBot="1">
      <c r="A129" s="413"/>
      <c r="B129" s="431"/>
      <c r="C129" s="431" t="s">
        <v>243</v>
      </c>
      <c r="D129" s="432">
        <v>65.900000000000006</v>
      </c>
      <c r="E129" s="431"/>
      <c r="F129" s="621" t="s">
        <v>244</v>
      </c>
      <c r="G129" s="621"/>
      <c r="H129" s="414">
        <v>287.27</v>
      </c>
    </row>
    <row r="130" spans="1:8" ht="13.2" customHeight="1" thickTop="1">
      <c r="A130" s="415"/>
      <c r="B130" s="401"/>
      <c r="C130" s="401"/>
      <c r="D130" s="401"/>
      <c r="E130" s="401"/>
      <c r="F130" s="401"/>
      <c r="G130" s="401"/>
      <c r="H130" s="416"/>
    </row>
    <row r="131" spans="1:8" ht="39.6" customHeight="1">
      <c r="A131" s="407" t="s">
        <v>11029</v>
      </c>
      <c r="B131" s="378" t="s">
        <v>5</v>
      </c>
      <c r="C131" s="603" t="s">
        <v>223</v>
      </c>
      <c r="D131" s="603"/>
      <c r="E131" s="379" t="s">
        <v>224</v>
      </c>
      <c r="F131" s="380" t="s">
        <v>225</v>
      </c>
      <c r="G131" s="380" t="s">
        <v>226</v>
      </c>
      <c r="H131" s="408" t="s">
        <v>227</v>
      </c>
    </row>
    <row r="132" spans="1:8" ht="39.6" customHeight="1">
      <c r="A132" s="409" t="s">
        <v>228</v>
      </c>
      <c r="B132" s="394" t="s">
        <v>11030</v>
      </c>
      <c r="C132" s="618" t="s">
        <v>172</v>
      </c>
      <c r="D132" s="618"/>
      <c r="E132" s="395" t="s">
        <v>19</v>
      </c>
      <c r="F132" s="396">
        <v>1</v>
      </c>
      <c r="G132" s="393">
        <v>23.68</v>
      </c>
      <c r="H132" s="410">
        <v>23.68</v>
      </c>
    </row>
    <row r="133" spans="1:8" ht="39.6" customHeight="1">
      <c r="A133" s="411" t="s">
        <v>229</v>
      </c>
      <c r="B133" s="397" t="s">
        <v>233</v>
      </c>
      <c r="C133" s="619" t="s">
        <v>172</v>
      </c>
      <c r="D133" s="619"/>
      <c r="E133" s="398" t="s">
        <v>231</v>
      </c>
      <c r="F133" s="399">
        <v>0.02</v>
      </c>
      <c r="G133" s="400">
        <v>18.850000000000001</v>
      </c>
      <c r="H133" s="412">
        <v>0.37</v>
      </c>
    </row>
    <row r="134" spans="1:8" ht="39.6" customHeight="1">
      <c r="A134" s="417" t="s">
        <v>234</v>
      </c>
      <c r="B134" s="402" t="s">
        <v>11031</v>
      </c>
      <c r="C134" s="620" t="s">
        <v>250</v>
      </c>
      <c r="D134" s="620"/>
      <c r="E134" s="403" t="s">
        <v>10985</v>
      </c>
      <c r="F134" s="404">
        <v>9.7999999999999997E-3</v>
      </c>
      <c r="G134" s="405">
        <v>219.3</v>
      </c>
      <c r="H134" s="418">
        <v>2.14</v>
      </c>
    </row>
    <row r="135" spans="1:8" ht="39.6" customHeight="1">
      <c r="A135" s="417" t="s">
        <v>234</v>
      </c>
      <c r="B135" s="402" t="s">
        <v>11032</v>
      </c>
      <c r="C135" s="620" t="s">
        <v>250</v>
      </c>
      <c r="D135" s="620"/>
      <c r="E135" s="403" t="s">
        <v>11033</v>
      </c>
      <c r="F135" s="404">
        <v>0.19500000000000001</v>
      </c>
      <c r="G135" s="405">
        <v>98.69</v>
      </c>
      <c r="H135" s="418">
        <v>19.239999999999998</v>
      </c>
    </row>
    <row r="136" spans="1:8" ht="25.5" customHeight="1">
      <c r="A136" s="417" t="s">
        <v>234</v>
      </c>
      <c r="B136" s="402" t="s">
        <v>11032</v>
      </c>
      <c r="C136" s="620" t="s">
        <v>250</v>
      </c>
      <c r="D136" s="620"/>
      <c r="E136" s="403" t="s">
        <v>10985</v>
      </c>
      <c r="F136" s="404">
        <v>9.7999999999999997E-3</v>
      </c>
      <c r="G136" s="405">
        <v>197.36</v>
      </c>
      <c r="H136" s="418">
        <v>1.93</v>
      </c>
    </row>
    <row r="137" spans="1:8" ht="12.75" customHeight="1">
      <c r="A137" s="413"/>
      <c r="B137" s="431"/>
      <c r="C137" s="431" t="s">
        <v>240</v>
      </c>
      <c r="D137" s="432">
        <v>0.12597907651859561</v>
      </c>
      <c r="E137" s="431" t="s">
        <v>241</v>
      </c>
      <c r="F137" s="432">
        <v>0.1</v>
      </c>
      <c r="G137" s="431" t="s">
        <v>242</v>
      </c>
      <c r="H137" s="414">
        <v>0.23</v>
      </c>
    </row>
    <row r="138" spans="1:8" ht="12.75" customHeight="1" thickBot="1">
      <c r="A138" s="413"/>
      <c r="B138" s="431"/>
      <c r="C138" s="431" t="s">
        <v>243</v>
      </c>
      <c r="D138" s="432">
        <v>7.04</v>
      </c>
      <c r="E138" s="431"/>
      <c r="F138" s="621" t="s">
        <v>244</v>
      </c>
      <c r="G138" s="621"/>
      <c r="H138" s="414">
        <v>30.72</v>
      </c>
    </row>
    <row r="139" spans="1:8" ht="26.4" customHeight="1" thickTop="1">
      <c r="A139" s="415"/>
      <c r="B139" s="401"/>
      <c r="C139" s="401"/>
      <c r="D139" s="401"/>
      <c r="E139" s="401"/>
      <c r="F139" s="401"/>
      <c r="G139" s="401"/>
      <c r="H139" s="416"/>
    </row>
    <row r="140" spans="1:8" ht="39.6" customHeight="1">
      <c r="A140" s="407" t="s">
        <v>11034</v>
      </c>
      <c r="B140" s="378" t="s">
        <v>5</v>
      </c>
      <c r="C140" s="603" t="s">
        <v>223</v>
      </c>
      <c r="D140" s="603"/>
      <c r="E140" s="379" t="s">
        <v>224</v>
      </c>
      <c r="F140" s="380" t="s">
        <v>225</v>
      </c>
      <c r="G140" s="380" t="s">
        <v>226</v>
      </c>
      <c r="H140" s="408" t="s">
        <v>227</v>
      </c>
    </row>
    <row r="141" spans="1:8" ht="13.95" customHeight="1">
      <c r="A141" s="409" t="s">
        <v>228</v>
      </c>
      <c r="B141" s="394" t="s">
        <v>10999</v>
      </c>
      <c r="C141" s="618" t="s">
        <v>10989</v>
      </c>
      <c r="D141" s="618"/>
      <c r="E141" s="395" t="s">
        <v>14</v>
      </c>
      <c r="F141" s="396">
        <v>1</v>
      </c>
      <c r="G141" s="393">
        <v>97</v>
      </c>
      <c r="H141" s="410">
        <v>97</v>
      </c>
    </row>
    <row r="142" spans="1:8">
      <c r="A142" s="411" t="s">
        <v>229</v>
      </c>
      <c r="B142" s="397" t="s">
        <v>278</v>
      </c>
      <c r="C142" s="619" t="s">
        <v>246</v>
      </c>
      <c r="D142" s="619"/>
      <c r="E142" s="398" t="s">
        <v>231</v>
      </c>
      <c r="F142" s="399">
        <v>0.40799999999999997</v>
      </c>
      <c r="G142" s="400">
        <v>23.44</v>
      </c>
      <c r="H142" s="412">
        <v>9.56</v>
      </c>
    </row>
    <row r="143" spans="1:8">
      <c r="A143" s="411" t="s">
        <v>229</v>
      </c>
      <c r="B143" s="397" t="s">
        <v>233</v>
      </c>
      <c r="C143" s="619" t="s">
        <v>246</v>
      </c>
      <c r="D143" s="619"/>
      <c r="E143" s="398" t="s">
        <v>231</v>
      </c>
      <c r="F143" s="399">
        <v>1.7150000000000001</v>
      </c>
      <c r="G143" s="400">
        <v>18.850000000000001</v>
      </c>
      <c r="H143" s="412">
        <v>32.32</v>
      </c>
    </row>
    <row r="144" spans="1:8">
      <c r="A144" s="417" t="s">
        <v>234</v>
      </c>
      <c r="B144" s="402" t="s">
        <v>10990</v>
      </c>
      <c r="C144" s="620" t="s">
        <v>235</v>
      </c>
      <c r="D144" s="620"/>
      <c r="E144" s="403" t="s">
        <v>238</v>
      </c>
      <c r="F144" s="404">
        <v>27.1251535</v>
      </c>
      <c r="G144" s="405">
        <v>1.26</v>
      </c>
      <c r="H144" s="418">
        <v>34.17</v>
      </c>
    </row>
    <row r="145" spans="1:8" ht="13.2" customHeight="1">
      <c r="A145" s="417" t="s">
        <v>234</v>
      </c>
      <c r="B145" s="402" t="s">
        <v>10991</v>
      </c>
      <c r="C145" s="620" t="s">
        <v>235</v>
      </c>
      <c r="D145" s="620"/>
      <c r="E145" s="403" t="s">
        <v>19</v>
      </c>
      <c r="F145" s="404">
        <v>5.6000000000000001E-2</v>
      </c>
      <c r="G145" s="405">
        <v>98.77</v>
      </c>
      <c r="H145" s="418">
        <v>5.53</v>
      </c>
    </row>
    <row r="146" spans="1:8" ht="13.2" customHeight="1">
      <c r="A146" s="417" t="s">
        <v>234</v>
      </c>
      <c r="B146" s="402" t="s">
        <v>11000</v>
      </c>
      <c r="C146" s="620" t="s">
        <v>235</v>
      </c>
      <c r="D146" s="620"/>
      <c r="E146" s="403" t="s">
        <v>19</v>
      </c>
      <c r="F146" s="404">
        <v>1.7999999999999999E-2</v>
      </c>
      <c r="G146" s="405">
        <v>187.93</v>
      </c>
      <c r="H146" s="418">
        <v>3.38</v>
      </c>
    </row>
    <row r="147" spans="1:8" ht="39.6" customHeight="1">
      <c r="A147" s="417" t="s">
        <v>234</v>
      </c>
      <c r="B147" s="402" t="s">
        <v>11001</v>
      </c>
      <c r="C147" s="620" t="s">
        <v>235</v>
      </c>
      <c r="D147" s="620"/>
      <c r="E147" s="403" t="s">
        <v>207</v>
      </c>
      <c r="F147" s="404">
        <v>1.462</v>
      </c>
      <c r="G147" s="405">
        <v>2.63</v>
      </c>
      <c r="H147" s="418">
        <v>3.84</v>
      </c>
    </row>
    <row r="148" spans="1:8">
      <c r="A148" s="417" t="s">
        <v>234</v>
      </c>
      <c r="B148" s="402" t="s">
        <v>11002</v>
      </c>
      <c r="C148" s="620" t="s">
        <v>235</v>
      </c>
      <c r="D148" s="620"/>
      <c r="E148" s="403" t="s">
        <v>19</v>
      </c>
      <c r="F148" s="404">
        <v>4.1000000000000002E-2</v>
      </c>
      <c r="G148" s="405">
        <v>200</v>
      </c>
      <c r="H148" s="418">
        <v>8.1999999999999993</v>
      </c>
    </row>
    <row r="149" spans="1:8" ht="13.2" customHeight="1">
      <c r="A149" s="413"/>
      <c r="B149" s="431"/>
      <c r="C149" s="431" t="s">
        <v>240</v>
      </c>
      <c r="D149" s="432">
        <v>14.471161746179547</v>
      </c>
      <c r="E149" s="431" t="s">
        <v>241</v>
      </c>
      <c r="F149" s="432">
        <v>11.95</v>
      </c>
      <c r="G149" s="431" t="s">
        <v>242</v>
      </c>
      <c r="H149" s="414">
        <v>26.42</v>
      </c>
    </row>
    <row r="150" spans="1:8" ht="12.75" customHeight="1" thickBot="1">
      <c r="A150" s="413"/>
      <c r="B150" s="431"/>
      <c r="C150" s="431" t="s">
        <v>243</v>
      </c>
      <c r="D150" s="432">
        <v>28.87</v>
      </c>
      <c r="E150" s="431"/>
      <c r="F150" s="621" t="s">
        <v>244</v>
      </c>
      <c r="G150" s="621"/>
      <c r="H150" s="414">
        <v>125.87</v>
      </c>
    </row>
    <row r="151" spans="1:8" ht="12.75" customHeight="1" thickTop="1">
      <c r="A151" s="415"/>
      <c r="B151" s="401"/>
      <c r="C151" s="401"/>
      <c r="D151" s="401"/>
      <c r="E151" s="401"/>
      <c r="F151" s="401"/>
      <c r="G151" s="401"/>
      <c r="H151" s="416"/>
    </row>
    <row r="152" spans="1:8" ht="13.95" customHeight="1">
      <c r="A152" s="407" t="s">
        <v>206</v>
      </c>
      <c r="B152" s="378" t="s">
        <v>5</v>
      </c>
      <c r="C152" s="603" t="s">
        <v>223</v>
      </c>
      <c r="D152" s="603"/>
      <c r="E152" s="379" t="s">
        <v>224</v>
      </c>
      <c r="F152" s="380" t="s">
        <v>225</v>
      </c>
      <c r="G152" s="380" t="s">
        <v>226</v>
      </c>
      <c r="H152" s="408" t="s">
        <v>227</v>
      </c>
    </row>
    <row r="153" spans="1:8" ht="13.2" customHeight="1">
      <c r="A153" s="409" t="s">
        <v>228</v>
      </c>
      <c r="B153" s="394" t="s">
        <v>11035</v>
      </c>
      <c r="C153" s="618" t="s">
        <v>11036</v>
      </c>
      <c r="D153" s="618"/>
      <c r="E153" s="395" t="s">
        <v>22</v>
      </c>
      <c r="F153" s="396">
        <v>1</v>
      </c>
      <c r="G153" s="393">
        <v>3.48</v>
      </c>
      <c r="H153" s="410">
        <v>3.48</v>
      </c>
    </row>
    <row r="154" spans="1:8" ht="39.6" customHeight="1">
      <c r="A154" s="411" t="s">
        <v>229</v>
      </c>
      <c r="B154" s="397" t="s">
        <v>11037</v>
      </c>
      <c r="C154" s="619" t="s">
        <v>11038</v>
      </c>
      <c r="D154" s="619"/>
      <c r="E154" s="398" t="s">
        <v>14</v>
      </c>
      <c r="F154" s="399">
        <v>0.3</v>
      </c>
      <c r="G154" s="400">
        <v>11.62</v>
      </c>
      <c r="H154" s="412">
        <v>3.48</v>
      </c>
    </row>
    <row r="155" spans="1:8" ht="26.4">
      <c r="A155" s="413"/>
      <c r="B155" s="431"/>
      <c r="C155" s="431" t="s">
        <v>240</v>
      </c>
      <c r="D155" s="432">
        <v>1.4022018951634989</v>
      </c>
      <c r="E155" s="431" t="s">
        <v>241</v>
      </c>
      <c r="F155" s="432">
        <v>1.1599999999999999</v>
      </c>
      <c r="G155" s="431" t="s">
        <v>242</v>
      </c>
      <c r="H155" s="414">
        <v>2.56</v>
      </c>
    </row>
    <row r="156" spans="1:8" ht="13.8" thickBot="1">
      <c r="A156" s="413"/>
      <c r="B156" s="431"/>
      <c r="C156" s="431" t="s">
        <v>243</v>
      </c>
      <c r="D156" s="432">
        <v>1.03</v>
      </c>
      <c r="E156" s="431"/>
      <c r="F156" s="621" t="s">
        <v>244</v>
      </c>
      <c r="G156" s="621"/>
      <c r="H156" s="414">
        <v>4.51</v>
      </c>
    </row>
    <row r="157" spans="1:8" ht="26.4" customHeight="1" thickTop="1">
      <c r="A157" s="415"/>
      <c r="B157" s="401"/>
      <c r="C157" s="401"/>
      <c r="D157" s="401"/>
      <c r="E157" s="401"/>
      <c r="F157" s="401"/>
      <c r="G157" s="401"/>
      <c r="H157" s="416"/>
    </row>
    <row r="158" spans="1:8" ht="13.2" customHeight="1">
      <c r="A158" s="622" t="s">
        <v>283</v>
      </c>
      <c r="B158" s="623"/>
      <c r="C158" s="623"/>
      <c r="D158" s="623"/>
      <c r="E158" s="623"/>
      <c r="F158" s="623"/>
      <c r="G158" s="623"/>
      <c r="H158" s="624"/>
    </row>
    <row r="159" spans="1:8" ht="13.8">
      <c r="A159" s="407"/>
      <c r="B159" s="378" t="s">
        <v>5</v>
      </c>
      <c r="C159" s="603" t="s">
        <v>223</v>
      </c>
      <c r="D159" s="603"/>
      <c r="E159" s="379" t="s">
        <v>224</v>
      </c>
      <c r="F159" s="380" t="s">
        <v>225</v>
      </c>
      <c r="G159" s="380" t="s">
        <v>226</v>
      </c>
      <c r="H159" s="408" t="s">
        <v>227</v>
      </c>
    </row>
    <row r="160" spans="1:8" ht="13.95" customHeight="1">
      <c r="A160" s="409" t="s">
        <v>228</v>
      </c>
      <c r="B160" s="394" t="s">
        <v>284</v>
      </c>
      <c r="C160" s="618" t="s">
        <v>246</v>
      </c>
      <c r="D160" s="618"/>
      <c r="E160" s="395" t="s">
        <v>231</v>
      </c>
      <c r="F160" s="396">
        <v>1</v>
      </c>
      <c r="G160" s="393">
        <v>18.899999999999999</v>
      </c>
      <c r="H160" s="410">
        <v>18.899999999999999</v>
      </c>
    </row>
    <row r="161" spans="1:8" ht="39.6" customHeight="1">
      <c r="A161" s="411" t="s">
        <v>229</v>
      </c>
      <c r="B161" s="397" t="s">
        <v>285</v>
      </c>
      <c r="C161" s="619" t="s">
        <v>246</v>
      </c>
      <c r="D161" s="619"/>
      <c r="E161" s="398" t="s">
        <v>231</v>
      </c>
      <c r="F161" s="399">
        <v>1</v>
      </c>
      <c r="G161" s="400">
        <v>0.13</v>
      </c>
      <c r="H161" s="412">
        <v>0.13</v>
      </c>
    </row>
    <row r="162" spans="1:8">
      <c r="A162" s="417" t="s">
        <v>234</v>
      </c>
      <c r="B162" s="402" t="s">
        <v>286</v>
      </c>
      <c r="C162" s="620" t="s">
        <v>264</v>
      </c>
      <c r="D162" s="620"/>
      <c r="E162" s="403" t="s">
        <v>231</v>
      </c>
      <c r="F162" s="404">
        <v>1</v>
      </c>
      <c r="G162" s="405">
        <v>11.35</v>
      </c>
      <c r="H162" s="418">
        <v>11.35</v>
      </c>
    </row>
    <row r="163" spans="1:8" ht="26.4" customHeight="1">
      <c r="A163" s="417" t="s">
        <v>234</v>
      </c>
      <c r="B163" s="402" t="s">
        <v>287</v>
      </c>
      <c r="C163" s="620" t="s">
        <v>288</v>
      </c>
      <c r="D163" s="620"/>
      <c r="E163" s="403" t="s">
        <v>231</v>
      </c>
      <c r="F163" s="404">
        <v>1</v>
      </c>
      <c r="G163" s="405">
        <v>3.18</v>
      </c>
      <c r="H163" s="418">
        <v>3.18</v>
      </c>
    </row>
    <row r="164" spans="1:8" ht="13.95" customHeight="1">
      <c r="A164" s="417" t="s">
        <v>234</v>
      </c>
      <c r="B164" s="402" t="s">
        <v>289</v>
      </c>
      <c r="C164" s="620" t="s">
        <v>290</v>
      </c>
      <c r="D164" s="620"/>
      <c r="E164" s="403" t="s">
        <v>231</v>
      </c>
      <c r="F164" s="404">
        <v>1</v>
      </c>
      <c r="G164" s="405">
        <v>1.02</v>
      </c>
      <c r="H164" s="418">
        <v>1.02</v>
      </c>
    </row>
    <row r="165" spans="1:8">
      <c r="A165" s="417" t="s">
        <v>234</v>
      </c>
      <c r="B165" s="402" t="s">
        <v>291</v>
      </c>
      <c r="C165" s="620" t="s">
        <v>288</v>
      </c>
      <c r="D165" s="620"/>
      <c r="E165" s="403" t="s">
        <v>231</v>
      </c>
      <c r="F165" s="404">
        <v>1</v>
      </c>
      <c r="G165" s="405">
        <v>1.1399999999999999</v>
      </c>
      <c r="H165" s="418">
        <v>1.1399999999999999</v>
      </c>
    </row>
    <row r="166" spans="1:8">
      <c r="A166" s="417" t="s">
        <v>234</v>
      </c>
      <c r="B166" s="402" t="s">
        <v>292</v>
      </c>
      <c r="C166" s="620" t="s">
        <v>293</v>
      </c>
      <c r="D166" s="620"/>
      <c r="E166" s="403" t="s">
        <v>231</v>
      </c>
      <c r="F166" s="404">
        <v>1</v>
      </c>
      <c r="G166" s="405">
        <v>7.0000000000000007E-2</v>
      </c>
      <c r="H166" s="418">
        <v>7.0000000000000007E-2</v>
      </c>
    </row>
    <row r="167" spans="1:8" ht="13.2" customHeight="1">
      <c r="A167" s="417" t="s">
        <v>234</v>
      </c>
      <c r="B167" s="402" t="s">
        <v>294</v>
      </c>
      <c r="C167" s="620" t="s">
        <v>250</v>
      </c>
      <c r="D167" s="620"/>
      <c r="E167" s="403" t="s">
        <v>231</v>
      </c>
      <c r="F167" s="404">
        <v>1</v>
      </c>
      <c r="G167" s="405">
        <v>0.84</v>
      </c>
      <c r="H167" s="418">
        <v>0.84</v>
      </c>
    </row>
    <row r="168" spans="1:8" ht="39.6" customHeight="1">
      <c r="A168" s="417" t="s">
        <v>234</v>
      </c>
      <c r="B168" s="402" t="s">
        <v>295</v>
      </c>
      <c r="C168" s="620" t="s">
        <v>250</v>
      </c>
      <c r="D168" s="620"/>
      <c r="E168" s="403" t="s">
        <v>231</v>
      </c>
      <c r="F168" s="404">
        <v>1</v>
      </c>
      <c r="G168" s="405">
        <v>1.17</v>
      </c>
      <c r="H168" s="418">
        <v>1.17</v>
      </c>
    </row>
    <row r="169" spans="1:8" ht="13.2" customHeight="1">
      <c r="A169" s="413"/>
      <c r="B169" s="431"/>
      <c r="C169" s="431" t="s">
        <v>240</v>
      </c>
      <c r="D169" s="432">
        <v>6.2879991000000004</v>
      </c>
      <c r="E169" s="431" t="s">
        <v>241</v>
      </c>
      <c r="F169" s="432">
        <v>5.19</v>
      </c>
      <c r="G169" s="431" t="s">
        <v>242</v>
      </c>
      <c r="H169" s="414">
        <v>11.48</v>
      </c>
    </row>
    <row r="170" spans="1:8" ht="13.8" thickBot="1">
      <c r="A170" s="413"/>
      <c r="B170" s="431"/>
      <c r="C170" s="431" t="s">
        <v>243</v>
      </c>
      <c r="D170" s="432">
        <v>5.62</v>
      </c>
      <c r="E170" s="431"/>
      <c r="F170" s="621" t="s">
        <v>244</v>
      </c>
      <c r="G170" s="621"/>
      <c r="H170" s="414">
        <v>24.52</v>
      </c>
    </row>
    <row r="171" spans="1:8" ht="13.2" customHeight="1" thickTop="1">
      <c r="A171" s="415"/>
      <c r="B171" s="401"/>
      <c r="C171" s="401"/>
      <c r="D171" s="401"/>
      <c r="E171" s="401"/>
      <c r="F171" s="401"/>
      <c r="G171" s="401"/>
      <c r="H171" s="416"/>
    </row>
    <row r="172" spans="1:8" ht="13.95" customHeight="1">
      <c r="A172" s="407"/>
      <c r="B172" s="378" t="s">
        <v>5</v>
      </c>
      <c r="C172" s="603" t="s">
        <v>223</v>
      </c>
      <c r="D172" s="603"/>
      <c r="E172" s="379" t="s">
        <v>224</v>
      </c>
      <c r="F172" s="380" t="s">
        <v>225</v>
      </c>
      <c r="G172" s="380" t="s">
        <v>226</v>
      </c>
      <c r="H172" s="408" t="s">
        <v>227</v>
      </c>
    </row>
    <row r="173" spans="1:8" ht="13.2" customHeight="1">
      <c r="A173" s="409" t="s">
        <v>228</v>
      </c>
      <c r="B173" s="394" t="s">
        <v>302</v>
      </c>
      <c r="C173" s="618" t="s">
        <v>246</v>
      </c>
      <c r="D173" s="618"/>
      <c r="E173" s="395" t="s">
        <v>231</v>
      </c>
      <c r="F173" s="396">
        <v>1</v>
      </c>
      <c r="G173" s="393">
        <v>23.28</v>
      </c>
      <c r="H173" s="410">
        <v>23.28</v>
      </c>
    </row>
    <row r="174" spans="1:8" ht="25.5" customHeight="1">
      <c r="A174" s="411" t="s">
        <v>229</v>
      </c>
      <c r="B174" s="397" t="s">
        <v>303</v>
      </c>
      <c r="C174" s="619" t="s">
        <v>246</v>
      </c>
      <c r="D174" s="619"/>
      <c r="E174" s="398" t="s">
        <v>231</v>
      </c>
      <c r="F174" s="399">
        <v>1</v>
      </c>
      <c r="G174" s="400">
        <v>0.18</v>
      </c>
      <c r="H174" s="412">
        <v>0.18</v>
      </c>
    </row>
    <row r="175" spans="1:8">
      <c r="A175" s="417" t="s">
        <v>234</v>
      </c>
      <c r="B175" s="402" t="s">
        <v>304</v>
      </c>
      <c r="C175" s="620" t="s">
        <v>264</v>
      </c>
      <c r="D175" s="620"/>
      <c r="E175" s="403" t="s">
        <v>231</v>
      </c>
      <c r="F175" s="404">
        <v>1</v>
      </c>
      <c r="G175" s="405">
        <v>15.68</v>
      </c>
      <c r="H175" s="418">
        <v>15.68</v>
      </c>
    </row>
    <row r="176" spans="1:8" ht="13.95" customHeight="1">
      <c r="A176" s="417" t="s">
        <v>234</v>
      </c>
      <c r="B176" s="402" t="s">
        <v>287</v>
      </c>
      <c r="C176" s="620" t="s">
        <v>288</v>
      </c>
      <c r="D176" s="620"/>
      <c r="E176" s="403" t="s">
        <v>231</v>
      </c>
      <c r="F176" s="404">
        <v>1</v>
      </c>
      <c r="G176" s="405">
        <v>3.18</v>
      </c>
      <c r="H176" s="418">
        <v>3.18</v>
      </c>
    </row>
    <row r="177" spans="1:8" ht="13.2" customHeight="1">
      <c r="A177" s="417" t="s">
        <v>234</v>
      </c>
      <c r="B177" s="402" t="s">
        <v>289</v>
      </c>
      <c r="C177" s="620" t="s">
        <v>290</v>
      </c>
      <c r="D177" s="620"/>
      <c r="E177" s="403" t="s">
        <v>231</v>
      </c>
      <c r="F177" s="404">
        <v>1</v>
      </c>
      <c r="G177" s="405">
        <v>1.02</v>
      </c>
      <c r="H177" s="418">
        <v>1.02</v>
      </c>
    </row>
    <row r="178" spans="1:8" ht="25.5" customHeight="1">
      <c r="A178" s="417" t="s">
        <v>234</v>
      </c>
      <c r="B178" s="402" t="s">
        <v>291</v>
      </c>
      <c r="C178" s="620" t="s">
        <v>288</v>
      </c>
      <c r="D178" s="620"/>
      <c r="E178" s="403" t="s">
        <v>231</v>
      </c>
      <c r="F178" s="404">
        <v>1</v>
      </c>
      <c r="G178" s="405">
        <v>1.1399999999999999</v>
      </c>
      <c r="H178" s="418">
        <v>1.1399999999999999</v>
      </c>
    </row>
    <row r="179" spans="1:8" ht="25.5" customHeight="1">
      <c r="A179" s="417" t="s">
        <v>234</v>
      </c>
      <c r="B179" s="402" t="s">
        <v>292</v>
      </c>
      <c r="C179" s="620" t="s">
        <v>293</v>
      </c>
      <c r="D179" s="620"/>
      <c r="E179" s="403" t="s">
        <v>231</v>
      </c>
      <c r="F179" s="404">
        <v>1</v>
      </c>
      <c r="G179" s="405">
        <v>7.0000000000000007E-2</v>
      </c>
      <c r="H179" s="418">
        <v>7.0000000000000007E-2</v>
      </c>
    </row>
    <row r="180" spans="1:8" ht="25.5" customHeight="1">
      <c r="A180" s="417" t="s">
        <v>234</v>
      </c>
      <c r="B180" s="402" t="s">
        <v>294</v>
      </c>
      <c r="C180" s="620" t="s">
        <v>250</v>
      </c>
      <c r="D180" s="620"/>
      <c r="E180" s="403" t="s">
        <v>231</v>
      </c>
      <c r="F180" s="404">
        <v>1</v>
      </c>
      <c r="G180" s="405">
        <v>0.84</v>
      </c>
      <c r="H180" s="418">
        <v>0.84</v>
      </c>
    </row>
    <row r="181" spans="1:8" ht="25.5" customHeight="1">
      <c r="A181" s="417" t="s">
        <v>234</v>
      </c>
      <c r="B181" s="402" t="s">
        <v>295</v>
      </c>
      <c r="C181" s="620" t="s">
        <v>250</v>
      </c>
      <c r="D181" s="620"/>
      <c r="E181" s="403" t="s">
        <v>231</v>
      </c>
      <c r="F181" s="404">
        <v>1</v>
      </c>
      <c r="G181" s="405">
        <v>1.17</v>
      </c>
      <c r="H181" s="418">
        <v>1.17</v>
      </c>
    </row>
    <row r="182" spans="1:8" ht="25.5" customHeight="1">
      <c r="A182" s="413"/>
      <c r="B182" s="431"/>
      <c r="C182" s="431" t="s">
        <v>240</v>
      </c>
      <c r="D182" s="432">
        <v>8.6870788999999995</v>
      </c>
      <c r="E182" s="431" t="s">
        <v>241</v>
      </c>
      <c r="F182" s="432">
        <v>7.17</v>
      </c>
      <c r="G182" s="431" t="s">
        <v>242</v>
      </c>
      <c r="H182" s="414">
        <v>15.86</v>
      </c>
    </row>
    <row r="183" spans="1:8" ht="25.5" customHeight="1" thickBot="1">
      <c r="A183" s="413"/>
      <c r="B183" s="431"/>
      <c r="C183" s="431" t="s">
        <v>243</v>
      </c>
      <c r="D183" s="432">
        <v>6.93</v>
      </c>
      <c r="E183" s="431"/>
      <c r="F183" s="621" t="s">
        <v>244</v>
      </c>
      <c r="G183" s="621"/>
      <c r="H183" s="414">
        <v>30.21</v>
      </c>
    </row>
    <row r="184" spans="1:8" ht="25.5" customHeight="1" thickTop="1">
      <c r="A184" s="415"/>
      <c r="B184" s="401"/>
      <c r="C184" s="401"/>
      <c r="D184" s="401"/>
      <c r="E184" s="401"/>
      <c r="F184" s="401"/>
      <c r="G184" s="401"/>
      <c r="H184" s="416"/>
    </row>
    <row r="185" spans="1:8" ht="25.5" customHeight="1">
      <c r="A185" s="407"/>
      <c r="B185" s="378" t="s">
        <v>5</v>
      </c>
      <c r="C185" s="603" t="s">
        <v>223</v>
      </c>
      <c r="D185" s="603"/>
      <c r="E185" s="379" t="s">
        <v>224</v>
      </c>
      <c r="F185" s="380" t="s">
        <v>225</v>
      </c>
      <c r="G185" s="380" t="s">
        <v>226</v>
      </c>
      <c r="H185" s="408" t="s">
        <v>227</v>
      </c>
    </row>
    <row r="186" spans="1:8" ht="25.5" customHeight="1">
      <c r="A186" s="409" t="s">
        <v>228</v>
      </c>
      <c r="B186" s="394" t="s">
        <v>11014</v>
      </c>
      <c r="C186" s="618" t="s">
        <v>11015</v>
      </c>
      <c r="D186" s="618"/>
      <c r="E186" s="395" t="s">
        <v>14</v>
      </c>
      <c r="F186" s="396">
        <v>1</v>
      </c>
      <c r="G186" s="393">
        <v>13.75</v>
      </c>
      <c r="H186" s="410">
        <v>13.75</v>
      </c>
    </row>
    <row r="187" spans="1:8" ht="25.5" customHeight="1">
      <c r="A187" s="411" t="s">
        <v>229</v>
      </c>
      <c r="B187" s="397" t="s">
        <v>11025</v>
      </c>
      <c r="C187" s="619" t="s">
        <v>11026</v>
      </c>
      <c r="D187" s="619"/>
      <c r="E187" s="398" t="s">
        <v>34</v>
      </c>
      <c r="F187" s="399">
        <v>0.4</v>
      </c>
      <c r="G187" s="400">
        <v>3.75</v>
      </c>
      <c r="H187" s="412">
        <v>1.5</v>
      </c>
    </row>
    <row r="188" spans="1:8" ht="25.5" customHeight="1">
      <c r="A188" s="411" t="s">
        <v>229</v>
      </c>
      <c r="B188" s="397" t="s">
        <v>11027</v>
      </c>
      <c r="C188" s="619" t="s">
        <v>11026</v>
      </c>
      <c r="D188" s="619"/>
      <c r="E188" s="398" t="s">
        <v>34</v>
      </c>
      <c r="F188" s="399">
        <v>0.4</v>
      </c>
      <c r="G188" s="400">
        <v>3.61</v>
      </c>
      <c r="H188" s="412">
        <v>1.44</v>
      </c>
    </row>
    <row r="189" spans="1:8" ht="25.5" customHeight="1">
      <c r="A189" s="417" t="s">
        <v>234</v>
      </c>
      <c r="B189" s="402" t="s">
        <v>323</v>
      </c>
      <c r="C189" s="620" t="s">
        <v>264</v>
      </c>
      <c r="D189" s="620"/>
      <c r="E189" s="403" t="s">
        <v>231</v>
      </c>
      <c r="F189" s="404">
        <v>0.4</v>
      </c>
      <c r="G189" s="405">
        <v>15.68</v>
      </c>
      <c r="H189" s="418">
        <v>6.27</v>
      </c>
    </row>
    <row r="190" spans="1:8" ht="25.5" customHeight="1">
      <c r="A190" s="417" t="s">
        <v>234</v>
      </c>
      <c r="B190" s="402" t="s">
        <v>11028</v>
      </c>
      <c r="C190" s="620" t="s">
        <v>264</v>
      </c>
      <c r="D190" s="620"/>
      <c r="E190" s="403" t="s">
        <v>231</v>
      </c>
      <c r="F190" s="404">
        <v>0.4</v>
      </c>
      <c r="G190" s="405">
        <v>11.35</v>
      </c>
      <c r="H190" s="418">
        <v>4.54</v>
      </c>
    </row>
    <row r="191" spans="1:8" ht="25.5" customHeight="1">
      <c r="A191" s="413"/>
      <c r="B191" s="431"/>
      <c r="C191" s="431" t="s">
        <v>240</v>
      </c>
      <c r="D191" s="432">
        <v>5.9210165999999997</v>
      </c>
      <c r="E191" s="431" t="s">
        <v>241</v>
      </c>
      <c r="F191" s="432">
        <v>4.8899999999999997</v>
      </c>
      <c r="G191" s="431" t="s">
        <v>242</v>
      </c>
      <c r="H191" s="414">
        <v>10.81</v>
      </c>
    </row>
    <row r="192" spans="1:8" ht="25.5" customHeight="1" thickBot="1">
      <c r="A192" s="413"/>
      <c r="B192" s="431"/>
      <c r="C192" s="431" t="s">
        <v>243</v>
      </c>
      <c r="D192" s="432">
        <v>4.09</v>
      </c>
      <c r="E192" s="431"/>
      <c r="F192" s="621" t="s">
        <v>244</v>
      </c>
      <c r="G192" s="621"/>
      <c r="H192" s="414">
        <v>17.84</v>
      </c>
    </row>
    <row r="193" spans="1:8" ht="25.5" customHeight="1" thickTop="1">
      <c r="A193" s="415"/>
      <c r="B193" s="401"/>
      <c r="C193" s="401"/>
      <c r="D193" s="401"/>
      <c r="E193" s="401"/>
      <c r="F193" s="401"/>
      <c r="G193" s="401"/>
      <c r="H193" s="416"/>
    </row>
    <row r="194" spans="1:8" ht="25.5" customHeight="1">
      <c r="A194" s="407"/>
      <c r="B194" s="378" t="s">
        <v>5</v>
      </c>
      <c r="C194" s="603" t="s">
        <v>223</v>
      </c>
      <c r="D194" s="603"/>
      <c r="E194" s="379" t="s">
        <v>224</v>
      </c>
      <c r="F194" s="380" t="s">
        <v>225</v>
      </c>
      <c r="G194" s="380" t="s">
        <v>226</v>
      </c>
      <c r="H194" s="408" t="s">
        <v>227</v>
      </c>
    </row>
    <row r="195" spans="1:8" ht="13.2" customHeight="1">
      <c r="A195" s="409" t="s">
        <v>228</v>
      </c>
      <c r="B195" s="394" t="s">
        <v>11039</v>
      </c>
      <c r="C195" s="618" t="s">
        <v>11040</v>
      </c>
      <c r="D195" s="618"/>
      <c r="E195" s="395" t="s">
        <v>19</v>
      </c>
      <c r="F195" s="396">
        <v>1</v>
      </c>
      <c r="G195" s="393">
        <v>681.2</v>
      </c>
      <c r="H195" s="410">
        <v>681.2</v>
      </c>
    </row>
    <row r="196" spans="1:8" ht="13.2" customHeight="1">
      <c r="A196" s="411" t="s">
        <v>229</v>
      </c>
      <c r="B196" s="397" t="s">
        <v>11025</v>
      </c>
      <c r="C196" s="619" t="s">
        <v>11026</v>
      </c>
      <c r="D196" s="619"/>
      <c r="E196" s="398" t="s">
        <v>34</v>
      </c>
      <c r="F196" s="399">
        <v>4</v>
      </c>
      <c r="G196" s="400">
        <v>3.75</v>
      </c>
      <c r="H196" s="412">
        <v>15</v>
      </c>
    </row>
    <row r="197" spans="1:8" ht="39.6" customHeight="1">
      <c r="A197" s="417" t="s">
        <v>234</v>
      </c>
      <c r="B197" s="402" t="s">
        <v>316</v>
      </c>
      <c r="C197" s="620" t="s">
        <v>235</v>
      </c>
      <c r="D197" s="620"/>
      <c r="E197" s="403" t="s">
        <v>19</v>
      </c>
      <c r="F197" s="404">
        <v>1.08</v>
      </c>
      <c r="G197" s="405">
        <v>97.5</v>
      </c>
      <c r="H197" s="418">
        <v>105.3</v>
      </c>
    </row>
    <row r="198" spans="1:8" ht="13.95" customHeight="1">
      <c r="A198" s="417" t="s">
        <v>234</v>
      </c>
      <c r="B198" s="402" t="s">
        <v>317</v>
      </c>
      <c r="C198" s="620" t="s">
        <v>235</v>
      </c>
      <c r="D198" s="620"/>
      <c r="E198" s="403" t="s">
        <v>238</v>
      </c>
      <c r="F198" s="404">
        <v>452.2</v>
      </c>
      <c r="G198" s="405">
        <v>1.1399999999999999</v>
      </c>
      <c r="H198" s="418">
        <v>515.5</v>
      </c>
    </row>
    <row r="199" spans="1:8" ht="13.2" customHeight="1">
      <c r="A199" s="417" t="s">
        <v>234</v>
      </c>
      <c r="B199" s="402" t="s">
        <v>11028</v>
      </c>
      <c r="C199" s="620" t="s">
        <v>264</v>
      </c>
      <c r="D199" s="620"/>
      <c r="E199" s="403" t="s">
        <v>231</v>
      </c>
      <c r="F199" s="404">
        <v>4</v>
      </c>
      <c r="G199" s="405">
        <v>11.35</v>
      </c>
      <c r="H199" s="418">
        <v>45.4</v>
      </c>
    </row>
    <row r="200" spans="1:8" ht="26.4">
      <c r="A200" s="413"/>
      <c r="B200" s="431"/>
      <c r="C200" s="431" t="s">
        <v>240</v>
      </c>
      <c r="D200" s="432">
        <v>24.867174200000001</v>
      </c>
      <c r="E200" s="431" t="s">
        <v>241</v>
      </c>
      <c r="F200" s="432">
        <v>20.53</v>
      </c>
      <c r="G200" s="431" t="s">
        <v>242</v>
      </c>
      <c r="H200" s="414">
        <v>45.4</v>
      </c>
    </row>
    <row r="201" spans="1:8" ht="13.8" thickBot="1">
      <c r="A201" s="413"/>
      <c r="B201" s="431"/>
      <c r="C201" s="431" t="s">
        <v>243</v>
      </c>
      <c r="D201" s="432">
        <v>202.79</v>
      </c>
      <c r="E201" s="431"/>
      <c r="F201" s="621" t="s">
        <v>244</v>
      </c>
      <c r="G201" s="621"/>
      <c r="H201" s="414">
        <v>883.99</v>
      </c>
    </row>
    <row r="202" spans="1:8" ht="13.8" thickTop="1">
      <c r="A202" s="415"/>
      <c r="B202" s="401"/>
      <c r="C202" s="401"/>
      <c r="D202" s="401"/>
      <c r="E202" s="401"/>
      <c r="F202" s="401"/>
      <c r="G202" s="401"/>
      <c r="H202" s="416"/>
    </row>
    <row r="203" spans="1:8" ht="25.5" customHeight="1">
      <c r="A203" s="407"/>
      <c r="B203" s="378" t="s">
        <v>5</v>
      </c>
      <c r="C203" s="603" t="s">
        <v>223</v>
      </c>
      <c r="D203" s="603"/>
      <c r="E203" s="379" t="s">
        <v>224</v>
      </c>
      <c r="F203" s="380" t="s">
        <v>225</v>
      </c>
      <c r="G203" s="380" t="s">
        <v>226</v>
      </c>
      <c r="H203" s="408" t="s">
        <v>227</v>
      </c>
    </row>
    <row r="204" spans="1:8" ht="26.4" customHeight="1">
      <c r="A204" s="409" t="s">
        <v>228</v>
      </c>
      <c r="B204" s="394" t="s">
        <v>11018</v>
      </c>
      <c r="C204" s="618" t="s">
        <v>11019</v>
      </c>
      <c r="D204" s="618"/>
      <c r="E204" s="395" t="s">
        <v>19</v>
      </c>
      <c r="F204" s="396">
        <v>1</v>
      </c>
      <c r="G204" s="393">
        <v>162.30000000000001</v>
      </c>
      <c r="H204" s="410">
        <v>162.30000000000001</v>
      </c>
    </row>
    <row r="205" spans="1:8" ht="26.4" customHeight="1">
      <c r="A205" s="411" t="s">
        <v>229</v>
      </c>
      <c r="B205" s="397" t="s">
        <v>11025</v>
      </c>
      <c r="C205" s="619" t="s">
        <v>11026</v>
      </c>
      <c r="D205" s="619"/>
      <c r="E205" s="398" t="s">
        <v>34</v>
      </c>
      <c r="F205" s="399">
        <v>3</v>
      </c>
      <c r="G205" s="400">
        <v>3.75</v>
      </c>
      <c r="H205" s="412">
        <v>11.25</v>
      </c>
    </row>
    <row r="206" spans="1:8" ht="26.4" customHeight="1">
      <c r="A206" s="417" t="s">
        <v>234</v>
      </c>
      <c r="B206" s="402" t="s">
        <v>11041</v>
      </c>
      <c r="C206" s="620" t="s">
        <v>235</v>
      </c>
      <c r="D206" s="620"/>
      <c r="E206" s="403" t="s">
        <v>19</v>
      </c>
      <c r="F206" s="404">
        <v>1.2</v>
      </c>
      <c r="G206" s="405">
        <v>97.5</v>
      </c>
      <c r="H206" s="418">
        <v>117</v>
      </c>
    </row>
    <row r="207" spans="1:8" ht="13.2" customHeight="1">
      <c r="A207" s="417" t="s">
        <v>234</v>
      </c>
      <c r="B207" s="402" t="s">
        <v>11028</v>
      </c>
      <c r="C207" s="620" t="s">
        <v>264</v>
      </c>
      <c r="D207" s="620"/>
      <c r="E207" s="403" t="s">
        <v>231</v>
      </c>
      <c r="F207" s="404">
        <v>3</v>
      </c>
      <c r="G207" s="405">
        <v>11.35</v>
      </c>
      <c r="H207" s="418">
        <v>34.049999999999997</v>
      </c>
    </row>
    <row r="208" spans="1:8" ht="13.2" customHeight="1">
      <c r="A208" s="413"/>
      <c r="B208" s="431"/>
      <c r="C208" s="431" t="s">
        <v>240</v>
      </c>
      <c r="D208" s="432">
        <v>18.650380699999999</v>
      </c>
      <c r="E208" s="431" t="s">
        <v>241</v>
      </c>
      <c r="F208" s="432">
        <v>15.4</v>
      </c>
      <c r="G208" s="431" t="s">
        <v>242</v>
      </c>
      <c r="H208" s="414">
        <v>34.049999999999997</v>
      </c>
    </row>
    <row r="209" spans="1:8" ht="13.2" customHeight="1" thickBot="1">
      <c r="A209" s="413"/>
      <c r="B209" s="431"/>
      <c r="C209" s="431" t="s">
        <v>243</v>
      </c>
      <c r="D209" s="432">
        <v>48.31</v>
      </c>
      <c r="E209" s="431"/>
      <c r="F209" s="621" t="s">
        <v>244</v>
      </c>
      <c r="G209" s="621"/>
      <c r="H209" s="414">
        <v>210.61</v>
      </c>
    </row>
    <row r="210" spans="1:8" ht="13.8" thickTop="1">
      <c r="A210" s="415"/>
      <c r="B210" s="401"/>
      <c r="C210" s="401"/>
      <c r="D210" s="401"/>
      <c r="E210" s="401"/>
      <c r="F210" s="401"/>
      <c r="G210" s="401"/>
      <c r="H210" s="416"/>
    </row>
    <row r="211" spans="1:8" ht="12.75" customHeight="1">
      <c r="A211" s="407"/>
      <c r="B211" s="378" t="s">
        <v>5</v>
      </c>
      <c r="C211" s="603" t="s">
        <v>223</v>
      </c>
      <c r="D211" s="603"/>
      <c r="E211" s="379" t="s">
        <v>224</v>
      </c>
      <c r="F211" s="380" t="s">
        <v>225</v>
      </c>
      <c r="G211" s="380" t="s">
        <v>226</v>
      </c>
      <c r="H211" s="408" t="s">
        <v>227</v>
      </c>
    </row>
    <row r="212" spans="1:8" ht="12.75" customHeight="1">
      <c r="A212" s="409" t="s">
        <v>228</v>
      </c>
      <c r="B212" s="394" t="s">
        <v>230</v>
      </c>
      <c r="C212" s="618" t="s">
        <v>172</v>
      </c>
      <c r="D212" s="618"/>
      <c r="E212" s="395" t="s">
        <v>231</v>
      </c>
      <c r="F212" s="396">
        <v>1</v>
      </c>
      <c r="G212" s="393">
        <v>23.16</v>
      </c>
      <c r="H212" s="410">
        <v>23.16</v>
      </c>
    </row>
    <row r="213" spans="1:8" ht="26.4" customHeight="1">
      <c r="A213" s="411" t="s">
        <v>229</v>
      </c>
      <c r="B213" s="397" t="s">
        <v>308</v>
      </c>
      <c r="C213" s="619" t="s">
        <v>172</v>
      </c>
      <c r="D213" s="619"/>
      <c r="E213" s="398" t="s">
        <v>231</v>
      </c>
      <c r="F213" s="399">
        <v>1</v>
      </c>
      <c r="G213" s="400">
        <v>0.24</v>
      </c>
      <c r="H213" s="412">
        <v>0.24</v>
      </c>
    </row>
    <row r="214" spans="1:8" ht="26.4" customHeight="1">
      <c r="A214" s="417" t="s">
        <v>234</v>
      </c>
      <c r="B214" s="402" t="s">
        <v>297</v>
      </c>
      <c r="C214" s="620" t="s">
        <v>235</v>
      </c>
      <c r="D214" s="620"/>
      <c r="E214" s="403" t="s">
        <v>231</v>
      </c>
      <c r="F214" s="404">
        <v>1</v>
      </c>
      <c r="G214" s="405">
        <v>1.02</v>
      </c>
      <c r="H214" s="418">
        <v>1.02</v>
      </c>
    </row>
    <row r="215" spans="1:8" ht="26.4" customHeight="1">
      <c r="A215" s="417" t="s">
        <v>234</v>
      </c>
      <c r="B215" s="402" t="s">
        <v>298</v>
      </c>
      <c r="C215" s="620" t="s">
        <v>235</v>
      </c>
      <c r="D215" s="620"/>
      <c r="E215" s="403" t="s">
        <v>231</v>
      </c>
      <c r="F215" s="404">
        <v>1</v>
      </c>
      <c r="G215" s="405">
        <v>1.1399999999999999</v>
      </c>
      <c r="H215" s="418">
        <v>1.1399999999999999</v>
      </c>
    </row>
    <row r="216" spans="1:8" ht="39.6" customHeight="1">
      <c r="A216" s="417" t="s">
        <v>234</v>
      </c>
      <c r="B216" s="402" t="s">
        <v>301</v>
      </c>
      <c r="C216" s="620" t="s">
        <v>288</v>
      </c>
      <c r="D216" s="620"/>
      <c r="E216" s="403" t="s">
        <v>231</v>
      </c>
      <c r="F216" s="404">
        <v>1</v>
      </c>
      <c r="G216" s="405">
        <v>3.18</v>
      </c>
      <c r="H216" s="418">
        <v>3.18</v>
      </c>
    </row>
    <row r="217" spans="1:8" ht="13.2" customHeight="1">
      <c r="A217" s="417" t="s">
        <v>234</v>
      </c>
      <c r="B217" s="402" t="s">
        <v>299</v>
      </c>
      <c r="C217" s="620" t="s">
        <v>235</v>
      </c>
      <c r="D217" s="620"/>
      <c r="E217" s="403" t="s">
        <v>231</v>
      </c>
      <c r="F217" s="404">
        <v>1</v>
      </c>
      <c r="G217" s="405">
        <v>7.0000000000000007E-2</v>
      </c>
      <c r="H217" s="418">
        <v>7.0000000000000007E-2</v>
      </c>
    </row>
    <row r="218" spans="1:8" ht="26.4">
      <c r="A218" s="417" t="s">
        <v>234</v>
      </c>
      <c r="B218" s="402" t="s">
        <v>309</v>
      </c>
      <c r="C218" s="620" t="s">
        <v>235</v>
      </c>
      <c r="D218" s="620"/>
      <c r="E218" s="403" t="s">
        <v>231</v>
      </c>
      <c r="F218" s="404">
        <v>1</v>
      </c>
      <c r="G218" s="405">
        <v>0.49</v>
      </c>
      <c r="H218" s="418">
        <v>0.49</v>
      </c>
    </row>
    <row r="219" spans="1:8" ht="26.4">
      <c r="A219" s="417" t="s">
        <v>234</v>
      </c>
      <c r="B219" s="402" t="s">
        <v>310</v>
      </c>
      <c r="C219" s="620" t="s">
        <v>235</v>
      </c>
      <c r="D219" s="620"/>
      <c r="E219" s="403" t="s">
        <v>231</v>
      </c>
      <c r="F219" s="404">
        <v>1</v>
      </c>
      <c r="G219" s="405">
        <v>1.34</v>
      </c>
      <c r="H219" s="418">
        <v>1.34</v>
      </c>
    </row>
    <row r="220" spans="1:8" ht="13.2" customHeight="1">
      <c r="A220" s="417" t="s">
        <v>234</v>
      </c>
      <c r="B220" s="402" t="s">
        <v>311</v>
      </c>
      <c r="C220" s="620" t="s">
        <v>264</v>
      </c>
      <c r="D220" s="620"/>
      <c r="E220" s="403" t="s">
        <v>231</v>
      </c>
      <c r="F220" s="404">
        <v>1</v>
      </c>
      <c r="G220" s="405">
        <v>15.68</v>
      </c>
      <c r="H220" s="418">
        <v>15.68</v>
      </c>
    </row>
    <row r="221" spans="1:8" ht="26.4">
      <c r="A221" s="413"/>
      <c r="B221" s="431"/>
      <c r="C221" s="431" t="s">
        <v>240</v>
      </c>
      <c r="D221" s="432">
        <v>8.7199430000000007</v>
      </c>
      <c r="E221" s="431" t="s">
        <v>241</v>
      </c>
      <c r="F221" s="432">
        <v>7.2</v>
      </c>
      <c r="G221" s="431" t="s">
        <v>242</v>
      </c>
      <c r="H221" s="414">
        <v>15.92</v>
      </c>
    </row>
    <row r="222" spans="1:8" ht="26.4" customHeight="1" thickBot="1">
      <c r="A222" s="413"/>
      <c r="B222" s="431"/>
      <c r="C222" s="431" t="s">
        <v>243</v>
      </c>
      <c r="D222" s="432">
        <v>6.89</v>
      </c>
      <c r="E222" s="431"/>
      <c r="F222" s="621" t="s">
        <v>244</v>
      </c>
      <c r="G222" s="621"/>
      <c r="H222" s="414">
        <v>30.05</v>
      </c>
    </row>
    <row r="223" spans="1:8" ht="12.75" customHeight="1" thickTop="1">
      <c r="A223" s="415"/>
      <c r="B223" s="401"/>
      <c r="C223" s="401"/>
      <c r="D223" s="401"/>
      <c r="E223" s="401"/>
      <c r="F223" s="401"/>
      <c r="G223" s="401"/>
      <c r="H223" s="416"/>
    </row>
    <row r="224" spans="1:8" ht="12.75" customHeight="1">
      <c r="A224" s="407"/>
      <c r="B224" s="378" t="s">
        <v>5</v>
      </c>
      <c r="C224" s="603" t="s">
        <v>223</v>
      </c>
      <c r="D224" s="603"/>
      <c r="E224" s="379" t="s">
        <v>224</v>
      </c>
      <c r="F224" s="380" t="s">
        <v>225</v>
      </c>
      <c r="G224" s="380" t="s">
        <v>226</v>
      </c>
      <c r="H224" s="408" t="s">
        <v>227</v>
      </c>
    </row>
    <row r="225" spans="1:8" ht="13.95" customHeight="1">
      <c r="A225" s="409" t="s">
        <v>228</v>
      </c>
      <c r="B225" s="394" t="s">
        <v>285</v>
      </c>
      <c r="C225" s="618" t="s">
        <v>246</v>
      </c>
      <c r="D225" s="618"/>
      <c r="E225" s="395" t="s">
        <v>231</v>
      </c>
      <c r="F225" s="396">
        <v>1</v>
      </c>
      <c r="G225" s="393">
        <v>0.13</v>
      </c>
      <c r="H225" s="410">
        <v>0.13</v>
      </c>
    </row>
    <row r="226" spans="1:8">
      <c r="A226" s="417" t="s">
        <v>234</v>
      </c>
      <c r="B226" s="402" t="s">
        <v>286</v>
      </c>
      <c r="C226" s="620" t="s">
        <v>264</v>
      </c>
      <c r="D226" s="620"/>
      <c r="E226" s="403" t="s">
        <v>231</v>
      </c>
      <c r="F226" s="404">
        <v>1.2109999999999999E-2</v>
      </c>
      <c r="G226" s="405">
        <v>11.35</v>
      </c>
      <c r="H226" s="418">
        <v>0.13</v>
      </c>
    </row>
    <row r="227" spans="1:8" ht="26.4">
      <c r="A227" s="413"/>
      <c r="B227" s="431"/>
      <c r="C227" s="431" t="s">
        <v>240</v>
      </c>
      <c r="D227" s="432">
        <v>7.1205599999999994E-2</v>
      </c>
      <c r="E227" s="431" t="s">
        <v>241</v>
      </c>
      <c r="F227" s="432">
        <v>0.06</v>
      </c>
      <c r="G227" s="431" t="s">
        <v>242</v>
      </c>
      <c r="H227" s="414">
        <v>0.13</v>
      </c>
    </row>
    <row r="228" spans="1:8" ht="26.4" customHeight="1" thickBot="1">
      <c r="A228" s="413"/>
      <c r="B228" s="431"/>
      <c r="C228" s="431" t="s">
        <v>243</v>
      </c>
      <c r="D228" s="432">
        <v>0.03</v>
      </c>
      <c r="E228" s="431"/>
      <c r="F228" s="621" t="s">
        <v>244</v>
      </c>
      <c r="G228" s="621"/>
      <c r="H228" s="414">
        <v>0.16</v>
      </c>
    </row>
    <row r="229" spans="1:8" ht="13.8" thickTop="1">
      <c r="A229" s="415"/>
      <c r="B229" s="401"/>
      <c r="C229" s="401"/>
      <c r="D229" s="401"/>
      <c r="E229" s="401"/>
      <c r="F229" s="401"/>
      <c r="G229" s="401"/>
      <c r="H229" s="416"/>
    </row>
    <row r="230" spans="1:8" ht="13.8">
      <c r="A230" s="407"/>
      <c r="B230" s="378" t="s">
        <v>5</v>
      </c>
      <c r="C230" s="603" t="s">
        <v>223</v>
      </c>
      <c r="D230" s="603"/>
      <c r="E230" s="379" t="s">
        <v>224</v>
      </c>
      <c r="F230" s="380" t="s">
        <v>225</v>
      </c>
      <c r="G230" s="380" t="s">
        <v>226</v>
      </c>
      <c r="H230" s="408" t="s">
        <v>227</v>
      </c>
    </row>
    <row r="231" spans="1:8" ht="26.4">
      <c r="A231" s="409" t="s">
        <v>228</v>
      </c>
      <c r="B231" s="394" t="s">
        <v>303</v>
      </c>
      <c r="C231" s="618" t="s">
        <v>246</v>
      </c>
      <c r="D231" s="618"/>
      <c r="E231" s="395" t="s">
        <v>231</v>
      </c>
      <c r="F231" s="396">
        <v>1</v>
      </c>
      <c r="G231" s="393">
        <v>0.18</v>
      </c>
      <c r="H231" s="410">
        <v>0.18</v>
      </c>
    </row>
    <row r="232" spans="1:8" ht="12.75" customHeight="1">
      <c r="A232" s="417" t="s">
        <v>234</v>
      </c>
      <c r="B232" s="402" t="s">
        <v>304</v>
      </c>
      <c r="C232" s="620" t="s">
        <v>264</v>
      </c>
      <c r="D232" s="620"/>
      <c r="E232" s="403" t="s">
        <v>231</v>
      </c>
      <c r="F232" s="404">
        <v>1.2109999999999999E-2</v>
      </c>
      <c r="G232" s="405">
        <v>15.68</v>
      </c>
      <c r="H232" s="418">
        <v>0.18</v>
      </c>
    </row>
    <row r="233" spans="1:8" ht="12.75" customHeight="1">
      <c r="A233" s="413"/>
      <c r="B233" s="431"/>
      <c r="C233" s="431" t="s">
        <v>240</v>
      </c>
      <c r="D233" s="432">
        <v>9.8592299999999994E-2</v>
      </c>
      <c r="E233" s="431" t="s">
        <v>241</v>
      </c>
      <c r="F233" s="432">
        <v>0.08</v>
      </c>
      <c r="G233" s="431" t="s">
        <v>242</v>
      </c>
      <c r="H233" s="414">
        <v>0.18</v>
      </c>
    </row>
    <row r="234" spans="1:8" ht="26.4" customHeight="1" thickBot="1">
      <c r="A234" s="413"/>
      <c r="B234" s="431"/>
      <c r="C234" s="431" t="s">
        <v>243</v>
      </c>
      <c r="D234" s="432">
        <v>0.05</v>
      </c>
      <c r="E234" s="431"/>
      <c r="F234" s="621" t="s">
        <v>244</v>
      </c>
      <c r="G234" s="621"/>
      <c r="H234" s="414">
        <v>0.23</v>
      </c>
    </row>
    <row r="235" spans="1:8" ht="26.4" customHeight="1" thickTop="1">
      <c r="A235" s="415"/>
      <c r="B235" s="401"/>
      <c r="C235" s="401"/>
      <c r="D235" s="401"/>
      <c r="E235" s="401"/>
      <c r="F235" s="401"/>
      <c r="G235" s="401"/>
      <c r="H235" s="416"/>
    </row>
    <row r="236" spans="1:8" ht="13.2" customHeight="1">
      <c r="A236" s="407"/>
      <c r="B236" s="378" t="s">
        <v>5</v>
      </c>
      <c r="C236" s="603" t="s">
        <v>223</v>
      </c>
      <c r="D236" s="603"/>
      <c r="E236" s="379" t="s">
        <v>224</v>
      </c>
      <c r="F236" s="380" t="s">
        <v>225</v>
      </c>
      <c r="G236" s="380" t="s">
        <v>226</v>
      </c>
      <c r="H236" s="408" t="s">
        <v>227</v>
      </c>
    </row>
    <row r="237" spans="1:8" ht="39.6" customHeight="1">
      <c r="A237" s="409" t="s">
        <v>228</v>
      </c>
      <c r="B237" s="394" t="s">
        <v>308</v>
      </c>
      <c r="C237" s="618" t="s">
        <v>172</v>
      </c>
      <c r="D237" s="618"/>
      <c r="E237" s="395" t="s">
        <v>231</v>
      </c>
      <c r="F237" s="396">
        <v>1</v>
      </c>
      <c r="G237" s="393">
        <v>0.24</v>
      </c>
      <c r="H237" s="410">
        <v>0.24</v>
      </c>
    </row>
    <row r="238" spans="1:8">
      <c r="A238" s="417" t="s">
        <v>234</v>
      </c>
      <c r="B238" s="402" t="s">
        <v>311</v>
      </c>
      <c r="C238" s="620" t="s">
        <v>264</v>
      </c>
      <c r="D238" s="620"/>
      <c r="E238" s="403" t="s">
        <v>231</v>
      </c>
      <c r="F238" s="404">
        <v>1.55E-2</v>
      </c>
      <c r="G238" s="405">
        <v>15.68</v>
      </c>
      <c r="H238" s="418">
        <v>0.24</v>
      </c>
    </row>
    <row r="239" spans="1:8" ht="26.4">
      <c r="A239" s="413"/>
      <c r="B239" s="431"/>
      <c r="C239" s="431" t="s">
        <v>240</v>
      </c>
      <c r="D239" s="432">
        <v>0.1314564</v>
      </c>
      <c r="E239" s="431" t="s">
        <v>241</v>
      </c>
      <c r="F239" s="432">
        <v>0.11</v>
      </c>
      <c r="G239" s="431" t="s">
        <v>242</v>
      </c>
      <c r="H239" s="414">
        <v>0.24</v>
      </c>
    </row>
    <row r="240" spans="1:8" ht="39.6" customHeight="1" thickBot="1">
      <c r="A240" s="413"/>
      <c r="B240" s="431"/>
      <c r="C240" s="431" t="s">
        <v>243</v>
      </c>
      <c r="D240" s="432">
        <v>7.0000000000000007E-2</v>
      </c>
      <c r="E240" s="431"/>
      <c r="F240" s="621" t="s">
        <v>244</v>
      </c>
      <c r="G240" s="621"/>
      <c r="H240" s="414">
        <v>0.31</v>
      </c>
    </row>
    <row r="241" spans="1:8" ht="13.8" thickTop="1">
      <c r="A241" s="415"/>
      <c r="B241" s="401"/>
      <c r="C241" s="401"/>
      <c r="D241" s="401"/>
      <c r="E241" s="401"/>
      <c r="F241" s="401"/>
      <c r="G241" s="401"/>
      <c r="H241" s="416"/>
    </row>
    <row r="242" spans="1:8" ht="13.8">
      <c r="A242" s="407"/>
      <c r="B242" s="378" t="s">
        <v>5</v>
      </c>
      <c r="C242" s="603" t="s">
        <v>223</v>
      </c>
      <c r="D242" s="603"/>
      <c r="E242" s="379" t="s">
        <v>224</v>
      </c>
      <c r="F242" s="380" t="s">
        <v>225</v>
      </c>
      <c r="G242" s="380" t="s">
        <v>226</v>
      </c>
      <c r="H242" s="408" t="s">
        <v>227</v>
      </c>
    </row>
    <row r="243" spans="1:8" ht="12.75" customHeight="1">
      <c r="A243" s="409" t="s">
        <v>228</v>
      </c>
      <c r="B243" s="394" t="s">
        <v>10980</v>
      </c>
      <c r="C243" s="618" t="s">
        <v>246</v>
      </c>
      <c r="D243" s="618"/>
      <c r="E243" s="395" t="s">
        <v>231</v>
      </c>
      <c r="F243" s="396">
        <v>1</v>
      </c>
      <c r="G243" s="393">
        <v>1.69</v>
      </c>
      <c r="H243" s="410">
        <v>1.69</v>
      </c>
    </row>
    <row r="244" spans="1:8" ht="12.75" customHeight="1">
      <c r="A244" s="417" t="s">
        <v>234</v>
      </c>
      <c r="B244" s="402" t="s">
        <v>10981</v>
      </c>
      <c r="C244" s="620" t="s">
        <v>264</v>
      </c>
      <c r="D244" s="620"/>
      <c r="E244" s="403" t="s">
        <v>231</v>
      </c>
      <c r="F244" s="404">
        <v>1.549E-2</v>
      </c>
      <c r="G244" s="405">
        <v>109.54</v>
      </c>
      <c r="H244" s="418">
        <v>1.69</v>
      </c>
    </row>
    <row r="245" spans="1:8" ht="13.95" customHeight="1">
      <c r="A245" s="413"/>
      <c r="B245" s="431"/>
      <c r="C245" s="431" t="s">
        <v>240</v>
      </c>
      <c r="D245" s="432">
        <v>0.9256723</v>
      </c>
      <c r="E245" s="431" t="s">
        <v>241</v>
      </c>
      <c r="F245" s="432">
        <v>0.76</v>
      </c>
      <c r="G245" s="431" t="s">
        <v>242</v>
      </c>
      <c r="H245" s="414">
        <v>1.69</v>
      </c>
    </row>
    <row r="246" spans="1:8" ht="13.2" customHeight="1" thickBot="1">
      <c r="A246" s="413"/>
      <c r="B246" s="431"/>
      <c r="C246" s="431" t="s">
        <v>243</v>
      </c>
      <c r="D246" s="432">
        <v>0.5</v>
      </c>
      <c r="E246" s="431"/>
      <c r="F246" s="621" t="s">
        <v>244</v>
      </c>
      <c r="G246" s="621"/>
      <c r="H246" s="414">
        <v>2.19</v>
      </c>
    </row>
    <row r="247" spans="1:8" ht="13.8" thickTop="1">
      <c r="A247" s="415"/>
      <c r="B247" s="401"/>
      <c r="C247" s="401"/>
      <c r="D247" s="401"/>
      <c r="E247" s="401"/>
      <c r="F247" s="401"/>
      <c r="G247" s="401"/>
      <c r="H247" s="416"/>
    </row>
    <row r="248" spans="1:8" ht="13.2" customHeight="1">
      <c r="A248" s="407"/>
      <c r="B248" s="378" t="s">
        <v>5</v>
      </c>
      <c r="C248" s="603" t="s">
        <v>223</v>
      </c>
      <c r="D248" s="603"/>
      <c r="E248" s="379" t="s">
        <v>224</v>
      </c>
      <c r="F248" s="380" t="s">
        <v>225</v>
      </c>
      <c r="G248" s="380" t="s">
        <v>226</v>
      </c>
      <c r="H248" s="408" t="s">
        <v>227</v>
      </c>
    </row>
    <row r="249" spans="1:8" ht="13.2" customHeight="1">
      <c r="A249" s="409" t="s">
        <v>228</v>
      </c>
      <c r="B249" s="394" t="s">
        <v>10976</v>
      </c>
      <c r="C249" s="618" t="s">
        <v>246</v>
      </c>
      <c r="D249" s="618"/>
      <c r="E249" s="395" t="s">
        <v>231</v>
      </c>
      <c r="F249" s="396">
        <v>1</v>
      </c>
      <c r="G249" s="393">
        <v>0.6</v>
      </c>
      <c r="H249" s="410">
        <v>0.6</v>
      </c>
    </row>
    <row r="250" spans="1:8">
      <c r="A250" s="417" t="s">
        <v>234</v>
      </c>
      <c r="B250" s="402" t="s">
        <v>10977</v>
      </c>
      <c r="C250" s="620" t="s">
        <v>264</v>
      </c>
      <c r="D250" s="620"/>
      <c r="E250" s="403" t="s">
        <v>231</v>
      </c>
      <c r="F250" s="404">
        <v>2.2249999999999999E-2</v>
      </c>
      <c r="G250" s="405">
        <v>27.38</v>
      </c>
      <c r="H250" s="418">
        <v>0.6</v>
      </c>
    </row>
    <row r="251" spans="1:8" ht="26.4">
      <c r="A251" s="413"/>
      <c r="B251" s="431"/>
      <c r="C251" s="431" t="s">
        <v>240</v>
      </c>
      <c r="D251" s="432">
        <v>0.32864110000000002</v>
      </c>
      <c r="E251" s="431" t="s">
        <v>241</v>
      </c>
      <c r="F251" s="432">
        <v>0.27</v>
      </c>
      <c r="G251" s="431" t="s">
        <v>242</v>
      </c>
      <c r="H251" s="414">
        <v>0.6</v>
      </c>
    </row>
    <row r="252" spans="1:8" ht="12.75" customHeight="1" thickBot="1">
      <c r="A252" s="413"/>
      <c r="B252" s="431"/>
      <c r="C252" s="431" t="s">
        <v>243</v>
      </c>
      <c r="D252" s="432">
        <v>0.17</v>
      </c>
      <c r="E252" s="431"/>
      <c r="F252" s="621" t="s">
        <v>244</v>
      </c>
      <c r="G252" s="621"/>
      <c r="H252" s="414">
        <v>0.77</v>
      </c>
    </row>
    <row r="253" spans="1:8" ht="12.75" customHeight="1" thickTop="1">
      <c r="A253" s="415"/>
      <c r="B253" s="401"/>
      <c r="C253" s="401"/>
      <c r="D253" s="401"/>
      <c r="E253" s="401"/>
      <c r="F253" s="401"/>
      <c r="G253" s="401"/>
      <c r="H253" s="416"/>
    </row>
    <row r="254" spans="1:8" ht="13.2" customHeight="1">
      <c r="A254" s="407"/>
      <c r="B254" s="378" t="s">
        <v>5</v>
      </c>
      <c r="C254" s="603" t="s">
        <v>223</v>
      </c>
      <c r="D254" s="603"/>
      <c r="E254" s="379" t="s">
        <v>224</v>
      </c>
      <c r="F254" s="380" t="s">
        <v>225</v>
      </c>
      <c r="G254" s="380" t="s">
        <v>226</v>
      </c>
      <c r="H254" s="408" t="s">
        <v>227</v>
      </c>
    </row>
    <row r="255" spans="1:8" ht="13.2" customHeight="1">
      <c r="A255" s="409" t="s">
        <v>228</v>
      </c>
      <c r="B255" s="394" t="s">
        <v>322</v>
      </c>
      <c r="C255" s="618" t="s">
        <v>246</v>
      </c>
      <c r="D255" s="618"/>
      <c r="E255" s="395" t="s">
        <v>231</v>
      </c>
      <c r="F255" s="396">
        <v>1</v>
      </c>
      <c r="G255" s="393">
        <v>0.34</v>
      </c>
      <c r="H255" s="410">
        <v>0.34</v>
      </c>
    </row>
    <row r="256" spans="1:8" ht="13.2" customHeight="1">
      <c r="A256" s="417" t="s">
        <v>234</v>
      </c>
      <c r="B256" s="402" t="s">
        <v>323</v>
      </c>
      <c r="C256" s="620" t="s">
        <v>264</v>
      </c>
      <c r="D256" s="620"/>
      <c r="E256" s="403" t="s">
        <v>231</v>
      </c>
      <c r="F256" s="404">
        <v>2.2249999999999999E-2</v>
      </c>
      <c r="G256" s="405">
        <v>15.68</v>
      </c>
      <c r="H256" s="418">
        <v>0.34</v>
      </c>
    </row>
    <row r="257" spans="1:8" ht="26.4">
      <c r="A257" s="413"/>
      <c r="B257" s="431"/>
      <c r="C257" s="431" t="s">
        <v>240</v>
      </c>
      <c r="D257" s="432">
        <v>0.1862299</v>
      </c>
      <c r="E257" s="431" t="s">
        <v>241</v>
      </c>
      <c r="F257" s="432">
        <v>0.15</v>
      </c>
      <c r="G257" s="431" t="s">
        <v>242</v>
      </c>
      <c r="H257" s="414">
        <v>0.34</v>
      </c>
    </row>
    <row r="258" spans="1:8" ht="26.4" customHeight="1" thickBot="1">
      <c r="A258" s="413"/>
      <c r="B258" s="431"/>
      <c r="C258" s="431" t="s">
        <v>243</v>
      </c>
      <c r="D258" s="432">
        <v>0.1</v>
      </c>
      <c r="E258" s="431"/>
      <c r="F258" s="621" t="s">
        <v>244</v>
      </c>
      <c r="G258" s="621"/>
      <c r="H258" s="414">
        <v>0.44</v>
      </c>
    </row>
    <row r="259" spans="1:8" ht="13.2" customHeight="1" thickTop="1">
      <c r="A259" s="415"/>
      <c r="B259" s="401"/>
      <c r="C259" s="401"/>
      <c r="D259" s="401"/>
      <c r="E259" s="401"/>
      <c r="F259" s="401"/>
      <c r="G259" s="401"/>
      <c r="H259" s="416"/>
    </row>
    <row r="260" spans="1:8" ht="26.4" customHeight="1">
      <c r="A260" s="407"/>
      <c r="B260" s="378" t="s">
        <v>5</v>
      </c>
      <c r="C260" s="603" t="s">
        <v>223</v>
      </c>
      <c r="D260" s="603"/>
      <c r="E260" s="379" t="s">
        <v>224</v>
      </c>
      <c r="F260" s="380" t="s">
        <v>225</v>
      </c>
      <c r="G260" s="380" t="s">
        <v>226</v>
      </c>
      <c r="H260" s="408" t="s">
        <v>227</v>
      </c>
    </row>
    <row r="261" spans="1:8" ht="26.4" customHeight="1">
      <c r="A261" s="409" t="s">
        <v>228</v>
      </c>
      <c r="B261" s="394" t="s">
        <v>325</v>
      </c>
      <c r="C261" s="618" t="s">
        <v>172</v>
      </c>
      <c r="D261" s="618"/>
      <c r="E261" s="395" t="s">
        <v>231</v>
      </c>
      <c r="F261" s="396">
        <v>1</v>
      </c>
      <c r="G261" s="393">
        <v>0.25</v>
      </c>
      <c r="H261" s="410">
        <v>0.25</v>
      </c>
    </row>
    <row r="262" spans="1:8" ht="25.5" customHeight="1">
      <c r="A262" s="417" t="s">
        <v>234</v>
      </c>
      <c r="B262" s="402" t="s">
        <v>326</v>
      </c>
      <c r="C262" s="620" t="s">
        <v>264</v>
      </c>
      <c r="D262" s="620"/>
      <c r="E262" s="403" t="s">
        <v>231</v>
      </c>
      <c r="F262" s="404">
        <v>2.23E-2</v>
      </c>
      <c r="G262" s="405">
        <v>11.35</v>
      </c>
      <c r="H262" s="418">
        <v>0.25</v>
      </c>
    </row>
    <row r="263" spans="1:8" ht="25.5" customHeight="1">
      <c r="A263" s="413"/>
      <c r="B263" s="431"/>
      <c r="C263" s="431" t="s">
        <v>240</v>
      </c>
      <c r="D263" s="432">
        <v>0.13693379999999999</v>
      </c>
      <c r="E263" s="431" t="s">
        <v>241</v>
      </c>
      <c r="F263" s="432">
        <v>0.11</v>
      </c>
      <c r="G263" s="431" t="s">
        <v>242</v>
      </c>
      <c r="H263" s="414">
        <v>0.25</v>
      </c>
    </row>
    <row r="264" spans="1:8" ht="38.25" customHeight="1" thickBot="1">
      <c r="A264" s="413"/>
      <c r="B264" s="431"/>
      <c r="C264" s="431" t="s">
        <v>243</v>
      </c>
      <c r="D264" s="432">
        <v>7.0000000000000007E-2</v>
      </c>
      <c r="E264" s="431"/>
      <c r="F264" s="621" t="s">
        <v>244</v>
      </c>
      <c r="G264" s="621"/>
      <c r="H264" s="414">
        <v>0.32</v>
      </c>
    </row>
    <row r="265" spans="1:8" ht="38.25" customHeight="1" thickTop="1">
      <c r="A265" s="415"/>
      <c r="B265" s="401"/>
      <c r="C265" s="401"/>
      <c r="D265" s="401"/>
      <c r="E265" s="401"/>
      <c r="F265" s="401"/>
      <c r="G265" s="401"/>
      <c r="H265" s="416"/>
    </row>
    <row r="266" spans="1:8" ht="26.4" customHeight="1">
      <c r="A266" s="407"/>
      <c r="B266" s="378" t="s">
        <v>5</v>
      </c>
      <c r="C266" s="603" t="s">
        <v>223</v>
      </c>
      <c r="D266" s="603"/>
      <c r="E266" s="379" t="s">
        <v>224</v>
      </c>
      <c r="F266" s="380" t="s">
        <v>225</v>
      </c>
      <c r="G266" s="380" t="s">
        <v>226</v>
      </c>
      <c r="H266" s="408" t="s">
        <v>227</v>
      </c>
    </row>
    <row r="267" spans="1:8" ht="39.6" customHeight="1">
      <c r="A267" s="409" t="s">
        <v>228</v>
      </c>
      <c r="B267" s="394" t="s">
        <v>327</v>
      </c>
      <c r="C267" s="618" t="s">
        <v>246</v>
      </c>
      <c r="D267" s="618"/>
      <c r="E267" s="395" t="s">
        <v>231</v>
      </c>
      <c r="F267" s="396">
        <v>1</v>
      </c>
      <c r="G267" s="393">
        <v>0.25</v>
      </c>
      <c r="H267" s="410">
        <v>0.25</v>
      </c>
    </row>
    <row r="268" spans="1:8" ht="26.4" customHeight="1">
      <c r="A268" s="417" t="s">
        <v>234</v>
      </c>
      <c r="B268" s="402" t="s">
        <v>11028</v>
      </c>
      <c r="C268" s="620" t="s">
        <v>264</v>
      </c>
      <c r="D268" s="620"/>
      <c r="E268" s="403" t="s">
        <v>231</v>
      </c>
      <c r="F268" s="404">
        <v>2.2249999999999999E-2</v>
      </c>
      <c r="G268" s="405">
        <v>11.35</v>
      </c>
      <c r="H268" s="418">
        <v>0.25</v>
      </c>
    </row>
    <row r="269" spans="1:8" ht="24" customHeight="1">
      <c r="A269" s="413"/>
      <c r="B269" s="431"/>
      <c r="C269" s="431" t="s">
        <v>240</v>
      </c>
      <c r="D269" s="432">
        <v>0.13693379999999999</v>
      </c>
      <c r="E269" s="431" t="s">
        <v>241</v>
      </c>
      <c r="F269" s="432">
        <v>0.11</v>
      </c>
      <c r="G269" s="431" t="s">
        <v>242</v>
      </c>
      <c r="H269" s="414">
        <v>0.25</v>
      </c>
    </row>
    <row r="270" spans="1:8" ht="13.8" thickBot="1">
      <c r="A270" s="413"/>
      <c r="B270" s="431"/>
      <c r="C270" s="431" t="s">
        <v>243</v>
      </c>
      <c r="D270" s="432">
        <v>7.0000000000000007E-2</v>
      </c>
      <c r="E270" s="431"/>
      <c r="F270" s="621" t="s">
        <v>244</v>
      </c>
      <c r="G270" s="621"/>
      <c r="H270" s="414">
        <v>0.32</v>
      </c>
    </row>
    <row r="271" spans="1:8" ht="13.8" thickTop="1">
      <c r="A271" s="415"/>
      <c r="B271" s="401"/>
      <c r="C271" s="401"/>
      <c r="D271" s="401"/>
      <c r="E271" s="401"/>
      <c r="F271" s="401"/>
      <c r="G271" s="401"/>
      <c r="H271" s="416"/>
    </row>
    <row r="272" spans="1:8" ht="13.8">
      <c r="A272" s="407"/>
      <c r="B272" s="378" t="s">
        <v>5</v>
      </c>
      <c r="C272" s="603" t="s">
        <v>223</v>
      </c>
      <c r="D272" s="603"/>
      <c r="E272" s="379" t="s">
        <v>224</v>
      </c>
      <c r="F272" s="380" t="s">
        <v>225</v>
      </c>
      <c r="G272" s="380" t="s">
        <v>226</v>
      </c>
      <c r="H272" s="408" t="s">
        <v>227</v>
      </c>
    </row>
    <row r="273" spans="1:8" ht="13.2" customHeight="1">
      <c r="A273" s="409" t="s">
        <v>228</v>
      </c>
      <c r="B273" s="394" t="s">
        <v>11042</v>
      </c>
      <c r="C273" s="618" t="s">
        <v>11021</v>
      </c>
      <c r="D273" s="618"/>
      <c r="E273" s="395" t="s">
        <v>19</v>
      </c>
      <c r="F273" s="396">
        <v>1</v>
      </c>
      <c r="G273" s="393">
        <v>727.72</v>
      </c>
      <c r="H273" s="410">
        <v>727.72</v>
      </c>
    </row>
    <row r="274" spans="1:8">
      <c r="A274" s="411" t="s">
        <v>229</v>
      </c>
      <c r="B274" s="397" t="s">
        <v>11043</v>
      </c>
      <c r="C274" s="619" t="s">
        <v>11021</v>
      </c>
      <c r="D274" s="619"/>
      <c r="E274" s="398" t="s">
        <v>19</v>
      </c>
      <c r="F274" s="399">
        <v>1</v>
      </c>
      <c r="G274" s="400">
        <v>685.93</v>
      </c>
      <c r="H274" s="412">
        <v>685.93</v>
      </c>
    </row>
    <row r="275" spans="1:8" ht="26.4">
      <c r="A275" s="411" t="s">
        <v>229</v>
      </c>
      <c r="B275" s="397" t="s">
        <v>11044</v>
      </c>
      <c r="C275" s="619" t="s">
        <v>11021</v>
      </c>
      <c r="D275" s="619"/>
      <c r="E275" s="398" t="s">
        <v>19</v>
      </c>
      <c r="F275" s="399">
        <v>1</v>
      </c>
      <c r="G275" s="400">
        <v>41.79</v>
      </c>
      <c r="H275" s="412">
        <v>41.79</v>
      </c>
    </row>
    <row r="276" spans="1:8" ht="26.4">
      <c r="A276" s="413"/>
      <c r="B276" s="431"/>
      <c r="C276" s="431" t="s">
        <v>240</v>
      </c>
      <c r="D276" s="432">
        <v>55.091197896697153</v>
      </c>
      <c r="E276" s="431" t="s">
        <v>241</v>
      </c>
      <c r="F276" s="432">
        <v>45.49</v>
      </c>
      <c r="G276" s="431" t="s">
        <v>242</v>
      </c>
      <c r="H276" s="414">
        <v>100.57999999999998</v>
      </c>
    </row>
    <row r="277" spans="1:8" ht="13.8" thickBot="1">
      <c r="A277" s="413"/>
      <c r="B277" s="431"/>
      <c r="C277" s="431" t="s">
        <v>243</v>
      </c>
      <c r="D277" s="432">
        <v>216.64</v>
      </c>
      <c r="E277" s="431"/>
      <c r="F277" s="621" t="s">
        <v>244</v>
      </c>
      <c r="G277" s="621"/>
      <c r="H277" s="414">
        <v>944.36</v>
      </c>
    </row>
    <row r="278" spans="1:8" ht="0.6" customHeight="1" thickTop="1">
      <c r="A278" s="415"/>
      <c r="B278" s="401"/>
      <c r="C278" s="401"/>
      <c r="D278" s="401"/>
      <c r="E278" s="401"/>
      <c r="F278" s="401"/>
      <c r="G278" s="401"/>
      <c r="H278" s="416"/>
    </row>
    <row r="279" spans="1:8" ht="13.2" hidden="1" customHeight="1">
      <c r="A279" s="407"/>
      <c r="B279" s="378" t="s">
        <v>5</v>
      </c>
      <c r="C279" s="603" t="s">
        <v>223</v>
      </c>
      <c r="D279" s="603"/>
      <c r="E279" s="379" t="s">
        <v>224</v>
      </c>
      <c r="F279" s="380" t="s">
        <v>225</v>
      </c>
      <c r="G279" s="380" t="s">
        <v>226</v>
      </c>
      <c r="H279" s="408" t="s">
        <v>227</v>
      </c>
    </row>
    <row r="280" spans="1:8" ht="13.2" customHeight="1">
      <c r="A280" s="409" t="s">
        <v>228</v>
      </c>
      <c r="B280" s="394" t="s">
        <v>11020</v>
      </c>
      <c r="C280" s="618" t="s">
        <v>11021</v>
      </c>
      <c r="D280" s="618"/>
      <c r="E280" s="395" t="s">
        <v>19</v>
      </c>
      <c r="F280" s="396">
        <v>1</v>
      </c>
      <c r="G280" s="393">
        <v>797.59</v>
      </c>
      <c r="H280" s="410">
        <v>797.59</v>
      </c>
    </row>
    <row r="281" spans="1:8" ht="26.4">
      <c r="A281" s="411" t="s">
        <v>229</v>
      </c>
      <c r="B281" s="397" t="s">
        <v>11044</v>
      </c>
      <c r="C281" s="619" t="s">
        <v>11021</v>
      </c>
      <c r="D281" s="619"/>
      <c r="E281" s="398" t="s">
        <v>19</v>
      </c>
      <c r="F281" s="399">
        <v>1</v>
      </c>
      <c r="G281" s="400">
        <v>41.79</v>
      </c>
      <c r="H281" s="412">
        <v>41.79</v>
      </c>
    </row>
    <row r="282" spans="1:8">
      <c r="A282" s="411" t="s">
        <v>229</v>
      </c>
      <c r="B282" s="397" t="s">
        <v>11045</v>
      </c>
      <c r="C282" s="619" t="s">
        <v>11021</v>
      </c>
      <c r="D282" s="619"/>
      <c r="E282" s="398" t="s">
        <v>19</v>
      </c>
      <c r="F282" s="399">
        <v>1</v>
      </c>
      <c r="G282" s="400">
        <v>755.8</v>
      </c>
      <c r="H282" s="412">
        <v>755.8</v>
      </c>
    </row>
    <row r="283" spans="1:8" ht="26.4">
      <c r="A283" s="413"/>
      <c r="B283" s="431"/>
      <c r="C283" s="431" t="s">
        <v>240</v>
      </c>
      <c r="D283" s="432">
        <v>55.091197896697153</v>
      </c>
      <c r="E283" s="431" t="s">
        <v>241</v>
      </c>
      <c r="F283" s="432">
        <v>45.49</v>
      </c>
      <c r="G283" s="431" t="s">
        <v>242</v>
      </c>
      <c r="H283" s="414">
        <v>100.57999999999998</v>
      </c>
    </row>
    <row r="284" spans="1:8" ht="13.8" thickBot="1">
      <c r="A284" s="413"/>
      <c r="B284" s="431"/>
      <c r="C284" s="431" t="s">
        <v>243</v>
      </c>
      <c r="D284" s="432">
        <v>237.44</v>
      </c>
      <c r="E284" s="431"/>
      <c r="F284" s="621" t="s">
        <v>244</v>
      </c>
      <c r="G284" s="621"/>
      <c r="H284" s="414">
        <v>1035.03</v>
      </c>
    </row>
    <row r="285" spans="1:8" ht="13.8" thickTop="1">
      <c r="A285" s="415"/>
      <c r="B285" s="401"/>
      <c r="C285" s="401"/>
      <c r="D285" s="401"/>
      <c r="E285" s="401"/>
      <c r="F285" s="401"/>
      <c r="G285" s="401"/>
      <c r="H285" s="416"/>
    </row>
    <row r="286" spans="1:8" ht="13.8">
      <c r="A286" s="407"/>
      <c r="B286" s="378" t="s">
        <v>5</v>
      </c>
      <c r="C286" s="603" t="s">
        <v>223</v>
      </c>
      <c r="D286" s="603"/>
      <c r="E286" s="379" t="s">
        <v>224</v>
      </c>
      <c r="F286" s="380" t="s">
        <v>225</v>
      </c>
      <c r="G286" s="380" t="s">
        <v>226</v>
      </c>
      <c r="H286" s="408" t="s">
        <v>227</v>
      </c>
    </row>
    <row r="287" spans="1:8" ht="13.2" customHeight="1">
      <c r="A287" s="409" t="s">
        <v>228</v>
      </c>
      <c r="B287" s="394" t="s">
        <v>11043</v>
      </c>
      <c r="C287" s="618" t="s">
        <v>11021</v>
      </c>
      <c r="D287" s="618"/>
      <c r="E287" s="395" t="s">
        <v>19</v>
      </c>
      <c r="F287" s="396">
        <v>1</v>
      </c>
      <c r="G287" s="393">
        <v>685.93</v>
      </c>
      <c r="H287" s="410">
        <v>685.93</v>
      </c>
    </row>
    <row r="288" spans="1:8" ht="7.2" customHeight="1">
      <c r="A288" s="411" t="s">
        <v>229</v>
      </c>
      <c r="B288" s="397" t="s">
        <v>11025</v>
      </c>
      <c r="C288" s="619" t="s">
        <v>11026</v>
      </c>
      <c r="D288" s="619"/>
      <c r="E288" s="398" t="s">
        <v>34</v>
      </c>
      <c r="F288" s="399">
        <v>6</v>
      </c>
      <c r="G288" s="400">
        <v>3.75</v>
      </c>
      <c r="H288" s="412">
        <v>22.5</v>
      </c>
    </row>
    <row r="289" spans="1:8" ht="39.6" hidden="1" customHeight="1">
      <c r="A289" s="417" t="s">
        <v>234</v>
      </c>
      <c r="B289" s="402" t="s">
        <v>11046</v>
      </c>
      <c r="C289" s="620" t="s">
        <v>235</v>
      </c>
      <c r="D289" s="620"/>
      <c r="E289" s="403" t="s">
        <v>19</v>
      </c>
      <c r="F289" s="404">
        <v>0.91300000000000003</v>
      </c>
      <c r="G289" s="405">
        <v>98.77</v>
      </c>
      <c r="H289" s="418">
        <v>90.17</v>
      </c>
    </row>
    <row r="290" spans="1:8" ht="39.6" hidden="1" customHeight="1">
      <c r="A290" s="417" t="s">
        <v>234</v>
      </c>
      <c r="B290" s="402" t="s">
        <v>317</v>
      </c>
      <c r="C290" s="620" t="s">
        <v>235</v>
      </c>
      <c r="D290" s="620"/>
      <c r="E290" s="403" t="s">
        <v>238</v>
      </c>
      <c r="F290" s="404">
        <v>293</v>
      </c>
      <c r="G290" s="405">
        <v>1.1399999999999999</v>
      </c>
      <c r="H290" s="418">
        <v>334.02</v>
      </c>
    </row>
    <row r="291" spans="1:8" ht="13.2" hidden="1" customHeight="1">
      <c r="A291" s="417" t="s">
        <v>234</v>
      </c>
      <c r="B291" s="402" t="s">
        <v>11047</v>
      </c>
      <c r="C291" s="620" t="s">
        <v>235</v>
      </c>
      <c r="D291" s="620"/>
      <c r="E291" s="403" t="s">
        <v>19</v>
      </c>
      <c r="F291" s="404">
        <v>0.627</v>
      </c>
      <c r="G291" s="405">
        <v>205</v>
      </c>
      <c r="H291" s="418">
        <v>128.53</v>
      </c>
    </row>
    <row r="292" spans="1:8" ht="26.4" hidden="1" customHeight="1">
      <c r="A292" s="417" t="s">
        <v>234</v>
      </c>
      <c r="B292" s="402" t="s">
        <v>318</v>
      </c>
      <c r="C292" s="620" t="s">
        <v>235</v>
      </c>
      <c r="D292" s="620"/>
      <c r="E292" s="403" t="s">
        <v>19</v>
      </c>
      <c r="F292" s="404">
        <v>0.20899999999999999</v>
      </c>
      <c r="G292" s="405">
        <v>203.92</v>
      </c>
      <c r="H292" s="418">
        <v>42.61</v>
      </c>
    </row>
    <row r="293" spans="1:8">
      <c r="A293" s="417" t="s">
        <v>234</v>
      </c>
      <c r="B293" s="402" t="s">
        <v>11028</v>
      </c>
      <c r="C293" s="620" t="s">
        <v>264</v>
      </c>
      <c r="D293" s="620"/>
      <c r="E293" s="403" t="s">
        <v>231</v>
      </c>
      <c r="F293" s="404">
        <v>6</v>
      </c>
      <c r="G293" s="405">
        <v>11.35</v>
      </c>
      <c r="H293" s="418">
        <v>68.099999999999994</v>
      </c>
    </row>
    <row r="294" spans="1:8" ht="26.4">
      <c r="A294" s="413"/>
      <c r="B294" s="431"/>
      <c r="C294" s="431" t="s">
        <v>240</v>
      </c>
      <c r="D294" s="432">
        <v>37.300761399999999</v>
      </c>
      <c r="E294" s="431" t="s">
        <v>241</v>
      </c>
      <c r="F294" s="432">
        <v>30.8</v>
      </c>
      <c r="G294" s="431" t="s">
        <v>242</v>
      </c>
      <c r="H294" s="414">
        <v>68.099999999999994</v>
      </c>
    </row>
    <row r="295" spans="1:8" ht="13.8" thickBot="1">
      <c r="A295" s="413"/>
      <c r="B295" s="431"/>
      <c r="C295" s="431" t="s">
        <v>243</v>
      </c>
      <c r="D295" s="432">
        <v>204.2</v>
      </c>
      <c r="E295" s="431"/>
      <c r="F295" s="621" t="s">
        <v>244</v>
      </c>
      <c r="G295" s="621"/>
      <c r="H295" s="414">
        <v>890.13</v>
      </c>
    </row>
    <row r="296" spans="1:8" ht="13.8" thickTop="1">
      <c r="A296" s="415"/>
      <c r="B296" s="401"/>
      <c r="C296" s="401"/>
      <c r="D296" s="401"/>
      <c r="E296" s="401"/>
      <c r="F296" s="401"/>
      <c r="G296" s="401"/>
      <c r="H296" s="416"/>
    </row>
    <row r="297" spans="1:8" ht="13.8">
      <c r="A297" s="407"/>
      <c r="B297" s="378" t="s">
        <v>5</v>
      </c>
      <c r="C297" s="603" t="s">
        <v>223</v>
      </c>
      <c r="D297" s="603"/>
      <c r="E297" s="379" t="s">
        <v>224</v>
      </c>
      <c r="F297" s="380" t="s">
        <v>225</v>
      </c>
      <c r="G297" s="380" t="s">
        <v>226</v>
      </c>
      <c r="H297" s="408" t="s">
        <v>227</v>
      </c>
    </row>
    <row r="298" spans="1:8">
      <c r="A298" s="409" t="s">
        <v>228</v>
      </c>
      <c r="B298" s="394" t="s">
        <v>11045</v>
      </c>
      <c r="C298" s="618" t="s">
        <v>11021</v>
      </c>
      <c r="D298" s="618"/>
      <c r="E298" s="395" t="s">
        <v>19</v>
      </c>
      <c r="F298" s="396">
        <v>1</v>
      </c>
      <c r="G298" s="393">
        <v>755.8</v>
      </c>
      <c r="H298" s="410">
        <v>755.8</v>
      </c>
    </row>
    <row r="299" spans="1:8">
      <c r="A299" s="411" t="s">
        <v>229</v>
      </c>
      <c r="B299" s="397" t="s">
        <v>11025</v>
      </c>
      <c r="C299" s="619" t="s">
        <v>11026</v>
      </c>
      <c r="D299" s="619"/>
      <c r="E299" s="398" t="s">
        <v>34</v>
      </c>
      <c r="F299" s="399">
        <v>6</v>
      </c>
      <c r="G299" s="400">
        <v>3.75</v>
      </c>
      <c r="H299" s="412">
        <v>22.5</v>
      </c>
    </row>
    <row r="300" spans="1:8" ht="26.4">
      <c r="A300" s="417" t="s">
        <v>234</v>
      </c>
      <c r="B300" s="402" t="s">
        <v>11046</v>
      </c>
      <c r="C300" s="620" t="s">
        <v>235</v>
      </c>
      <c r="D300" s="620"/>
      <c r="E300" s="403" t="s">
        <v>19</v>
      </c>
      <c r="F300" s="404">
        <v>0.59</v>
      </c>
      <c r="G300" s="405">
        <v>98.77</v>
      </c>
      <c r="H300" s="418">
        <v>58.27</v>
      </c>
    </row>
    <row r="301" spans="1:8">
      <c r="A301" s="417" t="s">
        <v>234</v>
      </c>
      <c r="B301" s="402" t="s">
        <v>317</v>
      </c>
      <c r="C301" s="620" t="s">
        <v>235</v>
      </c>
      <c r="D301" s="620"/>
      <c r="E301" s="403" t="s">
        <v>238</v>
      </c>
      <c r="F301" s="404">
        <v>390</v>
      </c>
      <c r="G301" s="405">
        <v>1.1399999999999999</v>
      </c>
      <c r="H301" s="418">
        <v>444.6</v>
      </c>
    </row>
    <row r="302" spans="1:8">
      <c r="A302" s="417" t="s">
        <v>234</v>
      </c>
      <c r="B302" s="402" t="s">
        <v>11047</v>
      </c>
      <c r="C302" s="620" t="s">
        <v>235</v>
      </c>
      <c r="D302" s="620"/>
      <c r="E302" s="403" t="s">
        <v>19</v>
      </c>
      <c r="F302" s="404">
        <v>0.39700000000000002</v>
      </c>
      <c r="G302" s="405">
        <v>205</v>
      </c>
      <c r="H302" s="418">
        <v>81.38</v>
      </c>
    </row>
    <row r="303" spans="1:8">
      <c r="A303" s="417" t="s">
        <v>234</v>
      </c>
      <c r="B303" s="402" t="s">
        <v>318</v>
      </c>
      <c r="C303" s="620" t="s">
        <v>235</v>
      </c>
      <c r="D303" s="620"/>
      <c r="E303" s="403" t="s">
        <v>19</v>
      </c>
      <c r="F303" s="404">
        <v>0.39700000000000002</v>
      </c>
      <c r="G303" s="405">
        <v>203.92</v>
      </c>
      <c r="H303" s="418">
        <v>80.95</v>
      </c>
    </row>
    <row r="304" spans="1:8" ht="26.4" customHeight="1">
      <c r="A304" s="417" t="s">
        <v>234</v>
      </c>
      <c r="B304" s="402" t="s">
        <v>11028</v>
      </c>
      <c r="C304" s="620" t="s">
        <v>264</v>
      </c>
      <c r="D304" s="620"/>
      <c r="E304" s="403" t="s">
        <v>231</v>
      </c>
      <c r="F304" s="404">
        <v>6</v>
      </c>
      <c r="G304" s="405">
        <v>11.35</v>
      </c>
      <c r="H304" s="418">
        <v>68.099999999999994</v>
      </c>
    </row>
    <row r="305" spans="1:8" ht="13.2" customHeight="1">
      <c r="A305" s="413"/>
      <c r="B305" s="431"/>
      <c r="C305" s="431" t="s">
        <v>240</v>
      </c>
      <c r="D305" s="432">
        <v>37.300761399999999</v>
      </c>
      <c r="E305" s="431" t="s">
        <v>241</v>
      </c>
      <c r="F305" s="432">
        <v>30.8</v>
      </c>
      <c r="G305" s="431" t="s">
        <v>242</v>
      </c>
      <c r="H305" s="414">
        <v>68.099999999999994</v>
      </c>
    </row>
    <row r="306" spans="1:8" ht="13.2" customHeight="1" thickBot="1">
      <c r="A306" s="413"/>
      <c r="B306" s="431"/>
      <c r="C306" s="431" t="s">
        <v>243</v>
      </c>
      <c r="D306" s="432">
        <v>225</v>
      </c>
      <c r="E306" s="431"/>
      <c r="F306" s="621" t="s">
        <v>244</v>
      </c>
      <c r="G306" s="621"/>
      <c r="H306" s="414">
        <v>980.8</v>
      </c>
    </row>
    <row r="307" spans="1:8" ht="13.2" customHeight="1" thickTop="1">
      <c r="A307" s="415"/>
      <c r="B307" s="401"/>
      <c r="C307" s="401"/>
      <c r="D307" s="401"/>
      <c r="E307" s="401"/>
      <c r="F307" s="401"/>
      <c r="G307" s="401"/>
      <c r="H307" s="416"/>
    </row>
    <row r="308" spans="1:8" ht="13.2" customHeight="1">
      <c r="A308" s="407"/>
      <c r="B308" s="378" t="s">
        <v>5</v>
      </c>
      <c r="C308" s="603" t="s">
        <v>223</v>
      </c>
      <c r="D308" s="603"/>
      <c r="E308" s="379" t="s">
        <v>224</v>
      </c>
      <c r="F308" s="380" t="s">
        <v>225</v>
      </c>
      <c r="G308" s="380" t="s">
        <v>226</v>
      </c>
      <c r="H308" s="408" t="s">
        <v>227</v>
      </c>
    </row>
    <row r="309" spans="1:8" ht="26.4" customHeight="1">
      <c r="A309" s="409" t="s">
        <v>228</v>
      </c>
      <c r="B309" s="394" t="s">
        <v>11048</v>
      </c>
      <c r="C309" s="618" t="s">
        <v>11026</v>
      </c>
      <c r="D309" s="618"/>
      <c r="E309" s="395" t="s">
        <v>34</v>
      </c>
      <c r="F309" s="396">
        <v>1</v>
      </c>
      <c r="G309" s="393">
        <v>3.58</v>
      </c>
      <c r="H309" s="410">
        <v>3.58</v>
      </c>
    </row>
    <row r="310" spans="1:8" ht="26.4" customHeight="1">
      <c r="A310" s="417" t="s">
        <v>234</v>
      </c>
      <c r="B310" s="402" t="s">
        <v>11049</v>
      </c>
      <c r="C310" s="620" t="s">
        <v>290</v>
      </c>
      <c r="D310" s="620"/>
      <c r="E310" s="403" t="s">
        <v>58</v>
      </c>
      <c r="F310" s="404">
        <v>4.4999999999999997E-3</v>
      </c>
      <c r="G310" s="405">
        <v>12.54</v>
      </c>
      <c r="H310" s="418">
        <v>0.05</v>
      </c>
    </row>
    <row r="311" spans="1:8">
      <c r="A311" s="417" t="s">
        <v>234</v>
      </c>
      <c r="B311" s="402" t="s">
        <v>11050</v>
      </c>
      <c r="C311" s="620" t="s">
        <v>235</v>
      </c>
      <c r="D311" s="620"/>
      <c r="E311" s="403" t="s">
        <v>58</v>
      </c>
      <c r="F311" s="404">
        <v>4.4999999999999997E-3</v>
      </c>
      <c r="G311" s="405">
        <v>175</v>
      </c>
      <c r="H311" s="418">
        <v>0.78</v>
      </c>
    </row>
    <row r="312" spans="1:8">
      <c r="A312" s="417" t="s">
        <v>234</v>
      </c>
      <c r="B312" s="402" t="s">
        <v>11051</v>
      </c>
      <c r="C312" s="620" t="s">
        <v>290</v>
      </c>
      <c r="D312" s="620"/>
      <c r="E312" s="403" t="s">
        <v>55</v>
      </c>
      <c r="F312" s="404">
        <v>4.0000000000000002E-4</v>
      </c>
      <c r="G312" s="405">
        <v>300</v>
      </c>
      <c r="H312" s="418">
        <v>0.12</v>
      </c>
    </row>
    <row r="313" spans="1:8">
      <c r="A313" s="417" t="s">
        <v>234</v>
      </c>
      <c r="B313" s="402" t="s">
        <v>11052</v>
      </c>
      <c r="C313" s="620" t="s">
        <v>235</v>
      </c>
      <c r="D313" s="620"/>
      <c r="E313" s="403" t="s">
        <v>58</v>
      </c>
      <c r="F313" s="404">
        <v>2.0000000000000001E-4</v>
      </c>
      <c r="G313" s="405">
        <v>22.8</v>
      </c>
      <c r="H313" s="418">
        <v>0</v>
      </c>
    </row>
    <row r="314" spans="1:8">
      <c r="A314" s="417" t="s">
        <v>234</v>
      </c>
      <c r="B314" s="402" t="s">
        <v>11053</v>
      </c>
      <c r="C314" s="620" t="s">
        <v>235</v>
      </c>
      <c r="D314" s="620"/>
      <c r="E314" s="403" t="s">
        <v>58</v>
      </c>
      <c r="F314" s="404">
        <v>2.0000000000000001E-4</v>
      </c>
      <c r="G314" s="405">
        <v>36.9</v>
      </c>
      <c r="H314" s="418">
        <v>0</v>
      </c>
    </row>
    <row r="315" spans="1:8">
      <c r="A315" s="417" t="s">
        <v>234</v>
      </c>
      <c r="B315" s="402" t="s">
        <v>11054</v>
      </c>
      <c r="C315" s="620" t="s">
        <v>235</v>
      </c>
      <c r="D315" s="620"/>
      <c r="E315" s="403" t="s">
        <v>58</v>
      </c>
      <c r="F315" s="404">
        <v>4.4999999999999997E-3</v>
      </c>
      <c r="G315" s="405">
        <v>4.9000000000000004</v>
      </c>
      <c r="H315" s="418">
        <v>0.02</v>
      </c>
    </row>
    <row r="316" spans="1:8">
      <c r="A316" s="417" t="s">
        <v>234</v>
      </c>
      <c r="B316" s="402" t="s">
        <v>11055</v>
      </c>
      <c r="C316" s="620" t="s">
        <v>235</v>
      </c>
      <c r="D316" s="620"/>
      <c r="E316" s="403" t="s">
        <v>58</v>
      </c>
      <c r="F316" s="404">
        <v>1.8E-3</v>
      </c>
      <c r="G316" s="405">
        <v>13</v>
      </c>
      <c r="H316" s="418">
        <v>0.02</v>
      </c>
    </row>
    <row r="317" spans="1:8">
      <c r="A317" s="417" t="s">
        <v>234</v>
      </c>
      <c r="B317" s="402" t="s">
        <v>11056</v>
      </c>
      <c r="C317" s="620" t="s">
        <v>290</v>
      </c>
      <c r="D317" s="620"/>
      <c r="E317" s="403" t="s">
        <v>58</v>
      </c>
      <c r="F317" s="404">
        <v>0.1018</v>
      </c>
      <c r="G317" s="405">
        <v>5</v>
      </c>
      <c r="H317" s="418">
        <v>0.5</v>
      </c>
    </row>
    <row r="318" spans="1:8">
      <c r="A318" s="417" t="s">
        <v>234</v>
      </c>
      <c r="B318" s="402" t="s">
        <v>11057</v>
      </c>
      <c r="C318" s="620" t="s">
        <v>235</v>
      </c>
      <c r="D318" s="620"/>
      <c r="E318" s="403" t="s">
        <v>58</v>
      </c>
      <c r="F318" s="404">
        <v>0.1018</v>
      </c>
      <c r="G318" s="405">
        <v>14</v>
      </c>
      <c r="H318" s="418">
        <v>1.42</v>
      </c>
    </row>
    <row r="319" spans="1:8">
      <c r="A319" s="417" t="s">
        <v>234</v>
      </c>
      <c r="B319" s="402" t="s">
        <v>11058</v>
      </c>
      <c r="C319" s="620" t="s">
        <v>235</v>
      </c>
      <c r="D319" s="620"/>
      <c r="E319" s="403" t="s">
        <v>11059</v>
      </c>
      <c r="F319" s="404">
        <v>8.0000000000000004E-4</v>
      </c>
      <c r="G319" s="405">
        <v>6.35</v>
      </c>
      <c r="H319" s="418">
        <v>0</v>
      </c>
    </row>
    <row r="320" spans="1:8">
      <c r="A320" s="417" t="s">
        <v>234</v>
      </c>
      <c r="B320" s="402" t="s">
        <v>11060</v>
      </c>
      <c r="C320" s="620" t="s">
        <v>235</v>
      </c>
      <c r="D320" s="620"/>
      <c r="E320" s="403" t="s">
        <v>58</v>
      </c>
      <c r="F320" s="404">
        <v>6.54E-2</v>
      </c>
      <c r="G320" s="405">
        <v>4.5</v>
      </c>
      <c r="H320" s="418">
        <v>0.28999999999999998</v>
      </c>
    </row>
    <row r="321" spans="1:8">
      <c r="A321" s="417" t="s">
        <v>234</v>
      </c>
      <c r="B321" s="402" t="s">
        <v>11061</v>
      </c>
      <c r="C321" s="620" t="s">
        <v>235</v>
      </c>
      <c r="D321" s="620"/>
      <c r="E321" s="403" t="s">
        <v>58</v>
      </c>
      <c r="F321" s="404">
        <v>1.5E-3</v>
      </c>
      <c r="G321" s="405">
        <v>190.46</v>
      </c>
      <c r="H321" s="418">
        <v>0.28000000000000003</v>
      </c>
    </row>
    <row r="322" spans="1:8">
      <c r="A322" s="417" t="s">
        <v>234</v>
      </c>
      <c r="B322" s="402" t="s">
        <v>11062</v>
      </c>
      <c r="C322" s="620" t="s">
        <v>250</v>
      </c>
      <c r="D322" s="620"/>
      <c r="E322" s="403" t="s">
        <v>6364</v>
      </c>
      <c r="F322" s="404">
        <v>2.3E-3</v>
      </c>
      <c r="G322" s="405">
        <v>15.3</v>
      </c>
      <c r="H322" s="418">
        <v>0.03</v>
      </c>
    </row>
    <row r="323" spans="1:8">
      <c r="A323" s="417" t="s">
        <v>234</v>
      </c>
      <c r="B323" s="402" t="s">
        <v>11063</v>
      </c>
      <c r="C323" s="620" t="s">
        <v>235</v>
      </c>
      <c r="D323" s="620"/>
      <c r="E323" s="403" t="s">
        <v>6364</v>
      </c>
      <c r="F323" s="404">
        <v>8.0000000000000004E-4</v>
      </c>
      <c r="G323" s="405">
        <v>81.599999999999994</v>
      </c>
      <c r="H323" s="418">
        <v>0.06</v>
      </c>
    </row>
    <row r="324" spans="1:8" ht="26.4">
      <c r="A324" s="417" t="s">
        <v>234</v>
      </c>
      <c r="B324" s="402" t="s">
        <v>11064</v>
      </c>
      <c r="C324" s="620" t="s">
        <v>235</v>
      </c>
      <c r="D324" s="620"/>
      <c r="E324" s="403" t="s">
        <v>6</v>
      </c>
      <c r="F324" s="404">
        <v>2.0000000000000001E-4</v>
      </c>
      <c r="G324" s="405">
        <v>22.1</v>
      </c>
      <c r="H324" s="418">
        <v>0</v>
      </c>
    </row>
    <row r="325" spans="1:8" ht="26.4">
      <c r="A325" s="417" t="s">
        <v>234</v>
      </c>
      <c r="B325" s="402" t="s">
        <v>11065</v>
      </c>
      <c r="C325" s="620" t="s">
        <v>235</v>
      </c>
      <c r="D325" s="620"/>
      <c r="E325" s="403" t="s">
        <v>6</v>
      </c>
      <c r="F325" s="404">
        <v>5.9999999999999995E-4</v>
      </c>
      <c r="G325" s="405">
        <v>17</v>
      </c>
      <c r="H325" s="418">
        <v>0.01</v>
      </c>
    </row>
    <row r="326" spans="1:8" ht="26.4">
      <c r="A326" s="413"/>
      <c r="B326" s="431"/>
      <c r="C326" s="431" t="s">
        <v>240</v>
      </c>
      <c r="D326" s="432">
        <v>0</v>
      </c>
      <c r="E326" s="431" t="s">
        <v>241</v>
      </c>
      <c r="F326" s="432">
        <v>0</v>
      </c>
      <c r="G326" s="431" t="s">
        <v>242</v>
      </c>
      <c r="H326" s="414">
        <v>0</v>
      </c>
    </row>
    <row r="327" spans="1:8" ht="13.8" thickBot="1">
      <c r="A327" s="413"/>
      <c r="B327" s="431"/>
      <c r="C327" s="431" t="s">
        <v>243</v>
      </c>
      <c r="D327" s="432">
        <v>1.06</v>
      </c>
      <c r="E327" s="431"/>
      <c r="F327" s="621" t="s">
        <v>244</v>
      </c>
      <c r="G327" s="621"/>
      <c r="H327" s="414">
        <v>4.6399999999999997</v>
      </c>
    </row>
    <row r="328" spans="1:8" ht="13.8" thickTop="1">
      <c r="A328" s="415"/>
      <c r="B328" s="401"/>
      <c r="C328" s="401"/>
      <c r="D328" s="401"/>
      <c r="E328" s="401"/>
      <c r="F328" s="401"/>
      <c r="G328" s="401"/>
      <c r="H328" s="416"/>
    </row>
    <row r="329" spans="1:8" ht="26.4" customHeight="1">
      <c r="A329" s="407"/>
      <c r="B329" s="378" t="s">
        <v>5</v>
      </c>
      <c r="C329" s="603" t="s">
        <v>223</v>
      </c>
      <c r="D329" s="603"/>
      <c r="E329" s="379" t="s">
        <v>224</v>
      </c>
      <c r="F329" s="380" t="s">
        <v>225</v>
      </c>
      <c r="G329" s="380" t="s">
        <v>226</v>
      </c>
      <c r="H329" s="408" t="s">
        <v>227</v>
      </c>
    </row>
    <row r="330" spans="1:8" ht="13.2" customHeight="1">
      <c r="A330" s="409" t="s">
        <v>228</v>
      </c>
      <c r="B330" s="394" t="s">
        <v>11066</v>
      </c>
      <c r="C330" s="618" t="s">
        <v>11026</v>
      </c>
      <c r="D330" s="618"/>
      <c r="E330" s="395" t="s">
        <v>34</v>
      </c>
      <c r="F330" s="396">
        <v>1</v>
      </c>
      <c r="G330" s="393">
        <v>3.64</v>
      </c>
      <c r="H330" s="410">
        <v>3.64</v>
      </c>
    </row>
    <row r="331" spans="1:8" ht="13.2" customHeight="1">
      <c r="A331" s="417" t="s">
        <v>234</v>
      </c>
      <c r="B331" s="402" t="s">
        <v>11049</v>
      </c>
      <c r="C331" s="620" t="s">
        <v>290</v>
      </c>
      <c r="D331" s="620"/>
      <c r="E331" s="403" t="s">
        <v>58</v>
      </c>
      <c r="F331" s="404">
        <v>4.4999999999999997E-3</v>
      </c>
      <c r="G331" s="405">
        <v>12.54</v>
      </c>
      <c r="H331" s="418">
        <v>0.05</v>
      </c>
    </row>
    <row r="332" spans="1:8">
      <c r="A332" s="417" t="s">
        <v>234</v>
      </c>
      <c r="B332" s="402" t="s">
        <v>11050</v>
      </c>
      <c r="C332" s="620" t="s">
        <v>235</v>
      </c>
      <c r="D332" s="620"/>
      <c r="E332" s="403" t="s">
        <v>58</v>
      </c>
      <c r="F332" s="404">
        <v>4.4999999999999997E-3</v>
      </c>
      <c r="G332" s="405">
        <v>175</v>
      </c>
      <c r="H332" s="418">
        <v>0.78</v>
      </c>
    </row>
    <row r="333" spans="1:8">
      <c r="A333" s="417" t="s">
        <v>234</v>
      </c>
      <c r="B333" s="402" t="s">
        <v>11051</v>
      </c>
      <c r="C333" s="620" t="s">
        <v>290</v>
      </c>
      <c r="D333" s="620"/>
      <c r="E333" s="403" t="s">
        <v>55</v>
      </c>
      <c r="F333" s="404">
        <v>4.0000000000000002E-4</v>
      </c>
      <c r="G333" s="405">
        <v>300</v>
      </c>
      <c r="H333" s="418">
        <v>0.12</v>
      </c>
    </row>
    <row r="334" spans="1:8">
      <c r="A334" s="417" t="s">
        <v>234</v>
      </c>
      <c r="B334" s="402" t="s">
        <v>11067</v>
      </c>
      <c r="C334" s="620" t="s">
        <v>235</v>
      </c>
      <c r="D334" s="620"/>
      <c r="E334" s="403" t="s">
        <v>58</v>
      </c>
      <c r="F334" s="404">
        <v>1E-4</v>
      </c>
      <c r="G334" s="405">
        <v>29.9</v>
      </c>
      <c r="H334" s="418">
        <v>0</v>
      </c>
    </row>
    <row r="335" spans="1:8">
      <c r="A335" s="417" t="s">
        <v>234</v>
      </c>
      <c r="B335" s="402" t="s">
        <v>11068</v>
      </c>
      <c r="C335" s="620" t="s">
        <v>235</v>
      </c>
      <c r="D335" s="620"/>
      <c r="E335" s="403" t="s">
        <v>58</v>
      </c>
      <c r="F335" s="404">
        <v>2.0000000000000001E-4</v>
      </c>
      <c r="G335" s="405">
        <v>15.15</v>
      </c>
      <c r="H335" s="418">
        <v>0</v>
      </c>
    </row>
    <row r="336" spans="1:8">
      <c r="A336" s="417" t="s">
        <v>234</v>
      </c>
      <c r="B336" s="402" t="s">
        <v>11069</v>
      </c>
      <c r="C336" s="620" t="s">
        <v>235</v>
      </c>
      <c r="D336" s="620"/>
      <c r="E336" s="403" t="s">
        <v>58</v>
      </c>
      <c r="F336" s="404">
        <v>2.0000000000000001E-4</v>
      </c>
      <c r="G336" s="405">
        <v>26.89</v>
      </c>
      <c r="H336" s="418">
        <v>0</v>
      </c>
    </row>
    <row r="337" spans="1:8" ht="26.4" customHeight="1">
      <c r="A337" s="417" t="s">
        <v>234</v>
      </c>
      <c r="B337" s="402" t="s">
        <v>11054</v>
      </c>
      <c r="C337" s="620" t="s">
        <v>235</v>
      </c>
      <c r="D337" s="620"/>
      <c r="E337" s="403" t="s">
        <v>58</v>
      </c>
      <c r="F337" s="404">
        <v>4.4999999999999997E-3</v>
      </c>
      <c r="G337" s="405">
        <v>4.9000000000000004</v>
      </c>
      <c r="H337" s="418">
        <v>0.02</v>
      </c>
    </row>
    <row r="338" spans="1:8" ht="26.4" customHeight="1">
      <c r="A338" s="417" t="s">
        <v>234</v>
      </c>
      <c r="B338" s="402" t="s">
        <v>11055</v>
      </c>
      <c r="C338" s="620" t="s">
        <v>235</v>
      </c>
      <c r="D338" s="620"/>
      <c r="E338" s="403" t="s">
        <v>58</v>
      </c>
      <c r="F338" s="404">
        <v>1.8E-3</v>
      </c>
      <c r="G338" s="405">
        <v>13</v>
      </c>
      <c r="H338" s="418">
        <v>0.02</v>
      </c>
    </row>
    <row r="339" spans="1:8" ht="13.2" customHeight="1">
      <c r="A339" s="417" t="s">
        <v>234</v>
      </c>
      <c r="B339" s="402" t="s">
        <v>11056</v>
      </c>
      <c r="C339" s="620" t="s">
        <v>290</v>
      </c>
      <c r="D339" s="620"/>
      <c r="E339" s="403" t="s">
        <v>58</v>
      </c>
      <c r="F339" s="404">
        <v>0.1018</v>
      </c>
      <c r="G339" s="405">
        <v>5</v>
      </c>
      <c r="H339" s="418">
        <v>0.5</v>
      </c>
    </row>
    <row r="340" spans="1:8" ht="13.2" customHeight="1">
      <c r="A340" s="417" t="s">
        <v>234</v>
      </c>
      <c r="B340" s="402" t="s">
        <v>11070</v>
      </c>
      <c r="C340" s="620" t="s">
        <v>235</v>
      </c>
      <c r="D340" s="620"/>
      <c r="E340" s="403" t="s">
        <v>58</v>
      </c>
      <c r="F340" s="404">
        <v>2.0000000000000001E-4</v>
      </c>
      <c r="G340" s="405">
        <v>39.04</v>
      </c>
      <c r="H340" s="418">
        <v>0</v>
      </c>
    </row>
    <row r="341" spans="1:8" ht="26.4" customHeight="1">
      <c r="A341" s="417" t="s">
        <v>234</v>
      </c>
      <c r="B341" s="402" t="s">
        <v>11071</v>
      </c>
      <c r="C341" s="620" t="s">
        <v>250</v>
      </c>
      <c r="D341" s="620"/>
      <c r="E341" s="403" t="s">
        <v>58</v>
      </c>
      <c r="F341" s="404">
        <v>1E-4</v>
      </c>
      <c r="G341" s="405">
        <v>246</v>
      </c>
      <c r="H341" s="418">
        <v>0.02</v>
      </c>
    </row>
    <row r="342" spans="1:8">
      <c r="A342" s="417" t="s">
        <v>234</v>
      </c>
      <c r="B342" s="402" t="s">
        <v>11072</v>
      </c>
      <c r="C342" s="620" t="s">
        <v>250</v>
      </c>
      <c r="D342" s="620"/>
      <c r="E342" s="403" t="s">
        <v>58</v>
      </c>
      <c r="F342" s="404">
        <v>1E-4</v>
      </c>
      <c r="G342" s="405">
        <v>518</v>
      </c>
      <c r="H342" s="418">
        <v>0.05</v>
      </c>
    </row>
    <row r="343" spans="1:8">
      <c r="A343" s="417" t="s">
        <v>234</v>
      </c>
      <c r="B343" s="402" t="s">
        <v>11057</v>
      </c>
      <c r="C343" s="620" t="s">
        <v>235</v>
      </c>
      <c r="D343" s="620"/>
      <c r="E343" s="403" t="s">
        <v>58</v>
      </c>
      <c r="F343" s="404">
        <v>0.1018</v>
      </c>
      <c r="G343" s="405">
        <v>14</v>
      </c>
      <c r="H343" s="418">
        <v>1.42</v>
      </c>
    </row>
    <row r="344" spans="1:8">
      <c r="A344" s="417" t="s">
        <v>234</v>
      </c>
      <c r="B344" s="402" t="s">
        <v>11058</v>
      </c>
      <c r="C344" s="620" t="s">
        <v>235</v>
      </c>
      <c r="D344" s="620"/>
      <c r="E344" s="403" t="s">
        <v>11059</v>
      </c>
      <c r="F344" s="404">
        <v>6.9999999999999999E-4</v>
      </c>
      <c r="G344" s="405">
        <v>6.35</v>
      </c>
      <c r="H344" s="418">
        <v>0</v>
      </c>
    </row>
    <row r="345" spans="1:8">
      <c r="A345" s="417" t="s">
        <v>234</v>
      </c>
      <c r="B345" s="402" t="s">
        <v>11060</v>
      </c>
      <c r="C345" s="620" t="s">
        <v>235</v>
      </c>
      <c r="D345" s="620"/>
      <c r="E345" s="403" t="s">
        <v>58</v>
      </c>
      <c r="F345" s="404">
        <v>6.54E-2</v>
      </c>
      <c r="G345" s="405">
        <v>4.5</v>
      </c>
      <c r="H345" s="418">
        <v>0.28999999999999998</v>
      </c>
    </row>
    <row r="346" spans="1:8">
      <c r="A346" s="417" t="s">
        <v>234</v>
      </c>
      <c r="B346" s="402" t="s">
        <v>11061</v>
      </c>
      <c r="C346" s="620" t="s">
        <v>235</v>
      </c>
      <c r="D346" s="620"/>
      <c r="E346" s="403" t="s">
        <v>58</v>
      </c>
      <c r="F346" s="404">
        <v>1.5E-3</v>
      </c>
      <c r="G346" s="405">
        <v>190.46</v>
      </c>
      <c r="H346" s="418">
        <v>0.28000000000000003</v>
      </c>
    </row>
    <row r="347" spans="1:8" ht="26.4" customHeight="1">
      <c r="A347" s="417" t="s">
        <v>234</v>
      </c>
      <c r="B347" s="402" t="s">
        <v>11062</v>
      </c>
      <c r="C347" s="620" t="s">
        <v>250</v>
      </c>
      <c r="D347" s="620"/>
      <c r="E347" s="403" t="s">
        <v>6364</v>
      </c>
      <c r="F347" s="404">
        <v>2.3E-3</v>
      </c>
      <c r="G347" s="405">
        <v>15.3</v>
      </c>
      <c r="H347" s="418">
        <v>0.03</v>
      </c>
    </row>
    <row r="348" spans="1:8" ht="13.2" customHeight="1">
      <c r="A348" s="417" t="s">
        <v>234</v>
      </c>
      <c r="B348" s="402" t="s">
        <v>11063</v>
      </c>
      <c r="C348" s="620" t="s">
        <v>235</v>
      </c>
      <c r="D348" s="620"/>
      <c r="E348" s="403" t="s">
        <v>6364</v>
      </c>
      <c r="F348" s="404">
        <v>6.9999999999999999E-4</v>
      </c>
      <c r="G348" s="405">
        <v>81.599999999999994</v>
      </c>
      <c r="H348" s="418">
        <v>0.05</v>
      </c>
    </row>
    <row r="349" spans="1:8" ht="13.2" customHeight="1">
      <c r="A349" s="417" t="s">
        <v>234</v>
      </c>
      <c r="B349" s="402" t="s">
        <v>11064</v>
      </c>
      <c r="C349" s="620" t="s">
        <v>235</v>
      </c>
      <c r="D349" s="620"/>
      <c r="E349" s="403" t="s">
        <v>6</v>
      </c>
      <c r="F349" s="404">
        <v>2.0000000000000001E-4</v>
      </c>
      <c r="G349" s="405">
        <v>22.1</v>
      </c>
      <c r="H349" s="418">
        <v>0</v>
      </c>
    </row>
    <row r="350" spans="1:8" ht="26.4">
      <c r="A350" s="417" t="s">
        <v>234</v>
      </c>
      <c r="B350" s="402" t="s">
        <v>11065</v>
      </c>
      <c r="C350" s="620" t="s">
        <v>235</v>
      </c>
      <c r="D350" s="620"/>
      <c r="E350" s="403" t="s">
        <v>6</v>
      </c>
      <c r="F350" s="404">
        <v>5.9999999999999995E-4</v>
      </c>
      <c r="G350" s="405">
        <v>17</v>
      </c>
      <c r="H350" s="418">
        <v>0.01</v>
      </c>
    </row>
    <row r="351" spans="1:8" ht="26.4">
      <c r="A351" s="413"/>
      <c r="B351" s="431"/>
      <c r="C351" s="431" t="s">
        <v>240</v>
      </c>
      <c r="D351" s="432">
        <v>0</v>
      </c>
      <c r="E351" s="431" t="s">
        <v>241</v>
      </c>
      <c r="F351" s="432">
        <v>0</v>
      </c>
      <c r="G351" s="431" t="s">
        <v>242</v>
      </c>
      <c r="H351" s="414">
        <v>0</v>
      </c>
    </row>
    <row r="352" spans="1:8" ht="13.8" thickBot="1">
      <c r="A352" s="413"/>
      <c r="B352" s="431"/>
      <c r="C352" s="431" t="s">
        <v>243</v>
      </c>
      <c r="D352" s="432">
        <v>1.08</v>
      </c>
      <c r="E352" s="431"/>
      <c r="F352" s="621" t="s">
        <v>244</v>
      </c>
      <c r="G352" s="621"/>
      <c r="H352" s="414">
        <v>4.72</v>
      </c>
    </row>
    <row r="353" spans="1:8" ht="13.8" thickTop="1">
      <c r="A353" s="415"/>
      <c r="B353" s="401"/>
      <c r="C353" s="401"/>
      <c r="D353" s="401"/>
      <c r="E353" s="401"/>
      <c r="F353" s="401"/>
      <c r="G353" s="401"/>
      <c r="H353" s="416"/>
    </row>
    <row r="354" spans="1:8" ht="13.8">
      <c r="A354" s="407"/>
      <c r="B354" s="378" t="s">
        <v>5</v>
      </c>
      <c r="C354" s="603" t="s">
        <v>223</v>
      </c>
      <c r="D354" s="603"/>
      <c r="E354" s="379" t="s">
        <v>224</v>
      </c>
      <c r="F354" s="380" t="s">
        <v>225</v>
      </c>
      <c r="G354" s="380" t="s">
        <v>226</v>
      </c>
      <c r="H354" s="408" t="s">
        <v>227</v>
      </c>
    </row>
    <row r="355" spans="1:8">
      <c r="A355" s="409" t="s">
        <v>228</v>
      </c>
      <c r="B355" s="394" t="s">
        <v>11027</v>
      </c>
      <c r="C355" s="618" t="s">
        <v>11026</v>
      </c>
      <c r="D355" s="618"/>
      <c r="E355" s="395" t="s">
        <v>34</v>
      </c>
      <c r="F355" s="396">
        <v>1</v>
      </c>
      <c r="G355" s="393">
        <v>3.61</v>
      </c>
      <c r="H355" s="410">
        <v>3.61</v>
      </c>
    </row>
    <row r="356" spans="1:8" ht="26.4" customHeight="1">
      <c r="A356" s="417" t="s">
        <v>234</v>
      </c>
      <c r="B356" s="402" t="s">
        <v>11073</v>
      </c>
      <c r="C356" s="620" t="s">
        <v>235</v>
      </c>
      <c r="D356" s="620"/>
      <c r="E356" s="403" t="s">
        <v>58</v>
      </c>
      <c r="F356" s="404">
        <v>2.0000000000000001E-4</v>
      </c>
      <c r="G356" s="405">
        <v>40.799999999999997</v>
      </c>
      <c r="H356" s="418">
        <v>0</v>
      </c>
    </row>
    <row r="357" spans="1:8" ht="13.2" customHeight="1">
      <c r="A357" s="417" t="s">
        <v>234</v>
      </c>
      <c r="B357" s="402" t="s">
        <v>11049</v>
      </c>
      <c r="C357" s="620" t="s">
        <v>290</v>
      </c>
      <c r="D357" s="620"/>
      <c r="E357" s="403" t="s">
        <v>58</v>
      </c>
      <c r="F357" s="404">
        <v>4.4999999999999997E-3</v>
      </c>
      <c r="G357" s="405">
        <v>12.54</v>
      </c>
      <c r="H357" s="418">
        <v>0.05</v>
      </c>
    </row>
    <row r="358" spans="1:8" ht="13.2" customHeight="1">
      <c r="A358" s="417" t="s">
        <v>234</v>
      </c>
      <c r="B358" s="402" t="s">
        <v>11050</v>
      </c>
      <c r="C358" s="620" t="s">
        <v>235</v>
      </c>
      <c r="D358" s="620"/>
      <c r="E358" s="403" t="s">
        <v>58</v>
      </c>
      <c r="F358" s="404">
        <v>4.4999999999999997E-3</v>
      </c>
      <c r="G358" s="405">
        <v>175</v>
      </c>
      <c r="H358" s="418">
        <v>0.78</v>
      </c>
    </row>
    <row r="359" spans="1:8">
      <c r="A359" s="417" t="s">
        <v>234</v>
      </c>
      <c r="B359" s="402" t="s">
        <v>11051</v>
      </c>
      <c r="C359" s="620" t="s">
        <v>290</v>
      </c>
      <c r="D359" s="620"/>
      <c r="E359" s="403" t="s">
        <v>55</v>
      </c>
      <c r="F359" s="404">
        <v>4.0000000000000002E-4</v>
      </c>
      <c r="G359" s="405">
        <v>300</v>
      </c>
      <c r="H359" s="418">
        <v>0.12</v>
      </c>
    </row>
    <row r="360" spans="1:8">
      <c r="A360" s="417" t="s">
        <v>234</v>
      </c>
      <c r="B360" s="402" t="s">
        <v>11054</v>
      </c>
      <c r="C360" s="620" t="s">
        <v>235</v>
      </c>
      <c r="D360" s="620"/>
      <c r="E360" s="403" t="s">
        <v>58</v>
      </c>
      <c r="F360" s="404">
        <v>4.4999999999999997E-3</v>
      </c>
      <c r="G360" s="405">
        <v>4.9000000000000004</v>
      </c>
      <c r="H360" s="418">
        <v>0.02</v>
      </c>
    </row>
    <row r="361" spans="1:8">
      <c r="A361" s="417" t="s">
        <v>234</v>
      </c>
      <c r="B361" s="402" t="s">
        <v>11055</v>
      </c>
      <c r="C361" s="620" t="s">
        <v>235</v>
      </c>
      <c r="D361" s="620"/>
      <c r="E361" s="403" t="s">
        <v>58</v>
      </c>
      <c r="F361" s="404">
        <v>1.8E-3</v>
      </c>
      <c r="G361" s="405">
        <v>13</v>
      </c>
      <c r="H361" s="418">
        <v>0.02</v>
      </c>
    </row>
    <row r="362" spans="1:8">
      <c r="A362" s="417" t="s">
        <v>234</v>
      </c>
      <c r="B362" s="402" t="s">
        <v>11056</v>
      </c>
      <c r="C362" s="620" t="s">
        <v>290</v>
      </c>
      <c r="D362" s="620"/>
      <c r="E362" s="403" t="s">
        <v>58</v>
      </c>
      <c r="F362" s="404">
        <v>0.1018</v>
      </c>
      <c r="G362" s="405">
        <v>5</v>
      </c>
      <c r="H362" s="418">
        <v>0.5</v>
      </c>
    </row>
    <row r="363" spans="1:8">
      <c r="A363" s="417" t="s">
        <v>234</v>
      </c>
      <c r="B363" s="402" t="s">
        <v>11074</v>
      </c>
      <c r="C363" s="620" t="s">
        <v>235</v>
      </c>
      <c r="D363" s="620"/>
      <c r="E363" s="403" t="s">
        <v>58</v>
      </c>
      <c r="F363" s="404">
        <v>2.0000000000000001E-4</v>
      </c>
      <c r="G363" s="405">
        <v>15.4</v>
      </c>
      <c r="H363" s="418">
        <v>0</v>
      </c>
    </row>
    <row r="364" spans="1:8" ht="13.2" customHeight="1">
      <c r="A364" s="417" t="s">
        <v>234</v>
      </c>
      <c r="B364" s="402" t="s">
        <v>11075</v>
      </c>
      <c r="C364" s="620" t="s">
        <v>235</v>
      </c>
      <c r="D364" s="620"/>
      <c r="E364" s="403" t="s">
        <v>58</v>
      </c>
      <c r="F364" s="404">
        <v>1E-4</v>
      </c>
      <c r="G364" s="405">
        <v>25.95</v>
      </c>
      <c r="H364" s="418">
        <v>0</v>
      </c>
    </row>
    <row r="365" spans="1:8">
      <c r="A365" s="417" t="s">
        <v>234</v>
      </c>
      <c r="B365" s="402" t="s">
        <v>11076</v>
      </c>
      <c r="C365" s="620" t="s">
        <v>235</v>
      </c>
      <c r="D365" s="620"/>
      <c r="E365" s="403" t="s">
        <v>58</v>
      </c>
      <c r="F365" s="404">
        <v>1E-4</v>
      </c>
      <c r="G365" s="405">
        <v>28</v>
      </c>
      <c r="H365" s="418">
        <v>0</v>
      </c>
    </row>
    <row r="366" spans="1:8">
      <c r="A366" s="417" t="s">
        <v>234</v>
      </c>
      <c r="B366" s="402" t="s">
        <v>11077</v>
      </c>
      <c r="C366" s="620" t="s">
        <v>235</v>
      </c>
      <c r="D366" s="620"/>
      <c r="E366" s="403" t="s">
        <v>58</v>
      </c>
      <c r="F366" s="404">
        <v>6.9999999999999999E-4</v>
      </c>
      <c r="G366" s="405">
        <v>11.6</v>
      </c>
      <c r="H366" s="418">
        <v>0</v>
      </c>
    </row>
    <row r="367" spans="1:8" ht="13.95" customHeight="1">
      <c r="A367" s="417" t="s">
        <v>234</v>
      </c>
      <c r="B367" s="402" t="s">
        <v>11078</v>
      </c>
      <c r="C367" s="620" t="s">
        <v>235</v>
      </c>
      <c r="D367" s="620"/>
      <c r="E367" s="403" t="s">
        <v>11079</v>
      </c>
      <c r="F367" s="404">
        <v>6.9999999999999999E-4</v>
      </c>
      <c r="G367" s="405">
        <v>10.220000000000001</v>
      </c>
      <c r="H367" s="418">
        <v>0</v>
      </c>
    </row>
    <row r="368" spans="1:8">
      <c r="A368" s="417" t="s">
        <v>234</v>
      </c>
      <c r="B368" s="402" t="s">
        <v>11080</v>
      </c>
      <c r="C368" s="620" t="s">
        <v>235</v>
      </c>
      <c r="D368" s="620"/>
      <c r="E368" s="403" t="s">
        <v>58</v>
      </c>
      <c r="F368" s="404">
        <v>1E-4</v>
      </c>
      <c r="G368" s="405">
        <v>327.8</v>
      </c>
      <c r="H368" s="418">
        <v>0.03</v>
      </c>
    </row>
    <row r="369" spans="1:8">
      <c r="A369" s="417" t="s">
        <v>234</v>
      </c>
      <c r="B369" s="402" t="s">
        <v>11081</v>
      </c>
      <c r="C369" s="620" t="s">
        <v>235</v>
      </c>
      <c r="D369" s="620"/>
      <c r="E369" s="403" t="s">
        <v>58</v>
      </c>
      <c r="F369" s="404">
        <v>2.0000000000000001E-4</v>
      </c>
      <c r="G369" s="405">
        <v>13.52</v>
      </c>
      <c r="H369" s="418">
        <v>0</v>
      </c>
    </row>
    <row r="370" spans="1:8" ht="13.2" customHeight="1">
      <c r="A370" s="417" t="s">
        <v>234</v>
      </c>
      <c r="B370" s="402" t="s">
        <v>11082</v>
      </c>
      <c r="C370" s="620" t="s">
        <v>235</v>
      </c>
      <c r="D370" s="620"/>
      <c r="E370" s="403" t="s">
        <v>58</v>
      </c>
      <c r="F370" s="404">
        <v>4.0000000000000002E-4</v>
      </c>
      <c r="G370" s="405">
        <v>18.75</v>
      </c>
      <c r="H370" s="418">
        <v>0</v>
      </c>
    </row>
    <row r="371" spans="1:8" ht="13.2" customHeight="1">
      <c r="A371" s="417" t="s">
        <v>234</v>
      </c>
      <c r="B371" s="402" t="s">
        <v>11057</v>
      </c>
      <c r="C371" s="620" t="s">
        <v>235</v>
      </c>
      <c r="D371" s="620"/>
      <c r="E371" s="403" t="s">
        <v>58</v>
      </c>
      <c r="F371" s="404">
        <v>0.1018</v>
      </c>
      <c r="G371" s="405">
        <v>14</v>
      </c>
      <c r="H371" s="418">
        <v>1.42</v>
      </c>
    </row>
    <row r="372" spans="1:8" ht="13.2" customHeight="1">
      <c r="A372" s="417" t="s">
        <v>234</v>
      </c>
      <c r="B372" s="402" t="s">
        <v>11058</v>
      </c>
      <c r="C372" s="620" t="s">
        <v>235</v>
      </c>
      <c r="D372" s="620"/>
      <c r="E372" s="403" t="s">
        <v>11059</v>
      </c>
      <c r="F372" s="404">
        <v>8.0000000000000004E-4</v>
      </c>
      <c r="G372" s="405">
        <v>6.35</v>
      </c>
      <c r="H372" s="418">
        <v>0</v>
      </c>
    </row>
    <row r="373" spans="1:8">
      <c r="A373" s="417" t="s">
        <v>234</v>
      </c>
      <c r="B373" s="402" t="s">
        <v>11060</v>
      </c>
      <c r="C373" s="620" t="s">
        <v>235</v>
      </c>
      <c r="D373" s="620"/>
      <c r="E373" s="403" t="s">
        <v>58</v>
      </c>
      <c r="F373" s="404">
        <v>6.54E-2</v>
      </c>
      <c r="G373" s="405">
        <v>4.5</v>
      </c>
      <c r="H373" s="418">
        <v>0.28999999999999998</v>
      </c>
    </row>
    <row r="374" spans="1:8" ht="13.2" customHeight="1">
      <c r="A374" s="417" t="s">
        <v>234</v>
      </c>
      <c r="B374" s="402" t="s">
        <v>11083</v>
      </c>
      <c r="C374" s="620" t="s">
        <v>235</v>
      </c>
      <c r="D374" s="620"/>
      <c r="E374" s="403" t="s">
        <v>58</v>
      </c>
      <c r="F374" s="404">
        <v>5.0000000000000001E-4</v>
      </c>
      <c r="G374" s="405">
        <v>10.8</v>
      </c>
      <c r="H374" s="418">
        <v>0</v>
      </c>
    </row>
    <row r="375" spans="1:8" ht="13.2" customHeight="1">
      <c r="A375" s="417" t="s">
        <v>234</v>
      </c>
      <c r="B375" s="402" t="s">
        <v>11084</v>
      </c>
      <c r="C375" s="620" t="s">
        <v>235</v>
      </c>
      <c r="D375" s="620"/>
      <c r="E375" s="403" t="s">
        <v>58</v>
      </c>
      <c r="F375" s="404">
        <v>4.0000000000000002E-4</v>
      </c>
      <c r="G375" s="405">
        <v>18.8</v>
      </c>
      <c r="H375" s="418">
        <v>0</v>
      </c>
    </row>
    <row r="376" spans="1:8">
      <c r="A376" s="417" t="s">
        <v>234</v>
      </c>
      <c r="B376" s="402" t="s">
        <v>11061</v>
      </c>
      <c r="C376" s="620" t="s">
        <v>235</v>
      </c>
      <c r="D376" s="620"/>
      <c r="E376" s="403" t="s">
        <v>58</v>
      </c>
      <c r="F376" s="404">
        <v>1.5E-3</v>
      </c>
      <c r="G376" s="405">
        <v>190.46</v>
      </c>
      <c r="H376" s="418">
        <v>0.28000000000000003</v>
      </c>
    </row>
    <row r="377" spans="1:8">
      <c r="A377" s="417" t="s">
        <v>234</v>
      </c>
      <c r="B377" s="402" t="s">
        <v>11062</v>
      </c>
      <c r="C377" s="620" t="s">
        <v>250</v>
      </c>
      <c r="D377" s="620"/>
      <c r="E377" s="403" t="s">
        <v>6364</v>
      </c>
      <c r="F377" s="404">
        <v>2.3E-3</v>
      </c>
      <c r="G377" s="405">
        <v>15.3</v>
      </c>
      <c r="H377" s="418">
        <v>0.03</v>
      </c>
    </row>
    <row r="378" spans="1:8">
      <c r="A378" s="417" t="s">
        <v>234</v>
      </c>
      <c r="B378" s="402" t="s">
        <v>11063</v>
      </c>
      <c r="C378" s="620" t="s">
        <v>235</v>
      </c>
      <c r="D378" s="620"/>
      <c r="E378" s="403" t="s">
        <v>6364</v>
      </c>
      <c r="F378" s="404">
        <v>8.0000000000000004E-4</v>
      </c>
      <c r="G378" s="405">
        <v>81.599999999999994</v>
      </c>
      <c r="H378" s="418">
        <v>0.06</v>
      </c>
    </row>
    <row r="379" spans="1:8" ht="26.4">
      <c r="A379" s="417" t="s">
        <v>234</v>
      </c>
      <c r="B379" s="402" t="s">
        <v>11064</v>
      </c>
      <c r="C379" s="620" t="s">
        <v>235</v>
      </c>
      <c r="D379" s="620"/>
      <c r="E379" s="403" t="s">
        <v>6</v>
      </c>
      <c r="F379" s="404">
        <v>2.0000000000000001E-4</v>
      </c>
      <c r="G379" s="405">
        <v>22.1</v>
      </c>
      <c r="H379" s="418">
        <v>0</v>
      </c>
    </row>
    <row r="380" spans="1:8" ht="26.4">
      <c r="A380" s="417" t="s">
        <v>234</v>
      </c>
      <c r="B380" s="402" t="s">
        <v>11065</v>
      </c>
      <c r="C380" s="620" t="s">
        <v>235</v>
      </c>
      <c r="D380" s="620"/>
      <c r="E380" s="403" t="s">
        <v>6</v>
      </c>
      <c r="F380" s="404">
        <v>5.9999999999999995E-4</v>
      </c>
      <c r="G380" s="405">
        <v>17</v>
      </c>
      <c r="H380" s="418">
        <v>0.01</v>
      </c>
    </row>
    <row r="381" spans="1:8" ht="13.95" customHeight="1">
      <c r="A381" s="413"/>
      <c r="B381" s="431"/>
      <c r="C381" s="431" t="s">
        <v>240</v>
      </c>
      <c r="D381" s="432">
        <v>0</v>
      </c>
      <c r="E381" s="431" t="s">
        <v>241</v>
      </c>
      <c r="F381" s="432">
        <v>0</v>
      </c>
      <c r="G381" s="431" t="s">
        <v>242</v>
      </c>
      <c r="H381" s="414">
        <v>0</v>
      </c>
    </row>
    <row r="382" spans="1:8" ht="13.8" thickBot="1">
      <c r="A382" s="413"/>
      <c r="B382" s="431"/>
      <c r="C382" s="431" t="s">
        <v>243</v>
      </c>
      <c r="D382" s="432">
        <v>1.07</v>
      </c>
      <c r="E382" s="431"/>
      <c r="F382" s="621" t="s">
        <v>244</v>
      </c>
      <c r="G382" s="621"/>
      <c r="H382" s="414">
        <v>4.68</v>
      </c>
    </row>
    <row r="383" spans="1:8" ht="13.8" thickTop="1">
      <c r="A383" s="415"/>
      <c r="B383" s="401"/>
      <c r="C383" s="401"/>
      <c r="D383" s="401"/>
      <c r="E383" s="401"/>
      <c r="F383" s="401"/>
      <c r="G383" s="401"/>
      <c r="H383" s="416"/>
    </row>
    <row r="384" spans="1:8" ht="13.8">
      <c r="A384" s="407"/>
      <c r="B384" s="378" t="s">
        <v>5</v>
      </c>
      <c r="C384" s="603" t="s">
        <v>223</v>
      </c>
      <c r="D384" s="603"/>
      <c r="E384" s="379" t="s">
        <v>224</v>
      </c>
      <c r="F384" s="380" t="s">
        <v>225</v>
      </c>
      <c r="G384" s="380" t="s">
        <v>226</v>
      </c>
      <c r="H384" s="408" t="s">
        <v>227</v>
      </c>
    </row>
    <row r="385" spans="1:8" ht="13.2" customHeight="1">
      <c r="A385" s="409" t="s">
        <v>228</v>
      </c>
      <c r="B385" s="394" t="s">
        <v>11085</v>
      </c>
      <c r="C385" s="618" t="s">
        <v>11026</v>
      </c>
      <c r="D385" s="618"/>
      <c r="E385" s="395" t="s">
        <v>34</v>
      </c>
      <c r="F385" s="396">
        <v>1</v>
      </c>
      <c r="G385" s="393">
        <v>3.81</v>
      </c>
      <c r="H385" s="410">
        <v>3.81</v>
      </c>
    </row>
    <row r="386" spans="1:8">
      <c r="A386" s="417" t="s">
        <v>234</v>
      </c>
      <c r="B386" s="402" t="s">
        <v>11049</v>
      </c>
      <c r="C386" s="620" t="s">
        <v>290</v>
      </c>
      <c r="D386" s="620"/>
      <c r="E386" s="403" t="s">
        <v>58</v>
      </c>
      <c r="F386" s="404">
        <v>4.4999999999999997E-3</v>
      </c>
      <c r="G386" s="405">
        <v>12.54</v>
      </c>
      <c r="H386" s="418">
        <v>0.05</v>
      </c>
    </row>
    <row r="387" spans="1:8">
      <c r="A387" s="417" t="s">
        <v>234</v>
      </c>
      <c r="B387" s="402" t="s">
        <v>11050</v>
      </c>
      <c r="C387" s="620" t="s">
        <v>235</v>
      </c>
      <c r="D387" s="620"/>
      <c r="E387" s="403" t="s">
        <v>58</v>
      </c>
      <c r="F387" s="404">
        <v>4.4999999999999997E-3</v>
      </c>
      <c r="G387" s="405">
        <v>175</v>
      </c>
      <c r="H387" s="418">
        <v>0.78</v>
      </c>
    </row>
    <row r="388" spans="1:8" ht="13.2" customHeight="1">
      <c r="A388" s="417" t="s">
        <v>234</v>
      </c>
      <c r="B388" s="402" t="s">
        <v>11051</v>
      </c>
      <c r="C388" s="620" t="s">
        <v>290</v>
      </c>
      <c r="D388" s="620"/>
      <c r="E388" s="403" t="s">
        <v>55</v>
      </c>
      <c r="F388" s="404">
        <v>4.0000000000000002E-4</v>
      </c>
      <c r="G388" s="405">
        <v>300</v>
      </c>
      <c r="H388" s="418">
        <v>0.12</v>
      </c>
    </row>
    <row r="389" spans="1:8" ht="13.2" customHeight="1">
      <c r="A389" s="417" t="s">
        <v>234</v>
      </c>
      <c r="B389" s="402" t="s">
        <v>11086</v>
      </c>
      <c r="C389" s="620" t="s">
        <v>235</v>
      </c>
      <c r="D389" s="620"/>
      <c r="E389" s="403" t="s">
        <v>58</v>
      </c>
      <c r="F389" s="404">
        <v>4.4999999999999997E-3</v>
      </c>
      <c r="G389" s="405">
        <v>11.98</v>
      </c>
      <c r="H389" s="418">
        <v>0.05</v>
      </c>
    </row>
    <row r="390" spans="1:8" ht="13.2" customHeight="1">
      <c r="A390" s="417" t="s">
        <v>234</v>
      </c>
      <c r="B390" s="402" t="s">
        <v>11054</v>
      </c>
      <c r="C390" s="620" t="s">
        <v>235</v>
      </c>
      <c r="D390" s="620"/>
      <c r="E390" s="403" t="s">
        <v>58</v>
      </c>
      <c r="F390" s="404">
        <v>4.4999999999999997E-3</v>
      </c>
      <c r="G390" s="405">
        <v>4.9000000000000004</v>
      </c>
      <c r="H390" s="418">
        <v>0.02</v>
      </c>
    </row>
    <row r="391" spans="1:8" ht="13.2" customHeight="1">
      <c r="A391" s="417" t="s">
        <v>234</v>
      </c>
      <c r="B391" s="402" t="s">
        <v>11055</v>
      </c>
      <c r="C391" s="620" t="s">
        <v>235</v>
      </c>
      <c r="D391" s="620"/>
      <c r="E391" s="403" t="s">
        <v>58</v>
      </c>
      <c r="F391" s="404">
        <v>1.8E-3</v>
      </c>
      <c r="G391" s="405">
        <v>13</v>
      </c>
      <c r="H391" s="418">
        <v>0.02</v>
      </c>
    </row>
    <row r="392" spans="1:8">
      <c r="A392" s="417" t="s">
        <v>234</v>
      </c>
      <c r="B392" s="402" t="s">
        <v>11056</v>
      </c>
      <c r="C392" s="620" t="s">
        <v>290</v>
      </c>
      <c r="D392" s="620"/>
      <c r="E392" s="403" t="s">
        <v>58</v>
      </c>
      <c r="F392" s="404">
        <v>0.1018</v>
      </c>
      <c r="G392" s="405">
        <v>5</v>
      </c>
      <c r="H392" s="418">
        <v>0.5</v>
      </c>
    </row>
    <row r="393" spans="1:8" ht="13.2" customHeight="1">
      <c r="A393" s="417" t="s">
        <v>234</v>
      </c>
      <c r="B393" s="402" t="s">
        <v>11087</v>
      </c>
      <c r="C393" s="620" t="s">
        <v>235</v>
      </c>
      <c r="D393" s="620"/>
      <c r="E393" s="403" t="s">
        <v>58</v>
      </c>
      <c r="F393" s="404">
        <v>2.3E-3</v>
      </c>
      <c r="G393" s="405">
        <v>17.5</v>
      </c>
      <c r="H393" s="418">
        <v>0.04</v>
      </c>
    </row>
    <row r="394" spans="1:8" ht="13.2" customHeight="1">
      <c r="A394" s="417" t="s">
        <v>234</v>
      </c>
      <c r="B394" s="402" t="s">
        <v>11088</v>
      </c>
      <c r="C394" s="620" t="s">
        <v>235</v>
      </c>
      <c r="D394" s="620"/>
      <c r="E394" s="403" t="s">
        <v>58</v>
      </c>
      <c r="F394" s="404">
        <v>4.4999999999999997E-3</v>
      </c>
      <c r="G394" s="405">
        <v>26.9</v>
      </c>
      <c r="H394" s="418">
        <v>0.12</v>
      </c>
    </row>
    <row r="395" spans="1:8">
      <c r="A395" s="417" t="s">
        <v>234</v>
      </c>
      <c r="B395" s="402" t="s">
        <v>11089</v>
      </c>
      <c r="C395" s="620" t="s">
        <v>235</v>
      </c>
      <c r="D395" s="620"/>
      <c r="E395" s="403" t="s">
        <v>58</v>
      </c>
      <c r="F395" s="404">
        <v>1E-4</v>
      </c>
      <c r="G395" s="405">
        <v>269</v>
      </c>
      <c r="H395" s="418">
        <v>0.02</v>
      </c>
    </row>
    <row r="396" spans="1:8">
      <c r="A396" s="417" t="s">
        <v>234</v>
      </c>
      <c r="B396" s="402" t="s">
        <v>11057</v>
      </c>
      <c r="C396" s="620" t="s">
        <v>235</v>
      </c>
      <c r="D396" s="620"/>
      <c r="E396" s="403" t="s">
        <v>58</v>
      </c>
      <c r="F396" s="404">
        <v>0.1018</v>
      </c>
      <c r="G396" s="405">
        <v>14</v>
      </c>
      <c r="H396" s="418">
        <v>1.42</v>
      </c>
    </row>
    <row r="397" spans="1:8">
      <c r="A397" s="417" t="s">
        <v>234</v>
      </c>
      <c r="B397" s="402" t="s">
        <v>11058</v>
      </c>
      <c r="C397" s="620" t="s">
        <v>235</v>
      </c>
      <c r="D397" s="620"/>
      <c r="E397" s="403" t="s">
        <v>11059</v>
      </c>
      <c r="F397" s="404">
        <v>8.0000000000000004E-4</v>
      </c>
      <c r="G397" s="405">
        <v>6.35</v>
      </c>
      <c r="H397" s="418">
        <v>0</v>
      </c>
    </row>
    <row r="398" spans="1:8">
      <c r="A398" s="417" t="s">
        <v>234</v>
      </c>
      <c r="B398" s="402" t="s">
        <v>11060</v>
      </c>
      <c r="C398" s="620" t="s">
        <v>235</v>
      </c>
      <c r="D398" s="620"/>
      <c r="E398" s="403" t="s">
        <v>58</v>
      </c>
      <c r="F398" s="404">
        <v>6.54E-2</v>
      </c>
      <c r="G398" s="405">
        <v>4.5</v>
      </c>
      <c r="H398" s="418">
        <v>0.28999999999999998</v>
      </c>
    </row>
    <row r="399" spans="1:8" ht="13.2" customHeight="1">
      <c r="A399" s="417" t="s">
        <v>234</v>
      </c>
      <c r="B399" s="402" t="s">
        <v>11083</v>
      </c>
      <c r="C399" s="620" t="s">
        <v>235</v>
      </c>
      <c r="D399" s="620"/>
      <c r="E399" s="403" t="s">
        <v>58</v>
      </c>
      <c r="F399" s="404">
        <v>5.0000000000000001E-4</v>
      </c>
      <c r="G399" s="405">
        <v>10.8</v>
      </c>
      <c r="H399" s="418">
        <v>0</v>
      </c>
    </row>
    <row r="400" spans="1:8">
      <c r="A400" s="417" t="s">
        <v>234</v>
      </c>
      <c r="B400" s="402" t="s">
        <v>11090</v>
      </c>
      <c r="C400" s="620" t="s">
        <v>235</v>
      </c>
      <c r="D400" s="620"/>
      <c r="E400" s="403" t="s">
        <v>58</v>
      </c>
      <c r="F400" s="404">
        <v>4.0000000000000002E-4</v>
      </c>
      <c r="G400" s="405">
        <v>18.5</v>
      </c>
      <c r="H400" s="418">
        <v>0</v>
      </c>
    </row>
    <row r="401" spans="1:8">
      <c r="A401" s="417" t="s">
        <v>234</v>
      </c>
      <c r="B401" s="402" t="s">
        <v>11061</v>
      </c>
      <c r="C401" s="620" t="s">
        <v>235</v>
      </c>
      <c r="D401" s="620"/>
      <c r="E401" s="403" t="s">
        <v>58</v>
      </c>
      <c r="F401" s="404">
        <v>1.5E-3</v>
      </c>
      <c r="G401" s="405">
        <v>190.46</v>
      </c>
      <c r="H401" s="418">
        <v>0.28000000000000003</v>
      </c>
    </row>
    <row r="402" spans="1:8">
      <c r="A402" s="417" t="s">
        <v>234</v>
      </c>
      <c r="B402" s="402" t="s">
        <v>11062</v>
      </c>
      <c r="C402" s="620" t="s">
        <v>250</v>
      </c>
      <c r="D402" s="620"/>
      <c r="E402" s="403" t="s">
        <v>6364</v>
      </c>
      <c r="F402" s="404">
        <v>2.3E-3</v>
      </c>
      <c r="G402" s="405">
        <v>15.3</v>
      </c>
      <c r="H402" s="418">
        <v>0.03</v>
      </c>
    </row>
    <row r="403" spans="1:8">
      <c r="A403" s="417" t="s">
        <v>234</v>
      </c>
      <c r="B403" s="402" t="s">
        <v>11063</v>
      </c>
      <c r="C403" s="620" t="s">
        <v>235</v>
      </c>
      <c r="D403" s="620"/>
      <c r="E403" s="403" t="s">
        <v>6364</v>
      </c>
      <c r="F403" s="404">
        <v>8.0000000000000004E-4</v>
      </c>
      <c r="G403" s="405">
        <v>81.599999999999994</v>
      </c>
      <c r="H403" s="418">
        <v>0.06</v>
      </c>
    </row>
    <row r="404" spans="1:8" ht="26.4">
      <c r="A404" s="417" t="s">
        <v>234</v>
      </c>
      <c r="B404" s="402" t="s">
        <v>11064</v>
      </c>
      <c r="C404" s="620" t="s">
        <v>235</v>
      </c>
      <c r="D404" s="620"/>
      <c r="E404" s="403" t="s">
        <v>6</v>
      </c>
      <c r="F404" s="404">
        <v>2.0000000000000001E-4</v>
      </c>
      <c r="G404" s="405">
        <v>22.1</v>
      </c>
      <c r="H404" s="418">
        <v>0</v>
      </c>
    </row>
    <row r="405" spans="1:8" ht="26.4">
      <c r="A405" s="417" t="s">
        <v>234</v>
      </c>
      <c r="B405" s="402" t="s">
        <v>11065</v>
      </c>
      <c r="C405" s="620" t="s">
        <v>235</v>
      </c>
      <c r="D405" s="620"/>
      <c r="E405" s="403" t="s">
        <v>6</v>
      </c>
      <c r="F405" s="404">
        <v>5.9999999999999995E-4</v>
      </c>
      <c r="G405" s="405">
        <v>17</v>
      </c>
      <c r="H405" s="418">
        <v>0.01</v>
      </c>
    </row>
    <row r="406" spans="1:8" ht="26.4">
      <c r="A406" s="413"/>
      <c r="B406" s="431"/>
      <c r="C406" s="431" t="s">
        <v>240</v>
      </c>
      <c r="D406" s="432">
        <v>0</v>
      </c>
      <c r="E406" s="431" t="s">
        <v>241</v>
      </c>
      <c r="F406" s="432">
        <v>0</v>
      </c>
      <c r="G406" s="431" t="s">
        <v>242</v>
      </c>
      <c r="H406" s="414">
        <v>0</v>
      </c>
    </row>
    <row r="407" spans="1:8" ht="13.8" thickBot="1">
      <c r="A407" s="413"/>
      <c r="B407" s="431"/>
      <c r="C407" s="431" t="s">
        <v>243</v>
      </c>
      <c r="D407" s="432">
        <v>1.1299999999999999</v>
      </c>
      <c r="E407" s="431"/>
      <c r="F407" s="621" t="s">
        <v>244</v>
      </c>
      <c r="G407" s="621"/>
      <c r="H407" s="414">
        <v>4.9400000000000004</v>
      </c>
    </row>
    <row r="408" spans="1:8" ht="13.8" thickTop="1">
      <c r="A408" s="415"/>
      <c r="B408" s="401"/>
      <c r="C408" s="401"/>
      <c r="D408" s="401"/>
      <c r="E408" s="401"/>
      <c r="F408" s="401"/>
      <c r="G408" s="401"/>
      <c r="H408" s="416"/>
    </row>
    <row r="409" spans="1:8" ht="13.8">
      <c r="A409" s="407"/>
      <c r="B409" s="378" t="s">
        <v>5</v>
      </c>
      <c r="C409" s="603" t="s">
        <v>223</v>
      </c>
      <c r="D409" s="603"/>
      <c r="E409" s="379" t="s">
        <v>224</v>
      </c>
      <c r="F409" s="380" t="s">
        <v>225</v>
      </c>
      <c r="G409" s="380" t="s">
        <v>226</v>
      </c>
      <c r="H409" s="408" t="s">
        <v>227</v>
      </c>
    </row>
    <row r="410" spans="1:8">
      <c r="A410" s="409" t="s">
        <v>228</v>
      </c>
      <c r="B410" s="394" t="s">
        <v>11025</v>
      </c>
      <c r="C410" s="618" t="s">
        <v>11026</v>
      </c>
      <c r="D410" s="618"/>
      <c r="E410" s="395" t="s">
        <v>34</v>
      </c>
      <c r="F410" s="396">
        <v>1</v>
      </c>
      <c r="G410" s="393">
        <v>3.75</v>
      </c>
      <c r="H410" s="410">
        <v>3.75</v>
      </c>
    </row>
    <row r="411" spans="1:8">
      <c r="A411" s="417" t="s">
        <v>234</v>
      </c>
      <c r="B411" s="402" t="s">
        <v>11049</v>
      </c>
      <c r="C411" s="620" t="s">
        <v>290</v>
      </c>
      <c r="D411" s="620"/>
      <c r="E411" s="403" t="s">
        <v>58</v>
      </c>
      <c r="F411" s="404">
        <v>4.4999999999999997E-3</v>
      </c>
      <c r="G411" s="405">
        <v>12.54</v>
      </c>
      <c r="H411" s="418">
        <v>0.05</v>
      </c>
    </row>
    <row r="412" spans="1:8" ht="13.2" customHeight="1">
      <c r="A412" s="417" t="s">
        <v>234</v>
      </c>
      <c r="B412" s="402" t="s">
        <v>11050</v>
      </c>
      <c r="C412" s="620" t="s">
        <v>235</v>
      </c>
      <c r="D412" s="620"/>
      <c r="E412" s="403" t="s">
        <v>58</v>
      </c>
      <c r="F412" s="404">
        <v>4.4999999999999997E-3</v>
      </c>
      <c r="G412" s="405">
        <v>175</v>
      </c>
      <c r="H412" s="418">
        <v>0.78</v>
      </c>
    </row>
    <row r="413" spans="1:8">
      <c r="A413" s="417" t="s">
        <v>234</v>
      </c>
      <c r="B413" s="402" t="s">
        <v>11051</v>
      </c>
      <c r="C413" s="620" t="s">
        <v>290</v>
      </c>
      <c r="D413" s="620"/>
      <c r="E413" s="403" t="s">
        <v>55</v>
      </c>
      <c r="F413" s="404">
        <v>4.0000000000000002E-4</v>
      </c>
      <c r="G413" s="405">
        <v>300</v>
      </c>
      <c r="H413" s="418">
        <v>0.12</v>
      </c>
    </row>
    <row r="414" spans="1:8">
      <c r="A414" s="417" t="s">
        <v>234</v>
      </c>
      <c r="B414" s="402" t="s">
        <v>11054</v>
      </c>
      <c r="C414" s="620" t="s">
        <v>235</v>
      </c>
      <c r="D414" s="620"/>
      <c r="E414" s="403" t="s">
        <v>58</v>
      </c>
      <c r="F414" s="404">
        <v>4.4999999999999997E-3</v>
      </c>
      <c r="G414" s="405">
        <v>4.9000000000000004</v>
      </c>
      <c r="H414" s="418">
        <v>0.02</v>
      </c>
    </row>
    <row r="415" spans="1:8">
      <c r="A415" s="417" t="s">
        <v>234</v>
      </c>
      <c r="B415" s="402" t="s">
        <v>11055</v>
      </c>
      <c r="C415" s="620" t="s">
        <v>235</v>
      </c>
      <c r="D415" s="620"/>
      <c r="E415" s="403" t="s">
        <v>58</v>
      </c>
      <c r="F415" s="404">
        <v>1.8E-3</v>
      </c>
      <c r="G415" s="405">
        <v>13</v>
      </c>
      <c r="H415" s="418">
        <v>0.02</v>
      </c>
    </row>
    <row r="416" spans="1:8">
      <c r="A416" s="417" t="s">
        <v>234</v>
      </c>
      <c r="B416" s="402" t="s">
        <v>11056</v>
      </c>
      <c r="C416" s="620" t="s">
        <v>290</v>
      </c>
      <c r="D416" s="620"/>
      <c r="E416" s="403" t="s">
        <v>58</v>
      </c>
      <c r="F416" s="404">
        <v>0.1018</v>
      </c>
      <c r="G416" s="405">
        <v>5</v>
      </c>
      <c r="H416" s="418">
        <v>0.5</v>
      </c>
    </row>
    <row r="417" spans="1:8">
      <c r="A417" s="417" t="s">
        <v>234</v>
      </c>
      <c r="B417" s="402" t="s">
        <v>11091</v>
      </c>
      <c r="C417" s="620" t="s">
        <v>235</v>
      </c>
      <c r="D417" s="620"/>
      <c r="E417" s="403" t="s">
        <v>58</v>
      </c>
      <c r="F417" s="404">
        <v>2.0000000000000001E-4</v>
      </c>
      <c r="G417" s="405">
        <v>36.9</v>
      </c>
      <c r="H417" s="418">
        <v>0</v>
      </c>
    </row>
    <row r="418" spans="1:8">
      <c r="A418" s="417" t="s">
        <v>234</v>
      </c>
      <c r="B418" s="402" t="s">
        <v>11057</v>
      </c>
      <c r="C418" s="620" t="s">
        <v>235</v>
      </c>
      <c r="D418" s="620"/>
      <c r="E418" s="403" t="s">
        <v>58</v>
      </c>
      <c r="F418" s="404">
        <v>0.1018</v>
      </c>
      <c r="G418" s="405">
        <v>14</v>
      </c>
      <c r="H418" s="418">
        <v>1.42</v>
      </c>
    </row>
    <row r="419" spans="1:8">
      <c r="A419" s="417" t="s">
        <v>234</v>
      </c>
      <c r="B419" s="402" t="s">
        <v>11058</v>
      </c>
      <c r="C419" s="620" t="s">
        <v>235</v>
      </c>
      <c r="D419" s="620"/>
      <c r="E419" s="403" t="s">
        <v>11059</v>
      </c>
      <c r="F419" s="404">
        <v>8.0000000000000004E-4</v>
      </c>
      <c r="G419" s="405">
        <v>6.35</v>
      </c>
      <c r="H419" s="418">
        <v>0</v>
      </c>
    </row>
    <row r="420" spans="1:8">
      <c r="A420" s="417" t="s">
        <v>234</v>
      </c>
      <c r="B420" s="402" t="s">
        <v>11060</v>
      </c>
      <c r="C420" s="620" t="s">
        <v>235</v>
      </c>
      <c r="D420" s="620"/>
      <c r="E420" s="403" t="s">
        <v>58</v>
      </c>
      <c r="F420" s="404">
        <v>9.4100000000000003E-2</v>
      </c>
      <c r="G420" s="405">
        <v>4.5</v>
      </c>
      <c r="H420" s="418">
        <v>0.42</v>
      </c>
    </row>
    <row r="421" spans="1:8">
      <c r="A421" s="417" t="s">
        <v>234</v>
      </c>
      <c r="B421" s="402" t="s">
        <v>11092</v>
      </c>
      <c r="C421" s="620" t="s">
        <v>235</v>
      </c>
      <c r="D421" s="620"/>
      <c r="E421" s="403" t="s">
        <v>58</v>
      </c>
      <c r="F421" s="404">
        <v>2.9999999999999997E-4</v>
      </c>
      <c r="G421" s="405">
        <v>18.579999999999998</v>
      </c>
      <c r="H421" s="418">
        <v>0</v>
      </c>
    </row>
    <row r="422" spans="1:8">
      <c r="A422" s="417" t="s">
        <v>234</v>
      </c>
      <c r="B422" s="402" t="s">
        <v>11093</v>
      </c>
      <c r="C422" s="620" t="s">
        <v>235</v>
      </c>
      <c r="D422" s="620"/>
      <c r="E422" s="403" t="s">
        <v>58</v>
      </c>
      <c r="F422" s="404">
        <v>1E-4</v>
      </c>
      <c r="G422" s="405">
        <v>31.5</v>
      </c>
      <c r="H422" s="418">
        <v>0</v>
      </c>
    </row>
    <row r="423" spans="1:8">
      <c r="A423" s="417" t="s">
        <v>234</v>
      </c>
      <c r="B423" s="402" t="s">
        <v>11061</v>
      </c>
      <c r="C423" s="620" t="s">
        <v>235</v>
      </c>
      <c r="D423" s="620"/>
      <c r="E423" s="403" t="s">
        <v>58</v>
      </c>
      <c r="F423" s="404">
        <v>1.5E-3</v>
      </c>
      <c r="G423" s="405">
        <v>190.46</v>
      </c>
      <c r="H423" s="418">
        <v>0.28000000000000003</v>
      </c>
    </row>
    <row r="424" spans="1:8">
      <c r="A424" s="417" t="s">
        <v>234</v>
      </c>
      <c r="B424" s="402" t="s">
        <v>11094</v>
      </c>
      <c r="C424" s="620" t="s">
        <v>250</v>
      </c>
      <c r="D424" s="620"/>
      <c r="E424" s="403" t="s">
        <v>6</v>
      </c>
      <c r="F424" s="404">
        <v>2.0000000000000001E-4</v>
      </c>
      <c r="G424" s="405">
        <v>220.19</v>
      </c>
      <c r="H424" s="418">
        <v>0.04</v>
      </c>
    </row>
    <row r="425" spans="1:8">
      <c r="A425" s="417" t="s">
        <v>234</v>
      </c>
      <c r="B425" s="402" t="s">
        <v>11062</v>
      </c>
      <c r="C425" s="620" t="s">
        <v>250</v>
      </c>
      <c r="D425" s="620"/>
      <c r="E425" s="403" t="s">
        <v>6364</v>
      </c>
      <c r="F425" s="404">
        <v>2.3E-3</v>
      </c>
      <c r="G425" s="405">
        <v>15.3</v>
      </c>
      <c r="H425" s="418">
        <v>0.03</v>
      </c>
    </row>
    <row r="426" spans="1:8">
      <c r="A426" s="417" t="s">
        <v>234</v>
      </c>
      <c r="B426" s="402" t="s">
        <v>11063</v>
      </c>
      <c r="C426" s="620" t="s">
        <v>235</v>
      </c>
      <c r="D426" s="620"/>
      <c r="E426" s="403" t="s">
        <v>6364</v>
      </c>
      <c r="F426" s="404">
        <v>8.0000000000000004E-4</v>
      </c>
      <c r="G426" s="405">
        <v>81.599999999999994</v>
      </c>
      <c r="H426" s="418">
        <v>0.06</v>
      </c>
    </row>
    <row r="427" spans="1:8" ht="26.4">
      <c r="A427" s="417" t="s">
        <v>234</v>
      </c>
      <c r="B427" s="402" t="s">
        <v>11064</v>
      </c>
      <c r="C427" s="620" t="s">
        <v>235</v>
      </c>
      <c r="D427" s="620"/>
      <c r="E427" s="403" t="s">
        <v>6</v>
      </c>
      <c r="F427" s="404">
        <v>2.0000000000000001E-4</v>
      </c>
      <c r="G427" s="405">
        <v>22.1</v>
      </c>
      <c r="H427" s="418">
        <v>0</v>
      </c>
    </row>
    <row r="428" spans="1:8" ht="26.4">
      <c r="A428" s="417" t="s">
        <v>234</v>
      </c>
      <c r="B428" s="402" t="s">
        <v>11065</v>
      </c>
      <c r="C428" s="620" t="s">
        <v>235</v>
      </c>
      <c r="D428" s="620"/>
      <c r="E428" s="403" t="s">
        <v>6</v>
      </c>
      <c r="F428" s="404">
        <v>5.9999999999999995E-4</v>
      </c>
      <c r="G428" s="405">
        <v>17</v>
      </c>
      <c r="H428" s="418">
        <v>0.01</v>
      </c>
    </row>
    <row r="429" spans="1:8" ht="26.4">
      <c r="A429" s="413"/>
      <c r="B429" s="431"/>
      <c r="C429" s="431" t="s">
        <v>240</v>
      </c>
      <c r="D429" s="432">
        <v>0</v>
      </c>
      <c r="E429" s="431" t="s">
        <v>241</v>
      </c>
      <c r="F429" s="432">
        <v>0</v>
      </c>
      <c r="G429" s="431" t="s">
        <v>242</v>
      </c>
      <c r="H429" s="414">
        <v>0</v>
      </c>
    </row>
    <row r="430" spans="1:8" ht="13.8" thickBot="1">
      <c r="A430" s="413"/>
      <c r="B430" s="431"/>
      <c r="C430" s="431" t="s">
        <v>243</v>
      </c>
      <c r="D430" s="432">
        <v>1.1100000000000001</v>
      </c>
      <c r="E430" s="431"/>
      <c r="F430" s="621" t="s">
        <v>244</v>
      </c>
      <c r="G430" s="621"/>
      <c r="H430" s="414">
        <v>4.8600000000000003</v>
      </c>
    </row>
    <row r="431" spans="1:8" ht="13.8" thickTop="1">
      <c r="A431" s="415"/>
      <c r="B431" s="401"/>
      <c r="C431" s="401"/>
      <c r="D431" s="401"/>
      <c r="E431" s="401"/>
      <c r="F431" s="401"/>
      <c r="G431" s="401"/>
      <c r="H431" s="416"/>
    </row>
    <row r="432" spans="1:8" ht="13.8">
      <c r="A432" s="407"/>
      <c r="B432" s="378" t="s">
        <v>5</v>
      </c>
      <c r="C432" s="603" t="s">
        <v>223</v>
      </c>
      <c r="D432" s="603"/>
      <c r="E432" s="379" t="s">
        <v>224</v>
      </c>
      <c r="F432" s="380" t="s">
        <v>225</v>
      </c>
      <c r="G432" s="380" t="s">
        <v>226</v>
      </c>
      <c r="H432" s="408" t="s">
        <v>227</v>
      </c>
    </row>
    <row r="433" spans="1:8">
      <c r="A433" s="409" t="s">
        <v>228</v>
      </c>
      <c r="B433" s="394" t="s">
        <v>11010</v>
      </c>
      <c r="C433" s="618" t="s">
        <v>11011</v>
      </c>
      <c r="D433" s="618"/>
      <c r="E433" s="395" t="s">
        <v>19</v>
      </c>
      <c r="F433" s="396">
        <v>1</v>
      </c>
      <c r="G433" s="393">
        <v>45.3</v>
      </c>
      <c r="H433" s="410">
        <v>45.3</v>
      </c>
    </row>
    <row r="434" spans="1:8">
      <c r="A434" s="411" t="s">
        <v>229</v>
      </c>
      <c r="B434" s="397" t="s">
        <v>11025</v>
      </c>
      <c r="C434" s="619" t="s">
        <v>11026</v>
      </c>
      <c r="D434" s="619"/>
      <c r="E434" s="398" t="s">
        <v>34</v>
      </c>
      <c r="F434" s="399">
        <v>3</v>
      </c>
      <c r="G434" s="400">
        <v>3.75</v>
      </c>
      <c r="H434" s="412">
        <v>11.25</v>
      </c>
    </row>
    <row r="435" spans="1:8">
      <c r="A435" s="417" t="s">
        <v>234</v>
      </c>
      <c r="B435" s="402" t="s">
        <v>11028</v>
      </c>
      <c r="C435" s="620" t="s">
        <v>264</v>
      </c>
      <c r="D435" s="620"/>
      <c r="E435" s="403" t="s">
        <v>231</v>
      </c>
      <c r="F435" s="404">
        <v>3</v>
      </c>
      <c r="G435" s="405">
        <v>11.35</v>
      </c>
      <c r="H435" s="418">
        <v>34.049999999999997</v>
      </c>
    </row>
    <row r="436" spans="1:8" ht="26.4">
      <c r="A436" s="413"/>
      <c r="B436" s="431"/>
      <c r="C436" s="431" t="s">
        <v>240</v>
      </c>
      <c r="D436" s="432">
        <v>18.650380699999999</v>
      </c>
      <c r="E436" s="431" t="s">
        <v>241</v>
      </c>
      <c r="F436" s="432">
        <v>15.4</v>
      </c>
      <c r="G436" s="431" t="s">
        <v>242</v>
      </c>
      <c r="H436" s="414">
        <v>34.049999999999997</v>
      </c>
    </row>
    <row r="437" spans="1:8" ht="13.8" thickBot="1">
      <c r="A437" s="413"/>
      <c r="B437" s="431"/>
      <c r="C437" s="431" t="s">
        <v>243</v>
      </c>
      <c r="D437" s="432">
        <v>13.48</v>
      </c>
      <c r="E437" s="431"/>
      <c r="F437" s="621" t="s">
        <v>244</v>
      </c>
      <c r="G437" s="621"/>
      <c r="H437" s="414">
        <v>58.78</v>
      </c>
    </row>
    <row r="438" spans="1:8" ht="13.2" customHeight="1" thickTop="1">
      <c r="A438" s="415"/>
      <c r="B438" s="401"/>
      <c r="C438" s="401"/>
      <c r="D438" s="401"/>
      <c r="E438" s="401"/>
      <c r="F438" s="401"/>
      <c r="G438" s="401"/>
      <c r="H438" s="416"/>
    </row>
    <row r="439" spans="1:8" ht="13.8">
      <c r="A439" s="407"/>
      <c r="B439" s="378" t="s">
        <v>5</v>
      </c>
      <c r="C439" s="603" t="s">
        <v>223</v>
      </c>
      <c r="D439" s="603"/>
      <c r="E439" s="379" t="s">
        <v>224</v>
      </c>
      <c r="F439" s="380" t="s">
        <v>225</v>
      </c>
      <c r="G439" s="380" t="s">
        <v>226</v>
      </c>
      <c r="H439" s="408" t="s">
        <v>227</v>
      </c>
    </row>
    <row r="440" spans="1:8" ht="26.4">
      <c r="A440" s="409" t="s">
        <v>228</v>
      </c>
      <c r="B440" s="394" t="s">
        <v>11044</v>
      </c>
      <c r="C440" s="618" t="s">
        <v>11021</v>
      </c>
      <c r="D440" s="618"/>
      <c r="E440" s="395" t="s">
        <v>19</v>
      </c>
      <c r="F440" s="396">
        <v>1</v>
      </c>
      <c r="G440" s="393">
        <v>41.79</v>
      </c>
      <c r="H440" s="410">
        <v>41.79</v>
      </c>
    </row>
    <row r="441" spans="1:8">
      <c r="A441" s="411" t="s">
        <v>229</v>
      </c>
      <c r="B441" s="397" t="s">
        <v>11025</v>
      </c>
      <c r="C441" s="619" t="s">
        <v>11026</v>
      </c>
      <c r="D441" s="619"/>
      <c r="E441" s="398" t="s">
        <v>34</v>
      </c>
      <c r="F441" s="399">
        <v>1.62</v>
      </c>
      <c r="G441" s="400">
        <v>3.75</v>
      </c>
      <c r="H441" s="412">
        <v>6.07</v>
      </c>
    </row>
    <row r="442" spans="1:8">
      <c r="A442" s="411" t="s">
        <v>229</v>
      </c>
      <c r="B442" s="397" t="s">
        <v>11027</v>
      </c>
      <c r="C442" s="619" t="s">
        <v>11026</v>
      </c>
      <c r="D442" s="619"/>
      <c r="E442" s="398" t="s">
        <v>34</v>
      </c>
      <c r="F442" s="399">
        <v>0.36</v>
      </c>
      <c r="G442" s="400">
        <v>3.61</v>
      </c>
      <c r="H442" s="412">
        <v>1.29</v>
      </c>
    </row>
    <row r="443" spans="1:8">
      <c r="A443" s="411" t="s">
        <v>229</v>
      </c>
      <c r="B443" s="397" t="s">
        <v>11066</v>
      </c>
      <c r="C443" s="619" t="s">
        <v>11026</v>
      </c>
      <c r="D443" s="619"/>
      <c r="E443" s="398" t="s">
        <v>34</v>
      </c>
      <c r="F443" s="399">
        <v>0.36</v>
      </c>
      <c r="G443" s="400">
        <v>3.64</v>
      </c>
      <c r="H443" s="412">
        <v>1.31</v>
      </c>
    </row>
    <row r="444" spans="1:8">
      <c r="A444" s="411" t="s">
        <v>229</v>
      </c>
      <c r="B444" s="397" t="s">
        <v>11048</v>
      </c>
      <c r="C444" s="619" t="s">
        <v>11026</v>
      </c>
      <c r="D444" s="619"/>
      <c r="E444" s="398" t="s">
        <v>34</v>
      </c>
      <c r="F444" s="399">
        <v>0.18</v>
      </c>
      <c r="G444" s="400">
        <v>3.58</v>
      </c>
      <c r="H444" s="412">
        <v>0.64</v>
      </c>
    </row>
    <row r="445" spans="1:8">
      <c r="A445" s="417" t="s">
        <v>234</v>
      </c>
      <c r="B445" s="402" t="s">
        <v>304</v>
      </c>
      <c r="C445" s="620" t="s">
        <v>264</v>
      </c>
      <c r="D445" s="620"/>
      <c r="E445" s="403" t="s">
        <v>231</v>
      </c>
      <c r="F445" s="404">
        <v>0.18</v>
      </c>
      <c r="G445" s="405">
        <v>15.68</v>
      </c>
      <c r="H445" s="418">
        <v>2.82</v>
      </c>
    </row>
    <row r="446" spans="1:8">
      <c r="A446" s="417" t="s">
        <v>234</v>
      </c>
      <c r="B446" s="402" t="s">
        <v>11095</v>
      </c>
      <c r="C446" s="620" t="s">
        <v>264</v>
      </c>
      <c r="D446" s="620"/>
      <c r="E446" s="403" t="s">
        <v>231</v>
      </c>
      <c r="F446" s="404">
        <v>0.36</v>
      </c>
      <c r="G446" s="405">
        <v>15.68</v>
      </c>
      <c r="H446" s="418">
        <v>5.64</v>
      </c>
    </row>
    <row r="447" spans="1:8">
      <c r="A447" s="417" t="s">
        <v>234</v>
      </c>
      <c r="B447" s="402" t="s">
        <v>323</v>
      </c>
      <c r="C447" s="620" t="s">
        <v>264</v>
      </c>
      <c r="D447" s="620"/>
      <c r="E447" s="403" t="s">
        <v>231</v>
      </c>
      <c r="F447" s="404">
        <v>0.36</v>
      </c>
      <c r="G447" s="405">
        <v>15.68</v>
      </c>
      <c r="H447" s="418">
        <v>5.64</v>
      </c>
    </row>
    <row r="448" spans="1:8">
      <c r="A448" s="417" t="s">
        <v>234</v>
      </c>
      <c r="B448" s="402" t="s">
        <v>11028</v>
      </c>
      <c r="C448" s="620" t="s">
        <v>264</v>
      </c>
      <c r="D448" s="620"/>
      <c r="E448" s="403" t="s">
        <v>231</v>
      </c>
      <c r="F448" s="404">
        <v>1.62</v>
      </c>
      <c r="G448" s="405">
        <v>11.35</v>
      </c>
      <c r="H448" s="418">
        <v>18.38</v>
      </c>
    </row>
    <row r="449" spans="1:8" ht="26.4">
      <c r="A449" s="413"/>
      <c r="B449" s="431"/>
      <c r="C449" s="431" t="s">
        <v>240</v>
      </c>
      <c r="D449" s="432">
        <v>17.790436499999998</v>
      </c>
      <c r="E449" s="431" t="s">
        <v>241</v>
      </c>
      <c r="F449" s="432">
        <v>14.69</v>
      </c>
      <c r="G449" s="431" t="s">
        <v>242</v>
      </c>
      <c r="H449" s="414">
        <v>32.479999999999997</v>
      </c>
    </row>
    <row r="450" spans="1:8" ht="13.8" thickBot="1">
      <c r="A450" s="413"/>
      <c r="B450" s="431"/>
      <c r="C450" s="431" t="s">
        <v>243</v>
      </c>
      <c r="D450" s="432">
        <v>12.44</v>
      </c>
      <c r="E450" s="431"/>
      <c r="F450" s="621" t="s">
        <v>244</v>
      </c>
      <c r="G450" s="621"/>
      <c r="H450" s="414">
        <v>54.23</v>
      </c>
    </row>
    <row r="451" spans="1:8" ht="26.4" customHeight="1" thickTop="1">
      <c r="A451" s="415"/>
      <c r="B451" s="401"/>
      <c r="C451" s="401"/>
      <c r="D451" s="401"/>
      <c r="E451" s="401"/>
      <c r="F451" s="401"/>
      <c r="G451" s="401"/>
      <c r="H451" s="416"/>
    </row>
    <row r="452" spans="1:8" ht="13.2" customHeight="1">
      <c r="A452" s="407"/>
      <c r="B452" s="378" t="s">
        <v>5</v>
      </c>
      <c r="C452" s="603" t="s">
        <v>223</v>
      </c>
      <c r="D452" s="603"/>
      <c r="E452" s="379" t="s">
        <v>224</v>
      </c>
      <c r="F452" s="380" t="s">
        <v>225</v>
      </c>
      <c r="G452" s="380" t="s">
        <v>226</v>
      </c>
      <c r="H452" s="408" t="s">
        <v>227</v>
      </c>
    </row>
    <row r="453" spans="1:8" ht="13.2" customHeight="1">
      <c r="A453" s="409" t="s">
        <v>228</v>
      </c>
      <c r="B453" s="394" t="s">
        <v>11012</v>
      </c>
      <c r="C453" s="618" t="s">
        <v>11013</v>
      </c>
      <c r="D453" s="618"/>
      <c r="E453" s="395" t="s">
        <v>22</v>
      </c>
      <c r="F453" s="396">
        <v>1</v>
      </c>
      <c r="G453" s="393">
        <v>42.25</v>
      </c>
      <c r="H453" s="410">
        <v>42.25</v>
      </c>
    </row>
    <row r="454" spans="1:8" ht="13.2" customHeight="1">
      <c r="A454" s="411" t="s">
        <v>229</v>
      </c>
      <c r="B454" s="397" t="s">
        <v>11025</v>
      </c>
      <c r="C454" s="619" t="s">
        <v>11026</v>
      </c>
      <c r="D454" s="619"/>
      <c r="E454" s="398" t="s">
        <v>34</v>
      </c>
      <c r="F454" s="399">
        <v>0.36</v>
      </c>
      <c r="G454" s="400">
        <v>3.75</v>
      </c>
      <c r="H454" s="412">
        <v>1.35</v>
      </c>
    </row>
    <row r="455" spans="1:8">
      <c r="A455" s="411" t="s">
        <v>229</v>
      </c>
      <c r="B455" s="397" t="s">
        <v>11027</v>
      </c>
      <c r="C455" s="619" t="s">
        <v>11026</v>
      </c>
      <c r="D455" s="619"/>
      <c r="E455" s="398" t="s">
        <v>34</v>
      </c>
      <c r="F455" s="399">
        <v>0.18</v>
      </c>
      <c r="G455" s="400">
        <v>3.61</v>
      </c>
      <c r="H455" s="412">
        <v>0.64</v>
      </c>
    </row>
    <row r="456" spans="1:8">
      <c r="A456" s="411" t="s">
        <v>229</v>
      </c>
      <c r="B456" s="397" t="s">
        <v>11042</v>
      </c>
      <c r="C456" s="619" t="s">
        <v>11021</v>
      </c>
      <c r="D456" s="619"/>
      <c r="E456" s="398" t="s">
        <v>19</v>
      </c>
      <c r="F456" s="399">
        <v>7.0000000000000001E-3</v>
      </c>
      <c r="G456" s="400">
        <v>727.72</v>
      </c>
      <c r="H456" s="412">
        <v>5.09</v>
      </c>
    </row>
    <row r="457" spans="1:8" ht="26.4">
      <c r="A457" s="411" t="s">
        <v>229</v>
      </c>
      <c r="B457" s="397" t="s">
        <v>11039</v>
      </c>
      <c r="C457" s="619" t="s">
        <v>11040</v>
      </c>
      <c r="D457" s="619"/>
      <c r="E457" s="398" t="s">
        <v>19</v>
      </c>
      <c r="F457" s="399">
        <v>1E-3</v>
      </c>
      <c r="G457" s="400">
        <v>681.2</v>
      </c>
      <c r="H457" s="412">
        <v>0.68</v>
      </c>
    </row>
    <row r="458" spans="1:8" ht="26.4">
      <c r="A458" s="417" t="s">
        <v>234</v>
      </c>
      <c r="B458" s="402" t="s">
        <v>11096</v>
      </c>
      <c r="C458" s="620" t="s">
        <v>235</v>
      </c>
      <c r="D458" s="620"/>
      <c r="E458" s="403" t="s">
        <v>22</v>
      </c>
      <c r="F458" s="404">
        <v>1</v>
      </c>
      <c r="G458" s="405">
        <v>27.59</v>
      </c>
      <c r="H458" s="418">
        <v>27.59</v>
      </c>
    </row>
    <row r="459" spans="1:8">
      <c r="A459" s="417" t="s">
        <v>234</v>
      </c>
      <c r="B459" s="402" t="s">
        <v>323</v>
      </c>
      <c r="C459" s="620" t="s">
        <v>264</v>
      </c>
      <c r="D459" s="620"/>
      <c r="E459" s="403" t="s">
        <v>231</v>
      </c>
      <c r="F459" s="404">
        <v>0.18</v>
      </c>
      <c r="G459" s="405">
        <v>15.68</v>
      </c>
      <c r="H459" s="418">
        <v>2.82</v>
      </c>
    </row>
    <row r="460" spans="1:8">
      <c r="A460" s="417" t="s">
        <v>234</v>
      </c>
      <c r="B460" s="402" t="s">
        <v>11028</v>
      </c>
      <c r="C460" s="620" t="s">
        <v>264</v>
      </c>
      <c r="D460" s="620"/>
      <c r="E460" s="403" t="s">
        <v>231</v>
      </c>
      <c r="F460" s="404">
        <v>0.36</v>
      </c>
      <c r="G460" s="405">
        <v>11.35</v>
      </c>
      <c r="H460" s="418">
        <v>4.08</v>
      </c>
    </row>
    <row r="461" spans="1:8" ht="26.4">
      <c r="A461" s="413"/>
      <c r="B461" s="431"/>
      <c r="C461" s="431" t="s">
        <v>240</v>
      </c>
      <c r="D461" s="432">
        <v>4.1846962808785673</v>
      </c>
      <c r="E461" s="431" t="s">
        <v>241</v>
      </c>
      <c r="F461" s="432">
        <v>3.46</v>
      </c>
      <c r="G461" s="431" t="s">
        <v>242</v>
      </c>
      <c r="H461" s="414">
        <v>7.64</v>
      </c>
    </row>
    <row r="462" spans="1:8" ht="13.8" thickBot="1">
      <c r="A462" s="413"/>
      <c r="B462" s="431"/>
      <c r="C462" s="431" t="s">
        <v>243</v>
      </c>
      <c r="D462" s="432">
        <v>12.57</v>
      </c>
      <c r="E462" s="431"/>
      <c r="F462" s="621" t="s">
        <v>244</v>
      </c>
      <c r="G462" s="621"/>
      <c r="H462" s="414">
        <v>54.82</v>
      </c>
    </row>
    <row r="463" spans="1:8" ht="13.8" thickTop="1">
      <c r="A463" s="415"/>
      <c r="B463" s="401"/>
      <c r="C463" s="401"/>
      <c r="D463" s="401"/>
      <c r="E463" s="401"/>
      <c r="F463" s="401"/>
      <c r="G463" s="401"/>
      <c r="H463" s="416"/>
    </row>
    <row r="464" spans="1:8" ht="13.8">
      <c r="A464" s="407"/>
      <c r="B464" s="378" t="s">
        <v>5</v>
      </c>
      <c r="C464" s="603" t="s">
        <v>223</v>
      </c>
      <c r="D464" s="603"/>
      <c r="E464" s="379" t="s">
        <v>224</v>
      </c>
      <c r="F464" s="380" t="s">
        <v>225</v>
      </c>
      <c r="G464" s="380" t="s">
        <v>226</v>
      </c>
      <c r="H464" s="408" t="s">
        <v>227</v>
      </c>
    </row>
    <row r="465" spans="1:8">
      <c r="A465" s="409" t="s">
        <v>228</v>
      </c>
      <c r="B465" s="394" t="s">
        <v>278</v>
      </c>
      <c r="C465" s="618" t="s">
        <v>246</v>
      </c>
      <c r="D465" s="618"/>
      <c r="E465" s="395" t="s">
        <v>231</v>
      </c>
      <c r="F465" s="396">
        <v>1</v>
      </c>
      <c r="G465" s="393">
        <v>23.44</v>
      </c>
      <c r="H465" s="410">
        <v>23.44</v>
      </c>
    </row>
    <row r="466" spans="1:8" ht="26.4">
      <c r="A466" s="411" t="s">
        <v>229</v>
      </c>
      <c r="B466" s="397" t="s">
        <v>322</v>
      </c>
      <c r="C466" s="619" t="s">
        <v>246</v>
      </c>
      <c r="D466" s="619"/>
      <c r="E466" s="398" t="s">
        <v>231</v>
      </c>
      <c r="F466" s="399">
        <v>1</v>
      </c>
      <c r="G466" s="400">
        <v>0.34</v>
      </c>
      <c r="H466" s="412">
        <v>0.34</v>
      </c>
    </row>
    <row r="467" spans="1:8">
      <c r="A467" s="417" t="s">
        <v>234</v>
      </c>
      <c r="B467" s="402" t="s">
        <v>323</v>
      </c>
      <c r="C467" s="620" t="s">
        <v>264</v>
      </c>
      <c r="D467" s="620"/>
      <c r="E467" s="403" t="s">
        <v>231</v>
      </c>
      <c r="F467" s="404">
        <v>1</v>
      </c>
      <c r="G467" s="405">
        <v>15.68</v>
      </c>
      <c r="H467" s="418">
        <v>15.68</v>
      </c>
    </row>
    <row r="468" spans="1:8">
      <c r="A468" s="417" t="s">
        <v>234</v>
      </c>
      <c r="B468" s="402" t="s">
        <v>287</v>
      </c>
      <c r="C468" s="620" t="s">
        <v>288</v>
      </c>
      <c r="D468" s="620"/>
      <c r="E468" s="403" t="s">
        <v>231</v>
      </c>
      <c r="F468" s="404">
        <v>1</v>
      </c>
      <c r="G468" s="405">
        <v>3.18</v>
      </c>
      <c r="H468" s="418">
        <v>3.18</v>
      </c>
    </row>
    <row r="469" spans="1:8">
      <c r="A469" s="417" t="s">
        <v>234</v>
      </c>
      <c r="B469" s="402" t="s">
        <v>289</v>
      </c>
      <c r="C469" s="620" t="s">
        <v>290</v>
      </c>
      <c r="D469" s="620"/>
      <c r="E469" s="403" t="s">
        <v>231</v>
      </c>
      <c r="F469" s="404">
        <v>1</v>
      </c>
      <c r="G469" s="405">
        <v>1.02</v>
      </c>
      <c r="H469" s="418">
        <v>1.02</v>
      </c>
    </row>
    <row r="470" spans="1:8">
      <c r="A470" s="417" t="s">
        <v>234</v>
      </c>
      <c r="B470" s="402" t="s">
        <v>291</v>
      </c>
      <c r="C470" s="620" t="s">
        <v>288</v>
      </c>
      <c r="D470" s="620"/>
      <c r="E470" s="403" t="s">
        <v>231</v>
      </c>
      <c r="F470" s="404">
        <v>1</v>
      </c>
      <c r="G470" s="405">
        <v>1.1399999999999999</v>
      </c>
      <c r="H470" s="418">
        <v>1.1399999999999999</v>
      </c>
    </row>
    <row r="471" spans="1:8">
      <c r="A471" s="417" t="s">
        <v>234</v>
      </c>
      <c r="B471" s="402" t="s">
        <v>292</v>
      </c>
      <c r="C471" s="620" t="s">
        <v>293</v>
      </c>
      <c r="D471" s="620"/>
      <c r="E471" s="403" t="s">
        <v>231</v>
      </c>
      <c r="F471" s="404">
        <v>1</v>
      </c>
      <c r="G471" s="405">
        <v>7.0000000000000007E-2</v>
      </c>
      <c r="H471" s="418">
        <v>7.0000000000000007E-2</v>
      </c>
    </row>
    <row r="472" spans="1:8" ht="26.4">
      <c r="A472" s="417" t="s">
        <v>234</v>
      </c>
      <c r="B472" s="402" t="s">
        <v>294</v>
      </c>
      <c r="C472" s="620" t="s">
        <v>250</v>
      </c>
      <c r="D472" s="620"/>
      <c r="E472" s="403" t="s">
        <v>231</v>
      </c>
      <c r="F472" s="404">
        <v>1</v>
      </c>
      <c r="G472" s="405">
        <v>0.84</v>
      </c>
      <c r="H472" s="418">
        <v>0.84</v>
      </c>
    </row>
    <row r="473" spans="1:8" ht="26.4">
      <c r="A473" s="417" t="s">
        <v>234</v>
      </c>
      <c r="B473" s="402" t="s">
        <v>295</v>
      </c>
      <c r="C473" s="620" t="s">
        <v>250</v>
      </c>
      <c r="D473" s="620"/>
      <c r="E473" s="403" t="s">
        <v>231</v>
      </c>
      <c r="F473" s="404">
        <v>1</v>
      </c>
      <c r="G473" s="405">
        <v>1.17</v>
      </c>
      <c r="H473" s="418">
        <v>1.17</v>
      </c>
    </row>
    <row r="474" spans="1:8" ht="13.2" customHeight="1">
      <c r="A474" s="413"/>
      <c r="B474" s="431"/>
      <c r="C474" s="431" t="s">
        <v>240</v>
      </c>
      <c r="D474" s="432">
        <v>8.7747165000000003</v>
      </c>
      <c r="E474" s="431" t="s">
        <v>241</v>
      </c>
      <c r="F474" s="432">
        <v>7.25</v>
      </c>
      <c r="G474" s="431" t="s">
        <v>242</v>
      </c>
      <c r="H474" s="414">
        <v>16.02</v>
      </c>
    </row>
    <row r="475" spans="1:8" ht="13.8" thickBot="1">
      <c r="A475" s="413"/>
      <c r="B475" s="431"/>
      <c r="C475" s="431" t="s">
        <v>243</v>
      </c>
      <c r="D475" s="432">
        <v>6.97</v>
      </c>
      <c r="E475" s="431"/>
      <c r="F475" s="621" t="s">
        <v>244</v>
      </c>
      <c r="G475" s="621"/>
      <c r="H475" s="414">
        <v>30.41</v>
      </c>
    </row>
    <row r="476" spans="1:8" ht="13.8" thickTop="1">
      <c r="A476" s="415"/>
      <c r="B476" s="401"/>
      <c r="C476" s="401"/>
      <c r="D476" s="401"/>
      <c r="E476" s="401"/>
      <c r="F476" s="401"/>
      <c r="G476" s="401"/>
      <c r="H476" s="416"/>
    </row>
    <row r="477" spans="1:8" ht="13.8">
      <c r="A477" s="407"/>
      <c r="B477" s="378" t="s">
        <v>5</v>
      </c>
      <c r="C477" s="603" t="s">
        <v>223</v>
      </c>
      <c r="D477" s="603"/>
      <c r="E477" s="379" t="s">
        <v>224</v>
      </c>
      <c r="F477" s="380" t="s">
        <v>225</v>
      </c>
      <c r="G477" s="380" t="s">
        <v>226</v>
      </c>
      <c r="H477" s="408" t="s">
        <v>227</v>
      </c>
    </row>
    <row r="478" spans="1:8" ht="26.4">
      <c r="A478" s="409" t="s">
        <v>228</v>
      </c>
      <c r="B478" s="394" t="s">
        <v>11037</v>
      </c>
      <c r="C478" s="618" t="s">
        <v>11038</v>
      </c>
      <c r="D478" s="618"/>
      <c r="E478" s="395" t="s">
        <v>14</v>
      </c>
      <c r="F478" s="396">
        <v>1</v>
      </c>
      <c r="G478" s="393">
        <v>11.62</v>
      </c>
      <c r="H478" s="410">
        <v>11.62</v>
      </c>
    </row>
    <row r="479" spans="1:8">
      <c r="A479" s="411" t="s">
        <v>229</v>
      </c>
      <c r="B479" s="397" t="s">
        <v>11025</v>
      </c>
      <c r="C479" s="619" t="s">
        <v>11026</v>
      </c>
      <c r="D479" s="619"/>
      <c r="E479" s="398" t="s">
        <v>34</v>
      </c>
      <c r="F479" s="399">
        <v>0.2</v>
      </c>
      <c r="G479" s="400">
        <v>3.75</v>
      </c>
      <c r="H479" s="412">
        <v>0.75</v>
      </c>
    </row>
    <row r="480" spans="1:8">
      <c r="A480" s="411" t="s">
        <v>229</v>
      </c>
      <c r="B480" s="397" t="s">
        <v>11085</v>
      </c>
      <c r="C480" s="619" t="s">
        <v>11026</v>
      </c>
      <c r="D480" s="619"/>
      <c r="E480" s="398" t="s">
        <v>34</v>
      </c>
      <c r="F480" s="399">
        <v>0.4</v>
      </c>
      <c r="G480" s="400">
        <v>3.81</v>
      </c>
      <c r="H480" s="412">
        <v>1.52</v>
      </c>
    </row>
    <row r="481" spans="1:8">
      <c r="A481" s="417" t="s">
        <v>234</v>
      </c>
      <c r="B481" s="402" t="s">
        <v>11097</v>
      </c>
      <c r="C481" s="620" t="s">
        <v>264</v>
      </c>
      <c r="D481" s="620"/>
      <c r="E481" s="403" t="s">
        <v>231</v>
      </c>
      <c r="F481" s="404">
        <v>0.4</v>
      </c>
      <c r="G481" s="405">
        <v>15.68</v>
      </c>
      <c r="H481" s="418">
        <v>6.27</v>
      </c>
    </row>
    <row r="482" spans="1:8">
      <c r="A482" s="417" t="s">
        <v>234</v>
      </c>
      <c r="B482" s="402" t="s">
        <v>11028</v>
      </c>
      <c r="C482" s="620" t="s">
        <v>264</v>
      </c>
      <c r="D482" s="620"/>
      <c r="E482" s="403" t="s">
        <v>231</v>
      </c>
      <c r="F482" s="404">
        <v>0.2</v>
      </c>
      <c r="G482" s="405">
        <v>11.35</v>
      </c>
      <c r="H482" s="418">
        <v>2.27</v>
      </c>
    </row>
    <row r="483" spans="1:8">
      <c r="A483" s="417" t="s">
        <v>234</v>
      </c>
      <c r="B483" s="402" t="s">
        <v>11098</v>
      </c>
      <c r="C483" s="620" t="s">
        <v>235</v>
      </c>
      <c r="D483" s="620"/>
      <c r="E483" s="403" t="s">
        <v>238</v>
      </c>
      <c r="F483" s="404">
        <v>0.33</v>
      </c>
      <c r="G483" s="405">
        <v>2.46</v>
      </c>
      <c r="H483" s="418">
        <v>0.81</v>
      </c>
    </row>
    <row r="484" spans="1:8" ht="26.4">
      <c r="A484" s="413"/>
      <c r="B484" s="431"/>
      <c r="C484" s="431" t="s">
        <v>240</v>
      </c>
      <c r="D484" s="432">
        <v>4.6776578999999998</v>
      </c>
      <c r="E484" s="431" t="s">
        <v>241</v>
      </c>
      <c r="F484" s="432">
        <v>3.86</v>
      </c>
      <c r="G484" s="431" t="s">
        <v>242</v>
      </c>
      <c r="H484" s="414">
        <v>8.5399999999999991</v>
      </c>
    </row>
    <row r="485" spans="1:8" ht="13.8" thickBot="1">
      <c r="A485" s="413"/>
      <c r="B485" s="431"/>
      <c r="C485" s="431" t="s">
        <v>243</v>
      </c>
      <c r="D485" s="432">
        <v>3.45</v>
      </c>
      <c r="E485" s="431"/>
      <c r="F485" s="621" t="s">
        <v>244</v>
      </c>
      <c r="G485" s="621"/>
      <c r="H485" s="414">
        <v>15.07</v>
      </c>
    </row>
    <row r="486" spans="1:8" ht="13.8" thickTop="1">
      <c r="A486" s="415"/>
      <c r="B486" s="401"/>
      <c r="C486" s="401"/>
      <c r="D486" s="401"/>
      <c r="E486" s="401"/>
      <c r="F486" s="401"/>
      <c r="G486" s="401"/>
      <c r="H486" s="416"/>
    </row>
    <row r="487" spans="1:8" ht="39.6" customHeight="1">
      <c r="A487" s="407"/>
      <c r="B487" s="378" t="s">
        <v>5</v>
      </c>
      <c r="C487" s="603" t="s">
        <v>223</v>
      </c>
      <c r="D487" s="603"/>
      <c r="E487" s="379" t="s">
        <v>224</v>
      </c>
      <c r="F487" s="380" t="s">
        <v>225</v>
      </c>
      <c r="G487" s="380" t="s">
        <v>226</v>
      </c>
      <c r="H487" s="408" t="s">
        <v>227</v>
      </c>
    </row>
    <row r="488" spans="1:8" ht="39.6" customHeight="1">
      <c r="A488" s="409" t="s">
        <v>228</v>
      </c>
      <c r="B488" s="394" t="s">
        <v>11016</v>
      </c>
      <c r="C488" s="618" t="s">
        <v>11017</v>
      </c>
      <c r="D488" s="618"/>
      <c r="E488" s="395" t="s">
        <v>14</v>
      </c>
      <c r="F488" s="396">
        <v>1</v>
      </c>
      <c r="G488" s="393">
        <v>147.28</v>
      </c>
      <c r="H488" s="410">
        <v>147.28</v>
      </c>
    </row>
    <row r="489" spans="1:8" ht="39.6" customHeight="1">
      <c r="A489" s="411" t="s">
        <v>229</v>
      </c>
      <c r="B489" s="397" t="s">
        <v>11025</v>
      </c>
      <c r="C489" s="619" t="s">
        <v>11026</v>
      </c>
      <c r="D489" s="619"/>
      <c r="E489" s="398" t="s">
        <v>34</v>
      </c>
      <c r="F489" s="399">
        <v>1.2</v>
      </c>
      <c r="G489" s="400">
        <v>3.75</v>
      </c>
      <c r="H489" s="412">
        <v>4.5</v>
      </c>
    </row>
    <row r="490" spans="1:8">
      <c r="A490" s="411" t="s">
        <v>229</v>
      </c>
      <c r="B490" s="397" t="s">
        <v>11027</v>
      </c>
      <c r="C490" s="619" t="s">
        <v>11026</v>
      </c>
      <c r="D490" s="619"/>
      <c r="E490" s="398" t="s">
        <v>34</v>
      </c>
      <c r="F490" s="399">
        <v>0.5</v>
      </c>
      <c r="G490" s="400">
        <v>3.61</v>
      </c>
      <c r="H490" s="412">
        <v>1.8</v>
      </c>
    </row>
    <row r="491" spans="1:8">
      <c r="A491" s="417" t="s">
        <v>234</v>
      </c>
      <c r="B491" s="402" t="s">
        <v>11099</v>
      </c>
      <c r="C491" s="620" t="s">
        <v>235</v>
      </c>
      <c r="D491" s="620"/>
      <c r="E491" s="403" t="s">
        <v>17</v>
      </c>
      <c r="F491" s="404">
        <v>0.52</v>
      </c>
      <c r="G491" s="405">
        <v>3.5</v>
      </c>
      <c r="H491" s="418">
        <v>1.82</v>
      </c>
    </row>
    <row r="492" spans="1:8">
      <c r="A492" s="417" t="s">
        <v>234</v>
      </c>
      <c r="B492" s="402" t="s">
        <v>11100</v>
      </c>
      <c r="C492" s="620" t="s">
        <v>235</v>
      </c>
      <c r="D492" s="620"/>
      <c r="E492" s="403" t="s">
        <v>17</v>
      </c>
      <c r="F492" s="404">
        <v>4</v>
      </c>
      <c r="G492" s="405">
        <v>1.49</v>
      </c>
      <c r="H492" s="418">
        <v>5.96</v>
      </c>
    </row>
    <row r="493" spans="1:8">
      <c r="A493" s="417" t="s">
        <v>234</v>
      </c>
      <c r="B493" s="402" t="s">
        <v>11101</v>
      </c>
      <c r="C493" s="620" t="s">
        <v>235</v>
      </c>
      <c r="D493" s="620"/>
      <c r="E493" s="403" t="s">
        <v>14</v>
      </c>
      <c r="F493" s="404">
        <v>1.05</v>
      </c>
      <c r="G493" s="405">
        <v>106.42</v>
      </c>
      <c r="H493" s="418">
        <v>111.74</v>
      </c>
    </row>
    <row r="494" spans="1:8" ht="39.6" customHeight="1">
      <c r="A494" s="417" t="s">
        <v>234</v>
      </c>
      <c r="B494" s="402" t="s">
        <v>323</v>
      </c>
      <c r="C494" s="620" t="s">
        <v>264</v>
      </c>
      <c r="D494" s="620"/>
      <c r="E494" s="403" t="s">
        <v>231</v>
      </c>
      <c r="F494" s="404">
        <v>0.5</v>
      </c>
      <c r="G494" s="405">
        <v>15.68</v>
      </c>
      <c r="H494" s="418">
        <v>7.84</v>
      </c>
    </row>
    <row r="495" spans="1:8" ht="39.6" customHeight="1">
      <c r="A495" s="417" t="s">
        <v>234</v>
      </c>
      <c r="B495" s="402" t="s">
        <v>11028</v>
      </c>
      <c r="C495" s="620" t="s">
        <v>264</v>
      </c>
      <c r="D495" s="620"/>
      <c r="E495" s="403" t="s">
        <v>231</v>
      </c>
      <c r="F495" s="404">
        <v>1.2</v>
      </c>
      <c r="G495" s="405">
        <v>11.35</v>
      </c>
      <c r="H495" s="418">
        <v>13.62</v>
      </c>
    </row>
    <row r="496" spans="1:8" ht="39.6" customHeight="1">
      <c r="A496" s="413"/>
      <c r="B496" s="431"/>
      <c r="C496" s="431" t="s">
        <v>240</v>
      </c>
      <c r="D496" s="432">
        <v>11.7543956</v>
      </c>
      <c r="E496" s="431" t="s">
        <v>241</v>
      </c>
      <c r="F496" s="432">
        <v>9.7100000000000009</v>
      </c>
      <c r="G496" s="431" t="s">
        <v>242</v>
      </c>
      <c r="H496" s="414">
        <v>21.46</v>
      </c>
    </row>
    <row r="497" spans="1:8" ht="39.6" customHeight="1" thickBot="1">
      <c r="A497" s="413"/>
      <c r="B497" s="431"/>
      <c r="C497" s="431" t="s">
        <v>243</v>
      </c>
      <c r="D497" s="432">
        <v>43.84</v>
      </c>
      <c r="E497" s="431"/>
      <c r="F497" s="621" t="s">
        <v>244</v>
      </c>
      <c r="G497" s="621"/>
      <c r="H497" s="414">
        <v>191.12</v>
      </c>
    </row>
    <row r="498" spans="1:8" ht="39.6" customHeight="1" thickTop="1">
      <c r="A498" s="415"/>
      <c r="B498" s="401"/>
      <c r="C498" s="401"/>
      <c r="D498" s="401"/>
      <c r="E498" s="401"/>
      <c r="F498" s="401"/>
      <c r="G498" s="401"/>
      <c r="H498" s="416"/>
    </row>
    <row r="499" spans="1:8" ht="13.8">
      <c r="A499" s="407"/>
      <c r="B499" s="378" t="s">
        <v>5</v>
      </c>
      <c r="C499" s="603" t="s">
        <v>223</v>
      </c>
      <c r="D499" s="603"/>
      <c r="E499" s="379" t="s">
        <v>224</v>
      </c>
      <c r="F499" s="380" t="s">
        <v>225</v>
      </c>
      <c r="G499" s="380" t="s">
        <v>226</v>
      </c>
      <c r="H499" s="408" t="s">
        <v>227</v>
      </c>
    </row>
    <row r="500" spans="1:8">
      <c r="A500" s="409" t="s">
        <v>228</v>
      </c>
      <c r="B500" s="394" t="s">
        <v>233</v>
      </c>
      <c r="C500" s="618" t="s">
        <v>172</v>
      </c>
      <c r="D500" s="618"/>
      <c r="E500" s="395" t="s">
        <v>231</v>
      </c>
      <c r="F500" s="396">
        <v>1</v>
      </c>
      <c r="G500" s="393">
        <v>18.850000000000001</v>
      </c>
      <c r="H500" s="410">
        <v>18.850000000000001</v>
      </c>
    </row>
    <row r="501" spans="1:8" ht="26.4">
      <c r="A501" s="411" t="s">
        <v>229</v>
      </c>
      <c r="B501" s="397" t="s">
        <v>325</v>
      </c>
      <c r="C501" s="619" t="s">
        <v>172</v>
      </c>
      <c r="D501" s="619"/>
      <c r="E501" s="398" t="s">
        <v>231</v>
      </c>
      <c r="F501" s="399">
        <v>1</v>
      </c>
      <c r="G501" s="400">
        <v>0.25</v>
      </c>
      <c r="H501" s="412">
        <v>0.25</v>
      </c>
    </row>
    <row r="502" spans="1:8" ht="26.4">
      <c r="A502" s="417" t="s">
        <v>234</v>
      </c>
      <c r="B502" s="402" t="s">
        <v>301</v>
      </c>
      <c r="C502" s="620" t="s">
        <v>288</v>
      </c>
      <c r="D502" s="620"/>
      <c r="E502" s="403" t="s">
        <v>231</v>
      </c>
      <c r="F502" s="404">
        <v>1</v>
      </c>
      <c r="G502" s="405">
        <v>3.18</v>
      </c>
      <c r="H502" s="418">
        <v>3.18</v>
      </c>
    </row>
    <row r="503" spans="1:8" ht="39.6" customHeight="1">
      <c r="A503" s="417" t="s">
        <v>234</v>
      </c>
      <c r="B503" s="402" t="s">
        <v>339</v>
      </c>
      <c r="C503" s="620" t="s">
        <v>235</v>
      </c>
      <c r="D503" s="620"/>
      <c r="E503" s="403" t="s">
        <v>231</v>
      </c>
      <c r="F503" s="404">
        <v>1</v>
      </c>
      <c r="G503" s="405">
        <v>0.59</v>
      </c>
      <c r="H503" s="418">
        <v>0.59</v>
      </c>
    </row>
    <row r="504" spans="1:8">
      <c r="A504" s="417" t="s">
        <v>234</v>
      </c>
      <c r="B504" s="402" t="s">
        <v>326</v>
      </c>
      <c r="C504" s="620" t="s">
        <v>264</v>
      </c>
      <c r="D504" s="620"/>
      <c r="E504" s="403" t="s">
        <v>231</v>
      </c>
      <c r="F504" s="404">
        <v>1</v>
      </c>
      <c r="G504" s="405">
        <v>11.35</v>
      </c>
      <c r="H504" s="418">
        <v>11.35</v>
      </c>
    </row>
    <row r="505" spans="1:8" ht="26.4">
      <c r="A505" s="417" t="s">
        <v>234</v>
      </c>
      <c r="B505" s="402" t="s">
        <v>297</v>
      </c>
      <c r="C505" s="620" t="s">
        <v>235</v>
      </c>
      <c r="D505" s="620"/>
      <c r="E505" s="403" t="s">
        <v>231</v>
      </c>
      <c r="F505" s="404">
        <v>1</v>
      </c>
      <c r="G505" s="405">
        <v>1.02</v>
      </c>
      <c r="H505" s="418">
        <v>1.02</v>
      </c>
    </row>
    <row r="506" spans="1:8">
      <c r="A506" s="417" t="s">
        <v>234</v>
      </c>
      <c r="B506" s="402" t="s">
        <v>298</v>
      </c>
      <c r="C506" s="620" t="s">
        <v>235</v>
      </c>
      <c r="D506" s="620"/>
      <c r="E506" s="403" t="s">
        <v>231</v>
      </c>
      <c r="F506" s="404">
        <v>1</v>
      </c>
      <c r="G506" s="405">
        <v>1.1399999999999999</v>
      </c>
      <c r="H506" s="418">
        <v>1.1399999999999999</v>
      </c>
    </row>
    <row r="507" spans="1:8" ht="26.4">
      <c r="A507" s="417" t="s">
        <v>234</v>
      </c>
      <c r="B507" s="402" t="s">
        <v>340</v>
      </c>
      <c r="C507" s="620" t="s">
        <v>235</v>
      </c>
      <c r="D507" s="620"/>
      <c r="E507" s="403" t="s">
        <v>231</v>
      </c>
      <c r="F507" s="404">
        <v>1</v>
      </c>
      <c r="G507" s="405">
        <v>1.25</v>
      </c>
      <c r="H507" s="418">
        <v>1.25</v>
      </c>
    </row>
    <row r="508" spans="1:8">
      <c r="A508" s="417" t="s">
        <v>234</v>
      </c>
      <c r="B508" s="402" t="s">
        <v>299</v>
      </c>
      <c r="C508" s="620" t="s">
        <v>235</v>
      </c>
      <c r="D508" s="620"/>
      <c r="E508" s="403" t="s">
        <v>231</v>
      </c>
      <c r="F508" s="404">
        <v>1</v>
      </c>
      <c r="G508" s="405">
        <v>7.0000000000000007E-2</v>
      </c>
      <c r="H508" s="418">
        <v>7.0000000000000007E-2</v>
      </c>
    </row>
    <row r="509" spans="1:8" ht="39.6" customHeight="1">
      <c r="A509" s="413"/>
      <c r="B509" s="431"/>
      <c r="C509" s="431" t="s">
        <v>240</v>
      </c>
      <c r="D509" s="432">
        <v>6.3537273000000001</v>
      </c>
      <c r="E509" s="431" t="s">
        <v>241</v>
      </c>
      <c r="F509" s="432">
        <v>5.25</v>
      </c>
      <c r="G509" s="431" t="s">
        <v>242</v>
      </c>
      <c r="H509" s="414">
        <v>11.6</v>
      </c>
    </row>
    <row r="510" spans="1:8" ht="13.8" thickBot="1">
      <c r="A510" s="413"/>
      <c r="B510" s="431"/>
      <c r="C510" s="431" t="s">
        <v>243</v>
      </c>
      <c r="D510" s="432">
        <v>5.61</v>
      </c>
      <c r="E510" s="431"/>
      <c r="F510" s="621" t="s">
        <v>244</v>
      </c>
      <c r="G510" s="621"/>
      <c r="H510" s="414">
        <v>24.46</v>
      </c>
    </row>
    <row r="511" spans="1:8" ht="13.8" thickTop="1">
      <c r="A511" s="415"/>
      <c r="B511" s="401"/>
      <c r="C511" s="401"/>
      <c r="D511" s="401"/>
      <c r="E511" s="401"/>
      <c r="F511" s="401"/>
      <c r="G511" s="401"/>
      <c r="H511" s="416"/>
    </row>
    <row r="512" spans="1:8" ht="13.8">
      <c r="A512" s="407"/>
      <c r="B512" s="378" t="s">
        <v>5</v>
      </c>
      <c r="C512" s="603" t="s">
        <v>223</v>
      </c>
      <c r="D512" s="603"/>
      <c r="E512" s="379" t="s">
        <v>224</v>
      </c>
      <c r="F512" s="380" t="s">
        <v>225</v>
      </c>
      <c r="G512" s="380" t="s">
        <v>226</v>
      </c>
      <c r="H512" s="408" t="s">
        <v>227</v>
      </c>
    </row>
    <row r="513" spans="1:11">
      <c r="A513" s="409" t="s">
        <v>228</v>
      </c>
      <c r="B513" s="394" t="s">
        <v>233</v>
      </c>
      <c r="C513" s="618" t="s">
        <v>246</v>
      </c>
      <c r="D513" s="618"/>
      <c r="E513" s="395" t="s">
        <v>231</v>
      </c>
      <c r="F513" s="396">
        <v>1</v>
      </c>
      <c r="G513" s="393">
        <v>18.850000000000001</v>
      </c>
      <c r="H513" s="410">
        <v>18.850000000000001</v>
      </c>
    </row>
    <row r="514" spans="1:11" ht="26.4">
      <c r="A514" s="411" t="s">
        <v>229</v>
      </c>
      <c r="B514" s="397" t="s">
        <v>327</v>
      </c>
      <c r="C514" s="619" t="s">
        <v>246</v>
      </c>
      <c r="D514" s="619"/>
      <c r="E514" s="398" t="s">
        <v>231</v>
      </c>
      <c r="F514" s="399">
        <v>1</v>
      </c>
      <c r="G514" s="400">
        <v>0.25</v>
      </c>
      <c r="H514" s="412">
        <v>0.25</v>
      </c>
    </row>
    <row r="515" spans="1:11" ht="39.6" customHeight="1">
      <c r="A515" s="417" t="s">
        <v>234</v>
      </c>
      <c r="B515" s="402" t="s">
        <v>11028</v>
      </c>
      <c r="C515" s="620" t="s">
        <v>264</v>
      </c>
      <c r="D515" s="620"/>
      <c r="E515" s="403" t="s">
        <v>231</v>
      </c>
      <c r="F515" s="404">
        <v>1</v>
      </c>
      <c r="G515" s="405">
        <v>11.35</v>
      </c>
      <c r="H515" s="418">
        <v>11.35</v>
      </c>
    </row>
    <row r="516" spans="1:11">
      <c r="A516" s="417" t="s">
        <v>234</v>
      </c>
      <c r="B516" s="402" t="s">
        <v>287</v>
      </c>
      <c r="C516" s="620" t="s">
        <v>288</v>
      </c>
      <c r="D516" s="620"/>
      <c r="E516" s="403" t="s">
        <v>231</v>
      </c>
      <c r="F516" s="404">
        <v>1</v>
      </c>
      <c r="G516" s="405">
        <v>3.18</v>
      </c>
      <c r="H516" s="418">
        <v>3.18</v>
      </c>
    </row>
    <row r="517" spans="1:11">
      <c r="A517" s="417" t="s">
        <v>234</v>
      </c>
      <c r="B517" s="402" t="s">
        <v>289</v>
      </c>
      <c r="C517" s="620" t="s">
        <v>290</v>
      </c>
      <c r="D517" s="620"/>
      <c r="E517" s="403" t="s">
        <v>231</v>
      </c>
      <c r="F517" s="404">
        <v>1</v>
      </c>
      <c r="G517" s="405">
        <v>1.02</v>
      </c>
      <c r="H517" s="418">
        <v>1.02</v>
      </c>
    </row>
    <row r="518" spans="1:11">
      <c r="A518" s="417" t="s">
        <v>234</v>
      </c>
      <c r="B518" s="402" t="s">
        <v>291</v>
      </c>
      <c r="C518" s="620" t="s">
        <v>288</v>
      </c>
      <c r="D518" s="620"/>
      <c r="E518" s="403" t="s">
        <v>231</v>
      </c>
      <c r="F518" s="404">
        <v>1</v>
      </c>
      <c r="G518" s="405">
        <v>1.1399999999999999</v>
      </c>
      <c r="H518" s="418">
        <v>1.1399999999999999</v>
      </c>
    </row>
    <row r="519" spans="1:11">
      <c r="A519" s="417" t="s">
        <v>234</v>
      </c>
      <c r="B519" s="402" t="s">
        <v>292</v>
      </c>
      <c r="C519" s="620" t="s">
        <v>293</v>
      </c>
      <c r="D519" s="620"/>
      <c r="E519" s="403" t="s">
        <v>231</v>
      </c>
      <c r="F519" s="404">
        <v>1</v>
      </c>
      <c r="G519" s="405">
        <v>7.0000000000000007E-2</v>
      </c>
      <c r="H519" s="418">
        <v>7.0000000000000007E-2</v>
      </c>
    </row>
    <row r="520" spans="1:11" ht="26.4">
      <c r="A520" s="417" t="s">
        <v>234</v>
      </c>
      <c r="B520" s="402" t="s">
        <v>341</v>
      </c>
      <c r="C520" s="620" t="s">
        <v>250</v>
      </c>
      <c r="D520" s="620"/>
      <c r="E520" s="403" t="s">
        <v>231</v>
      </c>
      <c r="F520" s="404">
        <v>1</v>
      </c>
      <c r="G520" s="405">
        <v>0.59</v>
      </c>
      <c r="H520" s="418">
        <v>0.59</v>
      </c>
    </row>
    <row r="521" spans="1:11" ht="39.6" customHeight="1">
      <c r="A521" s="417" t="s">
        <v>234</v>
      </c>
      <c r="B521" s="402" t="s">
        <v>340</v>
      </c>
      <c r="C521" s="620" t="s">
        <v>250</v>
      </c>
      <c r="D521" s="620"/>
      <c r="E521" s="403" t="s">
        <v>231</v>
      </c>
      <c r="F521" s="404">
        <v>1</v>
      </c>
      <c r="G521" s="405">
        <v>1.25</v>
      </c>
      <c r="H521" s="418">
        <v>1.25</v>
      </c>
    </row>
    <row r="522" spans="1:11" ht="26.4">
      <c r="A522" s="413"/>
      <c r="B522" s="431"/>
      <c r="C522" s="431" t="s">
        <v>240</v>
      </c>
      <c r="D522" s="432">
        <v>6.3537273000000001</v>
      </c>
      <c r="E522" s="431" t="s">
        <v>241</v>
      </c>
      <c r="F522" s="432">
        <v>5.25</v>
      </c>
      <c r="G522" s="431" t="s">
        <v>242</v>
      </c>
      <c r="H522" s="414">
        <v>11.6</v>
      </c>
    </row>
    <row r="523" spans="1:11" ht="13.8" thickBot="1">
      <c r="A523" s="424"/>
      <c r="B523" s="425"/>
      <c r="C523" s="425" t="s">
        <v>243</v>
      </c>
      <c r="D523" s="426">
        <v>5.61</v>
      </c>
      <c r="E523" s="425"/>
      <c r="F523" s="625" t="s">
        <v>244</v>
      </c>
      <c r="G523" s="625"/>
      <c r="H523" s="427">
        <v>24.46</v>
      </c>
    </row>
    <row r="524" spans="1:11" s="146" customFormat="1">
      <c r="A524" s="588" t="str">
        <f>RESUMO!A19</f>
        <v>Vitória do Xingu, PA - 26 de dezembro de 2023</v>
      </c>
      <c r="B524" s="589"/>
      <c r="C524" s="589"/>
      <c r="D524" s="589"/>
      <c r="E524" s="589"/>
      <c r="F524" s="589"/>
      <c r="G524" s="589"/>
      <c r="H524" s="590"/>
    </row>
    <row r="525" spans="1:11" s="146" customFormat="1">
      <c r="A525" s="591"/>
      <c r="B525" s="592"/>
      <c r="C525" s="592"/>
      <c r="D525" s="592"/>
      <c r="E525" s="592"/>
      <c r="F525" s="592"/>
      <c r="G525" s="592"/>
      <c r="H525" s="593"/>
    </row>
    <row r="526" spans="1:11" s="146" customFormat="1">
      <c r="A526" s="591"/>
      <c r="B526" s="592"/>
      <c r="C526" s="592"/>
      <c r="D526" s="592"/>
      <c r="E526" s="592"/>
      <c r="F526" s="592"/>
      <c r="G526" s="592"/>
      <c r="H526" s="593"/>
    </row>
    <row r="527" spans="1:11" s="146" customFormat="1">
      <c r="A527" s="591"/>
      <c r="B527" s="592"/>
      <c r="C527" s="592"/>
      <c r="D527" s="592"/>
      <c r="E527" s="592"/>
      <c r="F527" s="592"/>
      <c r="G527" s="592"/>
      <c r="H527" s="593"/>
      <c r="K527" s="428" t="s">
        <v>172</v>
      </c>
    </row>
    <row r="528" spans="1:11" s="146" customFormat="1" ht="13.8" thickBot="1">
      <c r="A528" s="594"/>
      <c r="B528" s="595"/>
      <c r="C528" s="595"/>
      <c r="D528" s="595"/>
      <c r="E528" s="595"/>
      <c r="F528" s="595"/>
      <c r="G528" s="595"/>
      <c r="H528" s="596"/>
    </row>
    <row r="529" spans="1:8" s="146" customFormat="1">
      <c r="A529" s="597"/>
      <c r="B529" s="598"/>
      <c r="C529" s="598"/>
      <c r="D529" s="598"/>
      <c r="E529" s="598"/>
      <c r="F529" s="598"/>
      <c r="G529" s="598"/>
      <c r="H529" s="599"/>
    </row>
    <row r="530" spans="1:8" s="146" customFormat="1">
      <c r="A530" s="597"/>
      <c r="B530" s="598"/>
      <c r="C530" s="598"/>
      <c r="D530" s="598"/>
      <c r="E530" s="598"/>
      <c r="F530" s="598"/>
      <c r="G530" s="598"/>
      <c r="H530" s="599"/>
    </row>
    <row r="531" spans="1:8" s="146" customFormat="1">
      <c r="A531" s="597"/>
      <c r="B531" s="598"/>
      <c r="C531" s="598"/>
      <c r="D531" s="598"/>
      <c r="E531" s="598"/>
      <c r="F531" s="598"/>
      <c r="G531" s="598"/>
      <c r="H531" s="599"/>
    </row>
    <row r="532" spans="1:8" s="146" customFormat="1">
      <c r="A532" s="597"/>
      <c r="B532" s="598"/>
      <c r="C532" s="598"/>
      <c r="D532" s="598"/>
      <c r="E532" s="598"/>
      <c r="F532" s="598"/>
      <c r="G532" s="598"/>
      <c r="H532" s="599"/>
    </row>
    <row r="533" spans="1:8" s="146" customFormat="1">
      <c r="A533" s="597"/>
      <c r="B533" s="598"/>
      <c r="C533" s="598"/>
      <c r="D533" s="598"/>
      <c r="E533" s="598"/>
      <c r="F533" s="598"/>
      <c r="G533" s="598"/>
      <c r="H533" s="599"/>
    </row>
    <row r="534" spans="1:8" s="146" customFormat="1">
      <c r="A534" s="597"/>
      <c r="B534" s="598"/>
      <c r="C534" s="598"/>
      <c r="D534" s="598"/>
      <c r="E534" s="598"/>
      <c r="F534" s="598"/>
      <c r="G534" s="598"/>
      <c r="H534" s="599"/>
    </row>
    <row r="535" spans="1:8" s="146" customFormat="1">
      <c r="A535" s="597"/>
      <c r="B535" s="598"/>
      <c r="C535" s="598"/>
      <c r="D535" s="598"/>
      <c r="E535" s="598"/>
      <c r="F535" s="598"/>
      <c r="G535" s="598"/>
      <c r="H535" s="599"/>
    </row>
    <row r="536" spans="1:8" s="146" customFormat="1">
      <c r="A536" s="597"/>
      <c r="B536" s="598"/>
      <c r="C536" s="598"/>
      <c r="D536" s="598"/>
      <c r="E536" s="598"/>
      <c r="F536" s="598"/>
      <c r="G536" s="598"/>
      <c r="H536" s="599"/>
    </row>
    <row r="537" spans="1:8" s="146" customFormat="1">
      <c r="A537" s="597"/>
      <c r="B537" s="598"/>
      <c r="C537" s="598"/>
      <c r="D537" s="598"/>
      <c r="E537" s="598"/>
      <c r="F537" s="598"/>
      <c r="G537" s="598"/>
      <c r="H537" s="599"/>
    </row>
    <row r="538" spans="1:8" s="146" customFormat="1">
      <c r="A538" s="597"/>
      <c r="B538" s="598"/>
      <c r="C538" s="598"/>
      <c r="D538" s="598"/>
      <c r="E538" s="598"/>
      <c r="F538" s="598"/>
      <c r="G538" s="598"/>
      <c r="H538" s="599"/>
    </row>
    <row r="539" spans="1:8" s="146" customFormat="1">
      <c r="A539" s="597"/>
      <c r="B539" s="598"/>
      <c r="C539" s="598"/>
      <c r="D539" s="598"/>
      <c r="E539" s="598"/>
      <c r="F539" s="598"/>
      <c r="G539" s="598"/>
      <c r="H539" s="599"/>
    </row>
    <row r="540" spans="1:8" s="146" customFormat="1">
      <c r="A540" s="597"/>
      <c r="B540" s="598"/>
      <c r="C540" s="598"/>
      <c r="D540" s="598"/>
      <c r="E540" s="598"/>
      <c r="F540" s="598"/>
      <c r="G540" s="598"/>
      <c r="H540" s="599"/>
    </row>
    <row r="541" spans="1:8" s="146" customFormat="1">
      <c r="A541" s="597"/>
      <c r="B541" s="598"/>
      <c r="C541" s="598"/>
      <c r="D541" s="598"/>
      <c r="E541" s="598"/>
      <c r="F541" s="598"/>
      <c r="G541" s="598"/>
      <c r="H541" s="599"/>
    </row>
    <row r="542" spans="1:8" s="146" customFormat="1">
      <c r="A542" s="597"/>
      <c r="B542" s="598"/>
      <c r="C542" s="598"/>
      <c r="D542" s="598"/>
      <c r="E542" s="598"/>
      <c r="F542" s="598"/>
      <c r="G542" s="598"/>
      <c r="H542" s="599"/>
    </row>
    <row r="543" spans="1:8" s="146" customFormat="1">
      <c r="A543" s="597"/>
      <c r="B543" s="598"/>
      <c r="C543" s="598"/>
      <c r="D543" s="598"/>
      <c r="E543" s="598"/>
      <c r="F543" s="598"/>
      <c r="G543" s="598"/>
      <c r="H543" s="599"/>
    </row>
    <row r="544" spans="1:8" s="146" customFormat="1">
      <c r="A544" s="597"/>
      <c r="B544" s="598"/>
      <c r="C544" s="598"/>
      <c r="D544" s="598"/>
      <c r="E544" s="598"/>
      <c r="F544" s="598"/>
      <c r="G544" s="598"/>
      <c r="H544" s="599"/>
    </row>
    <row r="545" spans="1:8" s="146" customFormat="1">
      <c r="A545" s="597"/>
      <c r="B545" s="598"/>
      <c r="C545" s="598"/>
      <c r="D545" s="598"/>
      <c r="E545" s="598"/>
      <c r="F545" s="598"/>
      <c r="G545" s="598"/>
      <c r="H545" s="599"/>
    </row>
    <row r="546" spans="1:8" s="146" customFormat="1" ht="13.8" thickBot="1">
      <c r="A546" s="600"/>
      <c r="B546" s="601"/>
      <c r="C546" s="601"/>
      <c r="D546" s="601"/>
      <c r="E546" s="601"/>
      <c r="F546" s="601"/>
      <c r="G546" s="601"/>
      <c r="H546" s="602"/>
    </row>
    <row r="547" spans="1:8" s="146" customFormat="1"/>
    <row r="548" spans="1:8" s="146" customFormat="1"/>
    <row r="549" spans="1:8" s="146" customFormat="1"/>
    <row r="550" spans="1:8" s="146" customFormat="1"/>
    <row r="551" spans="1:8" s="146" customFormat="1"/>
    <row r="552" spans="1:8" s="146" customFormat="1"/>
    <row r="553" spans="1:8" s="146" customFormat="1"/>
    <row r="554" spans="1:8" s="146" customFormat="1"/>
    <row r="555" spans="1:8" s="146" customFormat="1"/>
    <row r="556" spans="1:8" s="146" customFormat="1"/>
    <row r="557" spans="1:8" s="146" customFormat="1"/>
    <row r="558" spans="1:8" s="146" customFormat="1"/>
    <row r="559" spans="1:8" s="146" customFormat="1"/>
    <row r="560" spans="1:8" s="146" customFormat="1"/>
    <row r="561" s="146" customFormat="1"/>
    <row r="562" s="146" customFormat="1"/>
    <row r="563" s="146" customFormat="1"/>
    <row r="564" s="146" customFormat="1"/>
    <row r="565" s="146" customFormat="1"/>
    <row r="566" s="146" customFormat="1"/>
    <row r="567" s="146" customFormat="1"/>
    <row r="568" s="146" customFormat="1"/>
    <row r="569" s="146" customFormat="1"/>
    <row r="570" s="146" customFormat="1"/>
    <row r="571" s="146" customFormat="1"/>
    <row r="572" s="146" customFormat="1"/>
    <row r="573" s="146" customFormat="1"/>
    <row r="574" s="146" customFormat="1"/>
    <row r="575" s="146" customFormat="1"/>
    <row r="576" s="146" customFormat="1"/>
    <row r="577" s="146" customFormat="1"/>
    <row r="578" s="146" customFormat="1"/>
    <row r="579" s="146" customFormat="1"/>
    <row r="580" s="146" customFormat="1"/>
    <row r="581" s="146" customFormat="1"/>
    <row r="582" s="146" customFormat="1"/>
    <row r="583" s="146" customFormat="1"/>
    <row r="584" s="146" customFormat="1"/>
    <row r="585" s="146" customFormat="1"/>
    <row r="586" s="146" customFormat="1"/>
    <row r="587" s="146" customFormat="1"/>
    <row r="588" s="146" customFormat="1"/>
    <row r="589" s="146" customFormat="1"/>
    <row r="590" s="146" customFormat="1"/>
    <row r="591" s="146" customFormat="1"/>
    <row r="592" s="146" customFormat="1"/>
    <row r="593" s="146" customFormat="1"/>
    <row r="594" s="146" customFormat="1"/>
    <row r="595" s="146" customFormat="1"/>
    <row r="596" s="146" customFormat="1"/>
    <row r="597" s="146" customFormat="1"/>
    <row r="598" s="146" customFormat="1"/>
    <row r="599" s="146" customFormat="1"/>
    <row r="600" s="146" customFormat="1"/>
    <row r="601" s="146" customFormat="1"/>
    <row r="602" s="146" customFormat="1"/>
    <row r="603" s="146" customFormat="1"/>
    <row r="604" s="146" customFormat="1"/>
    <row r="605" s="146" customFormat="1"/>
    <row r="606" s="146" customFormat="1"/>
    <row r="607" s="146" customFormat="1"/>
    <row r="608" s="146" customFormat="1"/>
    <row r="609" s="146" customFormat="1"/>
    <row r="610" s="146" customFormat="1"/>
    <row r="611" s="146" customFormat="1"/>
    <row r="612" s="146" customFormat="1"/>
    <row r="613" s="146" customFormat="1"/>
    <row r="614" s="146" customFormat="1"/>
    <row r="615" s="146" customFormat="1"/>
    <row r="616" s="146" customFormat="1"/>
    <row r="617" s="146" customFormat="1"/>
    <row r="618" s="146" customFormat="1"/>
    <row r="619" s="146" customFormat="1"/>
    <row r="620" s="146" customFormat="1"/>
    <row r="621" s="146" customFormat="1"/>
    <row r="622" s="146" customFormat="1"/>
    <row r="623" s="146" customFormat="1"/>
    <row r="624" s="146" customFormat="1"/>
    <row r="625" s="146" customFormat="1"/>
    <row r="626" s="146" customFormat="1"/>
    <row r="627" s="146" customFormat="1"/>
    <row r="628" s="146" customFormat="1"/>
    <row r="629" s="146" customFormat="1"/>
    <row r="630" s="146" customFormat="1"/>
    <row r="631" s="146" customFormat="1"/>
    <row r="632" s="146" customFormat="1"/>
    <row r="633" s="146" customFormat="1"/>
    <row r="634" s="146" customFormat="1"/>
    <row r="635" s="146" customFormat="1"/>
    <row r="636" s="146" customFormat="1"/>
    <row r="637" s="146" customFormat="1"/>
    <row r="638" s="146" customFormat="1"/>
    <row r="639" s="146" customFormat="1"/>
    <row r="640" s="146" customFormat="1"/>
    <row r="641" s="146" customFormat="1"/>
    <row r="642" s="146" customFormat="1"/>
    <row r="643" s="146" customFormat="1"/>
    <row r="644" s="146" customFormat="1"/>
    <row r="645" s="146" customFormat="1"/>
    <row r="646" s="146" customFormat="1"/>
    <row r="647" s="146" customFormat="1"/>
    <row r="648" s="146" customFormat="1"/>
    <row r="649" s="146" customFormat="1"/>
    <row r="650" s="146" customFormat="1"/>
    <row r="651" s="146" customFormat="1"/>
    <row r="652" s="146" customFormat="1"/>
    <row r="653" s="146" customFormat="1"/>
    <row r="654" s="146" customFormat="1"/>
    <row r="655" s="146" customFormat="1"/>
    <row r="656" s="146" customFormat="1"/>
    <row r="657" s="146" customFormat="1"/>
    <row r="658" s="146" customFormat="1"/>
    <row r="659" s="146" customFormat="1"/>
    <row r="660" s="146" customFormat="1"/>
    <row r="661" s="146" customFormat="1"/>
    <row r="662" s="146" customFormat="1"/>
    <row r="663" s="146" customFormat="1"/>
    <row r="664" s="146" customFormat="1"/>
    <row r="665" s="146" customFormat="1"/>
    <row r="666" s="146" customFormat="1"/>
    <row r="667" s="146" customFormat="1"/>
    <row r="668" s="146" customFormat="1"/>
    <row r="669" s="146" customFormat="1"/>
    <row r="670" s="146" customFormat="1"/>
    <row r="671" s="146" customFormat="1"/>
    <row r="672" s="146" customFormat="1"/>
    <row r="673" s="146" customFormat="1"/>
    <row r="674" s="146" customFormat="1"/>
    <row r="675" s="146" customFormat="1"/>
    <row r="676" s="146" customFormat="1"/>
    <row r="677" s="146" customFormat="1"/>
    <row r="678" s="146" customFormat="1"/>
    <row r="679" s="146" customFormat="1"/>
    <row r="680" s="146" customFormat="1"/>
    <row r="681" s="146" customFormat="1"/>
    <row r="682" s="146" customFormat="1"/>
    <row r="683" s="146" customFormat="1"/>
    <row r="684" s="146" customFormat="1"/>
    <row r="685" s="146" customFormat="1"/>
    <row r="686" s="146" customFormat="1"/>
    <row r="687" s="146" customFormat="1"/>
    <row r="688" s="146" customFormat="1"/>
    <row r="689" s="146" customFormat="1"/>
    <row r="690" s="146" customFormat="1"/>
    <row r="691" s="146" customFormat="1"/>
    <row r="692" s="146" customFormat="1"/>
    <row r="693" s="146" customFormat="1"/>
    <row r="694" s="146" customFormat="1"/>
    <row r="695" s="146" customFormat="1"/>
    <row r="696" s="146" customFormat="1"/>
    <row r="697" s="146" customFormat="1"/>
    <row r="698" s="146" customFormat="1"/>
    <row r="699" s="146" customFormat="1"/>
    <row r="700" s="146" customFormat="1"/>
    <row r="701" s="146" customFormat="1"/>
    <row r="702" s="146" customFormat="1"/>
    <row r="703" s="146" customFormat="1"/>
    <row r="704" s="146" customFormat="1"/>
    <row r="705" s="146" customFormat="1"/>
    <row r="706" s="146" customFormat="1"/>
    <row r="707" s="146" customFormat="1"/>
    <row r="708" s="146" customFormat="1"/>
    <row r="709" s="146" customFormat="1"/>
    <row r="710" s="146" customFormat="1"/>
    <row r="711" s="146" customFormat="1"/>
    <row r="712" s="146" customFormat="1"/>
    <row r="713" s="146" customFormat="1"/>
    <row r="714" s="146" customFormat="1"/>
    <row r="715" s="146" customFormat="1"/>
    <row r="716" s="146" customFormat="1"/>
    <row r="717" s="146" customFormat="1"/>
    <row r="718" s="146" customFormat="1"/>
    <row r="719" s="146" customFormat="1"/>
    <row r="720" s="146" customFormat="1"/>
    <row r="721" s="146" customFormat="1"/>
    <row r="722" s="146" customFormat="1"/>
    <row r="723" s="146" customFormat="1"/>
    <row r="724" s="146" customFormat="1"/>
    <row r="725" s="146" customFormat="1"/>
    <row r="726" s="146" customFormat="1"/>
    <row r="727" s="146" customFormat="1"/>
    <row r="728" s="146" customFormat="1"/>
    <row r="729" s="146" customFormat="1"/>
    <row r="730" s="146" customFormat="1"/>
    <row r="731" s="146" customFormat="1"/>
    <row r="732" s="146" customFormat="1"/>
    <row r="733" s="146" customFormat="1"/>
    <row r="734" s="146" customFormat="1"/>
    <row r="735" s="146" customFormat="1"/>
    <row r="736" s="146" customFormat="1"/>
    <row r="737" s="146" customFormat="1"/>
    <row r="738" s="146" customFormat="1"/>
    <row r="739" s="146" customFormat="1"/>
    <row r="740" s="146" customFormat="1"/>
    <row r="741" s="146" customFormat="1"/>
    <row r="742" s="146" customFormat="1"/>
    <row r="743" s="146" customFormat="1"/>
    <row r="744" s="146" customFormat="1"/>
    <row r="745" s="146" customFormat="1"/>
    <row r="746" s="146" customFormat="1"/>
    <row r="747" s="146" customFormat="1"/>
    <row r="748" s="146" customFormat="1"/>
    <row r="749" s="146" customFormat="1"/>
    <row r="750" s="146" customFormat="1"/>
    <row r="751" s="146" customFormat="1"/>
    <row r="752" s="146" customFormat="1"/>
    <row r="753" s="146" customFormat="1"/>
    <row r="754" s="146" customFormat="1"/>
    <row r="755" s="146" customFormat="1"/>
    <row r="756" s="146" customFormat="1"/>
    <row r="757" s="146" customFormat="1"/>
    <row r="758" s="146" customFormat="1"/>
    <row r="759" s="146" customFormat="1"/>
    <row r="760" s="146" customFormat="1"/>
    <row r="761" s="146" customFormat="1"/>
    <row r="762" s="146" customFormat="1"/>
    <row r="763" s="146" customFormat="1"/>
    <row r="764" s="146" customFormat="1"/>
    <row r="765" s="146" customFormat="1"/>
    <row r="766" s="146" customFormat="1"/>
    <row r="767" s="146" customFormat="1"/>
    <row r="768" s="146" customFormat="1"/>
    <row r="769" s="146" customFormat="1"/>
    <row r="770" s="146" customFormat="1"/>
    <row r="771" s="146" customFormat="1"/>
    <row r="772" s="146" customFormat="1"/>
    <row r="773" s="146" customFormat="1"/>
    <row r="774" s="146" customFormat="1"/>
    <row r="775" s="146" customFormat="1"/>
    <row r="776" s="146" customFormat="1"/>
    <row r="777" s="146" customFormat="1"/>
    <row r="778" s="146" customFormat="1"/>
    <row r="779" s="146" customFormat="1"/>
    <row r="780" s="146" customFormat="1"/>
    <row r="781" s="146" customFormat="1"/>
    <row r="782" s="146" customFormat="1"/>
    <row r="783" s="146" customFormat="1"/>
    <row r="784" s="146" customFormat="1"/>
    <row r="785" s="146" customFormat="1"/>
    <row r="786" s="146" customFormat="1"/>
    <row r="787" s="146" customFormat="1"/>
    <row r="788" s="146" customFormat="1"/>
    <row r="789" s="146" customFormat="1"/>
    <row r="790" s="146" customFormat="1"/>
    <row r="791" s="146" customFormat="1"/>
    <row r="792" s="146" customFormat="1"/>
    <row r="793" s="146" customFormat="1"/>
    <row r="794" s="146" customFormat="1"/>
    <row r="795" s="146" customFormat="1"/>
    <row r="796" s="146" customFormat="1"/>
    <row r="797" s="146" customFormat="1"/>
    <row r="798" s="146" customFormat="1"/>
    <row r="799" s="146" customFormat="1"/>
    <row r="800" s="146" customFormat="1"/>
    <row r="801" s="146" customFormat="1"/>
    <row r="802" s="146" customFormat="1"/>
    <row r="803" s="146" customFormat="1"/>
    <row r="804" s="146" customFormat="1"/>
    <row r="805" s="146" customFormat="1"/>
    <row r="806" s="146" customFormat="1"/>
    <row r="807" s="146" customFormat="1"/>
    <row r="808" s="146" customFormat="1"/>
    <row r="809" s="146" customFormat="1"/>
    <row r="810" s="146" customFormat="1"/>
    <row r="811" s="146" customFormat="1"/>
    <row r="812" s="146" customFormat="1"/>
    <row r="813" s="146" customFormat="1"/>
    <row r="814" s="146" customFormat="1"/>
    <row r="815" s="146" customFormat="1"/>
    <row r="816" s="146" customFormat="1"/>
    <row r="817" s="146" customFormat="1"/>
    <row r="818" s="146" customFormat="1"/>
    <row r="819" s="146" customFormat="1"/>
    <row r="820" s="146" customFormat="1"/>
    <row r="821" s="146" customFormat="1"/>
    <row r="822" s="146" customFormat="1"/>
    <row r="823" s="146" customFormat="1"/>
    <row r="824" s="146" customFormat="1"/>
    <row r="825" s="146" customFormat="1"/>
    <row r="826" s="146" customFormat="1"/>
    <row r="827" s="146" customFormat="1"/>
    <row r="828" s="146" customFormat="1"/>
    <row r="829" s="146" customFormat="1"/>
    <row r="830" s="146" customFormat="1"/>
    <row r="831" s="146" customFormat="1"/>
    <row r="832" s="146" customFormat="1"/>
    <row r="833" s="146" customFormat="1"/>
    <row r="834" s="146" customFormat="1"/>
    <row r="835" s="146" customFormat="1"/>
    <row r="836" s="146" customFormat="1"/>
    <row r="837" s="146" customFormat="1"/>
    <row r="838" s="146" customFormat="1"/>
    <row r="839" s="146" customFormat="1"/>
    <row r="840" s="146" customFormat="1"/>
    <row r="841" s="146" customFormat="1"/>
    <row r="842" s="146" customFormat="1"/>
    <row r="843" s="146" customFormat="1"/>
    <row r="844" s="146" customFormat="1"/>
    <row r="845" s="146" customFormat="1"/>
    <row r="846" s="146" customFormat="1"/>
    <row r="847" s="146" customFormat="1"/>
    <row r="848" s="146" customFormat="1"/>
    <row r="849" s="146" customFormat="1"/>
    <row r="850" s="146" customFormat="1"/>
    <row r="851" s="146" customFormat="1"/>
    <row r="852" s="146" customFormat="1"/>
    <row r="853" s="146" customFormat="1"/>
    <row r="854" s="146" customFormat="1"/>
    <row r="855" s="146" customFormat="1"/>
    <row r="856" s="146" customFormat="1"/>
    <row r="857" s="146" customFormat="1"/>
    <row r="858" s="146" customFormat="1"/>
    <row r="859" s="146" customFormat="1"/>
    <row r="860" s="146" customFormat="1"/>
    <row r="861" s="146" customFormat="1"/>
    <row r="862" s="146" customFormat="1"/>
    <row r="863" s="146" customFormat="1"/>
    <row r="864" s="146" customFormat="1"/>
    <row r="865" s="146" customFormat="1"/>
    <row r="866" s="146" customFormat="1"/>
    <row r="867" s="146" customFormat="1"/>
    <row r="868" s="146" customFormat="1"/>
    <row r="869" s="146" customFormat="1"/>
    <row r="870" s="146" customFormat="1"/>
    <row r="871" s="146" customFormat="1"/>
    <row r="872" s="146" customFormat="1"/>
    <row r="873" s="146" customFormat="1"/>
    <row r="874" s="146" customFormat="1"/>
    <row r="875" s="146" customFormat="1"/>
    <row r="876" s="146" customFormat="1"/>
    <row r="877" s="146" customFormat="1"/>
    <row r="878" s="146" customFormat="1"/>
    <row r="879" s="146" customFormat="1"/>
    <row r="880" s="146" customFormat="1"/>
    <row r="881" s="146" customFormat="1"/>
    <row r="882" s="146" customFormat="1"/>
    <row r="883" s="146" customFormat="1"/>
    <row r="884" s="146" customFormat="1"/>
    <row r="885" s="146" customFormat="1"/>
    <row r="886" s="146" customFormat="1"/>
    <row r="887" s="146" customFormat="1"/>
    <row r="888" s="146" customFormat="1"/>
    <row r="889" s="146" customFormat="1"/>
    <row r="890" s="146" customFormat="1"/>
    <row r="891" s="146" customFormat="1"/>
    <row r="892" s="146" customFormat="1"/>
    <row r="893" s="146" customFormat="1"/>
    <row r="894" s="146" customFormat="1"/>
    <row r="895" s="146" customFormat="1"/>
    <row r="896" s="146" customFormat="1"/>
    <row r="897" s="146" customFormat="1"/>
    <row r="898" s="146" customFormat="1"/>
    <row r="899" s="146" customFormat="1"/>
    <row r="900" s="146" customFormat="1"/>
    <row r="901" s="146" customFormat="1"/>
    <row r="902" s="146" customFormat="1"/>
    <row r="903" s="146" customFormat="1"/>
    <row r="904" s="146" customFormat="1"/>
    <row r="905" s="146" customFormat="1"/>
    <row r="906" s="146" customFormat="1"/>
    <row r="907" s="146" customFormat="1"/>
    <row r="908" s="146" customFormat="1"/>
    <row r="909" s="146" customFormat="1"/>
    <row r="910" s="146" customFormat="1"/>
    <row r="911" s="146" customFormat="1"/>
    <row r="912" s="146" customFormat="1"/>
    <row r="913" s="146" customFormat="1"/>
    <row r="914" s="146" customFormat="1"/>
    <row r="915" s="146" customFormat="1"/>
    <row r="916" s="146" customFormat="1"/>
    <row r="917" s="146" customFormat="1"/>
    <row r="918" s="146" customFormat="1"/>
    <row r="919" s="146" customFormat="1"/>
    <row r="920" s="146" customFormat="1"/>
    <row r="921" s="146" customFormat="1"/>
    <row r="922" s="146" customFormat="1"/>
    <row r="923" s="146" customFormat="1"/>
    <row r="924" s="146" customFormat="1"/>
    <row r="925" s="146" customFormat="1"/>
    <row r="926" s="146" customFormat="1"/>
    <row r="927" s="146" customFormat="1"/>
    <row r="928" s="146" customFormat="1"/>
    <row r="929" s="146" customFormat="1"/>
    <row r="930" s="146" customFormat="1"/>
    <row r="931" s="146" customFormat="1"/>
    <row r="932" s="146" customFormat="1"/>
    <row r="933" s="146" customFormat="1"/>
    <row r="934" s="146" customFormat="1"/>
    <row r="935" s="146" customFormat="1"/>
    <row r="936" s="146" customFormat="1"/>
    <row r="937" s="146" customFormat="1"/>
    <row r="938" s="146" customFormat="1"/>
    <row r="939" s="146" customFormat="1"/>
    <row r="940" s="146" customFormat="1"/>
    <row r="941" s="146" customFormat="1"/>
    <row r="942" s="146" customFormat="1"/>
    <row r="943" s="146" customFormat="1"/>
    <row r="944" s="146" customFormat="1"/>
    <row r="945" s="146" customFormat="1"/>
    <row r="946" s="146" customFormat="1"/>
    <row r="947" s="146" customFormat="1"/>
    <row r="948" s="146" customFormat="1"/>
    <row r="949" s="146" customFormat="1"/>
    <row r="950" s="146" customFormat="1"/>
    <row r="951" s="146" customFormat="1"/>
    <row r="952" s="146" customFormat="1"/>
    <row r="953" s="146" customFormat="1"/>
    <row r="954" s="146" customFormat="1"/>
    <row r="955" s="146" customFormat="1"/>
    <row r="956" s="146" customFormat="1"/>
    <row r="957" s="146" customFormat="1"/>
    <row r="958" s="146" customFormat="1"/>
    <row r="959" s="146" customFormat="1"/>
    <row r="960" s="146" customFormat="1"/>
    <row r="961" s="146" customFormat="1"/>
    <row r="962" s="146" customFormat="1"/>
    <row r="963" s="146" customFormat="1"/>
    <row r="964" s="146" customFormat="1"/>
    <row r="965" s="146" customFormat="1"/>
    <row r="966" s="146" customFormat="1"/>
    <row r="967" s="146" customFormat="1"/>
    <row r="968" s="146" customFormat="1"/>
    <row r="969" s="146" customFormat="1"/>
    <row r="970" s="146" customFormat="1"/>
    <row r="971" s="146" customFormat="1"/>
    <row r="972" s="146" customFormat="1"/>
    <row r="973" s="146" customFormat="1"/>
    <row r="974" s="146" customFormat="1"/>
    <row r="975" s="146" customFormat="1"/>
    <row r="976" s="146" customFormat="1"/>
    <row r="977" s="146" customFormat="1"/>
    <row r="978" s="146" customFormat="1"/>
    <row r="979" s="146" customFormat="1"/>
    <row r="980" s="146" customFormat="1"/>
    <row r="981" s="146" customFormat="1"/>
    <row r="982" s="146" customFormat="1"/>
    <row r="983" s="146" customFormat="1"/>
    <row r="984" s="146" customFormat="1"/>
    <row r="985" s="146" customFormat="1"/>
    <row r="986" s="146" customFormat="1"/>
    <row r="987" s="146" customFormat="1"/>
    <row r="988" s="146" customFormat="1"/>
    <row r="989" s="146" customFormat="1"/>
    <row r="990" s="146" customFormat="1"/>
    <row r="991" s="146" customFormat="1"/>
    <row r="992" s="146" customFormat="1"/>
    <row r="993" s="146" customFormat="1"/>
    <row r="994" s="146" customFormat="1"/>
    <row r="995" s="146" customFormat="1"/>
    <row r="996" s="146" customFormat="1"/>
    <row r="997" s="146" customFormat="1"/>
    <row r="998" s="146" customFormat="1"/>
    <row r="999" s="146" customFormat="1"/>
    <row r="1000" s="146" customFormat="1"/>
    <row r="1001" s="146" customFormat="1"/>
    <row r="1002" s="146" customFormat="1"/>
    <row r="1003" s="146" customFormat="1"/>
    <row r="1004" s="146" customFormat="1"/>
    <row r="1005" s="146" customFormat="1"/>
    <row r="1006" s="146" customFormat="1"/>
    <row r="1007" s="146" customFormat="1"/>
    <row r="1008" s="146" customFormat="1"/>
    <row r="1009" s="146" customFormat="1"/>
    <row r="1010" s="146" customFormat="1"/>
    <row r="1011" s="146" customFormat="1"/>
    <row r="1012" s="146" customFormat="1"/>
    <row r="1013" s="146" customFormat="1"/>
    <row r="1014" s="146" customFormat="1"/>
    <row r="1015" s="146" customFormat="1"/>
    <row r="1016" s="146" customFormat="1"/>
    <row r="1017" s="146" customFormat="1"/>
    <row r="1018" s="146" customFormat="1"/>
    <row r="1019" s="146" customFormat="1"/>
    <row r="1020" s="146" customFormat="1"/>
    <row r="1021" s="146" customFormat="1"/>
    <row r="1022" s="146" customFormat="1"/>
    <row r="1023" s="146" customFormat="1"/>
    <row r="1024" s="146" customFormat="1"/>
    <row r="1025" s="146" customFormat="1"/>
    <row r="1026" s="146" customFormat="1"/>
    <row r="1027" s="146" customFormat="1"/>
    <row r="1028" s="146" customFormat="1"/>
    <row r="1029" s="146" customFormat="1"/>
    <row r="1030" s="146" customFormat="1"/>
    <row r="1031" s="146" customFormat="1"/>
    <row r="1032" s="146" customFormat="1"/>
    <row r="1033" s="146" customFormat="1"/>
    <row r="1034" s="146" customFormat="1"/>
    <row r="1035" s="146" customFormat="1"/>
    <row r="1036" s="146" customFormat="1"/>
    <row r="1037" s="146" customFormat="1"/>
    <row r="1038" s="146" customFormat="1"/>
    <row r="1039" s="146" customFormat="1"/>
    <row r="1040" s="146" customFormat="1"/>
    <row r="1041" s="146" customFormat="1"/>
    <row r="1042" s="146" customFormat="1"/>
    <row r="1043" s="146" customFormat="1"/>
    <row r="1044" s="146" customFormat="1"/>
    <row r="1045" s="146" customFormat="1"/>
    <row r="1046" s="146" customFormat="1"/>
    <row r="1047" s="146" customFormat="1"/>
    <row r="1048" s="146" customFormat="1"/>
    <row r="1049" s="146" customFormat="1"/>
    <row r="1050" s="146" customFormat="1"/>
    <row r="1051" s="146" customFormat="1"/>
    <row r="1052" s="146" customFormat="1"/>
    <row r="1053" s="146" customFormat="1"/>
    <row r="1054" s="146" customFormat="1"/>
    <row r="1055" s="146" customFormat="1"/>
    <row r="1056" s="146" customFormat="1"/>
    <row r="1057" s="146" customFormat="1"/>
    <row r="1058" s="146" customFormat="1"/>
    <row r="1059" s="146" customFormat="1"/>
    <row r="1060" s="146" customFormat="1"/>
    <row r="1061" s="146" customFormat="1"/>
    <row r="1062" s="146" customFormat="1"/>
    <row r="1063" s="146" customFormat="1"/>
    <row r="1064" s="146" customFormat="1"/>
    <row r="1065" s="146" customFormat="1"/>
    <row r="1066" s="146" customFormat="1"/>
    <row r="1067" s="146" customFormat="1"/>
    <row r="1068" s="146" customFormat="1"/>
    <row r="1069" s="146" customFormat="1"/>
    <row r="1070" s="146" customFormat="1"/>
    <row r="1071" s="146" customFormat="1"/>
    <row r="1072" s="146" customFormat="1"/>
    <row r="1073" s="146" customFormat="1"/>
    <row r="1074" s="146" customFormat="1"/>
    <row r="1075" s="146" customFormat="1"/>
    <row r="1076" s="146" customFormat="1"/>
    <row r="1077" s="146" customFormat="1"/>
    <row r="1078" s="146" customFormat="1"/>
    <row r="1079" s="146" customFormat="1"/>
    <row r="1080" s="146" customFormat="1"/>
    <row r="1081" s="146" customFormat="1"/>
    <row r="1082" s="146" customFormat="1"/>
    <row r="1083" s="146" customFormat="1"/>
    <row r="1084" s="146" customFormat="1"/>
    <row r="1085" s="146" customFormat="1"/>
    <row r="1086" s="146" customFormat="1"/>
    <row r="1087" s="146" customFormat="1"/>
    <row r="1088" s="146" customFormat="1"/>
    <row r="1089" s="146" customFormat="1"/>
    <row r="1090" s="146" customFormat="1"/>
    <row r="1091" s="146" customFormat="1"/>
    <row r="1092" s="146" customFormat="1"/>
    <row r="1093" s="146" customFormat="1"/>
    <row r="1094" s="146" customFormat="1"/>
    <row r="1095" s="146" customFormat="1"/>
    <row r="1096" s="146" customFormat="1"/>
    <row r="1097" s="146" customFormat="1"/>
    <row r="1098" s="146" customFormat="1"/>
    <row r="1099" s="146" customFormat="1"/>
    <row r="1100" s="146" customFormat="1"/>
    <row r="1101" s="146" customFormat="1"/>
    <row r="1102" s="146" customFormat="1"/>
    <row r="1103" s="146" customFormat="1"/>
    <row r="1104" s="146" customFormat="1"/>
    <row r="1105" s="146" customFormat="1"/>
    <row r="1106" s="146" customFormat="1"/>
    <row r="1107" s="146" customFormat="1"/>
    <row r="1108" s="146" customFormat="1"/>
    <row r="1109" s="146" customFormat="1"/>
    <row r="1110" s="146" customFormat="1"/>
    <row r="1111" s="146" customFormat="1"/>
    <row r="1112" s="146" customFormat="1"/>
    <row r="1113" s="146" customFormat="1"/>
    <row r="1114" s="146" customFormat="1"/>
    <row r="1115" s="146" customFormat="1"/>
    <row r="1116" s="146" customFormat="1"/>
    <row r="1117" s="146" customFormat="1"/>
    <row r="1118" s="146" customFormat="1"/>
    <row r="1119" s="146" customFormat="1"/>
    <row r="1120" s="146" customFormat="1"/>
    <row r="1121" s="146" customFormat="1"/>
    <row r="1122" s="146" customFormat="1"/>
    <row r="1123" s="146" customFormat="1"/>
    <row r="1124" s="146" customFormat="1"/>
    <row r="1125" s="146" customFormat="1"/>
    <row r="1126" s="146" customFormat="1"/>
    <row r="1127" s="146" customFormat="1"/>
    <row r="1128" s="146" customFormat="1"/>
    <row r="1129" s="146" customFormat="1"/>
    <row r="1130" s="146" customFormat="1"/>
    <row r="1131" s="146" customFormat="1"/>
    <row r="1132" s="146" customFormat="1"/>
    <row r="1133" s="146" customFormat="1"/>
    <row r="1134" s="146" customFormat="1"/>
    <row r="1135" s="146" customFormat="1"/>
    <row r="1136" s="146" customFormat="1"/>
    <row r="1137" s="146" customFormat="1"/>
    <row r="1138" s="146" customFormat="1"/>
    <row r="1139" s="146" customFormat="1"/>
    <row r="1140" s="146" customFormat="1"/>
    <row r="1141" s="146" customFormat="1"/>
    <row r="1142" s="146" customFormat="1"/>
    <row r="1143" s="146" customFormat="1"/>
    <row r="1144" s="146" customFormat="1"/>
    <row r="1145" s="146" customFormat="1"/>
    <row r="1146" s="146" customFormat="1"/>
    <row r="1147" s="146" customFormat="1"/>
    <row r="1148" s="146" customFormat="1"/>
    <row r="1149" s="146" customFormat="1"/>
    <row r="1150" s="146" customFormat="1"/>
    <row r="1151" s="146" customFormat="1"/>
    <row r="1152" s="146" customFormat="1"/>
    <row r="1153" s="146" customFormat="1"/>
    <row r="1154" s="146" customFormat="1"/>
    <row r="1155" s="146" customFormat="1"/>
    <row r="1156" s="146" customFormat="1"/>
    <row r="1157" s="146" customFormat="1"/>
    <row r="1158" s="146" customFormat="1"/>
    <row r="1159" s="146" customFormat="1"/>
    <row r="1160" s="146" customFormat="1"/>
    <row r="1161" s="146" customFormat="1"/>
    <row r="1162" s="146" customFormat="1"/>
    <row r="1163" s="146" customFormat="1"/>
    <row r="1164" s="146" customFormat="1"/>
    <row r="1165" s="146" customFormat="1"/>
    <row r="1166" s="146" customFormat="1"/>
    <row r="1167" s="146" customFormat="1"/>
    <row r="1168" s="146" customFormat="1"/>
    <row r="1169" s="146" customFormat="1"/>
    <row r="1170" s="146" customFormat="1"/>
    <row r="1171" s="146" customFormat="1"/>
    <row r="1172" s="146" customFormat="1"/>
    <row r="1173" s="146" customFormat="1"/>
    <row r="1174" s="146" customFormat="1"/>
    <row r="1175" s="146" customFormat="1"/>
    <row r="1176" s="146" customFormat="1"/>
    <row r="1177" s="146" customFormat="1"/>
    <row r="1178" s="146" customFormat="1"/>
    <row r="1179" s="146" customFormat="1"/>
    <row r="1180" s="146" customFormat="1"/>
    <row r="1181" s="146" customFormat="1"/>
    <row r="1182" s="146" customFormat="1"/>
    <row r="1183" s="146" customFormat="1"/>
    <row r="1184" s="146" customFormat="1"/>
    <row r="1185" s="146" customFormat="1"/>
    <row r="1186" s="146" customFormat="1"/>
    <row r="1187" s="146" customFormat="1"/>
    <row r="1188" s="146" customFormat="1"/>
    <row r="1189" s="146" customFormat="1"/>
    <row r="1190" s="146" customFormat="1"/>
    <row r="1191" s="146" customFormat="1"/>
    <row r="1192" s="146" customFormat="1"/>
    <row r="1193" s="146" customFormat="1"/>
    <row r="1194" s="146" customFormat="1"/>
    <row r="1195" s="146" customFormat="1"/>
    <row r="1196" s="146" customFormat="1"/>
    <row r="1197" s="146" customFormat="1"/>
    <row r="1198" s="146" customFormat="1"/>
    <row r="1199" s="146" customFormat="1"/>
    <row r="1200" s="146" customFormat="1"/>
    <row r="1201" s="146" customFormat="1"/>
    <row r="1202" s="146" customFormat="1"/>
    <row r="1203" s="146" customFormat="1"/>
    <row r="1204" s="146" customFormat="1"/>
    <row r="1205" s="146" customFormat="1"/>
    <row r="1206" s="146" customFormat="1"/>
    <row r="1207" s="146" customFormat="1"/>
    <row r="1208" s="146" customFormat="1"/>
    <row r="1209" s="146" customFormat="1"/>
    <row r="1210" s="146" customFormat="1"/>
    <row r="1211" s="146" customFormat="1"/>
    <row r="1212" s="146" customFormat="1"/>
    <row r="1213" s="146" customFormat="1"/>
    <row r="1214" s="146" customFormat="1"/>
    <row r="1215" s="146" customFormat="1"/>
    <row r="1216" s="146" customFormat="1"/>
    <row r="1217" s="146" customFormat="1"/>
    <row r="1218" s="146" customFormat="1"/>
    <row r="1219" s="146" customFormat="1"/>
    <row r="1220" s="146" customFormat="1"/>
    <row r="1221" s="146" customFormat="1"/>
    <row r="1222" s="146" customFormat="1"/>
    <row r="1223" s="146" customFormat="1"/>
    <row r="1224" s="146" customFormat="1"/>
    <row r="1225" s="146" customFormat="1"/>
    <row r="1226" s="146" customFormat="1"/>
    <row r="1227" s="146" customFormat="1"/>
    <row r="1228" s="146" customFormat="1"/>
    <row r="1229" s="146" customFormat="1"/>
    <row r="1230" s="146" customFormat="1"/>
    <row r="1231" s="146" customFormat="1"/>
    <row r="1232" s="146" customFormat="1"/>
    <row r="1233" s="146" customFormat="1"/>
    <row r="1234" s="146" customFormat="1"/>
    <row r="1235" s="146" customFormat="1"/>
    <row r="1236" s="146" customFormat="1"/>
    <row r="1237" s="146" customFormat="1"/>
    <row r="1238" s="146" customFormat="1"/>
    <row r="1239" s="146" customFormat="1"/>
    <row r="1240" s="146" customFormat="1"/>
    <row r="1241" s="146" customFormat="1"/>
    <row r="1242" s="146" customFormat="1"/>
    <row r="1243" s="146" customFormat="1"/>
    <row r="1244" s="146" customFormat="1"/>
    <row r="1245" s="146" customFormat="1"/>
    <row r="1246" s="146" customFormat="1"/>
    <row r="1247" s="146" customFormat="1"/>
    <row r="1248" s="146" customFormat="1"/>
    <row r="1249" s="146" customFormat="1"/>
    <row r="1250" s="146" customFormat="1"/>
    <row r="1251" s="146" customFormat="1"/>
    <row r="1252" s="146" customFormat="1"/>
    <row r="1253" s="146" customFormat="1"/>
    <row r="1254" s="146" customFormat="1"/>
    <row r="1255" s="146" customFormat="1"/>
    <row r="1256" s="146" customFormat="1"/>
    <row r="1257" s="146" customFormat="1"/>
    <row r="1258" s="146" customFormat="1"/>
    <row r="1259" s="146" customFormat="1"/>
    <row r="1260" s="146" customFormat="1"/>
    <row r="1261" s="146" customFormat="1"/>
    <row r="1262" s="146" customFormat="1"/>
    <row r="1263" s="146" customFormat="1"/>
    <row r="1264" s="146" customFormat="1"/>
    <row r="1265" s="146" customFormat="1"/>
    <row r="1266" s="146" customFormat="1"/>
    <row r="1267" s="146" customFormat="1"/>
    <row r="1268" s="146" customFormat="1"/>
    <row r="1269" s="146" customFormat="1"/>
    <row r="1270" s="146" customFormat="1"/>
    <row r="1271" s="146" customFormat="1"/>
    <row r="1272" s="146" customFormat="1"/>
    <row r="1273" s="146" customFormat="1"/>
    <row r="1274" s="146" customFormat="1"/>
    <row r="1275" s="146" customFormat="1"/>
    <row r="1276" s="146" customFormat="1"/>
    <row r="1277" s="146" customFormat="1"/>
    <row r="1278" s="146" customFormat="1"/>
    <row r="1279" s="146" customFormat="1"/>
    <row r="1280" s="146" customFormat="1"/>
    <row r="1281" s="146" customFormat="1"/>
    <row r="1282" s="146" customFormat="1"/>
    <row r="1283" s="146" customFormat="1"/>
    <row r="1284" s="146" customFormat="1"/>
    <row r="1285" s="146" customFormat="1"/>
    <row r="1286" s="146" customFormat="1"/>
    <row r="1287" s="146" customFormat="1"/>
    <row r="1288" s="146" customFormat="1"/>
    <row r="1289" s="146" customFormat="1"/>
    <row r="1290" s="146" customFormat="1"/>
    <row r="1291" s="146" customFormat="1"/>
    <row r="1292" s="146" customFormat="1"/>
    <row r="1293" s="146" customFormat="1"/>
    <row r="1294" s="146" customFormat="1"/>
    <row r="1295" s="146" customFormat="1"/>
    <row r="1296" s="146" customFormat="1"/>
    <row r="1297" s="146" customFormat="1"/>
    <row r="1298" s="146" customFormat="1"/>
    <row r="1299" s="146" customFormat="1"/>
    <row r="1300" s="146" customFormat="1"/>
    <row r="1301" s="146" customFormat="1"/>
    <row r="1302" s="146" customFormat="1"/>
    <row r="1303" s="146" customFormat="1"/>
    <row r="1304" s="146" customFormat="1"/>
    <row r="1305" s="146" customFormat="1"/>
    <row r="1306" s="146" customFormat="1"/>
    <row r="1307" s="146" customFormat="1"/>
    <row r="1308" s="146" customFormat="1"/>
    <row r="1309" s="146" customFormat="1"/>
    <row r="1310" s="146" customFormat="1"/>
    <row r="1311" s="146" customFormat="1"/>
    <row r="1312" s="146" customFormat="1"/>
    <row r="1313" s="146" customFormat="1"/>
    <row r="1314" s="146" customFormat="1"/>
    <row r="1315" s="146" customFormat="1"/>
    <row r="1316" s="146" customFormat="1"/>
    <row r="1317" s="146" customFormat="1"/>
    <row r="1318" s="146" customFormat="1"/>
    <row r="1319" s="146" customFormat="1"/>
    <row r="1320" s="146" customFormat="1"/>
    <row r="1321" s="146" customFormat="1"/>
    <row r="1322" s="146" customFormat="1"/>
    <row r="1323" s="146" customFormat="1"/>
    <row r="1324" s="146" customFormat="1"/>
    <row r="1325" s="146" customFormat="1"/>
    <row r="1326" s="146" customFormat="1"/>
    <row r="1327" s="146" customFormat="1"/>
    <row r="1328" s="146" customFormat="1"/>
    <row r="1329" s="146" customFormat="1"/>
    <row r="1330" s="146" customFormat="1"/>
    <row r="1331" s="146" customFormat="1"/>
    <row r="1332" s="146" customFormat="1"/>
    <row r="1333" s="146" customFormat="1"/>
    <row r="1334" s="146" customFormat="1"/>
    <row r="1335" s="146" customFormat="1"/>
    <row r="1336" s="146" customFormat="1"/>
    <row r="1337" s="146" customFormat="1"/>
    <row r="1338" s="146" customFormat="1"/>
    <row r="1339" s="146" customFormat="1"/>
    <row r="1340" s="146" customFormat="1"/>
    <row r="1341" s="146" customFormat="1"/>
    <row r="1342" s="146" customFormat="1"/>
    <row r="1343" s="146" customFormat="1"/>
    <row r="1344" s="146" customFormat="1"/>
    <row r="1345" s="146" customFormat="1"/>
    <row r="1346" s="146" customFormat="1"/>
    <row r="1347" s="146" customFormat="1"/>
    <row r="1348" s="146" customFormat="1"/>
    <row r="1349" s="146" customFormat="1"/>
    <row r="1350" s="146" customFormat="1"/>
    <row r="1351" s="146" customFormat="1"/>
    <row r="1352" s="146" customFormat="1"/>
    <row r="1353" s="146" customFormat="1"/>
    <row r="1354" s="146" customFormat="1"/>
    <row r="1355" s="146" customFormat="1"/>
    <row r="1356" s="146" customFormat="1"/>
    <row r="1357" s="146" customFormat="1"/>
    <row r="1358" s="146" customFormat="1"/>
    <row r="1359" s="146" customFormat="1"/>
    <row r="1360" s="146" customFormat="1"/>
    <row r="1361" s="146" customFormat="1"/>
    <row r="1362" s="146" customFormat="1"/>
    <row r="1363" s="146" customFormat="1"/>
    <row r="1364" s="146" customFormat="1"/>
    <row r="1365" s="146" customFormat="1"/>
    <row r="1366" s="146" customFormat="1"/>
    <row r="1367" s="146" customFormat="1"/>
    <row r="1368" s="146" customFormat="1"/>
    <row r="1369" s="146" customFormat="1"/>
    <row r="1370" s="146" customFormat="1"/>
    <row r="1371" s="146" customFormat="1"/>
    <row r="1372" s="146" customFormat="1"/>
    <row r="1373" s="146" customFormat="1"/>
    <row r="1374" s="146" customFormat="1"/>
    <row r="1375" s="146" customFormat="1"/>
    <row r="1376" s="146" customFormat="1"/>
    <row r="1377" s="146" customFormat="1"/>
    <row r="1378" s="146" customFormat="1"/>
    <row r="1379" s="146" customFormat="1"/>
    <row r="1380" s="146" customFormat="1"/>
    <row r="1381" s="146" customFormat="1"/>
    <row r="1382" s="146" customFormat="1"/>
    <row r="1383" s="146" customFormat="1"/>
    <row r="1384" s="146" customFormat="1"/>
    <row r="1385" s="146" customFormat="1"/>
    <row r="1386" s="146" customFormat="1"/>
    <row r="1387" s="146" customFormat="1"/>
    <row r="1388" s="146" customFormat="1"/>
    <row r="1389" s="146" customFormat="1"/>
    <row r="1390" s="146" customFormat="1"/>
    <row r="1391" s="146" customFormat="1"/>
    <row r="1392" s="146" customFormat="1"/>
    <row r="1393" s="146" customFormat="1"/>
    <row r="1394" s="146" customFormat="1"/>
    <row r="1395" s="146" customFormat="1"/>
    <row r="1396" s="146" customFormat="1"/>
    <row r="1397" s="146" customFormat="1"/>
    <row r="1398" s="146" customFormat="1"/>
    <row r="1399" s="146" customFormat="1"/>
    <row r="1400" s="146" customFormat="1"/>
    <row r="1401" s="146" customFormat="1"/>
    <row r="1402" s="146" customFormat="1"/>
    <row r="1403" s="146" customFormat="1"/>
    <row r="1404" s="146" customFormat="1"/>
    <row r="1405" s="146" customFormat="1"/>
    <row r="1406" s="146" customFormat="1"/>
    <row r="1407" s="146" customFormat="1"/>
    <row r="1408" s="146" customFormat="1"/>
    <row r="1409" s="146" customFormat="1"/>
    <row r="1410" s="146" customFormat="1"/>
    <row r="1411" s="146" customFormat="1"/>
    <row r="1412" s="146" customFormat="1"/>
    <row r="1413" s="146" customFormat="1"/>
    <row r="1414" s="146" customFormat="1"/>
    <row r="1415" s="146" customFormat="1"/>
    <row r="1416" s="146" customFormat="1"/>
    <row r="1417" s="146" customFormat="1"/>
    <row r="1418" s="146" customFormat="1"/>
    <row r="1419" s="146" customFormat="1"/>
    <row r="1420" s="146" customFormat="1"/>
    <row r="1421" s="146" customFormat="1"/>
    <row r="1422" s="146" customFormat="1"/>
    <row r="1423" s="146" customFormat="1"/>
    <row r="1424" s="146" customFormat="1"/>
    <row r="1425" s="146" customFormat="1"/>
    <row r="1426" s="146" customFormat="1"/>
    <row r="1427" s="146" customFormat="1"/>
    <row r="1428" s="146" customFormat="1"/>
    <row r="1429" s="146" customFormat="1"/>
    <row r="1430" s="146" customFormat="1"/>
    <row r="1431" s="146" customFormat="1"/>
    <row r="1432" s="146" customFormat="1"/>
    <row r="1433" s="146" customFormat="1"/>
    <row r="1434" s="146" customFormat="1"/>
    <row r="1435" s="146" customFormat="1"/>
    <row r="1436" s="146" customFormat="1"/>
    <row r="1437" s="146" customFormat="1"/>
    <row r="1438" s="146" customFormat="1"/>
    <row r="1439" s="146" customFormat="1"/>
    <row r="1440" s="146" customFormat="1"/>
    <row r="1441" s="146" customFormat="1"/>
    <row r="1442" s="146" customFormat="1"/>
    <row r="1443" s="146" customFormat="1"/>
    <row r="1444" s="146" customFormat="1"/>
    <row r="1445" s="146" customFormat="1"/>
    <row r="1446" s="146" customFormat="1"/>
    <row r="1447" s="146" customFormat="1"/>
    <row r="1448" s="146" customFormat="1"/>
    <row r="1449" s="146" customFormat="1"/>
    <row r="1450" s="146" customFormat="1"/>
    <row r="1451" s="146" customFormat="1"/>
    <row r="1452" s="146" customFormat="1"/>
    <row r="1453" s="146" customFormat="1"/>
    <row r="1454" s="146" customFormat="1"/>
    <row r="1455" s="146" customFormat="1"/>
    <row r="1456" s="146" customFormat="1"/>
    <row r="1457" s="146" customFormat="1"/>
    <row r="1458" s="146" customFormat="1"/>
    <row r="1459" s="146" customFormat="1"/>
    <row r="1460" s="146" customFormat="1"/>
    <row r="1461" s="146" customFormat="1"/>
    <row r="1462" s="146" customFormat="1"/>
    <row r="1463" s="146" customFormat="1"/>
    <row r="1464" s="146" customFormat="1"/>
    <row r="1465" s="146" customFormat="1"/>
    <row r="1466" s="146" customFormat="1"/>
    <row r="1467" s="146" customFormat="1"/>
    <row r="1468" s="146" customFormat="1"/>
    <row r="1469" s="146" customFormat="1"/>
    <row r="1470" s="146" customFormat="1"/>
    <row r="1471" s="146" customFormat="1"/>
    <row r="1472" s="146" customFormat="1"/>
    <row r="1473" s="146" customFormat="1"/>
    <row r="1474" s="146" customFormat="1"/>
    <row r="1475" s="146" customFormat="1"/>
    <row r="1476" s="146" customFormat="1"/>
    <row r="1477" s="146" customFormat="1"/>
    <row r="1478" s="146" customFormat="1"/>
    <row r="1479" s="146" customFormat="1"/>
    <row r="1480" s="146" customFormat="1"/>
    <row r="1481" s="146" customFormat="1"/>
    <row r="1482" s="146" customFormat="1"/>
    <row r="1483" s="146" customFormat="1"/>
    <row r="1484" s="146" customFormat="1"/>
    <row r="1485" s="146" customFormat="1"/>
    <row r="1486" s="146" customFormat="1"/>
    <row r="1487" s="146" customFormat="1"/>
    <row r="1488" s="146" customFormat="1"/>
    <row r="1489" s="146" customFormat="1"/>
    <row r="1490" s="146" customFormat="1"/>
    <row r="1491" s="146" customFormat="1"/>
    <row r="1492" s="146" customFormat="1"/>
    <row r="1493" s="146" customFormat="1"/>
    <row r="1494" s="146" customFormat="1"/>
    <row r="1495" s="146" customFormat="1"/>
    <row r="1496" s="146" customFormat="1"/>
    <row r="1497" s="146" customFormat="1"/>
    <row r="1498" s="146" customFormat="1"/>
    <row r="1499" s="146" customFormat="1"/>
    <row r="1500" s="146" customFormat="1"/>
    <row r="1501" s="146" customFormat="1"/>
    <row r="1502" s="146" customFormat="1"/>
    <row r="1503" s="146" customFormat="1"/>
    <row r="1504" s="146" customFormat="1"/>
    <row r="1505" s="146" customFormat="1"/>
    <row r="1506" s="146" customFormat="1"/>
    <row r="1507" s="146" customFormat="1"/>
    <row r="1508" s="146" customFormat="1"/>
    <row r="1509" s="146" customFormat="1"/>
    <row r="1510" s="146" customFormat="1"/>
    <row r="1511" s="146" customFormat="1"/>
    <row r="1512" s="146" customFormat="1"/>
    <row r="1513" s="146" customFormat="1"/>
    <row r="1514" s="146" customFormat="1"/>
    <row r="1515" s="146" customFormat="1"/>
    <row r="1516" s="146" customFormat="1"/>
    <row r="1517" s="146" customFormat="1"/>
    <row r="1518" s="146" customFormat="1"/>
    <row r="1519" s="146" customFormat="1"/>
    <row r="1520" s="146" customFormat="1"/>
    <row r="1521" s="146" customFormat="1"/>
    <row r="1522" s="146" customFormat="1"/>
    <row r="1523" s="146" customFormat="1"/>
    <row r="1524" s="146" customFormat="1"/>
    <row r="1525" s="146" customFormat="1"/>
    <row r="1526" s="146" customFormat="1"/>
    <row r="1527" s="146" customFormat="1"/>
    <row r="1528" s="146" customFormat="1"/>
    <row r="1529" s="146" customFormat="1"/>
    <row r="1530" s="146" customFormat="1"/>
    <row r="1531" s="146" customFormat="1"/>
    <row r="1532" s="146" customFormat="1"/>
    <row r="1533" s="146" customFormat="1"/>
    <row r="1534" s="146" customFormat="1"/>
    <row r="1535" s="146" customFormat="1"/>
    <row r="1536" s="146" customFormat="1"/>
    <row r="1537" s="146" customFormat="1"/>
    <row r="1538" s="146" customFormat="1"/>
    <row r="1539" s="146" customFormat="1"/>
    <row r="1540" s="146" customFormat="1"/>
    <row r="1541" s="146" customFormat="1"/>
    <row r="1542" s="146" customFormat="1"/>
    <row r="1543" s="146" customFormat="1"/>
    <row r="1544" s="146" customFormat="1"/>
    <row r="1545" s="146" customFormat="1"/>
    <row r="1546" s="146" customFormat="1"/>
    <row r="1547" s="146" customFormat="1"/>
    <row r="1548" s="146" customFormat="1"/>
    <row r="1549" s="146" customFormat="1"/>
    <row r="1550" s="146" customFormat="1"/>
    <row r="1551" s="146" customFormat="1"/>
    <row r="1552" s="146" customFormat="1"/>
    <row r="1553" s="146" customFormat="1"/>
    <row r="1554" s="146" customFormat="1"/>
    <row r="1555" s="146" customFormat="1"/>
    <row r="1556" s="146" customFormat="1"/>
    <row r="1557" s="146" customFormat="1"/>
    <row r="1558" s="146" customFormat="1"/>
    <row r="1559" s="146" customFormat="1"/>
    <row r="1560" s="146" customFormat="1"/>
    <row r="1561" s="146" customFormat="1"/>
    <row r="1562" s="146" customFormat="1"/>
    <row r="1563" s="146" customFormat="1"/>
    <row r="1564" s="146" customFormat="1"/>
    <row r="1565" s="146" customFormat="1"/>
    <row r="1566" s="146" customFormat="1"/>
    <row r="1567" s="146" customFormat="1"/>
    <row r="1568" s="146" customFormat="1"/>
    <row r="1569" s="146" customFormat="1"/>
    <row r="1570" s="146" customFormat="1"/>
    <row r="1571" s="146" customFormat="1"/>
    <row r="1572" s="146" customFormat="1"/>
    <row r="1573" s="146" customFormat="1"/>
    <row r="1574" s="146" customFormat="1"/>
    <row r="1575" s="146" customFormat="1"/>
    <row r="1576" s="146" customFormat="1"/>
    <row r="1577" s="146" customFormat="1"/>
    <row r="1578" s="146" customFormat="1"/>
    <row r="1579" s="146" customFormat="1"/>
    <row r="1580" s="146" customFormat="1"/>
    <row r="1581" s="146" customFormat="1"/>
    <row r="1582" s="146" customFormat="1"/>
    <row r="1583" s="146" customFormat="1"/>
    <row r="1584" s="146" customFormat="1"/>
    <row r="1585" s="146" customFormat="1"/>
    <row r="1586" s="146" customFormat="1"/>
    <row r="1587" s="146" customFormat="1"/>
    <row r="1588" s="146" customFormat="1"/>
    <row r="1589" s="146" customFormat="1"/>
    <row r="1590" s="146" customFormat="1"/>
    <row r="1591" s="146" customFormat="1"/>
    <row r="1592" s="146" customFormat="1"/>
    <row r="1593" s="146" customFormat="1"/>
    <row r="1594" s="146" customFormat="1"/>
    <row r="1595" s="146" customFormat="1"/>
    <row r="1596" s="146" customFormat="1"/>
    <row r="1597" s="146" customFormat="1"/>
    <row r="1598" s="146" customFormat="1"/>
    <row r="1599" s="146" customFormat="1"/>
    <row r="1600" s="146" customFormat="1"/>
    <row r="1601" s="146" customFormat="1"/>
    <row r="1602" s="146" customFormat="1"/>
    <row r="1603" s="146" customFormat="1"/>
    <row r="1604" s="146" customFormat="1"/>
    <row r="1605" s="146" customFormat="1"/>
    <row r="1606" s="146" customFormat="1"/>
    <row r="1607" s="146" customFormat="1"/>
    <row r="1608" s="146" customFormat="1"/>
    <row r="1609" s="146" customFormat="1"/>
    <row r="1610" s="146" customFormat="1"/>
    <row r="1611" s="146" customFormat="1"/>
    <row r="1612" s="146" customFormat="1"/>
    <row r="1613" s="146" customFormat="1"/>
    <row r="1614" s="146" customFormat="1"/>
    <row r="1615" s="146" customFormat="1"/>
    <row r="1616" s="146" customFormat="1"/>
    <row r="1617" s="146" customFormat="1"/>
    <row r="1618" s="146" customFormat="1"/>
    <row r="1619" s="146" customFormat="1"/>
    <row r="1620" s="146" customFormat="1"/>
    <row r="1621" s="146" customFormat="1"/>
    <row r="1622" s="146" customFormat="1"/>
    <row r="1623" s="146" customFormat="1"/>
    <row r="1624" s="146" customFormat="1"/>
    <row r="1625" s="146" customFormat="1"/>
    <row r="1626" s="146" customFormat="1"/>
    <row r="1627" s="146" customFormat="1"/>
    <row r="1628" s="146" customFormat="1"/>
    <row r="1629" s="146" customFormat="1"/>
    <row r="1630" s="146" customFormat="1"/>
    <row r="1631" s="146" customFormat="1"/>
    <row r="1632" s="146" customFormat="1"/>
    <row r="1633" s="146" customFormat="1"/>
    <row r="1634" s="146" customFormat="1"/>
    <row r="1635" s="146" customFormat="1"/>
    <row r="1636" s="146" customFormat="1"/>
    <row r="1637" s="146" customFormat="1"/>
    <row r="1638" s="146" customFormat="1"/>
    <row r="1639" s="146" customFormat="1"/>
    <row r="1640" s="146" customFormat="1"/>
    <row r="1641" s="146" customFormat="1"/>
    <row r="1642" s="146" customFormat="1"/>
    <row r="1643" s="146" customFormat="1"/>
    <row r="1644" s="146" customFormat="1"/>
    <row r="1645" s="146" customFormat="1"/>
    <row r="1646" s="146" customFormat="1"/>
    <row r="1647" s="146" customFormat="1"/>
    <row r="1648" s="146" customFormat="1"/>
    <row r="1649" s="146" customFormat="1"/>
    <row r="1650" s="146" customFormat="1"/>
    <row r="1651" s="146" customFormat="1"/>
    <row r="1652" s="146" customFormat="1"/>
    <row r="1653" s="146" customFormat="1"/>
    <row r="1654" s="146" customFormat="1"/>
    <row r="1655" s="146" customFormat="1"/>
    <row r="1656" s="146" customFormat="1"/>
    <row r="1657" s="146" customFormat="1"/>
    <row r="1658" s="146" customFormat="1"/>
    <row r="1659" s="146" customFormat="1"/>
    <row r="1660" s="146" customFormat="1"/>
    <row r="1661" s="146" customFormat="1"/>
    <row r="1662" s="146" customFormat="1"/>
    <row r="1663" s="146" customFormat="1"/>
    <row r="1664" s="146" customFormat="1"/>
    <row r="1665" s="146" customFormat="1"/>
    <row r="1666" s="146" customFormat="1"/>
    <row r="1667" s="146" customFormat="1"/>
    <row r="1668" s="146" customFormat="1"/>
    <row r="1669" s="146" customFormat="1"/>
    <row r="1670" s="146" customFormat="1"/>
    <row r="1671" s="146" customFormat="1"/>
    <row r="1672" s="146" customFormat="1"/>
    <row r="1673" s="146" customFormat="1"/>
    <row r="1674" s="146" customFormat="1"/>
    <row r="1675" s="146" customFormat="1"/>
    <row r="1676" s="146" customFormat="1"/>
    <row r="1677" s="146" customFormat="1"/>
    <row r="1678" s="146" customFormat="1"/>
    <row r="1679" s="146" customFormat="1"/>
    <row r="1680" s="146" customFormat="1"/>
    <row r="1681" s="146" customFormat="1"/>
    <row r="1682" s="146" customFormat="1"/>
    <row r="1683" s="146" customFormat="1"/>
    <row r="1684" s="146" customFormat="1"/>
    <row r="1685" s="146" customFormat="1"/>
    <row r="1686" s="146" customFormat="1"/>
    <row r="1687" s="146" customFormat="1"/>
    <row r="1688" s="146" customFormat="1"/>
    <row r="1689" s="146" customFormat="1"/>
    <row r="1690" s="146" customFormat="1"/>
    <row r="1691" s="146" customFormat="1"/>
    <row r="1692" s="146" customFormat="1"/>
    <row r="1693" s="146" customFormat="1"/>
    <row r="1694" s="146" customFormat="1"/>
    <row r="1695" s="146" customFormat="1"/>
    <row r="1696" s="146" customFormat="1"/>
    <row r="1697" s="146" customFormat="1"/>
    <row r="1698" s="146" customFormat="1"/>
    <row r="1699" s="146" customFormat="1"/>
    <row r="1700" s="146" customFormat="1"/>
    <row r="1701" s="146" customFormat="1"/>
    <row r="1702" s="146" customFormat="1"/>
    <row r="1703" s="146" customFormat="1"/>
    <row r="1704" s="146" customFormat="1"/>
    <row r="1705" s="146" customFormat="1"/>
    <row r="1706" s="146" customFormat="1"/>
    <row r="1707" s="146" customFormat="1"/>
    <row r="1708" s="146" customFormat="1"/>
    <row r="1709" s="146" customFormat="1"/>
    <row r="1710" s="146" customFormat="1"/>
    <row r="1711" s="146" customFormat="1"/>
    <row r="1712" s="146" customFormat="1"/>
    <row r="1713" s="146" customFormat="1"/>
    <row r="1714" s="146" customFormat="1"/>
    <row r="1715" s="146" customFormat="1"/>
    <row r="1716" s="146" customFormat="1"/>
    <row r="1717" s="146" customFormat="1"/>
    <row r="1718" s="146" customFormat="1"/>
    <row r="1719" s="146" customFormat="1"/>
    <row r="1720" s="146" customFormat="1"/>
    <row r="1721" s="146" customFormat="1"/>
    <row r="1722" s="146" customFormat="1"/>
    <row r="1723" s="146" customFormat="1"/>
    <row r="1724" s="146" customFormat="1"/>
    <row r="1725" s="146" customFormat="1"/>
    <row r="1726" s="146" customFormat="1"/>
    <row r="1727" s="146" customFormat="1"/>
    <row r="1728" s="146" customFormat="1"/>
    <row r="1729" s="146" customFormat="1"/>
    <row r="1730" s="146" customFormat="1"/>
    <row r="1731" s="146" customFormat="1"/>
    <row r="1732" s="146" customFormat="1"/>
    <row r="1733" s="146" customFormat="1"/>
    <row r="1734" s="146" customFormat="1"/>
    <row r="1735" s="146" customFormat="1"/>
    <row r="1736" s="146" customFormat="1"/>
    <row r="1737" s="146" customFormat="1"/>
    <row r="1738" s="146" customFormat="1"/>
    <row r="1739" s="146" customFormat="1"/>
    <row r="1740" s="146" customFormat="1"/>
    <row r="1741" s="146" customFormat="1"/>
    <row r="1742" s="146" customFormat="1"/>
    <row r="1743" s="146" customFormat="1"/>
    <row r="1744" s="146" customFormat="1"/>
    <row r="1745" s="146" customFormat="1"/>
    <row r="1746" s="146" customFormat="1"/>
    <row r="1747" s="146" customFormat="1"/>
    <row r="1748" s="146" customFormat="1"/>
    <row r="1749" s="146" customFormat="1"/>
    <row r="1750" s="146" customFormat="1"/>
    <row r="1751" s="146" customFormat="1"/>
    <row r="1752" s="146" customFormat="1"/>
    <row r="1753" s="146" customFormat="1"/>
    <row r="1754" s="146" customFormat="1"/>
    <row r="1755" s="146" customFormat="1"/>
    <row r="1756" s="146" customFormat="1"/>
    <row r="1757" s="146" customFormat="1"/>
    <row r="1758" s="146" customFormat="1"/>
    <row r="1759" s="146" customFormat="1"/>
    <row r="1760" s="146" customFormat="1"/>
    <row r="1761" s="146" customFormat="1"/>
    <row r="1762" s="146" customFormat="1"/>
    <row r="1763" s="146" customFormat="1"/>
    <row r="1764" s="146" customFormat="1"/>
    <row r="1765" s="146" customFormat="1"/>
    <row r="1766" s="146" customFormat="1"/>
    <row r="1767" s="146" customFormat="1"/>
    <row r="1768" s="146" customFormat="1"/>
    <row r="1769" s="146" customFormat="1"/>
    <row r="1770" s="146" customFormat="1"/>
    <row r="1771" s="146" customFormat="1"/>
    <row r="1772" s="146" customFormat="1"/>
    <row r="1773" s="146" customFormat="1"/>
    <row r="1774" s="146" customFormat="1"/>
    <row r="1775" s="146" customFormat="1"/>
    <row r="1776" s="146" customFormat="1"/>
    <row r="1777" s="146" customFormat="1"/>
    <row r="1778" s="146" customFormat="1"/>
    <row r="1779" s="146" customFormat="1"/>
    <row r="1780" s="146" customFormat="1"/>
    <row r="1781" s="146" customFormat="1"/>
    <row r="1782" s="146" customFormat="1"/>
    <row r="1783" s="146" customFormat="1"/>
    <row r="1784" s="146" customFormat="1"/>
    <row r="1785" s="146" customFormat="1"/>
    <row r="1786" s="146" customFormat="1"/>
    <row r="1787" s="146" customFormat="1"/>
    <row r="1788" s="146" customFormat="1"/>
    <row r="1789" s="146" customFormat="1"/>
    <row r="1790" s="146" customFormat="1"/>
    <row r="1791" s="146" customFormat="1"/>
    <row r="1792" s="146" customFormat="1"/>
    <row r="1793" s="146" customFormat="1"/>
    <row r="1794" s="146" customFormat="1"/>
    <row r="1795" s="146" customFormat="1"/>
    <row r="1796" s="146" customFormat="1"/>
    <row r="1797" s="146" customFormat="1"/>
    <row r="1798" s="146" customFormat="1"/>
    <row r="1799" s="146" customFormat="1"/>
    <row r="1800" s="146" customFormat="1"/>
    <row r="1801" s="146" customFormat="1"/>
    <row r="1802" s="146" customFormat="1"/>
    <row r="1803" s="146" customFormat="1"/>
    <row r="1804" s="146" customFormat="1"/>
    <row r="1805" s="146" customFormat="1"/>
    <row r="1806" s="146" customFormat="1"/>
    <row r="1807" s="146" customFormat="1"/>
    <row r="1808" s="146" customFormat="1"/>
    <row r="1809" s="146" customFormat="1"/>
    <row r="1810" s="146" customFormat="1"/>
    <row r="1811" s="146" customFormat="1"/>
    <row r="1812" s="146" customFormat="1"/>
    <row r="1813" s="146" customFormat="1"/>
    <row r="1814" s="146" customFormat="1"/>
    <row r="1815" s="146" customFormat="1"/>
    <row r="1816" s="146" customFormat="1"/>
    <row r="1817" s="146" customFormat="1"/>
    <row r="1818" s="146" customFormat="1"/>
    <row r="1819" s="146" customFormat="1"/>
    <row r="1820" s="146" customFormat="1"/>
    <row r="1821" s="146" customFormat="1"/>
    <row r="1822" s="146" customFormat="1"/>
    <row r="1823" s="146" customFormat="1"/>
    <row r="1824" s="146" customFormat="1"/>
    <row r="1825" s="146" customFormat="1"/>
    <row r="1826" s="146" customFormat="1"/>
    <row r="1827" s="146" customFormat="1"/>
    <row r="1828" s="146" customFormat="1"/>
    <row r="1829" s="146" customFormat="1"/>
    <row r="1830" s="146" customFormat="1"/>
    <row r="1831" s="146" customFormat="1"/>
    <row r="1832" s="146" customFormat="1"/>
    <row r="1833" s="146" customFormat="1"/>
    <row r="1834" s="146" customFormat="1"/>
    <row r="1835" s="146" customFormat="1"/>
    <row r="1836" s="146" customFormat="1"/>
    <row r="1837" s="146" customFormat="1"/>
    <row r="1838" s="146" customFormat="1"/>
    <row r="1839" s="146" customFormat="1"/>
    <row r="1840" s="146" customFormat="1"/>
    <row r="1841" s="146" customFormat="1"/>
    <row r="1842" s="146" customFormat="1"/>
    <row r="1843" s="146" customFormat="1"/>
    <row r="1844" s="146" customFormat="1"/>
    <row r="1845" s="146" customFormat="1"/>
    <row r="1846" s="146" customFormat="1"/>
    <row r="1847" s="146" customFormat="1"/>
    <row r="1848" s="146" customFormat="1"/>
    <row r="1849" s="146" customFormat="1"/>
    <row r="1850" s="146" customFormat="1"/>
    <row r="1851" s="146" customFormat="1"/>
    <row r="1852" s="146" customFormat="1"/>
    <row r="1853" s="146" customFormat="1"/>
    <row r="1854" s="146" customFormat="1"/>
    <row r="1855" s="146" customFormat="1"/>
    <row r="1856" s="146" customFormat="1"/>
    <row r="1857" s="146" customFormat="1"/>
    <row r="1858" s="146" customFormat="1"/>
    <row r="1859" s="146" customFormat="1"/>
    <row r="1860" s="146" customFormat="1"/>
    <row r="1861" s="146" customFormat="1"/>
    <row r="1862" s="146" customFormat="1"/>
    <row r="1863" s="146" customFormat="1"/>
    <row r="1864" s="146" customFormat="1"/>
    <row r="1865" s="146" customFormat="1"/>
    <row r="1866" s="146" customFormat="1"/>
    <row r="1867" s="146" customFormat="1"/>
    <row r="1868" s="146" customFormat="1"/>
    <row r="1869" s="146" customFormat="1"/>
    <row r="1870" s="146" customFormat="1"/>
    <row r="1871" s="146" customFormat="1"/>
    <row r="1872" s="146" customFormat="1"/>
    <row r="1873" s="146" customFormat="1"/>
    <row r="1874" s="146" customFormat="1"/>
    <row r="1875" s="146" customFormat="1"/>
    <row r="1876" s="146" customFormat="1"/>
    <row r="1877" s="146" customFormat="1"/>
    <row r="1878" s="146" customFormat="1"/>
    <row r="1879" s="146" customFormat="1"/>
    <row r="1880" s="146" customFormat="1"/>
    <row r="1881" s="146" customFormat="1"/>
    <row r="1882" s="146" customFormat="1"/>
    <row r="1883" s="146" customFormat="1"/>
    <row r="1884" s="146" customFormat="1"/>
    <row r="1885" s="146" customFormat="1"/>
    <row r="1886" s="146" customFormat="1"/>
    <row r="1887" s="146" customFormat="1"/>
    <row r="1888" s="146" customFormat="1"/>
    <row r="1889" s="146" customFormat="1"/>
    <row r="1890" s="146" customFormat="1"/>
    <row r="1891" s="146" customFormat="1"/>
    <row r="1892" s="146" customFormat="1"/>
    <row r="1893" s="146" customFormat="1"/>
    <row r="1894" s="146" customFormat="1"/>
    <row r="1895" s="146" customFormat="1"/>
    <row r="1896" s="146" customFormat="1"/>
    <row r="1897" s="146" customFormat="1"/>
    <row r="1898" s="146" customFormat="1"/>
    <row r="1899" s="146" customFormat="1"/>
    <row r="1900" s="146" customFormat="1"/>
    <row r="1901" s="146" customFormat="1"/>
    <row r="1902" s="146" customFormat="1"/>
    <row r="1903" s="146" customFormat="1"/>
    <row r="1904" s="146" customFormat="1"/>
    <row r="1905" s="146" customFormat="1"/>
    <row r="1906" s="146" customFormat="1"/>
    <row r="1907" s="146" customFormat="1"/>
    <row r="1908" s="146" customFormat="1"/>
    <row r="1909" s="146" customFormat="1"/>
    <row r="1910" s="146" customFormat="1"/>
    <row r="1911" s="146" customFormat="1"/>
    <row r="1912" s="146" customFormat="1"/>
    <row r="1913" s="146" customFormat="1"/>
    <row r="1914" s="146" customFormat="1"/>
    <row r="1915" s="146" customFormat="1"/>
    <row r="1916" s="146" customFormat="1"/>
    <row r="1917" s="146" customFormat="1"/>
    <row r="1918" s="146" customFormat="1"/>
    <row r="1919" s="146" customFormat="1"/>
    <row r="1920" s="146" customFormat="1"/>
    <row r="1921" s="146" customFormat="1"/>
    <row r="1922" s="146" customFormat="1"/>
    <row r="1923" s="146" customFormat="1"/>
    <row r="1924" s="146" customFormat="1"/>
    <row r="1925" s="146" customFormat="1"/>
    <row r="1926" s="146" customFormat="1"/>
    <row r="1927" s="146" customFormat="1"/>
    <row r="1928" s="146" customFormat="1"/>
    <row r="1929" s="146" customFormat="1"/>
    <row r="1930" s="146" customFormat="1"/>
    <row r="1931" s="146" customFormat="1"/>
    <row r="1932" s="146" customFormat="1"/>
    <row r="1933" s="146" customFormat="1"/>
    <row r="1934" s="146" customFormat="1"/>
    <row r="1935" s="146" customFormat="1"/>
    <row r="1936" s="146" customFormat="1"/>
    <row r="1937" s="146" customFormat="1"/>
    <row r="1938" s="146" customFormat="1"/>
    <row r="1939" s="146" customFormat="1"/>
    <row r="1940" s="146" customFormat="1"/>
    <row r="1941" s="146" customFormat="1"/>
    <row r="1942" s="146" customFormat="1"/>
    <row r="1943" s="146" customFormat="1"/>
    <row r="1944" s="146" customFormat="1"/>
    <row r="1945" s="146" customFormat="1"/>
    <row r="1946" s="146" customFormat="1"/>
    <row r="1947" s="146" customFormat="1"/>
    <row r="1948" s="146" customFormat="1"/>
    <row r="1949" s="146" customFormat="1"/>
    <row r="1950" s="146" customFormat="1"/>
    <row r="1951" s="146" customFormat="1"/>
    <row r="1952" s="146" customFormat="1"/>
    <row r="1953" s="146" customFormat="1"/>
    <row r="1954" s="146" customFormat="1"/>
    <row r="1955" s="146" customFormat="1"/>
    <row r="1956" s="146" customFormat="1"/>
    <row r="1957" s="146" customFormat="1"/>
    <row r="1958" s="146" customFormat="1"/>
    <row r="1959" s="146" customFormat="1"/>
    <row r="1960" s="146" customFormat="1"/>
    <row r="1961" s="146" customFormat="1"/>
    <row r="1962" s="146" customFormat="1"/>
    <row r="1963" s="146" customFormat="1"/>
    <row r="1964" s="146" customFormat="1"/>
    <row r="1965" s="146" customFormat="1"/>
    <row r="1966" s="146" customFormat="1"/>
    <row r="1967" s="146" customFormat="1"/>
    <row r="1968" s="146" customFormat="1"/>
    <row r="1969" s="146" customFormat="1"/>
    <row r="1970" s="146" customFormat="1"/>
    <row r="1971" s="146" customFormat="1"/>
    <row r="1972" s="146" customFormat="1"/>
    <row r="1973" s="146" customFormat="1"/>
    <row r="1974" s="146" customFormat="1"/>
    <row r="1975" s="146" customFormat="1"/>
    <row r="1976" s="146" customFormat="1"/>
    <row r="1977" s="146" customFormat="1"/>
    <row r="1978" s="146" customFormat="1"/>
    <row r="1979" s="146" customFormat="1"/>
    <row r="1980" s="146" customFormat="1"/>
    <row r="1981" s="146" customFormat="1"/>
    <row r="1982" s="146" customFormat="1"/>
    <row r="1983" s="146" customFormat="1"/>
    <row r="1984" s="146" customFormat="1"/>
    <row r="1985" s="146" customFormat="1"/>
    <row r="1986" s="146" customFormat="1"/>
    <row r="1987" s="146" customFormat="1"/>
    <row r="1988" s="146" customFormat="1"/>
    <row r="1989" s="146" customFormat="1"/>
    <row r="1990" s="146" customFormat="1"/>
    <row r="1991" s="146" customFormat="1"/>
    <row r="1992" s="146" customFormat="1"/>
    <row r="1993" s="146" customFormat="1"/>
    <row r="1994" s="146" customFormat="1"/>
    <row r="1995" s="146" customFormat="1"/>
    <row r="1996" s="146" customFormat="1"/>
    <row r="1997" s="146" customFormat="1"/>
    <row r="1998" s="146" customFormat="1"/>
    <row r="1999" s="146" customFormat="1"/>
    <row r="2000" s="146" customFormat="1"/>
    <row r="2001" s="146" customFormat="1"/>
    <row r="2002" s="146" customFormat="1"/>
    <row r="2003" s="146" customFormat="1"/>
    <row r="2004" s="146" customFormat="1"/>
    <row r="2005" s="146" customFormat="1"/>
    <row r="2006" s="146" customFormat="1"/>
    <row r="2007" s="146" customFormat="1"/>
    <row r="2008" s="146" customFormat="1"/>
    <row r="2009" s="146" customFormat="1"/>
    <row r="2010" s="146" customFormat="1"/>
    <row r="2011" s="146" customFormat="1"/>
    <row r="2012" s="146" customFormat="1"/>
    <row r="2013" s="146" customFormat="1"/>
    <row r="2014" s="146" customFormat="1"/>
    <row r="2015" s="146" customFormat="1"/>
    <row r="2016" s="146" customFormat="1"/>
    <row r="2017" s="146" customFormat="1"/>
    <row r="2018" s="146" customFormat="1"/>
    <row r="2019" s="146" customFormat="1"/>
    <row r="2020" s="146" customFormat="1"/>
    <row r="2021" s="146" customFormat="1"/>
    <row r="2022" s="146" customFormat="1"/>
    <row r="2023" s="146" customFormat="1"/>
    <row r="2024" s="146" customFormat="1"/>
    <row r="2025" s="146" customFormat="1"/>
    <row r="2026" s="146" customFormat="1"/>
    <row r="2027" s="146" customFormat="1"/>
    <row r="2028" s="146" customFormat="1"/>
    <row r="2029" s="146" customFormat="1"/>
    <row r="2030" s="146" customFormat="1"/>
    <row r="2031" s="146" customFormat="1"/>
    <row r="2032" s="146" customFormat="1"/>
    <row r="2033" s="146" customFormat="1"/>
    <row r="2034" s="146" customFormat="1"/>
    <row r="2035" s="146" customFormat="1"/>
    <row r="2036" s="146" customFormat="1"/>
    <row r="2037" s="146" customFormat="1"/>
    <row r="2038" s="146" customFormat="1"/>
    <row r="2039" s="146" customFormat="1"/>
    <row r="2040" s="146" customFormat="1"/>
    <row r="2041" s="146" customFormat="1"/>
    <row r="2042" s="146" customFormat="1"/>
    <row r="2043" s="146" customFormat="1"/>
    <row r="2044" s="146" customFormat="1"/>
    <row r="2045" s="146" customFormat="1"/>
    <row r="2046" s="146" customFormat="1"/>
    <row r="2047" s="146" customFormat="1"/>
    <row r="2048" s="146" customFormat="1"/>
    <row r="2049" s="146" customFormat="1"/>
    <row r="2050" s="146" customFormat="1"/>
    <row r="2051" s="146" customFormat="1"/>
    <row r="2052" s="146" customFormat="1"/>
    <row r="2053" s="146" customFormat="1"/>
    <row r="2054" s="146" customFormat="1"/>
    <row r="2055" s="146" customFormat="1"/>
    <row r="2056" s="146" customFormat="1"/>
    <row r="2057" s="146" customFormat="1"/>
    <row r="2058" s="146" customFormat="1"/>
    <row r="2059" s="146" customFormat="1"/>
    <row r="2060" s="146" customFormat="1"/>
    <row r="2061" s="146" customFormat="1"/>
    <row r="2062" s="146" customFormat="1"/>
    <row r="2063" s="146" customFormat="1"/>
    <row r="2064" s="146" customFormat="1"/>
    <row r="2065" s="146" customFormat="1"/>
    <row r="2066" s="146" customFormat="1"/>
    <row r="2067" s="146" customFormat="1"/>
    <row r="2068" s="146" customFormat="1"/>
    <row r="2069" s="146" customFormat="1"/>
    <row r="2070" s="146" customFormat="1"/>
    <row r="2071" s="146" customFormat="1"/>
    <row r="2072" s="146" customFormat="1"/>
    <row r="2073" s="146" customFormat="1"/>
    <row r="2074" s="146" customFormat="1"/>
    <row r="2075" s="146" customFormat="1"/>
    <row r="2076" s="146" customFormat="1"/>
    <row r="2077" s="146" customFormat="1"/>
    <row r="2078" s="146" customFormat="1"/>
    <row r="2079" s="146" customFormat="1"/>
    <row r="2080" s="146" customFormat="1"/>
    <row r="2081" s="146" customFormat="1"/>
    <row r="2082" s="146" customFormat="1"/>
    <row r="2083" s="146" customFormat="1"/>
    <row r="2084" s="146" customFormat="1"/>
    <row r="2085" s="146" customFormat="1"/>
    <row r="2086" s="146" customFormat="1"/>
    <row r="2087" s="146" customFormat="1"/>
    <row r="2088" s="146" customFormat="1"/>
    <row r="2089" s="146" customFormat="1"/>
    <row r="2090" s="146" customFormat="1"/>
    <row r="2091" s="146" customFormat="1"/>
    <row r="2097" s="146" customFormat="1"/>
    <row r="2098" s="146" customFormat="1"/>
    <row r="2099" s="146" customFormat="1"/>
    <row r="2100" s="146" customFormat="1"/>
    <row r="2101" s="146" customFormat="1"/>
    <row r="2102" s="146" customFormat="1"/>
    <row r="2103" s="146" customFormat="1"/>
    <row r="2104" s="146" customFormat="1"/>
    <row r="2105" s="146" customFormat="1"/>
    <row r="2106" s="146" customFormat="1"/>
    <row r="2107" s="146" customFormat="1"/>
    <row r="2108" s="146" customFormat="1"/>
    <row r="2109" s="146" customFormat="1"/>
    <row r="2110" s="146" customFormat="1"/>
    <row r="2111" s="146" customFormat="1"/>
    <row r="2112" s="146" customFormat="1"/>
    <row r="2113" s="146" customFormat="1"/>
    <row r="2114" s="146" customFormat="1"/>
    <row r="2115" s="146" customFormat="1"/>
    <row r="2116" s="146" customFormat="1"/>
    <row r="2117" s="146" customFormat="1"/>
    <row r="2118" s="146" customFormat="1"/>
    <row r="2119" s="146" customFormat="1"/>
    <row r="2120" s="146" customFormat="1"/>
    <row r="2121" s="146" customFormat="1"/>
    <row r="2122" s="146" customFormat="1"/>
    <row r="2123" s="146" customFormat="1"/>
    <row r="2124" s="146" customFormat="1"/>
    <row r="2125" s="146" customFormat="1"/>
    <row r="2126" s="146" customFormat="1"/>
    <row r="2127" s="146" customFormat="1"/>
    <row r="2128" s="146" customFormat="1"/>
    <row r="2129" s="146" customFormat="1"/>
    <row r="2130" s="146" customFormat="1"/>
    <row r="2131" s="146" customFormat="1"/>
    <row r="2132" s="146" customFormat="1"/>
    <row r="2133" s="146" customFormat="1"/>
    <row r="2134" s="146" customFormat="1"/>
    <row r="2135" s="146" customFormat="1"/>
    <row r="2136" s="146" customFormat="1"/>
    <row r="2137" s="146" customFormat="1"/>
    <row r="2138" s="146" customFormat="1"/>
    <row r="2139" s="146" customFormat="1"/>
    <row r="2140" s="146" customFormat="1"/>
    <row r="2141" s="146" customFormat="1"/>
    <row r="2142" s="146" customFormat="1"/>
    <row r="2143" s="146" customFormat="1"/>
    <row r="2144" s="146" customFormat="1"/>
    <row r="2145" s="146" customFormat="1"/>
    <row r="2146" s="146" customFormat="1"/>
    <row r="2147" s="146" customFormat="1"/>
    <row r="2148" s="146" customFormat="1"/>
    <row r="2149" s="146" customFormat="1"/>
    <row r="2150" s="146" customFormat="1"/>
    <row r="2151" s="146" customFormat="1"/>
    <row r="2152" s="146" customFormat="1"/>
    <row r="2153" s="146" customFormat="1"/>
    <row r="2154" s="146" customFormat="1"/>
    <row r="2155" s="146" customFormat="1"/>
    <row r="2156" s="146" customFormat="1"/>
    <row r="2157" s="146" customFormat="1"/>
    <row r="2158" s="146" customFormat="1"/>
    <row r="2159" s="146" customFormat="1"/>
    <row r="2160" s="146" customFormat="1"/>
    <row r="2161" s="146" customFormat="1"/>
    <row r="2162" s="146" customFormat="1"/>
    <row r="2163" s="146" customFormat="1"/>
    <row r="2164" s="146" customFormat="1"/>
    <row r="2165" s="146" customFormat="1"/>
    <row r="2166" s="146" customFormat="1"/>
    <row r="2167" s="146" customFormat="1"/>
    <row r="2168" s="146" customFormat="1"/>
    <row r="2169" s="146" customFormat="1"/>
    <row r="2170" s="146" customFormat="1"/>
    <row r="2171" s="146" customFormat="1"/>
    <row r="2172" s="146" customFormat="1"/>
    <row r="2173" s="146" customFormat="1"/>
    <row r="2174" s="146" customFormat="1"/>
    <row r="2175" s="146" customFormat="1"/>
    <row r="2176" s="146" customFormat="1"/>
    <row r="2177" s="146" customFormat="1"/>
    <row r="2178" s="146" customFormat="1"/>
    <row r="2179" s="146" customFormat="1"/>
    <row r="2180" s="146" customFormat="1"/>
    <row r="2181" s="146" customFormat="1"/>
    <row r="2182" s="146" customFormat="1"/>
    <row r="2183" s="146" customFormat="1"/>
    <row r="2184" s="146" customFormat="1"/>
    <row r="2185" s="146" customFormat="1"/>
    <row r="2186" s="146" customFormat="1"/>
    <row r="2187" s="146" customFormat="1"/>
    <row r="2188" s="146" customFormat="1"/>
    <row r="2189" s="146" customFormat="1"/>
    <row r="2190" s="146" customFormat="1"/>
    <row r="2191" s="146" customFormat="1"/>
    <row r="2192" s="146" customFormat="1"/>
    <row r="2193" s="146" customFormat="1"/>
    <row r="2194" s="146" customFormat="1"/>
    <row r="2195" s="146" customFormat="1"/>
    <row r="2196" s="146" customFormat="1"/>
    <row r="2197" s="146" customFormat="1"/>
    <row r="2198" s="146" customFormat="1"/>
    <row r="2199" s="146" customFormat="1"/>
    <row r="2200" s="146" customFormat="1"/>
    <row r="2201" s="146" customFormat="1"/>
    <row r="2202" s="146" customFormat="1"/>
    <row r="2203" s="146" customFormat="1"/>
    <row r="2204" s="146" customFormat="1"/>
    <row r="2205" s="146" customFormat="1"/>
    <row r="2206" s="146" customFormat="1"/>
    <row r="2207" s="146" customFormat="1"/>
    <row r="2208" s="146" customFormat="1"/>
    <row r="2209" s="146" customFormat="1"/>
    <row r="2210" s="146" customFormat="1"/>
    <row r="2211" s="146" customFormat="1"/>
    <row r="2212" s="146" customFormat="1"/>
    <row r="2213" s="146" customFormat="1"/>
    <row r="2214" s="146" customFormat="1"/>
    <row r="2215" s="146" customFormat="1"/>
    <row r="2216" s="146" customFormat="1"/>
    <row r="2217" s="146" customFormat="1"/>
    <row r="2218" s="146" customFormat="1"/>
    <row r="2219" s="146" customFormat="1"/>
    <row r="2220" s="146" customFormat="1"/>
    <row r="2221" s="146" customFormat="1"/>
    <row r="2222" s="146" customFormat="1"/>
    <row r="2223" s="146" customFormat="1"/>
    <row r="2224" s="146" customFormat="1"/>
    <row r="2225" s="146" customFormat="1"/>
    <row r="2226" s="146" customFormat="1"/>
    <row r="2227" s="146" customFormat="1"/>
    <row r="2228" s="146" customFormat="1"/>
    <row r="2229" s="146" customFormat="1"/>
    <row r="2230" s="146" customFormat="1"/>
    <row r="2231" s="146" customFormat="1"/>
    <row r="2232" s="146" customFormat="1"/>
    <row r="2233" s="146" customFormat="1"/>
    <row r="2234" s="146" customFormat="1"/>
    <row r="2235" s="146" customFormat="1"/>
    <row r="2236" s="146" customFormat="1"/>
    <row r="2237" s="146" customFormat="1"/>
    <row r="2238" s="146" customFormat="1"/>
    <row r="2239" s="146" customFormat="1"/>
    <row r="2240" s="146" customFormat="1"/>
    <row r="2241" s="146" customFormat="1"/>
    <row r="2242" s="146" customFormat="1"/>
    <row r="2243" s="146" customFormat="1"/>
    <row r="2244" s="146" customFormat="1"/>
    <row r="2245" s="146" customFormat="1"/>
    <row r="2246" s="146" customFormat="1"/>
    <row r="2247" s="146" customFormat="1"/>
    <row r="2248" s="146" customFormat="1"/>
    <row r="2249" s="146" customFormat="1"/>
    <row r="2250" s="146" customFormat="1"/>
    <row r="2251" s="146" customFormat="1"/>
    <row r="2252" s="146" customFormat="1"/>
    <row r="2253" s="146" customFormat="1"/>
    <row r="2254" s="146" customFormat="1"/>
    <row r="2255" s="146" customFormat="1"/>
    <row r="2256" s="146" customFormat="1"/>
    <row r="2257" s="146" customFormat="1"/>
    <row r="2258" s="146" customFormat="1"/>
    <row r="2259" s="146" customFormat="1"/>
    <row r="2260" s="146" customFormat="1"/>
    <row r="2261" s="146" customFormat="1"/>
    <row r="2262" s="146" customFormat="1"/>
    <row r="2263" s="146" customFormat="1"/>
    <row r="2264" s="146" customFormat="1"/>
    <row r="2265" s="146" customFormat="1"/>
    <row r="2266" s="146" customFormat="1"/>
    <row r="2267" s="146" customFormat="1"/>
    <row r="2268" s="146" customFormat="1"/>
    <row r="2269" s="146" customFormat="1"/>
    <row r="2270" s="146" customFormat="1"/>
    <row r="2271" s="146" customFormat="1"/>
    <row r="2272" s="146" customFormat="1"/>
    <row r="2273" s="146" customFormat="1"/>
    <row r="2274" s="146" customFormat="1"/>
    <row r="2275" s="146" customFormat="1"/>
    <row r="2276" s="146" customFormat="1"/>
    <row r="2277" s="146" customFormat="1"/>
    <row r="2278" s="146" customFormat="1"/>
    <row r="2279" s="146" customFormat="1"/>
    <row r="2280" s="146" customFormat="1"/>
    <row r="2281" s="146" customFormat="1"/>
    <row r="2282" s="146" customFormat="1"/>
    <row r="2283" s="146" customFormat="1"/>
    <row r="2284" s="146" customFormat="1"/>
    <row r="2285" s="146" customFormat="1"/>
    <row r="2286" s="146" customFormat="1"/>
    <row r="2287" s="146" customFormat="1"/>
    <row r="2288" s="146" customFormat="1"/>
    <row r="2289" s="146" customFormat="1"/>
    <row r="2290" s="146" customFormat="1"/>
    <row r="2291" s="146" customFormat="1"/>
    <row r="2292" s="146" customFormat="1"/>
    <row r="2293" s="146" customFormat="1"/>
    <row r="2294" s="146" customFormat="1"/>
    <row r="2295" s="146" customFormat="1"/>
    <row r="2296" s="146" customFormat="1"/>
    <row r="2297" s="146" customFormat="1"/>
    <row r="2298" s="146" customFormat="1"/>
    <row r="2299" s="146" customFormat="1"/>
    <row r="2300" s="146" customFormat="1"/>
    <row r="2301" s="146" customFormat="1"/>
    <row r="2302" s="146" customFormat="1"/>
    <row r="2303" s="146" customFormat="1"/>
    <row r="2304" s="146" customFormat="1"/>
    <row r="2305" s="146" customFormat="1"/>
    <row r="2306" s="146" customFormat="1"/>
    <row r="2307" s="146" customFormat="1"/>
    <row r="2308" s="146" customFormat="1"/>
    <row r="2309" s="146" customFormat="1"/>
    <row r="2310" s="146" customFormat="1"/>
    <row r="2311" s="146" customFormat="1"/>
    <row r="2312" s="146" customFormat="1"/>
    <row r="2313" s="146" customFormat="1"/>
    <row r="2314" s="146" customFormat="1"/>
    <row r="2315" s="146" customFormat="1"/>
    <row r="2316" s="146" customFormat="1"/>
    <row r="2317" s="146" customFormat="1"/>
    <row r="2318" s="146" customFormat="1"/>
    <row r="2319" s="146" customFormat="1"/>
    <row r="2320" s="146" customFormat="1"/>
    <row r="2321" s="146" customFormat="1"/>
    <row r="2322" s="146" customFormat="1"/>
    <row r="2323" s="146" customFormat="1"/>
    <row r="2324" s="146" customFormat="1"/>
    <row r="2325" s="146" customFormat="1"/>
    <row r="2326" s="146" customFormat="1"/>
    <row r="2327" s="146" customFormat="1"/>
    <row r="2328" s="146" customFormat="1"/>
    <row r="2329" s="146" customFormat="1"/>
    <row r="2330" s="146" customFormat="1"/>
    <row r="2331" s="146" customFormat="1"/>
    <row r="2332" s="146" customFormat="1"/>
    <row r="2333" s="146" customFormat="1"/>
    <row r="2334" s="146" customFormat="1"/>
    <row r="2335" s="146" customFormat="1"/>
    <row r="2336" s="146" customFormat="1"/>
    <row r="2337" s="146" customFormat="1"/>
    <row r="2338" s="146" customFormat="1"/>
    <row r="2339" s="146" customFormat="1"/>
    <row r="2340" s="146" customFormat="1"/>
    <row r="2341" s="146" customFormat="1"/>
    <row r="2342" s="146" customFormat="1"/>
    <row r="2343" s="146" customFormat="1"/>
    <row r="2344" s="146" customFormat="1"/>
    <row r="2345" s="146" customFormat="1"/>
    <row r="2346" s="146" customFormat="1"/>
    <row r="2347" s="146" customFormat="1"/>
    <row r="2348" s="146" customFormat="1"/>
    <row r="2349" s="146" customFormat="1"/>
    <row r="2350" s="146" customFormat="1"/>
    <row r="2351" s="146" customFormat="1"/>
    <row r="2352" s="146" customFormat="1"/>
    <row r="2353" s="146" customFormat="1"/>
    <row r="2354" s="146" customFormat="1"/>
    <row r="2355" s="146" customFormat="1"/>
    <row r="2356" s="146" customFormat="1"/>
    <row r="2357" s="146" customFormat="1"/>
    <row r="2358" s="146" customFormat="1"/>
    <row r="2359" s="146" customFormat="1"/>
    <row r="2360" s="146" customFormat="1"/>
    <row r="2361" s="146" customFormat="1"/>
    <row r="2362" s="146" customFormat="1"/>
    <row r="2363" s="146" customFormat="1"/>
    <row r="2364" s="146" customFormat="1"/>
    <row r="2365" s="146" customFormat="1"/>
    <row r="2366" s="146" customFormat="1"/>
    <row r="2367" s="146" customFormat="1"/>
    <row r="2368" s="146" customFormat="1"/>
    <row r="2369" s="146" customFormat="1"/>
    <row r="2370" s="146" customFormat="1"/>
    <row r="2371" s="146" customFormat="1"/>
    <row r="2372" s="146" customFormat="1"/>
    <row r="2373" s="146" customFormat="1"/>
    <row r="2374" s="146" customFormat="1"/>
    <row r="2375" s="146" customFormat="1"/>
    <row r="2376" s="146" customFormat="1"/>
    <row r="2377" s="146" customFormat="1"/>
    <row r="2378" s="146" customFormat="1"/>
    <row r="2379" s="146" customFormat="1"/>
    <row r="2380" s="146" customFormat="1"/>
    <row r="2381" s="146" customFormat="1"/>
    <row r="2382" s="146" customFormat="1"/>
    <row r="2383" s="146" customFormat="1"/>
    <row r="2384" s="146" customFormat="1"/>
    <row r="2385" s="146" customFormat="1"/>
    <row r="2386" s="146" customFormat="1"/>
    <row r="2387" s="146" customFormat="1"/>
    <row r="2388" s="146" customFormat="1"/>
    <row r="2389" s="146" customFormat="1"/>
    <row r="2390" s="146" customFormat="1"/>
    <row r="2391" s="146" customFormat="1"/>
    <row r="2392" s="146" customFormat="1"/>
    <row r="2393" s="146" customFormat="1"/>
    <row r="2394" s="146" customFormat="1"/>
    <row r="2395" s="146" customFormat="1"/>
    <row r="2396" s="146" customFormat="1"/>
    <row r="2397" s="146" customFormat="1"/>
    <row r="2398" s="146" customFormat="1"/>
    <row r="2399" s="146" customFormat="1"/>
    <row r="2400" s="146" customFormat="1"/>
    <row r="2401" s="146" customFormat="1"/>
    <row r="2402" s="146" customFormat="1"/>
    <row r="2403" s="146" customFormat="1"/>
    <row r="2404" s="146" customFormat="1"/>
    <row r="2405" s="146" customFormat="1"/>
    <row r="2406" s="146" customFormat="1"/>
    <row r="2407" s="146" customFormat="1"/>
    <row r="2408" s="146" customFormat="1"/>
    <row r="2409" s="146" customFormat="1"/>
    <row r="2410" s="146" customFormat="1"/>
    <row r="2411" s="146" customFormat="1"/>
    <row r="2412" s="146" customFormat="1"/>
    <row r="2413" s="146" customFormat="1"/>
    <row r="2414" s="146" customFormat="1"/>
    <row r="2415" s="146" customFormat="1"/>
    <row r="2416" s="146" customFormat="1"/>
    <row r="2417" s="146" customFormat="1"/>
    <row r="2418" s="146" customFormat="1"/>
    <row r="2419" s="146" customFormat="1"/>
    <row r="2420" s="146" customFormat="1"/>
    <row r="2421" s="146" customFormat="1"/>
    <row r="2422" s="146" customFormat="1"/>
    <row r="2423" s="146" customFormat="1"/>
    <row r="2424" s="146" customFormat="1"/>
    <row r="2425" s="146" customFormat="1"/>
    <row r="2426" s="146" customFormat="1"/>
    <row r="2427" s="146" customFormat="1"/>
    <row r="2428" s="146" customFormat="1"/>
    <row r="2429" s="146" customFormat="1"/>
    <row r="2430" s="146" customFormat="1"/>
    <row r="2431" s="146" customFormat="1"/>
    <row r="2432" s="146" customFormat="1"/>
    <row r="2433" s="146" customFormat="1"/>
    <row r="2434" s="146" customFormat="1"/>
    <row r="2435" s="146" customFormat="1"/>
    <row r="2436" s="146" customFormat="1"/>
    <row r="2437" s="146" customFormat="1"/>
    <row r="2438" s="146" customFormat="1"/>
    <row r="2439" s="146" customFormat="1"/>
    <row r="2440" s="146" customFormat="1"/>
    <row r="2441" s="146" customFormat="1"/>
    <row r="2442" s="146" customFormat="1"/>
    <row r="2443" s="146" customFormat="1"/>
    <row r="2444" s="146" customFormat="1"/>
    <row r="2445" s="146" customFormat="1"/>
    <row r="2446" s="146" customFormat="1"/>
    <row r="2447" s="146" customFormat="1"/>
    <row r="2448" s="146" customFormat="1"/>
    <row r="2449" s="146" customFormat="1"/>
    <row r="2450" s="146" customFormat="1"/>
    <row r="2451" s="146" customFormat="1"/>
    <row r="2452" s="146" customFormat="1"/>
    <row r="2453" s="146" customFormat="1"/>
    <row r="2454" s="146" customFormat="1"/>
    <row r="2455" s="146" customFormat="1"/>
    <row r="2456" s="146" customFormat="1"/>
    <row r="2457" s="146" customFormat="1"/>
    <row r="2458" s="146" customFormat="1"/>
    <row r="2459" s="146" customFormat="1"/>
    <row r="2460" s="146" customFormat="1"/>
    <row r="2461" s="146" customFormat="1"/>
    <row r="2462" s="146" customFormat="1"/>
    <row r="2463" s="146" customFormat="1"/>
    <row r="2464" s="146" customFormat="1"/>
    <row r="2465" s="146" customFormat="1"/>
    <row r="2466" s="146" customFormat="1"/>
    <row r="2467" s="146" customFormat="1"/>
    <row r="2468" s="146" customFormat="1"/>
    <row r="2469" s="146" customFormat="1"/>
    <row r="2470" s="146" customFormat="1"/>
    <row r="2471" s="146" customFormat="1"/>
    <row r="2472" s="146" customFormat="1"/>
    <row r="2473" s="146" customFormat="1"/>
    <row r="2474" s="146" customFormat="1"/>
    <row r="2475" s="146" customFormat="1"/>
    <row r="2476" s="146" customFormat="1"/>
    <row r="2477" s="146" customFormat="1"/>
    <row r="2478" s="146" customFormat="1"/>
    <row r="2479" s="146" customFormat="1"/>
    <row r="2480" s="146" customFormat="1"/>
    <row r="2481" s="146" customFormat="1"/>
    <row r="2482" s="146" customFormat="1"/>
    <row r="2483" s="146" customFormat="1"/>
    <row r="2484" s="146" customFormat="1"/>
    <row r="2485" s="146" customFormat="1"/>
    <row r="2486" s="146" customFormat="1"/>
    <row r="2487" s="146" customFormat="1"/>
    <row r="2488" s="146" customFormat="1"/>
    <row r="2489" s="146" customFormat="1"/>
    <row r="2490" s="146" customFormat="1"/>
    <row r="2491" s="146" customFormat="1"/>
    <row r="2492" s="146" customFormat="1"/>
    <row r="2493" s="146" customFormat="1"/>
    <row r="2494" s="146" customFormat="1"/>
    <row r="2495" s="146" customFormat="1"/>
    <row r="2496" s="146" customFormat="1"/>
    <row r="2497" s="146" customFormat="1"/>
    <row r="2498" s="146" customFormat="1"/>
    <row r="2499" s="146" customFormat="1"/>
    <row r="2500" s="146" customFormat="1"/>
    <row r="2501" s="146" customFormat="1"/>
    <row r="2502" s="146" customFormat="1"/>
    <row r="2503" s="146" customFormat="1"/>
    <row r="2504" s="146" customFormat="1"/>
    <row r="2505" s="146" customFormat="1"/>
    <row r="2506" s="146" customFormat="1"/>
    <row r="2507" s="146" customFormat="1"/>
    <row r="2508" s="146" customFormat="1"/>
    <row r="2509" s="146" customFormat="1"/>
    <row r="2510" s="146" customFormat="1"/>
    <row r="2511" s="146" customFormat="1"/>
    <row r="2512" s="146" customFormat="1"/>
    <row r="2513" s="146" customFormat="1"/>
    <row r="2514" s="146" customFormat="1"/>
    <row r="2515" s="146" customFormat="1"/>
    <row r="2516" s="146" customFormat="1"/>
    <row r="2517" s="146" customFormat="1"/>
    <row r="2518" s="146" customFormat="1"/>
    <row r="2519" s="146" customFormat="1"/>
    <row r="2520" s="146" customFormat="1"/>
    <row r="2521" s="146" customFormat="1"/>
    <row r="2522" s="146" customFormat="1"/>
    <row r="2523" s="146" customFormat="1"/>
    <row r="2524" s="146" customFormat="1"/>
    <row r="2525" s="146" customFormat="1"/>
    <row r="2526" s="146" customFormat="1"/>
    <row r="2527" s="146" customFormat="1"/>
    <row r="2528" s="146" customFormat="1"/>
    <row r="2529" s="146" customFormat="1"/>
    <row r="2530" s="146" customFormat="1"/>
    <row r="2531" s="146" customFormat="1"/>
    <row r="2532" s="146" customFormat="1"/>
    <row r="2533" s="146" customFormat="1"/>
    <row r="2534" s="146" customFormat="1"/>
    <row r="2535" s="146" customFormat="1"/>
    <row r="2536" s="146" customFormat="1"/>
    <row r="2537" s="146" customFormat="1"/>
    <row r="2538" s="146" customFormat="1"/>
    <row r="2539" s="146" customFormat="1"/>
    <row r="2540" s="146" customFormat="1"/>
    <row r="2541" s="146" customFormat="1"/>
    <row r="2542" s="146" customFormat="1"/>
    <row r="2543" s="146" customFormat="1"/>
    <row r="2544" s="146" customFormat="1"/>
    <row r="2545" s="146" customFormat="1"/>
    <row r="2546" s="146" customFormat="1"/>
    <row r="2547" s="146" customFormat="1"/>
    <row r="2548" s="146" customFormat="1"/>
    <row r="2549" s="146" customFormat="1"/>
    <row r="2550" s="146" customFormat="1"/>
    <row r="2551" s="146" customFormat="1"/>
    <row r="2552" s="146" customFormat="1"/>
    <row r="2553" s="146" customFormat="1"/>
    <row r="2554" s="146" customFormat="1"/>
    <row r="2555" s="146" customFormat="1"/>
    <row r="2556" s="146" customFormat="1"/>
    <row r="2557" s="146" customFormat="1"/>
    <row r="2558" s="146" customFormat="1"/>
    <row r="2559" s="146" customFormat="1"/>
    <row r="2560" s="146" customFormat="1"/>
    <row r="2561" s="146" customFormat="1"/>
    <row r="2562" s="146" customFormat="1"/>
    <row r="2563" s="146" customFormat="1"/>
    <row r="2564" s="146" customFormat="1"/>
    <row r="2565" s="146" customFormat="1"/>
    <row r="2566" s="146" customFormat="1"/>
    <row r="2567" s="146" customFormat="1"/>
    <row r="2568" s="146" customFormat="1"/>
    <row r="2569" s="146" customFormat="1"/>
    <row r="2570" s="146" customFormat="1"/>
    <row r="2571" s="146" customFormat="1"/>
    <row r="2572" s="146" customFormat="1"/>
    <row r="2573" s="146" customFormat="1"/>
    <row r="2574" s="146" customFormat="1"/>
    <row r="2575" s="146" customFormat="1"/>
    <row r="2576" s="146" customFormat="1"/>
    <row r="2577" s="146" customFormat="1"/>
    <row r="2578" s="146" customFormat="1"/>
    <row r="2579" s="146" customFormat="1"/>
    <row r="2580" s="146" customFormat="1"/>
    <row r="2581" s="146" customFormat="1"/>
    <row r="2582" s="146" customFormat="1"/>
    <row r="2583" s="146" customFormat="1"/>
    <row r="2584" s="146" customFormat="1"/>
    <row r="2585" s="146" customFormat="1"/>
    <row r="2586" s="146" customFormat="1"/>
    <row r="2587" s="146" customFormat="1"/>
    <row r="2588" s="146" customFormat="1"/>
    <row r="2589" s="146" customFormat="1"/>
    <row r="2590" s="146" customFormat="1"/>
    <row r="2591" s="146" customFormat="1"/>
    <row r="2592" s="146" customFormat="1"/>
    <row r="2593" s="146" customFormat="1"/>
    <row r="2594" s="146" customFormat="1"/>
    <row r="2595" s="146" customFormat="1"/>
    <row r="2596" s="146" customFormat="1"/>
    <row r="2597" s="146" customFormat="1"/>
    <row r="2598" s="146" customFormat="1"/>
    <row r="2599" s="146" customFormat="1"/>
    <row r="2600" s="146" customFormat="1"/>
    <row r="2601" s="146" customFormat="1"/>
    <row r="2602" s="146" customFormat="1"/>
    <row r="2603" s="146" customFormat="1"/>
    <row r="2604" s="146" customFormat="1"/>
    <row r="2605" s="146" customFormat="1"/>
    <row r="2606" s="146" customFormat="1"/>
    <row r="2607" s="146" customFormat="1"/>
    <row r="2608" s="146" customFormat="1"/>
    <row r="2609" s="146" customFormat="1"/>
    <row r="2610" s="146" customFormat="1"/>
    <row r="2611" s="146" customFormat="1"/>
    <row r="2612" s="146" customFormat="1"/>
    <row r="2613" s="146" customFormat="1"/>
    <row r="2614" s="146" customFormat="1"/>
    <row r="2615" s="146" customFormat="1"/>
    <row r="2616" s="146" customFormat="1"/>
    <row r="2617" s="146" customFormat="1"/>
    <row r="2618" s="146" customFormat="1"/>
    <row r="2619" s="146" customFormat="1"/>
    <row r="2620" s="146" customFormat="1"/>
    <row r="2621" s="146" customFormat="1"/>
    <row r="2622" s="146" customFormat="1"/>
    <row r="2623" s="146" customFormat="1"/>
    <row r="2624" s="146" customFormat="1"/>
    <row r="2625" s="146" customFormat="1"/>
    <row r="2626" s="146" customFormat="1"/>
    <row r="2627" s="146" customFormat="1"/>
    <row r="2628" s="146" customFormat="1"/>
    <row r="2629" s="146" customFormat="1"/>
    <row r="2630" s="146" customFormat="1"/>
    <row r="2631" s="146" customFormat="1"/>
    <row r="2632" s="146" customFormat="1"/>
    <row r="2633" s="146" customFormat="1"/>
    <row r="2634" s="146" customFormat="1"/>
    <row r="2635" s="146" customFormat="1"/>
    <row r="2636" s="146" customFormat="1"/>
    <row r="2637" s="146" customFormat="1"/>
    <row r="2638" s="146" customFormat="1"/>
    <row r="2639" s="146" customFormat="1"/>
    <row r="2640" s="146" customFormat="1"/>
    <row r="2641" s="146" customFormat="1"/>
    <row r="2642" s="146" customFormat="1"/>
    <row r="2643" s="146" customFormat="1"/>
    <row r="2644" s="146" customFormat="1"/>
    <row r="2645" s="146" customFormat="1"/>
    <row r="2646" s="146" customFormat="1"/>
    <row r="2647" s="146" customFormat="1"/>
    <row r="2648" s="146" customFormat="1"/>
    <row r="2649" s="146" customFormat="1"/>
    <row r="2650" s="146" customFormat="1"/>
    <row r="2651" s="146" customFormat="1"/>
    <row r="2652" s="146" customFormat="1"/>
    <row r="2653" s="146" customFormat="1"/>
    <row r="2654" s="146" customFormat="1"/>
    <row r="2655" s="146" customFormat="1"/>
    <row r="2656" s="146" customFormat="1"/>
    <row r="2657" s="146" customFormat="1"/>
    <row r="2658" s="146" customFormat="1"/>
    <row r="2659" s="146" customFormat="1"/>
    <row r="2660" s="146" customFormat="1"/>
    <row r="2661" s="146" customFormat="1"/>
    <row r="2662" s="146" customFormat="1"/>
    <row r="2663" s="146" customFormat="1"/>
    <row r="2664" s="146" customFormat="1"/>
    <row r="2665" s="146" customFormat="1"/>
    <row r="2666" s="146" customFormat="1"/>
    <row r="2667" s="146" customFormat="1"/>
    <row r="2668" s="146" customFormat="1"/>
    <row r="2669" s="146" customFormat="1"/>
    <row r="2670" s="146" customFormat="1"/>
    <row r="2671" s="146" customFormat="1"/>
    <row r="2672" s="146" customFormat="1"/>
    <row r="2673" s="146" customFormat="1"/>
    <row r="2674" s="146" customFormat="1"/>
    <row r="2675" s="146" customFormat="1"/>
    <row r="2676" s="146" customFormat="1"/>
    <row r="2677" s="146" customFormat="1"/>
    <row r="2678" s="146" customFormat="1"/>
    <row r="2679" s="146" customFormat="1"/>
    <row r="2680" s="146" customFormat="1"/>
    <row r="2681" s="146" customFormat="1"/>
    <row r="2682" s="146" customFormat="1"/>
    <row r="2683" s="146" customFormat="1"/>
    <row r="2684" s="146" customFormat="1"/>
    <row r="2685" s="146" customFormat="1"/>
    <row r="2686" s="146" customFormat="1"/>
    <row r="2687" s="146" customFormat="1"/>
    <row r="2688" s="146" customFormat="1"/>
    <row r="2689" s="146" customFormat="1"/>
    <row r="2690" s="146" customFormat="1"/>
    <row r="2691" s="146" customFormat="1"/>
    <row r="2692" s="146" customFormat="1"/>
    <row r="2693" s="146" customFormat="1"/>
    <row r="2694" s="146" customFormat="1"/>
    <row r="2695" s="146" customFormat="1"/>
    <row r="2696" s="146" customFormat="1"/>
    <row r="2697" s="146" customFormat="1"/>
    <row r="2698" s="146" customFormat="1"/>
    <row r="2699" s="146" customFormat="1"/>
    <row r="2700" s="146" customFormat="1"/>
    <row r="2701" s="146" customFormat="1"/>
    <row r="2702" s="146" customFormat="1"/>
    <row r="2703" s="146" customFormat="1"/>
    <row r="2704" s="146" customFormat="1"/>
    <row r="2705" s="146" customFormat="1"/>
    <row r="2706" s="146" customFormat="1"/>
    <row r="2707" s="146" customFormat="1"/>
    <row r="2708" s="146" customFormat="1"/>
    <row r="2709" s="146" customFormat="1"/>
    <row r="2710" s="146" customFormat="1"/>
    <row r="2711" s="146" customFormat="1"/>
    <row r="2712" s="146" customFormat="1"/>
    <row r="2713" s="146" customFormat="1"/>
    <row r="2714" s="146" customFormat="1"/>
    <row r="2715" s="146" customFormat="1"/>
    <row r="2716" s="146" customFormat="1"/>
    <row r="2717" s="146" customFormat="1"/>
    <row r="2718" s="146" customFormat="1"/>
    <row r="2719" s="146" customFormat="1"/>
    <row r="2720" s="146" customFormat="1"/>
    <row r="2721" s="146" customFormat="1"/>
    <row r="2722" s="146" customFormat="1"/>
    <row r="2723" s="146" customFormat="1"/>
    <row r="2724" s="146" customFormat="1"/>
    <row r="2725" s="146" customFormat="1"/>
    <row r="2726" s="146" customFormat="1"/>
    <row r="2727" s="146" customFormat="1"/>
    <row r="2728" s="146" customFormat="1"/>
    <row r="2729" s="146" customFormat="1"/>
    <row r="2730" s="146" customFormat="1"/>
    <row r="2731" s="146" customFormat="1"/>
    <row r="2732" s="146" customFormat="1"/>
    <row r="2733" s="146" customFormat="1"/>
    <row r="2734" s="146" customFormat="1"/>
    <row r="2735" s="146" customFormat="1"/>
    <row r="2736" s="146" customFormat="1"/>
    <row r="2737" s="146" customFormat="1"/>
    <row r="2738" s="146" customFormat="1"/>
    <row r="2739" s="146" customFormat="1"/>
    <row r="2740" s="146" customFormat="1"/>
    <row r="2741" s="146" customFormat="1"/>
    <row r="2742" s="146" customFormat="1"/>
    <row r="2743" s="146" customFormat="1"/>
    <row r="2744" s="146" customFormat="1"/>
    <row r="2745" s="146" customFormat="1"/>
    <row r="2746" s="146" customFormat="1"/>
    <row r="2747" s="146" customFormat="1"/>
    <row r="2748" s="146" customFormat="1"/>
    <row r="2749" s="146" customFormat="1"/>
    <row r="2750" s="146" customFormat="1"/>
    <row r="2751" s="146" customFormat="1"/>
    <row r="2752" s="146" customFormat="1"/>
    <row r="2753" s="146" customFormat="1"/>
    <row r="2754" s="146" customFormat="1"/>
    <row r="2755" s="146" customFormat="1"/>
    <row r="2756" s="146" customFormat="1"/>
    <row r="2757" s="146" customFormat="1"/>
    <row r="2758" s="146" customFormat="1"/>
    <row r="2759" s="146" customFormat="1"/>
    <row r="2760" s="146" customFormat="1"/>
    <row r="2761" s="146" customFormat="1"/>
    <row r="2762" s="146" customFormat="1"/>
    <row r="2763" s="146" customFormat="1"/>
    <row r="2764" s="146" customFormat="1"/>
    <row r="2765" s="146" customFormat="1"/>
    <row r="2766" s="146" customFormat="1"/>
    <row r="2767" s="146" customFormat="1"/>
    <row r="2768" s="146" customFormat="1"/>
    <row r="2769" s="146" customFormat="1"/>
    <row r="2770" s="146" customFormat="1"/>
    <row r="2771" s="146" customFormat="1"/>
    <row r="2772" s="146" customFormat="1"/>
    <row r="2773" s="146" customFormat="1"/>
    <row r="2774" s="146" customFormat="1"/>
    <row r="2775" s="146" customFormat="1"/>
    <row r="2776" s="146" customFormat="1"/>
    <row r="2777" s="146" customFormat="1"/>
    <row r="2778" s="146" customFormat="1"/>
    <row r="2779" s="146" customFormat="1"/>
    <row r="2780" s="146" customFormat="1"/>
    <row r="2781" s="146" customFormat="1"/>
    <row r="2782" s="146" customFormat="1"/>
    <row r="2783" s="146" customFormat="1"/>
    <row r="2784" s="146" customFormat="1"/>
    <row r="2785" s="146" customFormat="1"/>
    <row r="2786" s="146" customFormat="1"/>
    <row r="2787" s="146" customFormat="1"/>
    <row r="2788" s="146" customFormat="1"/>
    <row r="2789" s="146" customFormat="1"/>
    <row r="2790" s="146" customFormat="1"/>
    <row r="2791" s="146" customFormat="1"/>
    <row r="2792" s="146" customFormat="1"/>
    <row r="2793" s="146" customFormat="1"/>
    <row r="2794" s="146" customFormat="1"/>
    <row r="2795" s="146" customFormat="1"/>
    <row r="2796" s="146" customFormat="1"/>
    <row r="2797" s="146" customFormat="1"/>
    <row r="2798" s="146" customFormat="1"/>
    <row r="2799" s="146" customFormat="1"/>
    <row r="2800" s="146" customFormat="1"/>
    <row r="2801" s="146" customFormat="1"/>
    <row r="2802" s="146" customFormat="1"/>
    <row r="2803" s="146" customFormat="1"/>
    <row r="2804" s="146" customFormat="1"/>
    <row r="2805" s="146" customFormat="1"/>
    <row r="2806" s="146" customFormat="1"/>
    <row r="2807" s="146" customFormat="1"/>
    <row r="2808" s="146" customFormat="1"/>
    <row r="2809" s="146" customFormat="1"/>
    <row r="2810" s="146" customFormat="1"/>
    <row r="2811" s="146" customFormat="1"/>
    <row r="2812" s="146" customFormat="1"/>
    <row r="2813" s="146" customFormat="1"/>
    <row r="2814" s="146" customFormat="1"/>
    <row r="2815" s="146" customFormat="1"/>
    <row r="2816" s="146" customFormat="1"/>
    <row r="2817" s="146" customFormat="1"/>
    <row r="2818" s="146" customFormat="1"/>
    <row r="2819" s="146" customFormat="1"/>
    <row r="2820" s="146" customFormat="1"/>
    <row r="2821" s="146" customFormat="1"/>
    <row r="2822" s="146" customFormat="1"/>
    <row r="2823" s="146" customFormat="1"/>
    <row r="2824" s="146" customFormat="1"/>
    <row r="2825" s="146" customFormat="1"/>
    <row r="2826" s="146" customFormat="1"/>
    <row r="2827" s="146" customFormat="1"/>
    <row r="2828" s="146" customFormat="1"/>
    <row r="2829" s="146" customFormat="1"/>
    <row r="2830" s="146" customFormat="1"/>
    <row r="2831" s="146" customFormat="1"/>
    <row r="2832" s="146" customFormat="1"/>
    <row r="2833" s="146" customFormat="1"/>
    <row r="2834" s="146" customFormat="1"/>
    <row r="2835" s="146" customFormat="1"/>
    <row r="2836" s="146" customFormat="1"/>
    <row r="2837" s="146" customFormat="1"/>
    <row r="2838" s="146" customFormat="1"/>
    <row r="2839" s="146" customFormat="1"/>
    <row r="2840" s="146" customFormat="1"/>
    <row r="2841" s="146" customFormat="1"/>
    <row r="2842" s="146" customFormat="1"/>
    <row r="2843" s="146" customFormat="1"/>
    <row r="2844" s="146" customFormat="1"/>
  </sheetData>
  <mergeCells count="2483">
    <mergeCell ref="F523:G523"/>
    <mergeCell ref="C395:D395"/>
    <mergeCell ref="C396:D396"/>
    <mergeCell ref="C397:D397"/>
    <mergeCell ref="F407:G407"/>
    <mergeCell ref="C409:D409"/>
    <mergeCell ref="C410:D410"/>
    <mergeCell ref="C421:D421"/>
    <mergeCell ref="C422:D422"/>
    <mergeCell ref="C423:D423"/>
    <mergeCell ref="F430:G430"/>
    <mergeCell ref="C434:D434"/>
    <mergeCell ref="C435:D435"/>
    <mergeCell ref="F437:G437"/>
    <mergeCell ref="C447:D447"/>
    <mergeCell ref="C448:D448"/>
    <mergeCell ref="F450:G450"/>
    <mergeCell ref="C457:D457"/>
    <mergeCell ref="C354:D354"/>
    <mergeCell ref="C361:D361"/>
    <mergeCell ref="C362:D362"/>
    <mergeCell ref="C363:D363"/>
    <mergeCell ref="C364:D364"/>
    <mergeCell ref="C367:D367"/>
    <mergeCell ref="C368:D368"/>
    <mergeCell ref="C369:D369"/>
    <mergeCell ref="C370:D370"/>
    <mergeCell ref="C371:D371"/>
    <mergeCell ref="C372:D372"/>
    <mergeCell ref="C373:D373"/>
    <mergeCell ref="C374:D374"/>
    <mergeCell ref="C375:D375"/>
    <mergeCell ref="C376:D376"/>
    <mergeCell ref="C377:D377"/>
    <mergeCell ref="C378:D378"/>
    <mergeCell ref="C243:D243"/>
    <mergeCell ref="C248:D248"/>
    <mergeCell ref="C249:D249"/>
    <mergeCell ref="C250:D250"/>
    <mergeCell ref="F252:G252"/>
    <mergeCell ref="C254:D254"/>
    <mergeCell ref="C255:D255"/>
    <mergeCell ref="C256:D256"/>
    <mergeCell ref="F258:G258"/>
    <mergeCell ref="C260:D260"/>
    <mergeCell ref="C261:D261"/>
    <mergeCell ref="C262:D262"/>
    <mergeCell ref="F264:G264"/>
    <mergeCell ref="C266:D266"/>
    <mergeCell ref="C267:D267"/>
    <mergeCell ref="C268:D268"/>
    <mergeCell ref="F270:G270"/>
    <mergeCell ref="C502:D502"/>
    <mergeCell ref="C503:D503"/>
    <mergeCell ref="C504:D504"/>
    <mergeCell ref="C508:D508"/>
    <mergeCell ref="C514:D514"/>
    <mergeCell ref="C515:D515"/>
    <mergeCell ref="C516:D516"/>
    <mergeCell ref="C520:D520"/>
    <mergeCell ref="C521:D521"/>
    <mergeCell ref="C499:D499"/>
    <mergeCell ref="C500:D500"/>
    <mergeCell ref="C501:D501"/>
    <mergeCell ref="C505:D505"/>
    <mergeCell ref="C506:D506"/>
    <mergeCell ref="C507:D507"/>
    <mergeCell ref="F510:G510"/>
    <mergeCell ref="C512:D512"/>
    <mergeCell ref="C513:D513"/>
    <mergeCell ref="C517:D517"/>
    <mergeCell ref="C518:D518"/>
    <mergeCell ref="C519:D519"/>
    <mergeCell ref="C477:D477"/>
    <mergeCell ref="C478:D478"/>
    <mergeCell ref="C479:D479"/>
    <mergeCell ref="C480:D480"/>
    <mergeCell ref="C481:D481"/>
    <mergeCell ref="C482:D482"/>
    <mergeCell ref="C487:D487"/>
    <mergeCell ref="C488:D488"/>
    <mergeCell ref="C489:D489"/>
    <mergeCell ref="C493:D493"/>
    <mergeCell ref="C494:D494"/>
    <mergeCell ref="C495:D495"/>
    <mergeCell ref="C483:D483"/>
    <mergeCell ref="F485:G485"/>
    <mergeCell ref="C490:D490"/>
    <mergeCell ref="C491:D491"/>
    <mergeCell ref="C492:D492"/>
    <mergeCell ref="F497:G497"/>
    <mergeCell ref="C456:D456"/>
    <mergeCell ref="C460:D460"/>
    <mergeCell ref="C464:D464"/>
    <mergeCell ref="C465:D465"/>
    <mergeCell ref="C466:D466"/>
    <mergeCell ref="C467:D467"/>
    <mergeCell ref="C468:D468"/>
    <mergeCell ref="C469:D469"/>
    <mergeCell ref="C473:D473"/>
    <mergeCell ref="C458:D458"/>
    <mergeCell ref="C459:D459"/>
    <mergeCell ref="F462:G462"/>
    <mergeCell ref="C470:D470"/>
    <mergeCell ref="C471:D471"/>
    <mergeCell ref="C472:D472"/>
    <mergeCell ref="F475:G475"/>
    <mergeCell ref="C439:D439"/>
    <mergeCell ref="C440:D440"/>
    <mergeCell ref="C441:D441"/>
    <mergeCell ref="C442:D442"/>
    <mergeCell ref="C443:D443"/>
    <mergeCell ref="C444:D444"/>
    <mergeCell ref="C445:D445"/>
    <mergeCell ref="C446:D446"/>
    <mergeCell ref="C452:D452"/>
    <mergeCell ref="C453:D453"/>
    <mergeCell ref="C454:D454"/>
    <mergeCell ref="C455:D455"/>
    <mergeCell ref="C416:D416"/>
    <mergeCell ref="C417:D417"/>
    <mergeCell ref="C418:D418"/>
    <mergeCell ref="C419:D419"/>
    <mergeCell ref="C420:D420"/>
    <mergeCell ref="C424:D424"/>
    <mergeCell ref="C425:D425"/>
    <mergeCell ref="C426:D426"/>
    <mergeCell ref="C427:D427"/>
    <mergeCell ref="C428:D428"/>
    <mergeCell ref="C432:D432"/>
    <mergeCell ref="C433:D433"/>
    <mergeCell ref="C398:D398"/>
    <mergeCell ref="C399:D399"/>
    <mergeCell ref="C400:D400"/>
    <mergeCell ref="C401:D401"/>
    <mergeCell ref="C402:D402"/>
    <mergeCell ref="C403:D403"/>
    <mergeCell ref="C404:D404"/>
    <mergeCell ref="C405:D405"/>
    <mergeCell ref="C411:D411"/>
    <mergeCell ref="C412:D412"/>
    <mergeCell ref="C413:D413"/>
    <mergeCell ref="C414:D414"/>
    <mergeCell ref="C415:D415"/>
    <mergeCell ref="F382:G382"/>
    <mergeCell ref="C384:D384"/>
    <mergeCell ref="C385:D385"/>
    <mergeCell ref="C386:D386"/>
    <mergeCell ref="C387:D387"/>
    <mergeCell ref="C388:D388"/>
    <mergeCell ref="C389:D389"/>
    <mergeCell ref="C390:D390"/>
    <mergeCell ref="C391:D391"/>
    <mergeCell ref="C392:D392"/>
    <mergeCell ref="C393:D393"/>
    <mergeCell ref="C394:D394"/>
    <mergeCell ref="C379:D379"/>
    <mergeCell ref="C380:D380"/>
    <mergeCell ref="C355:D355"/>
    <mergeCell ref="C356:D356"/>
    <mergeCell ref="C357:D357"/>
    <mergeCell ref="C358:D358"/>
    <mergeCell ref="C359:D359"/>
    <mergeCell ref="C360:D360"/>
    <mergeCell ref="C365:D365"/>
    <mergeCell ref="C366:D366"/>
    <mergeCell ref="C332:D332"/>
    <mergeCell ref="C336:D336"/>
    <mergeCell ref="C337:D337"/>
    <mergeCell ref="C338:D338"/>
    <mergeCell ref="C339:D339"/>
    <mergeCell ref="C340:D340"/>
    <mergeCell ref="C341:D341"/>
    <mergeCell ref="C342:D342"/>
    <mergeCell ref="C346:D346"/>
    <mergeCell ref="C347:D347"/>
    <mergeCell ref="C348:D348"/>
    <mergeCell ref="C349:D349"/>
    <mergeCell ref="C350:D350"/>
    <mergeCell ref="C333:D333"/>
    <mergeCell ref="C334:D334"/>
    <mergeCell ref="C335:D335"/>
    <mergeCell ref="C343:D343"/>
    <mergeCell ref="C344:D344"/>
    <mergeCell ref="C345:D345"/>
    <mergeCell ref="F352:G352"/>
    <mergeCell ref="C311:D311"/>
    <mergeCell ref="C312:D312"/>
    <mergeCell ref="C313:D313"/>
    <mergeCell ref="C314:D314"/>
    <mergeCell ref="C315:D315"/>
    <mergeCell ref="C316:D316"/>
    <mergeCell ref="C320:D320"/>
    <mergeCell ref="C321:D321"/>
    <mergeCell ref="C322:D322"/>
    <mergeCell ref="C323:D323"/>
    <mergeCell ref="C324:D324"/>
    <mergeCell ref="C329:D329"/>
    <mergeCell ref="C330:D330"/>
    <mergeCell ref="C331:D331"/>
    <mergeCell ref="C317:D317"/>
    <mergeCell ref="C318:D318"/>
    <mergeCell ref="C319:D319"/>
    <mergeCell ref="C325:D325"/>
    <mergeCell ref="F327:G327"/>
    <mergeCell ref="C290:D290"/>
    <mergeCell ref="C291:D291"/>
    <mergeCell ref="C297:D297"/>
    <mergeCell ref="C298:D298"/>
    <mergeCell ref="C299:D299"/>
    <mergeCell ref="C303:D303"/>
    <mergeCell ref="C304:D304"/>
    <mergeCell ref="C308:D308"/>
    <mergeCell ref="C309:D309"/>
    <mergeCell ref="C310:D310"/>
    <mergeCell ref="C292:D292"/>
    <mergeCell ref="C293:D293"/>
    <mergeCell ref="F295:G295"/>
    <mergeCell ref="C300:D300"/>
    <mergeCell ref="C301:D301"/>
    <mergeCell ref="C302:D302"/>
    <mergeCell ref="F306:G306"/>
    <mergeCell ref="C279:D279"/>
    <mergeCell ref="C280:D280"/>
    <mergeCell ref="C281:D281"/>
    <mergeCell ref="C286:D286"/>
    <mergeCell ref="C287:D287"/>
    <mergeCell ref="C288:D288"/>
    <mergeCell ref="C289:D289"/>
    <mergeCell ref="C272:D272"/>
    <mergeCell ref="C273:D273"/>
    <mergeCell ref="C274:D274"/>
    <mergeCell ref="C275:D275"/>
    <mergeCell ref="F277:G277"/>
    <mergeCell ref="C282:D282"/>
    <mergeCell ref="F284:G284"/>
    <mergeCell ref="C244:D244"/>
    <mergeCell ref="F246:G246"/>
    <mergeCell ref="C224:D224"/>
    <mergeCell ref="C225:D225"/>
    <mergeCell ref="C226:D226"/>
    <mergeCell ref="C232:D232"/>
    <mergeCell ref="C236:D236"/>
    <mergeCell ref="C237:D237"/>
    <mergeCell ref="C238:D238"/>
    <mergeCell ref="F228:G228"/>
    <mergeCell ref="C230:D230"/>
    <mergeCell ref="C231:D231"/>
    <mergeCell ref="F234:G234"/>
    <mergeCell ref="F240:G240"/>
    <mergeCell ref="C242:D242"/>
    <mergeCell ref="F209:G209"/>
    <mergeCell ref="C220:D220"/>
    <mergeCell ref="C204:D204"/>
    <mergeCell ref="C205:D205"/>
    <mergeCell ref="C206:D206"/>
    <mergeCell ref="C207:D207"/>
    <mergeCell ref="C211:D211"/>
    <mergeCell ref="C212:D212"/>
    <mergeCell ref="C213:D213"/>
    <mergeCell ref="C214:D214"/>
    <mergeCell ref="C215:D215"/>
    <mergeCell ref="C216:D216"/>
    <mergeCell ref="C217:D217"/>
    <mergeCell ref="C218:D218"/>
    <mergeCell ref="C219:D219"/>
    <mergeCell ref="F222:G222"/>
    <mergeCell ref="C194:D194"/>
    <mergeCell ref="C195:D195"/>
    <mergeCell ref="C196:D196"/>
    <mergeCell ref="C197:D197"/>
    <mergeCell ref="C198:D198"/>
    <mergeCell ref="C199:D199"/>
    <mergeCell ref="F201:G201"/>
    <mergeCell ref="C203:D203"/>
    <mergeCell ref="C185:D185"/>
    <mergeCell ref="C178:D178"/>
    <mergeCell ref="C179:D179"/>
    <mergeCell ref="C180:D180"/>
    <mergeCell ref="C181:D181"/>
    <mergeCell ref="F183:G183"/>
    <mergeCell ref="C186:D186"/>
    <mergeCell ref="C187:D187"/>
    <mergeCell ref="C188:D188"/>
    <mergeCell ref="C189:D189"/>
    <mergeCell ref="C190:D190"/>
    <mergeCell ref="F192:G192"/>
    <mergeCell ref="C164:D164"/>
    <mergeCell ref="C165:D165"/>
    <mergeCell ref="C166:D166"/>
    <mergeCell ref="C167:D167"/>
    <mergeCell ref="C168:D168"/>
    <mergeCell ref="F170:G170"/>
    <mergeCell ref="C172:D172"/>
    <mergeCell ref="C173:D173"/>
    <mergeCell ref="C174:D174"/>
    <mergeCell ref="C175:D175"/>
    <mergeCell ref="C176:D176"/>
    <mergeCell ref="C177:D177"/>
    <mergeCell ref="F150:G150"/>
    <mergeCell ref="C162:D162"/>
    <mergeCell ref="C163:D163"/>
    <mergeCell ref="C148:D148"/>
    <mergeCell ref="C152:D152"/>
    <mergeCell ref="C153:D153"/>
    <mergeCell ref="C154:D154"/>
    <mergeCell ref="F156:G156"/>
    <mergeCell ref="A158:H158"/>
    <mergeCell ref="C159:D159"/>
    <mergeCell ref="C160:D160"/>
    <mergeCell ref="C161:D161"/>
    <mergeCell ref="F138:G138"/>
    <mergeCell ref="C140:D140"/>
    <mergeCell ref="C141:D141"/>
    <mergeCell ref="C142:D142"/>
    <mergeCell ref="C143:D143"/>
    <mergeCell ref="C144:D144"/>
    <mergeCell ref="C145:D145"/>
    <mergeCell ref="C146:D146"/>
    <mergeCell ref="C147:D147"/>
    <mergeCell ref="C126:D126"/>
    <mergeCell ref="C127:D127"/>
    <mergeCell ref="C122:D122"/>
    <mergeCell ref="C123:D123"/>
    <mergeCell ref="C124:D124"/>
    <mergeCell ref="C125:D125"/>
    <mergeCell ref="F129:G129"/>
    <mergeCell ref="C131:D131"/>
    <mergeCell ref="C132:D132"/>
    <mergeCell ref="C133:D133"/>
    <mergeCell ref="C134:D134"/>
    <mergeCell ref="C135:D135"/>
    <mergeCell ref="C136:D136"/>
    <mergeCell ref="C111:D111"/>
    <mergeCell ref="C112:D112"/>
    <mergeCell ref="C113:D113"/>
    <mergeCell ref="C114:D114"/>
    <mergeCell ref="C115:D115"/>
    <mergeCell ref="C116:D116"/>
    <mergeCell ref="C117:D117"/>
    <mergeCell ref="C118:D118"/>
    <mergeCell ref="F120:G120"/>
    <mergeCell ref="C92:D92"/>
    <mergeCell ref="C93:D93"/>
    <mergeCell ref="F95:G95"/>
    <mergeCell ref="C97:D97"/>
    <mergeCell ref="C98:D98"/>
    <mergeCell ref="C99:D99"/>
    <mergeCell ref="C100:D100"/>
    <mergeCell ref="C104:D104"/>
    <mergeCell ref="C105:D105"/>
    <mergeCell ref="C101:D101"/>
    <mergeCell ref="C102:D102"/>
    <mergeCell ref="C103:D103"/>
    <mergeCell ref="C106:D106"/>
    <mergeCell ref="C107:D107"/>
    <mergeCell ref="F109:G109"/>
    <mergeCell ref="C73:D73"/>
    <mergeCell ref="C74:D74"/>
    <mergeCell ref="C75:D75"/>
    <mergeCell ref="C76:D76"/>
    <mergeCell ref="C77:D77"/>
    <mergeCell ref="C81:D81"/>
    <mergeCell ref="C85:D85"/>
    <mergeCell ref="C86:D86"/>
    <mergeCell ref="C87:D87"/>
    <mergeCell ref="C88:D88"/>
    <mergeCell ref="C89:D89"/>
    <mergeCell ref="C90:D90"/>
    <mergeCell ref="C91:D91"/>
    <mergeCell ref="C78:D78"/>
    <mergeCell ref="C79:D79"/>
    <mergeCell ref="C80:D80"/>
    <mergeCell ref="F83:G83"/>
    <mergeCell ref="C54:D54"/>
    <mergeCell ref="C55:D55"/>
    <mergeCell ref="C56:D56"/>
    <mergeCell ref="C57:D57"/>
    <mergeCell ref="C61:D61"/>
    <mergeCell ref="C65:D65"/>
    <mergeCell ref="C66:D66"/>
    <mergeCell ref="C67:D67"/>
    <mergeCell ref="C68:D68"/>
    <mergeCell ref="C69:D69"/>
    <mergeCell ref="F59:G59"/>
    <mergeCell ref="C62:D62"/>
    <mergeCell ref="C63:D63"/>
    <mergeCell ref="C64:D64"/>
    <mergeCell ref="F71:G71"/>
    <mergeCell ref="C33:D33"/>
    <mergeCell ref="C34:D34"/>
    <mergeCell ref="C35:D35"/>
    <mergeCell ref="C42:D42"/>
    <mergeCell ref="C43:D43"/>
    <mergeCell ref="C44:D44"/>
    <mergeCell ref="C45:D45"/>
    <mergeCell ref="C46:D46"/>
    <mergeCell ref="C47:D47"/>
    <mergeCell ref="C48:D48"/>
    <mergeCell ref="C53:D53"/>
    <mergeCell ref="C36:D36"/>
    <mergeCell ref="C37:D37"/>
    <mergeCell ref="C38:D38"/>
    <mergeCell ref="F40:G40"/>
    <mergeCell ref="C49:D49"/>
    <mergeCell ref="F51:G51"/>
    <mergeCell ref="C15:D15"/>
    <mergeCell ref="C19:D19"/>
    <mergeCell ref="C20:D20"/>
    <mergeCell ref="C21:D21"/>
    <mergeCell ref="C27:D27"/>
    <mergeCell ref="C31:D31"/>
    <mergeCell ref="C32:D32"/>
    <mergeCell ref="F13:G13"/>
    <mergeCell ref="C16:D16"/>
    <mergeCell ref="C17:D17"/>
    <mergeCell ref="C18:D18"/>
    <mergeCell ref="F23:G23"/>
    <mergeCell ref="C25:D25"/>
    <mergeCell ref="C26:D26"/>
    <mergeCell ref="F29:G29"/>
    <mergeCell ref="BG5:BH5"/>
    <mergeCell ref="BO5:BP5"/>
    <mergeCell ref="BW5:BX5"/>
    <mergeCell ref="CE5:CF5"/>
    <mergeCell ref="A4:H4"/>
    <mergeCell ref="A1:H1"/>
    <mergeCell ref="A2:D2"/>
    <mergeCell ref="G2:H2"/>
    <mergeCell ref="A3:D3"/>
    <mergeCell ref="G3:H3"/>
    <mergeCell ref="C5:D5"/>
    <mergeCell ref="C6:D6"/>
    <mergeCell ref="C7:D7"/>
    <mergeCell ref="C8:D8"/>
    <mergeCell ref="C9:D9"/>
    <mergeCell ref="C10:D10"/>
    <mergeCell ref="C11:D11"/>
    <mergeCell ref="K5:L5"/>
    <mergeCell ref="S5:T5"/>
    <mergeCell ref="AA5:AB5"/>
    <mergeCell ref="AI5:AJ5"/>
    <mergeCell ref="AQ5:AR5"/>
    <mergeCell ref="AY5:AZ5"/>
    <mergeCell ref="FW5:FX5"/>
    <mergeCell ref="GE5:GF5"/>
    <mergeCell ref="GM5:GN5"/>
    <mergeCell ref="GU5:GV5"/>
    <mergeCell ref="HC5:HD5"/>
    <mergeCell ref="HK5:HL5"/>
    <mergeCell ref="HS5:HT5"/>
    <mergeCell ref="IA5:IB5"/>
    <mergeCell ref="II5:IJ5"/>
    <mergeCell ref="IQ5:IR5"/>
    <mergeCell ref="IY5:IZ5"/>
    <mergeCell ref="JG5:JH5"/>
    <mergeCell ref="JO5:JP5"/>
    <mergeCell ref="JW5:JX5"/>
    <mergeCell ref="KE5:KF5"/>
    <mergeCell ref="CM5:CN5"/>
    <mergeCell ref="CU5:CV5"/>
    <mergeCell ref="DC5:DD5"/>
    <mergeCell ref="DK5:DL5"/>
    <mergeCell ref="DS5:DT5"/>
    <mergeCell ref="EA5:EB5"/>
    <mergeCell ref="EI5:EJ5"/>
    <mergeCell ref="EQ5:ER5"/>
    <mergeCell ref="EY5:EZ5"/>
    <mergeCell ref="FG5:FH5"/>
    <mergeCell ref="FO5:FP5"/>
    <mergeCell ref="KM5:KN5"/>
    <mergeCell ref="KU5:KV5"/>
    <mergeCell ref="LC5:LD5"/>
    <mergeCell ref="LK5:LL5"/>
    <mergeCell ref="LS5:LT5"/>
    <mergeCell ref="MA5:MB5"/>
    <mergeCell ref="MI5:MJ5"/>
    <mergeCell ref="MQ5:MR5"/>
    <mergeCell ref="MY5:MZ5"/>
    <mergeCell ref="NG5:NH5"/>
    <mergeCell ref="NO5:NP5"/>
    <mergeCell ref="NW5:NX5"/>
    <mergeCell ref="OE5:OF5"/>
    <mergeCell ref="OM5:ON5"/>
    <mergeCell ref="OU5:OV5"/>
    <mergeCell ref="PC5:PD5"/>
    <mergeCell ref="PK5:PL5"/>
    <mergeCell ref="PS5:PT5"/>
    <mergeCell ref="QA5:QB5"/>
    <mergeCell ref="QI5:QJ5"/>
    <mergeCell ref="QQ5:QR5"/>
    <mergeCell ref="QY5:QZ5"/>
    <mergeCell ref="RG5:RH5"/>
    <mergeCell ref="RO5:RP5"/>
    <mergeCell ref="RW5:RX5"/>
    <mergeCell ref="SE5:SF5"/>
    <mergeCell ref="SM5:SN5"/>
    <mergeCell ref="SU5:SV5"/>
    <mergeCell ref="TC5:TD5"/>
    <mergeCell ref="TK5:TL5"/>
    <mergeCell ref="TS5:TT5"/>
    <mergeCell ref="UA5:UB5"/>
    <mergeCell ref="UI5:UJ5"/>
    <mergeCell ref="UQ5:UR5"/>
    <mergeCell ref="UY5:UZ5"/>
    <mergeCell ref="VG5:VH5"/>
    <mergeCell ref="VO5:VP5"/>
    <mergeCell ref="VW5:VX5"/>
    <mergeCell ref="WE5:WF5"/>
    <mergeCell ref="WM5:WN5"/>
    <mergeCell ref="WU5:WV5"/>
    <mergeCell ref="XC5:XD5"/>
    <mergeCell ref="XK5:XL5"/>
    <mergeCell ref="XS5:XT5"/>
    <mergeCell ref="YA5:YB5"/>
    <mergeCell ref="YI5:YJ5"/>
    <mergeCell ref="YQ5:YR5"/>
    <mergeCell ref="YY5:YZ5"/>
    <mergeCell ref="ZG5:ZH5"/>
    <mergeCell ref="ZO5:ZP5"/>
    <mergeCell ref="ZW5:ZX5"/>
    <mergeCell ref="AAE5:AAF5"/>
    <mergeCell ref="AAM5:AAN5"/>
    <mergeCell ref="AAU5:AAV5"/>
    <mergeCell ref="ABC5:ABD5"/>
    <mergeCell ref="ABK5:ABL5"/>
    <mergeCell ref="ABS5:ABT5"/>
    <mergeCell ref="ACA5:ACB5"/>
    <mergeCell ref="ACI5:ACJ5"/>
    <mergeCell ref="ACQ5:ACR5"/>
    <mergeCell ref="ACY5:ACZ5"/>
    <mergeCell ref="ADG5:ADH5"/>
    <mergeCell ref="ADO5:ADP5"/>
    <mergeCell ref="ADW5:ADX5"/>
    <mergeCell ref="AEE5:AEF5"/>
    <mergeCell ref="AEM5:AEN5"/>
    <mergeCell ref="AEU5:AEV5"/>
    <mergeCell ref="AFC5:AFD5"/>
    <mergeCell ref="AFK5:AFL5"/>
    <mergeCell ref="AFS5:AFT5"/>
    <mergeCell ref="AGA5:AGB5"/>
    <mergeCell ref="AGI5:AGJ5"/>
    <mergeCell ref="AGQ5:AGR5"/>
    <mergeCell ref="AGY5:AGZ5"/>
    <mergeCell ref="AHG5:AHH5"/>
    <mergeCell ref="AHO5:AHP5"/>
    <mergeCell ref="AHW5:AHX5"/>
    <mergeCell ref="AIE5:AIF5"/>
    <mergeCell ref="AIM5:AIN5"/>
    <mergeCell ref="AIU5:AIV5"/>
    <mergeCell ref="AJC5:AJD5"/>
    <mergeCell ref="AJK5:AJL5"/>
    <mergeCell ref="AJS5:AJT5"/>
    <mergeCell ref="AKA5:AKB5"/>
    <mergeCell ref="AKI5:AKJ5"/>
    <mergeCell ref="AKQ5:AKR5"/>
    <mergeCell ref="AKY5:AKZ5"/>
    <mergeCell ref="ALG5:ALH5"/>
    <mergeCell ref="ALO5:ALP5"/>
    <mergeCell ref="ALW5:ALX5"/>
    <mergeCell ref="AME5:AMF5"/>
    <mergeCell ref="AMM5:AMN5"/>
    <mergeCell ref="AMU5:AMV5"/>
    <mergeCell ref="ANC5:AND5"/>
    <mergeCell ref="ANK5:ANL5"/>
    <mergeCell ref="ANS5:ANT5"/>
    <mergeCell ref="AOA5:AOB5"/>
    <mergeCell ref="AOI5:AOJ5"/>
    <mergeCell ref="AOQ5:AOR5"/>
    <mergeCell ref="AOY5:AOZ5"/>
    <mergeCell ref="APG5:APH5"/>
    <mergeCell ref="APO5:APP5"/>
    <mergeCell ref="APW5:APX5"/>
    <mergeCell ref="AQE5:AQF5"/>
    <mergeCell ref="AQM5:AQN5"/>
    <mergeCell ref="AQU5:AQV5"/>
    <mergeCell ref="ARC5:ARD5"/>
    <mergeCell ref="ARK5:ARL5"/>
    <mergeCell ref="ARS5:ART5"/>
    <mergeCell ref="ASA5:ASB5"/>
    <mergeCell ref="ASI5:ASJ5"/>
    <mergeCell ref="ASQ5:ASR5"/>
    <mergeCell ref="ASY5:ASZ5"/>
    <mergeCell ref="ATG5:ATH5"/>
    <mergeCell ref="ATO5:ATP5"/>
    <mergeCell ref="ATW5:ATX5"/>
    <mergeCell ref="AUE5:AUF5"/>
    <mergeCell ref="AUM5:AUN5"/>
    <mergeCell ref="AUU5:AUV5"/>
    <mergeCell ref="AVC5:AVD5"/>
    <mergeCell ref="AVK5:AVL5"/>
    <mergeCell ref="AVS5:AVT5"/>
    <mergeCell ref="AWA5:AWB5"/>
    <mergeCell ref="AWI5:AWJ5"/>
    <mergeCell ref="AWQ5:AWR5"/>
    <mergeCell ref="AWY5:AWZ5"/>
    <mergeCell ref="AXG5:AXH5"/>
    <mergeCell ref="AXO5:AXP5"/>
    <mergeCell ref="AXW5:AXX5"/>
    <mergeCell ref="AYE5:AYF5"/>
    <mergeCell ref="AYM5:AYN5"/>
    <mergeCell ref="AYU5:AYV5"/>
    <mergeCell ref="AZC5:AZD5"/>
    <mergeCell ref="AZK5:AZL5"/>
    <mergeCell ref="AZS5:AZT5"/>
    <mergeCell ref="BAA5:BAB5"/>
    <mergeCell ref="BAI5:BAJ5"/>
    <mergeCell ref="BAQ5:BAR5"/>
    <mergeCell ref="BAY5:BAZ5"/>
    <mergeCell ref="BBG5:BBH5"/>
    <mergeCell ref="BBO5:BBP5"/>
    <mergeCell ref="BBW5:BBX5"/>
    <mergeCell ref="BCE5:BCF5"/>
    <mergeCell ref="BCM5:BCN5"/>
    <mergeCell ref="BCU5:BCV5"/>
    <mergeCell ref="BDC5:BDD5"/>
    <mergeCell ref="BDK5:BDL5"/>
    <mergeCell ref="BDS5:BDT5"/>
    <mergeCell ref="BEA5:BEB5"/>
    <mergeCell ref="BEI5:BEJ5"/>
    <mergeCell ref="BEQ5:BER5"/>
    <mergeCell ref="BEY5:BEZ5"/>
    <mergeCell ref="BFG5:BFH5"/>
    <mergeCell ref="BFO5:BFP5"/>
    <mergeCell ref="BFW5:BFX5"/>
    <mergeCell ref="BGE5:BGF5"/>
    <mergeCell ref="BGM5:BGN5"/>
    <mergeCell ref="BGU5:BGV5"/>
    <mergeCell ref="BHC5:BHD5"/>
    <mergeCell ref="BHK5:BHL5"/>
    <mergeCell ref="BHS5:BHT5"/>
    <mergeCell ref="BIA5:BIB5"/>
    <mergeCell ref="BII5:BIJ5"/>
    <mergeCell ref="BIQ5:BIR5"/>
    <mergeCell ref="BIY5:BIZ5"/>
    <mergeCell ref="BJG5:BJH5"/>
    <mergeCell ref="BJO5:BJP5"/>
    <mergeCell ref="BJW5:BJX5"/>
    <mergeCell ref="BKE5:BKF5"/>
    <mergeCell ref="BKM5:BKN5"/>
    <mergeCell ref="BKU5:BKV5"/>
    <mergeCell ref="BLC5:BLD5"/>
    <mergeCell ref="BLK5:BLL5"/>
    <mergeCell ref="BLS5:BLT5"/>
    <mergeCell ref="BMA5:BMB5"/>
    <mergeCell ref="BMI5:BMJ5"/>
    <mergeCell ref="BMQ5:BMR5"/>
    <mergeCell ref="BMY5:BMZ5"/>
    <mergeCell ref="BNG5:BNH5"/>
    <mergeCell ref="BNO5:BNP5"/>
    <mergeCell ref="BNW5:BNX5"/>
    <mergeCell ref="BOE5:BOF5"/>
    <mergeCell ref="BOM5:BON5"/>
    <mergeCell ref="BOU5:BOV5"/>
    <mergeCell ref="BPC5:BPD5"/>
    <mergeCell ref="BPK5:BPL5"/>
    <mergeCell ref="BPS5:BPT5"/>
    <mergeCell ref="BQA5:BQB5"/>
    <mergeCell ref="BQI5:BQJ5"/>
    <mergeCell ref="BQQ5:BQR5"/>
    <mergeCell ref="BQY5:BQZ5"/>
    <mergeCell ref="BRG5:BRH5"/>
    <mergeCell ref="BRO5:BRP5"/>
    <mergeCell ref="BRW5:BRX5"/>
    <mergeCell ref="BSE5:BSF5"/>
    <mergeCell ref="BSM5:BSN5"/>
    <mergeCell ref="BSU5:BSV5"/>
    <mergeCell ref="BTC5:BTD5"/>
    <mergeCell ref="BTK5:BTL5"/>
    <mergeCell ref="BTS5:BTT5"/>
    <mergeCell ref="BUA5:BUB5"/>
    <mergeCell ref="BUI5:BUJ5"/>
    <mergeCell ref="BUQ5:BUR5"/>
    <mergeCell ref="BUY5:BUZ5"/>
    <mergeCell ref="BVG5:BVH5"/>
    <mergeCell ref="BVO5:BVP5"/>
    <mergeCell ref="BVW5:BVX5"/>
    <mergeCell ref="BWE5:BWF5"/>
    <mergeCell ref="BWM5:BWN5"/>
    <mergeCell ref="BWU5:BWV5"/>
    <mergeCell ref="BXC5:BXD5"/>
    <mergeCell ref="BXK5:BXL5"/>
    <mergeCell ref="BXS5:BXT5"/>
    <mergeCell ref="BYA5:BYB5"/>
    <mergeCell ref="BYI5:BYJ5"/>
    <mergeCell ref="BYQ5:BYR5"/>
    <mergeCell ref="BYY5:BYZ5"/>
    <mergeCell ref="BZG5:BZH5"/>
    <mergeCell ref="BZO5:BZP5"/>
    <mergeCell ref="BZW5:BZX5"/>
    <mergeCell ref="CAE5:CAF5"/>
    <mergeCell ref="CAM5:CAN5"/>
    <mergeCell ref="CAU5:CAV5"/>
    <mergeCell ref="CBC5:CBD5"/>
    <mergeCell ref="CBK5:CBL5"/>
    <mergeCell ref="CBS5:CBT5"/>
    <mergeCell ref="CCA5:CCB5"/>
    <mergeCell ref="CCI5:CCJ5"/>
    <mergeCell ref="CCQ5:CCR5"/>
    <mergeCell ref="CCY5:CCZ5"/>
    <mergeCell ref="CDG5:CDH5"/>
    <mergeCell ref="CDO5:CDP5"/>
    <mergeCell ref="CDW5:CDX5"/>
    <mergeCell ref="CEE5:CEF5"/>
    <mergeCell ref="CEM5:CEN5"/>
    <mergeCell ref="CEU5:CEV5"/>
    <mergeCell ref="CFC5:CFD5"/>
    <mergeCell ref="CFK5:CFL5"/>
    <mergeCell ref="CFS5:CFT5"/>
    <mergeCell ref="CGA5:CGB5"/>
    <mergeCell ref="CGI5:CGJ5"/>
    <mergeCell ref="CGQ5:CGR5"/>
    <mergeCell ref="CGY5:CGZ5"/>
    <mergeCell ref="CHG5:CHH5"/>
    <mergeCell ref="CHO5:CHP5"/>
    <mergeCell ref="CHW5:CHX5"/>
    <mergeCell ref="CIE5:CIF5"/>
    <mergeCell ref="CIM5:CIN5"/>
    <mergeCell ref="CIU5:CIV5"/>
    <mergeCell ref="CJC5:CJD5"/>
    <mergeCell ref="CJK5:CJL5"/>
    <mergeCell ref="CJS5:CJT5"/>
    <mergeCell ref="CKA5:CKB5"/>
    <mergeCell ref="CKI5:CKJ5"/>
    <mergeCell ref="CKQ5:CKR5"/>
    <mergeCell ref="CKY5:CKZ5"/>
    <mergeCell ref="CLG5:CLH5"/>
    <mergeCell ref="CLO5:CLP5"/>
    <mergeCell ref="CLW5:CLX5"/>
    <mergeCell ref="CME5:CMF5"/>
    <mergeCell ref="CMM5:CMN5"/>
    <mergeCell ref="CMU5:CMV5"/>
    <mergeCell ref="CNC5:CND5"/>
    <mergeCell ref="CNK5:CNL5"/>
    <mergeCell ref="CNS5:CNT5"/>
    <mergeCell ref="COA5:COB5"/>
    <mergeCell ref="COI5:COJ5"/>
    <mergeCell ref="COQ5:COR5"/>
    <mergeCell ref="COY5:COZ5"/>
    <mergeCell ref="CPG5:CPH5"/>
    <mergeCell ref="CPO5:CPP5"/>
    <mergeCell ref="CPW5:CPX5"/>
    <mergeCell ref="CQE5:CQF5"/>
    <mergeCell ref="CQM5:CQN5"/>
    <mergeCell ref="CQU5:CQV5"/>
    <mergeCell ref="CRC5:CRD5"/>
    <mergeCell ref="CRK5:CRL5"/>
    <mergeCell ref="CRS5:CRT5"/>
    <mergeCell ref="CSA5:CSB5"/>
    <mergeCell ref="CSI5:CSJ5"/>
    <mergeCell ref="CSQ5:CSR5"/>
    <mergeCell ref="CSY5:CSZ5"/>
    <mergeCell ref="CTG5:CTH5"/>
    <mergeCell ref="CTO5:CTP5"/>
    <mergeCell ref="CTW5:CTX5"/>
    <mergeCell ref="CUE5:CUF5"/>
    <mergeCell ref="CUM5:CUN5"/>
    <mergeCell ref="CUU5:CUV5"/>
    <mergeCell ref="CVC5:CVD5"/>
    <mergeCell ref="CVK5:CVL5"/>
    <mergeCell ref="CVS5:CVT5"/>
    <mergeCell ref="CWA5:CWB5"/>
    <mergeCell ref="CWI5:CWJ5"/>
    <mergeCell ref="CWQ5:CWR5"/>
    <mergeCell ref="CWY5:CWZ5"/>
    <mergeCell ref="CXG5:CXH5"/>
    <mergeCell ref="CXO5:CXP5"/>
    <mergeCell ref="CXW5:CXX5"/>
    <mergeCell ref="CYE5:CYF5"/>
    <mergeCell ref="CYM5:CYN5"/>
    <mergeCell ref="CYU5:CYV5"/>
    <mergeCell ref="CZC5:CZD5"/>
    <mergeCell ref="CZK5:CZL5"/>
    <mergeCell ref="CZS5:CZT5"/>
    <mergeCell ref="DAA5:DAB5"/>
    <mergeCell ref="DAI5:DAJ5"/>
    <mergeCell ref="DAQ5:DAR5"/>
    <mergeCell ref="DAY5:DAZ5"/>
    <mergeCell ref="DBG5:DBH5"/>
    <mergeCell ref="DBO5:DBP5"/>
    <mergeCell ref="DBW5:DBX5"/>
    <mergeCell ref="DCE5:DCF5"/>
    <mergeCell ref="DCM5:DCN5"/>
    <mergeCell ref="DCU5:DCV5"/>
    <mergeCell ref="DDC5:DDD5"/>
    <mergeCell ref="DDK5:DDL5"/>
    <mergeCell ref="DDS5:DDT5"/>
    <mergeCell ref="DEA5:DEB5"/>
    <mergeCell ref="DEI5:DEJ5"/>
    <mergeCell ref="DEQ5:DER5"/>
    <mergeCell ref="DEY5:DEZ5"/>
    <mergeCell ref="DFG5:DFH5"/>
    <mergeCell ref="DFO5:DFP5"/>
    <mergeCell ref="DFW5:DFX5"/>
    <mergeCell ref="DGE5:DGF5"/>
    <mergeCell ref="DGM5:DGN5"/>
    <mergeCell ref="DGU5:DGV5"/>
    <mergeCell ref="DHC5:DHD5"/>
    <mergeCell ref="DHK5:DHL5"/>
    <mergeCell ref="DHS5:DHT5"/>
    <mergeCell ref="DIA5:DIB5"/>
    <mergeCell ref="DII5:DIJ5"/>
    <mergeCell ref="DIQ5:DIR5"/>
    <mergeCell ref="DIY5:DIZ5"/>
    <mergeCell ref="DJG5:DJH5"/>
    <mergeCell ref="DJO5:DJP5"/>
    <mergeCell ref="DJW5:DJX5"/>
    <mergeCell ref="DKE5:DKF5"/>
    <mergeCell ref="DKM5:DKN5"/>
    <mergeCell ref="DKU5:DKV5"/>
    <mergeCell ref="DLC5:DLD5"/>
    <mergeCell ref="DLK5:DLL5"/>
    <mergeCell ref="DLS5:DLT5"/>
    <mergeCell ref="DMA5:DMB5"/>
    <mergeCell ref="DMI5:DMJ5"/>
    <mergeCell ref="DMQ5:DMR5"/>
    <mergeCell ref="DMY5:DMZ5"/>
    <mergeCell ref="DNG5:DNH5"/>
    <mergeCell ref="DNO5:DNP5"/>
    <mergeCell ref="DNW5:DNX5"/>
    <mergeCell ref="DOE5:DOF5"/>
    <mergeCell ref="DOM5:DON5"/>
    <mergeCell ref="DOU5:DOV5"/>
    <mergeCell ref="DPC5:DPD5"/>
    <mergeCell ref="DPK5:DPL5"/>
    <mergeCell ref="DPS5:DPT5"/>
    <mergeCell ref="DQA5:DQB5"/>
    <mergeCell ref="DQI5:DQJ5"/>
    <mergeCell ref="DQQ5:DQR5"/>
    <mergeCell ref="DQY5:DQZ5"/>
    <mergeCell ref="DRG5:DRH5"/>
    <mergeCell ref="DRO5:DRP5"/>
    <mergeCell ref="DRW5:DRX5"/>
    <mergeCell ref="DSE5:DSF5"/>
    <mergeCell ref="DSM5:DSN5"/>
    <mergeCell ref="DSU5:DSV5"/>
    <mergeCell ref="DTC5:DTD5"/>
    <mergeCell ref="DTK5:DTL5"/>
    <mergeCell ref="DTS5:DTT5"/>
    <mergeCell ref="DUA5:DUB5"/>
    <mergeCell ref="DUI5:DUJ5"/>
    <mergeCell ref="DUQ5:DUR5"/>
    <mergeCell ref="DUY5:DUZ5"/>
    <mergeCell ref="DVG5:DVH5"/>
    <mergeCell ref="DVO5:DVP5"/>
    <mergeCell ref="DVW5:DVX5"/>
    <mergeCell ref="DWE5:DWF5"/>
    <mergeCell ref="DWM5:DWN5"/>
    <mergeCell ref="DWU5:DWV5"/>
    <mergeCell ref="DXC5:DXD5"/>
    <mergeCell ref="DXK5:DXL5"/>
    <mergeCell ref="DXS5:DXT5"/>
    <mergeCell ref="DYA5:DYB5"/>
    <mergeCell ref="DYI5:DYJ5"/>
    <mergeCell ref="DYQ5:DYR5"/>
    <mergeCell ref="DYY5:DYZ5"/>
    <mergeCell ref="DZG5:DZH5"/>
    <mergeCell ref="DZO5:DZP5"/>
    <mergeCell ref="DZW5:DZX5"/>
    <mergeCell ref="EAE5:EAF5"/>
    <mergeCell ref="EAM5:EAN5"/>
    <mergeCell ref="EAU5:EAV5"/>
    <mergeCell ref="EBC5:EBD5"/>
    <mergeCell ref="EBK5:EBL5"/>
    <mergeCell ref="EBS5:EBT5"/>
    <mergeCell ref="ECA5:ECB5"/>
    <mergeCell ref="ECI5:ECJ5"/>
    <mergeCell ref="ECQ5:ECR5"/>
    <mergeCell ref="ECY5:ECZ5"/>
    <mergeCell ref="EDG5:EDH5"/>
    <mergeCell ref="EDO5:EDP5"/>
    <mergeCell ref="EDW5:EDX5"/>
    <mergeCell ref="EEE5:EEF5"/>
    <mergeCell ref="EEM5:EEN5"/>
    <mergeCell ref="EEU5:EEV5"/>
    <mergeCell ref="EFC5:EFD5"/>
    <mergeCell ref="EFK5:EFL5"/>
    <mergeCell ref="EFS5:EFT5"/>
    <mergeCell ref="EGA5:EGB5"/>
    <mergeCell ref="EGI5:EGJ5"/>
    <mergeCell ref="EGQ5:EGR5"/>
    <mergeCell ref="EGY5:EGZ5"/>
    <mergeCell ref="EHG5:EHH5"/>
    <mergeCell ref="EHO5:EHP5"/>
    <mergeCell ref="EHW5:EHX5"/>
    <mergeCell ref="EIE5:EIF5"/>
    <mergeCell ref="EIM5:EIN5"/>
    <mergeCell ref="EIU5:EIV5"/>
    <mergeCell ref="EJC5:EJD5"/>
    <mergeCell ref="EJK5:EJL5"/>
    <mergeCell ref="EJS5:EJT5"/>
    <mergeCell ref="EKA5:EKB5"/>
    <mergeCell ref="EKI5:EKJ5"/>
    <mergeCell ref="EKQ5:EKR5"/>
    <mergeCell ref="EKY5:EKZ5"/>
    <mergeCell ref="ELG5:ELH5"/>
    <mergeCell ref="ELO5:ELP5"/>
    <mergeCell ref="ELW5:ELX5"/>
    <mergeCell ref="EME5:EMF5"/>
    <mergeCell ref="EMM5:EMN5"/>
    <mergeCell ref="EMU5:EMV5"/>
    <mergeCell ref="ENC5:END5"/>
    <mergeCell ref="ENK5:ENL5"/>
    <mergeCell ref="ENS5:ENT5"/>
    <mergeCell ref="EOA5:EOB5"/>
    <mergeCell ref="EOI5:EOJ5"/>
    <mergeCell ref="EOQ5:EOR5"/>
    <mergeCell ref="EOY5:EOZ5"/>
    <mergeCell ref="EPG5:EPH5"/>
    <mergeCell ref="EPO5:EPP5"/>
    <mergeCell ref="EPW5:EPX5"/>
    <mergeCell ref="EQE5:EQF5"/>
    <mergeCell ref="EQM5:EQN5"/>
    <mergeCell ref="EQU5:EQV5"/>
    <mergeCell ref="ERC5:ERD5"/>
    <mergeCell ref="ERK5:ERL5"/>
    <mergeCell ref="ERS5:ERT5"/>
    <mergeCell ref="ESA5:ESB5"/>
    <mergeCell ref="ESI5:ESJ5"/>
    <mergeCell ref="ESQ5:ESR5"/>
    <mergeCell ref="ESY5:ESZ5"/>
    <mergeCell ref="ETG5:ETH5"/>
    <mergeCell ref="ETO5:ETP5"/>
    <mergeCell ref="ETW5:ETX5"/>
    <mergeCell ref="EUE5:EUF5"/>
    <mergeCell ref="EUM5:EUN5"/>
    <mergeCell ref="EUU5:EUV5"/>
    <mergeCell ref="EVC5:EVD5"/>
    <mergeCell ref="EVK5:EVL5"/>
    <mergeCell ref="EVS5:EVT5"/>
    <mergeCell ref="EWA5:EWB5"/>
    <mergeCell ref="EWI5:EWJ5"/>
    <mergeCell ref="EWQ5:EWR5"/>
    <mergeCell ref="EWY5:EWZ5"/>
    <mergeCell ref="EXG5:EXH5"/>
    <mergeCell ref="EXO5:EXP5"/>
    <mergeCell ref="EXW5:EXX5"/>
    <mergeCell ref="EYE5:EYF5"/>
    <mergeCell ref="EYM5:EYN5"/>
    <mergeCell ref="EYU5:EYV5"/>
    <mergeCell ref="EZC5:EZD5"/>
    <mergeCell ref="EZK5:EZL5"/>
    <mergeCell ref="EZS5:EZT5"/>
    <mergeCell ref="FAA5:FAB5"/>
    <mergeCell ref="FAI5:FAJ5"/>
    <mergeCell ref="FAQ5:FAR5"/>
    <mergeCell ref="FAY5:FAZ5"/>
    <mergeCell ref="FBG5:FBH5"/>
    <mergeCell ref="FBO5:FBP5"/>
    <mergeCell ref="FBW5:FBX5"/>
    <mergeCell ref="FCE5:FCF5"/>
    <mergeCell ref="FCM5:FCN5"/>
    <mergeCell ref="FCU5:FCV5"/>
    <mergeCell ref="FDC5:FDD5"/>
    <mergeCell ref="FDK5:FDL5"/>
    <mergeCell ref="FDS5:FDT5"/>
    <mergeCell ref="FEA5:FEB5"/>
    <mergeCell ref="FEI5:FEJ5"/>
    <mergeCell ref="FEQ5:FER5"/>
    <mergeCell ref="FEY5:FEZ5"/>
    <mergeCell ref="FFG5:FFH5"/>
    <mergeCell ref="FFO5:FFP5"/>
    <mergeCell ref="FFW5:FFX5"/>
    <mergeCell ref="FGE5:FGF5"/>
    <mergeCell ref="FGM5:FGN5"/>
    <mergeCell ref="FGU5:FGV5"/>
    <mergeCell ref="FHC5:FHD5"/>
    <mergeCell ref="FHK5:FHL5"/>
    <mergeCell ref="FHS5:FHT5"/>
    <mergeCell ref="FIA5:FIB5"/>
    <mergeCell ref="FII5:FIJ5"/>
    <mergeCell ref="FIQ5:FIR5"/>
    <mergeCell ref="FIY5:FIZ5"/>
    <mergeCell ref="FJG5:FJH5"/>
    <mergeCell ref="FJO5:FJP5"/>
    <mergeCell ref="FJW5:FJX5"/>
    <mergeCell ref="FKE5:FKF5"/>
    <mergeCell ref="FKM5:FKN5"/>
    <mergeCell ref="FKU5:FKV5"/>
    <mergeCell ref="FLC5:FLD5"/>
    <mergeCell ref="FLK5:FLL5"/>
    <mergeCell ref="FLS5:FLT5"/>
    <mergeCell ref="FMA5:FMB5"/>
    <mergeCell ref="FMI5:FMJ5"/>
    <mergeCell ref="FMQ5:FMR5"/>
    <mergeCell ref="FMY5:FMZ5"/>
    <mergeCell ref="FNG5:FNH5"/>
    <mergeCell ref="FNO5:FNP5"/>
    <mergeCell ref="FNW5:FNX5"/>
    <mergeCell ref="FOE5:FOF5"/>
    <mergeCell ref="FOM5:FON5"/>
    <mergeCell ref="FOU5:FOV5"/>
    <mergeCell ref="FPC5:FPD5"/>
    <mergeCell ref="FPK5:FPL5"/>
    <mergeCell ref="FPS5:FPT5"/>
    <mergeCell ref="FQA5:FQB5"/>
    <mergeCell ref="FQI5:FQJ5"/>
    <mergeCell ref="FQQ5:FQR5"/>
    <mergeCell ref="FQY5:FQZ5"/>
    <mergeCell ref="FRG5:FRH5"/>
    <mergeCell ref="FRO5:FRP5"/>
    <mergeCell ref="FRW5:FRX5"/>
    <mergeCell ref="FSE5:FSF5"/>
    <mergeCell ref="FSM5:FSN5"/>
    <mergeCell ref="FSU5:FSV5"/>
    <mergeCell ref="FTC5:FTD5"/>
    <mergeCell ref="FTK5:FTL5"/>
    <mergeCell ref="FTS5:FTT5"/>
    <mergeCell ref="FUA5:FUB5"/>
    <mergeCell ref="FUI5:FUJ5"/>
    <mergeCell ref="FUQ5:FUR5"/>
    <mergeCell ref="FUY5:FUZ5"/>
    <mergeCell ref="FVG5:FVH5"/>
    <mergeCell ref="FVO5:FVP5"/>
    <mergeCell ref="FVW5:FVX5"/>
    <mergeCell ref="FWE5:FWF5"/>
    <mergeCell ref="FWM5:FWN5"/>
    <mergeCell ref="FWU5:FWV5"/>
    <mergeCell ref="FXC5:FXD5"/>
    <mergeCell ref="FXK5:FXL5"/>
    <mergeCell ref="FXS5:FXT5"/>
    <mergeCell ref="FYA5:FYB5"/>
    <mergeCell ref="FYI5:FYJ5"/>
    <mergeCell ref="FYQ5:FYR5"/>
    <mergeCell ref="FYY5:FYZ5"/>
    <mergeCell ref="FZG5:FZH5"/>
    <mergeCell ref="FZO5:FZP5"/>
    <mergeCell ref="FZW5:FZX5"/>
    <mergeCell ref="GAE5:GAF5"/>
    <mergeCell ref="GAM5:GAN5"/>
    <mergeCell ref="GAU5:GAV5"/>
    <mergeCell ref="GBC5:GBD5"/>
    <mergeCell ref="GBK5:GBL5"/>
    <mergeCell ref="GBS5:GBT5"/>
    <mergeCell ref="GCA5:GCB5"/>
    <mergeCell ref="GCI5:GCJ5"/>
    <mergeCell ref="GCQ5:GCR5"/>
    <mergeCell ref="GCY5:GCZ5"/>
    <mergeCell ref="GDG5:GDH5"/>
    <mergeCell ref="GDO5:GDP5"/>
    <mergeCell ref="GDW5:GDX5"/>
    <mergeCell ref="GEE5:GEF5"/>
    <mergeCell ref="GEM5:GEN5"/>
    <mergeCell ref="GEU5:GEV5"/>
    <mergeCell ref="GFC5:GFD5"/>
    <mergeCell ref="GFK5:GFL5"/>
    <mergeCell ref="GFS5:GFT5"/>
    <mergeCell ref="GGA5:GGB5"/>
    <mergeCell ref="GGI5:GGJ5"/>
    <mergeCell ref="GGQ5:GGR5"/>
    <mergeCell ref="GGY5:GGZ5"/>
    <mergeCell ref="GHG5:GHH5"/>
    <mergeCell ref="GHO5:GHP5"/>
    <mergeCell ref="GHW5:GHX5"/>
    <mergeCell ref="GIE5:GIF5"/>
    <mergeCell ref="GIM5:GIN5"/>
    <mergeCell ref="GIU5:GIV5"/>
    <mergeCell ref="GJC5:GJD5"/>
    <mergeCell ref="GJK5:GJL5"/>
    <mergeCell ref="GJS5:GJT5"/>
    <mergeCell ref="GKA5:GKB5"/>
    <mergeCell ref="GKI5:GKJ5"/>
    <mergeCell ref="GKQ5:GKR5"/>
    <mergeCell ref="GKY5:GKZ5"/>
    <mergeCell ref="GLG5:GLH5"/>
    <mergeCell ref="GLO5:GLP5"/>
    <mergeCell ref="GLW5:GLX5"/>
    <mergeCell ref="GME5:GMF5"/>
    <mergeCell ref="GMM5:GMN5"/>
    <mergeCell ref="GMU5:GMV5"/>
    <mergeCell ref="GNC5:GND5"/>
    <mergeCell ref="GNK5:GNL5"/>
    <mergeCell ref="GNS5:GNT5"/>
    <mergeCell ref="GOA5:GOB5"/>
    <mergeCell ref="GOI5:GOJ5"/>
    <mergeCell ref="GOQ5:GOR5"/>
    <mergeCell ref="GOY5:GOZ5"/>
    <mergeCell ref="GPG5:GPH5"/>
    <mergeCell ref="GPO5:GPP5"/>
    <mergeCell ref="GPW5:GPX5"/>
    <mergeCell ref="GQE5:GQF5"/>
    <mergeCell ref="GQM5:GQN5"/>
    <mergeCell ref="GQU5:GQV5"/>
    <mergeCell ref="GRC5:GRD5"/>
    <mergeCell ref="GRK5:GRL5"/>
    <mergeCell ref="GRS5:GRT5"/>
    <mergeCell ref="GSA5:GSB5"/>
    <mergeCell ref="GSI5:GSJ5"/>
    <mergeCell ref="GSQ5:GSR5"/>
    <mergeCell ref="GSY5:GSZ5"/>
    <mergeCell ref="GTG5:GTH5"/>
    <mergeCell ref="GTO5:GTP5"/>
    <mergeCell ref="GTW5:GTX5"/>
    <mergeCell ref="GUE5:GUF5"/>
    <mergeCell ref="GUM5:GUN5"/>
    <mergeCell ref="GUU5:GUV5"/>
    <mergeCell ref="GVC5:GVD5"/>
    <mergeCell ref="GVK5:GVL5"/>
    <mergeCell ref="GVS5:GVT5"/>
    <mergeCell ref="GWA5:GWB5"/>
    <mergeCell ref="GWI5:GWJ5"/>
    <mergeCell ref="GWQ5:GWR5"/>
    <mergeCell ref="GWY5:GWZ5"/>
    <mergeCell ref="GXG5:GXH5"/>
    <mergeCell ref="GXO5:GXP5"/>
    <mergeCell ref="GXW5:GXX5"/>
    <mergeCell ref="GYE5:GYF5"/>
    <mergeCell ref="GYM5:GYN5"/>
    <mergeCell ref="GYU5:GYV5"/>
    <mergeCell ref="GZC5:GZD5"/>
    <mergeCell ref="GZK5:GZL5"/>
    <mergeCell ref="GZS5:GZT5"/>
    <mergeCell ref="HAA5:HAB5"/>
    <mergeCell ref="HAI5:HAJ5"/>
    <mergeCell ref="HAQ5:HAR5"/>
    <mergeCell ref="HAY5:HAZ5"/>
    <mergeCell ref="HBG5:HBH5"/>
    <mergeCell ref="HBO5:HBP5"/>
    <mergeCell ref="HBW5:HBX5"/>
    <mergeCell ref="HCE5:HCF5"/>
    <mergeCell ref="HCM5:HCN5"/>
    <mergeCell ref="HCU5:HCV5"/>
    <mergeCell ref="HDC5:HDD5"/>
    <mergeCell ref="HDK5:HDL5"/>
    <mergeCell ref="HDS5:HDT5"/>
    <mergeCell ref="HEA5:HEB5"/>
    <mergeCell ref="HEI5:HEJ5"/>
    <mergeCell ref="HEQ5:HER5"/>
    <mergeCell ref="HEY5:HEZ5"/>
    <mergeCell ref="HFG5:HFH5"/>
    <mergeCell ref="HFO5:HFP5"/>
    <mergeCell ref="HFW5:HFX5"/>
    <mergeCell ref="HGE5:HGF5"/>
    <mergeCell ref="HGM5:HGN5"/>
    <mergeCell ref="HGU5:HGV5"/>
    <mergeCell ref="HHC5:HHD5"/>
    <mergeCell ref="HHK5:HHL5"/>
    <mergeCell ref="HHS5:HHT5"/>
    <mergeCell ref="HIA5:HIB5"/>
    <mergeCell ref="HII5:HIJ5"/>
    <mergeCell ref="HIQ5:HIR5"/>
    <mergeCell ref="HIY5:HIZ5"/>
    <mergeCell ref="HJG5:HJH5"/>
    <mergeCell ref="HJO5:HJP5"/>
    <mergeCell ref="HJW5:HJX5"/>
    <mergeCell ref="HKE5:HKF5"/>
    <mergeCell ref="HKM5:HKN5"/>
    <mergeCell ref="HKU5:HKV5"/>
    <mergeCell ref="HLC5:HLD5"/>
    <mergeCell ref="HLK5:HLL5"/>
    <mergeCell ref="HLS5:HLT5"/>
    <mergeCell ref="HMA5:HMB5"/>
    <mergeCell ref="HMI5:HMJ5"/>
    <mergeCell ref="HMQ5:HMR5"/>
    <mergeCell ref="HMY5:HMZ5"/>
    <mergeCell ref="HNG5:HNH5"/>
    <mergeCell ref="HNO5:HNP5"/>
    <mergeCell ref="HNW5:HNX5"/>
    <mergeCell ref="HOE5:HOF5"/>
    <mergeCell ref="HOM5:HON5"/>
    <mergeCell ref="HOU5:HOV5"/>
    <mergeCell ref="HPC5:HPD5"/>
    <mergeCell ref="HPK5:HPL5"/>
    <mergeCell ref="HPS5:HPT5"/>
    <mergeCell ref="HQA5:HQB5"/>
    <mergeCell ref="HQI5:HQJ5"/>
    <mergeCell ref="HQQ5:HQR5"/>
    <mergeCell ref="HQY5:HQZ5"/>
    <mergeCell ref="HRG5:HRH5"/>
    <mergeCell ref="HRO5:HRP5"/>
    <mergeCell ref="HRW5:HRX5"/>
    <mergeCell ref="HSE5:HSF5"/>
    <mergeCell ref="HSM5:HSN5"/>
    <mergeCell ref="HSU5:HSV5"/>
    <mergeCell ref="HTC5:HTD5"/>
    <mergeCell ref="HTK5:HTL5"/>
    <mergeCell ref="HTS5:HTT5"/>
    <mergeCell ref="HUA5:HUB5"/>
    <mergeCell ref="HUI5:HUJ5"/>
    <mergeCell ref="HUQ5:HUR5"/>
    <mergeCell ref="HUY5:HUZ5"/>
    <mergeCell ref="HVG5:HVH5"/>
    <mergeCell ref="HVO5:HVP5"/>
    <mergeCell ref="HVW5:HVX5"/>
    <mergeCell ref="HWE5:HWF5"/>
    <mergeCell ref="HWM5:HWN5"/>
    <mergeCell ref="HWU5:HWV5"/>
    <mergeCell ref="HXC5:HXD5"/>
    <mergeCell ref="HXK5:HXL5"/>
    <mergeCell ref="HXS5:HXT5"/>
    <mergeCell ref="HYA5:HYB5"/>
    <mergeCell ref="HYI5:HYJ5"/>
    <mergeCell ref="HYQ5:HYR5"/>
    <mergeCell ref="HYY5:HYZ5"/>
    <mergeCell ref="HZG5:HZH5"/>
    <mergeCell ref="HZO5:HZP5"/>
    <mergeCell ref="HZW5:HZX5"/>
    <mergeCell ref="IAE5:IAF5"/>
    <mergeCell ref="IAM5:IAN5"/>
    <mergeCell ref="IAU5:IAV5"/>
    <mergeCell ref="IBC5:IBD5"/>
    <mergeCell ref="IBK5:IBL5"/>
    <mergeCell ref="IBS5:IBT5"/>
    <mergeCell ref="ICA5:ICB5"/>
    <mergeCell ref="ICI5:ICJ5"/>
    <mergeCell ref="ICQ5:ICR5"/>
    <mergeCell ref="ICY5:ICZ5"/>
    <mergeCell ref="IDG5:IDH5"/>
    <mergeCell ref="IDO5:IDP5"/>
    <mergeCell ref="IDW5:IDX5"/>
    <mergeCell ref="IEE5:IEF5"/>
    <mergeCell ref="IEM5:IEN5"/>
    <mergeCell ref="IEU5:IEV5"/>
    <mergeCell ref="IFC5:IFD5"/>
    <mergeCell ref="IFK5:IFL5"/>
    <mergeCell ref="IFS5:IFT5"/>
    <mergeCell ref="IGA5:IGB5"/>
    <mergeCell ref="IGI5:IGJ5"/>
    <mergeCell ref="IGQ5:IGR5"/>
    <mergeCell ref="IGY5:IGZ5"/>
    <mergeCell ref="IHG5:IHH5"/>
    <mergeCell ref="IHO5:IHP5"/>
    <mergeCell ref="IHW5:IHX5"/>
    <mergeCell ref="IIE5:IIF5"/>
    <mergeCell ref="IIM5:IIN5"/>
    <mergeCell ref="IIU5:IIV5"/>
    <mergeCell ref="IJC5:IJD5"/>
    <mergeCell ref="IJK5:IJL5"/>
    <mergeCell ref="IJS5:IJT5"/>
    <mergeCell ref="IKA5:IKB5"/>
    <mergeCell ref="IKI5:IKJ5"/>
    <mergeCell ref="IKQ5:IKR5"/>
    <mergeCell ref="IKY5:IKZ5"/>
    <mergeCell ref="ILG5:ILH5"/>
    <mergeCell ref="ILO5:ILP5"/>
    <mergeCell ref="ILW5:ILX5"/>
    <mergeCell ref="IME5:IMF5"/>
    <mergeCell ref="IMM5:IMN5"/>
    <mergeCell ref="IMU5:IMV5"/>
    <mergeCell ref="INC5:IND5"/>
    <mergeCell ref="INK5:INL5"/>
    <mergeCell ref="INS5:INT5"/>
    <mergeCell ref="IOA5:IOB5"/>
    <mergeCell ref="IOI5:IOJ5"/>
    <mergeCell ref="IOQ5:IOR5"/>
    <mergeCell ref="IOY5:IOZ5"/>
    <mergeCell ref="IPG5:IPH5"/>
    <mergeCell ref="IPO5:IPP5"/>
    <mergeCell ref="IPW5:IPX5"/>
    <mergeCell ref="IQE5:IQF5"/>
    <mergeCell ref="IQM5:IQN5"/>
    <mergeCell ref="IQU5:IQV5"/>
    <mergeCell ref="IRC5:IRD5"/>
    <mergeCell ref="IRK5:IRL5"/>
    <mergeCell ref="IRS5:IRT5"/>
    <mergeCell ref="ISA5:ISB5"/>
    <mergeCell ref="ISI5:ISJ5"/>
    <mergeCell ref="ISQ5:ISR5"/>
    <mergeCell ref="ISY5:ISZ5"/>
    <mergeCell ref="ITG5:ITH5"/>
    <mergeCell ref="ITO5:ITP5"/>
    <mergeCell ref="ITW5:ITX5"/>
    <mergeCell ref="IUE5:IUF5"/>
    <mergeCell ref="IUM5:IUN5"/>
    <mergeCell ref="IUU5:IUV5"/>
    <mergeCell ref="IVC5:IVD5"/>
    <mergeCell ref="IVK5:IVL5"/>
    <mergeCell ref="IVS5:IVT5"/>
    <mergeCell ref="IWA5:IWB5"/>
    <mergeCell ref="IWI5:IWJ5"/>
    <mergeCell ref="IWQ5:IWR5"/>
    <mergeCell ref="IWY5:IWZ5"/>
    <mergeCell ref="IXG5:IXH5"/>
    <mergeCell ref="IXO5:IXP5"/>
    <mergeCell ref="IXW5:IXX5"/>
    <mergeCell ref="IYE5:IYF5"/>
    <mergeCell ref="IYM5:IYN5"/>
    <mergeCell ref="IYU5:IYV5"/>
    <mergeCell ref="IZC5:IZD5"/>
    <mergeCell ref="IZK5:IZL5"/>
    <mergeCell ref="IZS5:IZT5"/>
    <mergeCell ref="JAA5:JAB5"/>
    <mergeCell ref="JAI5:JAJ5"/>
    <mergeCell ref="JAQ5:JAR5"/>
    <mergeCell ref="JAY5:JAZ5"/>
    <mergeCell ref="JBG5:JBH5"/>
    <mergeCell ref="JBO5:JBP5"/>
    <mergeCell ref="JBW5:JBX5"/>
    <mergeCell ref="JCE5:JCF5"/>
    <mergeCell ref="JCM5:JCN5"/>
    <mergeCell ref="JCU5:JCV5"/>
    <mergeCell ref="JDC5:JDD5"/>
    <mergeCell ref="JDK5:JDL5"/>
    <mergeCell ref="JDS5:JDT5"/>
    <mergeCell ref="JEA5:JEB5"/>
    <mergeCell ref="JEI5:JEJ5"/>
    <mergeCell ref="JEQ5:JER5"/>
    <mergeCell ref="JEY5:JEZ5"/>
    <mergeCell ref="JFG5:JFH5"/>
    <mergeCell ref="JFO5:JFP5"/>
    <mergeCell ref="JFW5:JFX5"/>
    <mergeCell ref="JGE5:JGF5"/>
    <mergeCell ref="JGM5:JGN5"/>
    <mergeCell ref="JGU5:JGV5"/>
    <mergeCell ref="JHC5:JHD5"/>
    <mergeCell ref="JHK5:JHL5"/>
    <mergeCell ref="JHS5:JHT5"/>
    <mergeCell ref="JIA5:JIB5"/>
    <mergeCell ref="JII5:JIJ5"/>
    <mergeCell ref="JIQ5:JIR5"/>
    <mergeCell ref="JIY5:JIZ5"/>
    <mergeCell ref="JJG5:JJH5"/>
    <mergeCell ref="JJO5:JJP5"/>
    <mergeCell ref="JJW5:JJX5"/>
    <mergeCell ref="JKE5:JKF5"/>
    <mergeCell ref="JKM5:JKN5"/>
    <mergeCell ref="JKU5:JKV5"/>
    <mergeCell ref="JLC5:JLD5"/>
    <mergeCell ref="JLK5:JLL5"/>
    <mergeCell ref="JLS5:JLT5"/>
    <mergeCell ref="JMA5:JMB5"/>
    <mergeCell ref="JMI5:JMJ5"/>
    <mergeCell ref="JMQ5:JMR5"/>
    <mergeCell ref="JMY5:JMZ5"/>
    <mergeCell ref="JNG5:JNH5"/>
    <mergeCell ref="JNO5:JNP5"/>
    <mergeCell ref="JNW5:JNX5"/>
    <mergeCell ref="JOE5:JOF5"/>
    <mergeCell ref="JOM5:JON5"/>
    <mergeCell ref="JOU5:JOV5"/>
    <mergeCell ref="JPC5:JPD5"/>
    <mergeCell ref="JPK5:JPL5"/>
    <mergeCell ref="JPS5:JPT5"/>
    <mergeCell ref="JQA5:JQB5"/>
    <mergeCell ref="JQI5:JQJ5"/>
    <mergeCell ref="JQQ5:JQR5"/>
    <mergeCell ref="JQY5:JQZ5"/>
    <mergeCell ref="JRG5:JRH5"/>
    <mergeCell ref="JRO5:JRP5"/>
    <mergeCell ref="JRW5:JRX5"/>
    <mergeCell ref="JSE5:JSF5"/>
    <mergeCell ref="JSM5:JSN5"/>
    <mergeCell ref="JSU5:JSV5"/>
    <mergeCell ref="JTC5:JTD5"/>
    <mergeCell ref="JTK5:JTL5"/>
    <mergeCell ref="JTS5:JTT5"/>
    <mergeCell ref="JUA5:JUB5"/>
    <mergeCell ref="JUI5:JUJ5"/>
    <mergeCell ref="JUQ5:JUR5"/>
    <mergeCell ref="JUY5:JUZ5"/>
    <mergeCell ref="JVG5:JVH5"/>
    <mergeCell ref="JVO5:JVP5"/>
    <mergeCell ref="JVW5:JVX5"/>
    <mergeCell ref="JWE5:JWF5"/>
    <mergeCell ref="JWM5:JWN5"/>
    <mergeCell ref="JWU5:JWV5"/>
    <mergeCell ref="JXC5:JXD5"/>
    <mergeCell ref="JXK5:JXL5"/>
    <mergeCell ref="JXS5:JXT5"/>
    <mergeCell ref="JYA5:JYB5"/>
    <mergeCell ref="JYI5:JYJ5"/>
    <mergeCell ref="JYQ5:JYR5"/>
    <mergeCell ref="JYY5:JYZ5"/>
    <mergeCell ref="JZG5:JZH5"/>
    <mergeCell ref="JZO5:JZP5"/>
    <mergeCell ref="JZW5:JZX5"/>
    <mergeCell ref="KAE5:KAF5"/>
    <mergeCell ref="KAM5:KAN5"/>
    <mergeCell ref="KAU5:KAV5"/>
    <mergeCell ref="KBC5:KBD5"/>
    <mergeCell ref="KBK5:KBL5"/>
    <mergeCell ref="KBS5:KBT5"/>
    <mergeCell ref="KCA5:KCB5"/>
    <mergeCell ref="KCI5:KCJ5"/>
    <mergeCell ref="KCQ5:KCR5"/>
    <mergeCell ref="KCY5:KCZ5"/>
    <mergeCell ref="KDG5:KDH5"/>
    <mergeCell ref="KDO5:KDP5"/>
    <mergeCell ref="KDW5:KDX5"/>
    <mergeCell ref="KEE5:KEF5"/>
    <mergeCell ref="KEM5:KEN5"/>
    <mergeCell ref="KEU5:KEV5"/>
    <mergeCell ref="KFC5:KFD5"/>
    <mergeCell ref="KFK5:KFL5"/>
    <mergeCell ref="KFS5:KFT5"/>
    <mergeCell ref="KGA5:KGB5"/>
    <mergeCell ref="KGI5:KGJ5"/>
    <mergeCell ref="KGQ5:KGR5"/>
    <mergeCell ref="KGY5:KGZ5"/>
    <mergeCell ref="KHG5:KHH5"/>
    <mergeCell ref="KHO5:KHP5"/>
    <mergeCell ref="KHW5:KHX5"/>
    <mergeCell ref="KIE5:KIF5"/>
    <mergeCell ref="KIM5:KIN5"/>
    <mergeCell ref="KIU5:KIV5"/>
    <mergeCell ref="KJC5:KJD5"/>
    <mergeCell ref="KJK5:KJL5"/>
    <mergeCell ref="KJS5:KJT5"/>
    <mergeCell ref="KKA5:KKB5"/>
    <mergeCell ref="KKI5:KKJ5"/>
    <mergeCell ref="KKQ5:KKR5"/>
    <mergeCell ref="KKY5:KKZ5"/>
    <mergeCell ref="KLG5:KLH5"/>
    <mergeCell ref="KLO5:KLP5"/>
    <mergeCell ref="KLW5:KLX5"/>
    <mergeCell ref="KME5:KMF5"/>
    <mergeCell ref="KMM5:KMN5"/>
    <mergeCell ref="KMU5:KMV5"/>
    <mergeCell ref="KNC5:KND5"/>
    <mergeCell ref="KNK5:KNL5"/>
    <mergeCell ref="KNS5:KNT5"/>
    <mergeCell ref="KOA5:KOB5"/>
    <mergeCell ref="KOI5:KOJ5"/>
    <mergeCell ref="KOQ5:KOR5"/>
    <mergeCell ref="KOY5:KOZ5"/>
    <mergeCell ref="KPG5:KPH5"/>
    <mergeCell ref="KPO5:KPP5"/>
    <mergeCell ref="KPW5:KPX5"/>
    <mergeCell ref="KQE5:KQF5"/>
    <mergeCell ref="KQM5:KQN5"/>
    <mergeCell ref="KQU5:KQV5"/>
    <mergeCell ref="KRC5:KRD5"/>
    <mergeCell ref="KRK5:KRL5"/>
    <mergeCell ref="KRS5:KRT5"/>
    <mergeCell ref="KSA5:KSB5"/>
    <mergeCell ref="KSI5:KSJ5"/>
    <mergeCell ref="KSQ5:KSR5"/>
    <mergeCell ref="KSY5:KSZ5"/>
    <mergeCell ref="KTG5:KTH5"/>
    <mergeCell ref="KTO5:KTP5"/>
    <mergeCell ref="KTW5:KTX5"/>
    <mergeCell ref="KUE5:KUF5"/>
    <mergeCell ref="KUM5:KUN5"/>
    <mergeCell ref="KUU5:KUV5"/>
    <mergeCell ref="KVC5:KVD5"/>
    <mergeCell ref="KVK5:KVL5"/>
    <mergeCell ref="KVS5:KVT5"/>
    <mergeCell ref="KWA5:KWB5"/>
    <mergeCell ref="KWI5:KWJ5"/>
    <mergeCell ref="KWQ5:KWR5"/>
    <mergeCell ref="KWY5:KWZ5"/>
    <mergeCell ref="KXG5:KXH5"/>
    <mergeCell ref="KXO5:KXP5"/>
    <mergeCell ref="KXW5:KXX5"/>
    <mergeCell ref="KYE5:KYF5"/>
    <mergeCell ref="KYM5:KYN5"/>
    <mergeCell ref="KYU5:KYV5"/>
    <mergeCell ref="KZC5:KZD5"/>
    <mergeCell ref="KZK5:KZL5"/>
    <mergeCell ref="KZS5:KZT5"/>
    <mergeCell ref="LAA5:LAB5"/>
    <mergeCell ref="LAI5:LAJ5"/>
    <mergeCell ref="LAQ5:LAR5"/>
    <mergeCell ref="LAY5:LAZ5"/>
    <mergeCell ref="LBG5:LBH5"/>
    <mergeCell ref="LBO5:LBP5"/>
    <mergeCell ref="LBW5:LBX5"/>
    <mergeCell ref="LCE5:LCF5"/>
    <mergeCell ref="LCM5:LCN5"/>
    <mergeCell ref="LCU5:LCV5"/>
    <mergeCell ref="LDC5:LDD5"/>
    <mergeCell ref="LDK5:LDL5"/>
    <mergeCell ref="LDS5:LDT5"/>
    <mergeCell ref="LEA5:LEB5"/>
    <mergeCell ref="LEI5:LEJ5"/>
    <mergeCell ref="LEQ5:LER5"/>
    <mergeCell ref="LEY5:LEZ5"/>
    <mergeCell ref="LFG5:LFH5"/>
    <mergeCell ref="LFO5:LFP5"/>
    <mergeCell ref="LFW5:LFX5"/>
    <mergeCell ref="LGE5:LGF5"/>
    <mergeCell ref="LGM5:LGN5"/>
    <mergeCell ref="LGU5:LGV5"/>
    <mergeCell ref="LHC5:LHD5"/>
    <mergeCell ref="LHK5:LHL5"/>
    <mergeCell ref="LHS5:LHT5"/>
    <mergeCell ref="LIA5:LIB5"/>
    <mergeCell ref="LII5:LIJ5"/>
    <mergeCell ref="LIQ5:LIR5"/>
    <mergeCell ref="LIY5:LIZ5"/>
    <mergeCell ref="LJG5:LJH5"/>
    <mergeCell ref="LJO5:LJP5"/>
    <mergeCell ref="LJW5:LJX5"/>
    <mergeCell ref="LKE5:LKF5"/>
    <mergeCell ref="LKM5:LKN5"/>
    <mergeCell ref="LKU5:LKV5"/>
    <mergeCell ref="LLC5:LLD5"/>
    <mergeCell ref="LLK5:LLL5"/>
    <mergeCell ref="LLS5:LLT5"/>
    <mergeCell ref="LMA5:LMB5"/>
    <mergeCell ref="LMI5:LMJ5"/>
    <mergeCell ref="LMQ5:LMR5"/>
    <mergeCell ref="LMY5:LMZ5"/>
    <mergeCell ref="LNG5:LNH5"/>
    <mergeCell ref="LNO5:LNP5"/>
    <mergeCell ref="LNW5:LNX5"/>
    <mergeCell ref="LOE5:LOF5"/>
    <mergeCell ref="LOM5:LON5"/>
    <mergeCell ref="LOU5:LOV5"/>
    <mergeCell ref="LPC5:LPD5"/>
    <mergeCell ref="LPK5:LPL5"/>
    <mergeCell ref="LPS5:LPT5"/>
    <mergeCell ref="LQA5:LQB5"/>
    <mergeCell ref="LQI5:LQJ5"/>
    <mergeCell ref="LQQ5:LQR5"/>
    <mergeCell ref="LQY5:LQZ5"/>
    <mergeCell ref="LRG5:LRH5"/>
    <mergeCell ref="LRO5:LRP5"/>
    <mergeCell ref="LRW5:LRX5"/>
    <mergeCell ref="LSE5:LSF5"/>
    <mergeCell ref="LSM5:LSN5"/>
    <mergeCell ref="LSU5:LSV5"/>
    <mergeCell ref="LTC5:LTD5"/>
    <mergeCell ref="LTK5:LTL5"/>
    <mergeCell ref="LTS5:LTT5"/>
    <mergeCell ref="LUA5:LUB5"/>
    <mergeCell ref="LUI5:LUJ5"/>
    <mergeCell ref="LUQ5:LUR5"/>
    <mergeCell ref="LUY5:LUZ5"/>
    <mergeCell ref="LVG5:LVH5"/>
    <mergeCell ref="LVO5:LVP5"/>
    <mergeCell ref="LVW5:LVX5"/>
    <mergeCell ref="LWE5:LWF5"/>
    <mergeCell ref="LWM5:LWN5"/>
    <mergeCell ref="LWU5:LWV5"/>
    <mergeCell ref="LXC5:LXD5"/>
    <mergeCell ref="LXK5:LXL5"/>
    <mergeCell ref="LXS5:LXT5"/>
    <mergeCell ref="LYA5:LYB5"/>
    <mergeCell ref="LYI5:LYJ5"/>
    <mergeCell ref="LYQ5:LYR5"/>
    <mergeCell ref="LYY5:LYZ5"/>
    <mergeCell ref="LZG5:LZH5"/>
    <mergeCell ref="LZO5:LZP5"/>
    <mergeCell ref="LZW5:LZX5"/>
    <mergeCell ref="MAE5:MAF5"/>
    <mergeCell ref="MAM5:MAN5"/>
    <mergeCell ref="MAU5:MAV5"/>
    <mergeCell ref="MBC5:MBD5"/>
    <mergeCell ref="MBK5:MBL5"/>
    <mergeCell ref="MBS5:MBT5"/>
    <mergeCell ref="MCA5:MCB5"/>
    <mergeCell ref="MCI5:MCJ5"/>
    <mergeCell ref="MCQ5:MCR5"/>
    <mergeCell ref="MCY5:MCZ5"/>
    <mergeCell ref="MDG5:MDH5"/>
    <mergeCell ref="MDO5:MDP5"/>
    <mergeCell ref="MDW5:MDX5"/>
    <mergeCell ref="MEE5:MEF5"/>
    <mergeCell ref="MEM5:MEN5"/>
    <mergeCell ref="MEU5:MEV5"/>
    <mergeCell ref="MFC5:MFD5"/>
    <mergeCell ref="MFK5:MFL5"/>
    <mergeCell ref="MFS5:MFT5"/>
    <mergeCell ref="MGA5:MGB5"/>
    <mergeCell ref="MGI5:MGJ5"/>
    <mergeCell ref="MGQ5:MGR5"/>
    <mergeCell ref="MGY5:MGZ5"/>
    <mergeCell ref="MHG5:MHH5"/>
    <mergeCell ref="MHO5:MHP5"/>
    <mergeCell ref="MHW5:MHX5"/>
    <mergeCell ref="MIE5:MIF5"/>
    <mergeCell ref="MIM5:MIN5"/>
    <mergeCell ref="MIU5:MIV5"/>
    <mergeCell ref="MJC5:MJD5"/>
    <mergeCell ref="MJK5:MJL5"/>
    <mergeCell ref="MJS5:MJT5"/>
    <mergeCell ref="MKA5:MKB5"/>
    <mergeCell ref="MKI5:MKJ5"/>
    <mergeCell ref="MKQ5:MKR5"/>
    <mergeCell ref="MKY5:MKZ5"/>
    <mergeCell ref="MLG5:MLH5"/>
    <mergeCell ref="MLO5:MLP5"/>
    <mergeCell ref="MLW5:MLX5"/>
    <mergeCell ref="MME5:MMF5"/>
    <mergeCell ref="MMM5:MMN5"/>
    <mergeCell ref="MMU5:MMV5"/>
    <mergeCell ref="MNC5:MND5"/>
    <mergeCell ref="MNK5:MNL5"/>
    <mergeCell ref="MNS5:MNT5"/>
    <mergeCell ref="MOA5:MOB5"/>
    <mergeCell ref="MOI5:MOJ5"/>
    <mergeCell ref="MOQ5:MOR5"/>
    <mergeCell ref="MOY5:MOZ5"/>
    <mergeCell ref="MPG5:MPH5"/>
    <mergeCell ref="MPO5:MPP5"/>
    <mergeCell ref="MPW5:MPX5"/>
    <mergeCell ref="MQE5:MQF5"/>
    <mergeCell ref="MQM5:MQN5"/>
    <mergeCell ref="MQU5:MQV5"/>
    <mergeCell ref="MRC5:MRD5"/>
    <mergeCell ref="MRK5:MRL5"/>
    <mergeCell ref="MRS5:MRT5"/>
    <mergeCell ref="MSA5:MSB5"/>
    <mergeCell ref="MSI5:MSJ5"/>
    <mergeCell ref="MSQ5:MSR5"/>
    <mergeCell ref="MSY5:MSZ5"/>
    <mergeCell ref="MTG5:MTH5"/>
    <mergeCell ref="MTO5:MTP5"/>
    <mergeCell ref="MTW5:MTX5"/>
    <mergeCell ref="MUE5:MUF5"/>
    <mergeCell ref="MUM5:MUN5"/>
    <mergeCell ref="MUU5:MUV5"/>
    <mergeCell ref="MVC5:MVD5"/>
    <mergeCell ref="MVK5:MVL5"/>
    <mergeCell ref="MVS5:MVT5"/>
    <mergeCell ref="MWA5:MWB5"/>
    <mergeCell ref="MWI5:MWJ5"/>
    <mergeCell ref="MWQ5:MWR5"/>
    <mergeCell ref="MWY5:MWZ5"/>
    <mergeCell ref="MXG5:MXH5"/>
    <mergeCell ref="MXO5:MXP5"/>
    <mergeCell ref="MXW5:MXX5"/>
    <mergeCell ref="MYE5:MYF5"/>
    <mergeCell ref="MYM5:MYN5"/>
    <mergeCell ref="MYU5:MYV5"/>
    <mergeCell ref="MZC5:MZD5"/>
    <mergeCell ref="MZK5:MZL5"/>
    <mergeCell ref="MZS5:MZT5"/>
    <mergeCell ref="NAA5:NAB5"/>
    <mergeCell ref="NAI5:NAJ5"/>
    <mergeCell ref="NAQ5:NAR5"/>
    <mergeCell ref="NAY5:NAZ5"/>
    <mergeCell ref="NBG5:NBH5"/>
    <mergeCell ref="NBO5:NBP5"/>
    <mergeCell ref="NBW5:NBX5"/>
    <mergeCell ref="NCE5:NCF5"/>
    <mergeCell ref="NCM5:NCN5"/>
    <mergeCell ref="NCU5:NCV5"/>
    <mergeCell ref="NDC5:NDD5"/>
    <mergeCell ref="NDK5:NDL5"/>
    <mergeCell ref="NDS5:NDT5"/>
    <mergeCell ref="NEA5:NEB5"/>
    <mergeCell ref="NEI5:NEJ5"/>
    <mergeCell ref="NEQ5:NER5"/>
    <mergeCell ref="NEY5:NEZ5"/>
    <mergeCell ref="NFG5:NFH5"/>
    <mergeCell ref="NFO5:NFP5"/>
    <mergeCell ref="NFW5:NFX5"/>
    <mergeCell ref="NGE5:NGF5"/>
    <mergeCell ref="NGM5:NGN5"/>
    <mergeCell ref="NGU5:NGV5"/>
    <mergeCell ref="NHC5:NHD5"/>
    <mergeCell ref="NHK5:NHL5"/>
    <mergeCell ref="NHS5:NHT5"/>
    <mergeCell ref="NIA5:NIB5"/>
    <mergeCell ref="NII5:NIJ5"/>
    <mergeCell ref="NIQ5:NIR5"/>
    <mergeCell ref="NIY5:NIZ5"/>
    <mergeCell ref="NJG5:NJH5"/>
    <mergeCell ref="NJO5:NJP5"/>
    <mergeCell ref="NJW5:NJX5"/>
    <mergeCell ref="NKE5:NKF5"/>
    <mergeCell ref="NKM5:NKN5"/>
    <mergeCell ref="NKU5:NKV5"/>
    <mergeCell ref="NLC5:NLD5"/>
    <mergeCell ref="NLK5:NLL5"/>
    <mergeCell ref="NLS5:NLT5"/>
    <mergeCell ref="NMA5:NMB5"/>
    <mergeCell ref="NMI5:NMJ5"/>
    <mergeCell ref="NMQ5:NMR5"/>
    <mergeCell ref="NMY5:NMZ5"/>
    <mergeCell ref="NNG5:NNH5"/>
    <mergeCell ref="NNO5:NNP5"/>
    <mergeCell ref="NNW5:NNX5"/>
    <mergeCell ref="NOE5:NOF5"/>
    <mergeCell ref="NOM5:NON5"/>
    <mergeCell ref="NOU5:NOV5"/>
    <mergeCell ref="NPC5:NPD5"/>
    <mergeCell ref="NPK5:NPL5"/>
    <mergeCell ref="NPS5:NPT5"/>
    <mergeCell ref="NQA5:NQB5"/>
    <mergeCell ref="NQI5:NQJ5"/>
    <mergeCell ref="NQQ5:NQR5"/>
    <mergeCell ref="NQY5:NQZ5"/>
    <mergeCell ref="NRG5:NRH5"/>
    <mergeCell ref="NRO5:NRP5"/>
    <mergeCell ref="NRW5:NRX5"/>
    <mergeCell ref="NSE5:NSF5"/>
    <mergeCell ref="NSM5:NSN5"/>
    <mergeCell ref="NSU5:NSV5"/>
    <mergeCell ref="NTC5:NTD5"/>
    <mergeCell ref="NTK5:NTL5"/>
    <mergeCell ref="NTS5:NTT5"/>
    <mergeCell ref="NUA5:NUB5"/>
    <mergeCell ref="NUI5:NUJ5"/>
    <mergeCell ref="NUQ5:NUR5"/>
    <mergeCell ref="NUY5:NUZ5"/>
    <mergeCell ref="NVG5:NVH5"/>
    <mergeCell ref="NVO5:NVP5"/>
    <mergeCell ref="NVW5:NVX5"/>
    <mergeCell ref="NWE5:NWF5"/>
    <mergeCell ref="NWM5:NWN5"/>
    <mergeCell ref="NWU5:NWV5"/>
    <mergeCell ref="NXC5:NXD5"/>
    <mergeCell ref="NXK5:NXL5"/>
    <mergeCell ref="NXS5:NXT5"/>
    <mergeCell ref="NYA5:NYB5"/>
    <mergeCell ref="NYI5:NYJ5"/>
    <mergeCell ref="NYQ5:NYR5"/>
    <mergeCell ref="NYY5:NYZ5"/>
    <mergeCell ref="NZG5:NZH5"/>
    <mergeCell ref="NZO5:NZP5"/>
    <mergeCell ref="NZW5:NZX5"/>
    <mergeCell ref="OAE5:OAF5"/>
    <mergeCell ref="OAM5:OAN5"/>
    <mergeCell ref="OAU5:OAV5"/>
    <mergeCell ref="OBC5:OBD5"/>
    <mergeCell ref="OBK5:OBL5"/>
    <mergeCell ref="OBS5:OBT5"/>
    <mergeCell ref="OCA5:OCB5"/>
    <mergeCell ref="OCI5:OCJ5"/>
    <mergeCell ref="OCQ5:OCR5"/>
    <mergeCell ref="OCY5:OCZ5"/>
    <mergeCell ref="ODG5:ODH5"/>
    <mergeCell ref="ODO5:ODP5"/>
    <mergeCell ref="ODW5:ODX5"/>
    <mergeCell ref="OEE5:OEF5"/>
    <mergeCell ref="OEM5:OEN5"/>
    <mergeCell ref="OEU5:OEV5"/>
    <mergeCell ref="OFC5:OFD5"/>
    <mergeCell ref="OFK5:OFL5"/>
    <mergeCell ref="OFS5:OFT5"/>
    <mergeCell ref="OGA5:OGB5"/>
    <mergeCell ref="OGI5:OGJ5"/>
    <mergeCell ref="OGQ5:OGR5"/>
    <mergeCell ref="OGY5:OGZ5"/>
    <mergeCell ref="OHG5:OHH5"/>
    <mergeCell ref="OHO5:OHP5"/>
    <mergeCell ref="OHW5:OHX5"/>
    <mergeCell ref="OIE5:OIF5"/>
    <mergeCell ref="OIM5:OIN5"/>
    <mergeCell ref="OIU5:OIV5"/>
    <mergeCell ref="OJC5:OJD5"/>
    <mergeCell ref="OJK5:OJL5"/>
    <mergeCell ref="OJS5:OJT5"/>
    <mergeCell ref="OKA5:OKB5"/>
    <mergeCell ref="OKI5:OKJ5"/>
    <mergeCell ref="OKQ5:OKR5"/>
    <mergeCell ref="OKY5:OKZ5"/>
    <mergeCell ref="OLG5:OLH5"/>
    <mergeCell ref="OLO5:OLP5"/>
    <mergeCell ref="OLW5:OLX5"/>
    <mergeCell ref="OME5:OMF5"/>
    <mergeCell ref="OMM5:OMN5"/>
    <mergeCell ref="OMU5:OMV5"/>
    <mergeCell ref="ONC5:OND5"/>
    <mergeCell ref="ONK5:ONL5"/>
    <mergeCell ref="ONS5:ONT5"/>
    <mergeCell ref="OOA5:OOB5"/>
    <mergeCell ref="OOI5:OOJ5"/>
    <mergeCell ref="OOQ5:OOR5"/>
    <mergeCell ref="OOY5:OOZ5"/>
    <mergeCell ref="OPG5:OPH5"/>
    <mergeCell ref="OPO5:OPP5"/>
    <mergeCell ref="OPW5:OPX5"/>
    <mergeCell ref="OQE5:OQF5"/>
    <mergeCell ref="OQM5:OQN5"/>
    <mergeCell ref="OQU5:OQV5"/>
    <mergeCell ref="ORC5:ORD5"/>
    <mergeCell ref="ORK5:ORL5"/>
    <mergeCell ref="ORS5:ORT5"/>
    <mergeCell ref="OSA5:OSB5"/>
    <mergeCell ref="OSI5:OSJ5"/>
    <mergeCell ref="OSQ5:OSR5"/>
    <mergeCell ref="OSY5:OSZ5"/>
    <mergeCell ref="OTG5:OTH5"/>
    <mergeCell ref="OTO5:OTP5"/>
    <mergeCell ref="OTW5:OTX5"/>
    <mergeCell ref="OUE5:OUF5"/>
    <mergeCell ref="OUM5:OUN5"/>
    <mergeCell ref="OUU5:OUV5"/>
    <mergeCell ref="OVC5:OVD5"/>
    <mergeCell ref="OVK5:OVL5"/>
    <mergeCell ref="OVS5:OVT5"/>
    <mergeCell ref="OWA5:OWB5"/>
    <mergeCell ref="OWI5:OWJ5"/>
    <mergeCell ref="OWQ5:OWR5"/>
    <mergeCell ref="OWY5:OWZ5"/>
    <mergeCell ref="OXG5:OXH5"/>
    <mergeCell ref="OXO5:OXP5"/>
    <mergeCell ref="OXW5:OXX5"/>
    <mergeCell ref="OYE5:OYF5"/>
    <mergeCell ref="OYM5:OYN5"/>
    <mergeCell ref="OYU5:OYV5"/>
    <mergeCell ref="OZC5:OZD5"/>
    <mergeCell ref="OZK5:OZL5"/>
    <mergeCell ref="OZS5:OZT5"/>
    <mergeCell ref="PAA5:PAB5"/>
    <mergeCell ref="PAI5:PAJ5"/>
    <mergeCell ref="PAQ5:PAR5"/>
    <mergeCell ref="PAY5:PAZ5"/>
    <mergeCell ref="PBG5:PBH5"/>
    <mergeCell ref="PBO5:PBP5"/>
    <mergeCell ref="PBW5:PBX5"/>
    <mergeCell ref="PCE5:PCF5"/>
    <mergeCell ref="PCM5:PCN5"/>
    <mergeCell ref="PCU5:PCV5"/>
    <mergeCell ref="PDC5:PDD5"/>
    <mergeCell ref="PDK5:PDL5"/>
    <mergeCell ref="PDS5:PDT5"/>
    <mergeCell ref="PEA5:PEB5"/>
    <mergeCell ref="PEI5:PEJ5"/>
    <mergeCell ref="PEQ5:PER5"/>
    <mergeCell ref="PEY5:PEZ5"/>
    <mergeCell ref="PFG5:PFH5"/>
    <mergeCell ref="PFO5:PFP5"/>
    <mergeCell ref="PFW5:PFX5"/>
    <mergeCell ref="PGE5:PGF5"/>
    <mergeCell ref="PGM5:PGN5"/>
    <mergeCell ref="PGU5:PGV5"/>
    <mergeCell ref="PHC5:PHD5"/>
    <mergeCell ref="PHK5:PHL5"/>
    <mergeCell ref="PHS5:PHT5"/>
    <mergeCell ref="PIA5:PIB5"/>
    <mergeCell ref="PII5:PIJ5"/>
    <mergeCell ref="PIQ5:PIR5"/>
    <mergeCell ref="PIY5:PIZ5"/>
    <mergeCell ref="PJG5:PJH5"/>
    <mergeCell ref="PJO5:PJP5"/>
    <mergeCell ref="PJW5:PJX5"/>
    <mergeCell ref="PKE5:PKF5"/>
    <mergeCell ref="PKM5:PKN5"/>
    <mergeCell ref="PKU5:PKV5"/>
    <mergeCell ref="PLC5:PLD5"/>
    <mergeCell ref="PLK5:PLL5"/>
    <mergeCell ref="PLS5:PLT5"/>
    <mergeCell ref="PMA5:PMB5"/>
    <mergeCell ref="PMI5:PMJ5"/>
    <mergeCell ref="PMQ5:PMR5"/>
    <mergeCell ref="PMY5:PMZ5"/>
    <mergeCell ref="PNG5:PNH5"/>
    <mergeCell ref="PNO5:PNP5"/>
    <mergeCell ref="PNW5:PNX5"/>
    <mergeCell ref="POE5:POF5"/>
    <mergeCell ref="POM5:PON5"/>
    <mergeCell ref="POU5:POV5"/>
    <mergeCell ref="PPC5:PPD5"/>
    <mergeCell ref="PPK5:PPL5"/>
    <mergeCell ref="PPS5:PPT5"/>
    <mergeCell ref="PQA5:PQB5"/>
    <mergeCell ref="PQI5:PQJ5"/>
    <mergeCell ref="PQQ5:PQR5"/>
    <mergeCell ref="PQY5:PQZ5"/>
    <mergeCell ref="PRG5:PRH5"/>
    <mergeCell ref="PRO5:PRP5"/>
    <mergeCell ref="PRW5:PRX5"/>
    <mergeCell ref="PSE5:PSF5"/>
    <mergeCell ref="PSM5:PSN5"/>
    <mergeCell ref="PSU5:PSV5"/>
    <mergeCell ref="PTC5:PTD5"/>
    <mergeCell ref="PTK5:PTL5"/>
    <mergeCell ref="PTS5:PTT5"/>
    <mergeCell ref="PUA5:PUB5"/>
    <mergeCell ref="PUI5:PUJ5"/>
    <mergeCell ref="PUQ5:PUR5"/>
    <mergeCell ref="PUY5:PUZ5"/>
    <mergeCell ref="PVG5:PVH5"/>
    <mergeCell ref="PVO5:PVP5"/>
    <mergeCell ref="PVW5:PVX5"/>
    <mergeCell ref="PWE5:PWF5"/>
    <mergeCell ref="PWM5:PWN5"/>
    <mergeCell ref="PWU5:PWV5"/>
    <mergeCell ref="PXC5:PXD5"/>
    <mergeCell ref="PXK5:PXL5"/>
    <mergeCell ref="PXS5:PXT5"/>
    <mergeCell ref="PYA5:PYB5"/>
    <mergeCell ref="PYI5:PYJ5"/>
    <mergeCell ref="PYQ5:PYR5"/>
    <mergeCell ref="PYY5:PYZ5"/>
    <mergeCell ref="PZG5:PZH5"/>
    <mergeCell ref="PZO5:PZP5"/>
    <mergeCell ref="PZW5:PZX5"/>
    <mergeCell ref="QAE5:QAF5"/>
    <mergeCell ref="QAM5:QAN5"/>
    <mergeCell ref="QAU5:QAV5"/>
    <mergeCell ref="QBC5:QBD5"/>
    <mergeCell ref="QBK5:QBL5"/>
    <mergeCell ref="QBS5:QBT5"/>
    <mergeCell ref="QCA5:QCB5"/>
    <mergeCell ref="QCI5:QCJ5"/>
    <mergeCell ref="QCQ5:QCR5"/>
    <mergeCell ref="QCY5:QCZ5"/>
    <mergeCell ref="QDG5:QDH5"/>
    <mergeCell ref="QDO5:QDP5"/>
    <mergeCell ref="QDW5:QDX5"/>
    <mergeCell ref="QEE5:QEF5"/>
    <mergeCell ref="QEM5:QEN5"/>
    <mergeCell ref="QEU5:QEV5"/>
    <mergeCell ref="QFC5:QFD5"/>
    <mergeCell ref="QFK5:QFL5"/>
    <mergeCell ref="QFS5:QFT5"/>
    <mergeCell ref="QGA5:QGB5"/>
    <mergeCell ref="QGI5:QGJ5"/>
    <mergeCell ref="QGQ5:QGR5"/>
    <mergeCell ref="QGY5:QGZ5"/>
    <mergeCell ref="QHG5:QHH5"/>
    <mergeCell ref="QHO5:QHP5"/>
    <mergeCell ref="QHW5:QHX5"/>
    <mergeCell ref="QIE5:QIF5"/>
    <mergeCell ref="QIM5:QIN5"/>
    <mergeCell ref="QIU5:QIV5"/>
    <mergeCell ref="QJC5:QJD5"/>
    <mergeCell ref="QJK5:QJL5"/>
    <mergeCell ref="QJS5:QJT5"/>
    <mergeCell ref="QKA5:QKB5"/>
    <mergeCell ref="QKI5:QKJ5"/>
    <mergeCell ref="QKQ5:QKR5"/>
    <mergeCell ref="QKY5:QKZ5"/>
    <mergeCell ref="QLG5:QLH5"/>
    <mergeCell ref="QLO5:QLP5"/>
    <mergeCell ref="QLW5:QLX5"/>
    <mergeCell ref="QME5:QMF5"/>
    <mergeCell ref="QMM5:QMN5"/>
    <mergeCell ref="QMU5:QMV5"/>
    <mergeCell ref="QNC5:QND5"/>
    <mergeCell ref="QNK5:QNL5"/>
    <mergeCell ref="QNS5:QNT5"/>
    <mergeCell ref="QOA5:QOB5"/>
    <mergeCell ref="QOI5:QOJ5"/>
    <mergeCell ref="QOQ5:QOR5"/>
    <mergeCell ref="QOY5:QOZ5"/>
    <mergeCell ref="QPG5:QPH5"/>
    <mergeCell ref="QPO5:QPP5"/>
    <mergeCell ref="QPW5:QPX5"/>
    <mergeCell ref="QQE5:QQF5"/>
    <mergeCell ref="QQM5:QQN5"/>
    <mergeCell ref="QQU5:QQV5"/>
    <mergeCell ref="QRC5:QRD5"/>
    <mergeCell ref="QRK5:QRL5"/>
    <mergeCell ref="QRS5:QRT5"/>
    <mergeCell ref="QSA5:QSB5"/>
    <mergeCell ref="QSI5:QSJ5"/>
    <mergeCell ref="QSQ5:QSR5"/>
    <mergeCell ref="QSY5:QSZ5"/>
    <mergeCell ref="QTG5:QTH5"/>
    <mergeCell ref="QTO5:QTP5"/>
    <mergeCell ref="QTW5:QTX5"/>
    <mergeCell ref="QUE5:QUF5"/>
    <mergeCell ref="QUM5:QUN5"/>
    <mergeCell ref="QUU5:QUV5"/>
    <mergeCell ref="QVC5:QVD5"/>
    <mergeCell ref="QVK5:QVL5"/>
    <mergeCell ref="QVS5:QVT5"/>
    <mergeCell ref="QWA5:QWB5"/>
    <mergeCell ref="QWI5:QWJ5"/>
    <mergeCell ref="QWQ5:QWR5"/>
    <mergeCell ref="QWY5:QWZ5"/>
    <mergeCell ref="QXG5:QXH5"/>
    <mergeCell ref="QXO5:QXP5"/>
    <mergeCell ref="QXW5:QXX5"/>
    <mergeCell ref="QYE5:QYF5"/>
    <mergeCell ref="QYM5:QYN5"/>
    <mergeCell ref="QYU5:QYV5"/>
    <mergeCell ref="QZC5:QZD5"/>
    <mergeCell ref="QZK5:QZL5"/>
    <mergeCell ref="QZS5:QZT5"/>
    <mergeCell ref="RAA5:RAB5"/>
    <mergeCell ref="RAI5:RAJ5"/>
    <mergeCell ref="RAQ5:RAR5"/>
    <mergeCell ref="RAY5:RAZ5"/>
    <mergeCell ref="RBG5:RBH5"/>
    <mergeCell ref="RBO5:RBP5"/>
    <mergeCell ref="RBW5:RBX5"/>
    <mergeCell ref="RCE5:RCF5"/>
    <mergeCell ref="RCM5:RCN5"/>
    <mergeCell ref="RCU5:RCV5"/>
    <mergeCell ref="RDC5:RDD5"/>
    <mergeCell ref="RDK5:RDL5"/>
    <mergeCell ref="RDS5:RDT5"/>
    <mergeCell ref="REA5:REB5"/>
    <mergeCell ref="REI5:REJ5"/>
    <mergeCell ref="REQ5:RER5"/>
    <mergeCell ref="REY5:REZ5"/>
    <mergeCell ref="RFG5:RFH5"/>
    <mergeCell ref="RFO5:RFP5"/>
    <mergeCell ref="RFW5:RFX5"/>
    <mergeCell ref="RGE5:RGF5"/>
    <mergeCell ref="RGM5:RGN5"/>
    <mergeCell ref="RGU5:RGV5"/>
    <mergeCell ref="RHC5:RHD5"/>
    <mergeCell ref="RHK5:RHL5"/>
    <mergeCell ref="RHS5:RHT5"/>
    <mergeCell ref="RIA5:RIB5"/>
    <mergeCell ref="RII5:RIJ5"/>
    <mergeCell ref="RIQ5:RIR5"/>
    <mergeCell ref="RIY5:RIZ5"/>
    <mergeCell ref="RJG5:RJH5"/>
    <mergeCell ref="RJO5:RJP5"/>
    <mergeCell ref="RJW5:RJX5"/>
    <mergeCell ref="RKE5:RKF5"/>
    <mergeCell ref="RKM5:RKN5"/>
    <mergeCell ref="RKU5:RKV5"/>
    <mergeCell ref="RLC5:RLD5"/>
    <mergeCell ref="RLK5:RLL5"/>
    <mergeCell ref="RLS5:RLT5"/>
    <mergeCell ref="RMA5:RMB5"/>
    <mergeCell ref="RMI5:RMJ5"/>
    <mergeCell ref="RMQ5:RMR5"/>
    <mergeCell ref="RMY5:RMZ5"/>
    <mergeCell ref="RNG5:RNH5"/>
    <mergeCell ref="RNO5:RNP5"/>
    <mergeCell ref="RNW5:RNX5"/>
    <mergeCell ref="ROE5:ROF5"/>
    <mergeCell ref="ROM5:RON5"/>
    <mergeCell ref="ROU5:ROV5"/>
    <mergeCell ref="RPC5:RPD5"/>
    <mergeCell ref="RPK5:RPL5"/>
    <mergeCell ref="RPS5:RPT5"/>
    <mergeCell ref="RQA5:RQB5"/>
    <mergeCell ref="RQI5:RQJ5"/>
    <mergeCell ref="RQQ5:RQR5"/>
    <mergeCell ref="RQY5:RQZ5"/>
    <mergeCell ref="RRG5:RRH5"/>
    <mergeCell ref="RRO5:RRP5"/>
    <mergeCell ref="RRW5:RRX5"/>
    <mergeCell ref="RSE5:RSF5"/>
    <mergeCell ref="RSM5:RSN5"/>
    <mergeCell ref="RSU5:RSV5"/>
    <mergeCell ref="RTC5:RTD5"/>
    <mergeCell ref="RTK5:RTL5"/>
    <mergeCell ref="RTS5:RTT5"/>
    <mergeCell ref="RUA5:RUB5"/>
    <mergeCell ref="RUI5:RUJ5"/>
    <mergeCell ref="RUQ5:RUR5"/>
    <mergeCell ref="RUY5:RUZ5"/>
    <mergeCell ref="RVG5:RVH5"/>
    <mergeCell ref="RVO5:RVP5"/>
    <mergeCell ref="RVW5:RVX5"/>
    <mergeCell ref="RWE5:RWF5"/>
    <mergeCell ref="RWM5:RWN5"/>
    <mergeCell ref="RWU5:RWV5"/>
    <mergeCell ref="RXC5:RXD5"/>
    <mergeCell ref="RXK5:RXL5"/>
    <mergeCell ref="RXS5:RXT5"/>
    <mergeCell ref="RYA5:RYB5"/>
    <mergeCell ref="RYI5:RYJ5"/>
    <mergeCell ref="RYQ5:RYR5"/>
    <mergeCell ref="RYY5:RYZ5"/>
    <mergeCell ref="RZG5:RZH5"/>
    <mergeCell ref="RZO5:RZP5"/>
    <mergeCell ref="RZW5:RZX5"/>
    <mergeCell ref="SAE5:SAF5"/>
    <mergeCell ref="SAM5:SAN5"/>
    <mergeCell ref="SAU5:SAV5"/>
    <mergeCell ref="SBC5:SBD5"/>
    <mergeCell ref="SBK5:SBL5"/>
    <mergeCell ref="SBS5:SBT5"/>
    <mergeCell ref="SCA5:SCB5"/>
    <mergeCell ref="SCI5:SCJ5"/>
    <mergeCell ref="SCQ5:SCR5"/>
    <mergeCell ref="SCY5:SCZ5"/>
    <mergeCell ref="SDG5:SDH5"/>
    <mergeCell ref="SDO5:SDP5"/>
    <mergeCell ref="SDW5:SDX5"/>
    <mergeCell ref="SEE5:SEF5"/>
    <mergeCell ref="SEM5:SEN5"/>
    <mergeCell ref="SEU5:SEV5"/>
    <mergeCell ref="SFC5:SFD5"/>
    <mergeCell ref="SFK5:SFL5"/>
    <mergeCell ref="SFS5:SFT5"/>
    <mergeCell ref="SGA5:SGB5"/>
    <mergeCell ref="SGI5:SGJ5"/>
    <mergeCell ref="SGQ5:SGR5"/>
    <mergeCell ref="SGY5:SGZ5"/>
    <mergeCell ref="SHG5:SHH5"/>
    <mergeCell ref="SHO5:SHP5"/>
    <mergeCell ref="SHW5:SHX5"/>
    <mergeCell ref="SIE5:SIF5"/>
    <mergeCell ref="SIM5:SIN5"/>
    <mergeCell ref="SIU5:SIV5"/>
    <mergeCell ref="SJC5:SJD5"/>
    <mergeCell ref="SJK5:SJL5"/>
    <mergeCell ref="SJS5:SJT5"/>
    <mergeCell ref="SKA5:SKB5"/>
    <mergeCell ref="SKI5:SKJ5"/>
    <mergeCell ref="SKQ5:SKR5"/>
    <mergeCell ref="SKY5:SKZ5"/>
    <mergeCell ref="SLG5:SLH5"/>
    <mergeCell ref="SLO5:SLP5"/>
    <mergeCell ref="SLW5:SLX5"/>
    <mergeCell ref="SME5:SMF5"/>
    <mergeCell ref="SMM5:SMN5"/>
    <mergeCell ref="SMU5:SMV5"/>
    <mergeCell ref="SNC5:SND5"/>
    <mergeCell ref="SNK5:SNL5"/>
    <mergeCell ref="SNS5:SNT5"/>
    <mergeCell ref="SOA5:SOB5"/>
    <mergeCell ref="SOI5:SOJ5"/>
    <mergeCell ref="SOQ5:SOR5"/>
    <mergeCell ref="SOY5:SOZ5"/>
    <mergeCell ref="SPG5:SPH5"/>
    <mergeCell ref="SPO5:SPP5"/>
    <mergeCell ref="SPW5:SPX5"/>
    <mergeCell ref="SQE5:SQF5"/>
    <mergeCell ref="SQM5:SQN5"/>
    <mergeCell ref="SQU5:SQV5"/>
    <mergeCell ref="SRC5:SRD5"/>
    <mergeCell ref="SRK5:SRL5"/>
    <mergeCell ref="SRS5:SRT5"/>
    <mergeCell ref="SSA5:SSB5"/>
    <mergeCell ref="SSI5:SSJ5"/>
    <mergeCell ref="SSQ5:SSR5"/>
    <mergeCell ref="SSY5:SSZ5"/>
    <mergeCell ref="STG5:STH5"/>
    <mergeCell ref="STO5:STP5"/>
    <mergeCell ref="STW5:STX5"/>
    <mergeCell ref="SUE5:SUF5"/>
    <mergeCell ref="SUM5:SUN5"/>
    <mergeCell ref="SUU5:SUV5"/>
    <mergeCell ref="SVC5:SVD5"/>
    <mergeCell ref="SVK5:SVL5"/>
    <mergeCell ref="SVS5:SVT5"/>
    <mergeCell ref="SWA5:SWB5"/>
    <mergeCell ref="SWI5:SWJ5"/>
    <mergeCell ref="SWQ5:SWR5"/>
    <mergeCell ref="SWY5:SWZ5"/>
    <mergeCell ref="SXG5:SXH5"/>
    <mergeCell ref="SXO5:SXP5"/>
    <mergeCell ref="SXW5:SXX5"/>
    <mergeCell ref="SYE5:SYF5"/>
    <mergeCell ref="SYM5:SYN5"/>
    <mergeCell ref="SYU5:SYV5"/>
    <mergeCell ref="SZC5:SZD5"/>
    <mergeCell ref="SZK5:SZL5"/>
    <mergeCell ref="SZS5:SZT5"/>
    <mergeCell ref="TAA5:TAB5"/>
    <mergeCell ref="TAI5:TAJ5"/>
    <mergeCell ref="TAQ5:TAR5"/>
    <mergeCell ref="TAY5:TAZ5"/>
    <mergeCell ref="TBG5:TBH5"/>
    <mergeCell ref="TBO5:TBP5"/>
    <mergeCell ref="TBW5:TBX5"/>
    <mergeCell ref="TCE5:TCF5"/>
    <mergeCell ref="TCM5:TCN5"/>
    <mergeCell ref="TCU5:TCV5"/>
    <mergeCell ref="TDC5:TDD5"/>
    <mergeCell ref="TDK5:TDL5"/>
    <mergeCell ref="TDS5:TDT5"/>
    <mergeCell ref="TEA5:TEB5"/>
    <mergeCell ref="TEI5:TEJ5"/>
    <mergeCell ref="TEQ5:TER5"/>
    <mergeCell ref="TEY5:TEZ5"/>
    <mergeCell ref="TFG5:TFH5"/>
    <mergeCell ref="TFO5:TFP5"/>
    <mergeCell ref="TFW5:TFX5"/>
    <mergeCell ref="TGE5:TGF5"/>
    <mergeCell ref="TGM5:TGN5"/>
    <mergeCell ref="TGU5:TGV5"/>
    <mergeCell ref="THC5:THD5"/>
    <mergeCell ref="THK5:THL5"/>
    <mergeCell ref="THS5:THT5"/>
    <mergeCell ref="TIA5:TIB5"/>
    <mergeCell ref="TII5:TIJ5"/>
    <mergeCell ref="TIQ5:TIR5"/>
    <mergeCell ref="TIY5:TIZ5"/>
    <mergeCell ref="TJG5:TJH5"/>
    <mergeCell ref="TJO5:TJP5"/>
    <mergeCell ref="TJW5:TJX5"/>
    <mergeCell ref="TKE5:TKF5"/>
    <mergeCell ref="TKM5:TKN5"/>
    <mergeCell ref="TKU5:TKV5"/>
    <mergeCell ref="TLC5:TLD5"/>
    <mergeCell ref="TLK5:TLL5"/>
    <mergeCell ref="TLS5:TLT5"/>
    <mergeCell ref="TMA5:TMB5"/>
    <mergeCell ref="TMI5:TMJ5"/>
    <mergeCell ref="TMQ5:TMR5"/>
    <mergeCell ref="TMY5:TMZ5"/>
    <mergeCell ref="TNG5:TNH5"/>
    <mergeCell ref="TNO5:TNP5"/>
    <mergeCell ref="TNW5:TNX5"/>
    <mergeCell ref="TOE5:TOF5"/>
    <mergeCell ref="TOM5:TON5"/>
    <mergeCell ref="TOU5:TOV5"/>
    <mergeCell ref="TPC5:TPD5"/>
    <mergeCell ref="TPK5:TPL5"/>
    <mergeCell ref="TPS5:TPT5"/>
    <mergeCell ref="TQA5:TQB5"/>
    <mergeCell ref="TQI5:TQJ5"/>
    <mergeCell ref="TQQ5:TQR5"/>
    <mergeCell ref="TQY5:TQZ5"/>
    <mergeCell ref="TRG5:TRH5"/>
    <mergeCell ref="TRO5:TRP5"/>
    <mergeCell ref="TRW5:TRX5"/>
    <mergeCell ref="TSE5:TSF5"/>
    <mergeCell ref="TSM5:TSN5"/>
    <mergeCell ref="TSU5:TSV5"/>
    <mergeCell ref="TTC5:TTD5"/>
    <mergeCell ref="TTK5:TTL5"/>
    <mergeCell ref="TTS5:TTT5"/>
    <mergeCell ref="TUA5:TUB5"/>
    <mergeCell ref="TUI5:TUJ5"/>
    <mergeCell ref="TUQ5:TUR5"/>
    <mergeCell ref="TUY5:TUZ5"/>
    <mergeCell ref="TVG5:TVH5"/>
    <mergeCell ref="TVO5:TVP5"/>
    <mergeCell ref="TVW5:TVX5"/>
    <mergeCell ref="TWE5:TWF5"/>
    <mergeCell ref="TWM5:TWN5"/>
    <mergeCell ref="TWU5:TWV5"/>
    <mergeCell ref="TXC5:TXD5"/>
    <mergeCell ref="TXK5:TXL5"/>
    <mergeCell ref="TXS5:TXT5"/>
    <mergeCell ref="TYA5:TYB5"/>
    <mergeCell ref="TYI5:TYJ5"/>
    <mergeCell ref="TYQ5:TYR5"/>
    <mergeCell ref="TYY5:TYZ5"/>
    <mergeCell ref="TZG5:TZH5"/>
    <mergeCell ref="TZO5:TZP5"/>
    <mergeCell ref="TZW5:TZX5"/>
    <mergeCell ref="UAE5:UAF5"/>
    <mergeCell ref="UAM5:UAN5"/>
    <mergeCell ref="UAU5:UAV5"/>
    <mergeCell ref="UBC5:UBD5"/>
    <mergeCell ref="UBK5:UBL5"/>
    <mergeCell ref="UBS5:UBT5"/>
    <mergeCell ref="UCA5:UCB5"/>
    <mergeCell ref="UCI5:UCJ5"/>
    <mergeCell ref="UCQ5:UCR5"/>
    <mergeCell ref="UCY5:UCZ5"/>
    <mergeCell ref="UDG5:UDH5"/>
    <mergeCell ref="UDO5:UDP5"/>
    <mergeCell ref="UDW5:UDX5"/>
    <mergeCell ref="UEE5:UEF5"/>
    <mergeCell ref="UEM5:UEN5"/>
    <mergeCell ref="UEU5:UEV5"/>
    <mergeCell ref="UFC5:UFD5"/>
    <mergeCell ref="UFK5:UFL5"/>
    <mergeCell ref="UFS5:UFT5"/>
    <mergeCell ref="UGA5:UGB5"/>
    <mergeCell ref="UGI5:UGJ5"/>
    <mergeCell ref="UGQ5:UGR5"/>
    <mergeCell ref="UGY5:UGZ5"/>
    <mergeCell ref="UHG5:UHH5"/>
    <mergeCell ref="UHO5:UHP5"/>
    <mergeCell ref="UHW5:UHX5"/>
    <mergeCell ref="UIE5:UIF5"/>
    <mergeCell ref="UIM5:UIN5"/>
    <mergeCell ref="UIU5:UIV5"/>
    <mergeCell ref="UJC5:UJD5"/>
    <mergeCell ref="UJK5:UJL5"/>
    <mergeCell ref="UJS5:UJT5"/>
    <mergeCell ref="UKA5:UKB5"/>
    <mergeCell ref="UKI5:UKJ5"/>
    <mergeCell ref="UKQ5:UKR5"/>
    <mergeCell ref="UKY5:UKZ5"/>
    <mergeCell ref="ULG5:ULH5"/>
    <mergeCell ref="ULO5:ULP5"/>
    <mergeCell ref="ULW5:ULX5"/>
    <mergeCell ref="UME5:UMF5"/>
    <mergeCell ref="UMM5:UMN5"/>
    <mergeCell ref="UMU5:UMV5"/>
    <mergeCell ref="UNC5:UND5"/>
    <mergeCell ref="UNK5:UNL5"/>
    <mergeCell ref="UNS5:UNT5"/>
    <mergeCell ref="UOA5:UOB5"/>
    <mergeCell ref="UOI5:UOJ5"/>
    <mergeCell ref="UOQ5:UOR5"/>
    <mergeCell ref="UOY5:UOZ5"/>
    <mergeCell ref="UPG5:UPH5"/>
    <mergeCell ref="UPO5:UPP5"/>
    <mergeCell ref="UPW5:UPX5"/>
    <mergeCell ref="UQE5:UQF5"/>
    <mergeCell ref="UQM5:UQN5"/>
    <mergeCell ref="UQU5:UQV5"/>
    <mergeCell ref="URC5:URD5"/>
    <mergeCell ref="URK5:URL5"/>
    <mergeCell ref="URS5:URT5"/>
    <mergeCell ref="USA5:USB5"/>
    <mergeCell ref="USI5:USJ5"/>
    <mergeCell ref="USQ5:USR5"/>
    <mergeCell ref="USY5:USZ5"/>
    <mergeCell ref="UTG5:UTH5"/>
    <mergeCell ref="UTO5:UTP5"/>
    <mergeCell ref="UTW5:UTX5"/>
    <mergeCell ref="UUE5:UUF5"/>
    <mergeCell ref="UUM5:UUN5"/>
    <mergeCell ref="UUU5:UUV5"/>
    <mergeCell ref="UVC5:UVD5"/>
    <mergeCell ref="UVK5:UVL5"/>
    <mergeCell ref="UVS5:UVT5"/>
    <mergeCell ref="UWA5:UWB5"/>
    <mergeCell ref="UWI5:UWJ5"/>
    <mergeCell ref="UWQ5:UWR5"/>
    <mergeCell ref="UWY5:UWZ5"/>
    <mergeCell ref="UXG5:UXH5"/>
    <mergeCell ref="UXO5:UXP5"/>
    <mergeCell ref="UXW5:UXX5"/>
    <mergeCell ref="UYE5:UYF5"/>
    <mergeCell ref="UYM5:UYN5"/>
    <mergeCell ref="UYU5:UYV5"/>
    <mergeCell ref="UZC5:UZD5"/>
    <mergeCell ref="UZK5:UZL5"/>
    <mergeCell ref="UZS5:UZT5"/>
    <mergeCell ref="VAA5:VAB5"/>
    <mergeCell ref="VAI5:VAJ5"/>
    <mergeCell ref="VAQ5:VAR5"/>
    <mergeCell ref="VAY5:VAZ5"/>
    <mergeCell ref="VBG5:VBH5"/>
    <mergeCell ref="VBO5:VBP5"/>
    <mergeCell ref="VBW5:VBX5"/>
    <mergeCell ref="VCE5:VCF5"/>
    <mergeCell ref="VCM5:VCN5"/>
    <mergeCell ref="VCU5:VCV5"/>
    <mergeCell ref="VDC5:VDD5"/>
    <mergeCell ref="VDK5:VDL5"/>
    <mergeCell ref="VDS5:VDT5"/>
    <mergeCell ref="VEA5:VEB5"/>
    <mergeCell ref="VEI5:VEJ5"/>
    <mergeCell ref="VEQ5:VER5"/>
    <mergeCell ref="VEY5:VEZ5"/>
    <mergeCell ref="VFG5:VFH5"/>
    <mergeCell ref="VFO5:VFP5"/>
    <mergeCell ref="VFW5:VFX5"/>
    <mergeCell ref="VGE5:VGF5"/>
    <mergeCell ref="VGM5:VGN5"/>
    <mergeCell ref="VGU5:VGV5"/>
    <mergeCell ref="VHC5:VHD5"/>
    <mergeCell ref="VHK5:VHL5"/>
    <mergeCell ref="VHS5:VHT5"/>
    <mergeCell ref="VIA5:VIB5"/>
    <mergeCell ref="VII5:VIJ5"/>
    <mergeCell ref="VIQ5:VIR5"/>
    <mergeCell ref="VIY5:VIZ5"/>
    <mergeCell ref="VJG5:VJH5"/>
    <mergeCell ref="VJO5:VJP5"/>
    <mergeCell ref="VJW5:VJX5"/>
    <mergeCell ref="VKE5:VKF5"/>
    <mergeCell ref="VKM5:VKN5"/>
    <mergeCell ref="VKU5:VKV5"/>
    <mergeCell ref="VLC5:VLD5"/>
    <mergeCell ref="VLK5:VLL5"/>
    <mergeCell ref="VLS5:VLT5"/>
    <mergeCell ref="VMA5:VMB5"/>
    <mergeCell ref="VMI5:VMJ5"/>
    <mergeCell ref="VMQ5:VMR5"/>
    <mergeCell ref="VMY5:VMZ5"/>
    <mergeCell ref="VNG5:VNH5"/>
    <mergeCell ref="VNO5:VNP5"/>
    <mergeCell ref="VNW5:VNX5"/>
    <mergeCell ref="VOE5:VOF5"/>
    <mergeCell ref="VOM5:VON5"/>
    <mergeCell ref="VOU5:VOV5"/>
    <mergeCell ref="VPC5:VPD5"/>
    <mergeCell ref="VPK5:VPL5"/>
    <mergeCell ref="VPS5:VPT5"/>
    <mergeCell ref="VQA5:VQB5"/>
    <mergeCell ref="VQI5:VQJ5"/>
    <mergeCell ref="VQQ5:VQR5"/>
    <mergeCell ref="VQY5:VQZ5"/>
    <mergeCell ref="VRG5:VRH5"/>
    <mergeCell ref="VRO5:VRP5"/>
    <mergeCell ref="VRW5:VRX5"/>
    <mergeCell ref="VSE5:VSF5"/>
    <mergeCell ref="VSM5:VSN5"/>
    <mergeCell ref="VSU5:VSV5"/>
    <mergeCell ref="VZW5:VZX5"/>
    <mergeCell ref="WAE5:WAF5"/>
    <mergeCell ref="WAM5:WAN5"/>
    <mergeCell ref="WAU5:WAV5"/>
    <mergeCell ref="WBC5:WBD5"/>
    <mergeCell ref="WBK5:WBL5"/>
    <mergeCell ref="WBS5:WBT5"/>
    <mergeCell ref="WCA5:WCB5"/>
    <mergeCell ref="WCI5:WCJ5"/>
    <mergeCell ref="WCQ5:WCR5"/>
    <mergeCell ref="WCY5:WCZ5"/>
    <mergeCell ref="WDG5:WDH5"/>
    <mergeCell ref="WDO5:WDP5"/>
    <mergeCell ref="WDW5:WDX5"/>
    <mergeCell ref="VTC5:VTD5"/>
    <mergeCell ref="VTK5:VTL5"/>
    <mergeCell ref="VTS5:VTT5"/>
    <mergeCell ref="VUA5:VUB5"/>
    <mergeCell ref="VUI5:VUJ5"/>
    <mergeCell ref="VUQ5:VUR5"/>
    <mergeCell ref="VUY5:VUZ5"/>
    <mergeCell ref="VVG5:VVH5"/>
    <mergeCell ref="VVO5:VVP5"/>
    <mergeCell ref="VVW5:VVX5"/>
    <mergeCell ref="VWE5:VWF5"/>
    <mergeCell ref="VWM5:VWN5"/>
    <mergeCell ref="VWU5:VWV5"/>
    <mergeCell ref="VXC5:VXD5"/>
    <mergeCell ref="VXK5:VXL5"/>
    <mergeCell ref="VXS5:VXT5"/>
    <mergeCell ref="VYA5:VYB5"/>
    <mergeCell ref="WVC5:WVD5"/>
    <mergeCell ref="WVK5:WVL5"/>
    <mergeCell ref="WLG5:WLH5"/>
    <mergeCell ref="WLO5:WLP5"/>
    <mergeCell ref="WLW5:WLX5"/>
    <mergeCell ref="WME5:WMF5"/>
    <mergeCell ref="WMM5:WMN5"/>
    <mergeCell ref="WMU5:WMV5"/>
    <mergeCell ref="WNC5:WND5"/>
    <mergeCell ref="WNK5:WNL5"/>
    <mergeCell ref="WNS5:WNT5"/>
    <mergeCell ref="WOA5:WOB5"/>
    <mergeCell ref="WOI5:WOJ5"/>
    <mergeCell ref="WOQ5:WOR5"/>
    <mergeCell ref="WOY5:WOZ5"/>
    <mergeCell ref="WPG5:WPH5"/>
    <mergeCell ref="WPO5:WPP5"/>
    <mergeCell ref="WPW5:WPX5"/>
    <mergeCell ref="WQE5:WQF5"/>
    <mergeCell ref="WQM5:WQN5"/>
    <mergeCell ref="WQU5:WQV5"/>
    <mergeCell ref="WRC5:WRD5"/>
    <mergeCell ref="WRK5:WRL5"/>
    <mergeCell ref="WRS5:WRT5"/>
    <mergeCell ref="WSA5:WSB5"/>
    <mergeCell ref="WSI5:WSJ5"/>
    <mergeCell ref="WSQ5:WSR5"/>
    <mergeCell ref="WSY5:WSZ5"/>
    <mergeCell ref="WTG5:WTH5"/>
    <mergeCell ref="WTO5:WTP5"/>
    <mergeCell ref="WTW5:WTX5"/>
    <mergeCell ref="WUE5:WUF5"/>
    <mergeCell ref="XDC5:XDD5"/>
    <mergeCell ref="XDK5:XDL5"/>
    <mergeCell ref="XDS5:XDT5"/>
    <mergeCell ref="XEA5:XEB5"/>
    <mergeCell ref="XEI5:XEJ5"/>
    <mergeCell ref="XEQ5:XER5"/>
    <mergeCell ref="XEY5:XEZ5"/>
    <mergeCell ref="WVS5:WVT5"/>
    <mergeCell ref="WWA5:WWB5"/>
    <mergeCell ref="WWI5:WWJ5"/>
    <mergeCell ref="WWQ5:WWR5"/>
    <mergeCell ref="WWY5:WWZ5"/>
    <mergeCell ref="WXG5:WXH5"/>
    <mergeCell ref="WXO5:WXP5"/>
    <mergeCell ref="WXW5:WXX5"/>
    <mergeCell ref="WYE5:WYF5"/>
    <mergeCell ref="WYM5:WYN5"/>
    <mergeCell ref="WYU5:WYV5"/>
    <mergeCell ref="WZC5:WZD5"/>
    <mergeCell ref="WZK5:WZL5"/>
    <mergeCell ref="WZS5:WZT5"/>
    <mergeCell ref="XAA5:XAB5"/>
    <mergeCell ref="XAI5:XAJ5"/>
    <mergeCell ref="XAQ5:XAR5"/>
    <mergeCell ref="XAY5:XAZ5"/>
    <mergeCell ref="XBG5:XBH5"/>
    <mergeCell ref="XBO5:XBP5"/>
    <mergeCell ref="XBW5:XBX5"/>
    <mergeCell ref="XCE5:XCF5"/>
    <mergeCell ref="XCM5:XCN5"/>
    <mergeCell ref="XCU5:XCV5"/>
    <mergeCell ref="A524:H528"/>
    <mergeCell ref="A529:H546"/>
    <mergeCell ref="WUM5:WUN5"/>
    <mergeCell ref="WUU5:WUV5"/>
    <mergeCell ref="WJK5:WJL5"/>
    <mergeCell ref="WJS5:WJT5"/>
    <mergeCell ref="WKA5:WKB5"/>
    <mergeCell ref="WKI5:WKJ5"/>
    <mergeCell ref="WKQ5:WKR5"/>
    <mergeCell ref="WKY5:WKZ5"/>
    <mergeCell ref="WEE5:WEF5"/>
    <mergeCell ref="WEM5:WEN5"/>
    <mergeCell ref="WEU5:WEV5"/>
    <mergeCell ref="WFC5:WFD5"/>
    <mergeCell ref="WFK5:WFL5"/>
    <mergeCell ref="WFS5:WFT5"/>
    <mergeCell ref="WGA5:WGB5"/>
    <mergeCell ref="WGI5:WGJ5"/>
    <mergeCell ref="WGQ5:WGR5"/>
    <mergeCell ref="WGY5:WGZ5"/>
    <mergeCell ref="WHG5:WHH5"/>
    <mergeCell ref="WHO5:WHP5"/>
    <mergeCell ref="WHW5:WHX5"/>
    <mergeCell ref="VYI5:VYJ5"/>
    <mergeCell ref="VYQ5:VYR5"/>
    <mergeCell ref="WIE5:WIF5"/>
    <mergeCell ref="WIM5:WIN5"/>
    <mergeCell ref="WIU5:WIV5"/>
    <mergeCell ref="WJC5:WJD5"/>
    <mergeCell ref="VYY5:VYZ5"/>
    <mergeCell ref="VZG5:VZH5"/>
    <mergeCell ref="VZO5:VZP5"/>
  </mergeCells>
  <printOptions horizontalCentered="1" verticalCentered="1"/>
  <pageMargins left="0.11811023622047245" right="0.11811023622047245" top="0.19685039370078741" bottom="0.23622047244094491" header="0.31496062992125984" footer="0.31496062992125984"/>
  <pageSetup paperSize="9" scale="50"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5"/>
  <sheetViews>
    <sheetView view="pageBreakPreview" zoomScaleSheetLayoutView="100" workbookViewId="0">
      <selection activeCell="G9" sqref="G9:G10"/>
    </sheetView>
  </sheetViews>
  <sheetFormatPr defaultRowHeight="13.2"/>
  <cols>
    <col min="1" max="1" width="12.44140625" customWidth="1"/>
    <col min="2" max="2" width="11.88671875" customWidth="1"/>
    <col min="3" max="3" width="13" customWidth="1"/>
    <col min="4" max="4" width="11.6640625" customWidth="1"/>
    <col min="5" max="5" width="13.109375" customWidth="1"/>
    <col min="6" max="6" width="21.44140625" customWidth="1"/>
    <col min="7" max="7" width="13.33203125" customWidth="1"/>
    <col min="9" max="9" width="12.109375" customWidth="1"/>
    <col min="11" max="11" width="9.5546875" bestFit="1" customWidth="1"/>
    <col min="13" max="13" width="12" bestFit="1" customWidth="1"/>
    <col min="257" max="257" width="12.44140625" customWidth="1"/>
    <col min="262" max="262" width="21.44140625" customWidth="1"/>
    <col min="263" max="263" width="13.33203125" customWidth="1"/>
    <col min="267" max="267" width="9.5546875" bestFit="1" customWidth="1"/>
    <col min="513" max="513" width="12.44140625" customWidth="1"/>
    <col min="518" max="518" width="21.44140625" customWidth="1"/>
    <col min="519" max="519" width="13.33203125" customWidth="1"/>
    <col min="523" max="523" width="9.5546875" bestFit="1" customWidth="1"/>
    <col min="769" max="769" width="12.44140625" customWidth="1"/>
    <col min="774" max="774" width="21.44140625" customWidth="1"/>
    <col min="775" max="775" width="13.33203125" customWidth="1"/>
    <col min="779" max="779" width="9.5546875" bestFit="1" customWidth="1"/>
    <col min="1025" max="1025" width="12.44140625" customWidth="1"/>
    <col min="1030" max="1030" width="21.44140625" customWidth="1"/>
    <col min="1031" max="1031" width="13.33203125" customWidth="1"/>
    <col min="1035" max="1035" width="9.5546875" bestFit="1" customWidth="1"/>
    <col min="1281" max="1281" width="12.44140625" customWidth="1"/>
    <col min="1286" max="1286" width="21.44140625" customWidth="1"/>
    <col min="1287" max="1287" width="13.33203125" customWidth="1"/>
    <col min="1291" max="1291" width="9.5546875" bestFit="1" customWidth="1"/>
    <col min="1537" max="1537" width="12.44140625" customWidth="1"/>
    <col min="1542" max="1542" width="21.44140625" customWidth="1"/>
    <col min="1543" max="1543" width="13.33203125" customWidth="1"/>
    <col min="1547" max="1547" width="9.5546875" bestFit="1" customWidth="1"/>
    <col min="1793" max="1793" width="12.44140625" customWidth="1"/>
    <col min="1798" max="1798" width="21.44140625" customWidth="1"/>
    <col min="1799" max="1799" width="13.33203125" customWidth="1"/>
    <col min="1803" max="1803" width="9.5546875" bestFit="1" customWidth="1"/>
    <col min="2049" max="2049" width="12.44140625" customWidth="1"/>
    <col min="2054" max="2054" width="21.44140625" customWidth="1"/>
    <col min="2055" max="2055" width="13.33203125" customWidth="1"/>
    <col min="2059" max="2059" width="9.5546875" bestFit="1" customWidth="1"/>
    <col min="2305" max="2305" width="12.44140625" customWidth="1"/>
    <col min="2310" max="2310" width="21.44140625" customWidth="1"/>
    <col min="2311" max="2311" width="13.33203125" customWidth="1"/>
    <col min="2315" max="2315" width="9.5546875" bestFit="1" customWidth="1"/>
    <col min="2561" max="2561" width="12.44140625" customWidth="1"/>
    <col min="2566" max="2566" width="21.44140625" customWidth="1"/>
    <col min="2567" max="2567" width="13.33203125" customWidth="1"/>
    <col min="2571" max="2571" width="9.5546875" bestFit="1" customWidth="1"/>
    <col min="2817" max="2817" width="12.44140625" customWidth="1"/>
    <col min="2822" max="2822" width="21.44140625" customWidth="1"/>
    <col min="2823" max="2823" width="13.33203125" customWidth="1"/>
    <col min="2827" max="2827" width="9.5546875" bestFit="1" customWidth="1"/>
    <col min="3073" max="3073" width="12.44140625" customWidth="1"/>
    <col min="3078" max="3078" width="21.44140625" customWidth="1"/>
    <col min="3079" max="3079" width="13.33203125" customWidth="1"/>
    <col min="3083" max="3083" width="9.5546875" bestFit="1" customWidth="1"/>
    <col min="3329" max="3329" width="12.44140625" customWidth="1"/>
    <col min="3334" max="3334" width="21.44140625" customWidth="1"/>
    <col min="3335" max="3335" width="13.33203125" customWidth="1"/>
    <col min="3339" max="3339" width="9.5546875" bestFit="1" customWidth="1"/>
    <col min="3585" max="3585" width="12.44140625" customWidth="1"/>
    <col min="3590" max="3590" width="21.44140625" customWidth="1"/>
    <col min="3591" max="3591" width="13.33203125" customWidth="1"/>
    <col min="3595" max="3595" width="9.5546875" bestFit="1" customWidth="1"/>
    <col min="3841" max="3841" width="12.44140625" customWidth="1"/>
    <col min="3846" max="3846" width="21.44140625" customWidth="1"/>
    <col min="3847" max="3847" width="13.33203125" customWidth="1"/>
    <col min="3851" max="3851" width="9.5546875" bestFit="1" customWidth="1"/>
    <col min="4097" max="4097" width="12.44140625" customWidth="1"/>
    <col min="4102" max="4102" width="21.44140625" customWidth="1"/>
    <col min="4103" max="4103" width="13.33203125" customWidth="1"/>
    <col min="4107" max="4107" width="9.5546875" bestFit="1" customWidth="1"/>
    <col min="4353" max="4353" width="12.44140625" customWidth="1"/>
    <col min="4358" max="4358" width="21.44140625" customWidth="1"/>
    <col min="4359" max="4359" width="13.33203125" customWidth="1"/>
    <col min="4363" max="4363" width="9.5546875" bestFit="1" customWidth="1"/>
    <col min="4609" max="4609" width="12.44140625" customWidth="1"/>
    <col min="4614" max="4614" width="21.44140625" customWidth="1"/>
    <col min="4615" max="4615" width="13.33203125" customWidth="1"/>
    <col min="4619" max="4619" width="9.5546875" bestFit="1" customWidth="1"/>
    <col min="4865" max="4865" width="12.44140625" customWidth="1"/>
    <col min="4870" max="4870" width="21.44140625" customWidth="1"/>
    <col min="4871" max="4871" width="13.33203125" customWidth="1"/>
    <col min="4875" max="4875" width="9.5546875" bestFit="1" customWidth="1"/>
    <col min="5121" max="5121" width="12.44140625" customWidth="1"/>
    <col min="5126" max="5126" width="21.44140625" customWidth="1"/>
    <col min="5127" max="5127" width="13.33203125" customWidth="1"/>
    <col min="5131" max="5131" width="9.5546875" bestFit="1" customWidth="1"/>
    <col min="5377" max="5377" width="12.44140625" customWidth="1"/>
    <col min="5382" max="5382" width="21.44140625" customWidth="1"/>
    <col min="5383" max="5383" width="13.33203125" customWidth="1"/>
    <col min="5387" max="5387" width="9.5546875" bestFit="1" customWidth="1"/>
    <col min="5633" max="5633" width="12.44140625" customWidth="1"/>
    <col min="5638" max="5638" width="21.44140625" customWidth="1"/>
    <col min="5639" max="5639" width="13.33203125" customWidth="1"/>
    <col min="5643" max="5643" width="9.5546875" bestFit="1" customWidth="1"/>
    <col min="5889" max="5889" width="12.44140625" customWidth="1"/>
    <col min="5894" max="5894" width="21.44140625" customWidth="1"/>
    <col min="5895" max="5895" width="13.33203125" customWidth="1"/>
    <col min="5899" max="5899" width="9.5546875" bestFit="1" customWidth="1"/>
    <col min="6145" max="6145" width="12.44140625" customWidth="1"/>
    <col min="6150" max="6150" width="21.44140625" customWidth="1"/>
    <col min="6151" max="6151" width="13.33203125" customWidth="1"/>
    <col min="6155" max="6155" width="9.5546875" bestFit="1" customWidth="1"/>
    <col min="6401" max="6401" width="12.44140625" customWidth="1"/>
    <col min="6406" max="6406" width="21.44140625" customWidth="1"/>
    <col min="6407" max="6407" width="13.33203125" customWidth="1"/>
    <col min="6411" max="6411" width="9.5546875" bestFit="1" customWidth="1"/>
    <col min="6657" max="6657" width="12.44140625" customWidth="1"/>
    <col min="6662" max="6662" width="21.44140625" customWidth="1"/>
    <col min="6663" max="6663" width="13.33203125" customWidth="1"/>
    <col min="6667" max="6667" width="9.5546875" bestFit="1" customWidth="1"/>
    <col min="6913" max="6913" width="12.44140625" customWidth="1"/>
    <col min="6918" max="6918" width="21.44140625" customWidth="1"/>
    <col min="6919" max="6919" width="13.33203125" customWidth="1"/>
    <col min="6923" max="6923" width="9.5546875" bestFit="1" customWidth="1"/>
    <col min="7169" max="7169" width="12.44140625" customWidth="1"/>
    <col min="7174" max="7174" width="21.44140625" customWidth="1"/>
    <col min="7175" max="7175" width="13.33203125" customWidth="1"/>
    <col min="7179" max="7179" width="9.5546875" bestFit="1" customWidth="1"/>
    <col min="7425" max="7425" width="12.44140625" customWidth="1"/>
    <col min="7430" max="7430" width="21.44140625" customWidth="1"/>
    <col min="7431" max="7431" width="13.33203125" customWidth="1"/>
    <col min="7435" max="7435" width="9.5546875" bestFit="1" customWidth="1"/>
    <col min="7681" max="7681" width="12.44140625" customWidth="1"/>
    <col min="7686" max="7686" width="21.44140625" customWidth="1"/>
    <col min="7687" max="7687" width="13.33203125" customWidth="1"/>
    <col min="7691" max="7691" width="9.5546875" bestFit="1" customWidth="1"/>
    <col min="7937" max="7937" width="12.44140625" customWidth="1"/>
    <col min="7942" max="7942" width="21.44140625" customWidth="1"/>
    <col min="7943" max="7943" width="13.33203125" customWidth="1"/>
    <col min="7947" max="7947" width="9.5546875" bestFit="1" customWidth="1"/>
    <col min="8193" max="8193" width="12.44140625" customWidth="1"/>
    <col min="8198" max="8198" width="21.44140625" customWidth="1"/>
    <col min="8199" max="8199" width="13.33203125" customWidth="1"/>
    <col min="8203" max="8203" width="9.5546875" bestFit="1" customWidth="1"/>
    <col min="8449" max="8449" width="12.44140625" customWidth="1"/>
    <col min="8454" max="8454" width="21.44140625" customWidth="1"/>
    <col min="8455" max="8455" width="13.33203125" customWidth="1"/>
    <col min="8459" max="8459" width="9.5546875" bestFit="1" customWidth="1"/>
    <col min="8705" max="8705" width="12.44140625" customWidth="1"/>
    <col min="8710" max="8710" width="21.44140625" customWidth="1"/>
    <col min="8711" max="8711" width="13.33203125" customWidth="1"/>
    <col min="8715" max="8715" width="9.5546875" bestFit="1" customWidth="1"/>
    <col min="8961" max="8961" width="12.44140625" customWidth="1"/>
    <col min="8966" max="8966" width="21.44140625" customWidth="1"/>
    <col min="8967" max="8967" width="13.33203125" customWidth="1"/>
    <col min="8971" max="8971" width="9.5546875" bestFit="1" customWidth="1"/>
    <col min="9217" max="9217" width="12.44140625" customWidth="1"/>
    <col min="9222" max="9222" width="21.44140625" customWidth="1"/>
    <col min="9223" max="9223" width="13.33203125" customWidth="1"/>
    <col min="9227" max="9227" width="9.5546875" bestFit="1" customWidth="1"/>
    <col min="9473" max="9473" width="12.44140625" customWidth="1"/>
    <col min="9478" max="9478" width="21.44140625" customWidth="1"/>
    <col min="9479" max="9479" width="13.33203125" customWidth="1"/>
    <col min="9483" max="9483" width="9.5546875" bestFit="1" customWidth="1"/>
    <col min="9729" max="9729" width="12.44140625" customWidth="1"/>
    <col min="9734" max="9734" width="21.44140625" customWidth="1"/>
    <col min="9735" max="9735" width="13.33203125" customWidth="1"/>
    <col min="9739" max="9739" width="9.5546875" bestFit="1" customWidth="1"/>
    <col min="9985" max="9985" width="12.44140625" customWidth="1"/>
    <col min="9990" max="9990" width="21.44140625" customWidth="1"/>
    <col min="9991" max="9991" width="13.33203125" customWidth="1"/>
    <col min="9995" max="9995" width="9.5546875" bestFit="1" customWidth="1"/>
    <col min="10241" max="10241" width="12.44140625" customWidth="1"/>
    <col min="10246" max="10246" width="21.44140625" customWidth="1"/>
    <col min="10247" max="10247" width="13.33203125" customWidth="1"/>
    <col min="10251" max="10251" width="9.5546875" bestFit="1" customWidth="1"/>
    <col min="10497" max="10497" width="12.44140625" customWidth="1"/>
    <col min="10502" max="10502" width="21.44140625" customWidth="1"/>
    <col min="10503" max="10503" width="13.33203125" customWidth="1"/>
    <col min="10507" max="10507" width="9.5546875" bestFit="1" customWidth="1"/>
    <col min="10753" max="10753" width="12.44140625" customWidth="1"/>
    <col min="10758" max="10758" width="21.44140625" customWidth="1"/>
    <col min="10759" max="10759" width="13.33203125" customWidth="1"/>
    <col min="10763" max="10763" width="9.5546875" bestFit="1" customWidth="1"/>
    <col min="11009" max="11009" width="12.44140625" customWidth="1"/>
    <col min="11014" max="11014" width="21.44140625" customWidth="1"/>
    <col min="11015" max="11015" width="13.33203125" customWidth="1"/>
    <col min="11019" max="11019" width="9.5546875" bestFit="1" customWidth="1"/>
    <col min="11265" max="11265" width="12.44140625" customWidth="1"/>
    <col min="11270" max="11270" width="21.44140625" customWidth="1"/>
    <col min="11271" max="11271" width="13.33203125" customWidth="1"/>
    <col min="11275" max="11275" width="9.5546875" bestFit="1" customWidth="1"/>
    <col min="11521" max="11521" width="12.44140625" customWidth="1"/>
    <col min="11526" max="11526" width="21.44140625" customWidth="1"/>
    <col min="11527" max="11527" width="13.33203125" customWidth="1"/>
    <col min="11531" max="11531" width="9.5546875" bestFit="1" customWidth="1"/>
    <col min="11777" max="11777" width="12.44140625" customWidth="1"/>
    <col min="11782" max="11782" width="21.44140625" customWidth="1"/>
    <col min="11783" max="11783" width="13.33203125" customWidth="1"/>
    <col min="11787" max="11787" width="9.5546875" bestFit="1" customWidth="1"/>
    <col min="12033" max="12033" width="12.44140625" customWidth="1"/>
    <col min="12038" max="12038" width="21.44140625" customWidth="1"/>
    <col min="12039" max="12039" width="13.33203125" customWidth="1"/>
    <col min="12043" max="12043" width="9.5546875" bestFit="1" customWidth="1"/>
    <col min="12289" max="12289" width="12.44140625" customWidth="1"/>
    <col min="12294" max="12294" width="21.44140625" customWidth="1"/>
    <col min="12295" max="12295" width="13.33203125" customWidth="1"/>
    <col min="12299" max="12299" width="9.5546875" bestFit="1" customWidth="1"/>
    <col min="12545" max="12545" width="12.44140625" customWidth="1"/>
    <col min="12550" max="12550" width="21.44140625" customWidth="1"/>
    <col min="12551" max="12551" width="13.33203125" customWidth="1"/>
    <col min="12555" max="12555" width="9.5546875" bestFit="1" customWidth="1"/>
    <col min="12801" max="12801" width="12.44140625" customWidth="1"/>
    <col min="12806" max="12806" width="21.44140625" customWidth="1"/>
    <col min="12807" max="12807" width="13.33203125" customWidth="1"/>
    <col min="12811" max="12811" width="9.5546875" bestFit="1" customWidth="1"/>
    <col min="13057" max="13057" width="12.44140625" customWidth="1"/>
    <col min="13062" max="13062" width="21.44140625" customWidth="1"/>
    <col min="13063" max="13063" width="13.33203125" customWidth="1"/>
    <col min="13067" max="13067" width="9.5546875" bestFit="1" customWidth="1"/>
    <col min="13313" max="13313" width="12.44140625" customWidth="1"/>
    <col min="13318" max="13318" width="21.44140625" customWidth="1"/>
    <col min="13319" max="13319" width="13.33203125" customWidth="1"/>
    <col min="13323" max="13323" width="9.5546875" bestFit="1" customWidth="1"/>
    <col min="13569" max="13569" width="12.44140625" customWidth="1"/>
    <col min="13574" max="13574" width="21.44140625" customWidth="1"/>
    <col min="13575" max="13575" width="13.33203125" customWidth="1"/>
    <col min="13579" max="13579" width="9.5546875" bestFit="1" customWidth="1"/>
    <col min="13825" max="13825" width="12.44140625" customWidth="1"/>
    <col min="13830" max="13830" width="21.44140625" customWidth="1"/>
    <col min="13831" max="13831" width="13.33203125" customWidth="1"/>
    <col min="13835" max="13835" width="9.5546875" bestFit="1" customWidth="1"/>
    <col min="14081" max="14081" width="12.44140625" customWidth="1"/>
    <col min="14086" max="14086" width="21.44140625" customWidth="1"/>
    <col min="14087" max="14087" width="13.33203125" customWidth="1"/>
    <col min="14091" max="14091" width="9.5546875" bestFit="1" customWidth="1"/>
    <col min="14337" max="14337" width="12.44140625" customWidth="1"/>
    <col min="14342" max="14342" width="21.44140625" customWidth="1"/>
    <col min="14343" max="14343" width="13.33203125" customWidth="1"/>
    <col min="14347" max="14347" width="9.5546875" bestFit="1" customWidth="1"/>
    <col min="14593" max="14593" width="12.44140625" customWidth="1"/>
    <col min="14598" max="14598" width="21.44140625" customWidth="1"/>
    <col min="14599" max="14599" width="13.33203125" customWidth="1"/>
    <col min="14603" max="14603" width="9.5546875" bestFit="1" customWidth="1"/>
    <col min="14849" max="14849" width="12.44140625" customWidth="1"/>
    <col min="14854" max="14854" width="21.44140625" customWidth="1"/>
    <col min="14855" max="14855" width="13.33203125" customWidth="1"/>
    <col min="14859" max="14859" width="9.5546875" bestFit="1" customWidth="1"/>
    <col min="15105" max="15105" width="12.44140625" customWidth="1"/>
    <col min="15110" max="15110" width="21.44140625" customWidth="1"/>
    <col min="15111" max="15111" width="13.33203125" customWidth="1"/>
    <col min="15115" max="15115" width="9.5546875" bestFit="1" customWidth="1"/>
    <col min="15361" max="15361" width="12.44140625" customWidth="1"/>
    <col min="15366" max="15366" width="21.44140625" customWidth="1"/>
    <col min="15367" max="15367" width="13.33203125" customWidth="1"/>
    <col min="15371" max="15371" width="9.5546875" bestFit="1" customWidth="1"/>
    <col min="15617" max="15617" width="12.44140625" customWidth="1"/>
    <col min="15622" max="15622" width="21.44140625" customWidth="1"/>
    <col min="15623" max="15623" width="13.33203125" customWidth="1"/>
    <col min="15627" max="15627" width="9.5546875" bestFit="1" customWidth="1"/>
    <col min="15873" max="15873" width="12.44140625" customWidth="1"/>
    <col min="15878" max="15878" width="21.44140625" customWidth="1"/>
    <col min="15879" max="15879" width="13.33203125" customWidth="1"/>
    <col min="15883" max="15883" width="9.5546875" bestFit="1" customWidth="1"/>
    <col min="16129" max="16129" width="12.44140625" customWidth="1"/>
    <col min="16134" max="16134" width="21.44140625" customWidth="1"/>
    <col min="16135" max="16135" width="13.33203125" customWidth="1"/>
    <col min="16139" max="16139" width="9.5546875" bestFit="1" customWidth="1"/>
  </cols>
  <sheetData>
    <row r="1" spans="1:11" ht="121.95" customHeight="1">
      <c r="A1" s="651" t="str">
        <f>RESUMO!A1</f>
        <v>CONSTRUTORA XINGU A N LTDA                                                                                                                                                                                                                                                                                                                                                             CNPJ: 29.423.776/0001-04, INSC. ESTADUAL : 15.814.552-6, INS MUNICIPAL; 442.066-2                                                                                                                                                                                                                                                ENDEREÇO: Rua Municipalidade , 985 , Edf Mirai office, Belém-PA, CEP 66.050-350                                                                                                                                                                                                                                                                      CONTATOS: 91-980988182                                                                                                                                                                                                                                                                                                                                                                                            EMAIL: construtoraxinguserv@gmail.com                                                                                                                                                                                                                                                                                                                                               BANCO: Inter, ag 0001, c/c 276832124                                                                                                                                                                                                                                                                                                                                                                    VALIDADE: 90 DIAS</v>
      </c>
      <c r="B1" s="652"/>
      <c r="C1" s="652"/>
      <c r="D1" s="652"/>
      <c r="E1" s="652"/>
      <c r="F1" s="652"/>
      <c r="G1" s="652"/>
      <c r="H1" s="652"/>
      <c r="I1" s="653"/>
    </row>
    <row r="2" spans="1:11">
      <c r="A2" s="654"/>
      <c r="B2" s="655"/>
      <c r="C2" s="655"/>
      <c r="D2" s="655"/>
      <c r="E2" s="655"/>
      <c r="F2" s="655"/>
      <c r="G2" s="655"/>
      <c r="H2" s="655"/>
      <c r="I2" s="656"/>
    </row>
    <row r="3" spans="1:11">
      <c r="A3" s="657"/>
      <c r="B3" s="658"/>
      <c r="C3" s="658"/>
      <c r="D3" s="658"/>
      <c r="E3" s="658"/>
      <c r="F3" s="658"/>
      <c r="G3" s="658"/>
      <c r="H3" s="658"/>
      <c r="I3" s="659"/>
    </row>
    <row r="4" spans="1:11">
      <c r="A4" s="657" t="str">
        <f>ORÇAMENTO!A8</f>
        <v>TOMADA DE PREÇOS Nº 2.2023-009-PMVX</v>
      </c>
      <c r="B4" s="658"/>
      <c r="C4" s="658"/>
      <c r="D4" s="658"/>
      <c r="E4" s="658"/>
      <c r="F4" s="658"/>
      <c r="G4" s="658"/>
      <c r="H4" s="658"/>
      <c r="I4" s="659"/>
    </row>
    <row r="5" spans="1:11" ht="35.25" customHeight="1">
      <c r="A5" s="288"/>
      <c r="B5" s="344"/>
      <c r="C5" s="344"/>
      <c r="D5" s="344"/>
      <c r="E5" s="344"/>
      <c r="F5" s="344"/>
      <c r="G5" s="344"/>
      <c r="H5" s="344"/>
      <c r="I5" s="289"/>
    </row>
    <row r="6" spans="1:11" ht="21">
      <c r="A6" s="660" t="s">
        <v>357</v>
      </c>
      <c r="B6" s="661"/>
      <c r="C6" s="661"/>
      <c r="D6" s="661"/>
      <c r="E6" s="661"/>
      <c r="F6" s="661"/>
      <c r="G6" s="661"/>
      <c r="H6" s="661"/>
      <c r="I6" s="662"/>
    </row>
    <row r="7" spans="1:11" ht="49.5" customHeight="1">
      <c r="A7" s="290"/>
      <c r="B7" s="144"/>
      <c r="C7" s="144"/>
      <c r="D7" s="144"/>
      <c r="E7" s="144"/>
      <c r="F7" s="144"/>
      <c r="G7" s="144"/>
      <c r="H7" s="144"/>
      <c r="I7" s="291"/>
    </row>
    <row r="8" spans="1:11">
      <c r="A8" s="290"/>
      <c r="B8" s="144"/>
      <c r="C8" s="144"/>
      <c r="D8" s="144"/>
      <c r="E8" s="144"/>
      <c r="F8" s="144"/>
      <c r="G8" s="144"/>
      <c r="H8" s="144"/>
      <c r="I8" s="291"/>
    </row>
    <row r="9" spans="1:11" ht="15">
      <c r="A9" s="290"/>
      <c r="B9" s="632" t="s">
        <v>358</v>
      </c>
      <c r="C9" s="627" t="s">
        <v>359</v>
      </c>
      <c r="D9" s="628"/>
      <c r="E9" s="628"/>
      <c r="F9" s="628"/>
      <c r="G9" s="629"/>
      <c r="H9" s="144"/>
      <c r="I9" s="291"/>
    </row>
    <row r="10" spans="1:11" ht="15">
      <c r="A10" s="290"/>
      <c r="B10" s="632"/>
      <c r="C10" s="630" t="s">
        <v>360</v>
      </c>
      <c r="D10" s="631"/>
      <c r="E10" s="631"/>
      <c r="F10" s="631"/>
      <c r="G10" s="629"/>
      <c r="H10" s="144"/>
      <c r="I10" s="291"/>
    </row>
    <row r="11" spans="1:11">
      <c r="A11" s="290"/>
      <c r="B11" s="144"/>
      <c r="C11" s="144"/>
      <c r="D11" s="144"/>
      <c r="E11" s="144"/>
      <c r="F11" s="144"/>
      <c r="G11" s="144"/>
      <c r="H11" s="144"/>
      <c r="I11" s="291"/>
    </row>
    <row r="12" spans="1:11">
      <c r="A12" s="290"/>
      <c r="B12" s="144"/>
      <c r="C12" s="144"/>
      <c r="D12" s="144"/>
      <c r="E12" s="144"/>
      <c r="F12" s="144"/>
      <c r="G12" s="144"/>
      <c r="H12" s="144"/>
      <c r="I12" s="291"/>
    </row>
    <row r="13" spans="1:11" ht="20.100000000000001" customHeight="1">
      <c r="A13" s="290"/>
      <c r="B13" s="345" t="s">
        <v>361</v>
      </c>
      <c r="C13" s="144"/>
      <c r="D13" s="144"/>
      <c r="E13" s="144"/>
      <c r="F13" s="292">
        <v>3.7999999999999999E-2</v>
      </c>
      <c r="G13" s="144"/>
      <c r="H13" s="144"/>
      <c r="I13" s="291"/>
      <c r="K13" s="293">
        <f>F13</f>
        <v>3.7999999999999999E-2</v>
      </c>
    </row>
    <row r="14" spans="1:11" ht="20.100000000000001" customHeight="1">
      <c r="A14" s="290"/>
      <c r="B14" s="345" t="s">
        <v>362</v>
      </c>
      <c r="C14" s="144"/>
      <c r="D14" s="144"/>
      <c r="E14" s="144"/>
      <c r="F14" s="292">
        <v>1.6000000000000001E-3</v>
      </c>
      <c r="G14" s="144"/>
      <c r="H14" s="144"/>
      <c r="I14" s="294"/>
      <c r="K14" s="293">
        <f t="shared" ref="K14:K23" si="0">F14</f>
        <v>1.6000000000000001E-3</v>
      </c>
    </row>
    <row r="15" spans="1:11" ht="20.100000000000001" customHeight="1">
      <c r="A15" s="290"/>
      <c r="B15" s="345" t="s">
        <v>363</v>
      </c>
      <c r="C15" s="144"/>
      <c r="D15" s="144"/>
      <c r="E15" s="144"/>
      <c r="F15" s="292">
        <v>5.0000000000000001E-3</v>
      </c>
      <c r="G15" s="144"/>
      <c r="H15" s="144"/>
      <c r="I15" s="291"/>
      <c r="K15" s="293">
        <f t="shared" si="0"/>
        <v>5.0000000000000001E-3</v>
      </c>
    </row>
    <row r="16" spans="1:11" ht="20.100000000000001" customHeight="1">
      <c r="A16" s="290"/>
      <c r="B16" s="345" t="s">
        <v>364</v>
      </c>
      <c r="C16" s="144"/>
      <c r="D16" s="144"/>
      <c r="E16" s="144"/>
      <c r="F16" s="292">
        <v>1.6000000000000001E-3</v>
      </c>
      <c r="G16" s="144"/>
      <c r="H16" s="144"/>
      <c r="I16" s="291"/>
      <c r="K16" s="293">
        <f t="shared" si="0"/>
        <v>1.6000000000000001E-3</v>
      </c>
    </row>
    <row r="17" spans="1:14" ht="20.100000000000001" customHeight="1">
      <c r="A17" s="290"/>
      <c r="B17" s="345" t="s">
        <v>365</v>
      </c>
      <c r="C17" s="144"/>
      <c r="D17" s="144"/>
      <c r="E17" s="144"/>
      <c r="F17" s="292">
        <v>1.0200000000000001E-2</v>
      </c>
      <c r="G17" s="144"/>
      <c r="H17" s="144"/>
      <c r="I17" s="291"/>
      <c r="K17" s="295">
        <f t="shared" si="0"/>
        <v>1.0200000000000001E-2</v>
      </c>
    </row>
    <row r="18" spans="1:14" ht="20.100000000000001" customHeight="1">
      <c r="A18" s="290"/>
      <c r="B18" s="345" t="s">
        <v>366</v>
      </c>
      <c r="C18" s="144"/>
      <c r="D18" s="144"/>
      <c r="E18" s="144"/>
      <c r="F18" s="292">
        <v>6.6400000000000001E-2</v>
      </c>
      <c r="G18" s="144"/>
      <c r="H18" s="144"/>
      <c r="I18" s="291"/>
      <c r="K18" s="293">
        <f t="shared" si="0"/>
        <v>6.6400000000000001E-2</v>
      </c>
    </row>
    <row r="19" spans="1:14" ht="20.100000000000001" customHeight="1">
      <c r="A19" s="290"/>
      <c r="B19" s="345" t="s">
        <v>367</v>
      </c>
      <c r="C19" s="144"/>
      <c r="D19" s="144"/>
      <c r="E19" s="144"/>
      <c r="F19" s="292">
        <f>SUM(F20:F23)</f>
        <v>0.13150000000000001</v>
      </c>
      <c r="G19" s="144"/>
      <c r="H19" s="144"/>
      <c r="I19" s="291"/>
      <c r="K19" s="293">
        <f t="shared" si="0"/>
        <v>0.13150000000000001</v>
      </c>
    </row>
    <row r="20" spans="1:14" ht="20.100000000000001" customHeight="1">
      <c r="A20" s="290"/>
      <c r="B20" s="345"/>
      <c r="C20" s="144" t="s">
        <v>368</v>
      </c>
      <c r="D20" s="144"/>
      <c r="E20" s="144"/>
      <c r="F20" s="384">
        <v>0.05</v>
      </c>
      <c r="G20" s="144"/>
      <c r="H20" s="144"/>
      <c r="I20" s="291"/>
      <c r="K20" s="293">
        <f t="shared" si="0"/>
        <v>0.05</v>
      </c>
    </row>
    <row r="21" spans="1:14" ht="20.100000000000001" customHeight="1">
      <c r="A21" s="290"/>
      <c r="B21" s="345"/>
      <c r="C21" s="144" t="s">
        <v>369</v>
      </c>
      <c r="D21" s="144"/>
      <c r="E21" s="144"/>
      <c r="F21" s="384">
        <v>6.4999999999999997E-3</v>
      </c>
      <c r="G21" s="144"/>
      <c r="H21" s="144"/>
      <c r="I21" s="291"/>
      <c r="K21" s="293">
        <f t="shared" si="0"/>
        <v>6.4999999999999997E-3</v>
      </c>
    </row>
    <row r="22" spans="1:14" ht="20.100000000000001" customHeight="1">
      <c r="A22" s="290"/>
      <c r="B22" s="345"/>
      <c r="C22" s="144" t="s">
        <v>370</v>
      </c>
      <c r="D22" s="144"/>
      <c r="E22" s="144"/>
      <c r="F22" s="384">
        <v>0.03</v>
      </c>
      <c r="G22" s="144"/>
      <c r="H22" s="144"/>
      <c r="I22" s="291"/>
      <c r="K22" s="293">
        <f t="shared" si="0"/>
        <v>0.03</v>
      </c>
    </row>
    <row r="23" spans="1:14" ht="20.100000000000001" customHeight="1">
      <c r="A23" s="290"/>
      <c r="B23" s="345"/>
      <c r="C23" s="346" t="s">
        <v>371</v>
      </c>
      <c r="D23" s="144"/>
      <c r="E23" s="144"/>
      <c r="F23" s="292">
        <v>4.4999999999999998E-2</v>
      </c>
      <c r="G23" s="144"/>
      <c r="H23" s="144"/>
      <c r="I23" s="291"/>
      <c r="K23" s="293">
        <f t="shared" si="0"/>
        <v>4.4999999999999998E-2</v>
      </c>
    </row>
    <row r="24" spans="1:14">
      <c r="A24" s="290"/>
      <c r="B24" s="144"/>
      <c r="C24" s="144"/>
      <c r="D24" s="144"/>
      <c r="E24" s="144"/>
      <c r="F24" s="144"/>
      <c r="G24" s="144"/>
      <c r="H24" s="144"/>
      <c r="I24" s="291"/>
    </row>
    <row r="25" spans="1:14">
      <c r="A25" s="290"/>
      <c r="B25" s="144"/>
      <c r="C25" s="144"/>
      <c r="D25" s="144"/>
      <c r="E25" s="144"/>
      <c r="F25" s="144"/>
      <c r="G25" s="144"/>
      <c r="H25" s="144"/>
      <c r="I25" s="291"/>
    </row>
    <row r="26" spans="1:14" ht="12.75" customHeight="1">
      <c r="A26" s="290"/>
      <c r="B26" s="632"/>
      <c r="C26" s="633"/>
      <c r="D26" s="634"/>
      <c r="E26" s="634"/>
      <c r="F26" s="634"/>
      <c r="G26" s="629"/>
      <c r="H26" s="144"/>
      <c r="I26" s="291"/>
    </row>
    <row r="27" spans="1:14" ht="12.75" customHeight="1">
      <c r="A27" s="290"/>
      <c r="B27" s="632"/>
      <c r="C27" s="635"/>
      <c r="D27" s="636"/>
      <c r="E27" s="636"/>
      <c r="F27" s="636"/>
      <c r="G27" s="629"/>
      <c r="H27" s="144"/>
      <c r="I27" s="291"/>
    </row>
    <row r="28" spans="1:14">
      <c r="A28" s="290"/>
      <c r="B28" s="144"/>
      <c r="C28" s="144"/>
      <c r="D28" s="144"/>
      <c r="E28" s="144"/>
      <c r="F28" s="144"/>
      <c r="G28" s="144"/>
      <c r="H28" s="144"/>
      <c r="I28" s="291"/>
    </row>
    <row r="29" spans="1:14">
      <c r="A29" s="290"/>
      <c r="B29" s="144"/>
      <c r="C29" s="144"/>
      <c r="D29" s="144"/>
      <c r="E29" s="144"/>
      <c r="F29" s="144"/>
      <c r="G29" s="144"/>
      <c r="H29" s="144"/>
      <c r="I29" s="291"/>
    </row>
    <row r="30" spans="1:14" ht="15">
      <c r="A30" s="290"/>
      <c r="B30" s="632" t="s">
        <v>358</v>
      </c>
      <c r="C30" s="637">
        <f>(1+K13+K14+K15+K16)*(1+K17)*(1+K18)</f>
        <v>1.1270474903359999</v>
      </c>
      <c r="D30" s="637"/>
      <c r="E30" s="637"/>
      <c r="F30" s="637"/>
      <c r="G30" s="629">
        <v>-1</v>
      </c>
      <c r="H30" s="144"/>
      <c r="I30" s="291"/>
      <c r="K30">
        <f>(1+0.0099)*(1+0.08)</f>
        <v>1.090692</v>
      </c>
      <c r="L30">
        <f>C30*K30</f>
        <v>1.2292616813295525</v>
      </c>
      <c r="M30">
        <f>L30/C31</f>
        <v>1.4153847798843435</v>
      </c>
      <c r="N30">
        <f>M30-1</f>
        <v>0.41538477988434352</v>
      </c>
    </row>
    <row r="31" spans="1:14" ht="15">
      <c r="A31" s="290"/>
      <c r="B31" s="632"/>
      <c r="C31" s="638">
        <f>(1-(K20+K21+F22+F23))</f>
        <v>0.86850000000000005</v>
      </c>
      <c r="D31" s="639"/>
      <c r="E31" s="639"/>
      <c r="F31" s="639"/>
      <c r="G31" s="629"/>
      <c r="H31" s="144"/>
      <c r="I31" s="291"/>
    </row>
    <row r="32" spans="1:14">
      <c r="A32" s="290"/>
      <c r="B32" s="144"/>
      <c r="C32" s="144"/>
      <c r="D32" s="144"/>
      <c r="E32" s="144"/>
      <c r="F32" s="144"/>
      <c r="G32" s="144"/>
      <c r="H32" s="144"/>
      <c r="I32" s="291"/>
    </row>
    <row r="33" spans="1:11" ht="12.75" customHeight="1">
      <c r="A33" s="290"/>
      <c r="B33" s="640" t="s">
        <v>358</v>
      </c>
      <c r="C33" s="641">
        <f>(C30/C31)-1</f>
        <v>0.29769428939090381</v>
      </c>
      <c r="D33" s="641"/>
      <c r="E33" s="641"/>
      <c r="F33" s="641"/>
      <c r="G33" s="144"/>
      <c r="H33" s="144"/>
      <c r="I33" s="291"/>
    </row>
    <row r="34" spans="1:11" ht="12.75" customHeight="1">
      <c r="A34" s="290"/>
      <c r="B34" s="640"/>
      <c r="C34" s="641"/>
      <c r="D34" s="641"/>
      <c r="E34" s="641"/>
      <c r="F34" s="641"/>
      <c r="G34" s="144"/>
      <c r="H34" s="144"/>
      <c r="I34" s="291"/>
    </row>
    <row r="35" spans="1:11">
      <c r="A35" s="290"/>
      <c r="B35" s="144"/>
      <c r="C35" s="144"/>
      <c r="D35" s="144"/>
      <c r="E35" s="144"/>
      <c r="F35" s="144"/>
      <c r="G35" s="144"/>
      <c r="H35" s="144"/>
      <c r="I35" s="291"/>
      <c r="K35" s="296"/>
    </row>
    <row r="36" spans="1:11">
      <c r="A36" s="290"/>
      <c r="B36" s="144"/>
      <c r="C36" s="144"/>
      <c r="D36" s="144"/>
      <c r="E36" s="144"/>
      <c r="F36" s="144"/>
      <c r="G36" s="144"/>
      <c r="H36" s="144"/>
      <c r="I36" s="291"/>
    </row>
    <row r="37" spans="1:11">
      <c r="A37" s="297" t="s">
        <v>372</v>
      </c>
      <c r="B37" s="144"/>
      <c r="C37" s="144"/>
      <c r="D37" s="144"/>
      <c r="E37" s="144"/>
      <c r="F37" s="144"/>
      <c r="G37" s="144"/>
      <c r="H37" s="144"/>
      <c r="I37" s="291"/>
    </row>
    <row r="38" spans="1:11">
      <c r="A38" s="298"/>
      <c r="I38" s="294"/>
    </row>
    <row r="39" spans="1:11" ht="29.25" customHeight="1">
      <c r="A39" s="642"/>
      <c r="B39" s="643"/>
      <c r="C39" s="643"/>
      <c r="D39" s="643"/>
      <c r="E39" s="643"/>
      <c r="F39" s="643"/>
      <c r="G39" s="643"/>
      <c r="H39" s="643"/>
      <c r="I39" s="644"/>
    </row>
    <row r="40" spans="1:11">
      <c r="A40" s="645" t="str">
        <f>ORÇAMENTO!A43</f>
        <v>Vitória do Xingu, PA - 26 de dezembro de 2023</v>
      </c>
      <c r="B40" s="646"/>
      <c r="C40" s="646"/>
      <c r="D40" s="646"/>
      <c r="E40" s="646"/>
      <c r="F40" s="646"/>
      <c r="G40" s="646"/>
      <c r="H40" s="646"/>
      <c r="I40" s="647"/>
    </row>
    <row r="41" spans="1:11" ht="144" customHeight="1" thickBot="1">
      <c r="A41" s="648"/>
      <c r="B41" s="649"/>
      <c r="C41" s="649"/>
      <c r="D41" s="649"/>
      <c r="E41" s="649"/>
      <c r="F41" s="649"/>
      <c r="G41" s="649"/>
      <c r="H41" s="649"/>
      <c r="I41" s="650"/>
    </row>
    <row r="404" spans="1:13">
      <c r="A404" s="626">
        <f>I398+I359+I333+I330+I327+I316+I299+I289+I279+I270+I266+I270++I256+I239+I230+I166+I123+I70+I49+I39</f>
        <v>0</v>
      </c>
      <c r="B404" s="626"/>
      <c r="C404" s="626"/>
      <c r="D404" s="626"/>
      <c r="E404" s="626"/>
      <c r="F404" s="626"/>
      <c r="G404" s="626"/>
      <c r="H404" s="626"/>
      <c r="I404" s="626"/>
      <c r="J404">
        <f>I398+I359+I333+I330+I327+I316+I299+I289+I279+I266+I256+I239+I230+I166+I123+I70+I49+I39+I31+I14</f>
        <v>0</v>
      </c>
      <c r="M404">
        <f>A404*1.2527</f>
        <v>0</v>
      </c>
    </row>
    <row r="405" spans="1:13">
      <c r="A405" s="626">
        <f>I14+I31+I39+I49+I70+I123+I166+I230+I239+I256+I266+I270+I279+I289+I299+I316+I327+I330+I333+I359+I398</f>
        <v>0</v>
      </c>
      <c r="B405" s="626"/>
      <c r="C405" s="626"/>
      <c r="D405" s="626"/>
      <c r="E405" s="626"/>
      <c r="F405" s="626"/>
      <c r="G405" s="626"/>
      <c r="H405" s="626"/>
      <c r="I405" s="626"/>
      <c r="J405">
        <f>J14+J31+J39+J49+J70+J123+J166+J230+J239+J256+J266+J270+J279+J289+J299+J316+J327+J330+J333+J359+J398</f>
        <v>0</v>
      </c>
    </row>
  </sheetData>
  <mergeCells count="24">
    <mergeCell ref="A39:I39"/>
    <mergeCell ref="A40:I40"/>
    <mergeCell ref="A41:I41"/>
    <mergeCell ref="A1:I1"/>
    <mergeCell ref="A2:I2"/>
    <mergeCell ref="A3:I3"/>
    <mergeCell ref="A4:I4"/>
    <mergeCell ref="A6:I6"/>
    <mergeCell ref="A404:I404"/>
    <mergeCell ref="A405:I405"/>
    <mergeCell ref="C9:F9"/>
    <mergeCell ref="G9:G10"/>
    <mergeCell ref="C10:F10"/>
    <mergeCell ref="B26:B27"/>
    <mergeCell ref="C26:F26"/>
    <mergeCell ref="G26:G27"/>
    <mergeCell ref="C27:F27"/>
    <mergeCell ref="B30:B31"/>
    <mergeCell ref="C30:F30"/>
    <mergeCell ref="G30:G31"/>
    <mergeCell ref="C31:F31"/>
    <mergeCell ref="B33:B34"/>
    <mergeCell ref="B9:B10"/>
    <mergeCell ref="C33:F34"/>
  </mergeCells>
  <printOptions horizontalCentered="1"/>
  <pageMargins left="0.51181102362204722" right="0.51181102362204722" top="0.78740157480314965" bottom="0.78740157480314965" header="0.31496062992125984" footer="0.31496062992125984"/>
  <pageSetup paperSize="9" scale="80"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04"/>
  <sheetViews>
    <sheetView view="pageBreakPreview" zoomScaleSheetLayoutView="100" workbookViewId="0">
      <selection activeCell="I50" sqref="I50"/>
    </sheetView>
  </sheetViews>
  <sheetFormatPr defaultColWidth="9.109375" defaultRowHeight="13.2"/>
  <cols>
    <col min="1" max="1" width="9.6640625" style="300" customWidth="1"/>
    <col min="2" max="2" width="39" style="300" customWidth="1"/>
    <col min="3" max="3" width="39.33203125" style="300" customWidth="1"/>
    <col min="4" max="4" width="17.5546875" style="300" customWidth="1"/>
    <col min="5" max="5" width="16.6640625" style="300" customWidth="1"/>
    <col min="6" max="12" width="9.109375" style="300"/>
    <col min="13" max="13" width="2" style="300" bestFit="1" customWidth="1"/>
    <col min="14" max="256" width="9.109375" style="300"/>
    <col min="257" max="257" width="7.44140625" style="300" customWidth="1"/>
    <col min="258" max="258" width="26.5546875" style="300" customWidth="1"/>
    <col min="259" max="259" width="30.6640625" style="300" customWidth="1"/>
    <col min="260" max="260" width="11.109375" style="300" customWidth="1"/>
    <col min="261" max="261" width="14.33203125" style="300" customWidth="1"/>
    <col min="262" max="512" width="9.109375" style="300"/>
    <col min="513" max="513" width="7.44140625" style="300" customWidth="1"/>
    <col min="514" max="514" width="26.5546875" style="300" customWidth="1"/>
    <col min="515" max="515" width="30.6640625" style="300" customWidth="1"/>
    <col min="516" max="516" width="11.109375" style="300" customWidth="1"/>
    <col min="517" max="517" width="14.33203125" style="300" customWidth="1"/>
    <col min="518" max="768" width="9.109375" style="300"/>
    <col min="769" max="769" width="7.44140625" style="300" customWidth="1"/>
    <col min="770" max="770" width="26.5546875" style="300" customWidth="1"/>
    <col min="771" max="771" width="30.6640625" style="300" customWidth="1"/>
    <col min="772" max="772" width="11.109375" style="300" customWidth="1"/>
    <col min="773" max="773" width="14.33203125" style="300" customWidth="1"/>
    <col min="774" max="1024" width="9.109375" style="300"/>
    <col min="1025" max="1025" width="7.44140625" style="300" customWidth="1"/>
    <col min="1026" max="1026" width="26.5546875" style="300" customWidth="1"/>
    <col min="1027" max="1027" width="30.6640625" style="300" customWidth="1"/>
    <col min="1028" max="1028" width="11.109375" style="300" customWidth="1"/>
    <col min="1029" max="1029" width="14.33203125" style="300" customWidth="1"/>
    <col min="1030" max="1280" width="9.109375" style="300"/>
    <col min="1281" max="1281" width="7.44140625" style="300" customWidth="1"/>
    <col min="1282" max="1282" width="26.5546875" style="300" customWidth="1"/>
    <col min="1283" max="1283" width="30.6640625" style="300" customWidth="1"/>
    <col min="1284" max="1284" width="11.109375" style="300" customWidth="1"/>
    <col min="1285" max="1285" width="14.33203125" style="300" customWidth="1"/>
    <col min="1286" max="1536" width="9.109375" style="300"/>
    <col min="1537" max="1537" width="7.44140625" style="300" customWidth="1"/>
    <col min="1538" max="1538" width="26.5546875" style="300" customWidth="1"/>
    <col min="1539" max="1539" width="30.6640625" style="300" customWidth="1"/>
    <col min="1540" max="1540" width="11.109375" style="300" customWidth="1"/>
    <col min="1541" max="1541" width="14.33203125" style="300" customWidth="1"/>
    <col min="1542" max="1792" width="9.109375" style="300"/>
    <col min="1793" max="1793" width="7.44140625" style="300" customWidth="1"/>
    <col min="1794" max="1794" width="26.5546875" style="300" customWidth="1"/>
    <col min="1795" max="1795" width="30.6640625" style="300" customWidth="1"/>
    <col min="1796" max="1796" width="11.109375" style="300" customWidth="1"/>
    <col min="1797" max="1797" width="14.33203125" style="300" customWidth="1"/>
    <col min="1798" max="2048" width="9.109375" style="300"/>
    <col min="2049" max="2049" width="7.44140625" style="300" customWidth="1"/>
    <col min="2050" max="2050" width="26.5546875" style="300" customWidth="1"/>
    <col min="2051" max="2051" width="30.6640625" style="300" customWidth="1"/>
    <col min="2052" max="2052" width="11.109375" style="300" customWidth="1"/>
    <col min="2053" max="2053" width="14.33203125" style="300" customWidth="1"/>
    <col min="2054" max="2304" width="9.109375" style="300"/>
    <col min="2305" max="2305" width="7.44140625" style="300" customWidth="1"/>
    <col min="2306" max="2306" width="26.5546875" style="300" customWidth="1"/>
    <col min="2307" max="2307" width="30.6640625" style="300" customWidth="1"/>
    <col min="2308" max="2308" width="11.109375" style="300" customWidth="1"/>
    <col min="2309" max="2309" width="14.33203125" style="300" customWidth="1"/>
    <col min="2310" max="2560" width="9.109375" style="300"/>
    <col min="2561" max="2561" width="7.44140625" style="300" customWidth="1"/>
    <col min="2562" max="2562" width="26.5546875" style="300" customWidth="1"/>
    <col min="2563" max="2563" width="30.6640625" style="300" customWidth="1"/>
    <col min="2564" max="2564" width="11.109375" style="300" customWidth="1"/>
    <col min="2565" max="2565" width="14.33203125" style="300" customWidth="1"/>
    <col min="2566" max="2816" width="9.109375" style="300"/>
    <col min="2817" max="2817" width="7.44140625" style="300" customWidth="1"/>
    <col min="2818" max="2818" width="26.5546875" style="300" customWidth="1"/>
    <col min="2819" max="2819" width="30.6640625" style="300" customWidth="1"/>
    <col min="2820" max="2820" width="11.109375" style="300" customWidth="1"/>
    <col min="2821" max="2821" width="14.33203125" style="300" customWidth="1"/>
    <col min="2822" max="3072" width="9.109375" style="300"/>
    <col min="3073" max="3073" width="7.44140625" style="300" customWidth="1"/>
    <col min="3074" max="3074" width="26.5546875" style="300" customWidth="1"/>
    <col min="3075" max="3075" width="30.6640625" style="300" customWidth="1"/>
    <col min="3076" max="3076" width="11.109375" style="300" customWidth="1"/>
    <col min="3077" max="3077" width="14.33203125" style="300" customWidth="1"/>
    <col min="3078" max="3328" width="9.109375" style="300"/>
    <col min="3329" max="3329" width="7.44140625" style="300" customWidth="1"/>
    <col min="3330" max="3330" width="26.5546875" style="300" customWidth="1"/>
    <col min="3331" max="3331" width="30.6640625" style="300" customWidth="1"/>
    <col min="3332" max="3332" width="11.109375" style="300" customWidth="1"/>
    <col min="3333" max="3333" width="14.33203125" style="300" customWidth="1"/>
    <col min="3334" max="3584" width="9.109375" style="300"/>
    <col min="3585" max="3585" width="7.44140625" style="300" customWidth="1"/>
    <col min="3586" max="3586" width="26.5546875" style="300" customWidth="1"/>
    <col min="3587" max="3587" width="30.6640625" style="300" customWidth="1"/>
    <col min="3588" max="3588" width="11.109375" style="300" customWidth="1"/>
    <col min="3589" max="3589" width="14.33203125" style="300" customWidth="1"/>
    <col min="3590" max="3840" width="9.109375" style="300"/>
    <col min="3841" max="3841" width="7.44140625" style="300" customWidth="1"/>
    <col min="3842" max="3842" width="26.5546875" style="300" customWidth="1"/>
    <col min="3843" max="3843" width="30.6640625" style="300" customWidth="1"/>
    <col min="3844" max="3844" width="11.109375" style="300" customWidth="1"/>
    <col min="3845" max="3845" width="14.33203125" style="300" customWidth="1"/>
    <col min="3846" max="4096" width="9.109375" style="300"/>
    <col min="4097" max="4097" width="7.44140625" style="300" customWidth="1"/>
    <col min="4098" max="4098" width="26.5546875" style="300" customWidth="1"/>
    <col min="4099" max="4099" width="30.6640625" style="300" customWidth="1"/>
    <col min="4100" max="4100" width="11.109375" style="300" customWidth="1"/>
    <col min="4101" max="4101" width="14.33203125" style="300" customWidth="1"/>
    <col min="4102" max="4352" width="9.109375" style="300"/>
    <col min="4353" max="4353" width="7.44140625" style="300" customWidth="1"/>
    <col min="4354" max="4354" width="26.5546875" style="300" customWidth="1"/>
    <col min="4355" max="4355" width="30.6640625" style="300" customWidth="1"/>
    <col min="4356" max="4356" width="11.109375" style="300" customWidth="1"/>
    <col min="4357" max="4357" width="14.33203125" style="300" customWidth="1"/>
    <col min="4358" max="4608" width="9.109375" style="300"/>
    <col min="4609" max="4609" width="7.44140625" style="300" customWidth="1"/>
    <col min="4610" max="4610" width="26.5546875" style="300" customWidth="1"/>
    <col min="4611" max="4611" width="30.6640625" style="300" customWidth="1"/>
    <col min="4612" max="4612" width="11.109375" style="300" customWidth="1"/>
    <col min="4613" max="4613" width="14.33203125" style="300" customWidth="1"/>
    <col min="4614" max="4864" width="9.109375" style="300"/>
    <col min="4865" max="4865" width="7.44140625" style="300" customWidth="1"/>
    <col min="4866" max="4866" width="26.5546875" style="300" customWidth="1"/>
    <col min="4867" max="4867" width="30.6640625" style="300" customWidth="1"/>
    <col min="4868" max="4868" width="11.109375" style="300" customWidth="1"/>
    <col min="4869" max="4869" width="14.33203125" style="300" customWidth="1"/>
    <col min="4870" max="5120" width="9.109375" style="300"/>
    <col min="5121" max="5121" width="7.44140625" style="300" customWidth="1"/>
    <col min="5122" max="5122" width="26.5546875" style="300" customWidth="1"/>
    <col min="5123" max="5123" width="30.6640625" style="300" customWidth="1"/>
    <col min="5124" max="5124" width="11.109375" style="300" customWidth="1"/>
    <col min="5125" max="5125" width="14.33203125" style="300" customWidth="1"/>
    <col min="5126" max="5376" width="9.109375" style="300"/>
    <col min="5377" max="5377" width="7.44140625" style="300" customWidth="1"/>
    <col min="5378" max="5378" width="26.5546875" style="300" customWidth="1"/>
    <col min="5379" max="5379" width="30.6640625" style="300" customWidth="1"/>
    <col min="5380" max="5380" width="11.109375" style="300" customWidth="1"/>
    <col min="5381" max="5381" width="14.33203125" style="300" customWidth="1"/>
    <col min="5382" max="5632" width="9.109375" style="300"/>
    <col min="5633" max="5633" width="7.44140625" style="300" customWidth="1"/>
    <col min="5634" max="5634" width="26.5546875" style="300" customWidth="1"/>
    <col min="5635" max="5635" width="30.6640625" style="300" customWidth="1"/>
    <col min="5636" max="5636" width="11.109375" style="300" customWidth="1"/>
    <col min="5637" max="5637" width="14.33203125" style="300" customWidth="1"/>
    <col min="5638" max="5888" width="9.109375" style="300"/>
    <col min="5889" max="5889" width="7.44140625" style="300" customWidth="1"/>
    <col min="5890" max="5890" width="26.5546875" style="300" customWidth="1"/>
    <col min="5891" max="5891" width="30.6640625" style="300" customWidth="1"/>
    <col min="5892" max="5892" width="11.109375" style="300" customWidth="1"/>
    <col min="5893" max="5893" width="14.33203125" style="300" customWidth="1"/>
    <col min="5894" max="6144" width="9.109375" style="300"/>
    <col min="6145" max="6145" width="7.44140625" style="300" customWidth="1"/>
    <col min="6146" max="6146" width="26.5546875" style="300" customWidth="1"/>
    <col min="6147" max="6147" width="30.6640625" style="300" customWidth="1"/>
    <col min="6148" max="6148" width="11.109375" style="300" customWidth="1"/>
    <col min="6149" max="6149" width="14.33203125" style="300" customWidth="1"/>
    <col min="6150" max="6400" width="9.109375" style="300"/>
    <col min="6401" max="6401" width="7.44140625" style="300" customWidth="1"/>
    <col min="6402" max="6402" width="26.5546875" style="300" customWidth="1"/>
    <col min="6403" max="6403" width="30.6640625" style="300" customWidth="1"/>
    <col min="6404" max="6404" width="11.109375" style="300" customWidth="1"/>
    <col min="6405" max="6405" width="14.33203125" style="300" customWidth="1"/>
    <col min="6406" max="6656" width="9.109375" style="300"/>
    <col min="6657" max="6657" width="7.44140625" style="300" customWidth="1"/>
    <col min="6658" max="6658" width="26.5546875" style="300" customWidth="1"/>
    <col min="6659" max="6659" width="30.6640625" style="300" customWidth="1"/>
    <col min="6660" max="6660" width="11.109375" style="300" customWidth="1"/>
    <col min="6661" max="6661" width="14.33203125" style="300" customWidth="1"/>
    <col min="6662" max="6912" width="9.109375" style="300"/>
    <col min="6913" max="6913" width="7.44140625" style="300" customWidth="1"/>
    <col min="6914" max="6914" width="26.5546875" style="300" customWidth="1"/>
    <col min="6915" max="6915" width="30.6640625" style="300" customWidth="1"/>
    <col min="6916" max="6916" width="11.109375" style="300" customWidth="1"/>
    <col min="6917" max="6917" width="14.33203125" style="300" customWidth="1"/>
    <col min="6918" max="7168" width="9.109375" style="300"/>
    <col min="7169" max="7169" width="7.44140625" style="300" customWidth="1"/>
    <col min="7170" max="7170" width="26.5546875" style="300" customWidth="1"/>
    <col min="7171" max="7171" width="30.6640625" style="300" customWidth="1"/>
    <col min="7172" max="7172" width="11.109375" style="300" customWidth="1"/>
    <col min="7173" max="7173" width="14.33203125" style="300" customWidth="1"/>
    <col min="7174" max="7424" width="9.109375" style="300"/>
    <col min="7425" max="7425" width="7.44140625" style="300" customWidth="1"/>
    <col min="7426" max="7426" width="26.5546875" style="300" customWidth="1"/>
    <col min="7427" max="7427" width="30.6640625" style="300" customWidth="1"/>
    <col min="7428" max="7428" width="11.109375" style="300" customWidth="1"/>
    <col min="7429" max="7429" width="14.33203125" style="300" customWidth="1"/>
    <col min="7430" max="7680" width="9.109375" style="300"/>
    <col min="7681" max="7681" width="7.44140625" style="300" customWidth="1"/>
    <col min="7682" max="7682" width="26.5546875" style="300" customWidth="1"/>
    <col min="7683" max="7683" width="30.6640625" style="300" customWidth="1"/>
    <col min="7684" max="7684" width="11.109375" style="300" customWidth="1"/>
    <col min="7685" max="7685" width="14.33203125" style="300" customWidth="1"/>
    <col min="7686" max="7936" width="9.109375" style="300"/>
    <col min="7937" max="7937" width="7.44140625" style="300" customWidth="1"/>
    <col min="7938" max="7938" width="26.5546875" style="300" customWidth="1"/>
    <col min="7939" max="7939" width="30.6640625" style="300" customWidth="1"/>
    <col min="7940" max="7940" width="11.109375" style="300" customWidth="1"/>
    <col min="7941" max="7941" width="14.33203125" style="300" customWidth="1"/>
    <col min="7942" max="8192" width="9.109375" style="300"/>
    <col min="8193" max="8193" width="7.44140625" style="300" customWidth="1"/>
    <col min="8194" max="8194" width="26.5546875" style="300" customWidth="1"/>
    <col min="8195" max="8195" width="30.6640625" style="300" customWidth="1"/>
    <col min="8196" max="8196" width="11.109375" style="300" customWidth="1"/>
    <col min="8197" max="8197" width="14.33203125" style="300" customWidth="1"/>
    <col min="8198" max="8448" width="9.109375" style="300"/>
    <col min="8449" max="8449" width="7.44140625" style="300" customWidth="1"/>
    <col min="8450" max="8450" width="26.5546875" style="300" customWidth="1"/>
    <col min="8451" max="8451" width="30.6640625" style="300" customWidth="1"/>
    <col min="8452" max="8452" width="11.109375" style="300" customWidth="1"/>
    <col min="8453" max="8453" width="14.33203125" style="300" customWidth="1"/>
    <col min="8454" max="8704" width="9.109375" style="300"/>
    <col min="8705" max="8705" width="7.44140625" style="300" customWidth="1"/>
    <col min="8706" max="8706" width="26.5546875" style="300" customWidth="1"/>
    <col min="8707" max="8707" width="30.6640625" style="300" customWidth="1"/>
    <col min="8708" max="8708" width="11.109375" style="300" customWidth="1"/>
    <col min="8709" max="8709" width="14.33203125" style="300" customWidth="1"/>
    <col min="8710" max="8960" width="9.109375" style="300"/>
    <col min="8961" max="8961" width="7.44140625" style="300" customWidth="1"/>
    <col min="8962" max="8962" width="26.5546875" style="300" customWidth="1"/>
    <col min="8963" max="8963" width="30.6640625" style="300" customWidth="1"/>
    <col min="8964" max="8964" width="11.109375" style="300" customWidth="1"/>
    <col min="8965" max="8965" width="14.33203125" style="300" customWidth="1"/>
    <col min="8966" max="9216" width="9.109375" style="300"/>
    <col min="9217" max="9217" width="7.44140625" style="300" customWidth="1"/>
    <col min="9218" max="9218" width="26.5546875" style="300" customWidth="1"/>
    <col min="9219" max="9219" width="30.6640625" style="300" customWidth="1"/>
    <col min="9220" max="9220" width="11.109375" style="300" customWidth="1"/>
    <col min="9221" max="9221" width="14.33203125" style="300" customWidth="1"/>
    <col min="9222" max="9472" width="9.109375" style="300"/>
    <col min="9473" max="9473" width="7.44140625" style="300" customWidth="1"/>
    <col min="9474" max="9474" width="26.5546875" style="300" customWidth="1"/>
    <col min="9475" max="9475" width="30.6640625" style="300" customWidth="1"/>
    <col min="9476" max="9476" width="11.109375" style="300" customWidth="1"/>
    <col min="9477" max="9477" width="14.33203125" style="300" customWidth="1"/>
    <col min="9478" max="9728" width="9.109375" style="300"/>
    <col min="9729" max="9729" width="7.44140625" style="300" customWidth="1"/>
    <col min="9730" max="9730" width="26.5546875" style="300" customWidth="1"/>
    <col min="9731" max="9731" width="30.6640625" style="300" customWidth="1"/>
    <col min="9732" max="9732" width="11.109375" style="300" customWidth="1"/>
    <col min="9733" max="9733" width="14.33203125" style="300" customWidth="1"/>
    <col min="9734" max="9984" width="9.109375" style="300"/>
    <col min="9985" max="9985" width="7.44140625" style="300" customWidth="1"/>
    <col min="9986" max="9986" width="26.5546875" style="300" customWidth="1"/>
    <col min="9987" max="9987" width="30.6640625" style="300" customWidth="1"/>
    <col min="9988" max="9988" width="11.109375" style="300" customWidth="1"/>
    <col min="9989" max="9989" width="14.33203125" style="300" customWidth="1"/>
    <col min="9990" max="10240" width="9.109375" style="300"/>
    <col min="10241" max="10241" width="7.44140625" style="300" customWidth="1"/>
    <col min="10242" max="10242" width="26.5546875" style="300" customWidth="1"/>
    <col min="10243" max="10243" width="30.6640625" style="300" customWidth="1"/>
    <col min="10244" max="10244" width="11.109375" style="300" customWidth="1"/>
    <col min="10245" max="10245" width="14.33203125" style="300" customWidth="1"/>
    <col min="10246" max="10496" width="9.109375" style="300"/>
    <col min="10497" max="10497" width="7.44140625" style="300" customWidth="1"/>
    <col min="10498" max="10498" width="26.5546875" style="300" customWidth="1"/>
    <col min="10499" max="10499" width="30.6640625" style="300" customWidth="1"/>
    <col min="10500" max="10500" width="11.109375" style="300" customWidth="1"/>
    <col min="10501" max="10501" width="14.33203125" style="300" customWidth="1"/>
    <col min="10502" max="10752" width="9.109375" style="300"/>
    <col min="10753" max="10753" width="7.44140625" style="300" customWidth="1"/>
    <col min="10754" max="10754" width="26.5546875" style="300" customWidth="1"/>
    <col min="10755" max="10755" width="30.6640625" style="300" customWidth="1"/>
    <col min="10756" max="10756" width="11.109375" style="300" customWidth="1"/>
    <col min="10757" max="10757" width="14.33203125" style="300" customWidth="1"/>
    <col min="10758" max="11008" width="9.109375" style="300"/>
    <col min="11009" max="11009" width="7.44140625" style="300" customWidth="1"/>
    <col min="11010" max="11010" width="26.5546875" style="300" customWidth="1"/>
    <col min="11011" max="11011" width="30.6640625" style="300" customWidth="1"/>
    <col min="11012" max="11012" width="11.109375" style="300" customWidth="1"/>
    <col min="11013" max="11013" width="14.33203125" style="300" customWidth="1"/>
    <col min="11014" max="11264" width="9.109375" style="300"/>
    <col min="11265" max="11265" width="7.44140625" style="300" customWidth="1"/>
    <col min="11266" max="11266" width="26.5546875" style="300" customWidth="1"/>
    <col min="11267" max="11267" width="30.6640625" style="300" customWidth="1"/>
    <col min="11268" max="11268" width="11.109375" style="300" customWidth="1"/>
    <col min="11269" max="11269" width="14.33203125" style="300" customWidth="1"/>
    <col min="11270" max="11520" width="9.109375" style="300"/>
    <col min="11521" max="11521" width="7.44140625" style="300" customWidth="1"/>
    <col min="11522" max="11522" width="26.5546875" style="300" customWidth="1"/>
    <col min="11523" max="11523" width="30.6640625" style="300" customWidth="1"/>
    <col min="11524" max="11524" width="11.109375" style="300" customWidth="1"/>
    <col min="11525" max="11525" width="14.33203125" style="300" customWidth="1"/>
    <col min="11526" max="11776" width="9.109375" style="300"/>
    <col min="11777" max="11777" width="7.44140625" style="300" customWidth="1"/>
    <col min="11778" max="11778" width="26.5546875" style="300" customWidth="1"/>
    <col min="11779" max="11779" width="30.6640625" style="300" customWidth="1"/>
    <col min="11780" max="11780" width="11.109375" style="300" customWidth="1"/>
    <col min="11781" max="11781" width="14.33203125" style="300" customWidth="1"/>
    <col min="11782" max="12032" width="9.109375" style="300"/>
    <col min="12033" max="12033" width="7.44140625" style="300" customWidth="1"/>
    <col min="12034" max="12034" width="26.5546875" style="300" customWidth="1"/>
    <col min="12035" max="12035" width="30.6640625" style="300" customWidth="1"/>
    <col min="12036" max="12036" width="11.109375" style="300" customWidth="1"/>
    <col min="12037" max="12037" width="14.33203125" style="300" customWidth="1"/>
    <col min="12038" max="12288" width="9.109375" style="300"/>
    <col min="12289" max="12289" width="7.44140625" style="300" customWidth="1"/>
    <col min="12290" max="12290" width="26.5546875" style="300" customWidth="1"/>
    <col min="12291" max="12291" width="30.6640625" style="300" customWidth="1"/>
    <col min="12292" max="12292" width="11.109375" style="300" customWidth="1"/>
    <col min="12293" max="12293" width="14.33203125" style="300" customWidth="1"/>
    <col min="12294" max="12544" width="9.109375" style="300"/>
    <col min="12545" max="12545" width="7.44140625" style="300" customWidth="1"/>
    <col min="12546" max="12546" width="26.5546875" style="300" customWidth="1"/>
    <col min="12547" max="12547" width="30.6640625" style="300" customWidth="1"/>
    <col min="12548" max="12548" width="11.109375" style="300" customWidth="1"/>
    <col min="12549" max="12549" width="14.33203125" style="300" customWidth="1"/>
    <col min="12550" max="12800" width="9.109375" style="300"/>
    <col min="12801" max="12801" width="7.44140625" style="300" customWidth="1"/>
    <col min="12802" max="12802" width="26.5546875" style="300" customWidth="1"/>
    <col min="12803" max="12803" width="30.6640625" style="300" customWidth="1"/>
    <col min="12804" max="12804" width="11.109375" style="300" customWidth="1"/>
    <col min="12805" max="12805" width="14.33203125" style="300" customWidth="1"/>
    <col min="12806" max="13056" width="9.109375" style="300"/>
    <col min="13057" max="13057" width="7.44140625" style="300" customWidth="1"/>
    <col min="13058" max="13058" width="26.5546875" style="300" customWidth="1"/>
    <col min="13059" max="13059" width="30.6640625" style="300" customWidth="1"/>
    <col min="13060" max="13060" width="11.109375" style="300" customWidth="1"/>
    <col min="13061" max="13061" width="14.33203125" style="300" customWidth="1"/>
    <col min="13062" max="13312" width="9.109375" style="300"/>
    <col min="13313" max="13313" width="7.44140625" style="300" customWidth="1"/>
    <col min="13314" max="13314" width="26.5546875" style="300" customWidth="1"/>
    <col min="13315" max="13315" width="30.6640625" style="300" customWidth="1"/>
    <col min="13316" max="13316" width="11.109375" style="300" customWidth="1"/>
    <col min="13317" max="13317" width="14.33203125" style="300" customWidth="1"/>
    <col min="13318" max="13568" width="9.109375" style="300"/>
    <col min="13569" max="13569" width="7.44140625" style="300" customWidth="1"/>
    <col min="13570" max="13570" width="26.5546875" style="300" customWidth="1"/>
    <col min="13571" max="13571" width="30.6640625" style="300" customWidth="1"/>
    <col min="13572" max="13572" width="11.109375" style="300" customWidth="1"/>
    <col min="13573" max="13573" width="14.33203125" style="300" customWidth="1"/>
    <col min="13574" max="13824" width="9.109375" style="300"/>
    <col min="13825" max="13825" width="7.44140625" style="300" customWidth="1"/>
    <col min="13826" max="13826" width="26.5546875" style="300" customWidth="1"/>
    <col min="13827" max="13827" width="30.6640625" style="300" customWidth="1"/>
    <col min="13828" max="13828" width="11.109375" style="300" customWidth="1"/>
    <col min="13829" max="13829" width="14.33203125" style="300" customWidth="1"/>
    <col min="13830" max="14080" width="9.109375" style="300"/>
    <col min="14081" max="14081" width="7.44140625" style="300" customWidth="1"/>
    <col min="14082" max="14082" width="26.5546875" style="300" customWidth="1"/>
    <col min="14083" max="14083" width="30.6640625" style="300" customWidth="1"/>
    <col min="14084" max="14084" width="11.109375" style="300" customWidth="1"/>
    <col min="14085" max="14085" width="14.33203125" style="300" customWidth="1"/>
    <col min="14086" max="14336" width="9.109375" style="300"/>
    <col min="14337" max="14337" width="7.44140625" style="300" customWidth="1"/>
    <col min="14338" max="14338" width="26.5546875" style="300" customWidth="1"/>
    <col min="14339" max="14339" width="30.6640625" style="300" customWidth="1"/>
    <col min="14340" max="14340" width="11.109375" style="300" customWidth="1"/>
    <col min="14341" max="14341" width="14.33203125" style="300" customWidth="1"/>
    <col min="14342" max="14592" width="9.109375" style="300"/>
    <col min="14593" max="14593" width="7.44140625" style="300" customWidth="1"/>
    <col min="14594" max="14594" width="26.5546875" style="300" customWidth="1"/>
    <col min="14595" max="14595" width="30.6640625" style="300" customWidth="1"/>
    <col min="14596" max="14596" width="11.109375" style="300" customWidth="1"/>
    <col min="14597" max="14597" width="14.33203125" style="300" customWidth="1"/>
    <col min="14598" max="14848" width="9.109375" style="300"/>
    <col min="14849" max="14849" width="7.44140625" style="300" customWidth="1"/>
    <col min="14850" max="14850" width="26.5546875" style="300" customWidth="1"/>
    <col min="14851" max="14851" width="30.6640625" style="300" customWidth="1"/>
    <col min="14852" max="14852" width="11.109375" style="300" customWidth="1"/>
    <col min="14853" max="14853" width="14.33203125" style="300" customWidth="1"/>
    <col min="14854" max="15104" width="9.109375" style="300"/>
    <col min="15105" max="15105" width="7.44140625" style="300" customWidth="1"/>
    <col min="15106" max="15106" width="26.5546875" style="300" customWidth="1"/>
    <col min="15107" max="15107" width="30.6640625" style="300" customWidth="1"/>
    <col min="15108" max="15108" width="11.109375" style="300" customWidth="1"/>
    <col min="15109" max="15109" width="14.33203125" style="300" customWidth="1"/>
    <col min="15110" max="15360" width="9.109375" style="300"/>
    <col min="15361" max="15361" width="7.44140625" style="300" customWidth="1"/>
    <col min="15362" max="15362" width="26.5546875" style="300" customWidth="1"/>
    <col min="15363" max="15363" width="30.6640625" style="300" customWidth="1"/>
    <col min="15364" max="15364" width="11.109375" style="300" customWidth="1"/>
    <col min="15365" max="15365" width="14.33203125" style="300" customWidth="1"/>
    <col min="15366" max="15616" width="9.109375" style="300"/>
    <col min="15617" max="15617" width="7.44140625" style="300" customWidth="1"/>
    <col min="15618" max="15618" width="26.5546875" style="300" customWidth="1"/>
    <col min="15619" max="15619" width="30.6640625" style="300" customWidth="1"/>
    <col min="15620" max="15620" width="11.109375" style="300" customWidth="1"/>
    <col min="15621" max="15621" width="14.33203125" style="300" customWidth="1"/>
    <col min="15622" max="15872" width="9.109375" style="300"/>
    <col min="15873" max="15873" width="7.44140625" style="300" customWidth="1"/>
    <col min="15874" max="15874" width="26.5546875" style="300" customWidth="1"/>
    <col min="15875" max="15875" width="30.6640625" style="300" customWidth="1"/>
    <col min="15876" max="15876" width="11.109375" style="300" customWidth="1"/>
    <col min="15877" max="15877" width="14.33203125" style="300" customWidth="1"/>
    <col min="15878" max="16128" width="9.109375" style="300"/>
    <col min="16129" max="16129" width="7.44140625" style="300" customWidth="1"/>
    <col min="16130" max="16130" width="26.5546875" style="300" customWidth="1"/>
    <col min="16131" max="16131" width="30.6640625" style="300" customWidth="1"/>
    <col min="16132" max="16132" width="11.109375" style="300" customWidth="1"/>
    <col min="16133" max="16133" width="14.33203125" style="300" customWidth="1"/>
    <col min="16134" max="16384" width="9.109375" style="300"/>
  </cols>
  <sheetData>
    <row r="1" spans="1:6" ht="103.2" customHeight="1">
      <c r="A1" s="651" t="str">
        <f>RESUMO!A1</f>
        <v>CONSTRUTORA XINGU A N LTDA                                                                                                                                                                                                                                                                                                                                                             CNPJ: 29.423.776/0001-04, INSC. ESTADUAL : 15.814.552-6, INS MUNICIPAL; 442.066-2                                                                                                                                                                                                                                                ENDEREÇO: Rua Municipalidade , 985 , Edf Mirai office, Belém-PA, CEP 66.050-350                                                                                                                                                                                                                                                                      CONTATOS: 91-980988182                                                                                                                                                                                                                                                                                                                                                                                            EMAIL: construtoraxinguserv@gmail.com                                                                                                                                                                                                                                                                                                                                               BANCO: Inter, ag 0001, c/c 276832124                                                                                                                                                                                                                                                                                                                                                                    VALIDADE: 90 DIAS</v>
      </c>
      <c r="B1" s="652"/>
      <c r="C1" s="652"/>
      <c r="D1" s="652"/>
      <c r="E1" s="653"/>
      <c r="F1" s="299"/>
    </row>
    <row r="2" spans="1:6">
      <c r="A2" s="654"/>
      <c r="B2" s="655"/>
      <c r="C2" s="655"/>
      <c r="D2" s="655"/>
      <c r="E2" s="656"/>
      <c r="F2" s="301"/>
    </row>
    <row r="3" spans="1:6" ht="12.75" customHeight="1">
      <c r="A3" s="657"/>
      <c r="B3" s="658"/>
      <c r="C3" s="658"/>
      <c r="D3" s="658"/>
      <c r="E3" s="659"/>
      <c r="F3" s="301"/>
    </row>
    <row r="4" spans="1:6" ht="12.75" customHeight="1">
      <c r="A4" s="657" t="str">
        <f>ORÇAMENTO!A8</f>
        <v>TOMADA DE PREÇOS Nº 2.2023-009-PMVX</v>
      </c>
      <c r="B4" s="658"/>
      <c r="C4" s="658"/>
      <c r="D4" s="658"/>
      <c r="E4" s="659"/>
      <c r="F4" s="301"/>
    </row>
    <row r="5" spans="1:6">
      <c r="A5" s="679" t="s">
        <v>373</v>
      </c>
      <c r="B5" s="680"/>
      <c r="C5" s="680"/>
      <c r="D5" s="680"/>
      <c r="E5" s="681"/>
    </row>
    <row r="6" spans="1:6" ht="13.8" thickBot="1">
      <c r="A6" s="682" t="s">
        <v>374</v>
      </c>
      <c r="B6" s="683"/>
      <c r="C6" s="683"/>
      <c r="D6" s="683"/>
      <c r="E6" s="684"/>
    </row>
    <row r="7" spans="1:6" ht="13.8" thickBot="1">
      <c r="A7" s="685" t="s">
        <v>375</v>
      </c>
      <c r="B7" s="685"/>
      <c r="C7" s="685"/>
      <c r="D7" s="302" t="s">
        <v>186</v>
      </c>
      <c r="E7" s="303" t="s">
        <v>187</v>
      </c>
    </row>
    <row r="8" spans="1:6" ht="13.8" thickBot="1">
      <c r="A8" s="304"/>
      <c r="B8" s="305" t="s">
        <v>376</v>
      </c>
      <c r="C8" s="305"/>
      <c r="D8" s="306" t="s">
        <v>213</v>
      </c>
      <c r="E8" s="306" t="s">
        <v>213</v>
      </c>
    </row>
    <row r="9" spans="1:6">
      <c r="A9" s="307" t="s">
        <v>377</v>
      </c>
      <c r="B9" s="670" t="s">
        <v>378</v>
      </c>
      <c r="C9" s="670"/>
      <c r="D9" s="308">
        <v>0</v>
      </c>
      <c r="E9" s="309">
        <v>0</v>
      </c>
    </row>
    <row r="10" spans="1:6">
      <c r="A10" s="310" t="s">
        <v>379</v>
      </c>
      <c r="B10" s="671" t="s">
        <v>380</v>
      </c>
      <c r="C10" s="671"/>
      <c r="D10" s="311">
        <v>0</v>
      </c>
      <c r="E10" s="312">
        <v>0</v>
      </c>
    </row>
    <row r="11" spans="1:6">
      <c r="A11" s="310" t="s">
        <v>381</v>
      </c>
      <c r="B11" s="671" t="s">
        <v>382</v>
      </c>
      <c r="C11" s="671"/>
      <c r="D11" s="311">
        <v>0</v>
      </c>
      <c r="E11" s="312">
        <v>0</v>
      </c>
    </row>
    <row r="12" spans="1:6">
      <c r="A12" s="310" t="s">
        <v>383</v>
      </c>
      <c r="B12" s="671" t="s">
        <v>384</v>
      </c>
      <c r="C12" s="671"/>
      <c r="D12" s="311">
        <v>0</v>
      </c>
      <c r="E12" s="312">
        <v>0</v>
      </c>
    </row>
    <row r="13" spans="1:6">
      <c r="A13" s="310" t="s">
        <v>385</v>
      </c>
      <c r="B13" s="671" t="s">
        <v>386</v>
      </c>
      <c r="C13" s="671"/>
      <c r="D13" s="311">
        <v>0</v>
      </c>
      <c r="E13" s="312">
        <v>0</v>
      </c>
    </row>
    <row r="14" spans="1:6">
      <c r="A14" s="310" t="s">
        <v>387</v>
      </c>
      <c r="B14" s="671" t="s">
        <v>388</v>
      </c>
      <c r="C14" s="671"/>
      <c r="D14" s="311">
        <v>0</v>
      </c>
      <c r="E14" s="312">
        <v>0</v>
      </c>
    </row>
    <row r="15" spans="1:6">
      <c r="A15" s="310" t="s">
        <v>389</v>
      </c>
      <c r="B15" s="671" t="s">
        <v>390</v>
      </c>
      <c r="C15" s="671"/>
      <c r="D15" s="311">
        <v>0.03</v>
      </c>
      <c r="E15" s="312">
        <f t="shared" ref="E15:E17" si="0">D15</f>
        <v>0.03</v>
      </c>
    </row>
    <row r="16" spans="1:6">
      <c r="A16" s="310" t="s">
        <v>391</v>
      </c>
      <c r="B16" s="671" t="s">
        <v>392</v>
      </c>
      <c r="C16" s="671"/>
      <c r="D16" s="311">
        <v>0.08</v>
      </c>
      <c r="E16" s="312">
        <f t="shared" si="0"/>
        <v>0.08</v>
      </c>
    </row>
    <row r="17" spans="1:5" ht="13.8" thickBot="1">
      <c r="A17" s="313" t="s">
        <v>393</v>
      </c>
      <c r="B17" s="677" t="s">
        <v>394</v>
      </c>
      <c r="C17" s="677"/>
      <c r="D17" s="314">
        <v>0</v>
      </c>
      <c r="E17" s="312">
        <f t="shared" si="0"/>
        <v>0</v>
      </c>
    </row>
    <row r="18" spans="1:5" ht="13.8" thickBot="1">
      <c r="A18" s="315" t="s">
        <v>262</v>
      </c>
      <c r="B18" s="316" t="s">
        <v>395</v>
      </c>
      <c r="C18" s="316"/>
      <c r="D18" s="303">
        <f>SUM(D9:D17)</f>
        <v>0.11</v>
      </c>
      <c r="E18" s="303">
        <f>SUM(E9:E17)</f>
        <v>0.11</v>
      </c>
    </row>
    <row r="19" spans="1:5" ht="13.8" thickBot="1">
      <c r="A19" s="317"/>
      <c r="B19" s="318"/>
      <c r="C19" s="318"/>
      <c r="D19" s="319"/>
      <c r="E19" s="320"/>
    </row>
    <row r="20" spans="1:5" ht="13.8" thickBot="1">
      <c r="A20" s="304"/>
      <c r="B20" s="305" t="s">
        <v>396</v>
      </c>
      <c r="C20" s="305"/>
      <c r="D20" s="306" t="s">
        <v>213</v>
      </c>
      <c r="E20" s="306" t="s">
        <v>213</v>
      </c>
    </row>
    <row r="21" spans="1:5">
      <c r="A21" s="307" t="s">
        <v>397</v>
      </c>
      <c r="B21" s="670" t="s">
        <v>398</v>
      </c>
      <c r="C21" s="670"/>
      <c r="D21" s="321">
        <v>0.18129999999999999</v>
      </c>
      <c r="E21" s="309" t="s">
        <v>399</v>
      </c>
    </row>
    <row r="22" spans="1:5">
      <c r="A22" s="310" t="s">
        <v>400</v>
      </c>
      <c r="B22" s="678" t="s">
        <v>401</v>
      </c>
      <c r="C22" s="678"/>
      <c r="D22" s="311">
        <v>4.1599999999999998E-2</v>
      </c>
      <c r="E22" s="312" t="s">
        <v>399</v>
      </c>
    </row>
    <row r="23" spans="1:5">
      <c r="A23" s="310" t="s">
        <v>402</v>
      </c>
      <c r="B23" s="671" t="s">
        <v>403</v>
      </c>
      <c r="C23" s="671"/>
      <c r="D23" s="311">
        <v>8.8999999999999999E-3</v>
      </c>
      <c r="E23" s="312">
        <v>6.6E-3</v>
      </c>
    </row>
    <row r="24" spans="1:5">
      <c r="A24" s="310" t="s">
        <v>404</v>
      </c>
      <c r="B24" s="671" t="s">
        <v>405</v>
      </c>
      <c r="C24" s="671"/>
      <c r="D24" s="311">
        <v>0.1123</v>
      </c>
      <c r="E24" s="312">
        <v>8.3299999999999999E-2</v>
      </c>
    </row>
    <row r="25" spans="1:5">
      <c r="A25" s="310" t="s">
        <v>406</v>
      </c>
      <c r="B25" s="671" t="s">
        <v>407</v>
      </c>
      <c r="C25" s="671"/>
      <c r="D25" s="311">
        <v>6.9999999999999999E-4</v>
      </c>
      <c r="E25" s="312">
        <v>5.0000000000000001E-4</v>
      </c>
    </row>
    <row r="26" spans="1:5">
      <c r="A26" s="310" t="s">
        <v>408</v>
      </c>
      <c r="B26" s="671" t="s">
        <v>409</v>
      </c>
      <c r="C26" s="671"/>
      <c r="D26" s="311">
        <v>7.4999999999999997E-3</v>
      </c>
      <c r="E26" s="312">
        <v>5.5999999999999999E-3</v>
      </c>
    </row>
    <row r="27" spans="1:5">
      <c r="A27" s="310" t="s">
        <v>410</v>
      </c>
      <c r="B27" s="671" t="s">
        <v>411</v>
      </c>
      <c r="C27" s="671"/>
      <c r="D27" s="311">
        <v>2.75E-2</v>
      </c>
      <c r="E27" s="312" t="s">
        <v>399</v>
      </c>
    </row>
    <row r="28" spans="1:5">
      <c r="A28" s="310" t="s">
        <v>412</v>
      </c>
      <c r="B28" s="322" t="s">
        <v>413</v>
      </c>
      <c r="C28" s="322"/>
      <c r="D28" s="311">
        <v>1.1000000000000001E-3</v>
      </c>
      <c r="E28" s="312">
        <v>8.0000000000000004E-4</v>
      </c>
    </row>
    <row r="29" spans="1:5">
      <c r="A29" s="310" t="s">
        <v>414</v>
      </c>
      <c r="B29" s="322" t="s">
        <v>415</v>
      </c>
      <c r="C29" s="322"/>
      <c r="D29" s="311">
        <v>0.13170000000000001</v>
      </c>
      <c r="E29" s="312">
        <v>9.7699999999999995E-2</v>
      </c>
    </row>
    <row r="30" spans="1:5" ht="13.8" thickBot="1">
      <c r="A30" s="313" t="s">
        <v>416</v>
      </c>
      <c r="B30" s="323" t="s">
        <v>417</v>
      </c>
      <c r="C30" s="323"/>
      <c r="D30" s="314">
        <v>4.0000000000000002E-4</v>
      </c>
      <c r="E30" s="324">
        <v>2.9999999999999997E-4</v>
      </c>
    </row>
    <row r="31" spans="1:5" ht="13.8" thickBot="1">
      <c r="A31" s="315" t="s">
        <v>263</v>
      </c>
      <c r="B31" s="316" t="s">
        <v>418</v>
      </c>
      <c r="C31" s="322"/>
      <c r="D31" s="325">
        <f>SUM(D21:D30)</f>
        <v>0.5129999999999999</v>
      </c>
      <c r="E31" s="325">
        <f>SUM(E21:E30)</f>
        <v>0.19479999999999997</v>
      </c>
    </row>
    <row r="32" spans="1:5" ht="13.8" thickBot="1">
      <c r="A32" s="317"/>
      <c r="B32" s="318"/>
      <c r="C32" s="318"/>
      <c r="D32" s="326"/>
      <c r="E32" s="320"/>
    </row>
    <row r="33" spans="1:5" ht="13.8" thickBot="1">
      <c r="A33" s="304"/>
      <c r="B33" s="305" t="s">
        <v>419</v>
      </c>
      <c r="C33" s="305"/>
      <c r="D33" s="306" t="s">
        <v>213</v>
      </c>
      <c r="E33" s="306" t="s">
        <v>213</v>
      </c>
    </row>
    <row r="34" spans="1:5">
      <c r="A34" s="307" t="s">
        <v>420</v>
      </c>
      <c r="B34" s="670" t="s">
        <v>421</v>
      </c>
      <c r="C34" s="670"/>
      <c r="D34" s="308">
        <v>5.8200000000000002E-2</v>
      </c>
      <c r="E34" s="308">
        <v>4.3200000000000002E-2</v>
      </c>
    </row>
    <row r="35" spans="1:5">
      <c r="A35" s="310" t="s">
        <v>422</v>
      </c>
      <c r="B35" s="322" t="s">
        <v>423</v>
      </c>
      <c r="C35" s="322"/>
      <c r="D35" s="311">
        <v>1.4E-3</v>
      </c>
      <c r="E35" s="311">
        <v>1E-3</v>
      </c>
    </row>
    <row r="36" spans="1:5">
      <c r="A36" s="310" t="s">
        <v>424</v>
      </c>
      <c r="B36" s="322" t="s">
        <v>425</v>
      </c>
      <c r="C36" s="322"/>
      <c r="D36" s="311">
        <v>1.8200000000000001E-2</v>
      </c>
      <c r="E36" s="311">
        <v>1.35E-2</v>
      </c>
    </row>
    <row r="37" spans="1:5">
      <c r="A37" s="310" t="s">
        <v>426</v>
      </c>
      <c r="B37" s="671" t="s">
        <v>427</v>
      </c>
      <c r="C37" s="671"/>
      <c r="D37" s="311">
        <v>2.8899999999999999E-2</v>
      </c>
      <c r="E37" s="311">
        <v>2.1399999999999999E-2</v>
      </c>
    </row>
    <row r="38" spans="1:5" ht="13.8" thickBot="1">
      <c r="A38" s="313" t="s">
        <v>428</v>
      </c>
      <c r="B38" s="323" t="s">
        <v>429</v>
      </c>
      <c r="C38" s="323"/>
      <c r="D38" s="314">
        <v>4.8999999999999998E-3</v>
      </c>
      <c r="E38" s="314">
        <v>3.5999999999999999E-3</v>
      </c>
    </row>
    <row r="39" spans="1:5" ht="26.25" customHeight="1" thickBot="1">
      <c r="A39" s="327" t="s">
        <v>267</v>
      </c>
      <c r="B39" s="672" t="s">
        <v>430</v>
      </c>
      <c r="C39" s="673"/>
      <c r="D39" s="328">
        <f>SUM(D34:D38)</f>
        <v>0.1116</v>
      </c>
      <c r="E39" s="328">
        <f>SUM(E34:E38)</f>
        <v>8.270000000000001E-2</v>
      </c>
    </row>
    <row r="40" spans="1:5" ht="13.8" thickBot="1">
      <c r="A40" s="317"/>
      <c r="B40" s="318"/>
      <c r="C40" s="318"/>
      <c r="D40" s="326"/>
      <c r="E40" s="320"/>
    </row>
    <row r="41" spans="1:5" ht="13.8" thickBot="1">
      <c r="A41" s="304"/>
      <c r="B41" s="305" t="s">
        <v>431</v>
      </c>
      <c r="C41" s="305"/>
      <c r="D41" s="306" t="s">
        <v>213</v>
      </c>
      <c r="E41" s="306" t="s">
        <v>213</v>
      </c>
    </row>
    <row r="42" spans="1:5">
      <c r="A42" s="307" t="s">
        <v>432</v>
      </c>
      <c r="B42" s="670" t="s">
        <v>433</v>
      </c>
      <c r="C42" s="670"/>
      <c r="D42" s="308">
        <v>8.6199999999999999E-2</v>
      </c>
      <c r="E42" s="309">
        <v>3.27E-2</v>
      </c>
    </row>
    <row r="43" spans="1:5" ht="13.8" thickBot="1">
      <c r="A43" s="310" t="s">
        <v>434</v>
      </c>
      <c r="B43" s="674" t="s">
        <v>435</v>
      </c>
      <c r="C43" s="675"/>
      <c r="D43" s="311">
        <v>4.8999999999999998E-3</v>
      </c>
      <c r="E43" s="312">
        <v>3.5999999999999999E-3</v>
      </c>
    </row>
    <row r="44" spans="1:5" ht="13.8" thickBot="1">
      <c r="A44" s="329" t="s">
        <v>265</v>
      </c>
      <c r="B44" s="330" t="s">
        <v>436</v>
      </c>
      <c r="C44" s="331"/>
      <c r="D44" s="303">
        <f>SUM(D42:D43)</f>
        <v>9.11E-2</v>
      </c>
      <c r="E44" s="303">
        <f>SUM(E42:E43)</f>
        <v>3.6299999999999999E-2</v>
      </c>
    </row>
    <row r="45" spans="1:5">
      <c r="A45" s="307"/>
      <c r="B45" s="332"/>
      <c r="C45" s="333"/>
      <c r="D45" s="332"/>
      <c r="E45" s="334"/>
    </row>
    <row r="46" spans="1:5" ht="13.8" thickBot="1">
      <c r="A46" s="313"/>
      <c r="B46" s="335"/>
      <c r="C46" s="335"/>
      <c r="D46" s="335"/>
      <c r="E46" s="336"/>
    </row>
    <row r="47" spans="1:5" ht="13.8" thickBot="1">
      <c r="A47" s="337"/>
      <c r="B47" s="676" t="s">
        <v>437</v>
      </c>
      <c r="C47" s="676"/>
      <c r="D47" s="338">
        <f>SUM(D18,D31,D39,D44)</f>
        <v>0.82569999999999988</v>
      </c>
      <c r="E47" s="338">
        <f>SUM(E18,E31,E39,E44)</f>
        <v>0.42379999999999995</v>
      </c>
    </row>
    <row r="48" spans="1:5" ht="16.5" customHeight="1">
      <c r="A48" s="339"/>
      <c r="E48" s="340"/>
    </row>
    <row r="49" spans="1:5">
      <c r="A49" s="663" t="str">
        <f>ORÇAMENTO!A43</f>
        <v>Vitória do Xingu, PA - 26 de dezembro de 2023</v>
      </c>
      <c r="B49" s="664"/>
      <c r="C49" s="664"/>
      <c r="D49" s="664"/>
      <c r="E49" s="665"/>
    </row>
    <row r="50" spans="1:5" ht="129.75" customHeight="1" thickBot="1">
      <c r="A50" s="666"/>
      <c r="B50" s="667"/>
      <c r="C50" s="667"/>
      <c r="D50" s="667"/>
      <c r="E50" s="668"/>
    </row>
    <row r="51" spans="1:5" ht="14.4">
      <c r="C51" s="341"/>
    </row>
    <row r="52" spans="1:5" ht="14.4">
      <c r="C52" s="341"/>
    </row>
    <row r="403" spans="1:13" ht="14.4" customHeight="1">
      <c r="A403" s="669">
        <f>I397+I358+I332+I329+I326+I315+I298+I288+I278+I269+I265+I269++I255+I238+I229+I165+I122+I69+I48+I38</f>
        <v>0</v>
      </c>
      <c r="B403" s="669"/>
      <c r="C403" s="669"/>
      <c r="D403" s="669"/>
      <c r="E403" s="669"/>
      <c r="F403" s="669"/>
      <c r="G403" s="669"/>
      <c r="H403" s="669"/>
      <c r="I403" s="669"/>
      <c r="J403" s="300">
        <f>I397+I358+I332+I329+I326+I315+I298+I288+I278+I265+I255+I238+I229+I165+I122+I69+I48+I38+I30+I13</f>
        <v>0</v>
      </c>
      <c r="M403" s="300">
        <f>A403*1.2527</f>
        <v>0</v>
      </c>
    </row>
    <row r="404" spans="1:13" ht="14.4" customHeight="1">
      <c r="A404" s="669">
        <f>I13+I30+I38+I48+I69+I122+I165+I229+I238+I255+I265+I269+I278+I288+I298+I315+I326+I329+I332+I358+I397</f>
        <v>0</v>
      </c>
      <c r="B404" s="669"/>
      <c r="C404" s="669"/>
      <c r="D404" s="669"/>
      <c r="E404" s="669"/>
      <c r="F404" s="669"/>
      <c r="G404" s="669"/>
      <c r="H404" s="669"/>
      <c r="I404" s="669"/>
      <c r="J404" s="300">
        <f>J13+J30+J38+J48+J69+J122+J165+J229+J238+J255+J265+J269+J278+J288+J298+J315+J326+J329+J332+J358+J397</f>
        <v>0</v>
      </c>
    </row>
  </sheetData>
  <mergeCells count="33">
    <mergeCell ref="B12:C12"/>
    <mergeCell ref="A1:E1"/>
    <mergeCell ref="A2:E2"/>
    <mergeCell ref="A3:E3"/>
    <mergeCell ref="A4:E4"/>
    <mergeCell ref="A5:E5"/>
    <mergeCell ref="A6:E6"/>
    <mergeCell ref="A7:C7"/>
    <mergeCell ref="B9:C9"/>
    <mergeCell ref="B10:C10"/>
    <mergeCell ref="B11:C11"/>
    <mergeCell ref="B27:C27"/>
    <mergeCell ref="B13:C13"/>
    <mergeCell ref="B14:C14"/>
    <mergeCell ref="B15:C15"/>
    <mergeCell ref="B16:C16"/>
    <mergeCell ref="B17:C17"/>
    <mergeCell ref="B21:C21"/>
    <mergeCell ref="B22:C22"/>
    <mergeCell ref="B23:C23"/>
    <mergeCell ref="B24:C24"/>
    <mergeCell ref="B25:C25"/>
    <mergeCell ref="B26:C26"/>
    <mergeCell ref="A49:E49"/>
    <mergeCell ref="A50:E50"/>
    <mergeCell ref="A403:I403"/>
    <mergeCell ref="A404:I404"/>
    <mergeCell ref="B34:C34"/>
    <mergeCell ref="B37:C37"/>
    <mergeCell ref="B39:C39"/>
    <mergeCell ref="B42:C42"/>
    <mergeCell ref="B43:C43"/>
    <mergeCell ref="B47:C47"/>
  </mergeCells>
  <pageMargins left="0.9055118110236221" right="0.51181102362204722" top="0.78740157480314965" bottom="0.78740157480314965" header="0.31496062992125984" footer="0.31496062992125984"/>
  <pageSetup paperSize="9" scale="72"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9"/>
  <sheetViews>
    <sheetView view="pageBreakPreview" zoomScale="60" workbookViewId="0">
      <selection activeCell="M22" sqref="M22"/>
    </sheetView>
  </sheetViews>
  <sheetFormatPr defaultColWidth="9.109375" defaultRowHeight="13.2"/>
  <cols>
    <col min="1" max="1" width="8.109375" style="23" customWidth="1"/>
    <col min="2" max="2" width="50.33203125" style="23" customWidth="1"/>
    <col min="3" max="3" width="17.5546875" style="23" customWidth="1"/>
    <col min="4" max="4" width="7.88671875" style="23" customWidth="1"/>
    <col min="5" max="5" width="26.6640625" style="23" customWidth="1"/>
    <col min="6" max="6" width="9.109375" style="23"/>
    <col min="7" max="7" width="13.33203125" style="23" customWidth="1"/>
    <col min="8" max="16384" width="9.109375" style="23"/>
  </cols>
  <sheetData>
    <row r="1" spans="1:12" ht="12.75" customHeight="1">
      <c r="A1" s="688" t="s">
        <v>438</v>
      </c>
      <c r="B1" s="689"/>
      <c r="C1" s="689"/>
      <c r="D1" s="689"/>
      <c r="E1" s="690"/>
    </row>
    <row r="2" spans="1:12" ht="12.75" customHeight="1">
      <c r="A2" s="691"/>
      <c r="B2" s="692"/>
      <c r="C2" s="692"/>
      <c r="D2" s="692"/>
      <c r="E2" s="693"/>
    </row>
    <row r="3" spans="1:12" ht="27.75" customHeight="1" thickBot="1">
      <c r="A3" s="694"/>
      <c r="B3" s="695"/>
      <c r="C3" s="695"/>
      <c r="D3" s="695"/>
      <c r="E3" s="696"/>
    </row>
    <row r="4" spans="1:12" ht="15.6">
      <c r="A4" s="697" t="s">
        <v>439</v>
      </c>
      <c r="B4" s="698"/>
      <c r="C4" s="698"/>
      <c r="D4" s="698"/>
      <c r="E4" s="699"/>
      <c r="F4" s="26"/>
      <c r="G4" s="26"/>
      <c r="H4" s="26"/>
      <c r="I4" s="26"/>
      <c r="J4" s="26"/>
      <c r="K4" s="26"/>
      <c r="L4" s="26"/>
    </row>
    <row r="5" spans="1:12">
      <c r="A5" s="700" t="s">
        <v>440</v>
      </c>
      <c r="B5" s="701"/>
      <c r="C5" s="701"/>
      <c r="D5" s="701"/>
      <c r="E5" s="702"/>
      <c r="F5" s="4"/>
      <c r="G5" s="4"/>
      <c r="H5" s="4"/>
      <c r="I5" s="4"/>
      <c r="J5" s="4"/>
      <c r="K5" s="4"/>
      <c r="L5" s="4"/>
    </row>
    <row r="6" spans="1:12" ht="13.8" thickBot="1">
      <c r="A6" s="703" t="s">
        <v>441</v>
      </c>
      <c r="B6" s="704"/>
      <c r="C6" s="704"/>
      <c r="D6" s="704"/>
      <c r="E6" s="705"/>
      <c r="F6" s="4"/>
      <c r="G6" s="4"/>
      <c r="H6" s="4"/>
      <c r="I6" s="4"/>
      <c r="J6" s="4"/>
      <c r="K6" s="4"/>
      <c r="L6" s="4"/>
    </row>
    <row r="7" spans="1:12" ht="11.25" customHeight="1" thickBot="1">
      <c r="A7" s="29"/>
      <c r="B7" s="29"/>
      <c r="C7" s="29"/>
      <c r="D7" s="29"/>
      <c r="E7" s="29"/>
      <c r="F7" s="4"/>
      <c r="G7" s="4"/>
      <c r="H7" s="4"/>
      <c r="I7" s="4"/>
      <c r="J7" s="4"/>
      <c r="K7" s="4"/>
      <c r="L7" s="4"/>
    </row>
    <row r="8" spans="1:12" ht="14.4" thickBot="1">
      <c r="A8" s="5" t="s">
        <v>4</v>
      </c>
      <c r="B8" s="706" t="s">
        <v>442</v>
      </c>
      <c r="C8" s="707"/>
      <c r="D8" s="706" t="s">
        <v>213</v>
      </c>
      <c r="E8" s="708"/>
      <c r="G8" s="122" t="s">
        <v>443</v>
      </c>
    </row>
    <row r="9" spans="1:12" ht="13.8">
      <c r="A9" s="6"/>
      <c r="B9" s="7"/>
      <c r="C9" s="7"/>
      <c r="D9" s="709"/>
      <c r="E9" s="710"/>
      <c r="G9" s="124" t="s">
        <v>444</v>
      </c>
      <c r="H9" s="124" t="s">
        <v>445</v>
      </c>
    </row>
    <row r="10" spans="1:12" ht="13.8">
      <c r="A10" s="8" t="s">
        <v>262</v>
      </c>
      <c r="B10" s="9" t="s">
        <v>446</v>
      </c>
      <c r="C10" s="9"/>
      <c r="D10" s="711">
        <v>5.1799999999999999E-2</v>
      </c>
      <c r="E10" s="712"/>
      <c r="G10" s="443">
        <v>3.5000000000000003E-2</v>
      </c>
      <c r="H10" s="443">
        <v>6.2199999999999998E-2</v>
      </c>
    </row>
    <row r="11" spans="1:12" ht="13.8">
      <c r="A11" s="10"/>
      <c r="B11" s="9"/>
      <c r="C11" s="9"/>
      <c r="D11" s="713"/>
      <c r="E11" s="714"/>
      <c r="G11" s="443"/>
      <c r="H11" s="443"/>
    </row>
    <row r="12" spans="1:12" ht="13.8">
      <c r="A12" s="8" t="s">
        <v>263</v>
      </c>
      <c r="B12" s="715" t="s">
        <v>447</v>
      </c>
      <c r="C12" s="716"/>
      <c r="D12" s="711">
        <f>SUM(D13:E16)</f>
        <v>3.2500000000000001E-2</v>
      </c>
      <c r="E12" s="712"/>
      <c r="G12" s="443"/>
      <c r="H12" s="443"/>
    </row>
    <row r="13" spans="1:12" ht="13.8">
      <c r="A13" s="11" t="s">
        <v>448</v>
      </c>
      <c r="B13" s="12" t="s">
        <v>449</v>
      </c>
      <c r="C13" s="13"/>
      <c r="D13" s="686">
        <v>1.4999999999999999E-2</v>
      </c>
      <c r="E13" s="687"/>
      <c r="G13" s="443">
        <v>1.4999999999999999E-2</v>
      </c>
      <c r="H13" s="443">
        <v>4.4900000000000002E-2</v>
      </c>
    </row>
    <row r="14" spans="1:12" ht="13.8">
      <c r="A14" s="14" t="s">
        <v>450</v>
      </c>
      <c r="B14" s="12" t="s">
        <v>451</v>
      </c>
      <c r="D14" s="686">
        <v>3.0000000000000001E-3</v>
      </c>
      <c r="E14" s="687"/>
      <c r="G14" s="443">
        <v>3.0000000000000001E-3</v>
      </c>
      <c r="H14" s="443">
        <v>8.2000000000000007E-3</v>
      </c>
    </row>
    <row r="15" spans="1:12" ht="13.8">
      <c r="A15" s="14" t="s">
        <v>452</v>
      </c>
      <c r="B15" s="12" t="s">
        <v>453</v>
      </c>
      <c r="D15" s="686">
        <v>6.0000000000000001E-3</v>
      </c>
      <c r="E15" s="687"/>
      <c r="G15" s="443">
        <v>5.5999999999999999E-3</v>
      </c>
      <c r="H15" s="443">
        <v>8.8999999999999999E-3</v>
      </c>
    </row>
    <row r="16" spans="1:12" ht="13.8">
      <c r="A16" s="14" t="s">
        <v>454</v>
      </c>
      <c r="B16" s="12" t="s">
        <v>455</v>
      </c>
      <c r="D16" s="686">
        <v>8.5000000000000006E-3</v>
      </c>
      <c r="E16" s="687"/>
      <c r="G16" s="443">
        <v>8.5000000000000006E-3</v>
      </c>
      <c r="H16" s="443">
        <v>1.11E-2</v>
      </c>
    </row>
    <row r="17" spans="1:8" ht="13.8">
      <c r="A17" s="6"/>
      <c r="D17" s="717"/>
      <c r="E17" s="718"/>
      <c r="F17" s="24"/>
      <c r="G17" s="444"/>
      <c r="H17" s="444"/>
    </row>
    <row r="18" spans="1:8" ht="13.8">
      <c r="A18" s="8" t="s">
        <v>267</v>
      </c>
      <c r="B18" s="715" t="s">
        <v>456</v>
      </c>
      <c r="C18" s="716"/>
      <c r="D18" s="711">
        <f>SUM(D19:E22)</f>
        <v>7.0000000000000007E-2</v>
      </c>
      <c r="E18" s="712"/>
      <c r="F18" s="24"/>
      <c r="G18" s="444"/>
      <c r="H18" s="444"/>
    </row>
    <row r="19" spans="1:8" ht="13.8">
      <c r="A19" s="11" t="s">
        <v>457</v>
      </c>
      <c r="B19" s="12" t="s">
        <v>458</v>
      </c>
      <c r="C19" s="13"/>
      <c r="D19" s="686"/>
      <c r="E19" s="687"/>
      <c r="F19" s="24"/>
      <c r="G19" s="444"/>
      <c r="H19" s="444"/>
    </row>
    <row r="20" spans="1:8" ht="13.8">
      <c r="A20" s="11" t="s">
        <v>459</v>
      </c>
      <c r="B20" s="12" t="s">
        <v>460</v>
      </c>
      <c r="C20" s="13"/>
      <c r="D20" s="686"/>
      <c r="E20" s="687"/>
      <c r="G20" s="444"/>
      <c r="H20" s="444"/>
    </row>
    <row r="21" spans="1:8" ht="13.8">
      <c r="A21" s="11" t="s">
        <v>461</v>
      </c>
      <c r="B21" s="12" t="s">
        <v>462</v>
      </c>
      <c r="C21" s="13"/>
      <c r="D21" s="686">
        <v>0.05</v>
      </c>
      <c r="E21" s="687"/>
      <c r="G21" s="444"/>
      <c r="H21" s="444"/>
    </row>
    <row r="22" spans="1:8" ht="13.8">
      <c r="A22" s="11" t="s">
        <v>463</v>
      </c>
      <c r="B22" s="15" t="s">
        <v>464</v>
      </c>
      <c r="C22" s="13"/>
      <c r="D22" s="686">
        <v>0.02</v>
      </c>
      <c r="E22" s="687"/>
      <c r="G22" s="444"/>
      <c r="H22" s="444"/>
    </row>
    <row r="23" spans="1:8" ht="14.4" thickBot="1">
      <c r="A23" s="6"/>
      <c r="B23" s="7"/>
      <c r="C23" s="16"/>
      <c r="D23" s="720"/>
      <c r="E23" s="721"/>
      <c r="G23" s="123"/>
      <c r="H23" s="123"/>
    </row>
    <row r="24" spans="1:8" ht="13.8">
      <c r="A24" s="17"/>
      <c r="B24" s="18"/>
      <c r="C24" s="18"/>
      <c r="D24" s="722">
        <f>(((1+D13+D14+D15)*(1+D16)*(1+D10))/(1-D18))-1</f>
        <v>0.16795491096774207</v>
      </c>
      <c r="E24" s="723"/>
      <c r="G24" s="25"/>
    </row>
    <row r="25" spans="1:8" ht="13.8">
      <c r="A25" s="728" t="s">
        <v>465</v>
      </c>
      <c r="B25" s="729"/>
      <c r="C25" s="729"/>
      <c r="D25" s="724"/>
      <c r="E25" s="725"/>
      <c r="G25" s="443">
        <v>0.111</v>
      </c>
      <c r="H25" s="443">
        <v>0.16800000000000001</v>
      </c>
    </row>
    <row r="26" spans="1:8" ht="15" thickBot="1">
      <c r="A26" s="19" t="s">
        <v>466</v>
      </c>
      <c r="B26" s="20"/>
      <c r="C26" s="20"/>
      <c r="D26" s="726"/>
      <c r="E26" s="727"/>
    </row>
    <row r="27" spans="1:8" ht="13.8">
      <c r="A27" s="730" t="s">
        <v>467</v>
      </c>
      <c r="B27" s="730"/>
      <c r="C27" s="730"/>
      <c r="D27" s="730"/>
      <c r="E27" s="730"/>
    </row>
    <row r="28" spans="1:8" ht="13.8">
      <c r="A28" s="719" t="s">
        <v>468</v>
      </c>
      <c r="B28" s="719"/>
      <c r="C28" s="719"/>
      <c r="D28" s="719"/>
      <c r="E28" s="719"/>
    </row>
    <row r="29" spans="1:8" ht="13.8">
      <c r="A29" s="719" t="s">
        <v>469</v>
      </c>
      <c r="B29" s="719"/>
      <c r="C29" s="719"/>
      <c r="D29" s="719"/>
      <c r="E29" s="719"/>
    </row>
    <row r="30" spans="1:8" ht="13.8">
      <c r="A30" s="719" t="s">
        <v>470</v>
      </c>
      <c r="B30" s="719"/>
      <c r="C30" s="719"/>
      <c r="D30" s="719"/>
      <c r="E30" s="719"/>
    </row>
    <row r="31" spans="1:8" ht="13.8">
      <c r="A31" s="719" t="s">
        <v>471</v>
      </c>
      <c r="B31" s="719"/>
      <c r="C31" s="719"/>
      <c r="D31" s="719"/>
      <c r="E31" s="719"/>
    </row>
    <row r="32" spans="1:8" ht="13.8">
      <c r="A32" s="719" t="s">
        <v>472</v>
      </c>
      <c r="B32" s="719"/>
      <c r="C32" s="719"/>
      <c r="D32" s="719"/>
      <c r="E32" s="719"/>
    </row>
    <row r="33" spans="1:5" ht="13.8">
      <c r="A33" s="719" t="s">
        <v>473</v>
      </c>
      <c r="B33" s="719"/>
      <c r="C33" s="719"/>
      <c r="D33" s="719"/>
      <c r="E33" s="719"/>
    </row>
    <row r="34" spans="1:5" ht="13.8">
      <c r="A34" s="719" t="s">
        <v>474</v>
      </c>
      <c r="B34" s="719"/>
      <c r="C34" s="719"/>
      <c r="D34" s="719"/>
      <c r="E34" s="719"/>
    </row>
    <row r="35" spans="1:5" ht="13.8">
      <c r="A35" s="719" t="s">
        <v>475</v>
      </c>
      <c r="B35" s="719"/>
      <c r="C35" s="719"/>
      <c r="D35" s="719"/>
      <c r="E35" s="719"/>
    </row>
    <row r="36" spans="1:5" ht="7.5" customHeight="1">
      <c r="A36"/>
      <c r="B36"/>
      <c r="C36"/>
      <c r="D36"/>
      <c r="E36"/>
    </row>
    <row r="37" spans="1:5">
      <c r="A37" s="732"/>
      <c r="B37" s="732"/>
      <c r="C37" s="732"/>
      <c r="D37" s="732"/>
      <c r="E37" s="732"/>
    </row>
    <row r="38" spans="1:5">
      <c r="A38" s="731"/>
      <c r="B38" s="731"/>
      <c r="C38" s="731"/>
      <c r="D38" s="731"/>
      <c r="E38" s="731"/>
    </row>
    <row r="39" spans="1:5">
      <c r="A39" s="731"/>
      <c r="B39" s="731"/>
      <c r="C39" s="731"/>
      <c r="D39" s="731"/>
      <c r="E39" s="731"/>
    </row>
  </sheetData>
  <mergeCells count="37">
    <mergeCell ref="A39:E39"/>
    <mergeCell ref="A32:E32"/>
    <mergeCell ref="A33:E33"/>
    <mergeCell ref="A34:E34"/>
    <mergeCell ref="A35:E35"/>
    <mergeCell ref="A37:E37"/>
    <mergeCell ref="A38:E38"/>
    <mergeCell ref="A31:E31"/>
    <mergeCell ref="D19:E19"/>
    <mergeCell ref="D20:E20"/>
    <mergeCell ref="D21:E21"/>
    <mergeCell ref="D22:E22"/>
    <mergeCell ref="D23:E23"/>
    <mergeCell ref="D24:E26"/>
    <mergeCell ref="A25:C25"/>
    <mergeCell ref="A27:E27"/>
    <mergeCell ref="A28:E28"/>
    <mergeCell ref="A29:E29"/>
    <mergeCell ref="A30:E30"/>
    <mergeCell ref="D14:E14"/>
    <mergeCell ref="D15:E15"/>
    <mergeCell ref="D16:E16"/>
    <mergeCell ref="D17:E17"/>
    <mergeCell ref="B18:C18"/>
    <mergeCell ref="D18:E18"/>
    <mergeCell ref="D13:E13"/>
    <mergeCell ref="A1:E3"/>
    <mergeCell ref="A4:E4"/>
    <mergeCell ref="A5:E5"/>
    <mergeCell ref="A6:E6"/>
    <mergeCell ref="B8:C8"/>
    <mergeCell ref="D8:E8"/>
    <mergeCell ref="D9:E9"/>
    <mergeCell ref="D10:E10"/>
    <mergeCell ref="D11:E11"/>
    <mergeCell ref="B12:C12"/>
    <mergeCell ref="D12:E12"/>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886"/>
  <sheetViews>
    <sheetView view="pageBreakPreview" zoomScaleSheetLayoutView="100" workbookViewId="0">
      <pane ySplit="10" topLeftCell="A293" activePane="bottomLeft" state="frozen"/>
      <selection pane="bottomLeft" activeCell="L351" sqref="L351"/>
    </sheetView>
  </sheetViews>
  <sheetFormatPr defaultRowHeight="13.2"/>
  <cols>
    <col min="1" max="1" width="2.5546875" style="111" customWidth="1"/>
    <col min="2" max="2" width="7.44140625" style="145" customWidth="1"/>
    <col min="3" max="3" width="12" style="111" customWidth="1"/>
    <col min="4" max="4" width="79.109375" style="112" customWidth="1"/>
    <col min="5" max="5" width="34" style="111" hidden="1" customWidth="1"/>
    <col min="6" max="6" width="8.6640625" style="111" bestFit="1" customWidth="1"/>
    <col min="7" max="7" width="18.6640625" style="111" hidden="1" customWidth="1"/>
    <col min="8" max="8" width="20" style="111" bestFit="1" customWidth="1"/>
    <col min="9" max="9" width="12.88671875" style="111" customWidth="1"/>
    <col min="10" max="10" width="15" style="111" hidden="1" customWidth="1"/>
    <col min="11" max="11" width="16.109375" customWidth="1"/>
    <col min="12" max="12" width="12.33203125" customWidth="1"/>
  </cols>
  <sheetData>
    <row r="1" spans="1:13" ht="16.5" customHeight="1">
      <c r="B1" s="733" t="s">
        <v>476</v>
      </c>
      <c r="C1" s="734"/>
      <c r="D1" s="734"/>
      <c r="E1" s="734"/>
      <c r="F1" s="734"/>
      <c r="G1" s="734"/>
      <c r="H1" s="734"/>
      <c r="I1" s="734"/>
      <c r="J1" s="734"/>
      <c r="K1" s="735"/>
      <c r="L1" s="252"/>
    </row>
    <row r="2" spans="1:13" ht="16.5" customHeight="1">
      <c r="B2" s="736"/>
      <c r="C2" s="737"/>
      <c r="D2" s="737"/>
      <c r="E2" s="737"/>
      <c r="F2" s="737"/>
      <c r="G2" s="737"/>
      <c r="H2" s="737"/>
      <c r="I2" s="737"/>
      <c r="J2" s="737"/>
      <c r="K2" s="738"/>
      <c r="L2" s="253"/>
    </row>
    <row r="3" spans="1:13" ht="16.5" customHeight="1" thickBot="1">
      <c r="B3" s="739"/>
      <c r="C3" s="740"/>
      <c r="D3" s="740"/>
      <c r="E3" s="740"/>
      <c r="F3" s="740"/>
      <c r="G3" s="740"/>
      <c r="H3" s="740"/>
      <c r="I3" s="740"/>
      <c r="J3" s="740"/>
      <c r="K3" s="741"/>
      <c r="L3" s="253"/>
    </row>
    <row r="4" spans="1:13">
      <c r="B4" s="28" t="s">
        <v>477</v>
      </c>
      <c r="C4" s="28"/>
      <c r="D4" s="28"/>
      <c r="E4" s="27"/>
      <c r="F4" s="27"/>
      <c r="G4" s="445"/>
      <c r="H4" s="446"/>
      <c r="I4" s="447" t="s">
        <v>478</v>
      </c>
      <c r="J4" s="448"/>
      <c r="K4" s="449"/>
      <c r="L4" s="450"/>
    </row>
    <row r="5" spans="1:13" ht="13.8" thickBot="1">
      <c r="B5" s="1" t="s">
        <v>479</v>
      </c>
      <c r="C5" s="1"/>
      <c r="D5" s="1"/>
      <c r="E5" s="21"/>
      <c r="F5" s="451" t="s">
        <v>480</v>
      </c>
      <c r="G5" s="433"/>
      <c r="H5" s="452"/>
      <c r="I5" s="745" t="s">
        <v>481</v>
      </c>
      <c r="J5" s="254">
        <f>BDI_MATERIAL!D24</f>
        <v>0.16795491096774207</v>
      </c>
      <c r="K5" s="747" t="e">
        <f>#REF!</f>
        <v>#REF!</v>
      </c>
      <c r="L5" s="255"/>
    </row>
    <row r="6" spans="1:13" ht="13.8" thickBot="1">
      <c r="B6" s="2" t="s">
        <v>482</v>
      </c>
      <c r="C6" s="2"/>
      <c r="D6" s="233"/>
      <c r="E6" s="22"/>
      <c r="F6" s="22"/>
      <c r="G6" s="453"/>
      <c r="H6" s="454"/>
      <c r="I6" s="746"/>
      <c r="J6" s="254" t="e">
        <f>(#REF!)</f>
        <v>#REF!</v>
      </c>
      <c r="K6" s="748"/>
      <c r="L6" s="255"/>
    </row>
    <row r="7" spans="1:13" ht="6.75" customHeight="1" thickBot="1">
      <c r="B7" s="259"/>
      <c r="C7" s="455"/>
      <c r="D7" s="456"/>
      <c r="E7" s="433"/>
      <c r="F7" s="433"/>
      <c r="G7" s="433"/>
      <c r="H7" s="445"/>
      <c r="I7" s="456"/>
      <c r="J7" s="456"/>
      <c r="K7" s="456"/>
      <c r="L7" s="456"/>
    </row>
    <row r="8" spans="1:13" ht="18" customHeight="1" thickBot="1">
      <c r="B8" s="742" t="s">
        <v>3</v>
      </c>
      <c r="C8" s="743"/>
      <c r="D8" s="743"/>
      <c r="E8" s="743"/>
      <c r="F8" s="743"/>
      <c r="G8" s="743"/>
      <c r="H8" s="743"/>
      <c r="I8" s="743"/>
      <c r="J8" s="743"/>
      <c r="K8" s="744"/>
      <c r="L8" s="284"/>
    </row>
    <row r="9" spans="1:13" ht="8.25" customHeight="1">
      <c r="B9" s="257"/>
      <c r="C9" s="258"/>
    </row>
    <row r="10" spans="1:13" ht="28.5" customHeight="1">
      <c r="B10" s="223" t="s">
        <v>483</v>
      </c>
      <c r="C10" s="250" t="s">
        <v>268</v>
      </c>
      <c r="D10" s="251" t="s">
        <v>5</v>
      </c>
      <c r="E10" s="251" t="s">
        <v>223</v>
      </c>
      <c r="F10" s="251" t="s">
        <v>266</v>
      </c>
      <c r="G10" s="251" t="s">
        <v>484</v>
      </c>
      <c r="H10" s="251" t="s">
        <v>485</v>
      </c>
      <c r="I10" s="251" t="s">
        <v>486</v>
      </c>
      <c r="J10" s="251" t="s">
        <v>487</v>
      </c>
      <c r="K10" s="256"/>
      <c r="L10" s="4">
        <v>3.88</v>
      </c>
      <c r="M10" s="131" t="s">
        <v>488</v>
      </c>
    </row>
    <row r="11" spans="1:13">
      <c r="A11" s="111" t="e">
        <f>COUNTIF(#REF!,CPU!C11)</f>
        <v>#REF!</v>
      </c>
      <c r="B11" s="234" t="s">
        <v>489</v>
      </c>
      <c r="C11" s="224" t="s">
        <v>490</v>
      </c>
      <c r="D11" s="149" t="s">
        <v>491</v>
      </c>
      <c r="E11" s="148" t="s">
        <v>245</v>
      </c>
      <c r="F11" s="148" t="s">
        <v>492</v>
      </c>
      <c r="G11" s="150">
        <v>321.42</v>
      </c>
      <c r="H11" s="150">
        <v>317.57</v>
      </c>
      <c r="I11" s="148" t="s">
        <v>493</v>
      </c>
      <c r="J11" s="151">
        <v>41974</v>
      </c>
      <c r="K11" s="163">
        <f>SUM(K13:K19)</f>
        <v>317.56760000000003</v>
      </c>
      <c r="L11" s="164">
        <f>K11-H11</f>
        <v>-2.3999999999659849E-3</v>
      </c>
    </row>
    <row r="12" spans="1:13" s="3" customFormat="1" ht="30.75" customHeight="1">
      <c r="A12" s="111"/>
      <c r="B12" s="145"/>
      <c r="C12" s="457" t="s">
        <v>268</v>
      </c>
      <c r="D12" s="113" t="s">
        <v>5</v>
      </c>
      <c r="E12" s="113" t="s">
        <v>223</v>
      </c>
      <c r="F12" s="113" t="s">
        <v>266</v>
      </c>
      <c r="G12" s="113" t="s">
        <v>494</v>
      </c>
      <c r="H12" s="113" t="s">
        <v>495</v>
      </c>
      <c r="I12" s="113" t="s">
        <v>496</v>
      </c>
      <c r="J12" s="113" t="s">
        <v>497</v>
      </c>
      <c r="K12" s="113" t="s">
        <v>498</v>
      </c>
    </row>
    <row r="13" spans="1:13" ht="26.4">
      <c r="C13" s="226">
        <v>5652</v>
      </c>
      <c r="D13" s="196" t="str">
        <f>VLOOKUP(C13,SERVIÇOS_SINAPI_12_14!$A$2:$H$5049,2,0)</f>
        <v>CONCRETO NAO ESTRUTURAL, CONSUMO 150KG/M3, PREPARO COM BETONEIRA, SEM LANCAMENTO</v>
      </c>
      <c r="E13" s="189" t="s">
        <v>271</v>
      </c>
      <c r="F13" s="189" t="str">
        <f>VLOOKUP(C13,SERVIÇOS_SINAPI_12_14!$A$2:$H$5049,4,0)</f>
        <v>M³</v>
      </c>
      <c r="G13" s="194">
        <v>301.69</v>
      </c>
      <c r="H13" s="194">
        <f>VLOOKUP(C13,SERVIÇOS_SINAPI_12_14!$A$2:$H$5049,6,0)</f>
        <v>294.98</v>
      </c>
      <c r="I13" s="189">
        <v>0.01</v>
      </c>
      <c r="J13" s="194">
        <v>3.02</v>
      </c>
      <c r="K13" s="194">
        <f t="shared" ref="K13:K19" si="0">I13*H13</f>
        <v>2.9498000000000002</v>
      </c>
    </row>
    <row r="14" spans="1:13">
      <c r="C14" s="225">
        <v>88262</v>
      </c>
      <c r="D14" s="196" t="str">
        <f>VLOOKUP(C14,SERVIÇOS_SINAPI_12_14!$A$2:$H$5049,2,0)</f>
        <v>CARPINTEIRO DE FORMAS COM ENCARGOS COMPLEMENTARES</v>
      </c>
      <c r="E14" s="189" t="s">
        <v>246</v>
      </c>
      <c r="F14" s="189" t="str">
        <f>VLOOKUP(C14,SERVIÇOS_SINAPI_12_14!$A$2:$H$5049,4,0)</f>
        <v>H</v>
      </c>
      <c r="G14" s="194">
        <v>15.32</v>
      </c>
      <c r="H14" s="194">
        <f>VLOOKUP(C14,SERVIÇOS_SINAPI_12_14!$A$2:$H$5049,6,0)</f>
        <v>13.77</v>
      </c>
      <c r="I14" s="189">
        <v>1</v>
      </c>
      <c r="J14" s="194">
        <v>15.32</v>
      </c>
      <c r="K14" s="194">
        <f t="shared" si="0"/>
        <v>13.77</v>
      </c>
    </row>
    <row r="15" spans="1:13">
      <c r="C15" s="225">
        <v>88316</v>
      </c>
      <c r="D15" s="196" t="str">
        <f>VLOOKUP(C15,SERVIÇOS_SINAPI_12_14!$A$2:$H$5049,2,0)</f>
        <v>SERVENTE COM ENCARGOS COMPLEMENTARES</v>
      </c>
      <c r="E15" s="189" t="s">
        <v>246</v>
      </c>
      <c r="F15" s="189" t="str">
        <f>VLOOKUP(C15,SERVIÇOS_SINAPI_12_14!$A$2:$H$5049,4,0)</f>
        <v>H</v>
      </c>
      <c r="G15" s="194">
        <v>12.14</v>
      </c>
      <c r="H15" s="194">
        <f>VLOOKUP(C15,SERVIÇOS_SINAPI_12_14!$A$2:$H$5049,6,0)</f>
        <v>11.02</v>
      </c>
      <c r="I15" s="189">
        <v>2</v>
      </c>
      <c r="J15" s="194">
        <v>24.28</v>
      </c>
      <c r="K15" s="194">
        <f t="shared" si="0"/>
        <v>22.04</v>
      </c>
    </row>
    <row r="16" spans="1:13">
      <c r="C16" s="225">
        <v>4417</v>
      </c>
      <c r="D16" s="183" t="str">
        <f>VLOOKUP(C16,INSUMOS_SINAPI_12_14!$A$2:$H$5049,2,0)</f>
        <v>PECA DE MADEIRA DE LEI *2,5 X 7,5* CM (1" X 3"), NÃO APARELHADA, (P/TELHADO)</v>
      </c>
      <c r="E16" s="113" t="s">
        <v>235</v>
      </c>
      <c r="F16" s="121" t="str">
        <f>VLOOKUP(C16,INSUMOS_SINAPI_12_14!$A$2:$H$5049,4,0)</f>
        <v>M</v>
      </c>
      <c r="G16" s="115">
        <v>4.3</v>
      </c>
      <c r="H16" s="180">
        <f>VLOOKUP(C16,INSUMOS_SINAPI_12_14!$A$2:$H$5049,6,0)</f>
        <v>4.3</v>
      </c>
      <c r="I16" s="113">
        <v>1</v>
      </c>
      <c r="J16" s="115">
        <v>4.3</v>
      </c>
      <c r="K16" s="180">
        <f t="shared" si="0"/>
        <v>4.3</v>
      </c>
    </row>
    <row r="17" spans="1:12" ht="26.4">
      <c r="C17" s="225">
        <v>4491</v>
      </c>
      <c r="D17" s="183" t="str">
        <f>VLOOKUP(C17,INSUMOS_SINAPI_12_14!$A$2:$H$5049,2,0)</f>
        <v>PECA DE MADEIRA NATIVA / REGIONAL 7,5 X 7,5CM (3X3) NAO APARELHADA (P/FORMA)</v>
      </c>
      <c r="E17" s="113" t="s">
        <v>235</v>
      </c>
      <c r="F17" s="121" t="str">
        <f>VLOOKUP(C17,INSUMOS_SINAPI_12_14!$A$2:$H$5049,4,0)</f>
        <v>M</v>
      </c>
      <c r="G17" s="115">
        <v>2.81</v>
      </c>
      <c r="H17" s="180">
        <f>VLOOKUP(C17,INSUMOS_SINAPI_12_14!$A$2:$H$5049,6,0)</f>
        <v>2.81</v>
      </c>
      <c r="I17" s="113">
        <v>4</v>
      </c>
      <c r="J17" s="115">
        <v>11.24</v>
      </c>
      <c r="K17" s="180">
        <f t="shared" si="0"/>
        <v>11.24</v>
      </c>
    </row>
    <row r="18" spans="1:12" ht="26.4">
      <c r="C18" s="225">
        <v>4813</v>
      </c>
      <c r="D18" s="183" t="str">
        <f>VLOOKUP(C18,INSUMOS_SINAPI_12_14!$A$2:$H$5049,2,0)</f>
        <v>PLACA DE OBRA (PARA CONSTRUCAO CIVIL) EM CHAPA GALVANIZADA *Nº 22*, DE *2,0 X 1,125* M</v>
      </c>
      <c r="E18" s="113" t="s">
        <v>235</v>
      </c>
      <c r="F18" s="121" t="str">
        <f>VLOOKUP(C18,INSUMOS_SINAPI_12_14!$A$2:$H$5049,4,0)</f>
        <v>M²</v>
      </c>
      <c r="G18" s="115">
        <v>262.5</v>
      </c>
      <c r="H18" s="180">
        <f>VLOOKUP(C18,INSUMOS_SINAPI_12_14!$A$2:$H$5049,6,0)</f>
        <v>262.5</v>
      </c>
      <c r="I18" s="113">
        <v>1</v>
      </c>
      <c r="J18" s="115">
        <v>262.5</v>
      </c>
      <c r="K18" s="180">
        <f t="shared" si="0"/>
        <v>262.5</v>
      </c>
    </row>
    <row r="19" spans="1:12">
      <c r="C19" s="225">
        <v>5075</v>
      </c>
      <c r="D19" s="183" t="str">
        <f>VLOOKUP(C19,INSUMOS_SINAPI_12_14!$A$2:$H$5049,2,0)</f>
        <v>PREGO POLIDO COM CABECA 18 X 30</v>
      </c>
      <c r="E19" s="113" t="s">
        <v>235</v>
      </c>
      <c r="F19" s="121" t="str">
        <f>VLOOKUP(C19,INSUMOS_SINAPI_12_14!$A$2:$H$5049,4,0)</f>
        <v>KG</v>
      </c>
      <c r="G19" s="115">
        <v>6.98</v>
      </c>
      <c r="H19" s="180">
        <f>VLOOKUP(C19,INSUMOS_SINAPI_12_14!$A$2:$H$5049,6,0)</f>
        <v>6.98</v>
      </c>
      <c r="I19" s="113">
        <v>0.11</v>
      </c>
      <c r="J19" s="115">
        <v>0.77</v>
      </c>
      <c r="K19" s="180">
        <f t="shared" si="0"/>
        <v>0.76780000000000004</v>
      </c>
    </row>
    <row r="20" spans="1:12">
      <c r="B20"/>
      <c r="C20"/>
      <c r="D20"/>
      <c r="E20"/>
      <c r="F20"/>
      <c r="G20"/>
      <c r="H20"/>
      <c r="I20"/>
      <c r="J20"/>
    </row>
    <row r="21" spans="1:12">
      <c r="B21"/>
      <c r="C21"/>
      <c r="D21"/>
      <c r="E21"/>
      <c r="F21"/>
      <c r="G21"/>
      <c r="H21"/>
      <c r="I21"/>
      <c r="J21"/>
    </row>
    <row r="22" spans="1:12" ht="39.6">
      <c r="A22" s="111" t="e">
        <f>COUNTIF(#REF!,CPU!C22)</f>
        <v>#REF!</v>
      </c>
      <c r="B22" s="234" t="s">
        <v>499</v>
      </c>
      <c r="C22" s="224" t="s">
        <v>500</v>
      </c>
      <c r="D22" s="149" t="s">
        <v>501</v>
      </c>
      <c r="E22" s="148" t="s">
        <v>245</v>
      </c>
      <c r="F22" s="148" t="s">
        <v>492</v>
      </c>
      <c r="G22" s="150">
        <v>270.08</v>
      </c>
      <c r="H22" s="150">
        <v>249.53</v>
      </c>
      <c r="I22" s="148" t="s">
        <v>493</v>
      </c>
      <c r="J22" s="151">
        <v>41974</v>
      </c>
      <c r="K22" s="163">
        <f>SUM(K24:K54)</f>
        <v>249.52727600000003</v>
      </c>
      <c r="L22" s="164">
        <f>K22-H22</f>
        <v>-2.7239999999721931E-3</v>
      </c>
    </row>
    <row r="23" spans="1:12" s="111" customFormat="1" ht="27.75" customHeight="1">
      <c r="B23" s="145"/>
      <c r="C23" s="457" t="s">
        <v>268</v>
      </c>
      <c r="D23" s="113" t="s">
        <v>5</v>
      </c>
      <c r="E23" s="113" t="s">
        <v>223</v>
      </c>
      <c r="F23" s="113" t="s">
        <v>266</v>
      </c>
      <c r="G23" s="113" t="s">
        <v>494</v>
      </c>
      <c r="H23" s="113" t="s">
        <v>495</v>
      </c>
      <c r="I23" s="113" t="s">
        <v>496</v>
      </c>
      <c r="J23" s="113" t="s">
        <v>497</v>
      </c>
      <c r="K23" s="113" t="s">
        <v>498</v>
      </c>
    </row>
    <row r="24" spans="1:12" ht="12.75" customHeight="1">
      <c r="C24" s="228">
        <v>6045</v>
      </c>
      <c r="D24" s="196" t="str">
        <f>VLOOKUP(C24,SERVIÇOS_SINAPI_12_14!$A$2:$H$5049,2,0)</f>
        <v>CONCRETO FCK=15MPA, PREPARO COM BETONEIRA, SEM LANCAMENTO</v>
      </c>
      <c r="E24" s="189" t="s">
        <v>271</v>
      </c>
      <c r="F24" s="189" t="str">
        <f>VLOOKUP(C24,SERVIÇOS_SINAPI_12_14!$A$2:$H$5049,4,0)</f>
        <v>M³</v>
      </c>
      <c r="G24" s="194">
        <v>385.69</v>
      </c>
      <c r="H24" s="194">
        <f>VLOOKUP(C24,SERVIÇOS_SINAPI_12_14!$A$2:$H$5049,6,0)</f>
        <v>378.98</v>
      </c>
      <c r="I24" s="189">
        <v>1.4999999999999999E-2</v>
      </c>
      <c r="J24" s="194">
        <v>5.79</v>
      </c>
      <c r="K24" s="194">
        <f t="shared" ref="K24:K54" si="1">I24*H24</f>
        <v>5.6847000000000003</v>
      </c>
    </row>
    <row r="25" spans="1:12">
      <c r="C25" s="228">
        <v>73372</v>
      </c>
      <c r="D25" s="196" t="str">
        <f>VLOOKUP(C25,SERVIÇOS_SINAPI_12_14!$A$2:$H$5049,2,0)</f>
        <v>PINHO DE TERCEIRA 1" X 12" E 1" X 9"</v>
      </c>
      <c r="E25" s="189" t="s">
        <v>246</v>
      </c>
      <c r="F25" s="189" t="str">
        <f>VLOOKUP(C25,SERVIÇOS_SINAPI_12_14!$A$2:$H$5049,4,0)</f>
        <v>M²</v>
      </c>
      <c r="G25" s="194">
        <v>20.51</v>
      </c>
      <c r="H25" s="194">
        <f>VLOOKUP(C25,SERVIÇOS_SINAPI_12_14!$A$2:$H$5049,6,0)</f>
        <v>20.5</v>
      </c>
      <c r="I25" s="189">
        <v>1.02</v>
      </c>
      <c r="J25" s="194">
        <v>20.92</v>
      </c>
      <c r="K25" s="194">
        <f t="shared" si="1"/>
        <v>20.91</v>
      </c>
    </row>
    <row r="26" spans="1:12" ht="26.4">
      <c r="C26" s="229">
        <v>73465</v>
      </c>
      <c r="D26" s="196" t="str">
        <f>VLOOKUP(C26,SERVIÇOS_SINAPI_12_14!$A$2:$H$5049,2,0)</f>
        <v>PISO CIMENTADO E=1,5CM C/ARGAMASSA 1:3 CIMENTO AREIA ALISADO COLHER SOBRE BASE EXISTENTE.</v>
      </c>
      <c r="E26" s="189" t="s">
        <v>502</v>
      </c>
      <c r="F26" s="189" t="str">
        <f>VLOOKUP(C26,SERVIÇOS_SINAPI_12_14!$A$2:$H$5049,4,0)</f>
        <v>M²</v>
      </c>
      <c r="G26" s="194">
        <v>27.19</v>
      </c>
      <c r="H26" s="194">
        <f>VLOOKUP(C26,SERVIÇOS_SINAPI_12_14!$A$2:$H$5049,6,0)</f>
        <v>25.04</v>
      </c>
      <c r="I26" s="189">
        <v>1</v>
      </c>
      <c r="J26" s="194">
        <v>27.19</v>
      </c>
      <c r="K26" s="194">
        <f t="shared" si="1"/>
        <v>25.04</v>
      </c>
    </row>
    <row r="27" spans="1:12" ht="12.75" customHeight="1">
      <c r="C27" s="230" t="s">
        <v>503</v>
      </c>
      <c r="D27" s="196" t="str">
        <f>VLOOKUP(C27,SERVIÇOS_SINAPI_12_14!$A$2:$H$5049,2,0)</f>
        <v>LANCAMENTO/APLICACAO MANUAL DE CONCRETO EM ESTRUTURAS</v>
      </c>
      <c r="E27" s="189" t="s">
        <v>271</v>
      </c>
      <c r="F27" s="189" t="str">
        <f>VLOOKUP(C27,SERVIÇOS_SINAPI_12_14!$A$2:$H$5049,4,0)</f>
        <v>M³</v>
      </c>
      <c r="G27" s="194">
        <v>80.42</v>
      </c>
      <c r="H27" s="194">
        <f>VLOOKUP(C27,SERVIÇOS_SINAPI_12_14!$A$2:$H$5049,6,0)</f>
        <v>72.84</v>
      </c>
      <c r="I27" s="189">
        <v>1.4999999999999999E-2</v>
      </c>
      <c r="J27" s="194">
        <v>1.21</v>
      </c>
      <c r="K27" s="194">
        <f t="shared" si="1"/>
        <v>1.0926</v>
      </c>
    </row>
    <row r="28" spans="1:12">
      <c r="C28" s="228">
        <v>88251</v>
      </c>
      <c r="D28" s="196" t="str">
        <f>VLOOKUP(C28,SERVIÇOS_SINAPI_12_14!$A$2:$H$5049,2,0)</f>
        <v>AUXILIAR DE SERRALHEIRO COM ENCARGOS COMPLEMENTARES</v>
      </c>
      <c r="E28" s="189" t="s">
        <v>246</v>
      </c>
      <c r="F28" s="189" t="str">
        <f>VLOOKUP(C28,SERVIÇOS_SINAPI_12_14!$A$2:$H$5049,4,0)</f>
        <v>H</v>
      </c>
      <c r="G28" s="194">
        <v>12.01</v>
      </c>
      <c r="H28" s="191">
        <f>VLOOKUP(C28,SERVIÇOS_SINAPI_12_14!$A$2:$H$5049,6,0)</f>
        <v>10.91</v>
      </c>
      <c r="I28" s="189">
        <v>7.0000000000000007E-2</v>
      </c>
      <c r="J28" s="194">
        <v>0.84</v>
      </c>
      <c r="K28" s="194">
        <f t="shared" si="1"/>
        <v>0.76370000000000005</v>
      </c>
    </row>
    <row r="29" spans="1:12">
      <c r="C29" s="228">
        <v>88261</v>
      </c>
      <c r="D29" s="196" t="str">
        <f>VLOOKUP(C29,SERVIÇOS_SINAPI_12_14!$A$2:$H$5049,2,0)</f>
        <v>CARPINTEIRO DE ESQUADRIA COM ENCARGOS COMPLEMENTARES</v>
      </c>
      <c r="E29" s="189" t="s">
        <v>246</v>
      </c>
      <c r="F29" s="189" t="str">
        <f>VLOOKUP(C29,SERVIÇOS_SINAPI_12_14!$A$2:$H$5049,4,0)</f>
        <v>H</v>
      </c>
      <c r="G29" s="194">
        <v>15.16</v>
      </c>
      <c r="H29" s="191">
        <f>VLOOKUP(C29,SERVIÇOS_SINAPI_12_14!$A$2:$H$5049,6,0)</f>
        <v>13.63</v>
      </c>
      <c r="I29" s="208">
        <v>6.343</v>
      </c>
      <c r="J29" s="194">
        <v>96.11</v>
      </c>
      <c r="K29" s="194">
        <f t="shared" si="1"/>
        <v>86.455089999999998</v>
      </c>
    </row>
    <row r="30" spans="1:12">
      <c r="C30" s="228">
        <v>88264</v>
      </c>
      <c r="D30" s="196" t="str">
        <f>VLOOKUP(C30,SERVIÇOS_SINAPI_12_14!$A$2:$H$5049,2,0)</f>
        <v>ELETRICISTA COM ENCARGOS COMPLEMENTARES</v>
      </c>
      <c r="E30" s="189" t="s">
        <v>246</v>
      </c>
      <c r="F30" s="189" t="str">
        <f>VLOOKUP(C30,SERVIÇOS_SINAPI_12_14!$A$2:$H$5049,4,0)</f>
        <v>H</v>
      </c>
      <c r="G30" s="194">
        <v>15.32</v>
      </c>
      <c r="H30" s="191">
        <f>VLOOKUP(C30,SERVIÇOS_SINAPI_12_14!$A$2:$H$5049,6,0)</f>
        <v>13.77</v>
      </c>
      <c r="I30" s="189">
        <v>0.3</v>
      </c>
      <c r="J30" s="194">
        <v>4.5999999999999996</v>
      </c>
      <c r="K30" s="194">
        <f t="shared" si="1"/>
        <v>4.1309999999999993</v>
      </c>
    </row>
    <row r="31" spans="1:12">
      <c r="C31" s="228">
        <v>88315</v>
      </c>
      <c r="D31" s="196" t="str">
        <f>VLOOKUP(C31,SERVIÇOS_SINAPI_12_14!$A$2:$H$5049,2,0)</f>
        <v>SERRALHEIRO COM ENCARGOS COMPLEMENTARES</v>
      </c>
      <c r="E31" s="189" t="s">
        <v>246</v>
      </c>
      <c r="F31" s="189" t="str">
        <f>VLOOKUP(C31,SERVIÇOS_SINAPI_12_14!$A$2:$H$5049,4,0)</f>
        <v>H</v>
      </c>
      <c r="G31" s="194">
        <v>14.69</v>
      </c>
      <c r="H31" s="191">
        <f>VLOOKUP(C31,SERVIÇOS_SINAPI_12_14!$A$2:$H$5049,6,0)</f>
        <v>13.23</v>
      </c>
      <c r="I31" s="189">
        <v>7.0000000000000007E-2</v>
      </c>
      <c r="J31" s="194">
        <v>1.03</v>
      </c>
      <c r="K31" s="194">
        <f t="shared" si="1"/>
        <v>0.92610000000000015</v>
      </c>
    </row>
    <row r="32" spans="1:12">
      <c r="C32" s="228">
        <v>88316</v>
      </c>
      <c r="D32" s="196" t="str">
        <f>VLOOKUP(C32,SERVIÇOS_SINAPI_12_14!$A$2:$H$5049,2,0)</f>
        <v>SERVENTE COM ENCARGOS COMPLEMENTARES</v>
      </c>
      <c r="E32" s="189" t="s">
        <v>246</v>
      </c>
      <c r="F32" s="189" t="str">
        <f>VLOOKUP(C32,SERVIÇOS_SINAPI_12_14!$A$2:$H$5049,4,0)</f>
        <v>H</v>
      </c>
      <c r="G32" s="194">
        <v>12.14</v>
      </c>
      <c r="H32" s="191">
        <f>VLOOKUP(C32,SERVIÇOS_SINAPI_12_14!$A$2:$H$5049,6,0)</f>
        <v>11.02</v>
      </c>
      <c r="I32" s="189">
        <v>7.03</v>
      </c>
      <c r="J32" s="194">
        <v>85.34</v>
      </c>
      <c r="K32" s="194">
        <f t="shared" si="1"/>
        <v>77.470600000000005</v>
      </c>
    </row>
    <row r="33" spans="1:11" s="144" customFormat="1" ht="26.4">
      <c r="A33" s="181"/>
      <c r="B33" s="159"/>
      <c r="C33" s="229">
        <v>1346</v>
      </c>
      <c r="D33" s="183" t="str">
        <f>VLOOKUP(C33,INSUMOS_SINAPI_12_14!$A$2:$H$5049,2,0)</f>
        <v>CHAPA DE MADEIRA COMPENSADA PLASTIFICADA PARA FORMA DE CONCRETO, DE *2,44 X 1,22* M, E = 10 MM</v>
      </c>
      <c r="E33" s="121" t="s">
        <v>235</v>
      </c>
      <c r="F33" s="121" t="str">
        <f>VLOOKUP(C33,INSUMOS_SINAPI_12_14!$A$2:$H$5049,4,0)</f>
        <v>M²</v>
      </c>
      <c r="G33" s="180">
        <v>21.44</v>
      </c>
      <c r="H33" s="180">
        <f>VLOOKUP(C33,INSUMOS_SINAPI_12_14!$A$2:$H$5049,6,0)</f>
        <v>21.44</v>
      </c>
      <c r="I33" s="121">
        <v>0.38600000000000001</v>
      </c>
      <c r="J33" s="180">
        <v>8.2799999999999994</v>
      </c>
      <c r="K33" s="180">
        <f t="shared" si="1"/>
        <v>8.2758400000000005</v>
      </c>
    </row>
    <row r="34" spans="1:11" ht="26.4">
      <c r="C34" s="228">
        <v>1607</v>
      </c>
      <c r="D34" s="183" t="str">
        <f>VLOOKUP(C34,INSUMOS_SINAPI_12_14!$A$2:$H$5049,2,0)</f>
        <v>CONJUNTO ARRUELAS DE VEDACAO 5/16" PARA TELHA FIBROCIMENTO (UMA ARRUELA METALICA E UMA ARRUELA PVC - CONICAS)</v>
      </c>
      <c r="E34" s="113" t="s">
        <v>235</v>
      </c>
      <c r="F34" s="121" t="str">
        <f>VLOOKUP(C34,INSUMOS_SINAPI_12_14!$A$2:$H$5049,4,0)</f>
        <v>CJ</v>
      </c>
      <c r="G34" s="115">
        <v>0.2</v>
      </c>
      <c r="H34" s="180">
        <f>VLOOKUP(C34,INSUMOS_SINAPI_12_14!$A$2:$H$5049,6,0)</f>
        <v>0.2</v>
      </c>
      <c r="I34" s="113">
        <v>0.214</v>
      </c>
      <c r="J34" s="115">
        <v>0.04</v>
      </c>
      <c r="K34" s="180">
        <f t="shared" si="1"/>
        <v>4.2800000000000005E-2</v>
      </c>
    </row>
    <row r="35" spans="1:11" ht="12.75" customHeight="1">
      <c r="C35" s="228">
        <v>2370</v>
      </c>
      <c r="D35" s="183" t="str">
        <f>VLOOKUP(C35,INSUMOS_SINAPI_12_14!$A$2:$H$5049,2,0)</f>
        <v>DISJUNTOR TIPO NEMA, MONOPOLAR 10 ATE 30A</v>
      </c>
      <c r="E35" s="113" t="s">
        <v>235</v>
      </c>
      <c r="F35" s="121" t="str">
        <f>VLOOKUP(C35,INSUMOS_SINAPI_12_14!$A$2:$H$5049,4,0)</f>
        <v>UN</v>
      </c>
      <c r="G35" s="115">
        <v>7.05</v>
      </c>
      <c r="H35" s="180">
        <f>VLOOKUP(C35,INSUMOS_SINAPI_12_14!$A$2:$H$5049,6,0)</f>
        <v>7.05</v>
      </c>
      <c r="I35" s="113">
        <v>5.7000000000000002E-3</v>
      </c>
      <c r="J35" s="115">
        <v>0.04</v>
      </c>
      <c r="K35" s="180">
        <f t="shared" si="1"/>
        <v>4.0184999999999998E-2</v>
      </c>
    </row>
    <row r="36" spans="1:11" ht="12.75" customHeight="1">
      <c r="C36" s="228">
        <v>4448</v>
      </c>
      <c r="D36" s="183" t="str">
        <f>VLOOKUP(C36,INSUMOS_SINAPI_12_14!$A$2:$H$5049,2,0)</f>
        <v>PECA DE MADEIRA NATIVA/REGIONAL 7,5 X 12,50 CM (3X5") NAO APARELHADA (P/FORMA)</v>
      </c>
      <c r="E36" s="113" t="s">
        <v>235</v>
      </c>
      <c r="F36" s="121" t="str">
        <f>VLOOKUP(C36,INSUMOS_SINAPI_12_14!$A$2:$H$5049,4,0)</f>
        <v>M</v>
      </c>
      <c r="G36" s="115">
        <v>5.13</v>
      </c>
      <c r="H36" s="180">
        <f>VLOOKUP(C36,INSUMOS_SINAPI_12_14!$A$2:$H$5049,6,0)</f>
        <v>5.13</v>
      </c>
      <c r="I36" s="113">
        <v>0.7</v>
      </c>
      <c r="J36" s="115">
        <v>3.59</v>
      </c>
      <c r="K36" s="180">
        <f t="shared" si="1"/>
        <v>3.5909999999999997</v>
      </c>
    </row>
    <row r="37" spans="1:11" ht="12.75" customHeight="1">
      <c r="C37" s="228">
        <v>4491</v>
      </c>
      <c r="D37" s="183" t="str">
        <f>VLOOKUP(C37,INSUMOS_SINAPI_12_14!$A$2:$H$5049,2,0)</f>
        <v>PECA DE MADEIRA NATIVA / REGIONAL 7,5 X 7,5CM (3X3) NAO APARELHADA (P/FORMA)</v>
      </c>
      <c r="E37" s="113" t="s">
        <v>235</v>
      </c>
      <c r="F37" s="121" t="str">
        <f>VLOOKUP(C37,INSUMOS_SINAPI_12_14!$A$2:$H$5049,4,0)</f>
        <v>M</v>
      </c>
      <c r="G37" s="115">
        <v>2.81</v>
      </c>
      <c r="H37" s="180">
        <f>VLOOKUP(C37,INSUMOS_SINAPI_12_14!$A$2:$H$5049,6,0)</f>
        <v>2.81</v>
      </c>
      <c r="I37" s="113">
        <v>0.9</v>
      </c>
      <c r="J37" s="115">
        <v>2.5299999999999998</v>
      </c>
      <c r="K37" s="180">
        <f t="shared" si="1"/>
        <v>2.5289999999999999</v>
      </c>
    </row>
    <row r="38" spans="1:11" ht="12.75" customHeight="1">
      <c r="C38" s="228">
        <v>5075</v>
      </c>
      <c r="D38" s="183" t="str">
        <f>VLOOKUP(C38,INSUMOS_SINAPI_12_14!$A$2:$H$5049,2,0)</f>
        <v>PREGO POLIDO COM CABECA 18 X 30</v>
      </c>
      <c r="E38" s="113" t="s">
        <v>235</v>
      </c>
      <c r="F38" s="121" t="str">
        <f>VLOOKUP(C38,INSUMOS_SINAPI_12_14!$A$2:$H$5049,4,0)</f>
        <v>KG</v>
      </c>
      <c r="G38" s="115">
        <v>6.98</v>
      </c>
      <c r="H38" s="180">
        <f>VLOOKUP(C38,INSUMOS_SINAPI_12_14!$A$2:$H$5049,6,0)</f>
        <v>6.98</v>
      </c>
      <c r="I38" s="113">
        <v>0.1</v>
      </c>
      <c r="J38" s="115">
        <v>0.7</v>
      </c>
      <c r="K38" s="180">
        <f t="shared" si="1"/>
        <v>0.69800000000000006</v>
      </c>
    </row>
    <row r="39" spans="1:11" ht="12.75" customHeight="1">
      <c r="C39" s="228">
        <v>5085</v>
      </c>
      <c r="D39" s="183" t="str">
        <f>VLOOKUP(C39,INSUMOS_SINAPI_12_14!$A$2:$H$5049,2,0)</f>
        <v>CADEADO LATAO CROMADO H = 35MM / 5 PINOS / HASTE CROMADA H = 30MM</v>
      </c>
      <c r="E39" s="113" t="s">
        <v>235</v>
      </c>
      <c r="F39" s="121" t="str">
        <f>VLOOKUP(C39,INSUMOS_SINAPI_12_14!$A$2:$H$5049,4,0)</f>
        <v>UN</v>
      </c>
      <c r="G39" s="115">
        <v>17.02</v>
      </c>
      <c r="H39" s="180">
        <f>VLOOKUP(C39,INSUMOS_SINAPI_12_14!$A$2:$H$5049,6,0)</f>
        <v>17.02</v>
      </c>
      <c r="I39" s="113">
        <v>5.7999999999999996E-3</v>
      </c>
      <c r="J39" s="115">
        <v>0.1</v>
      </c>
      <c r="K39" s="180">
        <f t="shared" si="1"/>
        <v>9.8715999999999984E-2</v>
      </c>
    </row>
    <row r="40" spans="1:11" ht="12.75" customHeight="1">
      <c r="C40" s="228">
        <v>5088</v>
      </c>
      <c r="D40" s="183" t="str">
        <f>VLOOKUP(C40,INSUMOS_SINAPI_12_14!$A$2:$H$5049,2,0)</f>
        <v>PORTA CADEADO ZINCADO OXIDADO PRETO</v>
      </c>
      <c r="E40" s="113" t="s">
        <v>235</v>
      </c>
      <c r="F40" s="121" t="str">
        <f>VLOOKUP(C40,INSUMOS_SINAPI_12_14!$A$2:$H$5049,4,0)</f>
        <v>UN</v>
      </c>
      <c r="G40" s="115">
        <v>5.0999999999999996</v>
      </c>
      <c r="H40" s="180">
        <f>VLOOKUP(C40,INSUMOS_SINAPI_12_14!$A$2:$H$5049,6,0)</f>
        <v>5.0999999999999996</v>
      </c>
      <c r="I40" s="113">
        <v>5.7999999999999996E-3</v>
      </c>
      <c r="J40" s="115">
        <v>0.03</v>
      </c>
      <c r="K40" s="180">
        <f t="shared" si="1"/>
        <v>2.9579999999999995E-2</v>
      </c>
    </row>
    <row r="41" spans="1:11" ht="12.75" customHeight="1">
      <c r="C41" s="228">
        <v>7194</v>
      </c>
      <c r="D41" s="183" t="str">
        <f>VLOOKUP(C41,INSUMOS_SINAPI_12_14!$A$2:$H$5049,2,0)</f>
        <v>TELHA DE FIBROCIMENTO ONDULADA E = 6 MM, DE *2,44 X 1,10* M (SEM AMIANTO)</v>
      </c>
      <c r="E41" s="113" t="s">
        <v>235</v>
      </c>
      <c r="F41" s="121" t="str">
        <f>VLOOKUP(C41,INSUMOS_SINAPI_12_14!$A$2:$H$5049,4,0)</f>
        <v>M²</v>
      </c>
      <c r="G41" s="115">
        <v>17.75</v>
      </c>
      <c r="H41" s="180">
        <f>VLOOKUP(C41,INSUMOS_SINAPI_12_14!$A$2:$H$5049,6,0)</f>
        <v>17.75</v>
      </c>
      <c r="I41" s="113">
        <v>0.318</v>
      </c>
      <c r="J41" s="115">
        <v>5.64</v>
      </c>
      <c r="K41" s="180">
        <f t="shared" si="1"/>
        <v>5.6444999999999999</v>
      </c>
    </row>
    <row r="42" spans="1:11" ht="12.75" customHeight="1">
      <c r="C42" s="228">
        <v>10490</v>
      </c>
      <c r="D42" s="183" t="str">
        <f>VLOOKUP(C42,INSUMOS_SINAPI_12_14!$A$2:$H$5049,2,0)</f>
        <v>VIDRO LISO INCOLOR 3 MM - SEM COLOCACAO</v>
      </c>
      <c r="E42" s="113" t="s">
        <v>235</v>
      </c>
      <c r="F42" s="121" t="str">
        <f>VLOOKUP(C42,INSUMOS_SINAPI_12_14!$A$2:$H$5049,4,0)</f>
        <v>M²</v>
      </c>
      <c r="G42" s="115">
        <v>40.5</v>
      </c>
      <c r="H42" s="180">
        <f>VLOOKUP(C42,INSUMOS_SINAPI_12_14!$A$2:$H$5049,6,0)</f>
        <v>40.5</v>
      </c>
      <c r="I42" s="113">
        <v>2.3E-2</v>
      </c>
      <c r="J42" s="115">
        <v>0.93</v>
      </c>
      <c r="K42" s="180">
        <f t="shared" si="1"/>
        <v>0.93149999999999999</v>
      </c>
    </row>
    <row r="43" spans="1:11" ht="12.75" customHeight="1">
      <c r="C43" s="228">
        <v>10555</v>
      </c>
      <c r="D43" s="183" t="str">
        <f>VLOOKUP(C43,INSUMOS_SINAPI_12_14!$A$2:$H$5049,2,0)</f>
        <v>PORTA DE MADEIRA SEMI-OCA, FOLHA LISA PARA PINTURA *80 X 210 X 3,5* CM</v>
      </c>
      <c r="E43" s="113" t="s">
        <v>235</v>
      </c>
      <c r="F43" s="121" t="str">
        <f>VLOOKUP(C43,INSUMOS_SINAPI_12_14!$A$2:$H$5049,4,0)</f>
        <v>UN</v>
      </c>
      <c r="G43" s="115">
        <v>49.51</v>
      </c>
      <c r="H43" s="180">
        <f>VLOOKUP(C43,INSUMOS_SINAPI_12_14!$A$2:$H$5049,6,0)</f>
        <v>49.51</v>
      </c>
      <c r="I43" s="113">
        <v>1.15E-2</v>
      </c>
      <c r="J43" s="115">
        <v>0.56999999999999995</v>
      </c>
      <c r="K43" s="180">
        <f t="shared" si="1"/>
        <v>0.56936500000000001</v>
      </c>
    </row>
    <row r="44" spans="1:11" ht="12.75" customHeight="1">
      <c r="C44" s="228">
        <v>10567</v>
      </c>
      <c r="D44" s="183" t="str">
        <f>VLOOKUP(C44,INSUMOS_SINAPI_12_14!$A$2:$H$5049,2,0)</f>
        <v>TABUA MADEIRA 3A QUALIDADE 2,5 X 23,0CM (1 X 9") NAO APARELHADA</v>
      </c>
      <c r="E44" s="113" t="s">
        <v>235</v>
      </c>
      <c r="F44" s="121" t="str">
        <f>VLOOKUP(C44,INSUMOS_SINAPI_12_14!$A$2:$H$5049,4,0)</f>
        <v>M</v>
      </c>
      <c r="G44" s="115">
        <v>4.34</v>
      </c>
      <c r="H44" s="180">
        <f>VLOOKUP(C44,INSUMOS_SINAPI_12_14!$A$2:$H$5049,6,0)</f>
        <v>4.34</v>
      </c>
      <c r="I44" s="113">
        <v>0.25</v>
      </c>
      <c r="J44" s="115">
        <v>1.0900000000000001</v>
      </c>
      <c r="K44" s="180">
        <f t="shared" si="1"/>
        <v>1.085</v>
      </c>
    </row>
    <row r="45" spans="1:11" ht="12.75" customHeight="1">
      <c r="C45" s="228">
        <v>10952</v>
      </c>
      <c r="D45" s="183" t="str">
        <f>VLOOKUP(C45,INSUMOS_SINAPI_12_14!$A$2:$H$5049,2,0)</f>
        <v>CANTONEIRA ACO ABAS IGUAIS (QUALQUER BITOLA), E = 1/8 "</v>
      </c>
      <c r="E45" s="113" t="s">
        <v>235</v>
      </c>
      <c r="F45" s="121" t="str">
        <f>VLOOKUP(C45,INSUMOS_SINAPI_12_14!$A$2:$H$5049,4,0)</f>
        <v>KG</v>
      </c>
      <c r="G45" s="115">
        <v>3.4</v>
      </c>
      <c r="H45" s="180">
        <f>VLOOKUP(C45,INSUMOS_SINAPI_12_14!$A$2:$H$5049,6,0)</f>
        <v>3.4</v>
      </c>
      <c r="I45" s="113">
        <v>0.30299999999999999</v>
      </c>
      <c r="J45" s="115">
        <v>1.03</v>
      </c>
      <c r="K45" s="180">
        <f t="shared" si="1"/>
        <v>1.0302</v>
      </c>
    </row>
    <row r="46" spans="1:11" ht="26.4">
      <c r="C46" s="228">
        <v>11056</v>
      </c>
      <c r="D46" s="183" t="str">
        <f>VLOOKUP(C46,INSUMOS_SINAPI_12_14!$A$2:$H$5049,2,0)</f>
        <v>PARAFUSO ROSCA SOBERBA ZINCADO CABECA CHATA FENDA SIMPLES 3,8 X 30 MM (1.1/4 ")</v>
      </c>
      <c r="E46" s="113" t="s">
        <v>235</v>
      </c>
      <c r="F46" s="121" t="str">
        <f>VLOOKUP(C46,INSUMOS_SINAPI_12_14!$A$2:$H$5049,4,0)</f>
        <v>UN</v>
      </c>
      <c r="G46" s="115">
        <v>7.0000000000000007E-2</v>
      </c>
      <c r="H46" s="180">
        <f>VLOOKUP(C46,INSUMOS_SINAPI_12_14!$A$2:$H$5049,6,0)</f>
        <v>7.0000000000000007E-2</v>
      </c>
      <c r="I46" s="113">
        <v>1.28</v>
      </c>
      <c r="J46" s="115">
        <v>0.09</v>
      </c>
      <c r="K46" s="180">
        <f t="shared" si="1"/>
        <v>8.9600000000000013E-2</v>
      </c>
    </row>
    <row r="47" spans="1:11" ht="26.4">
      <c r="C47" s="228">
        <v>11443</v>
      </c>
      <c r="D47" s="183" t="str">
        <f>VLOOKUP(C47,INSUMOS_SINAPI_12_14!$A$2:$H$5049,2,0)</f>
        <v>DOBRADICA FERRO POLIDO OU GALV 3 X 3" E=2MM PINO SOLTO OU REVERSIVEL SEM ANEIS</v>
      </c>
      <c r="E47" s="113" t="s">
        <v>235</v>
      </c>
      <c r="F47" s="121" t="str">
        <f>VLOOKUP(C47,INSUMOS_SINAPI_12_14!$A$2:$H$5049,4,0)</f>
        <v>UN</v>
      </c>
      <c r="G47" s="115">
        <v>3.63</v>
      </c>
      <c r="H47" s="180">
        <f>VLOOKUP(C47,INSUMOS_SINAPI_12_14!$A$2:$H$5049,6,0)</f>
        <v>3.63</v>
      </c>
      <c r="I47" s="113">
        <v>3.4599999999999999E-2</v>
      </c>
      <c r="J47" s="115">
        <v>0.13</v>
      </c>
      <c r="K47" s="180">
        <f t="shared" si="1"/>
        <v>0.12559799999999999</v>
      </c>
    </row>
    <row r="48" spans="1:11" ht="12.75" customHeight="1">
      <c r="C48" s="228">
        <v>11467</v>
      </c>
      <c r="D48" s="183" t="str">
        <f>VLOOKUP(C48,INSUMOS_SINAPI_12_14!$A$2:$H$5049,2,0)</f>
        <v>FECHADURA SOBREPOR FERRO PINTADO CHAVE GRANDE</v>
      </c>
      <c r="E48" s="113" t="s">
        <v>235</v>
      </c>
      <c r="F48" s="121" t="str">
        <f>VLOOKUP(C48,INSUMOS_SINAPI_12_14!$A$2:$H$5049,4,0)</f>
        <v>UN</v>
      </c>
      <c r="G48" s="115">
        <v>9</v>
      </c>
      <c r="H48" s="180">
        <f>VLOOKUP(C48,INSUMOS_SINAPI_12_14!$A$2:$H$5049,6,0)</f>
        <v>9</v>
      </c>
      <c r="I48" s="113">
        <v>5.7999999999999996E-3</v>
      </c>
      <c r="J48" s="115">
        <v>0.05</v>
      </c>
      <c r="K48" s="180">
        <f t="shared" si="1"/>
        <v>5.2199999999999996E-2</v>
      </c>
    </row>
    <row r="49" spans="1:12" ht="26.4">
      <c r="C49" s="228">
        <v>11891</v>
      </c>
      <c r="D49" s="183" t="str">
        <f>VLOOKUP(C49,INSUMOS_SINAPI_12_14!$A$2:$H$5049,2,0)</f>
        <v>FIO/CORDAO COBRE ISOLADO PARALELO OU TORCIDO 2 X 2,5MM2, TIPO PLASTIFLEX PIRELLI OU EQUIV</v>
      </c>
      <c r="E49" s="113" t="s">
        <v>235</v>
      </c>
      <c r="F49" s="121" t="str">
        <f>VLOOKUP(C49,INSUMOS_SINAPI_12_14!$A$2:$H$5049,4,0)</f>
        <v>M</v>
      </c>
      <c r="G49" s="115">
        <v>2.5</v>
      </c>
      <c r="H49" s="180">
        <f>VLOOKUP(C49,INSUMOS_SINAPI_12_14!$A$2:$H$5049,6,0)</f>
        <v>2.5</v>
      </c>
      <c r="I49" s="113">
        <v>0.53600000000000003</v>
      </c>
      <c r="J49" s="115">
        <v>1.34</v>
      </c>
      <c r="K49" s="180">
        <f t="shared" si="1"/>
        <v>1.34</v>
      </c>
    </row>
    <row r="50" spans="1:12" ht="12.75" customHeight="1">
      <c r="C50" s="228">
        <v>12128</v>
      </c>
      <c r="D50" s="183" t="str">
        <f>VLOOKUP(C50,INSUMOS_SINAPI_12_14!$A$2:$H$5049,2,0)</f>
        <v>INTERRUPTOR SOBREPOR 1 TECLA SIMPLES, TIPO SILENTOQUE PIAL OU EQUIV</v>
      </c>
      <c r="E50" s="113" t="s">
        <v>235</v>
      </c>
      <c r="F50" s="121" t="str">
        <f>VLOOKUP(C50,INSUMOS_SINAPI_12_14!$A$2:$H$5049,4,0)</f>
        <v>UN</v>
      </c>
      <c r="G50" s="115">
        <v>3.34</v>
      </c>
      <c r="H50" s="180">
        <f>VLOOKUP(C50,INSUMOS_SINAPI_12_14!$A$2:$H$5049,6,0)</f>
        <v>3.34</v>
      </c>
      <c r="I50" s="113">
        <v>2.3E-2</v>
      </c>
      <c r="J50" s="115">
        <v>0.08</v>
      </c>
      <c r="K50" s="180">
        <f t="shared" si="1"/>
        <v>7.6819999999999999E-2</v>
      </c>
    </row>
    <row r="51" spans="1:12" ht="12.75" customHeight="1">
      <c r="C51" s="228">
        <v>12147</v>
      </c>
      <c r="D51" s="183" t="str">
        <f>VLOOKUP(C51,INSUMOS_SINAPI_12_14!$A$2:$H$5049,2,0)</f>
        <v>TOMADA SOBREPOR 2P UNIVERSAL 10A/250V, TIPO SILENTOQUE PIAL OU EQUIV</v>
      </c>
      <c r="E51" s="113" t="s">
        <v>235</v>
      </c>
      <c r="F51" s="121" t="str">
        <f>VLOOKUP(C51,INSUMOS_SINAPI_12_14!$A$2:$H$5049,4,0)</f>
        <v>UN</v>
      </c>
      <c r="G51" s="115">
        <v>7.57</v>
      </c>
      <c r="H51" s="180">
        <f>VLOOKUP(C51,INSUMOS_SINAPI_12_14!$A$2:$H$5049,6,0)</f>
        <v>7.57</v>
      </c>
      <c r="I51" s="113">
        <v>2.1999999999999999E-2</v>
      </c>
      <c r="J51" s="115">
        <v>0.17</v>
      </c>
      <c r="K51" s="180">
        <f t="shared" si="1"/>
        <v>0.16653999999999999</v>
      </c>
    </row>
    <row r="52" spans="1:12" ht="12.75" customHeight="1">
      <c r="C52" s="228">
        <v>12296</v>
      </c>
      <c r="D52" s="183" t="str">
        <f>VLOOKUP(C52,INSUMOS_SINAPI_12_14!$A$2:$H$5049,2,0)</f>
        <v>BOCAL/SOQUETE/RECEPTACULO DE PORCELANA</v>
      </c>
      <c r="E52" s="113" t="s">
        <v>235</v>
      </c>
      <c r="F52" s="121" t="str">
        <f>VLOOKUP(C52,INSUMOS_SINAPI_12_14!$A$2:$H$5049,4,0)</f>
        <v>UN</v>
      </c>
      <c r="G52" s="115">
        <v>2.14</v>
      </c>
      <c r="H52" s="180">
        <f>VLOOKUP(C52,INSUMOS_SINAPI_12_14!$A$2:$H$5049,6,0)</f>
        <v>2.14</v>
      </c>
      <c r="I52" s="113">
        <v>4.6100000000000002E-2</v>
      </c>
      <c r="J52" s="115">
        <v>0.1</v>
      </c>
      <c r="K52" s="180">
        <f t="shared" si="1"/>
        <v>9.8654000000000006E-2</v>
      </c>
    </row>
    <row r="53" spans="1:12" ht="12.75" customHeight="1">
      <c r="C53" s="228">
        <v>12298</v>
      </c>
      <c r="D53" s="183" t="str">
        <f>VLOOKUP(C53,INSUMOS_SINAPI_12_14!$A$2:$H$5049,2,0)</f>
        <v>GLOBO ESFERICO DE VIDRO LISO TAMANHO MEDIO</v>
      </c>
      <c r="E53" s="113" t="s">
        <v>235</v>
      </c>
      <c r="F53" s="121" t="str">
        <f>VLOOKUP(C53,INSUMOS_SINAPI_12_14!$A$2:$H$5049,4,0)</f>
        <v>UN</v>
      </c>
      <c r="G53" s="115">
        <v>11.08</v>
      </c>
      <c r="H53" s="180">
        <f>VLOOKUP(C53,INSUMOS_SINAPI_12_14!$A$2:$H$5049,6,0)</f>
        <v>11.08</v>
      </c>
      <c r="I53" s="113">
        <v>4.6100000000000002E-2</v>
      </c>
      <c r="J53" s="115">
        <v>0.51</v>
      </c>
      <c r="K53" s="180">
        <f t="shared" si="1"/>
        <v>0.51078800000000002</v>
      </c>
    </row>
    <row r="54" spans="1:12" ht="12.75" customHeight="1">
      <c r="C54" s="228">
        <v>21127</v>
      </c>
      <c r="D54" s="183" t="str">
        <f>VLOOKUP(C54,INSUMOS_SINAPI_12_14!$A$2:$H$5049,2,0)</f>
        <v>FITA ISOLANTE ADESIVA ANTI-CHAMA EM ROLOS 19MM X 5M</v>
      </c>
      <c r="E54" s="113" t="s">
        <v>235</v>
      </c>
      <c r="F54" s="121" t="str">
        <f>VLOOKUP(C54,INSUMOS_SINAPI_12_14!$A$2:$H$5049,4,0)</f>
        <v>UN</v>
      </c>
      <c r="G54" s="115">
        <v>1.1499999999999999</v>
      </c>
      <c r="H54" s="180">
        <f>VLOOKUP(C54,INSUMOS_SINAPI_12_14!$A$2:$H$5049,6,0)</f>
        <v>1.1499999999999999</v>
      </c>
      <c r="I54" s="113">
        <v>2.4E-2</v>
      </c>
      <c r="J54" s="115">
        <v>0.03</v>
      </c>
      <c r="K54" s="180">
        <f t="shared" si="1"/>
        <v>2.76E-2</v>
      </c>
    </row>
    <row r="55" spans="1:12">
      <c r="B55"/>
      <c r="C55"/>
      <c r="D55"/>
      <c r="E55"/>
      <c r="F55"/>
      <c r="G55"/>
      <c r="H55"/>
      <c r="I55"/>
      <c r="J55"/>
    </row>
    <row r="56" spans="1:12">
      <c r="B56"/>
      <c r="C56"/>
      <c r="D56"/>
      <c r="E56"/>
      <c r="F56"/>
      <c r="G56"/>
      <c r="H56"/>
      <c r="I56"/>
      <c r="J56"/>
    </row>
    <row r="57" spans="1:12">
      <c r="A57" s="111" t="e">
        <f>COUNTIF(#REF!,CPU!C57)</f>
        <v>#REF!</v>
      </c>
      <c r="B57" s="234" t="s">
        <v>504</v>
      </c>
      <c r="C57" s="224" t="s">
        <v>505</v>
      </c>
      <c r="D57" s="149" t="s">
        <v>506</v>
      </c>
      <c r="E57" s="148" t="s">
        <v>507</v>
      </c>
      <c r="F57" s="148" t="s">
        <v>207</v>
      </c>
      <c r="G57" s="150">
        <v>1.9</v>
      </c>
      <c r="H57" s="150">
        <v>1.76</v>
      </c>
      <c r="I57" s="148" t="s">
        <v>493</v>
      </c>
      <c r="J57" s="151">
        <v>41974</v>
      </c>
      <c r="K57" s="163">
        <f>SUM(K59:K66)</f>
        <v>1.763371</v>
      </c>
      <c r="L57" s="164">
        <f>K57-H57</f>
        <v>3.3710000000000129E-3</v>
      </c>
    </row>
    <row r="58" spans="1:12" s="3" customFormat="1" ht="27.75" customHeight="1">
      <c r="A58" s="111"/>
      <c r="B58" s="145"/>
      <c r="C58" s="457" t="s">
        <v>268</v>
      </c>
      <c r="D58" s="113" t="s">
        <v>5</v>
      </c>
      <c r="E58" s="113" t="s">
        <v>223</v>
      </c>
      <c r="F58" s="113" t="s">
        <v>266</v>
      </c>
      <c r="G58" s="113" t="s">
        <v>494</v>
      </c>
      <c r="H58" s="113" t="s">
        <v>495</v>
      </c>
      <c r="I58" s="113" t="s">
        <v>496</v>
      </c>
      <c r="J58" s="113" t="s">
        <v>497</v>
      </c>
      <c r="K58" s="113" t="s">
        <v>498</v>
      </c>
    </row>
    <row r="59" spans="1:12">
      <c r="C59" s="225">
        <v>88264</v>
      </c>
      <c r="D59" s="196" t="str">
        <f>VLOOKUP(C59,SERVIÇOS_SINAPI_12_14!$A$2:$H$5049,2,0)</f>
        <v>ELETRICISTA COM ENCARGOS COMPLEMENTARES</v>
      </c>
      <c r="E59" s="189" t="s">
        <v>246</v>
      </c>
      <c r="F59" s="189" t="str">
        <f>VLOOKUP(C59,SERVIÇOS_SINAPI_12_14!$A$2:$H$5049,4,0)</f>
        <v>H</v>
      </c>
      <c r="G59" s="194">
        <v>15.32</v>
      </c>
      <c r="H59" s="194">
        <f>VLOOKUP(C59,SERVIÇOS_SINAPI_12_14!$A$2:$H$5049,6,0)</f>
        <v>13.77</v>
      </c>
      <c r="I59" s="208">
        <v>4.99E-2</v>
      </c>
      <c r="J59" s="194">
        <v>0.77</v>
      </c>
      <c r="K59" s="194">
        <f t="shared" ref="K59:K66" si="2">I59*H59</f>
        <v>0.68712299999999993</v>
      </c>
    </row>
    <row r="60" spans="1:12">
      <c r="C60" s="225">
        <v>88316</v>
      </c>
      <c r="D60" s="196" t="str">
        <f>VLOOKUP(C60,SERVIÇOS_SINAPI_12_14!$A$2:$H$5049,2,0)</f>
        <v>SERVENTE COM ENCARGOS COMPLEMENTARES</v>
      </c>
      <c r="E60" s="189" t="s">
        <v>246</v>
      </c>
      <c r="F60" s="189" t="str">
        <f>VLOOKUP(C60,SERVIÇOS_SINAPI_12_14!$A$2:$H$5049,4,0)</f>
        <v>H</v>
      </c>
      <c r="G60" s="194">
        <v>12.14</v>
      </c>
      <c r="H60" s="194">
        <f>VLOOKUP(C60,SERVIÇOS_SINAPI_12_14!$A$2:$H$5049,6,0)</f>
        <v>11.02</v>
      </c>
      <c r="I60" s="208">
        <v>4.99E-2</v>
      </c>
      <c r="J60" s="194">
        <v>0.61</v>
      </c>
      <c r="K60" s="194">
        <f t="shared" si="2"/>
        <v>0.549898</v>
      </c>
    </row>
    <row r="61" spans="1:12">
      <c r="C61" s="225">
        <v>939</v>
      </c>
      <c r="D61" s="183" t="str">
        <f>VLOOKUP(C61,INSUMOS_SINAPI_12_14!$A$2:$H$5049,2,0)</f>
        <v>FIO RIGIDO, ISOLACAO EM PVC 450/750V 2,5MM2</v>
      </c>
      <c r="E61" s="113" t="s">
        <v>235</v>
      </c>
      <c r="F61" s="121" t="str">
        <f>VLOOKUP(C61,INSUMOS_SINAPI_12_14!$A$2:$H$5049,4,0)</f>
        <v>M</v>
      </c>
      <c r="G61" s="115">
        <v>1</v>
      </c>
      <c r="H61" s="180">
        <f>VLOOKUP(C61,INSUMOS_SINAPI_12_14!$A$2:$H$5049,6,0)</f>
        <v>1</v>
      </c>
      <c r="I61" s="113">
        <v>0.3</v>
      </c>
      <c r="J61" s="115">
        <v>0.3</v>
      </c>
      <c r="K61" s="180">
        <f t="shared" si="2"/>
        <v>0.3</v>
      </c>
    </row>
    <row r="62" spans="1:12">
      <c r="C62" s="225">
        <v>2705</v>
      </c>
      <c r="D62" s="183" t="str">
        <f>VLOOKUP(C62,INSUMOS_SINAPI_12_14!$A$2:$H$5049,2,0)</f>
        <v>ENERGIA ELETRICA ATE 2000 KWH INDUSTRIAL, SEM DEMANDA</v>
      </c>
      <c r="E62" s="113" t="s">
        <v>235</v>
      </c>
      <c r="F62" s="121" t="str">
        <f>VLOOKUP(C62,INSUMOS_SINAPI_12_14!$A$2:$H$5049,4,0)</f>
        <v>KW/H</v>
      </c>
      <c r="G62" s="115">
        <v>0.55000000000000004</v>
      </c>
      <c r="H62" s="180">
        <f>VLOOKUP(C62,INSUMOS_SINAPI_12_14!$A$2:$H$5049,6,0)</f>
        <v>0.55000000000000004</v>
      </c>
      <c r="I62" s="113">
        <v>0.24</v>
      </c>
      <c r="J62" s="115">
        <v>0.13</v>
      </c>
      <c r="K62" s="180">
        <f t="shared" si="2"/>
        <v>0.13200000000000001</v>
      </c>
    </row>
    <row r="63" spans="1:12">
      <c r="C63" s="225">
        <v>4815</v>
      </c>
      <c r="D63" s="183" t="str">
        <f>VLOOKUP(C63,INSUMOS_SINAPI_12_14!$A$2:$H$5049,2,0)</f>
        <v>BALDE VERMELHO P/ SINALIZACAO</v>
      </c>
      <c r="E63" s="113" t="s">
        <v>235</v>
      </c>
      <c r="F63" s="121" t="str">
        <f>VLOOKUP(C63,INSUMOS_SINAPI_12_14!$A$2:$H$5049,4,0)</f>
        <v>UN</v>
      </c>
      <c r="G63" s="115">
        <v>7.13</v>
      </c>
      <c r="H63" s="180">
        <f>VLOOKUP(C63,INSUMOS_SINAPI_12_14!$A$2:$H$5049,6,0)</f>
        <v>7.13</v>
      </c>
      <c r="I63" s="113">
        <v>8.9999999999999993E-3</v>
      </c>
      <c r="J63" s="115">
        <v>0.06</v>
      </c>
      <c r="K63" s="180">
        <f t="shared" si="2"/>
        <v>6.4169999999999991E-2</v>
      </c>
    </row>
    <row r="64" spans="1:12">
      <c r="C64" s="225">
        <v>12201</v>
      </c>
      <c r="D64" s="183" t="str">
        <f>VLOOKUP(C64,INSUMOS_SINAPI_12_14!$A$2:$H$5049,2,0)</f>
        <v>LAMPADA INCANDESCENTE 40W</v>
      </c>
      <c r="E64" s="113" t="s">
        <v>235</v>
      </c>
      <c r="F64" s="121" t="str">
        <f>VLOOKUP(C64,INSUMOS_SINAPI_12_14!$A$2:$H$5049,4,0)</f>
        <v>UN</v>
      </c>
      <c r="G64" s="115">
        <v>0.8</v>
      </c>
      <c r="H64" s="180">
        <f>VLOOKUP(C64,INSUMOS_SINAPI_12_14!$A$2:$H$5049,6,0)</f>
        <v>0.8</v>
      </c>
      <c r="I64" s="113">
        <v>8.9999999999999993E-3</v>
      </c>
      <c r="J64" s="115">
        <v>0.01</v>
      </c>
      <c r="K64" s="180">
        <f t="shared" si="2"/>
        <v>7.1999999999999998E-3</v>
      </c>
    </row>
    <row r="65" spans="1:12">
      <c r="C65" s="225">
        <v>12294</v>
      </c>
      <c r="D65" s="183" t="str">
        <f>VLOOKUP(C65,INSUMOS_SINAPI_12_14!$A$2:$H$5049,2,0)</f>
        <v>BOCAL/SOQUETE/RECEPTACULO CONTRA INTEMPERIES C/ RABICHO</v>
      </c>
      <c r="E65" s="113" t="s">
        <v>235</v>
      </c>
      <c r="F65" s="121" t="str">
        <f>VLOOKUP(C65,INSUMOS_SINAPI_12_14!$A$2:$H$5049,4,0)</f>
        <v>UN</v>
      </c>
      <c r="G65" s="115">
        <v>2.4</v>
      </c>
      <c r="H65" s="180">
        <f>VLOOKUP(C65,INSUMOS_SINAPI_12_14!$A$2:$H$5049,6,0)</f>
        <v>2.4</v>
      </c>
      <c r="I65" s="113">
        <v>8.9999999999999993E-3</v>
      </c>
      <c r="J65" s="115">
        <v>0.02</v>
      </c>
      <c r="K65" s="180">
        <f t="shared" si="2"/>
        <v>2.1599999999999998E-2</v>
      </c>
    </row>
    <row r="66" spans="1:12">
      <c r="C66" s="225">
        <v>21127</v>
      </c>
      <c r="D66" s="183" t="str">
        <f>VLOOKUP(C66,INSUMOS_SINAPI_12_14!$A$2:$H$5049,2,0)</f>
        <v>FITA ISOLANTE ADESIVA ANTI-CHAMA EM ROLOS 19MM X 5M</v>
      </c>
      <c r="E66" s="113" t="s">
        <v>235</v>
      </c>
      <c r="F66" s="121" t="str">
        <f>VLOOKUP(C66,INSUMOS_SINAPI_12_14!$A$2:$H$5049,4,0)</f>
        <v>UN</v>
      </c>
      <c r="G66" s="115">
        <v>1.1499999999999999</v>
      </c>
      <c r="H66" s="180">
        <f>VLOOKUP(C66,INSUMOS_SINAPI_12_14!$A$2:$H$5049,6,0)</f>
        <v>1.1499999999999999</v>
      </c>
      <c r="I66" s="113">
        <v>1.1999999999999999E-3</v>
      </c>
      <c r="J66" s="115">
        <v>0</v>
      </c>
      <c r="K66" s="180">
        <f t="shared" si="2"/>
        <v>1.3799999999999997E-3</v>
      </c>
    </row>
    <row r="67" spans="1:12">
      <c r="B67"/>
      <c r="C67"/>
      <c r="D67"/>
      <c r="E67"/>
      <c r="F67"/>
      <c r="G67"/>
      <c r="H67"/>
      <c r="I67"/>
      <c r="J67"/>
    </row>
    <row r="68" spans="1:12">
      <c r="B68"/>
      <c r="C68"/>
      <c r="D68"/>
      <c r="E68"/>
      <c r="F68"/>
      <c r="G68"/>
      <c r="H68"/>
      <c r="I68"/>
      <c r="J68"/>
    </row>
    <row r="69" spans="1:12" ht="26.4">
      <c r="A69" s="111" t="e">
        <f>COUNTIF(#REF!,CPU!C69)</f>
        <v>#REF!</v>
      </c>
      <c r="B69" s="234" t="s">
        <v>508</v>
      </c>
      <c r="C69" s="224" t="s">
        <v>509</v>
      </c>
      <c r="D69" s="149" t="s">
        <v>510</v>
      </c>
      <c r="E69" s="148" t="s">
        <v>507</v>
      </c>
      <c r="F69" s="148" t="s">
        <v>6</v>
      </c>
      <c r="G69" s="150">
        <v>1203.52</v>
      </c>
      <c r="H69" s="150">
        <v>1139.72</v>
      </c>
      <c r="I69" s="148" t="s">
        <v>493</v>
      </c>
      <c r="J69" s="151">
        <v>41974</v>
      </c>
      <c r="K69" s="163">
        <f>SUM(K71:K84)</f>
        <v>1139.7176479999998</v>
      </c>
      <c r="L69" s="164">
        <f>K69-H69</f>
        <v>-2.3520000002008601E-3</v>
      </c>
    </row>
    <row r="70" spans="1:12" s="3" customFormat="1" ht="28.5" customHeight="1">
      <c r="A70" s="111"/>
      <c r="B70" s="145"/>
      <c r="C70" s="457" t="s">
        <v>268</v>
      </c>
      <c r="D70" s="113" t="s">
        <v>5</v>
      </c>
      <c r="E70" s="113" t="s">
        <v>223</v>
      </c>
      <c r="F70" s="113" t="s">
        <v>266</v>
      </c>
      <c r="G70" s="113" t="s">
        <v>494</v>
      </c>
      <c r="H70" s="113" t="s">
        <v>495</v>
      </c>
      <c r="I70" s="113" t="s">
        <v>496</v>
      </c>
      <c r="J70" s="113" t="s">
        <v>497</v>
      </c>
      <c r="K70" s="113" t="s">
        <v>498</v>
      </c>
    </row>
    <row r="71" spans="1:12">
      <c r="C71" s="225">
        <v>88264</v>
      </c>
      <c r="D71" s="196" t="str">
        <f>VLOOKUP(C71,SERVIÇOS_SINAPI_12_14!$A$2:$H$5049,2,0)</f>
        <v>ELETRICISTA COM ENCARGOS COMPLEMENTARES</v>
      </c>
      <c r="E71" s="189" t="s">
        <v>246</v>
      </c>
      <c r="F71" s="189" t="str">
        <f>VLOOKUP(C71,SERVIÇOS_SINAPI_12_14!$A$2:$H$5049,4,0)</f>
        <v>H</v>
      </c>
      <c r="G71" s="194">
        <v>15.32</v>
      </c>
      <c r="H71" s="194">
        <f>VLOOKUP(C71,SERVIÇOS_SINAPI_12_14!$A$2:$H$5049,6,0)</f>
        <v>13.77</v>
      </c>
      <c r="I71" s="212">
        <v>24.011199999999999</v>
      </c>
      <c r="J71" s="194">
        <v>367.68</v>
      </c>
      <c r="K71" s="194">
        <f t="shared" ref="K71:K84" si="3">I71*H71</f>
        <v>330.63422399999996</v>
      </c>
    </row>
    <row r="72" spans="1:12">
      <c r="C72" s="225">
        <v>88316</v>
      </c>
      <c r="D72" s="196" t="str">
        <f>VLOOKUP(C72,SERVIÇOS_SINAPI_12_14!$A$2:$H$5049,2,0)</f>
        <v>SERVENTE COM ENCARGOS COMPLEMENTARES</v>
      </c>
      <c r="E72" s="189" t="s">
        <v>246</v>
      </c>
      <c r="F72" s="189" t="str">
        <f>VLOOKUP(C72,SERVIÇOS_SINAPI_12_14!$A$2:$H$5049,4,0)</f>
        <v>H</v>
      </c>
      <c r="G72" s="194">
        <v>12.14</v>
      </c>
      <c r="H72" s="194">
        <f>VLOOKUP(C72,SERVIÇOS_SINAPI_12_14!$A$2:$H$5049,6,0)</f>
        <v>11.02</v>
      </c>
      <c r="I72" s="212">
        <v>24.011199999999999</v>
      </c>
      <c r="J72" s="194">
        <v>291.36</v>
      </c>
      <c r="K72" s="194">
        <f t="shared" si="3"/>
        <v>264.60342399999996</v>
      </c>
    </row>
    <row r="73" spans="1:12" s="144" customFormat="1">
      <c r="A73" s="181"/>
      <c r="B73" s="159"/>
      <c r="C73" s="226">
        <v>392</v>
      </c>
      <c r="D73" s="183" t="str">
        <f>VLOOKUP(C73,INSUMOS_SINAPI_12_14!$A$2:$H$5049,2,0)</f>
        <v>ABRACADEIRA TIPO D 1/2" C/ PARAFUSO"</v>
      </c>
      <c r="E73" s="121" t="s">
        <v>235</v>
      </c>
      <c r="F73" s="121" t="str">
        <f>VLOOKUP(C73,INSUMOS_SINAPI_12_14!$A$2:$H$5049,4,0)</f>
        <v>UN</v>
      </c>
      <c r="G73" s="180">
        <v>0.64</v>
      </c>
      <c r="H73" s="180">
        <f>VLOOKUP(C73,INSUMOS_SINAPI_12_14!$A$2:$H$5049,6,0)</f>
        <v>0.64</v>
      </c>
      <c r="I73" s="121">
        <v>1</v>
      </c>
      <c r="J73" s="180">
        <v>0.64</v>
      </c>
      <c r="K73" s="180">
        <f t="shared" si="3"/>
        <v>0.64</v>
      </c>
    </row>
    <row r="74" spans="1:12">
      <c r="C74" s="225">
        <v>979</v>
      </c>
      <c r="D74" s="183" t="str">
        <f>VLOOKUP(C74,INSUMOS_SINAPI_12_14!$A$2:$H$5049,2,0)</f>
        <v>CABO DE COBRE FLEXÍVEL DE 16 MM2, COM ISOLAMENTO ANTI-CHAMA 450/750 V</v>
      </c>
      <c r="E74" s="113" t="s">
        <v>235</v>
      </c>
      <c r="F74" s="121" t="str">
        <f>VLOOKUP(C74,INSUMOS_SINAPI_12_14!$A$2:$H$5049,4,0)</f>
        <v>M</v>
      </c>
      <c r="G74" s="115">
        <v>6.73</v>
      </c>
      <c r="H74" s="180">
        <f>VLOOKUP(C74,INSUMOS_SINAPI_12_14!$A$2:$H$5049,6,0)</f>
        <v>6.73</v>
      </c>
      <c r="I74" s="113">
        <v>20</v>
      </c>
      <c r="J74" s="115">
        <v>134.6</v>
      </c>
      <c r="K74" s="180">
        <f t="shared" si="3"/>
        <v>134.60000000000002</v>
      </c>
    </row>
    <row r="75" spans="1:12">
      <c r="C75" s="225">
        <v>1875</v>
      </c>
      <c r="D75" s="183" t="str">
        <f>VLOOKUP(C75,INSUMOS_SINAPI_12_14!$A$2:$H$5049,2,0)</f>
        <v>CURVA PVC 90G P/ ELETRODUTO ROSCAVEL 1 1/2"</v>
      </c>
      <c r="E75" s="113" t="s">
        <v>235</v>
      </c>
      <c r="F75" s="121" t="str">
        <f>VLOOKUP(C75,INSUMOS_SINAPI_12_14!$A$2:$H$5049,4,0)</f>
        <v>UN</v>
      </c>
      <c r="G75" s="115">
        <v>6.03</v>
      </c>
      <c r="H75" s="180">
        <f>VLOOKUP(C75,INSUMOS_SINAPI_12_14!$A$2:$H$5049,6,0)</f>
        <v>6.03</v>
      </c>
      <c r="I75" s="113">
        <v>2</v>
      </c>
      <c r="J75" s="115">
        <v>12.06</v>
      </c>
      <c r="K75" s="180">
        <f t="shared" si="3"/>
        <v>12.06</v>
      </c>
    </row>
    <row r="76" spans="1:12">
      <c r="C76" s="225">
        <v>2673</v>
      </c>
      <c r="D76" s="183" t="str">
        <f>VLOOKUP(C76,INSUMOS_SINAPI_12_14!$A$2:$H$5049,2,0)</f>
        <v>ELETRODUTO DE PVC ROSCÁVEL DE 1/2, SEM LUVA</v>
      </c>
      <c r="E76" s="113" t="s">
        <v>235</v>
      </c>
      <c r="F76" s="121" t="str">
        <f>VLOOKUP(C76,INSUMOS_SINAPI_12_14!$A$2:$H$5049,4,0)</f>
        <v>M</v>
      </c>
      <c r="G76" s="115">
        <v>1.56</v>
      </c>
      <c r="H76" s="180">
        <f>VLOOKUP(C76,INSUMOS_SINAPI_12_14!$A$2:$H$5049,6,0)</f>
        <v>1.56</v>
      </c>
      <c r="I76" s="113">
        <v>12</v>
      </c>
      <c r="J76" s="115">
        <v>18.72</v>
      </c>
      <c r="K76" s="180">
        <f t="shared" si="3"/>
        <v>18.72</v>
      </c>
    </row>
    <row r="77" spans="1:12">
      <c r="C77" s="225">
        <v>3406</v>
      </c>
      <c r="D77" s="183" t="str">
        <f>VLOOKUP(C77,INSUMOS_SINAPI_12_14!$A$2:$H$5049,2,0)</f>
        <v>ISOLADOR DE PORCELANA, TIPO PINO, DE 15 KV</v>
      </c>
      <c r="E77" s="113" t="s">
        <v>235</v>
      </c>
      <c r="F77" s="121" t="str">
        <f>VLOOKUP(C77,INSUMOS_SINAPI_12_14!$A$2:$H$5049,4,0)</f>
        <v>UN</v>
      </c>
      <c r="G77" s="115">
        <v>12.75</v>
      </c>
      <c r="H77" s="180">
        <f>VLOOKUP(C77,INSUMOS_SINAPI_12_14!$A$2:$H$5049,6,0)</f>
        <v>12.75</v>
      </c>
      <c r="I77" s="113">
        <v>4</v>
      </c>
      <c r="J77" s="115">
        <v>51</v>
      </c>
      <c r="K77" s="180">
        <f t="shared" si="3"/>
        <v>51</v>
      </c>
    </row>
    <row r="78" spans="1:12" ht="26.4">
      <c r="C78" s="225">
        <v>4481</v>
      </c>
      <c r="D78" s="183" t="str">
        <f>VLOOKUP(C78,INSUMOS_SINAPI_12_14!$A$2:$H$5049,2,0)</f>
        <v>PECA DE MADEIRA DE LEI *7,5 X 15* CM ( 3" X 6" ), NÃO APARELHADA, (P/TELHADO, ESTRUTURAS PERMANENTES)</v>
      </c>
      <c r="E78" s="113" t="s">
        <v>235</v>
      </c>
      <c r="F78" s="121" t="str">
        <f>VLOOKUP(C78,INSUMOS_SINAPI_12_14!$A$2:$H$5049,4,0)</f>
        <v>M</v>
      </c>
      <c r="G78" s="115">
        <v>20.23</v>
      </c>
      <c r="H78" s="180">
        <f>VLOOKUP(C78,INSUMOS_SINAPI_12_14!$A$2:$H$5049,6,0)</f>
        <v>20.23</v>
      </c>
      <c r="I78" s="113">
        <v>6</v>
      </c>
      <c r="J78" s="115">
        <v>121.38</v>
      </c>
      <c r="K78" s="180">
        <f t="shared" si="3"/>
        <v>121.38</v>
      </c>
    </row>
    <row r="79" spans="1:12" ht="26.4">
      <c r="C79" s="225">
        <v>7701</v>
      </c>
      <c r="D79" s="183" t="str">
        <f>VLOOKUP(C79,INSUMOS_SINAPI_12_14!$A$2:$H$5049,2,0)</f>
        <v>TUBO ACO GALV C/ COSTURA DIN 2440/NBR 5580 CLASSE MEDIA DN 2.1/2" (65MM) E=3,65MM - 6,51KG/M</v>
      </c>
      <c r="E79" s="113" t="s">
        <v>235</v>
      </c>
      <c r="F79" s="121" t="str">
        <f>VLOOKUP(C79,INSUMOS_SINAPI_12_14!$A$2:$H$5049,4,0)</f>
        <v>M</v>
      </c>
      <c r="G79" s="115">
        <v>47.94</v>
      </c>
      <c r="H79" s="180">
        <f>VLOOKUP(C79,INSUMOS_SINAPI_12_14!$A$2:$H$5049,6,0)</f>
        <v>47.94</v>
      </c>
      <c r="I79" s="113">
        <v>2</v>
      </c>
      <c r="J79" s="115">
        <v>95.88</v>
      </c>
      <c r="K79" s="180">
        <f t="shared" si="3"/>
        <v>95.88</v>
      </c>
    </row>
    <row r="80" spans="1:12">
      <c r="C80" s="225">
        <v>12056</v>
      </c>
      <c r="D80" s="183" t="str">
        <f>VLOOKUP(C80,INSUMOS_SINAPI_12_14!$A$2:$H$5049,2,0)</f>
        <v>ELETRODUTO METALICO FLEXIVEL TIPO CONDUITE D = 1 1/2"</v>
      </c>
      <c r="E80" s="113" t="s">
        <v>235</v>
      </c>
      <c r="F80" s="121" t="str">
        <f>VLOOKUP(C80,INSUMOS_SINAPI_12_14!$A$2:$H$5049,4,0)</f>
        <v>M</v>
      </c>
      <c r="G80" s="115">
        <v>9.27</v>
      </c>
      <c r="H80" s="180">
        <f>VLOOKUP(C80,INSUMOS_SINAPI_12_14!$A$2:$H$5049,6,0)</f>
        <v>9.27</v>
      </c>
      <c r="I80" s="113">
        <v>1</v>
      </c>
      <c r="J80" s="115">
        <v>9.27</v>
      </c>
      <c r="K80" s="180">
        <f t="shared" si="3"/>
        <v>9.27</v>
      </c>
    </row>
    <row r="81" spans="2:12">
      <c r="C81" s="225">
        <v>12092</v>
      </c>
      <c r="D81" s="183" t="str">
        <f>VLOOKUP(C81,INSUMOS_SINAPI_12_14!$A$2:$H$5049,2,0)</f>
        <v>CHAVE FACA TRIPOLAR C/BASE DE ARDOSIA/MARMORE 100A/250V</v>
      </c>
      <c r="E81" s="113" t="s">
        <v>235</v>
      </c>
      <c r="F81" s="121" t="str">
        <f>VLOOKUP(C81,INSUMOS_SINAPI_12_14!$A$2:$H$5049,4,0)</f>
        <v>UN</v>
      </c>
      <c r="G81" s="115">
        <v>68.87</v>
      </c>
      <c r="H81" s="180">
        <f>VLOOKUP(C81,INSUMOS_SINAPI_12_14!$A$2:$H$5049,6,0)</f>
        <v>68.87</v>
      </c>
      <c r="I81" s="113">
        <v>1</v>
      </c>
      <c r="J81" s="115">
        <v>68.87</v>
      </c>
      <c r="K81" s="180">
        <f t="shared" si="3"/>
        <v>68.87</v>
      </c>
    </row>
    <row r="82" spans="2:12">
      <c r="C82" s="225">
        <v>12346</v>
      </c>
      <c r="D82" s="183" t="str">
        <f>VLOOKUP(C82,INSUMOS_SINAPI_12_14!$A$2:$H$5049,2,0)</f>
        <v>FUSIVEL FACA 100A - 250V FIXO</v>
      </c>
      <c r="E82" s="113" t="s">
        <v>235</v>
      </c>
      <c r="F82" s="121" t="str">
        <f>VLOOKUP(C82,INSUMOS_SINAPI_12_14!$A$2:$H$5049,4,0)</f>
        <v>UN</v>
      </c>
      <c r="G82" s="115">
        <v>3.98</v>
      </c>
      <c r="H82" s="180">
        <f>VLOOKUP(C82,INSUMOS_SINAPI_12_14!$A$2:$H$5049,6,0)</f>
        <v>3.98</v>
      </c>
      <c r="I82" s="113">
        <v>3</v>
      </c>
      <c r="J82" s="115">
        <v>11.94</v>
      </c>
      <c r="K82" s="180">
        <f t="shared" si="3"/>
        <v>11.94</v>
      </c>
    </row>
    <row r="83" spans="2:12">
      <c r="C83" s="225">
        <v>12353</v>
      </c>
      <c r="D83" s="183" t="str">
        <f>VLOOKUP(C83,INSUMOS_SINAPI_12_14!$A$2:$H$5049,2,0)</f>
        <v>FUSIVEL ROSCA 15A - 250V FIXO</v>
      </c>
      <c r="E83" s="113" t="s">
        <v>235</v>
      </c>
      <c r="F83" s="121" t="str">
        <f>VLOOKUP(C83,INSUMOS_SINAPI_12_14!$A$2:$H$5049,4,0)</f>
        <v>UN</v>
      </c>
      <c r="G83" s="115">
        <v>0.94</v>
      </c>
      <c r="H83" s="180">
        <f>VLOOKUP(C83,INSUMOS_SINAPI_12_14!$A$2:$H$5049,6,0)</f>
        <v>0.94</v>
      </c>
      <c r="I83" s="113">
        <v>4</v>
      </c>
      <c r="J83" s="115">
        <v>3.76</v>
      </c>
      <c r="K83" s="180">
        <f t="shared" si="3"/>
        <v>3.76</v>
      </c>
    </row>
    <row r="84" spans="2:12">
      <c r="C84" s="225">
        <v>12365</v>
      </c>
      <c r="D84" s="183" t="str">
        <f>VLOOKUP(C84,INSUMOS_SINAPI_12_14!$A$2:$H$5049,2,0)</f>
        <v>ISOLADOR TIPO CARRETILHA - MARROM 72 X 72 MM</v>
      </c>
      <c r="E84" s="113" t="s">
        <v>235</v>
      </c>
      <c r="F84" s="121" t="str">
        <f>VLOOKUP(C84,INSUMOS_SINAPI_12_14!$A$2:$H$5049,4,0)</f>
        <v>UN</v>
      </c>
      <c r="G84" s="115">
        <v>4.09</v>
      </c>
      <c r="H84" s="180">
        <f>VLOOKUP(C84,INSUMOS_SINAPI_12_14!$A$2:$H$5049,6,0)</f>
        <v>4.09</v>
      </c>
      <c r="I84" s="113">
        <v>4</v>
      </c>
      <c r="J84" s="115">
        <v>16.36</v>
      </c>
      <c r="K84" s="180">
        <f t="shared" si="3"/>
        <v>16.36</v>
      </c>
    </row>
    <row r="85" spans="2:12">
      <c r="B85"/>
      <c r="C85"/>
      <c r="D85"/>
      <c r="E85"/>
      <c r="F85"/>
      <c r="G85"/>
      <c r="H85"/>
      <c r="I85"/>
      <c r="J85"/>
    </row>
    <row r="86" spans="2:12">
      <c r="B86"/>
      <c r="C86"/>
      <c r="D86"/>
      <c r="E86"/>
      <c r="F86"/>
      <c r="G86"/>
      <c r="H86"/>
      <c r="I86"/>
      <c r="J86"/>
    </row>
    <row r="87" spans="2:12">
      <c r="B87" s="234" t="s">
        <v>511</v>
      </c>
      <c r="C87" s="148" t="s">
        <v>512</v>
      </c>
      <c r="D87" s="149" t="s">
        <v>513</v>
      </c>
      <c r="E87" s="148" t="s">
        <v>507</v>
      </c>
      <c r="F87" s="148" t="s">
        <v>492</v>
      </c>
      <c r="G87" s="150">
        <v>3.64</v>
      </c>
      <c r="H87" s="150">
        <v>3.3</v>
      </c>
      <c r="I87" s="148" t="s">
        <v>493</v>
      </c>
      <c r="J87" s="151">
        <v>41974</v>
      </c>
      <c r="K87" s="163">
        <f>SUM(K89)</f>
        <v>3.3048979999999997</v>
      </c>
      <c r="L87" s="164">
        <f>K87-H87</f>
        <v>4.8979999999998469E-3</v>
      </c>
    </row>
    <row r="88" spans="2:12" ht="26.4">
      <c r="C88" s="113" t="s">
        <v>268</v>
      </c>
      <c r="D88" s="113" t="s">
        <v>5</v>
      </c>
      <c r="E88" s="113" t="s">
        <v>223</v>
      </c>
      <c r="F88" s="113" t="s">
        <v>266</v>
      </c>
      <c r="G88" s="113" t="s">
        <v>494</v>
      </c>
      <c r="H88" s="113" t="s">
        <v>495</v>
      </c>
      <c r="I88" s="113" t="s">
        <v>496</v>
      </c>
      <c r="J88" s="113" t="s">
        <v>497</v>
      </c>
      <c r="K88" s="113" t="s">
        <v>498</v>
      </c>
      <c r="L88" s="111"/>
    </row>
    <row r="89" spans="2:12">
      <c r="C89" s="145">
        <v>88316</v>
      </c>
      <c r="D89" s="196" t="str">
        <f>VLOOKUP(C89,SERVIÇOS_SINAPI_12_14!$A$2:$H$5049,2,0)</f>
        <v>SERVENTE COM ENCARGOS COMPLEMENTARES</v>
      </c>
      <c r="E89" s="260" t="s">
        <v>246</v>
      </c>
      <c r="F89" s="189" t="str">
        <f>VLOOKUP(C89,SERVIÇOS_SINAPI_12_14!$A$2:$H$5049,4,0)</f>
        <v>H</v>
      </c>
      <c r="G89" s="184">
        <v>12.14</v>
      </c>
      <c r="H89" s="194">
        <f>VLOOKUP(C89,SERVIÇOS_SINAPI_12_14!$A$2:$H$5049,6,0)</f>
        <v>11.02</v>
      </c>
      <c r="I89" s="209">
        <v>0.2999</v>
      </c>
      <c r="J89" s="184">
        <v>3.64</v>
      </c>
      <c r="K89" s="194">
        <f t="shared" ref="K89" si="4">I89*H89</f>
        <v>3.3048979999999997</v>
      </c>
    </row>
    <row r="90" spans="2:12">
      <c r="B90"/>
      <c r="D90" s="111"/>
      <c r="K90" s="111"/>
    </row>
    <row r="91" spans="2:12">
      <c r="B91"/>
      <c r="C91"/>
      <c r="D91"/>
      <c r="E91"/>
      <c r="F91"/>
      <c r="G91"/>
      <c r="H91"/>
      <c r="I91"/>
      <c r="J91" s="134"/>
    </row>
    <row r="92" spans="2:12" ht="26.4">
      <c r="B92" s="234" t="s">
        <v>514</v>
      </c>
      <c r="C92" s="201">
        <v>73686</v>
      </c>
      <c r="D92" s="202" t="s">
        <v>515</v>
      </c>
      <c r="E92" s="201" t="s">
        <v>516</v>
      </c>
      <c r="F92" s="201" t="s">
        <v>492</v>
      </c>
      <c r="G92" s="203">
        <v>20.34</v>
      </c>
      <c r="H92" s="203">
        <v>18.46</v>
      </c>
      <c r="I92" s="201" t="s">
        <v>493</v>
      </c>
      <c r="J92" s="204">
        <v>41974</v>
      </c>
      <c r="K92" s="205">
        <f>SUM(K94:K103)</f>
        <v>18.459567000000003</v>
      </c>
      <c r="L92" s="164">
        <f>K92-H92</f>
        <v>-4.3299999999746319E-4</v>
      </c>
    </row>
    <row r="93" spans="2:12" ht="26.4">
      <c r="C93" s="113" t="s">
        <v>268</v>
      </c>
      <c r="D93" s="113" t="s">
        <v>5</v>
      </c>
      <c r="E93" s="113" t="s">
        <v>223</v>
      </c>
      <c r="F93" s="113" t="s">
        <v>266</v>
      </c>
      <c r="G93" s="113" t="s">
        <v>494</v>
      </c>
      <c r="H93" s="113" t="s">
        <v>495</v>
      </c>
      <c r="I93" s="113" t="s">
        <v>496</v>
      </c>
      <c r="J93" s="113" t="s">
        <v>497</v>
      </c>
      <c r="K93" s="113" t="s">
        <v>498</v>
      </c>
      <c r="L93" s="3"/>
    </row>
    <row r="94" spans="2:12">
      <c r="C94" s="145">
        <v>88253</v>
      </c>
      <c r="D94" s="196" t="str">
        <f>VLOOKUP(C94,SERVIÇOS_SINAPI_12_14!$A$2:$H$5049,2,0)</f>
        <v>AUXILIAR DE TOPÓGRAFO COM ENCARGOS COMPLEMENTARES</v>
      </c>
      <c r="E94" s="188" t="s">
        <v>246</v>
      </c>
      <c r="F94" s="189" t="str">
        <f>VLOOKUP(C94,SERVIÇOS_SINAPI_12_14!$A$2:$H$5049,4,0)</f>
        <v>H</v>
      </c>
      <c r="G94" s="194">
        <v>19.86</v>
      </c>
      <c r="H94" s="194">
        <f>VLOOKUP(C94,SERVIÇOS_SINAPI_12_14!$A$2:$H$5049,6,0)</f>
        <v>17.690000000000001</v>
      </c>
      <c r="I94" s="189">
        <v>0.6</v>
      </c>
      <c r="J94" s="194">
        <v>11.92</v>
      </c>
      <c r="K94" s="194">
        <f t="shared" ref="K94:K103" si="5">I94*H94</f>
        <v>10.614000000000001</v>
      </c>
    </row>
    <row r="95" spans="2:12">
      <c r="C95" s="145">
        <v>88262</v>
      </c>
      <c r="D95" s="196" t="str">
        <f>VLOOKUP(C95,SERVIÇOS_SINAPI_12_14!$A$2:$H$5049,2,0)</f>
        <v>CARPINTEIRO DE FORMAS COM ENCARGOS COMPLEMENTARES</v>
      </c>
      <c r="E95" s="188" t="s">
        <v>246</v>
      </c>
      <c r="F95" s="189" t="str">
        <f>VLOOKUP(C95,SERVIÇOS_SINAPI_12_14!$A$2:$H$5049,4,0)</f>
        <v>H</v>
      </c>
      <c r="G95" s="194">
        <v>15.32</v>
      </c>
      <c r="H95" s="194">
        <f>VLOOKUP(C95,SERVIÇOS_SINAPI_12_14!$A$2:$H$5049,6,0)</f>
        <v>13.77</v>
      </c>
      <c r="I95" s="189">
        <v>0.13</v>
      </c>
      <c r="J95" s="194">
        <v>1.99</v>
      </c>
      <c r="K95" s="194">
        <f t="shared" si="5"/>
        <v>1.7901</v>
      </c>
    </row>
    <row r="96" spans="2:12">
      <c r="C96" s="145">
        <v>88288</v>
      </c>
      <c r="D96" s="196" t="str">
        <f>VLOOKUP(C96,SERVIÇOS_SINAPI_12_14!$A$2:$H$5049,2,0)</f>
        <v>NIVELADOR COM ENCARGOS COMPLEMENTARES</v>
      </c>
      <c r="E96" s="188" t="s">
        <v>246</v>
      </c>
      <c r="F96" s="189" t="str">
        <f>VLOOKUP(C96,SERVIÇOS_SINAPI_12_14!$A$2:$H$5049,4,0)</f>
        <v>H</v>
      </c>
      <c r="G96" s="194">
        <v>21.15</v>
      </c>
      <c r="H96" s="194">
        <f>VLOOKUP(C96,SERVIÇOS_SINAPI_12_14!$A$2:$H$5049,6,0)</f>
        <v>18.809999999999999</v>
      </c>
      <c r="I96" s="189">
        <v>0.1</v>
      </c>
      <c r="J96" s="194">
        <v>2.11</v>
      </c>
      <c r="K96" s="194">
        <f t="shared" si="5"/>
        <v>1.881</v>
      </c>
    </row>
    <row r="97" spans="2:12">
      <c r="C97" s="145">
        <v>88316</v>
      </c>
      <c r="D97" s="196" t="str">
        <f>VLOOKUP(C97,SERVIÇOS_SINAPI_12_14!$A$2:$H$5049,2,0)</f>
        <v>SERVENTE COM ENCARGOS COMPLEMENTARES</v>
      </c>
      <c r="E97" s="188" t="s">
        <v>246</v>
      </c>
      <c r="F97" s="189" t="str">
        <f>VLOOKUP(C97,SERVIÇOS_SINAPI_12_14!$A$2:$H$5049,4,0)</f>
        <v>H</v>
      </c>
      <c r="G97" s="194">
        <v>12.14</v>
      </c>
      <c r="H97" s="194">
        <f>VLOOKUP(C97,SERVIÇOS_SINAPI_12_14!$A$2:$H$5049,6,0)</f>
        <v>11.02</v>
      </c>
      <c r="I97" s="189">
        <v>0.13</v>
      </c>
      <c r="J97" s="194">
        <v>1.58</v>
      </c>
      <c r="K97" s="194">
        <f t="shared" si="5"/>
        <v>1.4326000000000001</v>
      </c>
    </row>
    <row r="98" spans="2:12">
      <c r="C98" s="145">
        <v>344</v>
      </c>
      <c r="D98" s="183" t="str">
        <f>VLOOKUP(C98,INSUMOS_SINAPI_12_14!$A$2:$H$5049,2,0)</f>
        <v>ARAME GALVANIZADO 16 BWG, 1,65MM (0,0166 KG/M)</v>
      </c>
      <c r="E98" s="140" t="s">
        <v>235</v>
      </c>
      <c r="F98" s="121" t="str">
        <f>VLOOKUP(C98,INSUMOS_SINAPI_12_14!$A$2:$H$5049,4,0)</f>
        <v>KG</v>
      </c>
      <c r="G98" s="115">
        <v>7.75</v>
      </c>
      <c r="H98" s="180">
        <f>VLOOKUP(C98,INSUMOS_SINAPI_12_14!$A$2:$H$5049,6,0)</f>
        <v>7.75</v>
      </c>
      <c r="I98" s="113">
        <v>0.02</v>
      </c>
      <c r="J98" s="115">
        <v>0.16</v>
      </c>
      <c r="K98" s="180">
        <f t="shared" si="5"/>
        <v>0.155</v>
      </c>
    </row>
    <row r="99" spans="2:12" ht="26.4">
      <c r="C99" s="145">
        <v>4433</v>
      </c>
      <c r="D99" s="183" t="str">
        <f>VLOOKUP(C99,INSUMOS_SINAPI_12_14!$A$2:$H$5049,2,0)</f>
        <v>PECA DE MADEIRA DE LEI *7,5 X 7,5* CM, NÃO APARELHADA, (P/TELHADO, ESTRUTURAS PERMANENTES)</v>
      </c>
      <c r="E99" s="140" t="s">
        <v>235</v>
      </c>
      <c r="F99" s="121" t="str">
        <f>VLOOKUP(C99,INSUMOS_SINAPI_12_14!$A$2:$H$5049,4,0)</f>
        <v>M</v>
      </c>
      <c r="G99" s="115">
        <v>7.49</v>
      </c>
      <c r="H99" s="180">
        <f>VLOOKUP(C99,INSUMOS_SINAPI_12_14!$A$2:$H$5049,6,0)</f>
        <v>7.49</v>
      </c>
      <c r="I99" s="113">
        <v>0.04</v>
      </c>
      <c r="J99" s="115">
        <v>0.3</v>
      </c>
      <c r="K99" s="180">
        <f t="shared" si="5"/>
        <v>0.29960000000000003</v>
      </c>
    </row>
    <row r="100" spans="2:12">
      <c r="C100" s="145">
        <v>5074</v>
      </c>
      <c r="D100" s="183" t="str">
        <f>VLOOKUP(C100,INSUMOS_SINAPI_12_14!$A$2:$H$5049,2,0)</f>
        <v>PREGO POLIDO COM CABECA 1 1/2" X 13"</v>
      </c>
      <c r="E100" s="140" t="s">
        <v>235</v>
      </c>
      <c r="F100" s="121" t="str">
        <f>VLOOKUP(C100,INSUMOS_SINAPI_12_14!$A$2:$H$5049,4,0)</f>
        <v>KG</v>
      </c>
      <c r="G100" s="115">
        <v>9.1</v>
      </c>
      <c r="H100" s="180">
        <f>VLOOKUP(C100,INSUMOS_SINAPI_12_14!$A$2:$H$5049,6,0)</f>
        <v>9.1</v>
      </c>
      <c r="I100" s="113">
        <v>1.2E-2</v>
      </c>
      <c r="J100" s="115">
        <v>0.11</v>
      </c>
      <c r="K100" s="180">
        <f t="shared" si="5"/>
        <v>0.10919999999999999</v>
      </c>
    </row>
    <row r="101" spans="2:12">
      <c r="C101" s="145">
        <v>6189</v>
      </c>
      <c r="D101" s="183" t="str">
        <f>VLOOKUP(C101,INSUMOS_SINAPI_12_14!$A$2:$H$5049,2,0)</f>
        <v>TABUA MADEIRA 2A QUALIDADE 2,5 X 30,0CM (1 X 12") NAO APARELHADA</v>
      </c>
      <c r="E101" s="140" t="s">
        <v>235</v>
      </c>
      <c r="F101" s="121" t="str">
        <f>VLOOKUP(C101,INSUMOS_SINAPI_12_14!$A$2:$H$5049,4,0)</f>
        <v>M</v>
      </c>
      <c r="G101" s="115">
        <v>6.39</v>
      </c>
      <c r="H101" s="180">
        <f>VLOOKUP(C101,INSUMOS_SINAPI_12_14!$A$2:$H$5049,6,0)</f>
        <v>6.39</v>
      </c>
      <c r="I101" s="113">
        <v>0.2853</v>
      </c>
      <c r="J101" s="115">
        <v>1.82</v>
      </c>
      <c r="K101" s="180">
        <f t="shared" si="5"/>
        <v>1.823067</v>
      </c>
    </row>
    <row r="102" spans="2:12">
      <c r="C102" s="145">
        <v>7247</v>
      </c>
      <c r="D102" s="183" t="str">
        <f>VLOOKUP(C102,INSUMOS_SINAPI_12_14!$A$2:$H$5049,2,0)</f>
        <v>TEODOLITO COM PRECISAO DE + / - 6 SEGUNDOS, INCLUSIVE TRIPE (LOCACAO)</v>
      </c>
      <c r="E102" s="140" t="s">
        <v>250</v>
      </c>
      <c r="F102" s="121" t="str">
        <f>VLOOKUP(C102,INSUMOS_SINAPI_12_14!$A$2:$H$5049,4,0)</f>
        <v>H</v>
      </c>
      <c r="G102" s="115">
        <v>2.25</v>
      </c>
      <c r="H102" s="180">
        <f>VLOOKUP(C102,INSUMOS_SINAPI_12_14!$A$2:$H$5049,6,0)</f>
        <v>2.25</v>
      </c>
      <c r="I102" s="113">
        <v>0.1</v>
      </c>
      <c r="J102" s="115">
        <v>0.23</v>
      </c>
      <c r="K102" s="180">
        <f t="shared" si="5"/>
        <v>0.22500000000000001</v>
      </c>
    </row>
    <row r="103" spans="2:12">
      <c r="C103" s="145">
        <v>7252</v>
      </c>
      <c r="D103" s="183" t="str">
        <f>VLOOKUP(C103,INSUMOS_SINAPI_12_14!$A$2:$H$5049,2,0)</f>
        <v>NIVEL OTICO C/ PRECISAO +/- 0,7MM TIPO WILD NA-2 OU EQUIV</v>
      </c>
      <c r="E103" s="140" t="s">
        <v>235</v>
      </c>
      <c r="F103" s="121" t="str">
        <f>VLOOKUP(C103,INSUMOS_SINAPI_12_14!$A$2:$H$5049,4,0)</f>
        <v>H</v>
      </c>
      <c r="G103" s="115">
        <v>1.3</v>
      </c>
      <c r="H103" s="180">
        <f>VLOOKUP(C103,INSUMOS_SINAPI_12_14!$A$2:$H$5049,6,0)</f>
        <v>1.3</v>
      </c>
      <c r="I103" s="113">
        <v>0.1</v>
      </c>
      <c r="J103" s="115">
        <v>0.13</v>
      </c>
      <c r="K103" s="180">
        <f t="shared" si="5"/>
        <v>0.13</v>
      </c>
    </row>
    <row r="104" spans="2:12">
      <c r="B104"/>
      <c r="C104"/>
      <c r="D104"/>
      <c r="E104"/>
      <c r="F104"/>
      <c r="G104"/>
      <c r="H104"/>
      <c r="I104"/>
      <c r="J104"/>
    </row>
    <row r="105" spans="2:12">
      <c r="B105"/>
      <c r="C105"/>
      <c r="D105"/>
      <c r="E105"/>
      <c r="F105"/>
      <c r="G105"/>
      <c r="H105"/>
      <c r="I105"/>
      <c r="J105"/>
    </row>
    <row r="106" spans="2:12">
      <c r="B106" s="234" t="s">
        <v>517</v>
      </c>
      <c r="C106" s="148">
        <v>55835</v>
      </c>
      <c r="D106" s="149" t="s">
        <v>518</v>
      </c>
      <c r="E106" s="148" t="s">
        <v>270</v>
      </c>
      <c r="F106" s="148" t="s">
        <v>519</v>
      </c>
      <c r="G106" s="150">
        <v>42.49</v>
      </c>
      <c r="H106" s="150">
        <v>38.58</v>
      </c>
      <c r="I106" s="148" t="s">
        <v>493</v>
      </c>
      <c r="J106" s="261">
        <v>41974</v>
      </c>
      <c r="K106" s="163">
        <f>SUM(K108:K109)</f>
        <v>38.581019999999995</v>
      </c>
      <c r="L106" s="164">
        <f>K106-H106</f>
        <v>1.0199999999969123E-3</v>
      </c>
    </row>
    <row r="107" spans="2:12" ht="26.4">
      <c r="C107" s="458" t="s">
        <v>268</v>
      </c>
      <c r="D107" s="458" t="s">
        <v>5</v>
      </c>
      <c r="E107" s="458" t="s">
        <v>223</v>
      </c>
      <c r="F107" s="458" t="s">
        <v>266</v>
      </c>
      <c r="G107" s="458" t="s">
        <v>494</v>
      </c>
      <c r="H107" s="458" t="s">
        <v>495</v>
      </c>
      <c r="I107" s="458" t="s">
        <v>496</v>
      </c>
      <c r="J107" s="458" t="s">
        <v>497</v>
      </c>
      <c r="K107" s="458" t="s">
        <v>498</v>
      </c>
    </row>
    <row r="108" spans="2:12">
      <c r="C108" s="145">
        <v>88316</v>
      </c>
      <c r="D108" s="196" t="str">
        <f>VLOOKUP(C108,SERVIÇOS_SINAPI_12_14!$A$2:$H$5049,2,0)</f>
        <v>SERVENTE COM ENCARGOS COMPLEMENTARES</v>
      </c>
      <c r="E108" s="188" t="s">
        <v>246</v>
      </c>
      <c r="F108" s="189" t="str">
        <f>VLOOKUP(C108,SERVIÇOS_SINAPI_12_14!$A$2:$H$5049,4,0)</f>
        <v>H</v>
      </c>
      <c r="G108" s="194">
        <v>12.14</v>
      </c>
      <c r="H108" s="191">
        <f>VLOOKUP(C108,SERVIÇOS_SINAPI_12_14!$A$2:$H$5049,6,0)</f>
        <v>11.02</v>
      </c>
      <c r="I108" s="189">
        <v>3.5009999999999999</v>
      </c>
      <c r="J108" s="194">
        <v>42.49</v>
      </c>
      <c r="K108" s="199">
        <f>I108*H108</f>
        <v>38.581019999999995</v>
      </c>
    </row>
    <row r="109" spans="2:12">
      <c r="B109"/>
      <c r="C109"/>
      <c r="D109"/>
      <c r="E109"/>
      <c r="F109"/>
      <c r="G109"/>
      <c r="H109"/>
      <c r="I109"/>
      <c r="J109"/>
    </row>
    <row r="110" spans="2:12">
      <c r="B110"/>
      <c r="C110"/>
      <c r="D110"/>
      <c r="E110"/>
      <c r="F110"/>
      <c r="G110"/>
      <c r="H110"/>
      <c r="I110"/>
      <c r="J110"/>
    </row>
    <row r="111" spans="2:12" ht="26.4">
      <c r="B111" s="234" t="s">
        <v>520</v>
      </c>
      <c r="C111" s="148" t="s">
        <v>521</v>
      </c>
      <c r="D111" s="149" t="s">
        <v>522</v>
      </c>
      <c r="E111" s="148" t="s">
        <v>507</v>
      </c>
      <c r="F111" s="148" t="s">
        <v>492</v>
      </c>
      <c r="G111" s="150">
        <v>39.369999999999997</v>
      </c>
      <c r="H111" s="150">
        <v>36.6</v>
      </c>
      <c r="I111" s="148" t="s">
        <v>493</v>
      </c>
      <c r="J111"/>
      <c r="K111" s="163">
        <f>SUM(K113:K120)</f>
        <v>36.59895581</v>
      </c>
      <c r="L111" s="164">
        <f>K111-H111</f>
        <v>-1.0441900000017768E-3</v>
      </c>
    </row>
    <row r="112" spans="2:12" ht="27" thickBot="1">
      <c r="C112" s="113" t="s">
        <v>268</v>
      </c>
      <c r="D112" s="121" t="s">
        <v>5</v>
      </c>
      <c r="E112" s="121" t="s">
        <v>223</v>
      </c>
      <c r="F112" s="121" t="s">
        <v>266</v>
      </c>
      <c r="G112" s="121" t="s">
        <v>494</v>
      </c>
      <c r="H112" s="121" t="s">
        <v>495</v>
      </c>
      <c r="I112" s="121" t="s">
        <v>496</v>
      </c>
      <c r="J112" s="121" t="s">
        <v>497</v>
      </c>
      <c r="K112" s="121" t="s">
        <v>498</v>
      </c>
    </row>
    <row r="113" spans="1:12" ht="13.8" thickBot="1">
      <c r="C113" s="145">
        <v>88262</v>
      </c>
      <c r="D113" s="196" t="str">
        <f>VLOOKUP(C113,SERVIÇOS_SINAPI_12_14!$A$2:$H$5049,2,0)</f>
        <v>CARPINTEIRO DE FORMAS COM ENCARGOS COMPLEMENTARES</v>
      </c>
      <c r="E113" s="262" t="s">
        <v>246</v>
      </c>
      <c r="F113" s="189" t="str">
        <f>VLOOKUP(C113,SERVIÇOS_SINAPI_12_14!$A$2:$H$5049,4,0)</f>
        <v>H</v>
      </c>
      <c r="G113" s="263">
        <v>15.32</v>
      </c>
      <c r="H113" s="194">
        <f>VLOOKUP(C113,SERVIÇOS_SINAPI_12_14!$A$2:$H$5049,6,0)</f>
        <v>13.77</v>
      </c>
      <c r="I113" s="189">
        <v>0.8</v>
      </c>
      <c r="J113" s="263">
        <v>12.26</v>
      </c>
      <c r="K113" s="194">
        <f t="shared" ref="K113:K120" si="6">I113*H113</f>
        <v>11.016</v>
      </c>
    </row>
    <row r="114" spans="1:12" ht="13.8" thickBot="1">
      <c r="C114" s="145">
        <v>88310</v>
      </c>
      <c r="D114" s="196" t="str">
        <f>VLOOKUP(C114,SERVIÇOS_SINAPI_12_14!$A$2:$H$5049,2,0)</f>
        <v>PINTOR COM ENCARGOS COMPLEMENTARES</v>
      </c>
      <c r="E114" s="262" t="s">
        <v>246</v>
      </c>
      <c r="F114" s="189" t="str">
        <f>VLOOKUP(C114,SERVIÇOS_SINAPI_12_14!$A$2:$H$5049,4,0)</f>
        <v>H</v>
      </c>
      <c r="G114" s="263">
        <v>15.32</v>
      </c>
      <c r="H114" s="194">
        <f>VLOOKUP(C114,SERVIÇOS_SINAPI_12_14!$A$2:$H$5049,6,0)</f>
        <v>13.77</v>
      </c>
      <c r="I114" s="189">
        <v>0.3</v>
      </c>
      <c r="J114" s="263">
        <v>4.5999999999999996</v>
      </c>
      <c r="K114" s="194">
        <f t="shared" si="6"/>
        <v>4.1309999999999993</v>
      </c>
    </row>
    <row r="115" spans="1:12" ht="13.8" thickBot="1">
      <c r="C115" s="145">
        <v>88316</v>
      </c>
      <c r="D115" s="196" t="str">
        <f>VLOOKUP(C115,SERVIÇOS_SINAPI_12_14!$A$2:$H$5049,2,0)</f>
        <v>SERVENTE COM ENCARGOS COMPLEMENTARES</v>
      </c>
      <c r="E115" s="262" t="s">
        <v>246</v>
      </c>
      <c r="F115" s="189" t="str">
        <f>VLOOKUP(C115,SERVIÇOS_SINAPI_12_14!$A$2:$H$5049,4,0)</f>
        <v>H</v>
      </c>
      <c r="G115" s="263">
        <v>12.14</v>
      </c>
      <c r="H115" s="194">
        <f>VLOOKUP(C115,SERVIÇOS_SINAPI_12_14!$A$2:$H$5049,6,0)</f>
        <v>11.02</v>
      </c>
      <c r="I115" s="189">
        <v>0.95</v>
      </c>
      <c r="J115" s="263">
        <v>11.53</v>
      </c>
      <c r="K115" s="194">
        <f t="shared" si="6"/>
        <v>10.468999999999999</v>
      </c>
    </row>
    <row r="116" spans="1:12" ht="13.8" thickBot="1">
      <c r="C116" s="145">
        <v>1106</v>
      </c>
      <c r="D116" s="183" t="str">
        <f>VLOOKUP(C116,INSUMOS_SINAPI_12_14!$A$2:$H$5049,2,0)</f>
        <v>CAL HIDRATADA, DE 1A. QUALIDADE, PARA ARGAMASSA</v>
      </c>
      <c r="E116" s="264" t="s">
        <v>235</v>
      </c>
      <c r="F116" s="121" t="str">
        <f>VLOOKUP(C116,INSUMOS_SINAPI_12_14!$A$2:$H$5049,4,0)</f>
        <v>KG</v>
      </c>
      <c r="G116" s="265">
        <v>0.84</v>
      </c>
      <c r="H116" s="180">
        <f>VLOOKUP(C116,INSUMOS_SINAPI_12_14!$A$2:$H$5049,6,0)</f>
        <v>0.84</v>
      </c>
      <c r="I116" s="113">
        <v>0.6</v>
      </c>
      <c r="J116" s="265">
        <v>0.5</v>
      </c>
      <c r="K116" s="180">
        <f t="shared" si="6"/>
        <v>0.504</v>
      </c>
    </row>
    <row r="117" spans="1:12" ht="27" thickBot="1">
      <c r="C117" s="145">
        <v>1351</v>
      </c>
      <c r="D117" s="183" t="str">
        <f>VLOOKUP(C117,INSUMOS_SINAPI_12_14!$A$2:$H$5049,2,0)</f>
        <v>CHAPA DE MADEIRA COMPENSADA RESINADA PARA FORMA DE CONCRETO, DE *2,2 X 1,1* M, E = 6 MM</v>
      </c>
      <c r="E117" s="264" t="s">
        <v>235</v>
      </c>
      <c r="F117" s="121" t="str">
        <f>VLOOKUP(C117,INSUMOS_SINAPI_12_14!$A$2:$H$5049,4,0)</f>
        <v>UN</v>
      </c>
      <c r="G117" s="265">
        <v>20.3</v>
      </c>
      <c r="H117" s="180">
        <f>VLOOKUP(C117,INSUMOS_SINAPI_12_14!$A$2:$H$5049,6,0)</f>
        <v>20.3</v>
      </c>
      <c r="I117" s="113">
        <v>0.22727269999999999</v>
      </c>
      <c r="J117" s="265">
        <v>4.6100000000000003</v>
      </c>
      <c r="K117" s="180">
        <f t="shared" si="6"/>
        <v>4.6136358099999999</v>
      </c>
    </row>
    <row r="118" spans="1:12" ht="27" thickBot="1">
      <c r="C118" s="145">
        <v>4491</v>
      </c>
      <c r="D118" s="183" t="str">
        <f>VLOOKUP(C118,INSUMOS_SINAPI_12_14!$A$2:$H$5049,2,0)</f>
        <v>PECA DE MADEIRA NATIVA / REGIONAL 7,5 X 7,5CM (3X3) NAO APARELHADA (P/FORMA)</v>
      </c>
      <c r="E118" s="264" t="s">
        <v>235</v>
      </c>
      <c r="F118" s="121" t="str">
        <f>VLOOKUP(C118,INSUMOS_SINAPI_12_14!$A$2:$H$5049,4,0)</f>
        <v>M</v>
      </c>
      <c r="G118" s="265">
        <v>2.81</v>
      </c>
      <c r="H118" s="180">
        <f>VLOOKUP(C118,INSUMOS_SINAPI_12_14!$A$2:$H$5049,6,0)</f>
        <v>2.81</v>
      </c>
      <c r="I118" s="113">
        <v>1.58</v>
      </c>
      <c r="J118" s="265">
        <v>4.4400000000000004</v>
      </c>
      <c r="K118" s="180">
        <f t="shared" si="6"/>
        <v>4.4398</v>
      </c>
    </row>
    <row r="119" spans="1:12" ht="13.8" thickBot="1">
      <c r="C119" s="145">
        <v>5061</v>
      </c>
      <c r="D119" s="183" t="str">
        <f>VLOOKUP(C119,INSUMOS_SINAPI_12_14!$A$2:$H$5049,2,0)</f>
        <v>PREGO POLIDO COM CABECA 18 X 27</v>
      </c>
      <c r="E119" s="264" t="s">
        <v>235</v>
      </c>
      <c r="F119" s="121" t="str">
        <f>VLOOKUP(C119,INSUMOS_SINAPI_12_14!$A$2:$H$5049,4,0)</f>
        <v>KG</v>
      </c>
      <c r="G119" s="265">
        <v>7.5</v>
      </c>
      <c r="H119" s="180">
        <f>VLOOKUP(C119,INSUMOS_SINAPI_12_14!$A$2:$H$5049,6,0)</f>
        <v>7.5</v>
      </c>
      <c r="I119" s="113">
        <v>0.15</v>
      </c>
      <c r="J119" s="265">
        <v>1.1299999999999999</v>
      </c>
      <c r="K119" s="180">
        <f t="shared" si="6"/>
        <v>1.125</v>
      </c>
    </row>
    <row r="120" spans="1:12">
      <c r="C120" s="145">
        <v>5333</v>
      </c>
      <c r="D120" s="183" t="str">
        <f>VLOOKUP(C120,INSUMOS_SINAPI_12_14!$A$2:$H$5049,2,0)</f>
        <v>OLEO DE LINHACA</v>
      </c>
      <c r="E120" s="264" t="s">
        <v>235</v>
      </c>
      <c r="F120" s="121" t="str">
        <f>VLOOKUP(C120,INSUMOS_SINAPI_12_14!$A$2:$H$5049,4,0)</f>
        <v>L</v>
      </c>
      <c r="G120" s="265">
        <v>13.66</v>
      </c>
      <c r="H120" s="180">
        <f>VLOOKUP(C120,INSUMOS_SINAPI_12_14!$A$2:$H$5049,6,0)</f>
        <v>13.66</v>
      </c>
      <c r="I120" s="113">
        <v>2.1999999999999999E-2</v>
      </c>
      <c r="J120" s="265">
        <v>0.3</v>
      </c>
      <c r="K120" s="180">
        <f t="shared" si="6"/>
        <v>0.30052000000000001</v>
      </c>
    </row>
    <row r="121" spans="1:12">
      <c r="B121"/>
      <c r="C121"/>
      <c r="D121"/>
      <c r="E121"/>
      <c r="F121"/>
      <c r="G121"/>
      <c r="H121"/>
      <c r="I121"/>
      <c r="J121"/>
    </row>
    <row r="122" spans="1:12">
      <c r="B122"/>
      <c r="C122"/>
      <c r="D122"/>
      <c r="E122"/>
      <c r="F122"/>
      <c r="G122"/>
      <c r="H122"/>
      <c r="I122"/>
      <c r="J122"/>
    </row>
    <row r="123" spans="1:12" ht="26.4">
      <c r="A123" s="111" t="e">
        <f>COUNTIF(#REF!,CPU!C123)</f>
        <v>#REF!</v>
      </c>
      <c r="B123" s="234" t="s">
        <v>523</v>
      </c>
      <c r="C123" s="224">
        <v>79478</v>
      </c>
      <c r="D123" s="149" t="s">
        <v>524</v>
      </c>
      <c r="E123" s="148" t="s">
        <v>270</v>
      </c>
      <c r="F123" s="148" t="s">
        <v>519</v>
      </c>
      <c r="G123" s="150">
        <v>35.57</v>
      </c>
      <c r="H123" s="150">
        <v>32.29</v>
      </c>
      <c r="I123" s="148" t="s">
        <v>493</v>
      </c>
      <c r="J123" s="151">
        <v>41974</v>
      </c>
      <c r="K123" s="163">
        <f>SUM(K125)</f>
        <v>32.288600000000002</v>
      </c>
      <c r="L123" s="164">
        <f>K123-H123</f>
        <v>-1.3999999999967372E-3</v>
      </c>
    </row>
    <row r="124" spans="1:12" s="3" customFormat="1" ht="27.75" customHeight="1">
      <c r="A124" s="111"/>
      <c r="B124" s="145"/>
      <c r="C124" s="457" t="s">
        <v>268</v>
      </c>
      <c r="D124" s="113" t="s">
        <v>5</v>
      </c>
      <c r="E124" s="113" t="s">
        <v>223</v>
      </c>
      <c r="F124" s="113" t="s">
        <v>266</v>
      </c>
      <c r="G124" s="113" t="s">
        <v>494</v>
      </c>
      <c r="H124" s="113" t="s">
        <v>495</v>
      </c>
      <c r="I124" s="113" t="s">
        <v>496</v>
      </c>
      <c r="J124" s="113" t="s">
        <v>497</v>
      </c>
      <c r="K124" s="113" t="s">
        <v>498</v>
      </c>
    </row>
    <row r="125" spans="1:12">
      <c r="C125" s="225">
        <v>88316</v>
      </c>
      <c r="D125" s="196" t="str">
        <f>VLOOKUP(C125,SERVIÇOS_SINAPI_12_14!$A$2:$H$5049,2,0)</f>
        <v>SERVENTE COM ENCARGOS COMPLEMENTARES</v>
      </c>
      <c r="E125" s="189" t="s">
        <v>246</v>
      </c>
      <c r="F125" s="189" t="str">
        <f>VLOOKUP(C125,SERVIÇOS_SINAPI_12_14!$A$2:$H$5049,4,0)</f>
        <v>H</v>
      </c>
      <c r="G125" s="194">
        <v>12.14</v>
      </c>
      <c r="H125" s="194">
        <f>VLOOKUP(C125,SERVIÇOS_SINAPI_12_14!$A$2:$H$5049,6,0)</f>
        <v>11.02</v>
      </c>
      <c r="I125" s="189">
        <v>2.93</v>
      </c>
      <c r="J125" s="194">
        <v>35.57</v>
      </c>
      <c r="K125" s="194">
        <f t="shared" ref="K125" si="7">I125*H125</f>
        <v>32.288600000000002</v>
      </c>
    </row>
    <row r="126" spans="1:12">
      <c r="B126"/>
      <c r="C126"/>
      <c r="D126"/>
      <c r="E126"/>
      <c r="F126"/>
      <c r="G126"/>
      <c r="H126"/>
      <c r="I126"/>
      <c r="J126"/>
    </row>
    <row r="127" spans="1:12">
      <c r="B127"/>
      <c r="C127"/>
      <c r="D127"/>
      <c r="E127"/>
      <c r="F127"/>
      <c r="G127"/>
      <c r="H127"/>
      <c r="I127"/>
      <c r="J127"/>
    </row>
    <row r="128" spans="1:12" ht="26.4">
      <c r="B128" s="234" t="s">
        <v>525</v>
      </c>
      <c r="C128" s="148">
        <v>5970</v>
      </c>
      <c r="D128" s="149" t="s">
        <v>526</v>
      </c>
      <c r="E128" s="148" t="s">
        <v>271</v>
      </c>
      <c r="F128" s="148" t="s">
        <v>492</v>
      </c>
      <c r="G128" s="150">
        <v>41.12</v>
      </c>
      <c r="H128" s="150">
        <v>38.409999999999997</v>
      </c>
      <c r="I128" s="148" t="s">
        <v>493</v>
      </c>
      <c r="J128" s="130">
        <v>41974</v>
      </c>
      <c r="K128" s="163">
        <f>SUM(K130:K135)</f>
        <v>38.406027000000002</v>
      </c>
      <c r="L128" s="164">
        <f>K128-H128</f>
        <v>-3.9729999999948973E-3</v>
      </c>
    </row>
    <row r="129" spans="1:12" ht="26.4">
      <c r="C129" s="113" t="s">
        <v>268</v>
      </c>
      <c r="D129" s="113" t="s">
        <v>5</v>
      </c>
      <c r="E129" s="113" t="s">
        <v>223</v>
      </c>
      <c r="F129" s="113" t="s">
        <v>266</v>
      </c>
      <c r="G129" s="113" t="s">
        <v>494</v>
      </c>
      <c r="H129" s="113" t="s">
        <v>495</v>
      </c>
      <c r="I129" s="113" t="s">
        <v>496</v>
      </c>
      <c r="J129" s="113" t="s">
        <v>497</v>
      </c>
      <c r="K129" s="113" t="s">
        <v>498</v>
      </c>
    </row>
    <row r="130" spans="1:12">
      <c r="C130" s="145">
        <v>88239</v>
      </c>
      <c r="D130" s="196" t="str">
        <f>VLOOKUP(C130,SERVIÇOS_SINAPI_12_14!$A$2:$H$5049,2,0)</f>
        <v>AJUDANTE DE CARPINTEIRO COM ENCARGOS COMPLEMENTARES</v>
      </c>
      <c r="E130" s="138" t="s">
        <v>246</v>
      </c>
      <c r="F130" s="189" t="str">
        <f>VLOOKUP(C130,SERVIÇOS_SINAPI_12_14!$A$2:$H$5049,4,0)</f>
        <v>H</v>
      </c>
      <c r="G130" s="184">
        <v>12.48</v>
      </c>
      <c r="H130" s="194">
        <f>VLOOKUP(C130,SERVIÇOS_SINAPI_12_14!$A$2:$H$5049,6,0)</f>
        <v>11.31</v>
      </c>
      <c r="I130" s="209">
        <v>1</v>
      </c>
      <c r="J130" s="184">
        <v>12.48</v>
      </c>
      <c r="K130" s="194">
        <f t="shared" ref="K130:K135" si="8">I130*H130</f>
        <v>11.31</v>
      </c>
    </row>
    <row r="131" spans="1:12">
      <c r="C131" s="145">
        <v>88262</v>
      </c>
      <c r="D131" s="196" t="str">
        <f>VLOOKUP(C131,SERVIÇOS_SINAPI_12_14!$A$2:$H$5049,2,0)</f>
        <v>CARPINTEIRO DE FORMAS COM ENCARGOS COMPLEMENTARES</v>
      </c>
      <c r="E131" s="138" t="s">
        <v>246</v>
      </c>
      <c r="F131" s="189" t="str">
        <f>VLOOKUP(C131,SERVIÇOS_SINAPI_12_14!$A$2:$H$5049,4,0)</f>
        <v>H</v>
      </c>
      <c r="G131" s="184">
        <v>15.32</v>
      </c>
      <c r="H131" s="194">
        <f>VLOOKUP(C131,SERVIÇOS_SINAPI_12_14!$A$2:$H$5049,6,0)</f>
        <v>13.77</v>
      </c>
      <c r="I131" s="209">
        <v>1.0001</v>
      </c>
      <c r="J131" s="184">
        <v>15.32</v>
      </c>
      <c r="K131" s="194">
        <f t="shared" si="8"/>
        <v>13.771376999999999</v>
      </c>
    </row>
    <row r="132" spans="1:12" ht="26.4">
      <c r="C132" s="145">
        <v>4491</v>
      </c>
      <c r="D132" s="183" t="str">
        <f>VLOOKUP(C132,INSUMOS_SINAPI_12_14!$A$2:$H$5049,2,0)</f>
        <v>PECA DE MADEIRA NATIVA / REGIONAL 7,5 X 7,5CM (3X3) NAO APARELHADA (P/FORMA)</v>
      </c>
      <c r="E132" s="140" t="s">
        <v>235</v>
      </c>
      <c r="F132" s="121" t="str">
        <f>VLOOKUP(C132,INSUMOS_SINAPI_12_14!$A$2:$H$5049,4,0)</f>
        <v>M</v>
      </c>
      <c r="G132" s="115">
        <v>2.81</v>
      </c>
      <c r="H132" s="180">
        <f>VLOOKUP(C132,INSUMOS_SINAPI_12_14!$A$2:$H$5049,6,0)</f>
        <v>2.81</v>
      </c>
      <c r="I132" s="113">
        <v>0.56999999999999995</v>
      </c>
      <c r="J132" s="115">
        <v>1.6</v>
      </c>
      <c r="K132" s="180">
        <f t="shared" si="8"/>
        <v>1.6016999999999999</v>
      </c>
    </row>
    <row r="133" spans="1:12" ht="26.4">
      <c r="C133" s="145">
        <v>4506</v>
      </c>
      <c r="D133" s="183" t="str">
        <f>VLOOKUP(C133,INSUMOS_SINAPI_12_14!$A$2:$H$5049,2,0)</f>
        <v>PECA DE MADEIRANATIVA/REGIONAL 2,5 X 10CM (1X4") NAO APARELHADA (SARRAFO P/FORMA)</v>
      </c>
      <c r="E133" s="140" t="s">
        <v>235</v>
      </c>
      <c r="F133" s="121" t="str">
        <f>VLOOKUP(C133,INSUMOS_SINAPI_12_14!$A$2:$H$5049,4,0)</f>
        <v>M</v>
      </c>
      <c r="G133" s="115">
        <v>1.74</v>
      </c>
      <c r="H133" s="180">
        <f>VLOOKUP(C133,INSUMOS_SINAPI_12_14!$A$2:$H$5049,6,0)</f>
        <v>1.74</v>
      </c>
      <c r="I133" s="113">
        <v>0.27</v>
      </c>
      <c r="J133" s="115">
        <v>0.47</v>
      </c>
      <c r="K133" s="180">
        <f t="shared" si="8"/>
        <v>0.46980000000000005</v>
      </c>
    </row>
    <row r="134" spans="1:12">
      <c r="C134" s="145">
        <v>5061</v>
      </c>
      <c r="D134" s="183" t="str">
        <f>VLOOKUP(C134,INSUMOS_SINAPI_12_14!$A$2:$H$5049,2,0)</f>
        <v>PREGO POLIDO COM CABECA 18 X 27</v>
      </c>
      <c r="E134" s="140" t="s">
        <v>235</v>
      </c>
      <c r="F134" s="121" t="str">
        <f>VLOOKUP(C134,INSUMOS_SINAPI_12_14!$A$2:$H$5049,4,0)</f>
        <v>KG</v>
      </c>
      <c r="G134" s="115">
        <v>7.5</v>
      </c>
      <c r="H134" s="180">
        <f>VLOOKUP(C134,INSUMOS_SINAPI_12_14!$A$2:$H$5049,6,0)</f>
        <v>7.5</v>
      </c>
      <c r="I134" s="113">
        <v>0.15</v>
      </c>
      <c r="J134" s="115">
        <v>1.1299999999999999</v>
      </c>
      <c r="K134" s="180">
        <f t="shared" si="8"/>
        <v>1.125</v>
      </c>
    </row>
    <row r="135" spans="1:12">
      <c r="C135" s="145">
        <v>6189</v>
      </c>
      <c r="D135" s="183" t="str">
        <f>VLOOKUP(C135,INSUMOS_SINAPI_12_14!$A$2:$H$5049,2,0)</f>
        <v>TABUA MADEIRA 2A QUALIDADE 2,5 X 30,0CM (1 X 12") NAO APARELHADA</v>
      </c>
      <c r="E135" s="140" t="s">
        <v>235</v>
      </c>
      <c r="F135" s="121" t="str">
        <f>VLOOKUP(C135,INSUMOS_SINAPI_12_14!$A$2:$H$5049,4,0)</f>
        <v>M</v>
      </c>
      <c r="G135" s="115">
        <v>6.39</v>
      </c>
      <c r="H135" s="180">
        <f>VLOOKUP(C135,INSUMOS_SINAPI_12_14!$A$2:$H$5049,6,0)</f>
        <v>6.39</v>
      </c>
      <c r="I135" s="113">
        <v>1.585</v>
      </c>
      <c r="J135" s="115">
        <v>10.130000000000001</v>
      </c>
      <c r="K135" s="180">
        <f t="shared" si="8"/>
        <v>10.12815</v>
      </c>
    </row>
    <row r="136" spans="1:12">
      <c r="B136"/>
      <c r="C136"/>
      <c r="D136"/>
      <c r="E136"/>
      <c r="F136"/>
      <c r="G136"/>
      <c r="H136"/>
      <c r="I136"/>
      <c r="J136"/>
    </row>
    <row r="137" spans="1:12">
      <c r="B137"/>
      <c r="C137"/>
      <c r="D137"/>
      <c r="E137"/>
      <c r="F137"/>
      <c r="G137"/>
      <c r="H137"/>
      <c r="I137"/>
      <c r="J137"/>
    </row>
    <row r="138" spans="1:12" ht="26.4">
      <c r="A138" s="111" t="e">
        <f>COUNTIF(#REF!,CPU!C138)</f>
        <v>#REF!</v>
      </c>
      <c r="B138" s="234" t="s">
        <v>527</v>
      </c>
      <c r="C138" s="224" t="s">
        <v>528</v>
      </c>
      <c r="D138" s="149" t="s">
        <v>529</v>
      </c>
      <c r="E138" s="148" t="s">
        <v>271</v>
      </c>
      <c r="F138" s="148" t="s">
        <v>238</v>
      </c>
      <c r="G138" s="150">
        <v>6.72</v>
      </c>
      <c r="H138" s="150">
        <v>6.44</v>
      </c>
      <c r="I138" s="148" t="s">
        <v>493</v>
      </c>
      <c r="J138" s="151">
        <v>41974</v>
      </c>
      <c r="K138" s="163">
        <f>SUM(K140:K143)</f>
        <v>6.4441230000000003</v>
      </c>
      <c r="L138" s="164">
        <f>K138-H138</f>
        <v>4.1229999999998768E-3</v>
      </c>
    </row>
    <row r="139" spans="1:12" s="3" customFormat="1" ht="28.5" customHeight="1">
      <c r="A139" s="111"/>
      <c r="B139" s="145"/>
      <c r="C139" s="457" t="s">
        <v>268</v>
      </c>
      <c r="D139" s="113" t="s">
        <v>5</v>
      </c>
      <c r="E139" s="113" t="s">
        <v>223</v>
      </c>
      <c r="F139" s="113" t="s">
        <v>266</v>
      </c>
      <c r="G139" s="113" t="s">
        <v>494</v>
      </c>
      <c r="H139" s="113" t="s">
        <v>495</v>
      </c>
      <c r="I139" s="113" t="s">
        <v>496</v>
      </c>
      <c r="J139" s="113" t="s">
        <v>497</v>
      </c>
      <c r="K139" s="113" t="s">
        <v>498</v>
      </c>
    </row>
    <row r="140" spans="1:12">
      <c r="C140" s="227">
        <v>88238</v>
      </c>
      <c r="D140" s="196" t="str">
        <f>VLOOKUP(C140,SERVIÇOS_SINAPI_12_14!$A$2:$H$5049,2,0)</f>
        <v>AJUDANTE DE ARMADOR COM ENCARGOS COMPLEMENTARES</v>
      </c>
      <c r="E140" s="189" t="s">
        <v>246</v>
      </c>
      <c r="F140" s="189" t="str">
        <f>VLOOKUP(C140,SERVIÇOS_SINAPI_12_14!$A$2:$H$5049,4,0)</f>
        <v>H</v>
      </c>
      <c r="G140" s="189">
        <v>12.48</v>
      </c>
      <c r="H140" s="191">
        <f>VLOOKUP(C140,SERVIÇOS_SINAPI_12_14!$A$2:$H$5049,6,0)</f>
        <v>11.31</v>
      </c>
      <c r="I140" s="188">
        <v>0.1</v>
      </c>
      <c r="J140" s="198">
        <v>1.25</v>
      </c>
      <c r="K140" s="198">
        <f>I140*H140</f>
        <v>1.131</v>
      </c>
    </row>
    <row r="141" spans="1:12">
      <c r="C141" s="227">
        <v>88245</v>
      </c>
      <c r="D141" s="196" t="str">
        <f>VLOOKUP(C141,SERVIÇOS_SINAPI_12_14!$A$2:$H$5049,2,0)</f>
        <v>ARMADOR COM ENCARGOS COMPLEMENTARES</v>
      </c>
      <c r="E141" s="189" t="s">
        <v>246</v>
      </c>
      <c r="F141" s="189" t="str">
        <f>VLOOKUP(C141,SERVIÇOS_SINAPI_12_14!$A$2:$H$5049,4,0)</f>
        <v>H</v>
      </c>
      <c r="G141" s="189">
        <v>15.32</v>
      </c>
      <c r="H141" s="191">
        <f>VLOOKUP(C141,SERVIÇOS_SINAPI_12_14!$A$2:$H$5049,6,0)</f>
        <v>13.77</v>
      </c>
      <c r="I141" s="210">
        <v>9.9900000000000003E-2</v>
      </c>
      <c r="J141" s="198">
        <v>1.53</v>
      </c>
      <c r="K141" s="198">
        <f>I141*H141</f>
        <v>1.375623</v>
      </c>
    </row>
    <row r="142" spans="1:12">
      <c r="C142" s="225">
        <v>34</v>
      </c>
      <c r="D142" s="158" t="str">
        <f>VLOOKUP(C142,INSUMOS_SINAPI_12_14!$A$2:$H$5049,2,0)</f>
        <v>ACO CA-50, 10,0 MM, VERGALHAO</v>
      </c>
      <c r="E142" s="140" t="s">
        <v>235</v>
      </c>
      <c r="F142" s="121" t="str">
        <f>VLOOKUP(C142,INSUMOS_SINAPI_12_14!$A$2:$H$5049,4,0)</f>
        <v>KG</v>
      </c>
      <c r="G142" s="195">
        <v>3.39</v>
      </c>
      <c r="H142" s="162">
        <f>VLOOKUP(C142,INSUMOS_SINAPI_12_14!$A$2:$H$5049,6,0)</f>
        <v>3.39</v>
      </c>
      <c r="I142" s="140">
        <v>1.1000000000000001</v>
      </c>
      <c r="J142" s="195">
        <v>3.73</v>
      </c>
      <c r="K142" s="195">
        <f>I142*H142</f>
        <v>3.7290000000000005</v>
      </c>
    </row>
    <row r="143" spans="1:12">
      <c r="C143" s="225">
        <v>337</v>
      </c>
      <c r="D143" s="158" t="str">
        <f>VLOOKUP(C143,INSUMOS_SINAPI_12_14!$A$2:$H$5049,2,0)</f>
        <v>ARAME RECOZIDO 18 BWG, 1,25 MM (0,01 KG/M)</v>
      </c>
      <c r="E143" s="140" t="s">
        <v>235</v>
      </c>
      <c r="F143" s="121" t="str">
        <f>VLOOKUP(C143,INSUMOS_SINAPI_12_14!$A$2:$H$5049,4,0)</f>
        <v>KG</v>
      </c>
      <c r="G143" s="195">
        <v>6.95</v>
      </c>
      <c r="H143" s="162">
        <f>VLOOKUP(C143,INSUMOS_SINAPI_12_14!$A$2:$H$5049,6,0)</f>
        <v>6.95</v>
      </c>
      <c r="I143" s="140">
        <v>0.03</v>
      </c>
      <c r="J143" s="195">
        <v>0.21</v>
      </c>
      <c r="K143" s="195">
        <f>I143*H143</f>
        <v>0.20849999999999999</v>
      </c>
    </row>
    <row r="144" spans="1:12">
      <c r="B144"/>
      <c r="C144"/>
      <c r="D144"/>
      <c r="E144"/>
      <c r="F144"/>
      <c r="G144"/>
      <c r="H144"/>
      <c r="I144"/>
      <c r="J144"/>
    </row>
    <row r="145" spans="1:12">
      <c r="B145"/>
      <c r="C145"/>
      <c r="D145"/>
      <c r="E145"/>
      <c r="F145"/>
      <c r="G145"/>
      <c r="H145"/>
      <c r="I145"/>
      <c r="J145"/>
    </row>
    <row r="146" spans="1:12" ht="26.4">
      <c r="B146" s="234" t="s">
        <v>530</v>
      </c>
      <c r="C146" s="148" t="s">
        <v>531</v>
      </c>
      <c r="D146" s="149" t="s">
        <v>532</v>
      </c>
      <c r="E146" s="148" t="s">
        <v>271</v>
      </c>
      <c r="F146" s="148" t="s">
        <v>519</v>
      </c>
      <c r="G146" s="150">
        <v>522.54999999999995</v>
      </c>
      <c r="H146" s="150">
        <v>517.98</v>
      </c>
      <c r="I146" s="148" t="s">
        <v>493</v>
      </c>
      <c r="J146" s="266">
        <v>41974</v>
      </c>
      <c r="K146" s="163">
        <f>SUM(K148:K153)</f>
        <v>517.97702000000004</v>
      </c>
      <c r="L146" s="267">
        <f>K146-H146</f>
        <v>-2.9799999999795546E-3</v>
      </c>
    </row>
    <row r="147" spans="1:12" ht="26.4">
      <c r="C147" s="458" t="s">
        <v>268</v>
      </c>
      <c r="D147" s="458" t="s">
        <v>5</v>
      </c>
      <c r="E147" s="458" t="s">
        <v>223</v>
      </c>
      <c r="F147" s="458" t="s">
        <v>266</v>
      </c>
      <c r="G147" s="458" t="s">
        <v>494</v>
      </c>
      <c r="H147" s="458" t="s">
        <v>495</v>
      </c>
      <c r="I147" s="458" t="s">
        <v>496</v>
      </c>
      <c r="J147" s="458" t="s">
        <v>497</v>
      </c>
      <c r="K147" s="458" t="s">
        <v>498</v>
      </c>
    </row>
    <row r="148" spans="1:12">
      <c r="C148" s="145">
        <v>88245</v>
      </c>
      <c r="D148" s="196" t="str">
        <f>VLOOKUP(C148,SERVIÇOS_SINAPI_12_14!$A$2:$H$5049,2,0)</f>
        <v>ARMADOR COM ENCARGOS COMPLEMENTARES</v>
      </c>
      <c r="E148" s="138" t="s">
        <v>246</v>
      </c>
      <c r="F148" s="189" t="str">
        <f>VLOOKUP(C148,SERVIÇOS_SINAPI_12_14!$A$2:$H$5049,4,0)</f>
        <v>H</v>
      </c>
      <c r="G148" s="184">
        <v>15.32</v>
      </c>
      <c r="H148" s="194">
        <f>VLOOKUP(C148,SERVIÇOS_SINAPI_12_14!$A$2:$H$5049,6,0)</f>
        <v>13.77</v>
      </c>
      <c r="I148" s="209">
        <v>0.6</v>
      </c>
      <c r="J148" s="184">
        <v>9.19</v>
      </c>
      <c r="K148" s="194">
        <f t="shared" ref="K148:K153" si="9">I148*H148</f>
        <v>8.2619999999999987</v>
      </c>
    </row>
    <row r="149" spans="1:12">
      <c r="C149" s="145">
        <v>88262</v>
      </c>
      <c r="D149" s="196" t="str">
        <f>VLOOKUP(C149,SERVIÇOS_SINAPI_12_14!$A$2:$H$5049,2,0)</f>
        <v>CARPINTEIRO DE FORMAS COM ENCARGOS COMPLEMENTARES</v>
      </c>
      <c r="E149" s="138" t="s">
        <v>246</v>
      </c>
      <c r="F149" s="189" t="str">
        <f>VLOOKUP(C149,SERVIÇOS_SINAPI_12_14!$A$2:$H$5049,4,0)</f>
        <v>H</v>
      </c>
      <c r="G149" s="184">
        <v>15.32</v>
      </c>
      <c r="H149" s="194">
        <f>VLOOKUP(C149,SERVIÇOS_SINAPI_12_14!$A$2:$H$5049,6,0)</f>
        <v>13.77</v>
      </c>
      <c r="I149" s="209">
        <v>0.6</v>
      </c>
      <c r="J149" s="184">
        <v>9.19</v>
      </c>
      <c r="K149" s="194">
        <f t="shared" si="9"/>
        <v>8.2619999999999987</v>
      </c>
    </row>
    <row r="150" spans="1:12">
      <c r="C150" s="145">
        <v>88309</v>
      </c>
      <c r="D150" s="196" t="str">
        <f>VLOOKUP(C150,SERVIÇOS_SINAPI_12_14!$A$2:$H$5049,2,0)</f>
        <v>PEDREIRO COM ENCARGOS COMPLEMENTARES</v>
      </c>
      <c r="E150" s="138" t="s">
        <v>246</v>
      </c>
      <c r="F150" s="189" t="str">
        <f>VLOOKUP(C150,SERVIÇOS_SINAPI_12_14!$A$2:$H$5049,4,0)</f>
        <v>H</v>
      </c>
      <c r="G150" s="184">
        <v>15.32</v>
      </c>
      <c r="H150" s="194">
        <f>VLOOKUP(C150,SERVIÇOS_SINAPI_12_14!$A$2:$H$5049,6,0)</f>
        <v>13.77</v>
      </c>
      <c r="I150" s="209">
        <v>0.6</v>
      </c>
      <c r="J150" s="184">
        <v>9.19</v>
      </c>
      <c r="K150" s="194">
        <f t="shared" si="9"/>
        <v>8.2619999999999987</v>
      </c>
    </row>
    <row r="151" spans="1:12">
      <c r="C151" s="145">
        <v>88316</v>
      </c>
      <c r="D151" s="196" t="str">
        <f>VLOOKUP(C151,SERVIÇOS_SINAPI_12_14!$A$2:$H$5049,2,0)</f>
        <v>SERVENTE COM ENCARGOS COMPLEMENTARES</v>
      </c>
      <c r="E151" s="138" t="s">
        <v>246</v>
      </c>
      <c r="F151" s="189" t="str">
        <f>VLOOKUP(C151,SERVIÇOS_SINAPI_12_14!$A$2:$H$5049,4,0)</f>
        <v>H</v>
      </c>
      <c r="G151" s="184">
        <v>12.14</v>
      </c>
      <c r="H151" s="194">
        <f>VLOOKUP(C151,SERVIÇOS_SINAPI_12_14!$A$2:$H$5049,6,0)</f>
        <v>11.02</v>
      </c>
      <c r="I151" s="209">
        <v>1.601</v>
      </c>
      <c r="J151" s="184">
        <v>19.420000000000002</v>
      </c>
      <c r="K151" s="194">
        <f t="shared" si="9"/>
        <v>17.64302</v>
      </c>
    </row>
    <row r="152" spans="1:12" ht="26.4">
      <c r="C152" s="145">
        <v>1525</v>
      </c>
      <c r="D152" s="183" t="str">
        <f>VLOOKUP(C152,INSUMOS_SINAPI_12_14!$A$2:$H$5049,2,0)</f>
        <v>CONCRETO USINADO BOMBEAVEL, CLASSE DE RESISTENCIA C30, COM BRITA 0 E 1, SLUMP = 100 +/- 20 MM, INCLUI SERVICO DE BOMBEAMENTO (NBR 8953)</v>
      </c>
      <c r="E152" s="140" t="s">
        <v>235</v>
      </c>
      <c r="F152" s="121" t="str">
        <f>VLOOKUP(C152,INSUMOS_SINAPI_12_14!$A$2:$H$5049,4,0)</f>
        <v>M³</v>
      </c>
      <c r="G152" s="115">
        <v>452.42</v>
      </c>
      <c r="H152" s="180">
        <f>VLOOKUP(C152,INSUMOS_SINAPI_12_14!$A$2:$H$5049,6,0)</f>
        <v>452.42</v>
      </c>
      <c r="I152" s="113">
        <v>1.05</v>
      </c>
      <c r="J152" s="115">
        <v>475.04</v>
      </c>
      <c r="K152" s="180">
        <f t="shared" si="9"/>
        <v>475.04100000000005</v>
      </c>
    </row>
    <row r="153" spans="1:12" ht="26.4">
      <c r="C153" s="145">
        <v>10485</v>
      </c>
      <c r="D153" s="183" t="str">
        <f>VLOOKUP(C153,INSUMOS_SINAPI_12_14!$A$2:$H$5049,2,0)</f>
        <v>VIBRADOR DE IMERSAO C/ MOTOR ELETRICO 2HP MONOFASICO QUALQUER DIAM C/ MANGOTE</v>
      </c>
      <c r="E153" s="140" t="s">
        <v>250</v>
      </c>
      <c r="F153" s="121" t="str">
        <f>VLOOKUP(C153,INSUMOS_SINAPI_12_14!$A$2:$H$5049,4,0)</f>
        <v>H</v>
      </c>
      <c r="G153" s="115">
        <v>1.69</v>
      </c>
      <c r="H153" s="180">
        <f>VLOOKUP(C153,INSUMOS_SINAPI_12_14!$A$2:$H$5049,6,0)</f>
        <v>1.69</v>
      </c>
      <c r="I153" s="113">
        <v>0.3</v>
      </c>
      <c r="J153" s="115">
        <v>0.51</v>
      </c>
      <c r="K153" s="180">
        <f t="shared" si="9"/>
        <v>0.50700000000000001</v>
      </c>
    </row>
    <row r="154" spans="1:12">
      <c r="B154"/>
      <c r="C154"/>
      <c r="D154"/>
      <c r="E154"/>
      <c r="F154"/>
      <c r="G154"/>
      <c r="H154"/>
      <c r="I154"/>
      <c r="J154"/>
    </row>
    <row r="155" spans="1:12">
      <c r="B155"/>
      <c r="C155"/>
      <c r="D155"/>
      <c r="E155"/>
      <c r="F155"/>
      <c r="G155"/>
      <c r="H155"/>
      <c r="I155"/>
      <c r="J155"/>
    </row>
    <row r="156" spans="1:12" ht="26.4">
      <c r="A156" s="111" t="e">
        <f>COUNTIF(#REF!,CPU!C156)</f>
        <v>#REF!</v>
      </c>
      <c r="B156" s="234" t="s">
        <v>533</v>
      </c>
      <c r="C156" s="224" t="s">
        <v>534</v>
      </c>
      <c r="D156" s="149" t="s">
        <v>535</v>
      </c>
      <c r="E156" s="148" t="s">
        <v>271</v>
      </c>
      <c r="F156" s="148" t="s">
        <v>238</v>
      </c>
      <c r="G156" s="150">
        <v>6.58</v>
      </c>
      <c r="H156" s="150">
        <v>6.31</v>
      </c>
      <c r="I156" s="148" t="s">
        <v>493</v>
      </c>
      <c r="J156" s="151">
        <v>41974</v>
      </c>
      <c r="K156" s="163">
        <f>SUM(K158:K161)</f>
        <v>6.3140000000000009</v>
      </c>
      <c r="L156" s="164">
        <f>K156-H156</f>
        <v>4.0000000000013358E-3</v>
      </c>
    </row>
    <row r="157" spans="1:12" s="3" customFormat="1" ht="30" customHeight="1">
      <c r="A157" s="111"/>
      <c r="B157" s="145"/>
      <c r="C157" s="457" t="s">
        <v>268</v>
      </c>
      <c r="D157" s="113" t="s">
        <v>5</v>
      </c>
      <c r="E157" s="113" t="s">
        <v>223</v>
      </c>
      <c r="F157" s="113" t="s">
        <v>266</v>
      </c>
      <c r="G157" s="113" t="s">
        <v>494</v>
      </c>
      <c r="H157" s="113" t="s">
        <v>495</v>
      </c>
      <c r="I157" s="113" t="s">
        <v>496</v>
      </c>
      <c r="J157" s="113" t="s">
        <v>497</v>
      </c>
      <c r="K157" s="113" t="s">
        <v>498</v>
      </c>
    </row>
    <row r="158" spans="1:12">
      <c r="C158" s="225">
        <v>88245</v>
      </c>
      <c r="D158" s="196" t="str">
        <f>VLOOKUP(C158,SERVIÇOS_SINAPI_12_14!$A$2:$H$5049,2,0)</f>
        <v>ARMADOR COM ENCARGOS COMPLEMENTARES</v>
      </c>
      <c r="E158" s="188" t="s">
        <v>246</v>
      </c>
      <c r="F158" s="189" t="str">
        <f>VLOOKUP(C158,SERVIÇOS_SINAPI_12_14!$A$2:$H$5049,4,0)</f>
        <v>H</v>
      </c>
      <c r="G158" s="194">
        <v>15.32</v>
      </c>
      <c r="H158" s="191">
        <f>VLOOKUP(C158,SERVIÇOS_SINAPI_12_14!$A$2:$H$5049,6,0)</f>
        <v>13.77</v>
      </c>
      <c r="I158" s="189">
        <v>0.1</v>
      </c>
      <c r="J158" s="194">
        <v>1.53</v>
      </c>
      <c r="K158" s="194">
        <f t="shared" ref="K158:K161" si="10">I158*H158</f>
        <v>1.377</v>
      </c>
    </row>
    <row r="159" spans="1:12">
      <c r="C159" s="225">
        <v>88316</v>
      </c>
      <c r="D159" s="196" t="str">
        <f>VLOOKUP(C159,SERVIÇOS_SINAPI_12_14!$A$2:$H$5049,2,0)</f>
        <v>SERVENTE COM ENCARGOS COMPLEMENTARES</v>
      </c>
      <c r="E159" s="188" t="s">
        <v>246</v>
      </c>
      <c r="F159" s="189" t="str">
        <f>VLOOKUP(C159,SERVIÇOS_SINAPI_12_14!$A$2:$H$5049,4,0)</f>
        <v>H</v>
      </c>
      <c r="G159" s="194">
        <v>12.14</v>
      </c>
      <c r="H159" s="191">
        <f>VLOOKUP(C159,SERVIÇOS_SINAPI_12_14!$A$2:$H$5049,6,0)</f>
        <v>11.02</v>
      </c>
      <c r="I159" s="189">
        <v>0.1</v>
      </c>
      <c r="J159" s="194">
        <v>1.21</v>
      </c>
      <c r="K159" s="194">
        <f t="shared" si="10"/>
        <v>1.1020000000000001</v>
      </c>
    </row>
    <row r="160" spans="1:12">
      <c r="C160" s="225">
        <v>39</v>
      </c>
      <c r="D160" s="179" t="str">
        <f>VLOOKUP(C160,INSUMOS_SINAPI_12_14!$A$2:$H$5049,2,0)</f>
        <v>ACO CA-60, 5,0 MM, VERGALHAO</v>
      </c>
      <c r="E160" s="140" t="s">
        <v>235</v>
      </c>
      <c r="F160" s="121" t="str">
        <f>VLOOKUP(C160,INSUMOS_SINAPI_12_14!$A$2:$H$5049,4,0)</f>
        <v>KG</v>
      </c>
      <c r="G160" s="115">
        <v>3.36</v>
      </c>
      <c r="H160" s="162">
        <f>VLOOKUP(C160,INSUMOS_SINAPI_12_14!$A$2:$H$5049,6,0)</f>
        <v>3.36</v>
      </c>
      <c r="I160" s="113">
        <v>1.1000000000000001</v>
      </c>
      <c r="J160" s="115">
        <v>3.7</v>
      </c>
      <c r="K160" s="115">
        <f t="shared" si="10"/>
        <v>3.6960000000000002</v>
      </c>
    </row>
    <row r="161" spans="2:12">
      <c r="C161" s="225">
        <v>337</v>
      </c>
      <c r="D161" s="179" t="str">
        <f>VLOOKUP(C161,INSUMOS_SINAPI_12_14!$A$2:$H$5049,2,0)</f>
        <v>ARAME RECOZIDO 18 BWG, 1,25 MM (0,01 KG/M)</v>
      </c>
      <c r="E161" s="140" t="s">
        <v>235</v>
      </c>
      <c r="F161" s="121" t="str">
        <f>VLOOKUP(C161,INSUMOS_SINAPI_12_14!$A$2:$H$5049,4,0)</f>
        <v>KG</v>
      </c>
      <c r="G161" s="115">
        <v>6.95</v>
      </c>
      <c r="H161" s="162">
        <f>VLOOKUP(C161,INSUMOS_SINAPI_12_14!$A$2:$H$5049,6,0)</f>
        <v>6.95</v>
      </c>
      <c r="I161" s="113">
        <v>0.02</v>
      </c>
      <c r="J161" s="115">
        <v>0.14000000000000001</v>
      </c>
      <c r="K161" s="115">
        <f t="shared" si="10"/>
        <v>0.13900000000000001</v>
      </c>
    </row>
    <row r="162" spans="2:12">
      <c r="B162"/>
      <c r="C162"/>
      <c r="D162"/>
      <c r="E162"/>
      <c r="F162"/>
      <c r="G162"/>
      <c r="H162"/>
      <c r="I162"/>
      <c r="J162"/>
    </row>
    <row r="163" spans="2:12">
      <c r="B163"/>
      <c r="C163"/>
      <c r="D163"/>
      <c r="E163"/>
      <c r="F163"/>
      <c r="G163"/>
      <c r="H163"/>
      <c r="I163"/>
      <c r="J163"/>
    </row>
    <row r="164" spans="2:12" ht="26.4">
      <c r="B164" s="234" t="s">
        <v>536</v>
      </c>
      <c r="C164" s="148">
        <v>73718</v>
      </c>
      <c r="D164" s="149" t="s">
        <v>537</v>
      </c>
      <c r="E164" s="148" t="s">
        <v>538</v>
      </c>
      <c r="F164" s="148" t="s">
        <v>207</v>
      </c>
      <c r="G164" s="150">
        <v>238.73</v>
      </c>
      <c r="H164" s="150">
        <v>221.69</v>
      </c>
      <c r="I164" s="148" t="s">
        <v>493</v>
      </c>
      <c r="J164" s="266">
        <v>41974</v>
      </c>
      <c r="K164" s="163">
        <f>SUM(K166:K169)</f>
        <v>221.69069799999994</v>
      </c>
      <c r="L164" s="164">
        <f>K164-H164</f>
        <v>6.9799999994302198E-4</v>
      </c>
    </row>
    <row r="165" spans="2:12" ht="26.4">
      <c r="C165" s="458" t="s">
        <v>268</v>
      </c>
      <c r="D165" s="458" t="s">
        <v>5</v>
      </c>
      <c r="E165" s="458" t="s">
        <v>223</v>
      </c>
      <c r="F165" s="458" t="s">
        <v>266</v>
      </c>
      <c r="G165" s="458" t="s">
        <v>494</v>
      </c>
      <c r="H165" s="458" t="s">
        <v>495</v>
      </c>
      <c r="I165" s="458" t="s">
        <v>496</v>
      </c>
      <c r="J165" s="458" t="s">
        <v>497</v>
      </c>
      <c r="K165" s="458" t="s">
        <v>498</v>
      </c>
    </row>
    <row r="166" spans="2:12" ht="26.4">
      <c r="C166" s="145">
        <v>73535</v>
      </c>
      <c r="D166" s="196" t="str">
        <f>VLOOKUP(C166,SERVIÇOS_SINAPI_12_14!$A$2:$H$5049,2,0)</f>
        <v>CHP - CAMINHAO C/GUINCHO 6T, MOTOR DIESEL 136HP, M. BENZ MOD L1214, MUNCK MOD, M 640/18, OU SIMILAR</v>
      </c>
      <c r="E166" s="138" t="s">
        <v>248</v>
      </c>
      <c r="F166" s="189" t="str">
        <f>VLOOKUP(C166,SERVIÇOS_SINAPI_12_14!$A$2:$H$5049,4,0)</f>
        <v>H</v>
      </c>
      <c r="G166" s="184">
        <v>105.77</v>
      </c>
      <c r="H166" s="191">
        <f>VLOOKUP(C166,SERVIÇOS_SINAPI_12_14!$A$2:$H$5049,6,0)</f>
        <v>105.77</v>
      </c>
      <c r="I166" s="189">
        <v>0.38</v>
      </c>
      <c r="J166" s="184">
        <v>40.19</v>
      </c>
      <c r="K166" s="194">
        <f t="shared" ref="K166:K169" si="11">I166*H166</f>
        <v>40.192599999999999</v>
      </c>
    </row>
    <row r="167" spans="2:12">
      <c r="C167" s="145">
        <v>88309</v>
      </c>
      <c r="D167" s="196" t="str">
        <f>VLOOKUP(C167,SERVIÇOS_SINAPI_12_14!$A$2:$H$5049,2,0)</f>
        <v>PEDREIRO COM ENCARGOS COMPLEMENTARES</v>
      </c>
      <c r="E167" s="138" t="s">
        <v>246</v>
      </c>
      <c r="F167" s="189" t="str">
        <f>VLOOKUP(C167,SERVIÇOS_SINAPI_12_14!$A$2:$H$5049,4,0)</f>
        <v>H</v>
      </c>
      <c r="G167" s="184">
        <v>15.32</v>
      </c>
      <c r="H167" s="191">
        <f>VLOOKUP(C167,SERVIÇOS_SINAPI_12_14!$A$2:$H$5049,6,0)</f>
        <v>13.77</v>
      </c>
      <c r="I167" s="189">
        <v>4.18</v>
      </c>
      <c r="J167" s="184">
        <v>64.040000000000006</v>
      </c>
      <c r="K167" s="194">
        <f t="shared" si="11"/>
        <v>57.558599999999991</v>
      </c>
    </row>
    <row r="168" spans="2:12">
      <c r="C168" s="145">
        <v>88316</v>
      </c>
      <c r="D168" s="196" t="str">
        <f>VLOOKUP(C168,SERVIÇOS_SINAPI_12_14!$A$2:$H$5049,2,0)</f>
        <v>SERVENTE COM ENCARGOS COMPLEMENTARES</v>
      </c>
      <c r="E168" s="138" t="s">
        <v>246</v>
      </c>
      <c r="F168" s="189" t="str">
        <f>VLOOKUP(C168,SERVIÇOS_SINAPI_12_14!$A$2:$H$5049,4,0)</f>
        <v>H</v>
      </c>
      <c r="G168" s="184">
        <v>12.14</v>
      </c>
      <c r="H168" s="191">
        <f>VLOOKUP(C168,SERVIÇOS_SINAPI_12_14!$A$2:$H$5049,6,0)</f>
        <v>11.02</v>
      </c>
      <c r="I168" s="189">
        <v>8.7448999999999995</v>
      </c>
      <c r="J168" s="184">
        <v>106.1</v>
      </c>
      <c r="K168" s="194">
        <f t="shared" si="11"/>
        <v>96.368797999999984</v>
      </c>
    </row>
    <row r="169" spans="2:12">
      <c r="C169" s="145">
        <v>88629</v>
      </c>
      <c r="D169" s="196" t="str">
        <f>VLOOKUP(C169,SERVIÇOS_SINAPI_12_14!$A$2:$H$5049,2,0)</f>
        <v>ARGAMASSA TRAÇO 1:3 (CIMENTO E AREIA MÉDIA), PREPARO MANUAL. AF_08/2014</v>
      </c>
      <c r="E169" s="138" t="s">
        <v>246</v>
      </c>
      <c r="F169" s="189" t="str">
        <f>VLOOKUP(C169,SERVIÇOS_SINAPI_12_14!$A$2:$H$5049,4,0)</f>
        <v>M³</v>
      </c>
      <c r="G169" s="184">
        <v>481.23</v>
      </c>
      <c r="H169" s="191">
        <f>VLOOKUP(C169,SERVIÇOS_SINAPI_12_14!$A$2:$H$5049,6,0)</f>
        <v>467.3</v>
      </c>
      <c r="I169" s="189">
        <v>5.8999999999999997E-2</v>
      </c>
      <c r="J169" s="184">
        <v>28.39</v>
      </c>
      <c r="K169" s="194">
        <f t="shared" si="11"/>
        <v>27.570699999999999</v>
      </c>
    </row>
    <row r="170" spans="2:12">
      <c r="B170"/>
      <c r="C170"/>
      <c r="D170"/>
      <c r="E170"/>
      <c r="F170"/>
      <c r="G170"/>
      <c r="H170"/>
      <c r="I170"/>
      <c r="J170"/>
    </row>
    <row r="171" spans="2:12">
      <c r="B171"/>
      <c r="C171"/>
      <c r="D171"/>
      <c r="E171"/>
      <c r="F171"/>
      <c r="G171"/>
      <c r="H171"/>
      <c r="I171"/>
      <c r="J171"/>
    </row>
    <row r="172" spans="2:12">
      <c r="B172" s="234" t="s">
        <v>539</v>
      </c>
      <c r="C172" s="148" t="s">
        <v>540</v>
      </c>
      <c r="D172" s="149" t="s">
        <v>541</v>
      </c>
      <c r="E172" s="148" t="s">
        <v>542</v>
      </c>
      <c r="F172" s="148" t="s">
        <v>238</v>
      </c>
      <c r="G172" s="150">
        <v>8.57</v>
      </c>
      <c r="H172" s="150">
        <v>8.2200000000000006</v>
      </c>
      <c r="I172" s="148" t="s">
        <v>493</v>
      </c>
      <c r="J172" s="130">
        <v>41974</v>
      </c>
      <c r="K172" s="163">
        <f>SUM(K174:K177)</f>
        <v>8.2237709999999993</v>
      </c>
      <c r="L172" s="164">
        <f>K172-H172</f>
        <v>3.7709999999986366E-3</v>
      </c>
    </row>
    <row r="173" spans="2:12" ht="26.4">
      <c r="C173" s="458" t="s">
        <v>268</v>
      </c>
      <c r="D173" s="458" t="s">
        <v>5</v>
      </c>
      <c r="E173" s="458" t="s">
        <v>223</v>
      </c>
      <c r="F173" s="458" t="s">
        <v>266</v>
      </c>
      <c r="G173" s="458" t="s">
        <v>494</v>
      </c>
      <c r="H173" s="458" t="s">
        <v>495</v>
      </c>
      <c r="I173" s="458" t="s">
        <v>496</v>
      </c>
      <c r="J173" s="458" t="s">
        <v>497</v>
      </c>
      <c r="K173" s="458" t="s">
        <v>498</v>
      </c>
    </row>
    <row r="174" spans="2:12" ht="26.4">
      <c r="C174" s="145">
        <v>6391</v>
      </c>
      <c r="D174" s="196" t="str">
        <f>VLOOKUP(C174,SERVIÇOS_SINAPI_12_14!$A$2:$H$5049,2,0)</f>
        <v>SOLDA TOPO DESCENDENTE CHANFRADA ESPESSURA=1/4" CHAPA/PERFIL/TUBO ACO COM CONVERSOR DIESEL.</v>
      </c>
      <c r="E174" s="138" t="s">
        <v>246</v>
      </c>
      <c r="F174" s="189" t="str">
        <f>VLOOKUP(C174,SERVIÇOS_SINAPI_12_14!$A$2:$H$5049,4,0)</f>
        <v>M</v>
      </c>
      <c r="G174" s="139">
        <v>94.66</v>
      </c>
      <c r="H174" s="194">
        <f>VLOOKUP(C174,SERVIÇOS_SINAPI_12_14!$A$2:$H$5049,6,0)</f>
        <v>90.04</v>
      </c>
      <c r="I174" s="208">
        <v>6.0000000000000001E-3</v>
      </c>
      <c r="J174" s="139">
        <v>0.56999999999999995</v>
      </c>
      <c r="K174" s="194">
        <f t="shared" ref="K174:K177" si="12">I174*H174</f>
        <v>0.54024000000000005</v>
      </c>
    </row>
    <row r="175" spans="2:12">
      <c r="C175" s="145">
        <v>88315</v>
      </c>
      <c r="D175" s="196" t="str">
        <f>VLOOKUP(C175,SERVIÇOS_SINAPI_12_14!$A$2:$H$5049,2,0)</f>
        <v>SERRALHEIRO COM ENCARGOS COMPLEMENTARES</v>
      </c>
      <c r="E175" s="138" t="s">
        <v>246</v>
      </c>
      <c r="F175" s="189" t="str">
        <f>VLOOKUP(C175,SERVIÇOS_SINAPI_12_14!$A$2:$H$5049,4,0)</f>
        <v>H</v>
      </c>
      <c r="G175" s="139">
        <v>14.69</v>
      </c>
      <c r="H175" s="194">
        <f>VLOOKUP(C175,SERVIÇOS_SINAPI_12_14!$A$2:$H$5049,6,0)</f>
        <v>13.23</v>
      </c>
      <c r="I175" s="208">
        <v>0.1197</v>
      </c>
      <c r="J175" s="139">
        <v>1.76</v>
      </c>
      <c r="K175" s="194">
        <f t="shared" si="12"/>
        <v>1.583631</v>
      </c>
    </row>
    <row r="176" spans="2:12">
      <c r="C176" s="145">
        <v>88316</v>
      </c>
      <c r="D176" s="196" t="str">
        <f>VLOOKUP(C176,SERVIÇOS_SINAPI_12_14!$A$2:$H$5049,2,0)</f>
        <v>SERVENTE COM ENCARGOS COMPLEMENTARES</v>
      </c>
      <c r="E176" s="138" t="s">
        <v>246</v>
      </c>
      <c r="F176" s="189" t="str">
        <f>VLOOKUP(C176,SERVIÇOS_SINAPI_12_14!$A$2:$H$5049,4,0)</f>
        <v>H</v>
      </c>
      <c r="G176" s="139">
        <v>12.14</v>
      </c>
      <c r="H176" s="194">
        <f>VLOOKUP(C176,SERVIÇOS_SINAPI_12_14!$A$2:$H$5049,6,0)</f>
        <v>11.02</v>
      </c>
      <c r="I176" s="208">
        <v>0.12</v>
      </c>
      <c r="J176" s="139">
        <v>1.46</v>
      </c>
      <c r="K176" s="194">
        <f t="shared" si="12"/>
        <v>1.3223999999999998</v>
      </c>
    </row>
    <row r="177" spans="2:12">
      <c r="C177" s="145">
        <v>4774</v>
      </c>
      <c r="D177" s="183" t="str">
        <f>VLOOKUP(C177,INSUMOS_SINAPI_12_14!$A$2:$H$5049,2,0)</f>
        <v>PERFIL ACO ESTRUTURAL "I", 12 " X 5 1/4 " (QUALQUER ESPESSURA)</v>
      </c>
      <c r="E177" s="140" t="s">
        <v>235</v>
      </c>
      <c r="F177" s="121" t="str">
        <f>VLOOKUP(C177,INSUMOS_SINAPI_12_14!$A$2:$H$5049,4,0)</f>
        <v>KG</v>
      </c>
      <c r="G177" s="270">
        <v>4.55</v>
      </c>
      <c r="H177" s="180">
        <f>VLOOKUP(C177,INSUMOS_SINAPI_12_14!$A$2:$H$5049,6,0)</f>
        <v>4.55</v>
      </c>
      <c r="I177" s="113">
        <v>1.05</v>
      </c>
      <c r="J177" s="270">
        <v>4.78</v>
      </c>
      <c r="K177" s="180">
        <f t="shared" si="12"/>
        <v>4.7774999999999999</v>
      </c>
    </row>
    <row r="178" spans="2:12">
      <c r="B178"/>
      <c r="C178"/>
      <c r="D178"/>
      <c r="E178"/>
      <c r="F178"/>
      <c r="G178"/>
      <c r="H178"/>
      <c r="I178"/>
      <c r="J178"/>
    </row>
    <row r="179" spans="2:12">
      <c r="B179"/>
      <c r="C179"/>
      <c r="D179"/>
      <c r="E179"/>
      <c r="F179"/>
      <c r="G179"/>
      <c r="H179"/>
      <c r="I179"/>
      <c r="J179"/>
    </row>
    <row r="180" spans="2:12" ht="26.4">
      <c r="B180" s="234" t="s">
        <v>543</v>
      </c>
      <c r="C180" s="148">
        <v>83759</v>
      </c>
      <c r="D180" s="149" t="s">
        <v>544</v>
      </c>
      <c r="E180" s="148" t="s">
        <v>248</v>
      </c>
      <c r="F180" s="148" t="s">
        <v>249</v>
      </c>
      <c r="G180" s="150">
        <v>165.19</v>
      </c>
      <c r="H180" s="150">
        <v>163.47</v>
      </c>
      <c r="I180" s="148" t="s">
        <v>493</v>
      </c>
      <c r="J180" s="130">
        <v>41974</v>
      </c>
      <c r="K180" s="150">
        <f>SUM(K182:K186)</f>
        <v>163.46872000000002</v>
      </c>
      <c r="L180" s="164">
        <f>K180-H180</f>
        <v>-1.2799999999799638E-3</v>
      </c>
    </row>
    <row r="181" spans="2:12" ht="26.4">
      <c r="C181" s="113" t="s">
        <v>268</v>
      </c>
      <c r="D181" s="113" t="s">
        <v>5</v>
      </c>
      <c r="E181" s="113" t="s">
        <v>223</v>
      </c>
      <c r="F181" s="113" t="s">
        <v>266</v>
      </c>
      <c r="G181" s="113" t="s">
        <v>494</v>
      </c>
      <c r="H181" s="113" t="s">
        <v>495</v>
      </c>
      <c r="I181" s="113" t="s">
        <v>496</v>
      </c>
      <c r="J181" s="113" t="s">
        <v>497</v>
      </c>
      <c r="K181" s="113" t="s">
        <v>498</v>
      </c>
    </row>
    <row r="182" spans="2:12" ht="26.4">
      <c r="C182" s="145">
        <v>83755</v>
      </c>
      <c r="D182" s="196" t="str">
        <f>VLOOKUP(C182,SERVIÇOS_SINAPI_12_14!$A$2:$H$5049,2,0)</f>
        <v>DEPRECIACAO GUINDASTE MADAL MD-10A</v>
      </c>
      <c r="E182" s="138" t="s">
        <v>248</v>
      </c>
      <c r="F182" s="189" t="str">
        <f>VLOOKUP(C182,SERVIÇOS_SINAPI_12_14!$A$2:$H$5049,4,0)</f>
        <v>H</v>
      </c>
      <c r="G182" s="184">
        <v>46.23</v>
      </c>
      <c r="H182" s="194">
        <f>VLOOKUP(C182,SERVIÇOS_SINAPI_12_14!$A$2:$H$5049,6,0)</f>
        <v>46.22</v>
      </c>
      <c r="I182" s="189">
        <v>1</v>
      </c>
      <c r="J182" s="184">
        <v>46.23</v>
      </c>
      <c r="K182" s="194">
        <f t="shared" ref="K182:K186" si="13">I182*H182</f>
        <v>46.22</v>
      </c>
    </row>
    <row r="183" spans="2:12" ht="26.4">
      <c r="C183" s="145">
        <v>83756</v>
      </c>
      <c r="D183" s="196" t="str">
        <f>VLOOKUP(C183,SERVIÇOS_SINAPI_12_14!$A$2:$H$5049,2,0)</f>
        <v>JUROS GUINDASTE MADAL MD-10A</v>
      </c>
      <c r="E183" s="138" t="s">
        <v>248</v>
      </c>
      <c r="F183" s="189" t="str">
        <f>VLOOKUP(C183,SERVIÇOS_SINAPI_12_14!$A$2:$H$5049,4,0)</f>
        <v>H</v>
      </c>
      <c r="G183" s="184">
        <v>19.510000000000002</v>
      </c>
      <c r="H183" s="194">
        <f>VLOOKUP(C183,SERVIÇOS_SINAPI_12_14!$A$2:$H$5049,6,0)</f>
        <v>19.5</v>
      </c>
      <c r="I183" s="189">
        <v>1</v>
      </c>
      <c r="J183" s="184">
        <v>19.510000000000002</v>
      </c>
      <c r="K183" s="194">
        <f t="shared" si="13"/>
        <v>19.5</v>
      </c>
    </row>
    <row r="184" spans="2:12" ht="26.4">
      <c r="C184" s="145">
        <v>83757</v>
      </c>
      <c r="D184" s="196" t="str">
        <f>VLOOKUP(C184,SERVIÇOS_SINAPI_12_14!$A$2:$H$5049,2,0)</f>
        <v>MANUTENCAO GUINDASTE MADAL MD-10A</v>
      </c>
      <c r="E184" s="138" t="s">
        <v>248</v>
      </c>
      <c r="F184" s="189" t="str">
        <f>VLOOKUP(C184,SERVIÇOS_SINAPI_12_14!$A$2:$H$5049,4,0)</f>
        <v>H</v>
      </c>
      <c r="G184" s="184">
        <v>38.1</v>
      </c>
      <c r="H184" s="194">
        <f>VLOOKUP(C184,SERVIÇOS_SINAPI_12_14!$A$2:$H$5049,6,0)</f>
        <v>38.090000000000003</v>
      </c>
      <c r="I184" s="189">
        <v>1</v>
      </c>
      <c r="J184" s="184">
        <v>38.1</v>
      </c>
      <c r="K184" s="194">
        <f t="shared" si="13"/>
        <v>38.090000000000003</v>
      </c>
    </row>
    <row r="185" spans="2:12" ht="26.4">
      <c r="C185" s="145">
        <v>83758</v>
      </c>
      <c r="D185" s="196" t="str">
        <f>VLOOKUP(C185,SERVIÇOS_SINAPI_12_14!$A$2:$H$5049,2,0)</f>
        <v>CUSTOS COMBUSTIVEL+MATERIAL NA OPERACAO DE GUINDASTE MADAL MD-10A</v>
      </c>
      <c r="E185" s="138" t="s">
        <v>248</v>
      </c>
      <c r="F185" s="189" t="str">
        <f>VLOOKUP(C185,SERVIÇOS_SINAPI_12_14!$A$2:$H$5049,4,0)</f>
        <v>H</v>
      </c>
      <c r="G185" s="184">
        <v>45.28</v>
      </c>
      <c r="H185" s="194">
        <f>VLOOKUP(C185,SERVIÇOS_SINAPI_12_14!$A$2:$H$5049,6,0)</f>
        <v>45.27</v>
      </c>
      <c r="I185" s="189">
        <v>1</v>
      </c>
      <c r="J185" s="184">
        <v>45.28</v>
      </c>
      <c r="K185" s="194">
        <f t="shared" si="13"/>
        <v>45.27</v>
      </c>
    </row>
    <row r="186" spans="2:12">
      <c r="C186" s="145">
        <v>88296</v>
      </c>
      <c r="D186" s="196" t="str">
        <f>VLOOKUP(C186,SERVIÇOS_SINAPI_12_14!$A$2:$H$5049,2,0)</f>
        <v>OPERADOR DE GUINDASTE COM ENCARGOS COMPLEMENTARES</v>
      </c>
      <c r="E186" s="138" t="s">
        <v>246</v>
      </c>
      <c r="F186" s="189" t="str">
        <f>VLOOKUP(C186,SERVIÇOS_SINAPI_12_14!$A$2:$H$5049,4,0)</f>
        <v>H</v>
      </c>
      <c r="G186" s="184">
        <v>16.07</v>
      </c>
      <c r="H186" s="194">
        <f>VLOOKUP(C186,SERVIÇOS_SINAPI_12_14!$A$2:$H$5049,6,0)</f>
        <v>14.36</v>
      </c>
      <c r="I186" s="212">
        <v>1.002</v>
      </c>
      <c r="J186" s="184">
        <v>16.07</v>
      </c>
      <c r="K186" s="194">
        <f t="shared" si="13"/>
        <v>14.388719999999999</v>
      </c>
    </row>
    <row r="187" spans="2:12">
      <c r="B187"/>
      <c r="C187"/>
      <c r="D187"/>
      <c r="E187"/>
      <c r="F187"/>
      <c r="G187"/>
      <c r="H187"/>
      <c r="I187"/>
      <c r="J187"/>
    </row>
    <row r="188" spans="2:12">
      <c r="B188"/>
      <c r="C188"/>
      <c r="D188"/>
      <c r="E188"/>
      <c r="F188"/>
      <c r="G188"/>
      <c r="H188"/>
      <c r="I188"/>
      <c r="J188"/>
    </row>
    <row r="189" spans="2:12">
      <c r="B189" s="234" t="s">
        <v>545</v>
      </c>
      <c r="C189" s="148" t="s">
        <v>546</v>
      </c>
      <c r="D189" s="149" t="s">
        <v>547</v>
      </c>
      <c r="E189" s="148" t="s">
        <v>276</v>
      </c>
      <c r="F189" s="148" t="s">
        <v>207</v>
      </c>
      <c r="G189" s="150">
        <v>81.48</v>
      </c>
      <c r="H189" s="150">
        <v>81.08</v>
      </c>
      <c r="I189" s="148" t="s">
        <v>493</v>
      </c>
      <c r="J189" s="151">
        <v>41974</v>
      </c>
      <c r="K189" s="163">
        <f>SUM(K191:K198)</f>
        <v>81.082756000000003</v>
      </c>
      <c r="L189" s="164">
        <f>K189-H189</f>
        <v>2.7560000000050877E-3</v>
      </c>
    </row>
    <row r="190" spans="2:12" ht="26.4">
      <c r="C190" s="113" t="s">
        <v>268</v>
      </c>
      <c r="D190" s="113" t="s">
        <v>5</v>
      </c>
      <c r="E190" s="113" t="s">
        <v>223</v>
      </c>
      <c r="F190" s="113" t="s">
        <v>266</v>
      </c>
      <c r="G190" s="113" t="s">
        <v>494</v>
      </c>
      <c r="H190" s="113" t="s">
        <v>495</v>
      </c>
      <c r="I190" s="113" t="s">
        <v>496</v>
      </c>
      <c r="J190" s="113" t="s">
        <v>497</v>
      </c>
      <c r="K190" s="113" t="s">
        <v>498</v>
      </c>
    </row>
    <row r="191" spans="2:12">
      <c r="C191" s="145">
        <v>88316</v>
      </c>
      <c r="D191" s="196" t="str">
        <f>VLOOKUP(C191,SERVIÇOS_SINAPI_12_14!$A$2:$H$5049,2,0)</f>
        <v>SERVENTE COM ENCARGOS COMPLEMENTARES</v>
      </c>
      <c r="E191" s="138" t="s">
        <v>246</v>
      </c>
      <c r="F191" s="189" t="str">
        <f>VLOOKUP(C191,SERVIÇOS_SINAPI_12_14!$A$2:$H$5049,4,0)</f>
        <v>H</v>
      </c>
      <c r="G191" s="184">
        <v>12.14</v>
      </c>
      <c r="H191" s="194">
        <f>VLOOKUP(C191,SERVIÇOS_SINAPI_12_14!$A$2:$H$5049,6,0)</f>
        <v>11.02</v>
      </c>
      <c r="I191" s="189">
        <v>0.17499999999999999</v>
      </c>
      <c r="J191" s="184">
        <v>2.12</v>
      </c>
      <c r="K191" s="194">
        <f t="shared" ref="K191:K198" si="14">I191*H191</f>
        <v>1.9284999999999999</v>
      </c>
    </row>
    <row r="192" spans="2:12">
      <c r="C192" s="145">
        <v>88441</v>
      </c>
      <c r="D192" s="196" t="str">
        <f>VLOOKUP(C192,SERVIÇOS_SINAPI_12_14!$A$2:$H$5049,2,0)</f>
        <v>JARDINEIRO COM ENCARGOS COMPLEMENTARES</v>
      </c>
      <c r="E192" s="138" t="s">
        <v>246</v>
      </c>
      <c r="F192" s="189" t="str">
        <f>VLOOKUP(C192,SERVIÇOS_SINAPI_12_14!$A$2:$H$5049,4,0)</f>
        <v>H</v>
      </c>
      <c r="G192" s="184">
        <v>12.55</v>
      </c>
      <c r="H192" s="194">
        <f>VLOOKUP(C192,SERVIÇOS_SINAPI_12_14!$A$2:$H$5049,6,0)</f>
        <v>11.38</v>
      </c>
      <c r="I192" s="189">
        <v>0.17499999999999999</v>
      </c>
      <c r="J192" s="184">
        <v>2.2000000000000002</v>
      </c>
      <c r="K192" s="194">
        <f t="shared" si="14"/>
        <v>1.9915</v>
      </c>
    </row>
    <row r="193" spans="2:12">
      <c r="C193" s="145">
        <v>159</v>
      </c>
      <c r="D193" s="183" t="str">
        <f>VLOOKUP(C193,INSUMOS_SINAPI_12_14!$A$2:$H$5049,2,0)</f>
        <v>ADUBO BOVINO</v>
      </c>
      <c r="E193" s="140" t="s">
        <v>235</v>
      </c>
      <c r="F193" s="121" t="str">
        <f>VLOOKUP(C193,INSUMOS_SINAPI_12_14!$A$2:$H$5049,4,0)</f>
        <v>M³</v>
      </c>
      <c r="G193" s="115">
        <v>120</v>
      </c>
      <c r="H193" s="180">
        <f>VLOOKUP(C193,INSUMOS_SINAPI_12_14!$A$2:$H$5049,6,0)</f>
        <v>120</v>
      </c>
      <c r="I193" s="113">
        <v>8.3000000000000001E-3</v>
      </c>
      <c r="J193" s="115">
        <v>1</v>
      </c>
      <c r="K193" s="180">
        <f t="shared" si="14"/>
        <v>0.996</v>
      </c>
    </row>
    <row r="194" spans="2:12">
      <c r="C194" s="145">
        <v>370</v>
      </c>
      <c r="D194" s="183" t="str">
        <f>VLOOKUP(C194,INSUMOS_SINAPI_12_14!$A$2:$H$5049,2,0)</f>
        <v>AREIA MEDIA - POSTO JAZIDA/FORNECEDOR (SEM FRETE)</v>
      </c>
      <c r="E194" s="140" t="s">
        <v>235</v>
      </c>
      <c r="F194" s="121" t="str">
        <f>VLOOKUP(C194,INSUMOS_SINAPI_12_14!$A$2:$H$5049,4,0)</f>
        <v>M³</v>
      </c>
      <c r="G194" s="115">
        <v>57.5</v>
      </c>
      <c r="H194" s="180">
        <f>VLOOKUP(C194,INSUMOS_SINAPI_12_14!$A$2:$H$5049,6,0)</f>
        <v>57.5</v>
      </c>
      <c r="I194" s="113">
        <v>5.33E-2</v>
      </c>
      <c r="J194" s="115">
        <v>3.06</v>
      </c>
      <c r="K194" s="180">
        <f t="shared" si="14"/>
        <v>3.0647500000000001</v>
      </c>
    </row>
    <row r="195" spans="2:12">
      <c r="C195" s="145">
        <v>7253</v>
      </c>
      <c r="D195" s="183" t="str">
        <f>VLOOKUP(C195,INSUMOS_SINAPI_12_14!$A$2:$H$5049,2,0)</f>
        <v>TERRA VEGETAL</v>
      </c>
      <c r="E195" s="140" t="s">
        <v>235</v>
      </c>
      <c r="F195" s="121" t="str">
        <f>VLOOKUP(C195,INSUMOS_SINAPI_12_14!$A$2:$H$5049,4,0)</f>
        <v>M³</v>
      </c>
      <c r="G195" s="115">
        <v>72</v>
      </c>
      <c r="H195" s="180">
        <f>VLOOKUP(C195,INSUMOS_SINAPI_12_14!$A$2:$H$5049,6,0)</f>
        <v>72</v>
      </c>
      <c r="I195" s="113">
        <v>0.12330000000000001</v>
      </c>
      <c r="J195" s="115">
        <v>8.8800000000000008</v>
      </c>
      <c r="K195" s="180">
        <f t="shared" si="14"/>
        <v>8.877600000000001</v>
      </c>
    </row>
    <row r="196" spans="2:12">
      <c r="C196" s="145">
        <v>10826</v>
      </c>
      <c r="D196" s="183" t="str">
        <f>VLOOKUP(C196,INSUMOS_SINAPI_12_14!$A$2:$H$5049,2,0)</f>
        <v>ARBUSTO REGIONAL DE 50 A 100CM DE ALTURA</v>
      </c>
      <c r="E196" s="140" t="s">
        <v>235</v>
      </c>
      <c r="F196" s="121" t="str">
        <f>VLOOKUP(C196,INSUMOS_SINAPI_12_14!$A$2:$H$5049,4,0)</f>
        <v>UN</v>
      </c>
      <c r="G196" s="115">
        <v>16</v>
      </c>
      <c r="H196" s="180">
        <f>VLOOKUP(C196,INSUMOS_SINAPI_12_14!$A$2:$H$5049,6,0)</f>
        <v>16</v>
      </c>
      <c r="I196" s="113">
        <v>4</v>
      </c>
      <c r="J196" s="115">
        <v>64</v>
      </c>
      <c r="K196" s="180">
        <f t="shared" si="14"/>
        <v>64</v>
      </c>
    </row>
    <row r="197" spans="2:12">
      <c r="C197" s="145">
        <v>25951</v>
      </c>
      <c r="D197" s="183" t="str">
        <f>VLOOKUP(C197,INSUMOS_SINAPI_12_14!$A$2:$H$5049,2,0)</f>
        <v>FERTILIZANTE NPK - 10:10:10</v>
      </c>
      <c r="E197" s="140" t="s">
        <v>235</v>
      </c>
      <c r="F197" s="121" t="str">
        <f>VLOOKUP(C197,INSUMOS_SINAPI_12_14!$A$2:$H$5049,4,0)</f>
        <v>KG</v>
      </c>
      <c r="G197" s="115">
        <v>1.68</v>
      </c>
      <c r="H197" s="180">
        <f>VLOOKUP(C197,INSUMOS_SINAPI_12_14!$A$2:$H$5049,6,0)</f>
        <v>1.68</v>
      </c>
      <c r="I197" s="113">
        <v>0.12330000000000001</v>
      </c>
      <c r="J197" s="115">
        <v>0.21</v>
      </c>
      <c r="K197" s="180">
        <f t="shared" si="14"/>
        <v>0.20714399999999999</v>
      </c>
    </row>
    <row r="198" spans="2:12">
      <c r="C198" s="145">
        <v>25963</v>
      </c>
      <c r="D198" s="183" t="str">
        <f>VLOOKUP(C198,INSUMOS_SINAPI_12_14!$A$2:$H$5049,2,0)</f>
        <v>CALCARIO DOLOMITICO A (POSTO PEDREIRA/FORNECEDOR, SEM FRETE)</v>
      </c>
      <c r="E198" s="140" t="s">
        <v>235</v>
      </c>
      <c r="F198" s="121" t="str">
        <f>VLOOKUP(C198,INSUMOS_SINAPI_12_14!$A$2:$H$5049,4,0)</f>
        <v>KG</v>
      </c>
      <c r="G198" s="115">
        <v>0.14000000000000001</v>
      </c>
      <c r="H198" s="180">
        <f>VLOOKUP(C198,INSUMOS_SINAPI_12_14!$A$2:$H$5049,6,0)</f>
        <v>0.14000000000000001</v>
      </c>
      <c r="I198" s="113">
        <v>0.12330000000000001</v>
      </c>
      <c r="J198" s="115">
        <v>0.02</v>
      </c>
      <c r="K198" s="180">
        <f t="shared" si="14"/>
        <v>1.7262000000000003E-2</v>
      </c>
    </row>
    <row r="199" spans="2:12">
      <c r="B199"/>
      <c r="C199"/>
      <c r="D199"/>
      <c r="E199"/>
      <c r="F199"/>
      <c r="G199"/>
      <c r="H199"/>
      <c r="I199"/>
      <c r="J199"/>
    </row>
    <row r="200" spans="2:12">
      <c r="B200"/>
      <c r="C200"/>
      <c r="D200"/>
      <c r="E200"/>
      <c r="F200"/>
      <c r="G200"/>
      <c r="H200"/>
      <c r="I200"/>
      <c r="J200"/>
    </row>
    <row r="201" spans="2:12">
      <c r="B201" s="234" t="s">
        <v>548</v>
      </c>
      <c r="C201" s="276">
        <v>85180</v>
      </c>
      <c r="D201" s="277" t="s">
        <v>549</v>
      </c>
      <c r="E201" s="276" t="s">
        <v>276</v>
      </c>
      <c r="F201" s="276" t="s">
        <v>492</v>
      </c>
      <c r="G201" s="276">
        <v>14.81</v>
      </c>
      <c r="H201" s="276">
        <v>14.57</v>
      </c>
      <c r="I201" s="276" t="s">
        <v>493</v>
      </c>
      <c r="J201" s="134">
        <v>41974</v>
      </c>
      <c r="K201" s="163">
        <f>SUM(K203:K208)</f>
        <v>14.567620000000002</v>
      </c>
      <c r="L201" s="164">
        <f>K201-H201</f>
        <v>-2.3799999999987165E-3</v>
      </c>
    </row>
    <row r="202" spans="2:12" ht="26.4">
      <c r="C202" s="458" t="s">
        <v>268</v>
      </c>
      <c r="D202" s="458" t="s">
        <v>5</v>
      </c>
      <c r="E202" s="458" t="s">
        <v>223</v>
      </c>
      <c r="F202" s="458" t="s">
        <v>266</v>
      </c>
      <c r="G202" s="458" t="s">
        <v>494</v>
      </c>
      <c r="H202" s="458" t="s">
        <v>495</v>
      </c>
      <c r="I202" s="458" t="s">
        <v>496</v>
      </c>
      <c r="J202" s="458" t="s">
        <v>497</v>
      </c>
      <c r="K202" s="458" t="s">
        <v>498</v>
      </c>
    </row>
    <row r="203" spans="2:12">
      <c r="C203" s="145">
        <v>88316</v>
      </c>
      <c r="D203" s="196" t="str">
        <f>VLOOKUP(C203,SERVIÇOS_SINAPI_12_14!$A$2:$H$5049,2,0)</f>
        <v>SERVENTE COM ENCARGOS COMPLEMENTARES</v>
      </c>
      <c r="E203" s="260" t="s">
        <v>246</v>
      </c>
      <c r="F203" s="189" t="str">
        <f>VLOOKUP(C203,SERVIÇOS_SINAPI_12_14!$A$2:$H$5049,4,0)</f>
        <v>H</v>
      </c>
      <c r="G203" s="184">
        <v>12.14</v>
      </c>
      <c r="H203" s="194">
        <f>VLOOKUP(C203,SERVIÇOS_SINAPI_12_14!$A$2:$H$5049,6,0)</f>
        <v>11.02</v>
      </c>
      <c r="I203" s="189">
        <v>0.1</v>
      </c>
      <c r="J203" s="184">
        <v>1.21</v>
      </c>
      <c r="K203" s="194">
        <f t="shared" ref="K203:K208" si="15">I203*H203</f>
        <v>1.1020000000000001</v>
      </c>
    </row>
    <row r="204" spans="2:12">
      <c r="C204" s="145">
        <v>88441</v>
      </c>
      <c r="D204" s="196" t="str">
        <f>VLOOKUP(C204,SERVIÇOS_SINAPI_12_14!$A$2:$H$5049,2,0)</f>
        <v>JARDINEIRO COM ENCARGOS COMPLEMENTARES</v>
      </c>
      <c r="E204" s="260" t="s">
        <v>246</v>
      </c>
      <c r="F204" s="189" t="str">
        <f>VLOOKUP(C204,SERVIÇOS_SINAPI_12_14!$A$2:$H$5049,4,0)</f>
        <v>H</v>
      </c>
      <c r="G204" s="184">
        <v>12.55</v>
      </c>
      <c r="H204" s="194">
        <f>VLOOKUP(C204,SERVIÇOS_SINAPI_12_14!$A$2:$H$5049,6,0)</f>
        <v>11.38</v>
      </c>
      <c r="I204" s="209">
        <v>9.9000000000000005E-2</v>
      </c>
      <c r="J204" s="184">
        <v>1.26</v>
      </c>
      <c r="K204" s="194">
        <f t="shared" si="15"/>
        <v>1.1266200000000002</v>
      </c>
    </row>
    <row r="205" spans="2:12">
      <c r="C205" s="145">
        <v>159</v>
      </c>
      <c r="D205" s="183" t="str">
        <f>VLOOKUP(C205,INSUMOS_SINAPI_12_14!$A$2:$H$5049,2,0)</f>
        <v>ADUBO BOVINO</v>
      </c>
      <c r="E205" s="113" t="s">
        <v>235</v>
      </c>
      <c r="F205" s="121" t="str">
        <f>VLOOKUP(C205,INSUMOS_SINAPI_12_14!$A$2:$H$5049,4,0)</f>
        <v>M³</v>
      </c>
      <c r="G205" s="115">
        <v>120</v>
      </c>
      <c r="H205" s="180">
        <f>VLOOKUP(C205,INSUMOS_SINAPI_12_14!$A$2:$H$5049,6,0)</f>
        <v>120</v>
      </c>
      <c r="I205" s="113">
        <v>5.0000000000000001E-3</v>
      </c>
      <c r="J205" s="115">
        <v>0.6</v>
      </c>
      <c r="K205" s="180">
        <f t="shared" si="15"/>
        <v>0.6</v>
      </c>
    </row>
    <row r="206" spans="2:12">
      <c r="C206" s="145">
        <v>3329</v>
      </c>
      <c r="D206" s="183" t="str">
        <f>VLOOKUP(C206,INSUMOS_SINAPI_12_14!$A$2:$H$5049,2,0)</f>
        <v>GRAMA ESMERALDA EM ROLO</v>
      </c>
      <c r="E206" s="113" t="s">
        <v>235</v>
      </c>
      <c r="F206" s="121" t="str">
        <f>VLOOKUP(C206,INSUMOS_SINAPI_12_14!$A$2:$H$5049,4,0)</f>
        <v>M²</v>
      </c>
      <c r="G206" s="115">
        <v>11.55</v>
      </c>
      <c r="H206" s="180">
        <f>VLOOKUP(C206,INSUMOS_SINAPI_12_14!$A$2:$H$5049,6,0)</f>
        <v>11.55</v>
      </c>
      <c r="I206" s="113">
        <v>1</v>
      </c>
      <c r="J206" s="115">
        <v>11.55</v>
      </c>
      <c r="K206" s="180">
        <f t="shared" si="15"/>
        <v>11.55</v>
      </c>
    </row>
    <row r="207" spans="2:12">
      <c r="C207" s="145">
        <v>25951</v>
      </c>
      <c r="D207" s="183" t="str">
        <f>VLOOKUP(C207,INSUMOS_SINAPI_12_14!$A$2:$H$5049,2,0)</f>
        <v>FERTILIZANTE NPK - 10:10:10</v>
      </c>
      <c r="E207" s="113" t="s">
        <v>235</v>
      </c>
      <c r="F207" s="121" t="str">
        <f>VLOOKUP(C207,INSUMOS_SINAPI_12_14!$A$2:$H$5049,4,0)</f>
        <v>KG</v>
      </c>
      <c r="G207" s="115">
        <v>1.68</v>
      </c>
      <c r="H207" s="180">
        <f>VLOOKUP(C207,INSUMOS_SINAPI_12_14!$A$2:$H$5049,6,0)</f>
        <v>1.68</v>
      </c>
      <c r="I207" s="113">
        <v>0.1</v>
      </c>
      <c r="J207" s="115">
        <v>0.17</v>
      </c>
      <c r="K207" s="180">
        <f t="shared" si="15"/>
        <v>0.16800000000000001</v>
      </c>
    </row>
    <row r="208" spans="2:12">
      <c r="C208" s="145">
        <v>25963</v>
      </c>
      <c r="D208" s="183" t="str">
        <f>VLOOKUP(C208,INSUMOS_SINAPI_12_14!$A$2:$H$5049,2,0)</f>
        <v>CALCARIO DOLOMITICO A (POSTO PEDREIRA/FORNECEDOR, SEM FRETE)</v>
      </c>
      <c r="E208" s="113" t="s">
        <v>235</v>
      </c>
      <c r="F208" s="121" t="str">
        <f>VLOOKUP(C208,INSUMOS_SINAPI_12_14!$A$2:$H$5049,4,0)</f>
        <v>KG</v>
      </c>
      <c r="G208" s="115">
        <v>0.14000000000000001</v>
      </c>
      <c r="H208" s="180">
        <f>VLOOKUP(C208,INSUMOS_SINAPI_12_14!$A$2:$H$5049,6,0)</f>
        <v>0.14000000000000001</v>
      </c>
      <c r="I208" s="113">
        <v>0.15</v>
      </c>
      <c r="J208" s="115">
        <v>0.02</v>
      </c>
      <c r="K208" s="180">
        <f t="shared" si="15"/>
        <v>2.1000000000000001E-2</v>
      </c>
    </row>
    <row r="209" spans="2:12">
      <c r="B209"/>
      <c r="C209"/>
      <c r="D209"/>
      <c r="E209"/>
      <c r="F209"/>
      <c r="G209"/>
      <c r="H209"/>
      <c r="I209"/>
      <c r="J209"/>
    </row>
    <row r="210" spans="2:12">
      <c r="B210"/>
      <c r="C210"/>
      <c r="D210"/>
      <c r="E210"/>
      <c r="F210"/>
      <c r="G210"/>
      <c r="H210"/>
      <c r="I210"/>
      <c r="J210"/>
    </row>
    <row r="211" spans="2:12">
      <c r="B211" s="234" t="s">
        <v>550</v>
      </c>
      <c r="C211" s="276" t="s">
        <v>551</v>
      </c>
      <c r="D211" s="277" t="s">
        <v>552</v>
      </c>
      <c r="E211" s="276" t="s">
        <v>553</v>
      </c>
      <c r="F211" s="276" t="s">
        <v>492</v>
      </c>
      <c r="G211" s="276">
        <v>13.86</v>
      </c>
      <c r="H211" s="276">
        <v>12.9</v>
      </c>
      <c r="I211" s="276" t="s">
        <v>493</v>
      </c>
      <c r="J211" s="274">
        <v>41974</v>
      </c>
      <c r="K211" s="163">
        <f>SUM(K213:K215)</f>
        <v>12.904622999999997</v>
      </c>
      <c r="L211" s="164">
        <f>K211-H211</f>
        <v>4.6229999999969351E-3</v>
      </c>
    </row>
    <row r="212" spans="2:12" ht="26.4">
      <c r="C212" s="113" t="s">
        <v>268</v>
      </c>
      <c r="D212" s="113" t="s">
        <v>5</v>
      </c>
      <c r="E212" s="113" t="s">
        <v>223</v>
      </c>
      <c r="F212" s="113" t="s">
        <v>266</v>
      </c>
      <c r="G212" s="113" t="s">
        <v>494</v>
      </c>
      <c r="H212" s="113" t="s">
        <v>495</v>
      </c>
      <c r="I212" s="113" t="s">
        <v>496</v>
      </c>
      <c r="J212" s="113" t="s">
        <v>497</v>
      </c>
      <c r="K212" s="113" t="s">
        <v>498</v>
      </c>
    </row>
    <row r="213" spans="2:12">
      <c r="C213" s="145">
        <v>88310</v>
      </c>
      <c r="D213" s="196" t="str">
        <f>VLOOKUP(C213,SERVIÇOS_SINAPI_12_14!$A$2:$H$5049,2,0)</f>
        <v>PINTOR COM ENCARGOS COMPLEMENTARES</v>
      </c>
      <c r="E213" s="138" t="s">
        <v>246</v>
      </c>
      <c r="F213" s="189" t="str">
        <f>VLOOKUP(C213,SERVIÇOS_SINAPI_12_14!$A$2:$H$5049,4,0)</f>
        <v>H</v>
      </c>
      <c r="G213" s="184">
        <v>15.32</v>
      </c>
      <c r="H213" s="194">
        <f>VLOOKUP(C213,SERVIÇOS_SINAPI_12_14!$A$2:$H$5049,6,0)</f>
        <v>13.77</v>
      </c>
      <c r="I213" s="209">
        <v>0.39989999999999998</v>
      </c>
      <c r="J213" s="184">
        <v>6.13</v>
      </c>
      <c r="K213" s="194">
        <f t="shared" ref="K213:K215" si="16">I213*H213</f>
        <v>5.5066229999999994</v>
      </c>
    </row>
    <row r="214" spans="2:12">
      <c r="C214" s="145">
        <v>88316</v>
      </c>
      <c r="D214" s="196" t="str">
        <f>VLOOKUP(C214,SERVIÇOS_SINAPI_12_14!$A$2:$H$5049,2,0)</f>
        <v>SERVENTE COM ENCARGOS COMPLEMENTARES</v>
      </c>
      <c r="E214" s="138" t="s">
        <v>246</v>
      </c>
      <c r="F214" s="189" t="str">
        <f>VLOOKUP(C214,SERVIÇOS_SINAPI_12_14!$A$2:$H$5049,4,0)</f>
        <v>H</v>
      </c>
      <c r="G214" s="184">
        <v>12.14</v>
      </c>
      <c r="H214" s="194">
        <f>VLOOKUP(C214,SERVIÇOS_SINAPI_12_14!$A$2:$H$5049,6,0)</f>
        <v>11.02</v>
      </c>
      <c r="I214" s="209">
        <v>0.3</v>
      </c>
      <c r="J214" s="184">
        <v>3.64</v>
      </c>
      <c r="K214" s="194">
        <f t="shared" si="16"/>
        <v>3.3059999999999996</v>
      </c>
    </row>
    <row r="215" spans="2:12">
      <c r="C215" s="145">
        <v>7307</v>
      </c>
      <c r="D215" s="183" t="str">
        <f>VLOOKUP(C215,INSUMOS_SINAPI_12_14!$A$2:$H$5049,2,0)</f>
        <v>FUNDO ANTICORROSIVO TIPO ZARCAO OU EQUIV</v>
      </c>
      <c r="E215" s="140" t="s">
        <v>235</v>
      </c>
      <c r="F215" s="121" t="str">
        <f>VLOOKUP(C215,INSUMOS_SINAPI_12_14!$A$2:$H$5049,4,0)</f>
        <v>L</v>
      </c>
      <c r="G215" s="115">
        <v>17.05</v>
      </c>
      <c r="H215" s="180">
        <f>VLOOKUP(C215,INSUMOS_SINAPI_12_14!$A$2:$H$5049,6,0)</f>
        <v>17.05</v>
      </c>
      <c r="I215" s="113">
        <v>0.24</v>
      </c>
      <c r="J215" s="115">
        <v>4.09</v>
      </c>
      <c r="K215" s="180">
        <f t="shared" si="16"/>
        <v>4.0919999999999996</v>
      </c>
    </row>
    <row r="216" spans="2:12">
      <c r="B216"/>
      <c r="C216"/>
      <c r="D216"/>
      <c r="E216"/>
      <c r="F216"/>
      <c r="G216"/>
      <c r="H216"/>
      <c r="I216"/>
      <c r="J216"/>
    </row>
    <row r="217" spans="2:12">
      <c r="B217"/>
      <c r="C217"/>
      <c r="D217"/>
      <c r="E217"/>
      <c r="F217"/>
      <c r="G217"/>
      <c r="H217"/>
      <c r="I217"/>
      <c r="J217"/>
    </row>
    <row r="218" spans="2:12">
      <c r="B218" s="234" t="s">
        <v>554</v>
      </c>
      <c r="C218" s="148" t="s">
        <v>555</v>
      </c>
      <c r="D218" s="149" t="s">
        <v>556</v>
      </c>
      <c r="E218" s="148" t="s">
        <v>553</v>
      </c>
      <c r="F218" s="148" t="s">
        <v>492</v>
      </c>
      <c r="G218" s="150">
        <v>18.95</v>
      </c>
      <c r="H218" s="150">
        <v>17.61</v>
      </c>
      <c r="I218" s="148" t="s">
        <v>493</v>
      </c>
      <c r="J218" s="130">
        <v>41974</v>
      </c>
      <c r="K218" s="163">
        <f>SUM(K220:K224)</f>
        <v>17.611499999999999</v>
      </c>
      <c r="L218" s="164">
        <f>K218-H218</f>
        <v>1.5000000000000568E-3</v>
      </c>
    </row>
    <row r="219" spans="2:12" ht="26.4">
      <c r="C219" s="113" t="s">
        <v>268</v>
      </c>
      <c r="D219" s="113" t="s">
        <v>5</v>
      </c>
      <c r="E219" s="113" t="s">
        <v>223</v>
      </c>
      <c r="F219" s="113" t="s">
        <v>266</v>
      </c>
      <c r="G219" s="113" t="s">
        <v>494</v>
      </c>
      <c r="H219" s="113" t="s">
        <v>495</v>
      </c>
      <c r="I219" s="113" t="s">
        <v>496</v>
      </c>
      <c r="J219" s="113" t="s">
        <v>497</v>
      </c>
      <c r="K219" s="113" t="s">
        <v>498</v>
      </c>
    </row>
    <row r="220" spans="2:12">
      <c r="C220" s="145">
        <v>88310</v>
      </c>
      <c r="D220" s="196" t="str">
        <f>VLOOKUP(C220,SERVIÇOS_SINAPI_12_14!$A$2:$H$5049,2,0)</f>
        <v>PINTOR COM ENCARGOS COMPLEMENTARES</v>
      </c>
      <c r="E220" s="138" t="s">
        <v>246</v>
      </c>
      <c r="F220" s="189" t="str">
        <f>VLOOKUP(C220,SERVIÇOS_SINAPI_12_14!$A$2:$H$5049,4,0)</f>
        <v>H</v>
      </c>
      <c r="G220" s="184">
        <v>15.32</v>
      </c>
      <c r="H220" s="194">
        <f>VLOOKUP(C220,SERVIÇOS_SINAPI_12_14!$A$2:$H$5049,6,0)</f>
        <v>13.77</v>
      </c>
      <c r="I220" s="189">
        <v>0.5</v>
      </c>
      <c r="J220" s="184">
        <v>7.66</v>
      </c>
      <c r="K220" s="194">
        <f t="shared" ref="K220:K224" si="17">I220*H220</f>
        <v>6.8849999999999998</v>
      </c>
    </row>
    <row r="221" spans="2:12">
      <c r="C221" s="145">
        <v>88316</v>
      </c>
      <c r="D221" s="196" t="str">
        <f>VLOOKUP(C221,SERVIÇOS_SINAPI_12_14!$A$2:$H$5049,2,0)</f>
        <v>SERVENTE COM ENCARGOS COMPLEMENTARES</v>
      </c>
      <c r="E221" s="138" t="s">
        <v>246</v>
      </c>
      <c r="F221" s="189" t="str">
        <f>VLOOKUP(C221,SERVIÇOS_SINAPI_12_14!$A$2:$H$5049,4,0)</f>
        <v>H</v>
      </c>
      <c r="G221" s="184">
        <v>12.14</v>
      </c>
      <c r="H221" s="194">
        <f>VLOOKUP(C221,SERVIÇOS_SINAPI_12_14!$A$2:$H$5049,6,0)</f>
        <v>11.02</v>
      </c>
      <c r="I221" s="189">
        <v>0.5</v>
      </c>
      <c r="J221" s="184">
        <v>6.07</v>
      </c>
      <c r="K221" s="194">
        <f t="shared" si="17"/>
        <v>5.51</v>
      </c>
    </row>
    <row r="222" spans="2:12">
      <c r="C222" s="145">
        <v>3768</v>
      </c>
      <c r="D222" s="158" t="str">
        <f>VLOOKUP(C222,INSUMOS_SINAPI_12_14!$A$2:$H$5049,2,0)</f>
        <v>LIXA P/ FERRO</v>
      </c>
      <c r="E222" s="140" t="s">
        <v>235</v>
      </c>
      <c r="F222" s="160" t="str">
        <f>VLOOKUP(C222,INSUMOS_SINAPI_12_14!$A$2:$H$5049,4,0)</f>
        <v>UN</v>
      </c>
      <c r="G222" s="115">
        <v>2.36</v>
      </c>
      <c r="H222" s="180">
        <f>VLOOKUP(C222,INSUMOS_SINAPI_12_14!$A$2:$H$5049,6,0)</f>
        <v>2.36</v>
      </c>
      <c r="I222" s="113">
        <v>0.6</v>
      </c>
      <c r="J222" s="115">
        <v>1.42</v>
      </c>
      <c r="K222" s="180">
        <f t="shared" si="17"/>
        <v>1.4159999999999999</v>
      </c>
    </row>
    <row r="223" spans="2:12">
      <c r="C223" s="145">
        <v>5318</v>
      </c>
      <c r="D223" s="158" t="str">
        <f>VLOOKUP(C223,INSUMOS_SINAPI_12_14!$A$2:$H$5049,2,0)</f>
        <v>SOLVENTE DILUENTE A BASE DE AGUARRAS</v>
      </c>
      <c r="E223" s="140" t="s">
        <v>235</v>
      </c>
      <c r="F223" s="160" t="str">
        <f>VLOOKUP(C223,INSUMOS_SINAPI_12_14!$A$2:$H$5049,4,0)</f>
        <v>L</v>
      </c>
      <c r="G223" s="115">
        <v>8.99</v>
      </c>
      <c r="H223" s="180">
        <f>VLOOKUP(C223,INSUMOS_SINAPI_12_14!$A$2:$H$5049,6,0)</f>
        <v>8.99</v>
      </c>
      <c r="I223" s="113">
        <v>7.0000000000000007E-2</v>
      </c>
      <c r="J223" s="115">
        <v>0.63</v>
      </c>
      <c r="K223" s="180">
        <f t="shared" si="17"/>
        <v>0.62930000000000008</v>
      </c>
    </row>
    <row r="224" spans="2:12">
      <c r="C224" s="145">
        <v>7288</v>
      </c>
      <c r="D224" s="158" t="str">
        <f>VLOOKUP(C224,INSUMOS_SINAPI_12_14!$A$2:$H$5049,2,0)</f>
        <v>TINTA ESMALTE SINTETICO FOSCO</v>
      </c>
      <c r="E224" s="140" t="s">
        <v>235</v>
      </c>
      <c r="F224" s="160" t="str">
        <f>VLOOKUP(C224,INSUMOS_SINAPI_12_14!$A$2:$H$5049,4,0)</f>
        <v>L</v>
      </c>
      <c r="G224" s="115">
        <v>19.82</v>
      </c>
      <c r="H224" s="180">
        <f>VLOOKUP(C224,INSUMOS_SINAPI_12_14!$A$2:$H$5049,6,0)</f>
        <v>19.82</v>
      </c>
      <c r="I224" s="113">
        <v>0.16</v>
      </c>
      <c r="J224" s="115">
        <v>3.17</v>
      </c>
      <c r="K224" s="180">
        <f t="shared" si="17"/>
        <v>3.1712000000000002</v>
      </c>
    </row>
    <row r="225" spans="2:12">
      <c r="B225"/>
      <c r="C225"/>
      <c r="D225"/>
      <c r="E225"/>
      <c r="F225"/>
      <c r="G225"/>
      <c r="H225"/>
      <c r="I225"/>
      <c r="J225"/>
    </row>
    <row r="226" spans="2:12">
      <c r="B226"/>
      <c r="C226"/>
      <c r="D226"/>
      <c r="E226"/>
      <c r="F226"/>
      <c r="G226"/>
      <c r="H226"/>
      <c r="I226"/>
      <c r="J226"/>
    </row>
    <row r="227" spans="2:12">
      <c r="B227" s="234" t="s">
        <v>557</v>
      </c>
      <c r="C227" s="148">
        <v>88485</v>
      </c>
      <c r="D227" s="149" t="s">
        <v>558</v>
      </c>
      <c r="E227" s="148" t="s">
        <v>553</v>
      </c>
      <c r="F227" s="148" t="s">
        <v>492</v>
      </c>
      <c r="G227" s="150">
        <v>1.76</v>
      </c>
      <c r="H227" s="150">
        <v>1.68</v>
      </c>
      <c r="I227" s="148" t="s">
        <v>493</v>
      </c>
      <c r="J227" s="151">
        <v>41974</v>
      </c>
      <c r="K227" s="163">
        <f>SUM(K229:K231)</f>
        <v>1.6833100000000001</v>
      </c>
      <c r="L227" s="164">
        <f>K227-H227</f>
        <v>3.3100000000001462E-3</v>
      </c>
    </row>
    <row r="228" spans="2:12" ht="26.4">
      <c r="C228" s="458" t="s">
        <v>268</v>
      </c>
      <c r="D228" s="458" t="s">
        <v>5</v>
      </c>
      <c r="E228" s="458" t="s">
        <v>223</v>
      </c>
      <c r="F228" s="458" t="s">
        <v>266</v>
      </c>
      <c r="G228" s="458" t="s">
        <v>494</v>
      </c>
      <c r="H228" s="458" t="s">
        <v>495</v>
      </c>
      <c r="I228" s="458" t="s">
        <v>496</v>
      </c>
      <c r="J228" s="458" t="s">
        <v>497</v>
      </c>
      <c r="K228" s="458" t="s">
        <v>498</v>
      </c>
    </row>
    <row r="229" spans="2:12">
      <c r="C229" s="145">
        <v>88310</v>
      </c>
      <c r="D229" s="196" t="str">
        <f>VLOOKUP(C229,SERVIÇOS_SINAPI_12_14!$A$2:$H$5049,2,0)</f>
        <v>PINTOR COM ENCARGOS COMPLEMENTARES</v>
      </c>
      <c r="E229" s="138" t="s">
        <v>246</v>
      </c>
      <c r="F229" s="189" t="str">
        <f>VLOOKUP(C229,SERVIÇOS_SINAPI_12_14!$A$2:$H$5049,4,0)</f>
        <v>H</v>
      </c>
      <c r="G229" s="184">
        <v>15.32</v>
      </c>
      <c r="H229" s="191">
        <f>VLOOKUP(C229,SERVIÇOS_SINAPI_12_14!$A$2:$H$5049,6,0)</f>
        <v>13.77</v>
      </c>
      <c r="I229" s="208">
        <v>3.9E-2</v>
      </c>
      <c r="J229" s="184">
        <v>0.6</v>
      </c>
      <c r="K229" s="194">
        <f t="shared" ref="K229:K231" si="18">I229*H229</f>
        <v>0.53703000000000001</v>
      </c>
    </row>
    <row r="230" spans="2:12">
      <c r="C230" s="145">
        <v>88316</v>
      </c>
      <c r="D230" s="196" t="str">
        <f>VLOOKUP(C230,SERVIÇOS_SINAPI_12_14!$A$2:$H$5049,2,0)</f>
        <v>SERVENTE COM ENCARGOS COMPLEMENTARES</v>
      </c>
      <c r="E230" s="138" t="s">
        <v>246</v>
      </c>
      <c r="F230" s="189" t="str">
        <f>VLOOKUP(C230,SERVIÇOS_SINAPI_12_14!$A$2:$H$5049,4,0)</f>
        <v>H</v>
      </c>
      <c r="G230" s="184">
        <v>12.14</v>
      </c>
      <c r="H230" s="191">
        <f>VLOOKUP(C230,SERVIÇOS_SINAPI_12_14!$A$2:$H$5049,6,0)</f>
        <v>11.02</v>
      </c>
      <c r="I230" s="208">
        <v>1.4E-2</v>
      </c>
      <c r="J230" s="184">
        <v>0.17</v>
      </c>
      <c r="K230" s="194">
        <f t="shared" si="18"/>
        <v>0.15428</v>
      </c>
    </row>
    <row r="231" spans="2:12">
      <c r="C231" s="145">
        <v>6085</v>
      </c>
      <c r="D231" s="183" t="str">
        <f>VLOOKUP(C231,INSUMOS_SINAPI_12_14!$A$2:$H$5049,2,0)</f>
        <v>SELADOR ACRILICO</v>
      </c>
      <c r="E231" s="140" t="s">
        <v>235</v>
      </c>
      <c r="F231" s="121" t="str">
        <f>VLOOKUP(C231,INSUMOS_SINAPI_12_14!$A$2:$H$5049,4,0)</f>
        <v>L</v>
      </c>
      <c r="G231" s="115">
        <v>6.2</v>
      </c>
      <c r="H231" s="162">
        <f>VLOOKUP(C231,INSUMOS_SINAPI_12_14!$A$2:$H$5049,6,0)</f>
        <v>6.2</v>
      </c>
      <c r="I231" s="113">
        <v>0.16</v>
      </c>
      <c r="J231" s="115">
        <v>0.99</v>
      </c>
      <c r="K231" s="180">
        <f t="shared" si="18"/>
        <v>0.9920000000000001</v>
      </c>
    </row>
    <row r="232" spans="2:12">
      <c r="B232"/>
      <c r="C232"/>
      <c r="D232"/>
      <c r="E232"/>
      <c r="F232"/>
      <c r="G232"/>
      <c r="H232"/>
      <c r="I232"/>
      <c r="J232"/>
    </row>
    <row r="233" spans="2:12">
      <c r="B233"/>
      <c r="C233"/>
      <c r="D233"/>
      <c r="E233"/>
      <c r="F233"/>
      <c r="G233"/>
      <c r="H233"/>
      <c r="I233"/>
      <c r="J233"/>
    </row>
    <row r="234" spans="2:12" ht="26.4">
      <c r="B234" s="234" t="s">
        <v>559</v>
      </c>
      <c r="C234" s="148">
        <v>88497</v>
      </c>
      <c r="D234" s="149" t="s">
        <v>560</v>
      </c>
      <c r="E234" s="148" t="s">
        <v>553</v>
      </c>
      <c r="F234" s="148" t="s">
        <v>492</v>
      </c>
      <c r="G234" s="150">
        <v>9.34</v>
      </c>
      <c r="H234" s="150">
        <v>8.73</v>
      </c>
      <c r="I234" s="148" t="s">
        <v>493</v>
      </c>
      <c r="J234" s="155">
        <v>41974</v>
      </c>
      <c r="K234" s="163">
        <f>SUM(K236:K239)</f>
        <v>8.7279450000000001</v>
      </c>
      <c r="L234" s="164">
        <f>K234-H234</f>
        <v>-2.0550000000003621E-3</v>
      </c>
    </row>
    <row r="235" spans="2:12" ht="26.4">
      <c r="C235" s="458" t="s">
        <v>268</v>
      </c>
      <c r="D235" s="458" t="s">
        <v>5</v>
      </c>
      <c r="E235" s="458" t="s">
        <v>223</v>
      </c>
      <c r="F235" s="458" t="s">
        <v>266</v>
      </c>
      <c r="G235" s="458" t="s">
        <v>494</v>
      </c>
      <c r="H235" s="458" t="s">
        <v>495</v>
      </c>
      <c r="I235" s="458" t="s">
        <v>496</v>
      </c>
      <c r="J235" s="458" t="s">
        <v>497</v>
      </c>
      <c r="K235" s="458" t="s">
        <v>498</v>
      </c>
    </row>
    <row r="236" spans="2:12">
      <c r="C236" s="145">
        <v>88310</v>
      </c>
      <c r="D236" s="196" t="str">
        <f>VLOOKUP(C236,SERVIÇOS_SINAPI_12_14!$A$2:$H$5049,2,0)</f>
        <v>PINTOR COM ENCARGOS COMPLEMENTARES</v>
      </c>
      <c r="E236" s="138" t="s">
        <v>246</v>
      </c>
      <c r="F236" s="189" t="str">
        <f>VLOOKUP(C236,SERVIÇOS_SINAPI_12_14!$A$2:$H$5049,4,0)</f>
        <v>H</v>
      </c>
      <c r="G236" s="184">
        <v>15.32</v>
      </c>
      <c r="H236" s="191">
        <f>VLOOKUP(C236,SERVIÇOS_SINAPI_12_14!$A$2:$H$5049,6,0)</f>
        <v>13.77</v>
      </c>
      <c r="I236" s="207">
        <v>0.312</v>
      </c>
      <c r="J236" s="184">
        <v>4.78</v>
      </c>
      <c r="K236" s="194">
        <f t="shared" ref="K236:K239" si="19">I236*H236</f>
        <v>4.2962400000000001</v>
      </c>
    </row>
    <row r="237" spans="2:12">
      <c r="C237" s="145">
        <v>88316</v>
      </c>
      <c r="D237" s="196" t="str">
        <f>VLOOKUP(C237,SERVIÇOS_SINAPI_12_14!$A$2:$H$5049,2,0)</f>
        <v>SERVENTE COM ENCARGOS COMPLEMENTARES</v>
      </c>
      <c r="E237" s="138" t="s">
        <v>246</v>
      </c>
      <c r="F237" s="189" t="str">
        <f>VLOOKUP(C237,SERVIÇOS_SINAPI_12_14!$A$2:$H$5049,4,0)</f>
        <v>H</v>
      </c>
      <c r="G237" s="184">
        <v>12.14</v>
      </c>
      <c r="H237" s="191">
        <f>VLOOKUP(C237,SERVIÇOS_SINAPI_12_14!$A$2:$H$5049,6,0)</f>
        <v>11.02</v>
      </c>
      <c r="I237" s="207">
        <v>0.114</v>
      </c>
      <c r="J237" s="184">
        <v>1.38</v>
      </c>
      <c r="K237" s="194">
        <f t="shared" si="19"/>
        <v>1.2562800000000001</v>
      </c>
    </row>
    <row r="238" spans="2:12">
      <c r="C238" s="145">
        <v>3767</v>
      </c>
      <c r="D238" s="183" t="str">
        <f>VLOOKUP(C238,INSUMOS_SINAPI_12_14!$A$2:$H$5049,2,0)</f>
        <v>LIXA EM FOLHA PARA PAREDE OU MADEIRA, NUMERO 120 (COR VERMELHA)</v>
      </c>
      <c r="E238" s="140" t="s">
        <v>235</v>
      </c>
      <c r="F238" s="121" t="str">
        <f>VLOOKUP(C238,INSUMOS_SINAPI_12_14!$A$2:$H$5049,4,0)</f>
        <v>UN</v>
      </c>
      <c r="G238" s="115">
        <v>0.56000000000000005</v>
      </c>
      <c r="H238" s="162">
        <f>VLOOKUP(C238,INSUMOS_SINAPI_12_14!$A$2:$H$5049,6,0)</f>
        <v>0.56000000000000005</v>
      </c>
      <c r="I238" s="113">
        <v>0.06</v>
      </c>
      <c r="J238" s="115">
        <v>0.03</v>
      </c>
      <c r="K238" s="180">
        <f t="shared" si="19"/>
        <v>3.3600000000000005E-2</v>
      </c>
    </row>
    <row r="239" spans="2:12">
      <c r="C239" s="145">
        <v>4051</v>
      </c>
      <c r="D239" s="183" t="str">
        <f>VLOOKUP(C239,INSUMOS_SINAPI_12_14!$A$2:$H$5049,2,0)</f>
        <v>MASSA CORRIDA PVA PARA PAREDES INTERNAS</v>
      </c>
      <c r="E239" s="140" t="s">
        <v>235</v>
      </c>
      <c r="F239" s="121" t="str">
        <f>VLOOKUP(C239,INSUMOS_SINAPI_12_14!$A$2:$H$5049,4,0)</f>
        <v>18L</v>
      </c>
      <c r="G239" s="115">
        <v>64.25</v>
      </c>
      <c r="H239" s="162">
        <f>VLOOKUP(C239,INSUMOS_SINAPI_12_14!$A$2:$H$5049,6,0)</f>
        <v>64.25</v>
      </c>
      <c r="I239" s="113">
        <v>4.8899999999999999E-2</v>
      </c>
      <c r="J239" s="115">
        <v>3.14</v>
      </c>
      <c r="K239" s="180">
        <f t="shared" si="19"/>
        <v>3.1418249999999999</v>
      </c>
    </row>
    <row r="240" spans="2:12">
      <c r="B240"/>
      <c r="C240"/>
      <c r="D240"/>
      <c r="E240"/>
      <c r="F240"/>
      <c r="G240"/>
      <c r="H240"/>
      <c r="I240"/>
      <c r="J240"/>
    </row>
    <row r="241" spans="1:12">
      <c r="B241"/>
      <c r="C241"/>
      <c r="D241"/>
      <c r="E241"/>
      <c r="F241"/>
      <c r="G241"/>
      <c r="H241"/>
      <c r="I241"/>
      <c r="J241"/>
    </row>
    <row r="242" spans="1:12" ht="26.4">
      <c r="B242" s="234" t="s">
        <v>561</v>
      </c>
      <c r="C242" s="148">
        <v>88489</v>
      </c>
      <c r="D242" s="149" t="s">
        <v>562</v>
      </c>
      <c r="E242" s="148" t="s">
        <v>553</v>
      </c>
      <c r="F242" s="148" t="s">
        <v>492</v>
      </c>
      <c r="G242" s="150">
        <v>8.6999999999999993</v>
      </c>
      <c r="H242" s="150">
        <v>8.33</v>
      </c>
      <c r="I242" s="148" t="s">
        <v>493</v>
      </c>
      <c r="J242" s="155">
        <v>41974</v>
      </c>
      <c r="K242" s="163">
        <f>SUM(K244:K246)</f>
        <v>8.331570000000001</v>
      </c>
      <c r="L242" s="164">
        <f>K242-H242</f>
        <v>1.5700000000009595E-3</v>
      </c>
    </row>
    <row r="243" spans="1:12" ht="26.4">
      <c r="C243" s="458" t="s">
        <v>268</v>
      </c>
      <c r="D243" s="458" t="s">
        <v>5</v>
      </c>
      <c r="E243" s="458" t="s">
        <v>223</v>
      </c>
      <c r="F243" s="458" t="s">
        <v>266</v>
      </c>
      <c r="G243" s="458" t="s">
        <v>494</v>
      </c>
      <c r="H243" s="458" t="s">
        <v>495</v>
      </c>
      <c r="I243" s="458" t="s">
        <v>496</v>
      </c>
      <c r="J243" s="458" t="s">
        <v>497</v>
      </c>
      <c r="K243" s="458" t="s">
        <v>498</v>
      </c>
    </row>
    <row r="244" spans="1:12">
      <c r="C244" s="145">
        <v>88310</v>
      </c>
      <c r="D244" s="196" t="str">
        <f>VLOOKUP(C244,SERVIÇOS_SINAPI_12_14!$A$2:$H$5049,2,0)</f>
        <v>PINTOR COM ENCARGOS COMPLEMENTARES</v>
      </c>
      <c r="E244" s="138" t="s">
        <v>246</v>
      </c>
      <c r="F244" s="189" t="str">
        <f>VLOOKUP(C244,SERVIÇOS_SINAPI_12_14!$A$2:$H$5049,4,0)</f>
        <v>H</v>
      </c>
      <c r="G244" s="184">
        <v>15.32</v>
      </c>
      <c r="H244" s="191">
        <f>VLOOKUP(C244,SERVIÇOS_SINAPI_12_14!$A$2:$H$5049,6,0)</f>
        <v>13.77</v>
      </c>
      <c r="I244" s="207">
        <v>0.187</v>
      </c>
      <c r="J244" s="184">
        <v>2.86</v>
      </c>
      <c r="K244" s="194">
        <f t="shared" ref="K244:K246" si="20">I244*H244</f>
        <v>2.5749900000000001</v>
      </c>
    </row>
    <row r="245" spans="1:12">
      <c r="C245" s="145">
        <v>88316</v>
      </c>
      <c r="D245" s="196" t="str">
        <f>VLOOKUP(C245,SERVIÇOS_SINAPI_12_14!$A$2:$H$5049,2,0)</f>
        <v>SERVENTE COM ENCARGOS COMPLEMENTARES</v>
      </c>
      <c r="E245" s="138" t="s">
        <v>246</v>
      </c>
      <c r="F245" s="189" t="str">
        <f>VLOOKUP(C245,SERVIÇOS_SINAPI_12_14!$A$2:$H$5049,4,0)</f>
        <v>H</v>
      </c>
      <c r="G245" s="184">
        <v>12.14</v>
      </c>
      <c r="H245" s="191">
        <f>VLOOKUP(C245,SERVIÇOS_SINAPI_12_14!$A$2:$H$5049,6,0)</f>
        <v>11.02</v>
      </c>
      <c r="I245" s="207">
        <v>6.9000000000000006E-2</v>
      </c>
      <c r="J245" s="184">
        <v>0.84</v>
      </c>
      <c r="K245" s="194">
        <f t="shared" si="20"/>
        <v>0.76038000000000006</v>
      </c>
    </row>
    <row r="246" spans="1:12">
      <c r="C246" s="145">
        <v>7356</v>
      </c>
      <c r="D246" s="183" t="str">
        <f>VLOOKUP(C246,INSUMOS_SINAPI_12_14!$A$2:$H$5049,2,0)</f>
        <v>TINTA ACRILICA PREMIUM, COR BRANCO FOSCO</v>
      </c>
      <c r="E246" s="140" t="s">
        <v>235</v>
      </c>
      <c r="F246" s="121" t="str">
        <f>VLOOKUP(C246,INSUMOS_SINAPI_12_14!$A$2:$H$5049,4,0)</f>
        <v>L</v>
      </c>
      <c r="G246" s="115">
        <v>15.14</v>
      </c>
      <c r="H246" s="162">
        <f>VLOOKUP(C246,INSUMOS_SINAPI_12_14!$A$2:$H$5049,6,0)</f>
        <v>15.14</v>
      </c>
      <c r="I246" s="113">
        <v>0.33</v>
      </c>
      <c r="J246" s="115">
        <v>5</v>
      </c>
      <c r="K246" s="180">
        <f t="shared" si="20"/>
        <v>4.9962000000000009</v>
      </c>
    </row>
    <row r="247" spans="1:12">
      <c r="B247"/>
      <c r="C247"/>
      <c r="D247"/>
      <c r="E247"/>
      <c r="F247"/>
      <c r="G247"/>
      <c r="H247"/>
      <c r="I247"/>
      <c r="J247"/>
    </row>
    <row r="248" spans="1:12">
      <c r="B248"/>
      <c r="C248"/>
      <c r="D248"/>
      <c r="E248"/>
      <c r="F248"/>
      <c r="G248"/>
      <c r="H248"/>
      <c r="I248"/>
      <c r="J248"/>
    </row>
    <row r="249" spans="1:12">
      <c r="B249" s="234" t="s">
        <v>563</v>
      </c>
      <c r="C249" s="148">
        <v>84122</v>
      </c>
      <c r="D249" s="149" t="s">
        <v>564</v>
      </c>
      <c r="E249" s="148" t="s">
        <v>246</v>
      </c>
      <c r="F249" s="148" t="s">
        <v>6</v>
      </c>
      <c r="G249" s="150">
        <v>814.43</v>
      </c>
      <c r="H249" s="150">
        <v>812.11</v>
      </c>
      <c r="I249" s="148" t="s">
        <v>493</v>
      </c>
      <c r="J249" s="151">
        <v>41974</v>
      </c>
      <c r="K249" s="163">
        <f>SUM(K251:K252)</f>
        <v>812.10500000000002</v>
      </c>
      <c r="L249" s="164">
        <f>K249-H249</f>
        <v>-4.9999999999954525E-3</v>
      </c>
    </row>
    <row r="250" spans="1:12" ht="26.4">
      <c r="C250" s="458" t="s">
        <v>268</v>
      </c>
      <c r="D250" s="458" t="s">
        <v>5</v>
      </c>
      <c r="E250" s="458" t="s">
        <v>223</v>
      </c>
      <c r="F250" s="458" t="s">
        <v>266</v>
      </c>
      <c r="G250" s="458" t="s">
        <v>494</v>
      </c>
      <c r="H250" s="458" t="s">
        <v>495</v>
      </c>
      <c r="I250" s="458" t="s">
        <v>496</v>
      </c>
      <c r="J250" s="458" t="s">
        <v>497</v>
      </c>
      <c r="K250" s="458" t="s">
        <v>498</v>
      </c>
    </row>
    <row r="251" spans="1:12">
      <c r="C251" s="145">
        <v>88309</v>
      </c>
      <c r="D251" s="196" t="str">
        <f>VLOOKUP(C251,SERVIÇOS_SINAPI_12_14!$A$2:$H$5049,2,0)</f>
        <v>PEDREIRO COM ENCARGOS COMPLEMENTARES</v>
      </c>
      <c r="E251" s="138" t="s">
        <v>246</v>
      </c>
      <c r="F251" s="189" t="str">
        <f>VLOOKUP(C251,SERVIÇOS_SINAPI_12_14!$A$2:$H$5049,4,0)</f>
        <v>H</v>
      </c>
      <c r="G251" s="184">
        <v>15.32</v>
      </c>
      <c r="H251" s="194">
        <f>VLOOKUP(C251,SERVIÇOS_SINAPI_12_14!$A$2:$H$5049,6,0)</f>
        <v>13.77</v>
      </c>
      <c r="I251" s="189">
        <v>1.5</v>
      </c>
      <c r="J251" s="184">
        <v>22.98</v>
      </c>
      <c r="K251" s="194">
        <f t="shared" ref="K251:K252" si="21">I251*H251</f>
        <v>20.655000000000001</v>
      </c>
    </row>
    <row r="252" spans="1:12">
      <c r="C252" s="145">
        <v>10848</v>
      </c>
      <c r="D252" s="183" t="str">
        <f>VLOOKUP(C252,INSUMOS_SINAPI_12_14!$A$2:$H$5049,2,0)</f>
        <v>PLACA DE INAUGURACAO METÁLICA, 40*CM X 60*CM</v>
      </c>
      <c r="E252" s="140" t="s">
        <v>235</v>
      </c>
      <c r="F252" s="121" t="str">
        <f>VLOOKUP(C252,INSUMOS_SINAPI_12_14!$A$2:$H$5049,4,0)</f>
        <v>UN</v>
      </c>
      <c r="G252" s="115">
        <v>791.45</v>
      </c>
      <c r="H252" s="180">
        <f>VLOOKUP(C252,INSUMOS_SINAPI_12_14!$A$2:$H$5049,6,0)</f>
        <v>791.45</v>
      </c>
      <c r="I252" s="113">
        <v>1</v>
      </c>
      <c r="J252" s="115">
        <v>791.45</v>
      </c>
      <c r="K252" s="180">
        <f t="shared" si="21"/>
        <v>791.45</v>
      </c>
    </row>
    <row r="253" spans="1:12">
      <c r="B253"/>
      <c r="C253"/>
      <c r="D253"/>
      <c r="E253"/>
      <c r="F253"/>
      <c r="G253"/>
      <c r="H253"/>
      <c r="I253"/>
      <c r="J253"/>
    </row>
    <row r="254" spans="1:12">
      <c r="B254"/>
      <c r="C254"/>
      <c r="D254"/>
      <c r="E254"/>
      <c r="F254"/>
      <c r="G254"/>
      <c r="H254"/>
      <c r="I254"/>
      <c r="J254"/>
    </row>
    <row r="255" spans="1:12">
      <c r="A255" s="111" t="e">
        <f>COUNTIF(#REF!,CPU!C255)</f>
        <v>#REF!</v>
      </c>
      <c r="B255" s="234" t="s">
        <v>565</v>
      </c>
      <c r="C255" s="224">
        <v>9537</v>
      </c>
      <c r="D255" s="149" t="s">
        <v>566</v>
      </c>
      <c r="E255" s="148" t="s">
        <v>246</v>
      </c>
      <c r="F255" s="148" t="s">
        <v>492</v>
      </c>
      <c r="G255" s="150">
        <v>1.85</v>
      </c>
      <c r="H255" s="150">
        <v>1.69</v>
      </c>
      <c r="I255" s="148" t="s">
        <v>493</v>
      </c>
      <c r="J255" s="151">
        <v>41974</v>
      </c>
      <c r="K255" s="163">
        <f>SUM(K257:K258)</f>
        <v>1.6943000000000001</v>
      </c>
      <c r="L255" s="164">
        <f>K255-H255</f>
        <v>4.3000000000001926E-3</v>
      </c>
    </row>
    <row r="256" spans="1:12" s="3" customFormat="1" ht="27.75" customHeight="1">
      <c r="A256" s="111"/>
      <c r="B256" s="145"/>
      <c r="C256" s="459" t="s">
        <v>268</v>
      </c>
      <c r="D256" s="460" t="s">
        <v>5</v>
      </c>
      <c r="E256" s="460" t="s">
        <v>223</v>
      </c>
      <c r="F256" s="460" t="s">
        <v>266</v>
      </c>
      <c r="G256" s="460" t="s">
        <v>494</v>
      </c>
      <c r="H256" s="460" t="s">
        <v>495</v>
      </c>
      <c r="I256" s="460" t="s">
        <v>496</v>
      </c>
      <c r="J256" s="460" t="s">
        <v>497</v>
      </c>
      <c r="K256" s="460" t="s">
        <v>498</v>
      </c>
    </row>
    <row r="257" spans="1:12">
      <c r="C257" s="225">
        <v>88316</v>
      </c>
      <c r="D257" s="196" t="str">
        <f>VLOOKUP(C257,SERVIÇOS_SINAPI_12_14!$A$2:$H$5049,2,0)</f>
        <v>SERVENTE COM ENCARGOS COMPLEMENTARES</v>
      </c>
      <c r="E257" s="189" t="s">
        <v>246</v>
      </c>
      <c r="F257" s="189" t="str">
        <f>VLOOKUP(C257,SERVIÇOS_SINAPI_12_14!$A$2:$H$5049,4,0)</f>
        <v>H</v>
      </c>
      <c r="G257" s="194">
        <v>12.14</v>
      </c>
      <c r="H257" s="194">
        <f>VLOOKUP(C257,SERVIÇOS_SINAPI_12_14!$A$2:$H$5049,6,0)</f>
        <v>11.02</v>
      </c>
      <c r="I257" s="189">
        <v>0.14000000000000001</v>
      </c>
      <c r="J257" s="194">
        <v>1.7</v>
      </c>
      <c r="K257" s="194">
        <f t="shared" ref="K257:K258" si="22">I257*H257</f>
        <v>1.5428000000000002</v>
      </c>
    </row>
    <row r="258" spans="1:12">
      <c r="C258" s="225">
        <v>3</v>
      </c>
      <c r="D258" s="183" t="str">
        <f>VLOOKUP(C258,INSUMOS_SINAPI_12_14!$A$2:$H$5049,2,0)</f>
        <v>ACIDO MURIATICO (SOLUCAO ACIDA)</v>
      </c>
      <c r="E258" s="113" t="s">
        <v>235</v>
      </c>
      <c r="F258" s="121" t="str">
        <f>VLOOKUP(C258,INSUMOS_SINAPI_12_14!$A$2:$H$5049,4,0)</f>
        <v>L</v>
      </c>
      <c r="G258" s="115">
        <v>3.03</v>
      </c>
      <c r="H258" s="180">
        <f>VLOOKUP(C258,INSUMOS_SINAPI_12_14!$A$2:$H$5049,6,0)</f>
        <v>3.03</v>
      </c>
      <c r="I258" s="113">
        <v>0.05</v>
      </c>
      <c r="J258" s="115">
        <v>0.15</v>
      </c>
      <c r="K258" s="180">
        <f t="shared" si="22"/>
        <v>0.1515</v>
      </c>
    </row>
    <row r="259" spans="1:12">
      <c r="B259"/>
      <c r="C259"/>
      <c r="D259"/>
      <c r="E259"/>
      <c r="F259"/>
      <c r="G259"/>
      <c r="H259"/>
      <c r="I259"/>
      <c r="J259"/>
    </row>
    <row r="260" spans="1:12">
      <c r="B260"/>
      <c r="C260"/>
      <c r="D260"/>
      <c r="E260"/>
      <c r="F260"/>
      <c r="G260"/>
      <c r="H260"/>
      <c r="I260"/>
      <c r="J260"/>
    </row>
    <row r="261" spans="1:12" ht="26.4">
      <c r="A261" s="111" t="e">
        <f>COUNTIF(#REF!,CPU!C261)</f>
        <v>#REF!</v>
      </c>
      <c r="B261" s="236" t="s">
        <v>567</v>
      </c>
      <c r="C261" s="237">
        <v>5652</v>
      </c>
      <c r="D261" s="238" t="s">
        <v>568</v>
      </c>
      <c r="E261" s="239" t="s">
        <v>271</v>
      </c>
      <c r="F261" s="239" t="s">
        <v>519</v>
      </c>
      <c r="G261" s="240">
        <v>301.69</v>
      </c>
      <c r="H261" s="240">
        <v>294.98</v>
      </c>
      <c r="I261" s="239" t="s">
        <v>493</v>
      </c>
      <c r="J261" s="241">
        <v>41974</v>
      </c>
      <c r="K261" s="242">
        <f>SUM(K263:K267)</f>
        <v>294.98052000000001</v>
      </c>
      <c r="L261" s="164">
        <f>K261-H261</f>
        <v>5.1999999999452484E-4</v>
      </c>
    </row>
    <row r="262" spans="1:12" s="3" customFormat="1" ht="30" customHeight="1">
      <c r="A262" s="111"/>
      <c r="B262" s="145"/>
      <c r="C262" s="457" t="s">
        <v>268</v>
      </c>
      <c r="D262" s="113" t="s">
        <v>5</v>
      </c>
      <c r="E262" s="113" t="s">
        <v>223</v>
      </c>
      <c r="F262" s="113" t="s">
        <v>266</v>
      </c>
      <c r="G262" s="113" t="s">
        <v>494</v>
      </c>
      <c r="H262" s="113" t="s">
        <v>495</v>
      </c>
      <c r="I262" s="113" t="s">
        <v>496</v>
      </c>
      <c r="J262" s="113" t="s">
        <v>497</v>
      </c>
      <c r="K262" s="113" t="s">
        <v>498</v>
      </c>
    </row>
    <row r="263" spans="1:12">
      <c r="C263" s="225">
        <v>88316</v>
      </c>
      <c r="D263" s="196" t="str">
        <f>VLOOKUP(C263,SERVIÇOS_SINAPI_12_14!$A$2:$H$5049,2,0)</f>
        <v>SERVENTE COM ENCARGOS COMPLEMENTARES</v>
      </c>
      <c r="E263" s="189" t="s">
        <v>246</v>
      </c>
      <c r="F263" s="189" t="str">
        <f>VLOOKUP(C263,SERVIÇOS_SINAPI_12_14!$A$2:$H$5049,4,0)</f>
        <v>H</v>
      </c>
      <c r="G263" s="194">
        <v>12.14</v>
      </c>
      <c r="H263" s="194">
        <f>VLOOKUP(C263,SERVIÇOS_SINAPI_12_14!$A$2:$H$5049,6,0)</f>
        <v>11.02</v>
      </c>
      <c r="I263" s="212">
        <v>6.0010000000000003</v>
      </c>
      <c r="J263" s="194">
        <v>72.84</v>
      </c>
      <c r="K263" s="194">
        <f t="shared" ref="K263:K267" si="23">I263*H263</f>
        <v>66.131020000000007</v>
      </c>
    </row>
    <row r="264" spans="1:12" s="144" customFormat="1">
      <c r="A264" s="181"/>
      <c r="B264" s="159"/>
      <c r="C264" s="226">
        <v>370</v>
      </c>
      <c r="D264" s="183" t="str">
        <f>VLOOKUP(C264,INSUMOS_SINAPI_12_14!$A$2:$H$5049,2,0)</f>
        <v>AREIA MEDIA - POSTO JAZIDA/FORNECEDOR (SEM FRETE)</v>
      </c>
      <c r="E264" s="121" t="s">
        <v>235</v>
      </c>
      <c r="F264" s="121" t="str">
        <f>VLOOKUP(C264,INSUMOS_SINAPI_12_14!$A$2:$H$5049,4,0)</f>
        <v>M³</v>
      </c>
      <c r="G264" s="180">
        <v>57.5</v>
      </c>
      <c r="H264" s="180">
        <f>VLOOKUP(C264,INSUMOS_SINAPI_12_14!$A$2:$H$5049,6,0)</f>
        <v>57.5</v>
      </c>
      <c r="I264" s="121">
        <v>0.49</v>
      </c>
      <c r="J264" s="180">
        <v>28.18</v>
      </c>
      <c r="K264" s="180">
        <f t="shared" si="23"/>
        <v>28.175000000000001</v>
      </c>
    </row>
    <row r="265" spans="1:12" ht="26.4">
      <c r="C265" s="225">
        <v>643</v>
      </c>
      <c r="D265" s="183" t="str">
        <f>VLOOKUP(C265,INSUMOS_SINAPI_12_14!$A$2:$H$5049,2,0)</f>
        <v>BETONEIRA 320 L, DIESEL, POTENCIA DE 5,5 HP, SEM CARREGADOR MECANICO (LOCACAO)</v>
      </c>
      <c r="E265" s="113" t="s">
        <v>250</v>
      </c>
      <c r="F265" s="121" t="str">
        <f>VLOOKUP(C265,INSUMOS_SINAPI_12_14!$A$2:$H$5049,4,0)</f>
        <v>H</v>
      </c>
      <c r="G265" s="115">
        <v>2.73</v>
      </c>
      <c r="H265" s="180">
        <f>VLOOKUP(C265,INSUMOS_SINAPI_12_14!$A$2:$H$5049,6,0)</f>
        <v>2.73</v>
      </c>
      <c r="I265" s="113">
        <v>0.65</v>
      </c>
      <c r="J265" s="115">
        <v>1.77</v>
      </c>
      <c r="K265" s="180">
        <f t="shared" si="23"/>
        <v>1.7745</v>
      </c>
    </row>
    <row r="266" spans="1:12">
      <c r="C266" s="225">
        <v>1379</v>
      </c>
      <c r="D266" s="183" t="str">
        <f>VLOOKUP(C266,INSUMOS_SINAPI_12_14!$A$2:$H$5049,2,0)</f>
        <v>CIMENTO PORTLAND COMPOSTO CP II-32</v>
      </c>
      <c r="E266" s="113" t="s">
        <v>235</v>
      </c>
      <c r="F266" s="121" t="str">
        <f>VLOOKUP(C266,INSUMOS_SINAPI_12_14!$A$2:$H$5049,4,0)</f>
        <v>KG</v>
      </c>
      <c r="G266" s="115">
        <v>0.64</v>
      </c>
      <c r="H266" s="180">
        <f>VLOOKUP(C266,INSUMOS_SINAPI_12_14!$A$2:$H$5049,6,0)</f>
        <v>0.64</v>
      </c>
      <c r="I266" s="113">
        <v>150</v>
      </c>
      <c r="J266" s="115">
        <v>96</v>
      </c>
      <c r="K266" s="180">
        <f t="shared" si="23"/>
        <v>96</v>
      </c>
    </row>
    <row r="267" spans="1:12">
      <c r="C267" s="225">
        <v>4718</v>
      </c>
      <c r="D267" s="183" t="str">
        <f>VLOOKUP(C267,INSUMOS_SINAPI_12_14!$A$2:$H$5049,2,0)</f>
        <v>PEDRA BRITADA N. 2 (POSTO PEDREIRA/FORNECEDOR, SEM FRETE)</v>
      </c>
      <c r="E267" s="113" t="s">
        <v>235</v>
      </c>
      <c r="F267" s="121" t="str">
        <f>VLOOKUP(C267,INSUMOS_SINAPI_12_14!$A$2:$H$5049,4,0)</f>
        <v>M³</v>
      </c>
      <c r="G267" s="115">
        <v>105</v>
      </c>
      <c r="H267" s="180">
        <f>VLOOKUP(C267,INSUMOS_SINAPI_12_14!$A$2:$H$5049,6,0)</f>
        <v>105</v>
      </c>
      <c r="I267" s="113">
        <v>0.98</v>
      </c>
      <c r="J267" s="115">
        <v>102.9</v>
      </c>
      <c r="K267" s="180">
        <f t="shared" si="23"/>
        <v>102.89999999999999</v>
      </c>
    </row>
    <row r="268" spans="1:12">
      <c r="B268"/>
      <c r="C268"/>
      <c r="D268"/>
      <c r="E268"/>
      <c r="F268"/>
      <c r="G268"/>
      <c r="H268"/>
      <c r="I268"/>
      <c r="J268"/>
    </row>
    <row r="269" spans="1:12">
      <c r="B269"/>
      <c r="C269"/>
      <c r="D269"/>
      <c r="E269"/>
      <c r="F269"/>
      <c r="G269"/>
      <c r="H269"/>
      <c r="I269"/>
      <c r="J269"/>
    </row>
    <row r="270" spans="1:12" ht="26.4">
      <c r="A270" s="178" t="e">
        <f>COUNTIF(#REF!,CPU!C270)</f>
        <v>#REF!</v>
      </c>
      <c r="B270" s="236" t="s">
        <v>569</v>
      </c>
      <c r="C270" s="237">
        <v>6045</v>
      </c>
      <c r="D270" s="238" t="s">
        <v>570</v>
      </c>
      <c r="E270" s="239" t="s">
        <v>271</v>
      </c>
      <c r="F270" s="239" t="s">
        <v>519</v>
      </c>
      <c r="G270" s="240">
        <v>385.69</v>
      </c>
      <c r="H270" s="240">
        <v>378.98</v>
      </c>
      <c r="I270" s="239" t="s">
        <v>493</v>
      </c>
      <c r="J270" s="243">
        <v>41974</v>
      </c>
      <c r="K270" s="242">
        <f>SUM(K272:K277)</f>
        <v>378.97547999999995</v>
      </c>
      <c r="L270" s="164">
        <f>K270-H270</f>
        <v>-4.5200000000704676E-3</v>
      </c>
    </row>
    <row r="271" spans="1:12" s="111" customFormat="1" ht="26.4">
      <c r="B271" s="145"/>
      <c r="C271" s="457" t="s">
        <v>268</v>
      </c>
      <c r="D271" s="113" t="s">
        <v>5</v>
      </c>
      <c r="E271" s="113" t="s">
        <v>223</v>
      </c>
      <c r="F271" s="113" t="s">
        <v>266</v>
      </c>
      <c r="G271" s="113" t="s">
        <v>494</v>
      </c>
      <c r="H271" s="113" t="s">
        <v>495</v>
      </c>
      <c r="I271" s="113" t="s">
        <v>496</v>
      </c>
      <c r="J271" s="113" t="s">
        <v>497</v>
      </c>
      <c r="K271" s="113" t="s">
        <v>498</v>
      </c>
    </row>
    <row r="272" spans="1:12">
      <c r="C272" s="225">
        <v>88316</v>
      </c>
      <c r="D272" s="196" t="str">
        <f>VLOOKUP(C272,SERVIÇOS_SINAPI_12_14!$A$2:$H$5049,2,0)</f>
        <v>SERVENTE COM ENCARGOS COMPLEMENTARES</v>
      </c>
      <c r="E272" s="189" t="s">
        <v>246</v>
      </c>
      <c r="F272" s="189" t="str">
        <f>VLOOKUP(C272,SERVIÇOS_SINAPI_12_14!$A$2:$H$5049,4,0)</f>
        <v>H</v>
      </c>
      <c r="G272" s="194">
        <v>12.14</v>
      </c>
      <c r="H272" s="194">
        <f>VLOOKUP(C272,SERVIÇOS_SINAPI_12_14!$A$2:$H$5049,6,0)</f>
        <v>11.02</v>
      </c>
      <c r="I272" s="212">
        <v>6.0010000000000003</v>
      </c>
      <c r="J272" s="194">
        <v>72.84</v>
      </c>
      <c r="K272" s="194">
        <f t="shared" ref="K272:K277" si="24">I272*H272</f>
        <v>66.131020000000007</v>
      </c>
    </row>
    <row r="273" spans="1:12" ht="39.6">
      <c r="C273" s="225">
        <v>88830</v>
      </c>
      <c r="D273" s="196" t="str">
        <f>VLOOKUP(C273,SERVIÇOS_SINAPI_12_14!$A$2:$H$5049,2,0)</f>
        <v>BETONEIRA CAPACIDADE NOMINAL DE 400 L, CAPACIDADE DE MISTURA 310 L, MOTOR ELÉTRICO TRIFÁSICO POTÊNCIA DE 2 HP, SEM CARREGADOR - CHP DIURNO. AF_10/2014</v>
      </c>
      <c r="E273" s="189" t="s">
        <v>248</v>
      </c>
      <c r="F273" s="189" t="str">
        <f>VLOOKUP(C273,SERVIÇOS_SINAPI_12_14!$A$2:$H$5049,4,0)</f>
        <v>CHP</v>
      </c>
      <c r="G273" s="194">
        <v>1.1499999999999999</v>
      </c>
      <c r="H273" s="194">
        <f>VLOOKUP(C273,SERVIÇOS_SINAPI_12_14!$A$2:$H$5049,6,0)</f>
        <v>1.1399999999999999</v>
      </c>
      <c r="I273" s="189">
        <v>0.71399999999999997</v>
      </c>
      <c r="J273" s="194">
        <v>0.82</v>
      </c>
      <c r="K273" s="194">
        <f t="shared" si="24"/>
        <v>0.81395999999999991</v>
      </c>
    </row>
    <row r="274" spans="1:12">
      <c r="C274" s="225">
        <v>367</v>
      </c>
      <c r="D274" s="183" t="str">
        <f>VLOOKUP(C274,INSUMOS_SINAPI_12_14!$A$2:$H$5049,2,0)</f>
        <v>AREIA GROSSA - POSTO JAZIDA/FORNECEDOR (SEM FRETE)</v>
      </c>
      <c r="E274" s="113" t="s">
        <v>235</v>
      </c>
      <c r="F274" s="121" t="str">
        <f>VLOOKUP(C274,INSUMOS_SINAPI_12_14!$A$2:$H$5049,4,0)</f>
        <v>M³</v>
      </c>
      <c r="G274" s="115">
        <v>37.5</v>
      </c>
      <c r="H274" s="180">
        <f>VLOOKUP(C274,INSUMOS_SINAPI_12_14!$A$2:$H$5049,6,0)</f>
        <v>37.5</v>
      </c>
      <c r="I274" s="113">
        <v>0.91259999999999997</v>
      </c>
      <c r="J274" s="115">
        <v>34.22</v>
      </c>
      <c r="K274" s="180">
        <f t="shared" si="24"/>
        <v>34.222499999999997</v>
      </c>
    </row>
    <row r="275" spans="1:12">
      <c r="C275" s="225">
        <v>1379</v>
      </c>
      <c r="D275" s="183" t="str">
        <f>VLOOKUP(C275,INSUMOS_SINAPI_12_14!$A$2:$H$5049,2,0)</f>
        <v>CIMENTO PORTLAND COMPOSTO CP II-32</v>
      </c>
      <c r="E275" s="113" t="s">
        <v>235</v>
      </c>
      <c r="F275" s="121" t="str">
        <f>VLOOKUP(C275,INSUMOS_SINAPI_12_14!$A$2:$H$5049,4,0)</f>
        <v>KG</v>
      </c>
      <c r="G275" s="115">
        <v>0.64</v>
      </c>
      <c r="H275" s="180">
        <f>VLOOKUP(C275,INSUMOS_SINAPI_12_14!$A$2:$H$5049,6,0)</f>
        <v>0.64</v>
      </c>
      <c r="I275" s="113">
        <v>293</v>
      </c>
      <c r="J275" s="115">
        <v>187.52</v>
      </c>
      <c r="K275" s="180">
        <f t="shared" si="24"/>
        <v>187.52</v>
      </c>
    </row>
    <row r="276" spans="1:12">
      <c r="C276" s="225">
        <v>4718</v>
      </c>
      <c r="D276" s="183" t="str">
        <f>VLOOKUP(C276,INSUMOS_SINAPI_12_14!$A$2:$H$5049,2,0)</f>
        <v>PEDRA BRITADA N. 2 (POSTO PEDREIRA/FORNECEDOR, SEM FRETE)</v>
      </c>
      <c r="E276" s="113" t="s">
        <v>235</v>
      </c>
      <c r="F276" s="121" t="str">
        <f>VLOOKUP(C276,INSUMOS_SINAPI_12_14!$A$2:$H$5049,4,0)</f>
        <v>M³</v>
      </c>
      <c r="G276" s="115">
        <v>105</v>
      </c>
      <c r="H276" s="180">
        <f>VLOOKUP(C276,INSUMOS_SINAPI_12_14!$A$2:$H$5049,6,0)</f>
        <v>105</v>
      </c>
      <c r="I276" s="113">
        <v>0.627</v>
      </c>
      <c r="J276" s="115">
        <v>65.83</v>
      </c>
      <c r="K276" s="180">
        <f t="shared" si="24"/>
        <v>65.834999999999994</v>
      </c>
    </row>
    <row r="277" spans="1:12">
      <c r="C277" s="225">
        <v>4721</v>
      </c>
      <c r="D277" s="183" t="str">
        <f>VLOOKUP(C277,INSUMOS_SINAPI_12_14!$A$2:$H$5049,2,0)</f>
        <v>PEDRA BRITADA N. 1 (POSTO PEDREIRA/FORNECEDOR, SEM FRETE)</v>
      </c>
      <c r="E277" s="113" t="s">
        <v>235</v>
      </c>
      <c r="F277" s="121" t="str">
        <f>VLOOKUP(C277,INSUMOS_SINAPI_12_14!$A$2:$H$5049,4,0)</f>
        <v>M³</v>
      </c>
      <c r="G277" s="115">
        <v>117</v>
      </c>
      <c r="H277" s="180">
        <f>VLOOKUP(C277,INSUMOS_SINAPI_12_14!$A$2:$H$5049,6,0)</f>
        <v>117</v>
      </c>
      <c r="I277" s="113">
        <v>0.20899999999999999</v>
      </c>
      <c r="J277" s="115">
        <v>24.45</v>
      </c>
      <c r="K277" s="180">
        <f t="shared" si="24"/>
        <v>24.452999999999999</v>
      </c>
    </row>
    <row r="278" spans="1:12">
      <c r="B278"/>
      <c r="C278"/>
      <c r="D278"/>
      <c r="E278"/>
      <c r="F278"/>
      <c r="G278"/>
      <c r="H278"/>
      <c r="I278"/>
      <c r="J278"/>
    </row>
    <row r="279" spans="1:12">
      <c r="B279"/>
      <c r="C279"/>
      <c r="D279"/>
      <c r="E279"/>
      <c r="F279"/>
      <c r="G279"/>
      <c r="H279"/>
      <c r="I279"/>
      <c r="J279"/>
    </row>
    <row r="280" spans="1:12" ht="26.4">
      <c r="A280" s="111" t="e">
        <f>COUNTIF(#REF!,CPU!C280)</f>
        <v>#REF!</v>
      </c>
      <c r="B280" s="236" t="s">
        <v>571</v>
      </c>
      <c r="C280" s="237">
        <v>73372</v>
      </c>
      <c r="D280" s="238" t="s">
        <v>572</v>
      </c>
      <c r="E280" s="239" t="s">
        <v>246</v>
      </c>
      <c r="F280" s="239" t="s">
        <v>492</v>
      </c>
      <c r="G280" s="240">
        <v>20.51</v>
      </c>
      <c r="H280" s="240">
        <v>20.5</v>
      </c>
      <c r="I280" s="239" t="s">
        <v>493</v>
      </c>
      <c r="J280" s="241">
        <v>41974</v>
      </c>
      <c r="K280" s="242">
        <f>SUM(K282:K283)</f>
        <v>20.504542999999998</v>
      </c>
      <c r="L280" s="164">
        <f>K280-H280</f>
        <v>4.5429999999981874E-3</v>
      </c>
    </row>
    <row r="281" spans="1:12" s="111" customFormat="1" ht="26.4">
      <c r="B281" s="145"/>
      <c r="C281" s="457" t="s">
        <v>268</v>
      </c>
      <c r="D281" s="113" t="s">
        <v>5</v>
      </c>
      <c r="E281" s="113" t="s">
        <v>223</v>
      </c>
      <c r="F281" s="113" t="s">
        <v>266</v>
      </c>
      <c r="G281" s="113" t="s">
        <v>494</v>
      </c>
      <c r="H281" s="113" t="s">
        <v>495</v>
      </c>
      <c r="I281" s="113" t="s">
        <v>496</v>
      </c>
      <c r="J281" s="113" t="s">
        <v>497</v>
      </c>
      <c r="K281" s="113" t="s">
        <v>498</v>
      </c>
    </row>
    <row r="282" spans="1:12">
      <c r="C282" s="225">
        <v>6189</v>
      </c>
      <c r="D282" s="158" t="str">
        <f>VLOOKUP(C282,INSUMOS_SINAPI_12_14!$A$2:$H$5049,2,0)</f>
        <v>TABUA MADEIRA 2A QUALIDADE 2,5 X 30,0CM (1 X 12") NAO APARELHADA</v>
      </c>
      <c r="E282" s="140" t="s">
        <v>235</v>
      </c>
      <c r="F282" s="160" t="str">
        <f>VLOOKUP(C282,INSUMOS_SINAPI_12_14!$A$2:$H$5049,4,0)</f>
        <v>M</v>
      </c>
      <c r="G282" s="185">
        <v>6.39</v>
      </c>
      <c r="H282" s="180">
        <f>VLOOKUP(C282,INSUMOS_SINAPI_12_14!$A$2:$H$5049,6,0)</f>
        <v>6.39</v>
      </c>
      <c r="I282" s="215">
        <v>1.6637</v>
      </c>
      <c r="J282" s="115">
        <v>10.64</v>
      </c>
      <c r="K282" s="180">
        <f t="shared" ref="K282:K283" si="25">I282*H282</f>
        <v>10.631043</v>
      </c>
    </row>
    <row r="283" spans="1:12">
      <c r="C283" s="225">
        <v>10567</v>
      </c>
      <c r="D283" s="158" t="str">
        <f>VLOOKUP(C283,INSUMOS_SINAPI_12_14!$A$2:$H$5049,2,0)</f>
        <v>TABUA MADEIRA 3A QUALIDADE 2,5 X 23,0CM (1 X 9") NAO APARELHADA</v>
      </c>
      <c r="E283" s="140" t="s">
        <v>235</v>
      </c>
      <c r="F283" s="160" t="str">
        <f>VLOOKUP(C283,INSUMOS_SINAPI_12_14!$A$2:$H$5049,4,0)</f>
        <v>M</v>
      </c>
      <c r="G283" s="185">
        <v>4.34</v>
      </c>
      <c r="H283" s="180">
        <f>VLOOKUP(C283,INSUMOS_SINAPI_12_14!$A$2:$H$5049,6,0)</f>
        <v>4.34</v>
      </c>
      <c r="I283" s="113">
        <v>2.2749999999999999</v>
      </c>
      <c r="J283" s="115">
        <v>9.8699999999999992</v>
      </c>
      <c r="K283" s="180">
        <f t="shared" si="25"/>
        <v>9.8734999999999999</v>
      </c>
    </row>
    <row r="284" spans="1:12">
      <c r="B284"/>
      <c r="C284"/>
      <c r="D284"/>
      <c r="E284"/>
      <c r="F284"/>
      <c r="G284"/>
      <c r="H284"/>
      <c r="I284"/>
      <c r="J284"/>
    </row>
    <row r="285" spans="1:12">
      <c r="B285"/>
      <c r="C285"/>
      <c r="D285"/>
      <c r="E285"/>
      <c r="F285"/>
      <c r="G285"/>
      <c r="H285"/>
      <c r="I285"/>
      <c r="J285"/>
    </row>
    <row r="286" spans="1:12" ht="26.4">
      <c r="A286" s="111" t="e">
        <f>COUNTIF(#REF!,CPU!C286)</f>
        <v>#REF!</v>
      </c>
      <c r="B286" s="236" t="s">
        <v>573</v>
      </c>
      <c r="C286" s="237">
        <v>73465</v>
      </c>
      <c r="D286" s="238" t="s">
        <v>574</v>
      </c>
      <c r="E286" s="239" t="s">
        <v>502</v>
      </c>
      <c r="F286" s="239" t="s">
        <v>492</v>
      </c>
      <c r="G286" s="240">
        <v>27.19</v>
      </c>
      <c r="H286" s="240">
        <v>25.04</v>
      </c>
      <c r="I286" s="239" t="s">
        <v>493</v>
      </c>
      <c r="J286" s="241">
        <v>41974</v>
      </c>
      <c r="K286" s="242">
        <f>SUM(K288:K294)</f>
        <v>25.037735000000001</v>
      </c>
      <c r="L286" s="164">
        <f>K286-H286</f>
        <v>-2.264999999997741E-3</v>
      </c>
    </row>
    <row r="287" spans="1:12" s="111" customFormat="1" ht="26.4">
      <c r="B287" s="145"/>
      <c r="C287" s="457" t="s">
        <v>268</v>
      </c>
      <c r="D287" s="113" t="s">
        <v>5</v>
      </c>
      <c r="E287" s="113" t="s">
        <v>223</v>
      </c>
      <c r="F287" s="113" t="s">
        <v>266</v>
      </c>
      <c r="G287" s="113" t="s">
        <v>494</v>
      </c>
      <c r="H287" s="113" t="s">
        <v>495</v>
      </c>
      <c r="I287" s="113" t="s">
        <v>496</v>
      </c>
      <c r="J287" s="113" t="s">
        <v>497</v>
      </c>
      <c r="K287" s="113" t="s">
        <v>498</v>
      </c>
    </row>
    <row r="288" spans="1:12">
      <c r="C288" s="225">
        <v>88297</v>
      </c>
      <c r="D288" s="196" t="str">
        <f>VLOOKUP(C288,SERVIÇOS_SINAPI_12_14!$A$2:$H$5049,2,0)</f>
        <v>OPERADOR DE MÁQUINAS E EQUIPAMENTOS COM ENCARGOS COMPLEMENTARES</v>
      </c>
      <c r="E288" s="189" t="s">
        <v>246</v>
      </c>
      <c r="F288" s="189" t="str">
        <f>VLOOKUP(C288,SERVIÇOS_SINAPI_12_14!$A$2:$H$5049,4,0)</f>
        <v>H</v>
      </c>
      <c r="G288" s="194">
        <v>15.63</v>
      </c>
      <c r="H288" s="194">
        <f>VLOOKUP(C288,SERVIÇOS_SINAPI_12_14!$A$2:$H$5049,6,0)</f>
        <v>13.98</v>
      </c>
      <c r="I288" s="189">
        <v>9.75E-3</v>
      </c>
      <c r="J288" s="194">
        <v>0.15</v>
      </c>
      <c r="K288" s="194">
        <f t="shared" ref="K288:K294" si="26">I288*H288</f>
        <v>0.13630500000000001</v>
      </c>
    </row>
    <row r="289" spans="1:12">
      <c r="C289" s="225">
        <v>88309</v>
      </c>
      <c r="D289" s="196" t="str">
        <f>VLOOKUP(C289,SERVIÇOS_SINAPI_12_14!$A$2:$H$5049,2,0)</f>
        <v>PEDREIRO COM ENCARGOS COMPLEMENTARES</v>
      </c>
      <c r="E289" s="189" t="s">
        <v>246</v>
      </c>
      <c r="F289" s="189" t="str">
        <f>VLOOKUP(C289,SERVIÇOS_SINAPI_12_14!$A$2:$H$5049,4,0)</f>
        <v>H</v>
      </c>
      <c r="G289" s="194">
        <v>15.32</v>
      </c>
      <c r="H289" s="194">
        <f>VLOOKUP(C289,SERVIÇOS_SINAPI_12_14!$A$2:$H$5049,6,0)</f>
        <v>13.77</v>
      </c>
      <c r="I289" s="189">
        <v>0.8</v>
      </c>
      <c r="J289" s="194">
        <v>12.26</v>
      </c>
      <c r="K289" s="194">
        <f t="shared" si="26"/>
        <v>11.016</v>
      </c>
    </row>
    <row r="290" spans="1:12">
      <c r="C290" s="225">
        <v>88316</v>
      </c>
      <c r="D290" s="196" t="str">
        <f>VLOOKUP(C290,SERVIÇOS_SINAPI_12_14!$A$2:$H$5049,2,0)</f>
        <v>SERVENTE COM ENCARGOS COMPLEMENTARES</v>
      </c>
      <c r="E290" s="189" t="s">
        <v>246</v>
      </c>
      <c r="F290" s="189" t="str">
        <f>VLOOKUP(C290,SERVIÇOS_SINAPI_12_14!$A$2:$H$5049,4,0)</f>
        <v>H</v>
      </c>
      <c r="G290" s="194">
        <v>12.14</v>
      </c>
      <c r="H290" s="194">
        <f>VLOOKUP(C290,SERVIÇOS_SINAPI_12_14!$A$2:$H$5049,6,0)</f>
        <v>11.02</v>
      </c>
      <c r="I290" s="189">
        <v>0.80300000000000005</v>
      </c>
      <c r="J290" s="194">
        <v>9.75</v>
      </c>
      <c r="K290" s="194">
        <f t="shared" si="26"/>
        <v>8.8490599999999997</v>
      </c>
    </row>
    <row r="291" spans="1:12" ht="39.6">
      <c r="C291" s="225">
        <v>88830</v>
      </c>
      <c r="D291" s="196" t="str">
        <f>VLOOKUP(C291,SERVIÇOS_SINAPI_12_14!$A$2:$H$5049,2,0)</f>
        <v>BETONEIRA CAPACIDADE NOMINAL DE 400 L, CAPACIDADE DE MISTURA 310 L, MOTOR ELÉTRICO TRIFÁSICO POTÊNCIA DE 2 HP, SEM CARREGADOR - CHP DIURNO. AF_10/2014</v>
      </c>
      <c r="E291" s="189" t="s">
        <v>248</v>
      </c>
      <c r="F291" s="189" t="str">
        <f>VLOOKUP(C291,SERVIÇOS_SINAPI_12_14!$A$2:$H$5049,4,0)</f>
        <v>CHP</v>
      </c>
      <c r="G291" s="194">
        <v>1.1499999999999999</v>
      </c>
      <c r="H291" s="194">
        <f>VLOOKUP(C291,SERVIÇOS_SINAPI_12_14!$A$2:$H$5049,6,0)</f>
        <v>1.1399999999999999</v>
      </c>
      <c r="I291" s="189">
        <v>9.75E-3</v>
      </c>
      <c r="J291" s="194">
        <v>0.01</v>
      </c>
      <c r="K291" s="194">
        <f t="shared" si="26"/>
        <v>1.1115E-2</v>
      </c>
    </row>
    <row r="292" spans="1:12" ht="39.6">
      <c r="C292" s="225">
        <v>88831</v>
      </c>
      <c r="D292" s="196" t="str">
        <f>VLOOKUP(C292,SERVIÇOS_SINAPI_12_14!$A$2:$H$5049,2,0)</f>
        <v>BETONEIRA CAPACIDADE NOMINAL DE 400 L, CAPACIDADE DE MISTURA 310 L, MOTOR ELÉTRICO TRIFÁSICO POTÊNCIA DE 2 HP, SEM CARREGADOR - CHI DIUIRNO. AF_10/2014</v>
      </c>
      <c r="E292" s="189" t="s">
        <v>248</v>
      </c>
      <c r="F292" s="189" t="str">
        <f>VLOOKUP(C292,SERVIÇOS_SINAPI_12_14!$A$2:$H$5049,4,0)</f>
        <v>CHI</v>
      </c>
      <c r="G292" s="194">
        <v>1.1499999999999999</v>
      </c>
      <c r="H292" s="194">
        <f>VLOOKUP(C292,SERVIÇOS_SINAPI_12_14!$A$2:$H$5049,6,0)</f>
        <v>0.26</v>
      </c>
      <c r="I292" s="189">
        <v>3.0000000000000001E-3</v>
      </c>
      <c r="J292" s="194">
        <v>0</v>
      </c>
      <c r="K292" s="194">
        <f t="shared" si="26"/>
        <v>7.8000000000000009E-4</v>
      </c>
    </row>
    <row r="293" spans="1:12">
      <c r="C293" s="225">
        <v>367</v>
      </c>
      <c r="D293" s="183" t="str">
        <f>VLOOKUP(C293,INSUMOS_SINAPI_12_14!$A$2:$H$5049,2,0)</f>
        <v>AREIA GROSSA - POSTO JAZIDA/FORNECEDOR (SEM FRETE)</v>
      </c>
      <c r="E293" s="113" t="s">
        <v>235</v>
      </c>
      <c r="F293" s="121" t="str">
        <f>VLOOKUP(C293,INSUMOS_SINAPI_12_14!$A$2:$H$5049,4,0)</f>
        <v>M³</v>
      </c>
      <c r="G293" s="115">
        <v>37.5</v>
      </c>
      <c r="H293" s="180">
        <f>VLOOKUP(C293,INSUMOS_SINAPI_12_14!$A$2:$H$5049,6,0)</f>
        <v>37.5</v>
      </c>
      <c r="I293" s="113">
        <v>1.7250000000000001E-2</v>
      </c>
      <c r="J293" s="115">
        <v>0.65</v>
      </c>
      <c r="K293" s="180">
        <f t="shared" si="26"/>
        <v>0.64687500000000009</v>
      </c>
    </row>
    <row r="294" spans="1:12">
      <c r="C294" s="225">
        <v>1379</v>
      </c>
      <c r="D294" s="183" t="str">
        <f>VLOOKUP(C294,INSUMOS_SINAPI_12_14!$A$2:$H$5049,2,0)</f>
        <v>CIMENTO PORTLAND COMPOSTO CP II-32</v>
      </c>
      <c r="E294" s="113" t="s">
        <v>235</v>
      </c>
      <c r="F294" s="121" t="str">
        <f>VLOOKUP(C294,INSUMOS_SINAPI_12_14!$A$2:$H$5049,4,0)</f>
        <v>KG</v>
      </c>
      <c r="G294" s="115">
        <v>0.64</v>
      </c>
      <c r="H294" s="180">
        <f>VLOOKUP(C294,INSUMOS_SINAPI_12_14!$A$2:$H$5049,6,0)</f>
        <v>0.64</v>
      </c>
      <c r="I294" s="113">
        <v>6.84</v>
      </c>
      <c r="J294" s="115">
        <v>4.38</v>
      </c>
      <c r="K294" s="180">
        <f t="shared" si="26"/>
        <v>4.3776000000000002</v>
      </c>
    </row>
    <row r="295" spans="1:12">
      <c r="B295"/>
      <c r="C295"/>
      <c r="D295"/>
      <c r="E295"/>
      <c r="F295"/>
      <c r="G295"/>
      <c r="H295"/>
      <c r="I295"/>
      <c r="J295"/>
    </row>
    <row r="296" spans="1:12">
      <c r="B296"/>
      <c r="C296"/>
      <c r="D296"/>
      <c r="E296"/>
      <c r="F296"/>
      <c r="G296"/>
      <c r="H296"/>
      <c r="I296"/>
      <c r="J296"/>
    </row>
    <row r="297" spans="1:12" ht="26.4">
      <c r="A297" s="111" t="e">
        <f>COUNTIF(#REF!,CPU!C297)</f>
        <v>#REF!</v>
      </c>
      <c r="B297" s="236" t="s">
        <v>575</v>
      </c>
      <c r="C297" s="237" t="s">
        <v>503</v>
      </c>
      <c r="D297" s="238" t="s">
        <v>576</v>
      </c>
      <c r="E297" s="239" t="s">
        <v>271</v>
      </c>
      <c r="F297" s="239" t="s">
        <v>519</v>
      </c>
      <c r="G297" s="240">
        <v>80.42</v>
      </c>
      <c r="H297" s="240">
        <v>72.84</v>
      </c>
      <c r="I297" s="239" t="s">
        <v>493</v>
      </c>
      <c r="J297" s="241">
        <v>41974</v>
      </c>
      <c r="K297" s="242">
        <f>SUM(K299:K301)</f>
        <v>72.83954</v>
      </c>
      <c r="L297" s="164">
        <f>K297-H297</f>
        <v>-4.6000000000390173E-4</v>
      </c>
    </row>
    <row r="298" spans="1:12" s="3" customFormat="1" ht="28.5" customHeight="1">
      <c r="A298" s="111"/>
      <c r="B298" s="145"/>
      <c r="C298" s="457" t="s">
        <v>268</v>
      </c>
      <c r="D298" s="113" t="s">
        <v>5</v>
      </c>
      <c r="E298" s="113" t="s">
        <v>223</v>
      </c>
      <c r="F298" s="113" t="s">
        <v>266</v>
      </c>
      <c r="G298" s="113" t="s">
        <v>494</v>
      </c>
      <c r="H298" s="113" t="s">
        <v>495</v>
      </c>
      <c r="I298" s="113" t="s">
        <v>496</v>
      </c>
      <c r="J298" s="113" t="s">
        <v>497</v>
      </c>
      <c r="K298" s="113" t="s">
        <v>498</v>
      </c>
    </row>
    <row r="299" spans="1:12" ht="12.75" customHeight="1">
      <c r="C299" s="225">
        <v>88309</v>
      </c>
      <c r="D299" s="196" t="str">
        <f>VLOOKUP(C299,SERVIÇOS_SINAPI_12_14!$A$2:$H$5049,2,0)</f>
        <v>PEDREIRO COM ENCARGOS COMPLEMENTARES</v>
      </c>
      <c r="E299" s="189" t="s">
        <v>246</v>
      </c>
      <c r="F299" s="189" t="str">
        <f>VLOOKUP(C299,SERVIÇOS_SINAPI_12_14!$A$2:$H$5049,4,0)</f>
        <v>H</v>
      </c>
      <c r="G299" s="194">
        <v>15.32</v>
      </c>
      <c r="H299" s="194">
        <f>VLOOKUP(C299,SERVIÇOS_SINAPI_12_14!$A$2:$H$5049,6,0)</f>
        <v>13.77</v>
      </c>
      <c r="I299" s="189">
        <v>1.65</v>
      </c>
      <c r="J299" s="194">
        <v>25.28</v>
      </c>
      <c r="K299" s="194">
        <f t="shared" ref="K299:K301" si="27">I299*H299</f>
        <v>22.720499999999998</v>
      </c>
    </row>
    <row r="300" spans="1:12" ht="12.75" customHeight="1">
      <c r="C300" s="225">
        <v>88316</v>
      </c>
      <c r="D300" s="196" t="str">
        <f>VLOOKUP(C300,SERVIÇOS_SINAPI_12_14!$A$2:$H$5049,2,0)</f>
        <v>SERVENTE COM ENCARGOS COMPLEMENTARES</v>
      </c>
      <c r="E300" s="189" t="s">
        <v>246</v>
      </c>
      <c r="F300" s="189" t="str">
        <f>VLOOKUP(C300,SERVIÇOS_SINAPI_12_14!$A$2:$H$5049,4,0)</f>
        <v>H</v>
      </c>
      <c r="G300" s="194">
        <v>12.14</v>
      </c>
      <c r="H300" s="194">
        <f>VLOOKUP(C300,SERVIÇOS_SINAPI_12_14!$A$2:$H$5049,6,0)</f>
        <v>11.02</v>
      </c>
      <c r="I300" s="208">
        <v>4.5019999999999998</v>
      </c>
      <c r="J300" s="194">
        <v>54.63</v>
      </c>
      <c r="K300" s="194">
        <f t="shared" si="27"/>
        <v>49.612039999999993</v>
      </c>
    </row>
    <row r="301" spans="1:12" ht="12.75" customHeight="1">
      <c r="C301" s="225">
        <v>10485</v>
      </c>
      <c r="D301" s="183" t="str">
        <f>VLOOKUP(C301,INSUMOS_SINAPI_12_14!$A$2:$H$5049,2,0)</f>
        <v>VIBRADOR DE IMERSAO C/ MOTOR ELETRICO 2HP MONOFASICO QUALQUER DIAM C/ MANGOTE</v>
      </c>
      <c r="E301" s="113" t="s">
        <v>250</v>
      </c>
      <c r="F301" s="121" t="str">
        <f>VLOOKUP(C301,INSUMOS_SINAPI_12_14!$A$2:$H$5049,4,0)</f>
        <v>H</v>
      </c>
      <c r="G301" s="115">
        <v>1.69</v>
      </c>
      <c r="H301" s="180">
        <f>VLOOKUP(C301,INSUMOS_SINAPI_12_14!$A$2:$H$5049,6,0)</f>
        <v>1.69</v>
      </c>
      <c r="I301" s="113">
        <v>0.3</v>
      </c>
      <c r="J301" s="115">
        <v>0.51</v>
      </c>
      <c r="K301" s="180">
        <f t="shared" si="27"/>
        <v>0.50700000000000001</v>
      </c>
    </row>
    <row r="302" spans="1:12" ht="12.75" customHeight="1">
      <c r="B302"/>
      <c r="C302"/>
      <c r="D302"/>
      <c r="E302"/>
      <c r="F302"/>
      <c r="G302"/>
      <c r="H302"/>
      <c r="I302"/>
      <c r="J302"/>
    </row>
    <row r="303" spans="1:12" ht="12.75" customHeight="1">
      <c r="B303"/>
      <c r="C303"/>
      <c r="D303"/>
      <c r="E303"/>
      <c r="F303"/>
      <c r="G303"/>
      <c r="H303"/>
      <c r="I303"/>
      <c r="J303"/>
    </row>
    <row r="304" spans="1:12" ht="26.4">
      <c r="B304" s="236" t="s">
        <v>577</v>
      </c>
      <c r="C304" s="239">
        <v>88629</v>
      </c>
      <c r="D304" s="238" t="s">
        <v>578</v>
      </c>
      <c r="E304" s="239" t="s">
        <v>246</v>
      </c>
      <c r="F304" s="239" t="s">
        <v>519</v>
      </c>
      <c r="G304" s="240">
        <v>481.23</v>
      </c>
      <c r="H304" s="240">
        <v>467.3</v>
      </c>
      <c r="I304" s="239" t="s">
        <v>493</v>
      </c>
      <c r="J304" s="269">
        <v>41974</v>
      </c>
      <c r="K304" s="242">
        <f>SUM(K306:K308)</f>
        <v>467.29771999999997</v>
      </c>
      <c r="L304" s="164">
        <f>K304-H304</f>
        <v>-2.2800000000415821E-3</v>
      </c>
    </row>
    <row r="305" spans="2:12" ht="26.4">
      <c r="C305" s="458" t="s">
        <v>268</v>
      </c>
      <c r="D305" s="458" t="s">
        <v>5</v>
      </c>
      <c r="E305" s="458" t="s">
        <v>223</v>
      </c>
      <c r="F305" s="458" t="s">
        <v>266</v>
      </c>
      <c r="G305" s="458" t="s">
        <v>494</v>
      </c>
      <c r="H305" s="458" t="s">
        <v>495</v>
      </c>
      <c r="I305" s="458" t="s">
        <v>496</v>
      </c>
      <c r="J305" s="458" t="s">
        <v>497</v>
      </c>
      <c r="K305" s="458" t="s">
        <v>498</v>
      </c>
    </row>
    <row r="306" spans="2:12">
      <c r="C306" s="145">
        <v>88297</v>
      </c>
      <c r="D306" s="196" t="str">
        <f>VLOOKUP(C306,SERVIÇOS_SINAPI_12_14!$A$2:$H$5049,2,0)</f>
        <v>OPERADOR DE MÁQUINAS E EQUIPAMENTOS COM ENCARGOS COMPLEMENTARES</v>
      </c>
      <c r="E306" s="260" t="s">
        <v>246</v>
      </c>
      <c r="F306" s="189" t="str">
        <f>VLOOKUP(C306,SERVIÇOS_SINAPI_12_14!$A$2:$H$5049,4,0)</f>
        <v>H</v>
      </c>
      <c r="G306" s="184">
        <v>15.63</v>
      </c>
      <c r="H306" s="191">
        <f>VLOOKUP(C306,SERVIÇOS_SINAPI_12_14!$A$2:$H$5049,6,0)</f>
        <v>13.98</v>
      </c>
      <c r="I306" s="208">
        <v>8.484</v>
      </c>
      <c r="J306" s="184">
        <v>132.54</v>
      </c>
      <c r="K306" s="194">
        <f t="shared" ref="K306:K308" si="28">I306*H306</f>
        <v>118.60632</v>
      </c>
    </row>
    <row r="307" spans="2:12">
      <c r="C307" s="145">
        <v>370</v>
      </c>
      <c r="D307" s="183" t="str">
        <f>VLOOKUP(C307,INSUMOS_SINAPI_12_14!$A$2:$H$5049,2,0)</f>
        <v>AREIA MEDIA - POSTO JAZIDA/FORNECEDOR (SEM FRETE)</v>
      </c>
      <c r="E307" s="113" t="s">
        <v>235</v>
      </c>
      <c r="F307" s="121" t="str">
        <f>VLOOKUP(C307,INSUMOS_SINAPI_12_14!$A$2:$H$5049,4,0)</f>
        <v>M³</v>
      </c>
      <c r="G307" s="115">
        <v>57.5</v>
      </c>
      <c r="H307" s="162">
        <f>VLOOKUP(C307,INSUMOS_SINAPI_12_14!$A$2:$H$5049,6,0)</f>
        <v>57.5</v>
      </c>
      <c r="I307" s="113">
        <v>1.1499999999999999</v>
      </c>
      <c r="J307" s="115">
        <v>66.13</v>
      </c>
      <c r="K307" s="180">
        <f t="shared" si="28"/>
        <v>66.125</v>
      </c>
    </row>
    <row r="308" spans="2:12">
      <c r="C308" s="145">
        <v>1379</v>
      </c>
      <c r="D308" s="183" t="str">
        <f>VLOOKUP(C308,INSUMOS_SINAPI_12_14!$A$2:$H$5049,2,0)</f>
        <v>CIMENTO PORTLAND COMPOSTO CP II-32</v>
      </c>
      <c r="E308" s="113" t="s">
        <v>235</v>
      </c>
      <c r="F308" s="121" t="str">
        <f>VLOOKUP(C308,INSUMOS_SINAPI_12_14!$A$2:$H$5049,4,0)</f>
        <v>KG</v>
      </c>
      <c r="G308" s="115">
        <v>0.64</v>
      </c>
      <c r="H308" s="162">
        <f>VLOOKUP(C308,INSUMOS_SINAPI_12_14!$A$2:$H$5049,6,0)</f>
        <v>0.64</v>
      </c>
      <c r="I308" s="113">
        <v>441.51</v>
      </c>
      <c r="J308" s="115">
        <v>282.57</v>
      </c>
      <c r="K308" s="180">
        <f t="shared" si="28"/>
        <v>282.56639999999999</v>
      </c>
    </row>
    <row r="309" spans="2:12">
      <c r="B309"/>
      <c r="C309"/>
      <c r="D309"/>
      <c r="E309"/>
      <c r="F309"/>
      <c r="G309"/>
      <c r="H309"/>
      <c r="I309"/>
      <c r="J309"/>
    </row>
    <row r="310" spans="2:12">
      <c r="B310"/>
      <c r="C310"/>
      <c r="D310"/>
      <c r="E310"/>
      <c r="F310"/>
      <c r="G310"/>
      <c r="H310"/>
      <c r="I310"/>
      <c r="J310"/>
    </row>
    <row r="311" spans="2:12" ht="26.4">
      <c r="B311" s="236" t="s">
        <v>579</v>
      </c>
      <c r="C311" s="239">
        <v>73535</v>
      </c>
      <c r="D311" s="238" t="s">
        <v>580</v>
      </c>
      <c r="E311" s="239" t="s">
        <v>248</v>
      </c>
      <c r="F311" s="239" t="s">
        <v>231</v>
      </c>
      <c r="G311" s="240">
        <v>105.77</v>
      </c>
      <c r="H311" s="240">
        <v>105.77</v>
      </c>
      <c r="I311" s="239" t="s">
        <v>493</v>
      </c>
      <c r="J311" s="269">
        <v>41974</v>
      </c>
      <c r="K311" s="242">
        <f>SUM(K313)</f>
        <v>105.77</v>
      </c>
      <c r="L311" s="164">
        <f>K311-H311</f>
        <v>0</v>
      </c>
    </row>
    <row r="312" spans="2:12" ht="26.4">
      <c r="C312" s="458" t="s">
        <v>268</v>
      </c>
      <c r="D312" s="458" t="s">
        <v>5</v>
      </c>
      <c r="E312" s="458" t="s">
        <v>223</v>
      </c>
      <c r="F312" s="458" t="s">
        <v>266</v>
      </c>
      <c r="G312" s="458" t="s">
        <v>494</v>
      </c>
      <c r="H312" s="458" t="s">
        <v>495</v>
      </c>
      <c r="I312" s="458" t="s">
        <v>496</v>
      </c>
      <c r="J312" s="458" t="s">
        <v>497</v>
      </c>
      <c r="K312" s="458" t="s">
        <v>498</v>
      </c>
    </row>
    <row r="313" spans="2:12">
      <c r="C313" s="145">
        <v>3356</v>
      </c>
      <c r="D313" s="183" t="str">
        <f>VLOOKUP(C313,INSUMOS_SINAPI_12_14!$A$2:$H$5049,2,0)</f>
        <v>GUINCHO TIPO MUNCK CAP * 6T * MONTADO EM CAMINHAO CARROCERIA, OU EQUIV</v>
      </c>
      <c r="E313" s="140" t="s">
        <v>250</v>
      </c>
      <c r="F313" s="121" t="str">
        <f>VLOOKUP(C313,INSUMOS_SINAPI_12_14!$A$2:$H$5049,4,0)</f>
        <v>H</v>
      </c>
      <c r="G313" s="115">
        <v>105.77</v>
      </c>
      <c r="H313" s="180">
        <f>VLOOKUP(C313,INSUMOS_SINAPI_12_14!$A$2:$H$5049,6,0)</f>
        <v>105.77</v>
      </c>
      <c r="I313" s="113">
        <v>1</v>
      </c>
      <c r="J313" s="115">
        <v>105.77</v>
      </c>
      <c r="K313" s="180">
        <f t="shared" ref="K313" si="29">I313*H313</f>
        <v>105.77</v>
      </c>
    </row>
    <row r="314" spans="2:12">
      <c r="B314"/>
      <c r="C314"/>
      <c r="D314"/>
      <c r="E314"/>
      <c r="F314"/>
      <c r="G314"/>
      <c r="H314"/>
      <c r="I314"/>
      <c r="J314"/>
    </row>
    <row r="315" spans="2:12">
      <c r="B315"/>
      <c r="C315"/>
      <c r="D315"/>
      <c r="E315"/>
      <c r="F315"/>
      <c r="G315"/>
      <c r="H315"/>
      <c r="I315"/>
      <c r="J315"/>
    </row>
    <row r="316" spans="2:12" ht="26.4">
      <c r="B316" s="236" t="s">
        <v>581</v>
      </c>
      <c r="C316" s="239">
        <v>6391</v>
      </c>
      <c r="D316" s="238" t="s">
        <v>582</v>
      </c>
      <c r="E316" s="239" t="s">
        <v>246</v>
      </c>
      <c r="F316" s="239" t="s">
        <v>207</v>
      </c>
      <c r="G316" s="240">
        <v>94.66</v>
      </c>
      <c r="H316" s="240">
        <v>90.04</v>
      </c>
      <c r="I316" s="239" t="s">
        <v>493</v>
      </c>
      <c r="J316" s="271">
        <v>41974</v>
      </c>
      <c r="K316" s="242">
        <f>SUM(K318:K321)</f>
        <v>90.039540000000002</v>
      </c>
      <c r="L316" s="164">
        <f>K316-H316</f>
        <v>-4.6000000000390173E-4</v>
      </c>
    </row>
    <row r="317" spans="2:12" ht="26.4">
      <c r="C317" s="458" t="s">
        <v>268</v>
      </c>
      <c r="D317" s="461" t="s">
        <v>5</v>
      </c>
      <c r="E317" s="461" t="s">
        <v>223</v>
      </c>
      <c r="F317" s="461" t="s">
        <v>266</v>
      </c>
      <c r="G317" s="461" t="s">
        <v>494</v>
      </c>
      <c r="H317" s="461" t="s">
        <v>495</v>
      </c>
      <c r="I317" s="461" t="s">
        <v>496</v>
      </c>
      <c r="J317" s="461" t="s">
        <v>497</v>
      </c>
      <c r="K317" s="461" t="s">
        <v>498</v>
      </c>
    </row>
    <row r="318" spans="2:12" ht="26.4">
      <c r="C318" s="145">
        <v>6388</v>
      </c>
      <c r="D318" s="196" t="str">
        <f>VLOOKUP(C318,SERVIÇOS_SINAPI_12_14!$A$2:$H$5049,2,0)</f>
        <v>MAQUINA SOLDA ARCO 375A DIESEL 33CV CHP DIURNO EXCLUSIVE OPERADOR</v>
      </c>
      <c r="E318" s="260" t="s">
        <v>248</v>
      </c>
      <c r="F318" s="189" t="str">
        <f>VLOOKUP(C318,SERVIÇOS_SINAPI_12_14!$A$2:$H$5049,4,0)</f>
        <v>H</v>
      </c>
      <c r="G318" s="184">
        <v>45.92</v>
      </c>
      <c r="H318" s="194">
        <f>VLOOKUP(C318,SERVIÇOS_SINAPI_12_14!$A$2:$H$5049,6,0)</f>
        <v>45.92</v>
      </c>
      <c r="I318" s="189">
        <v>0.5</v>
      </c>
      <c r="J318" s="184">
        <v>22.96</v>
      </c>
      <c r="K318" s="194">
        <f t="shared" ref="K318:K321" si="30">I318*H318</f>
        <v>22.96</v>
      </c>
    </row>
    <row r="319" spans="2:12" ht="26.4">
      <c r="C319" s="145">
        <v>6390</v>
      </c>
      <c r="D319" s="196" t="str">
        <f>VLOOKUP(C319,SERVIÇOS_SINAPI_12_14!$A$2:$H$5049,2,0)</f>
        <v>MAQUINA SOLDA ARCO 375A DIESEL 33CV CHI NOTURNO EXCLUSIVE OPERADOR</v>
      </c>
      <c r="E319" s="260" t="s">
        <v>248</v>
      </c>
      <c r="F319" s="189" t="str">
        <f>VLOOKUP(C319,SERVIÇOS_SINAPI_12_14!$A$2:$H$5049,4,0)</f>
        <v>H</v>
      </c>
      <c r="G319" s="184">
        <v>13.15</v>
      </c>
      <c r="H319" s="194">
        <f>VLOOKUP(C319,SERVIÇOS_SINAPI_12_14!$A$2:$H$5049,6,0)</f>
        <v>13.15</v>
      </c>
      <c r="I319" s="189">
        <v>1</v>
      </c>
      <c r="J319" s="184">
        <v>13.15</v>
      </c>
      <c r="K319" s="194">
        <f t="shared" si="30"/>
        <v>13.15</v>
      </c>
    </row>
    <row r="320" spans="2:12">
      <c r="C320" s="145">
        <v>88317</v>
      </c>
      <c r="D320" s="196" t="str">
        <f>VLOOKUP(C320,SERVIÇOS_SINAPI_12_14!$A$2:$H$5049,2,0)</f>
        <v>SOLDADOR COM ENCARGOS COMPLEMENTARES</v>
      </c>
      <c r="E320" s="260" t="s">
        <v>246</v>
      </c>
      <c r="F320" s="189" t="str">
        <f>VLOOKUP(C320,SERVIÇOS_SINAPI_12_14!$A$2:$H$5049,4,0)</f>
        <v>H</v>
      </c>
      <c r="G320" s="184">
        <v>15.32</v>
      </c>
      <c r="H320" s="194">
        <f>VLOOKUP(C320,SERVIÇOS_SINAPI_12_14!$A$2:$H$5049,6,0)</f>
        <v>13.77</v>
      </c>
      <c r="I320" s="209">
        <v>3.0019999999999998</v>
      </c>
      <c r="J320" s="184">
        <v>45.96</v>
      </c>
      <c r="K320" s="194">
        <f t="shared" si="30"/>
        <v>41.337539999999997</v>
      </c>
    </row>
    <row r="321" spans="2:12">
      <c r="C321" s="145">
        <v>10999</v>
      </c>
      <c r="D321" s="183" t="str">
        <f>VLOOKUP(C321,INSUMOS_SINAPI_12_14!$A$2:$H$5049,2,0)</f>
        <v>ELETRODO AWS E-6013 (OK 46.00; WI 613) D = 4MM ( SOLDA ELETRICA )</v>
      </c>
      <c r="E321" s="113" t="s">
        <v>235</v>
      </c>
      <c r="F321" s="121" t="str">
        <f>VLOOKUP(C321,INSUMOS_SINAPI_12_14!$A$2:$H$5049,4,0)</f>
        <v>KG</v>
      </c>
      <c r="G321" s="115">
        <v>15.74</v>
      </c>
      <c r="H321" s="180">
        <f>VLOOKUP(C321,INSUMOS_SINAPI_12_14!$A$2:$H$5049,6,0)</f>
        <v>15.74</v>
      </c>
      <c r="I321" s="113">
        <v>0.8</v>
      </c>
      <c r="J321" s="115">
        <v>12.59</v>
      </c>
      <c r="K321" s="180">
        <f t="shared" si="30"/>
        <v>12.592000000000001</v>
      </c>
    </row>
    <row r="322" spans="2:12">
      <c r="B322"/>
      <c r="C322"/>
      <c r="D322"/>
      <c r="E322"/>
      <c r="F322"/>
      <c r="G322"/>
      <c r="H322"/>
      <c r="I322"/>
      <c r="J322"/>
    </row>
    <row r="323" spans="2:12">
      <c r="B323"/>
      <c r="C323"/>
      <c r="D323"/>
      <c r="E323"/>
      <c r="F323"/>
      <c r="G323"/>
      <c r="H323"/>
      <c r="I323"/>
      <c r="J323"/>
    </row>
    <row r="324" spans="2:12" ht="26.4">
      <c r="B324" s="236" t="s">
        <v>583</v>
      </c>
      <c r="C324" s="239">
        <v>6388</v>
      </c>
      <c r="D324" s="238" t="s">
        <v>584</v>
      </c>
      <c r="E324" s="239" t="s">
        <v>248</v>
      </c>
      <c r="F324" s="239" t="s">
        <v>231</v>
      </c>
      <c r="G324" s="240">
        <v>45.92</v>
      </c>
      <c r="H324" s="240">
        <v>45.92</v>
      </c>
      <c r="I324" s="239" t="s">
        <v>493</v>
      </c>
      <c r="J324" s="271">
        <v>41974</v>
      </c>
      <c r="K324" s="242">
        <f>SUM(K326:K329)</f>
        <v>45.924260959999998</v>
      </c>
      <c r="L324" s="164">
        <f>K324-H324</f>
        <v>4.2609599999963166E-3</v>
      </c>
    </row>
    <row r="325" spans="2:12" ht="26.4">
      <c r="C325" s="113" t="s">
        <v>268</v>
      </c>
      <c r="D325" s="113" t="s">
        <v>5</v>
      </c>
      <c r="E325" s="113" t="s">
        <v>223</v>
      </c>
      <c r="F325" s="113" t="s">
        <v>266</v>
      </c>
      <c r="G325" s="113" t="s">
        <v>494</v>
      </c>
      <c r="H325" s="113" t="s">
        <v>495</v>
      </c>
      <c r="I325" s="113" t="s">
        <v>496</v>
      </c>
      <c r="J325" s="113" t="s">
        <v>497</v>
      </c>
      <c r="K325" s="113" t="s">
        <v>498</v>
      </c>
      <c r="L325" s="111"/>
    </row>
    <row r="326" spans="2:12">
      <c r="C326" s="145">
        <v>4221</v>
      </c>
      <c r="D326" s="183" t="str">
        <f>VLOOKUP(C326,INSUMOS_SINAPI_12_14!$A$2:$H$5049,2,0)</f>
        <v>OLEO DIESEL COMBUSTIVEL COMUM</v>
      </c>
      <c r="E326" s="140" t="s">
        <v>235</v>
      </c>
      <c r="F326" s="121" t="str">
        <f>VLOOKUP(C326,INSUMOS_SINAPI_12_14!$A$2:$H$5049,4,0)</f>
        <v>L</v>
      </c>
      <c r="G326" s="115">
        <v>2.8</v>
      </c>
      <c r="H326" s="180">
        <f>VLOOKUP(C326,INSUMOS_SINAPI_12_14!$A$2:$H$5049,6,0)</f>
        <v>2.8</v>
      </c>
      <c r="I326" s="113">
        <v>10</v>
      </c>
      <c r="J326" s="115">
        <v>28</v>
      </c>
      <c r="K326" s="180">
        <f t="shared" ref="K326:K329" si="31">I326*H326</f>
        <v>28</v>
      </c>
    </row>
    <row r="327" spans="2:12" ht="26.4">
      <c r="C327" s="145">
        <v>4227</v>
      </c>
      <c r="D327" s="183" t="str">
        <f>VLOOKUP(C327,INSUMOS_SINAPI_12_14!$A$2:$H$5049,2,0)</f>
        <v>OLEO LUBRIFICANTE PARA MOTORES DE EQUIPAMENTOS PESADOS (CAMINHOES, TRATORES, RETROS E ETC)</v>
      </c>
      <c r="E327" s="140" t="s">
        <v>235</v>
      </c>
      <c r="F327" s="121" t="str">
        <f>VLOOKUP(C327,INSUMOS_SINAPI_12_14!$A$2:$H$5049,4,0)</f>
        <v>L</v>
      </c>
      <c r="G327" s="115">
        <v>10.55</v>
      </c>
      <c r="H327" s="180">
        <f>VLOOKUP(C327,INSUMOS_SINAPI_12_14!$A$2:$H$5049,6,0)</f>
        <v>10.55</v>
      </c>
      <c r="I327" s="113">
        <v>0.08</v>
      </c>
      <c r="J327" s="115">
        <v>0.84</v>
      </c>
      <c r="K327" s="180">
        <f t="shared" si="31"/>
        <v>0.84400000000000008</v>
      </c>
    </row>
    <row r="328" spans="2:12">
      <c r="C328" s="145">
        <v>4229</v>
      </c>
      <c r="D328" s="183" t="str">
        <f>VLOOKUP(C328,INSUMOS_SINAPI_12_14!$A$2:$H$5049,2,0)</f>
        <v>GRAXA LUBRIFICANTE</v>
      </c>
      <c r="E328" s="140" t="s">
        <v>235</v>
      </c>
      <c r="F328" s="121" t="str">
        <f>VLOOKUP(C328,INSUMOS_SINAPI_12_14!$A$2:$H$5049,4,0)</f>
        <v>KG</v>
      </c>
      <c r="G328" s="115">
        <v>15.49</v>
      </c>
      <c r="H328" s="180">
        <f>VLOOKUP(C328,INSUMOS_SINAPI_12_14!$A$2:$H$5049,6,0)</f>
        <v>15.49</v>
      </c>
      <c r="I328" s="113">
        <v>0.03</v>
      </c>
      <c r="J328" s="115">
        <v>0.46</v>
      </c>
      <c r="K328" s="180">
        <f t="shared" si="31"/>
        <v>0.4647</v>
      </c>
    </row>
    <row r="329" spans="2:12" ht="26.4">
      <c r="C329" s="145">
        <v>13333</v>
      </c>
      <c r="D329" s="183" t="str">
        <f>VLOOKUP(C329,INSUMOS_SINAPI_12_14!$A$2:$H$5049,2,0)</f>
        <v>GRUPO DE SOLDAGEM C/ GERADOR A DIESEL 60 CV PARA SOLDA ELETRICA, SOBRE 04 RODAS, COM MOTOR 4 CILINDROS</v>
      </c>
      <c r="E329" s="140" t="s">
        <v>250</v>
      </c>
      <c r="F329" s="121" t="str">
        <f>VLOOKUP(C329,INSUMOS_SINAPI_12_14!$A$2:$H$5049,4,0)</f>
        <v>UN</v>
      </c>
      <c r="G329" s="115">
        <v>86539.38</v>
      </c>
      <c r="H329" s="180">
        <f>VLOOKUP(C329,INSUMOS_SINAPI_12_14!$A$2:$H$5049,6,0)</f>
        <v>86539.38</v>
      </c>
      <c r="I329" s="113">
        <v>1.92E-4</v>
      </c>
      <c r="J329" s="115">
        <v>16.62</v>
      </c>
      <c r="K329" s="180">
        <f t="shared" si="31"/>
        <v>16.61556096</v>
      </c>
    </row>
    <row r="330" spans="2:12">
      <c r="B330"/>
      <c r="C330"/>
      <c r="D330"/>
      <c r="E330"/>
      <c r="F330"/>
      <c r="G330"/>
      <c r="H330"/>
      <c r="I330"/>
      <c r="J330"/>
    </row>
    <row r="331" spans="2:12">
      <c r="B331"/>
      <c r="C331"/>
      <c r="D331"/>
      <c r="E331"/>
      <c r="F331"/>
      <c r="G331"/>
      <c r="H331"/>
      <c r="I331"/>
      <c r="J331"/>
    </row>
    <row r="332" spans="2:12" ht="26.4">
      <c r="B332" s="236" t="s">
        <v>585</v>
      </c>
      <c r="C332" s="239">
        <v>6390</v>
      </c>
      <c r="D332" s="238" t="s">
        <v>586</v>
      </c>
      <c r="E332" s="239" t="s">
        <v>248</v>
      </c>
      <c r="F332" s="239" t="s">
        <v>231</v>
      </c>
      <c r="G332" s="240">
        <v>13.15</v>
      </c>
      <c r="H332" s="240">
        <v>13.15</v>
      </c>
      <c r="I332" s="239" t="s">
        <v>493</v>
      </c>
      <c r="J332" s="271">
        <v>41974</v>
      </c>
      <c r="K332" s="242">
        <f>SUM(K334:K334)</f>
        <v>13.153985760000001</v>
      </c>
      <c r="L332" s="164">
        <f>K332-H332</f>
        <v>3.9857600000008375E-3</v>
      </c>
    </row>
    <row r="333" spans="2:12" ht="26.4">
      <c r="C333" s="113" t="s">
        <v>268</v>
      </c>
      <c r="D333" s="113" t="s">
        <v>5</v>
      </c>
      <c r="E333" s="113" t="s">
        <v>223</v>
      </c>
      <c r="F333" s="113" t="s">
        <v>266</v>
      </c>
      <c r="G333" s="113" t="s">
        <v>494</v>
      </c>
      <c r="H333" s="113" t="s">
        <v>495</v>
      </c>
      <c r="I333" s="113" t="s">
        <v>496</v>
      </c>
      <c r="J333" s="113" t="s">
        <v>497</v>
      </c>
      <c r="K333" s="113" t="s">
        <v>498</v>
      </c>
    </row>
    <row r="334" spans="2:12" ht="26.4">
      <c r="C334" s="145">
        <v>13333</v>
      </c>
      <c r="D334" s="183" t="str">
        <f>VLOOKUP(C334,INSUMOS_SINAPI_12_14!$A$2:$H$5049,2,0)</f>
        <v>GRUPO DE SOLDAGEM C/ GERADOR A DIESEL 60 CV PARA SOLDA ELETRICA, SOBRE 04 RODAS, COM MOTOR 4 CILINDROS</v>
      </c>
      <c r="E334" s="140" t="s">
        <v>250</v>
      </c>
      <c r="F334" s="121" t="str">
        <f>VLOOKUP(C334,INSUMOS_SINAPI_12_14!$A$2:$H$5049,4,0)</f>
        <v>UN</v>
      </c>
      <c r="G334" s="115">
        <v>86539.38</v>
      </c>
      <c r="H334" s="180">
        <f>VLOOKUP(C334,INSUMOS_SINAPI_12_14!$A$2:$H$5049,6,0)</f>
        <v>86539.38</v>
      </c>
      <c r="I334" s="113">
        <v>1.5200000000000001E-4</v>
      </c>
      <c r="J334" s="115">
        <v>13.15</v>
      </c>
      <c r="K334" s="180">
        <f t="shared" ref="K334" si="32">I334*H334</f>
        <v>13.153985760000001</v>
      </c>
    </row>
    <row r="335" spans="2:12">
      <c r="B335"/>
      <c r="C335"/>
      <c r="D335"/>
      <c r="E335"/>
      <c r="F335"/>
      <c r="G335"/>
      <c r="H335"/>
      <c r="I335"/>
      <c r="J335"/>
    </row>
    <row r="336" spans="2:12">
      <c r="B336"/>
      <c r="C336"/>
      <c r="D336"/>
      <c r="E336"/>
      <c r="F336"/>
      <c r="G336"/>
      <c r="H336"/>
      <c r="I336"/>
      <c r="J336"/>
    </row>
    <row r="337" spans="2:12" ht="26.4">
      <c r="B337" s="236" t="s">
        <v>587</v>
      </c>
      <c r="C337" s="239">
        <v>83755</v>
      </c>
      <c r="D337" s="238" t="s">
        <v>588</v>
      </c>
      <c r="E337" s="239" t="s">
        <v>248</v>
      </c>
      <c r="F337" s="239" t="s">
        <v>231</v>
      </c>
      <c r="G337" s="240">
        <v>46.23</v>
      </c>
      <c r="H337" s="240">
        <v>46.22</v>
      </c>
      <c r="I337" s="239" t="s">
        <v>493</v>
      </c>
      <c r="J337" s="271">
        <v>41974</v>
      </c>
      <c r="K337" s="242">
        <f>SUM(K339:K340)</f>
        <v>46.221937308000001</v>
      </c>
      <c r="L337" s="164">
        <f>K337-H337</f>
        <v>1.9373080000022469E-3</v>
      </c>
    </row>
    <row r="338" spans="2:12" ht="26.4">
      <c r="C338" s="458" t="s">
        <v>268</v>
      </c>
      <c r="D338" s="458" t="s">
        <v>5</v>
      </c>
      <c r="E338" s="458" t="s">
        <v>223</v>
      </c>
      <c r="F338" s="458" t="s">
        <v>266</v>
      </c>
      <c r="G338" s="458" t="s">
        <v>494</v>
      </c>
      <c r="H338" s="458" t="s">
        <v>495</v>
      </c>
      <c r="I338" s="458" t="s">
        <v>496</v>
      </c>
      <c r="J338" s="458" t="s">
        <v>497</v>
      </c>
      <c r="K338" s="458" t="s">
        <v>498</v>
      </c>
    </row>
    <row r="339" spans="2:12" ht="52.8">
      <c r="C339" s="145">
        <v>10713</v>
      </c>
      <c r="D339" s="183" t="str">
        <f>VLOOKUP(C339,INSUMOS_SINAPI_12_14!$A$2:$H$5049,2,0)</f>
        <v>!EM PROCESSO DE DESATIVACAO! GUINDASTE HIDRAULICO VEICULAR, C/LANCA TELESCOPICA DE ACIONAMENTO HIDRAULICO E LANCAS MANUAIS, MOMENTO MAXIMO DE ELEVACAO 23.000 KG, COM PBT A PARTIR DE 18.000 KG, MONTADO SOBRE CAM</v>
      </c>
      <c r="E339" s="113" t="s">
        <v>250</v>
      </c>
      <c r="F339" s="121" t="str">
        <f>VLOOKUP(C339,INSUMOS_SINAPI_12_14!$A$2:$H$5049,4,0)</f>
        <v>UN</v>
      </c>
      <c r="G339" s="115">
        <v>507989.2</v>
      </c>
      <c r="H339" s="180">
        <f>VLOOKUP(C339,INSUMOS_SINAPI_12_14!$A$2:$H$5049,6,0)</f>
        <v>507989.2</v>
      </c>
      <c r="I339" s="273">
        <v>9.0989999999999994E-5</v>
      </c>
      <c r="J339" s="115">
        <v>46.23</v>
      </c>
      <c r="K339" s="180">
        <f t="shared" ref="K339" si="33">I339*H339</f>
        <v>46.221937308000001</v>
      </c>
    </row>
    <row r="340" spans="2:12">
      <c r="B340"/>
      <c r="C340"/>
      <c r="D340"/>
      <c r="E340"/>
      <c r="F340"/>
      <c r="G340"/>
      <c r="H340"/>
      <c r="I340"/>
      <c r="J340"/>
    </row>
    <row r="341" spans="2:12">
      <c r="B341"/>
      <c r="C341"/>
      <c r="D341"/>
      <c r="E341"/>
      <c r="F341"/>
      <c r="G341"/>
      <c r="H341"/>
      <c r="I341"/>
      <c r="J341"/>
    </row>
    <row r="342" spans="2:12" ht="26.4">
      <c r="B342" s="236" t="s">
        <v>589</v>
      </c>
      <c r="C342" s="239">
        <v>83756</v>
      </c>
      <c r="D342" s="238" t="s">
        <v>590</v>
      </c>
      <c r="E342" s="239" t="s">
        <v>248</v>
      </c>
      <c r="F342" s="239" t="s">
        <v>231</v>
      </c>
      <c r="G342" s="240">
        <v>19.510000000000002</v>
      </c>
      <c r="H342" s="240">
        <v>19.5</v>
      </c>
      <c r="I342" s="239" t="s">
        <v>493</v>
      </c>
      <c r="J342" s="271">
        <v>41974</v>
      </c>
      <c r="K342" s="242">
        <f>SUM(K344)</f>
        <v>19.501705387999998</v>
      </c>
      <c r="L342" s="164">
        <f>K342-H342</f>
        <v>1.7053879999977539E-3</v>
      </c>
    </row>
    <row r="343" spans="2:12" ht="26.4">
      <c r="C343" s="113" t="s">
        <v>268</v>
      </c>
      <c r="D343" s="113" t="s">
        <v>5</v>
      </c>
      <c r="E343" s="113" t="s">
        <v>223</v>
      </c>
      <c r="F343" s="113" t="s">
        <v>266</v>
      </c>
      <c r="G343" s="113" t="s">
        <v>494</v>
      </c>
      <c r="H343" s="113" t="s">
        <v>495</v>
      </c>
      <c r="I343" s="113" t="s">
        <v>496</v>
      </c>
      <c r="J343" s="113" t="s">
        <v>497</v>
      </c>
      <c r="K343" s="113" t="s">
        <v>498</v>
      </c>
    </row>
    <row r="344" spans="2:12" ht="52.8">
      <c r="C344" s="145">
        <v>10713</v>
      </c>
      <c r="D344" s="197" t="str">
        <f>VLOOKUP(C344,INSUMOS_SINAPI_12_14!$A$2:$H$5049,2,0)</f>
        <v>!EM PROCESSO DE DESATIVACAO! GUINDASTE HIDRAULICO VEICULAR, C/LANCA TELESCOPICA DE ACIONAMENTO HIDRAULICO E LANCAS MANUAIS, MOMENTO MAXIMO DE ELEVACAO 23.000 KG, COM PBT A PARTIR DE 18.000 KG, MONTADO SOBRE CAM</v>
      </c>
      <c r="E344" s="113" t="s">
        <v>250</v>
      </c>
      <c r="F344" s="121" t="str">
        <f>VLOOKUP(C344,INSUMOS_SINAPI_12_14!$A$2:$H$5049,4,0)</f>
        <v>UN</v>
      </c>
      <c r="G344" s="115">
        <v>507989.2</v>
      </c>
      <c r="H344" s="180">
        <f>VLOOKUP(C344,INSUMOS_SINAPI_12_14!$A$2:$H$5049,6,0)</f>
        <v>507989.2</v>
      </c>
      <c r="I344" s="272">
        <v>3.8389999999999997E-5</v>
      </c>
      <c r="J344" s="115">
        <v>19.510000000000002</v>
      </c>
      <c r="K344" s="180">
        <f t="shared" ref="K344" si="34">I344*H344</f>
        <v>19.501705387999998</v>
      </c>
    </row>
    <row r="345" spans="2:12">
      <c r="B345"/>
      <c r="C345"/>
      <c r="D345"/>
      <c r="E345"/>
      <c r="F345"/>
      <c r="G345"/>
      <c r="H345"/>
      <c r="I345"/>
      <c r="J345"/>
    </row>
    <row r="346" spans="2:12">
      <c r="B346"/>
      <c r="C346"/>
      <c r="D346"/>
      <c r="E346"/>
      <c r="F346"/>
      <c r="G346"/>
      <c r="H346"/>
      <c r="I346"/>
      <c r="J346"/>
    </row>
    <row r="347" spans="2:12" ht="26.4">
      <c r="B347" s="236" t="s">
        <v>591</v>
      </c>
      <c r="C347" s="239">
        <v>83757</v>
      </c>
      <c r="D347" s="238" t="s">
        <v>592</v>
      </c>
      <c r="E347" s="239" t="s">
        <v>248</v>
      </c>
      <c r="F347" s="239" t="s">
        <v>231</v>
      </c>
      <c r="G347" s="240">
        <v>38.1</v>
      </c>
      <c r="H347" s="240">
        <v>38.090000000000003</v>
      </c>
      <c r="I347" s="239" t="s">
        <v>493</v>
      </c>
      <c r="J347" s="271">
        <v>41974</v>
      </c>
      <c r="K347" s="242">
        <f>SUM(K349)</f>
        <v>38.094110108000002</v>
      </c>
      <c r="L347" s="164">
        <f>K347-H347</f>
        <v>4.110107999999002E-3</v>
      </c>
    </row>
    <row r="348" spans="2:12" ht="26.4">
      <c r="C348" s="458" t="s">
        <v>268</v>
      </c>
      <c r="D348" s="458" t="s">
        <v>5</v>
      </c>
      <c r="E348" s="458" t="s">
        <v>223</v>
      </c>
      <c r="F348" s="458" t="s">
        <v>266</v>
      </c>
      <c r="G348" s="458" t="s">
        <v>494</v>
      </c>
      <c r="H348" s="458" t="s">
        <v>495</v>
      </c>
      <c r="I348" s="458" t="s">
        <v>496</v>
      </c>
      <c r="J348" s="458" t="s">
        <v>497</v>
      </c>
      <c r="K348" s="458" t="s">
        <v>498</v>
      </c>
    </row>
    <row r="349" spans="2:12" ht="52.8">
      <c r="C349" s="145">
        <v>10713</v>
      </c>
      <c r="D349" s="183" t="str">
        <f>VLOOKUP(C349,INSUMOS_SINAPI_12_14!$A$2:$H$5049,2,0)</f>
        <v>!EM PROCESSO DE DESATIVACAO! GUINDASTE HIDRAULICO VEICULAR, C/LANCA TELESCOPICA DE ACIONAMENTO HIDRAULICO E LANCAS MANUAIS, MOMENTO MAXIMO DE ELEVACAO 23.000 KG, COM PBT A PARTIR DE 18.000 KG, MONTADO SOBRE CAM</v>
      </c>
      <c r="E349" s="113" t="s">
        <v>250</v>
      </c>
      <c r="F349" s="121" t="str">
        <f>VLOOKUP(C349,INSUMOS_SINAPI_12_14!$A$2:$H$5049,4,0)</f>
        <v>UN</v>
      </c>
      <c r="G349" s="115">
        <v>507989.2</v>
      </c>
      <c r="H349" s="180">
        <f>VLOOKUP(C349,INSUMOS_SINAPI_12_14!$A$2:$H$5049,6,0)</f>
        <v>507989.2</v>
      </c>
      <c r="I349" s="273">
        <v>7.4989999999999999E-5</v>
      </c>
      <c r="J349" s="115">
        <v>38.1</v>
      </c>
      <c r="K349" s="180">
        <f t="shared" ref="K349" si="35">I349*H349</f>
        <v>38.094110108000002</v>
      </c>
    </row>
    <row r="350" spans="2:12">
      <c r="B350"/>
      <c r="C350"/>
      <c r="D350"/>
      <c r="E350"/>
      <c r="F350"/>
      <c r="G350"/>
      <c r="H350"/>
      <c r="I350"/>
      <c r="J350"/>
    </row>
    <row r="351" spans="2:12">
      <c r="B351"/>
      <c r="C351"/>
      <c r="D351"/>
      <c r="E351"/>
      <c r="F351"/>
      <c r="G351"/>
      <c r="H351"/>
      <c r="I351"/>
      <c r="J351"/>
    </row>
    <row r="352" spans="2:12" ht="26.4">
      <c r="B352" s="236" t="s">
        <v>593</v>
      </c>
      <c r="C352" s="239">
        <v>83758</v>
      </c>
      <c r="D352" s="238" t="s">
        <v>594</v>
      </c>
      <c r="E352" s="239" t="s">
        <v>248</v>
      </c>
      <c r="F352" s="239" t="s">
        <v>231</v>
      </c>
      <c r="G352" s="240">
        <v>45.28</v>
      </c>
      <c r="H352" s="240">
        <v>45.27</v>
      </c>
      <c r="I352" s="239" t="s">
        <v>493</v>
      </c>
      <c r="J352" s="271">
        <v>41974</v>
      </c>
      <c r="K352" s="242">
        <f>SUM(K354)</f>
        <v>45.273199999999996</v>
      </c>
      <c r="L352" s="164">
        <f>K352-H352</f>
        <v>3.1999999999925421E-3</v>
      </c>
    </row>
    <row r="353" spans="2:11" ht="26.4">
      <c r="C353" s="458" t="s">
        <v>268</v>
      </c>
      <c r="D353" s="458" t="s">
        <v>5</v>
      </c>
      <c r="E353" s="458" t="s">
        <v>223</v>
      </c>
      <c r="F353" s="458" t="s">
        <v>266</v>
      </c>
      <c r="G353" s="458" t="s">
        <v>494</v>
      </c>
      <c r="H353" s="458" t="s">
        <v>495</v>
      </c>
      <c r="I353" s="458" t="s">
        <v>496</v>
      </c>
      <c r="J353" s="458" t="s">
        <v>497</v>
      </c>
      <c r="K353" s="458" t="s">
        <v>498</v>
      </c>
    </row>
    <row r="354" spans="2:11">
      <c r="C354" s="145">
        <v>4221</v>
      </c>
      <c r="D354" s="183" t="str">
        <f>VLOOKUP(C354,INSUMOS_SINAPI_12_14!$A$2:$H$5049,2,0)</f>
        <v>OLEO DIESEL COMBUSTIVEL COMUM</v>
      </c>
      <c r="E354" s="113" t="s">
        <v>235</v>
      </c>
      <c r="F354" s="121" t="str">
        <f>VLOOKUP(C354,INSUMOS_SINAPI_12_14!$A$2:$H$5049,4,0)</f>
        <v>L</v>
      </c>
      <c r="G354" s="115">
        <v>2.8</v>
      </c>
      <c r="H354" s="180">
        <f>VLOOKUP(C354,INSUMOS_SINAPI_12_14!$A$2:$H$5049,6,0)</f>
        <v>2.8</v>
      </c>
      <c r="I354" s="275">
        <v>16.169</v>
      </c>
      <c r="J354" s="115">
        <v>45.28</v>
      </c>
      <c r="K354" s="180">
        <f t="shared" ref="K354" si="36">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11" t="e">
        <f>COUNTIF(#REF!,CPU!C387)</f>
        <v>#REF!</v>
      </c>
      <c r="B387" s="234" t="s">
        <v>511</v>
      </c>
      <c r="C387" s="224">
        <v>53527</v>
      </c>
      <c r="D387" s="149" t="s">
        <v>595</v>
      </c>
      <c r="E387" s="148" t="s">
        <v>270</v>
      </c>
      <c r="F387" s="148" t="s">
        <v>519</v>
      </c>
      <c r="G387" s="150">
        <v>48.56</v>
      </c>
      <c r="H387" s="150">
        <v>44.09</v>
      </c>
      <c r="I387" s="148" t="s">
        <v>493</v>
      </c>
      <c r="J387" s="151">
        <v>41974</v>
      </c>
      <c r="K387" s="163">
        <f>SUM(K389)</f>
        <v>44.09102</v>
      </c>
      <c r="L387" s="164">
        <f>K387-H387</f>
        <v>1.0199999999969123E-3</v>
      </c>
    </row>
    <row r="388" spans="1:12" s="3" customFormat="1" ht="26.25" customHeight="1">
      <c r="A388" s="111"/>
      <c r="B388" s="145"/>
      <c r="C388" s="457" t="s">
        <v>268</v>
      </c>
      <c r="D388" s="113" t="s">
        <v>5</v>
      </c>
      <c r="E388" s="113" t="s">
        <v>223</v>
      </c>
      <c r="F388" s="113" t="s">
        <v>266</v>
      </c>
      <c r="G388" s="113" t="s">
        <v>494</v>
      </c>
      <c r="H388" s="113" t="s">
        <v>495</v>
      </c>
      <c r="I388" s="113" t="s">
        <v>496</v>
      </c>
      <c r="J388" s="113" t="s">
        <v>497</v>
      </c>
      <c r="K388" s="113" t="s">
        <v>498</v>
      </c>
    </row>
    <row r="389" spans="1:12">
      <c r="C389" s="225">
        <v>88316</v>
      </c>
      <c r="D389" s="196" t="str">
        <f>VLOOKUP(C389,SERVIÇOS_SINAPI_12_14!$A$2:$H$5049,2,0)</f>
        <v>SERVENTE COM ENCARGOS COMPLEMENTARES</v>
      </c>
      <c r="E389" s="189" t="s">
        <v>246</v>
      </c>
      <c r="F389" s="189" t="str">
        <f>VLOOKUP(C389,SERVIÇOS_SINAPI_12_14!$A$2:$H$5049,4,0)</f>
        <v>H</v>
      </c>
      <c r="G389" s="194">
        <v>12.14</v>
      </c>
      <c r="H389" s="194">
        <f>VLOOKUP(C389,SERVIÇOS_SINAPI_12_14!$A$2:$H$5049,6,0)</f>
        <v>11.02</v>
      </c>
      <c r="I389" s="189">
        <v>4.0010000000000003</v>
      </c>
      <c r="J389" s="194">
        <v>48.56</v>
      </c>
      <c r="K389" s="194">
        <f t="shared" ref="K389" si="37">I389*H389</f>
        <v>44.09102</v>
      </c>
    </row>
    <row r="390" spans="1:12" s="144" customFormat="1">
      <c r="A390" s="181"/>
      <c r="B390"/>
      <c r="C390"/>
      <c r="D390"/>
      <c r="E390"/>
      <c r="F390"/>
      <c r="G390"/>
      <c r="H390"/>
      <c r="I390"/>
      <c r="J390"/>
      <c r="K390"/>
    </row>
    <row r="391" spans="1:12" s="144" customFormat="1">
      <c r="A391" s="181"/>
      <c r="B391"/>
      <c r="C391"/>
      <c r="D391"/>
      <c r="E391"/>
      <c r="F391"/>
      <c r="G391"/>
      <c r="H391"/>
      <c r="I391"/>
      <c r="J391"/>
      <c r="K391"/>
    </row>
    <row r="392" spans="1:12">
      <c r="A392" s="111" t="e">
        <f>COUNTIF(#REF!,CPU!C392)</f>
        <v>#REF!</v>
      </c>
      <c r="B392" s="234" t="s">
        <v>514</v>
      </c>
      <c r="C392" s="224">
        <v>79481</v>
      </c>
      <c r="D392" s="149" t="s">
        <v>596</v>
      </c>
      <c r="E392" s="148" t="s">
        <v>270</v>
      </c>
      <c r="F392" s="148" t="s">
        <v>519</v>
      </c>
      <c r="G392" s="150">
        <v>24.28</v>
      </c>
      <c r="H392" s="150">
        <v>22.04</v>
      </c>
      <c r="I392" s="148" t="s">
        <v>493</v>
      </c>
      <c r="J392" s="151">
        <v>41974</v>
      </c>
      <c r="K392" s="163">
        <f>SUM(K394:K394)</f>
        <v>22.04</v>
      </c>
      <c r="L392" s="164">
        <f>K392-H392</f>
        <v>0</v>
      </c>
    </row>
    <row r="393" spans="1:12" s="3" customFormat="1" ht="29.25" customHeight="1">
      <c r="A393" s="111"/>
      <c r="B393" s="145"/>
      <c r="C393" s="457" t="s">
        <v>268</v>
      </c>
      <c r="D393" s="113" t="s">
        <v>5</v>
      </c>
      <c r="E393" s="113" t="s">
        <v>223</v>
      </c>
      <c r="F393" s="113" t="s">
        <v>266</v>
      </c>
      <c r="G393" s="113" t="s">
        <v>494</v>
      </c>
      <c r="H393" s="113" t="s">
        <v>495</v>
      </c>
      <c r="I393" s="113" t="s">
        <v>496</v>
      </c>
      <c r="J393" s="113" t="s">
        <v>497</v>
      </c>
      <c r="K393" s="113" t="s">
        <v>498</v>
      </c>
    </row>
    <row r="394" spans="1:12">
      <c r="C394" s="225">
        <v>88316</v>
      </c>
      <c r="D394" s="196" t="str">
        <f>VLOOKUP(C394,SERVIÇOS_SINAPI_12_14!$A$2:$H$5049,2,0)</f>
        <v>SERVENTE COM ENCARGOS COMPLEMENTARES</v>
      </c>
      <c r="E394" s="189" t="s">
        <v>246</v>
      </c>
      <c r="F394" s="189" t="str">
        <f>VLOOKUP(C394,SERVIÇOS_SINAPI_12_14!$A$2:$H$5049,4,0)</f>
        <v>H</v>
      </c>
      <c r="G394" s="194">
        <v>12.14</v>
      </c>
      <c r="H394" s="191">
        <f>VLOOKUP(C394,SERVIÇOS_SINAPI_12_14!$A$2:$H$5049,6,0)</f>
        <v>11.02</v>
      </c>
      <c r="I394" s="189">
        <v>2</v>
      </c>
      <c r="J394" s="194">
        <v>24.28</v>
      </c>
      <c r="K394" s="194">
        <f>I394*H394</f>
        <v>22.04</v>
      </c>
    </row>
    <row r="395" spans="1:12">
      <c r="B395"/>
      <c r="C395"/>
      <c r="D395"/>
      <c r="E395"/>
      <c r="F395"/>
      <c r="G395"/>
      <c r="H395"/>
      <c r="I395"/>
      <c r="J395"/>
    </row>
    <row r="396" spans="1:12">
      <c r="B396"/>
      <c r="C396"/>
      <c r="D396"/>
      <c r="E396"/>
      <c r="F396"/>
      <c r="G396"/>
      <c r="H396"/>
      <c r="I396"/>
      <c r="J396"/>
    </row>
    <row r="397" spans="1:12">
      <c r="A397" s="111" t="e">
        <f>COUNTIF(#REF!,CPU!C397)</f>
        <v>#REF!</v>
      </c>
      <c r="B397" s="234" t="s">
        <v>517</v>
      </c>
      <c r="C397" s="224" t="s">
        <v>597</v>
      </c>
      <c r="D397" s="149" t="s">
        <v>598</v>
      </c>
      <c r="E397" s="148" t="s">
        <v>502</v>
      </c>
      <c r="F397" s="148" t="s">
        <v>492</v>
      </c>
      <c r="G397" s="150">
        <v>18.95</v>
      </c>
      <c r="H397" s="150">
        <v>17.8</v>
      </c>
      <c r="I397" s="148" t="s">
        <v>493</v>
      </c>
      <c r="J397" s="151">
        <v>41974</v>
      </c>
      <c r="K397" s="163">
        <f>SUM(K399:K401)</f>
        <v>17.801900000000003</v>
      </c>
      <c r="L397" s="164">
        <f>K397-H397</f>
        <v>1.9000000000026773E-3</v>
      </c>
    </row>
    <row r="398" spans="1:12" s="3" customFormat="1" ht="29.25" customHeight="1">
      <c r="A398" s="111"/>
      <c r="B398" s="145"/>
      <c r="C398" s="457" t="s">
        <v>268</v>
      </c>
      <c r="D398" s="113" t="s">
        <v>5</v>
      </c>
      <c r="E398" s="113" t="s">
        <v>223</v>
      </c>
      <c r="F398" s="113" t="s">
        <v>266</v>
      </c>
      <c r="G398" s="113" t="s">
        <v>494</v>
      </c>
      <c r="H398" s="113" t="s">
        <v>495</v>
      </c>
      <c r="I398" s="113" t="s">
        <v>496</v>
      </c>
      <c r="J398" s="113" t="s">
        <v>497</v>
      </c>
      <c r="K398" s="113" t="s">
        <v>498</v>
      </c>
    </row>
    <row r="399" spans="1:12" ht="26.4">
      <c r="C399" s="225">
        <v>5652</v>
      </c>
      <c r="D399" s="196" t="str">
        <f>VLOOKUP(C399,SERVIÇOS_SINAPI_12_14!$A$2:$H$5049,2,0)</f>
        <v>CONCRETO NAO ESTRUTURAL, CONSUMO 150KG/M3, PREPARO COM BETONEIRA, SEM LANCAMENTO</v>
      </c>
      <c r="E399" s="166" t="s">
        <v>271</v>
      </c>
      <c r="F399" s="189" t="str">
        <f>VLOOKUP(C399,SERVIÇOS_SINAPI_12_14!$A$2:$H$5049,4,0)</f>
        <v>M³</v>
      </c>
      <c r="G399" s="167">
        <v>301.69</v>
      </c>
      <c r="H399" s="194">
        <f>VLOOKUP(C399,SERVIÇOS_SINAPI_12_14!$A$2:$H$5049,6,0)</f>
        <v>294.98</v>
      </c>
      <c r="I399" s="189">
        <v>0.03</v>
      </c>
      <c r="J399" s="184">
        <v>9.0500000000000007</v>
      </c>
      <c r="K399" s="194">
        <f t="shared" ref="K399:K401" si="38">I399*H399</f>
        <v>8.849400000000001</v>
      </c>
    </row>
    <row r="400" spans="1:12">
      <c r="C400" s="231">
        <v>88309</v>
      </c>
      <c r="D400" s="218" t="str">
        <f>VLOOKUP(C400,SERVIÇOS_SINAPI_12_14!$A$2:$H$5049,2,0)</f>
        <v>PEDREIRO COM ENCARGOS COMPLEMENTARES</v>
      </c>
      <c r="E400" s="221" t="s">
        <v>246</v>
      </c>
      <c r="F400" s="219" t="str">
        <f>VLOOKUP(C400,SERVIÇOS_SINAPI_12_14!$A$2:$H$5049,4,0)</f>
        <v>H</v>
      </c>
      <c r="G400" s="222">
        <v>15.32</v>
      </c>
      <c r="H400" s="220">
        <f>VLOOKUP(C400,SERVIÇOS_SINAPI_12_14!$A$2:$H$5049,6,0)</f>
        <v>13.77</v>
      </c>
      <c r="I400" s="219">
        <v>0.25</v>
      </c>
      <c r="J400" s="220">
        <v>3.83</v>
      </c>
      <c r="K400" s="220">
        <f t="shared" si="38"/>
        <v>3.4424999999999999</v>
      </c>
    </row>
    <row r="401" spans="1:12">
      <c r="C401" s="225">
        <v>88316</v>
      </c>
      <c r="D401" s="196" t="str">
        <f>VLOOKUP(C401,SERVIÇOS_SINAPI_12_14!$A$2:$H$5049,2,0)</f>
        <v>SERVENTE COM ENCARGOS COMPLEMENTARES</v>
      </c>
      <c r="E401" s="188" t="s">
        <v>246</v>
      </c>
      <c r="F401" s="189" t="str">
        <f>VLOOKUP(C401,SERVIÇOS_SINAPI_12_14!$A$2:$H$5049,4,0)</f>
        <v>H</v>
      </c>
      <c r="G401" s="190">
        <v>12.14</v>
      </c>
      <c r="H401" s="194">
        <f>VLOOKUP(C401,SERVIÇOS_SINAPI_12_14!$A$2:$H$5049,6,0)</f>
        <v>11.02</v>
      </c>
      <c r="I401" s="189">
        <v>0.5</v>
      </c>
      <c r="J401" s="194">
        <v>6.07</v>
      </c>
      <c r="K401" s="194">
        <f t="shared" si="38"/>
        <v>5.51</v>
      </c>
    </row>
    <row r="402" spans="1:12">
      <c r="B402"/>
      <c r="C402"/>
      <c r="D402"/>
      <c r="E402"/>
      <c r="F402"/>
      <c r="G402"/>
      <c r="H402"/>
      <c r="I402"/>
      <c r="J402"/>
    </row>
    <row r="403" spans="1:12">
      <c r="B403"/>
      <c r="C403"/>
      <c r="D403"/>
      <c r="E403"/>
      <c r="F403"/>
      <c r="G403"/>
      <c r="H403"/>
      <c r="I403"/>
      <c r="J403"/>
    </row>
    <row r="404" spans="1:12" ht="12.75" customHeight="1">
      <c r="A404" s="111" t="e">
        <f>COUNTIF(#REF!,CPU!C404)</f>
        <v>#REF!</v>
      </c>
      <c r="B404" s="234" t="s">
        <v>520</v>
      </c>
      <c r="C404" s="224">
        <v>5651</v>
      </c>
      <c r="D404" s="149" t="s">
        <v>599</v>
      </c>
      <c r="E404" s="148" t="s">
        <v>271</v>
      </c>
      <c r="F404" s="148" t="s">
        <v>492</v>
      </c>
      <c r="G404" s="150">
        <v>24.26</v>
      </c>
      <c r="H404" s="150">
        <v>22.61</v>
      </c>
      <c r="I404" s="148" t="s">
        <v>493</v>
      </c>
      <c r="J404" s="151">
        <v>41974</v>
      </c>
      <c r="K404" s="163">
        <f>SUM(K406:K412)</f>
        <v>22.610865</v>
      </c>
      <c r="L404" s="164">
        <f>K404-H404</f>
        <v>8.6500000000100385E-4</v>
      </c>
    </row>
    <row r="405" spans="1:12" s="3" customFormat="1" ht="27" customHeight="1">
      <c r="A405" s="111"/>
      <c r="B405" s="145"/>
      <c r="C405" s="457" t="s">
        <v>268</v>
      </c>
      <c r="D405" s="113" t="s">
        <v>5</v>
      </c>
      <c r="E405" s="113" t="s">
        <v>223</v>
      </c>
      <c r="F405" s="113" t="s">
        <v>266</v>
      </c>
      <c r="G405" s="113" t="s">
        <v>494</v>
      </c>
      <c r="H405" s="113" t="s">
        <v>495</v>
      </c>
      <c r="I405" s="113" t="s">
        <v>496</v>
      </c>
      <c r="J405" s="113" t="s">
        <v>497</v>
      </c>
      <c r="K405" s="113" t="s">
        <v>498</v>
      </c>
    </row>
    <row r="406" spans="1:12" ht="12.75" customHeight="1">
      <c r="C406" s="225">
        <v>88239</v>
      </c>
      <c r="D406" s="196" t="str">
        <f>VLOOKUP(C406,SERVIÇOS_SINAPI_12_14!$A$2:$H$5049,2,0)</f>
        <v>AJUDANTE DE CARPINTEIRO COM ENCARGOS COMPLEMENTARES</v>
      </c>
      <c r="E406" s="189" t="s">
        <v>246</v>
      </c>
      <c r="F406" s="189" t="str">
        <f>VLOOKUP(C406,SERVIÇOS_SINAPI_12_14!$A$2:$H$5049,4,0)</f>
        <v>H</v>
      </c>
      <c r="G406" s="194">
        <v>12.48</v>
      </c>
      <c r="H406" s="194">
        <f>VLOOKUP(C406,SERVIÇOS_SINAPI_12_14!$A$2:$H$5049,6,0)</f>
        <v>11.31</v>
      </c>
      <c r="I406" s="189">
        <v>0.22500000000000001</v>
      </c>
      <c r="J406" s="194">
        <v>2.81</v>
      </c>
      <c r="K406" s="194">
        <f t="shared" ref="K406:K412" si="39">I406*H406</f>
        <v>2.5447500000000001</v>
      </c>
    </row>
    <row r="407" spans="1:12" ht="12.75" customHeight="1">
      <c r="C407" s="225">
        <v>88262</v>
      </c>
      <c r="D407" s="196" t="str">
        <f>VLOOKUP(C407,SERVIÇOS_SINAPI_12_14!$A$2:$H$5049,2,0)</f>
        <v>CARPINTEIRO DE FORMAS COM ENCARGOS COMPLEMENTARES</v>
      </c>
      <c r="E407" s="189" t="s">
        <v>246</v>
      </c>
      <c r="F407" s="189" t="str">
        <f>VLOOKUP(C407,SERVIÇOS_SINAPI_12_14!$A$2:$H$5049,4,0)</f>
        <v>H</v>
      </c>
      <c r="G407" s="194">
        <v>15.32</v>
      </c>
      <c r="H407" s="194">
        <f>VLOOKUP(C407,SERVIÇOS_SINAPI_12_14!$A$2:$H$5049,6,0)</f>
        <v>13.77</v>
      </c>
      <c r="I407" s="209">
        <v>0.90049999999999997</v>
      </c>
      <c r="J407" s="194">
        <v>13.79</v>
      </c>
      <c r="K407" s="194">
        <f t="shared" si="39"/>
        <v>12.399884999999999</v>
      </c>
    </row>
    <row r="408" spans="1:12" s="144" customFormat="1" ht="12.75" customHeight="1">
      <c r="A408" s="181"/>
      <c r="B408" s="159"/>
      <c r="C408" s="226">
        <v>2692</v>
      </c>
      <c r="D408" s="183" t="str">
        <f>VLOOKUP(C408,INSUMOS_SINAPI_12_14!$A$2:$H$5049,2,0)</f>
        <v>DESMOLDANTE PROTETOR PARA FORMAS DE MADEIRA, DE BASE OLEOSA EMULSIONADA EM AGUA</v>
      </c>
      <c r="E408" s="121" t="s">
        <v>235</v>
      </c>
      <c r="F408" s="121" t="str">
        <f>VLOOKUP(C408,INSUMOS_SINAPI_12_14!$A$2:$H$5049,4,0)</f>
        <v>L</v>
      </c>
      <c r="G408" s="180">
        <v>4.7</v>
      </c>
      <c r="H408" s="180">
        <f>VLOOKUP(C408,INSUMOS_SINAPI_12_14!$A$2:$H$5049,6,0)</f>
        <v>4.7</v>
      </c>
      <c r="I408" s="121">
        <v>0.1</v>
      </c>
      <c r="J408" s="180">
        <v>0.47</v>
      </c>
      <c r="K408" s="180">
        <f t="shared" si="39"/>
        <v>0.47000000000000003</v>
      </c>
    </row>
    <row r="409" spans="1:12" ht="12.75" customHeight="1">
      <c r="C409" s="225">
        <v>4491</v>
      </c>
      <c r="D409" s="183" t="str">
        <f>VLOOKUP(C409,INSUMOS_SINAPI_12_14!$A$2:$H$5049,2,0)</f>
        <v>PECA DE MADEIRA NATIVA / REGIONAL 7,5 X 7,5CM (3X3) NAO APARELHADA (P/FORMA)</v>
      </c>
      <c r="E409" s="113" t="s">
        <v>235</v>
      </c>
      <c r="F409" s="121" t="str">
        <f>VLOOKUP(C409,INSUMOS_SINAPI_12_14!$A$2:$H$5049,4,0)</f>
        <v>M</v>
      </c>
      <c r="G409" s="115">
        <v>2.81</v>
      </c>
      <c r="H409" s="180">
        <f>VLOOKUP(C409,INSUMOS_SINAPI_12_14!$A$2:$H$5049,6,0)</f>
        <v>2.81</v>
      </c>
      <c r="I409" s="113">
        <v>0.27500000000000002</v>
      </c>
      <c r="J409" s="115">
        <v>0.77</v>
      </c>
      <c r="K409" s="180">
        <f t="shared" si="39"/>
        <v>0.77275000000000005</v>
      </c>
    </row>
    <row r="410" spans="1:12" ht="12.75" customHeight="1">
      <c r="C410" s="225">
        <v>4502</v>
      </c>
      <c r="D410" s="183" t="str">
        <f>VLOOKUP(C410,INSUMOS_SINAPI_12_14!$A$2:$H$5049,2,0)</f>
        <v>PECA DE MADEIRA NATIVA/REGIONAL 2,5 X 5CM (1X2") NAO APARELHADA (SARRAFO P/FORMA)</v>
      </c>
      <c r="E410" s="113" t="s">
        <v>235</v>
      </c>
      <c r="F410" s="121" t="str">
        <f>VLOOKUP(C410,INSUMOS_SINAPI_12_14!$A$2:$H$5049,4,0)</f>
        <v>M</v>
      </c>
      <c r="G410" s="115">
        <v>0.99</v>
      </c>
      <c r="H410" s="180">
        <f>VLOOKUP(C410,INSUMOS_SINAPI_12_14!$A$2:$H$5049,6,0)</f>
        <v>0.99</v>
      </c>
      <c r="I410" s="113">
        <v>0.24</v>
      </c>
      <c r="J410" s="115">
        <v>0.24</v>
      </c>
      <c r="K410" s="180">
        <f t="shared" si="39"/>
        <v>0.23759999999999998</v>
      </c>
    </row>
    <row r="411" spans="1:12" ht="12.75" customHeight="1">
      <c r="C411" s="225">
        <v>5061</v>
      </c>
      <c r="D411" s="183" t="str">
        <f>VLOOKUP(C411,INSUMOS_SINAPI_12_14!$A$2:$H$5049,2,0)</f>
        <v>PREGO POLIDO COM CABECA 18 X 27</v>
      </c>
      <c r="E411" s="113" t="s">
        <v>235</v>
      </c>
      <c r="F411" s="121" t="str">
        <f>VLOOKUP(C411,INSUMOS_SINAPI_12_14!$A$2:$H$5049,4,0)</f>
        <v>KG</v>
      </c>
      <c r="G411" s="115">
        <v>7.5</v>
      </c>
      <c r="H411" s="180">
        <f>VLOOKUP(C411,INSUMOS_SINAPI_12_14!$A$2:$H$5049,6,0)</f>
        <v>7.5</v>
      </c>
      <c r="I411" s="113">
        <v>0.15</v>
      </c>
      <c r="J411" s="115">
        <v>1.1299999999999999</v>
      </c>
      <c r="K411" s="180">
        <f t="shared" si="39"/>
        <v>1.125</v>
      </c>
    </row>
    <row r="412" spans="1:12" ht="12.75" customHeight="1">
      <c r="C412" s="225">
        <v>6189</v>
      </c>
      <c r="D412" s="183" t="str">
        <f>VLOOKUP(C412,INSUMOS_SINAPI_12_14!$A$2:$H$5049,2,0)</f>
        <v>TABUA MADEIRA 2A QUALIDADE 2,5 X 30,0CM (1 X 12") NAO APARELHADA</v>
      </c>
      <c r="E412" s="113" t="s">
        <v>235</v>
      </c>
      <c r="F412" s="121" t="str">
        <f>VLOOKUP(C412,INSUMOS_SINAPI_12_14!$A$2:$H$5049,4,0)</f>
        <v>M</v>
      </c>
      <c r="G412" s="115">
        <v>6.39</v>
      </c>
      <c r="H412" s="180">
        <f>VLOOKUP(C412,INSUMOS_SINAPI_12_14!$A$2:$H$5049,6,0)</f>
        <v>6.39</v>
      </c>
      <c r="I412" s="113">
        <v>0.79200000000000004</v>
      </c>
      <c r="J412" s="115">
        <v>5.0599999999999996</v>
      </c>
      <c r="K412" s="180">
        <f t="shared" si="39"/>
        <v>5.06088</v>
      </c>
    </row>
    <row r="413" spans="1:12" ht="12.75" customHeight="1">
      <c r="B413"/>
      <c r="C413"/>
      <c r="D413"/>
      <c r="E413"/>
      <c r="F413"/>
      <c r="G413"/>
      <c r="H413"/>
      <c r="I413"/>
      <c r="J413"/>
    </row>
    <row r="414" spans="1:12" ht="12.75" customHeight="1">
      <c r="B414"/>
      <c r="C414"/>
      <c r="D414"/>
      <c r="E414"/>
      <c r="F414"/>
      <c r="G414"/>
      <c r="H414"/>
      <c r="I414"/>
      <c r="J414"/>
    </row>
    <row r="415" spans="1:12" ht="26.4">
      <c r="A415" s="111" t="e">
        <f>COUNTIF(#REF!,CPU!C415)</f>
        <v>#REF!</v>
      </c>
      <c r="B415" s="234" t="s">
        <v>523</v>
      </c>
      <c r="C415" s="224" t="s">
        <v>600</v>
      </c>
      <c r="D415" s="149" t="s">
        <v>601</v>
      </c>
      <c r="E415" s="148" t="s">
        <v>271</v>
      </c>
      <c r="F415" s="148" t="s">
        <v>519</v>
      </c>
      <c r="G415" s="150">
        <v>443.88</v>
      </c>
      <c r="H415" s="150">
        <v>437.42</v>
      </c>
      <c r="I415" s="148" t="s">
        <v>493</v>
      </c>
      <c r="J415" s="151">
        <v>41974</v>
      </c>
      <c r="K415" s="163">
        <f>SUM(K417:K423)</f>
        <v>437.41501865799995</v>
      </c>
      <c r="L415" s="164">
        <f>K415-H415</f>
        <v>-4.9813420000646147E-3</v>
      </c>
    </row>
    <row r="416" spans="1:12" s="3" customFormat="1" ht="29.25" customHeight="1">
      <c r="A416" s="111"/>
      <c r="B416" s="145"/>
      <c r="C416" s="457" t="s">
        <v>268</v>
      </c>
      <c r="D416" s="113" t="s">
        <v>5</v>
      </c>
      <c r="E416" s="113" t="s">
        <v>223</v>
      </c>
      <c r="F416" s="113" t="s">
        <v>266</v>
      </c>
      <c r="G416" s="113" t="s">
        <v>494</v>
      </c>
      <c r="H416" s="113" t="s">
        <v>495</v>
      </c>
      <c r="I416" s="113" t="s">
        <v>496</v>
      </c>
      <c r="J416" s="113" t="s">
        <v>497</v>
      </c>
      <c r="K416" s="113" t="s">
        <v>498</v>
      </c>
    </row>
    <row r="417" spans="1:12">
      <c r="C417" s="225">
        <v>88291</v>
      </c>
      <c r="D417" s="196" t="str">
        <f>VLOOKUP(C417,SERVIÇOS_SINAPI_12_14!$A$2:$H$5049,2,0)</f>
        <v>OPERADOR DE BETONEIRA (CAMINHÃO) COM ENCARGOS COMPLEMENTARES</v>
      </c>
      <c r="E417" s="189" t="s">
        <v>246</v>
      </c>
      <c r="F417" s="189" t="str">
        <f>VLOOKUP(C417,SERVIÇOS_SINAPI_12_14!$A$2:$H$5049,4,0)</f>
        <v>H</v>
      </c>
      <c r="G417" s="194">
        <v>15</v>
      </c>
      <c r="H417" s="194">
        <f>VLOOKUP(C417,SERVIÇOS_SINAPI_12_14!$A$2:$H$5049,6,0)</f>
        <v>13.444990000000001</v>
      </c>
      <c r="I417" s="207">
        <v>1.8342000000000001</v>
      </c>
      <c r="J417" s="194">
        <v>27.5</v>
      </c>
      <c r="K417" s="194">
        <f t="shared" ref="K417:K423" si="40">I417*H417</f>
        <v>24.660800658000003</v>
      </c>
    </row>
    <row r="418" spans="1:12">
      <c r="C418" s="225">
        <v>88316</v>
      </c>
      <c r="D418" s="196" t="str">
        <f>VLOOKUP(C418,SERVIÇOS_SINAPI_12_14!$A$2:$H$5049,2,0)</f>
        <v>SERVENTE COM ENCARGOS COMPLEMENTARES</v>
      </c>
      <c r="E418" s="189" t="s">
        <v>246</v>
      </c>
      <c r="F418" s="189" t="str">
        <f>VLOOKUP(C418,SERVIÇOS_SINAPI_12_14!$A$2:$H$5049,4,0)</f>
        <v>H</v>
      </c>
      <c r="G418" s="194">
        <v>12.14</v>
      </c>
      <c r="H418" s="194">
        <f>VLOOKUP(C418,SERVIÇOS_SINAPI_12_14!$A$2:$H$5049,6,0)</f>
        <v>11.02</v>
      </c>
      <c r="I418" s="189">
        <v>3.2378</v>
      </c>
      <c r="J418" s="194">
        <v>39.31</v>
      </c>
      <c r="K418" s="194">
        <f t="shared" si="40"/>
        <v>35.680555999999996</v>
      </c>
    </row>
    <row r="419" spans="1:12" s="144" customFormat="1">
      <c r="A419" s="181"/>
      <c r="B419" s="159"/>
      <c r="C419" s="226">
        <v>370</v>
      </c>
      <c r="D419" s="183" t="str">
        <f>VLOOKUP(C419,INSUMOS_SINAPI_12_14!$A$2:$H$5049,2,0)</f>
        <v>AREIA MEDIA - POSTO JAZIDA/FORNECEDOR (SEM FRETE)</v>
      </c>
      <c r="E419" s="121" t="s">
        <v>235</v>
      </c>
      <c r="F419" s="121" t="str">
        <f>VLOOKUP(C419,INSUMOS_SINAPI_12_14!$A$2:$H$5049,4,0)</f>
        <v>M³</v>
      </c>
      <c r="G419" s="180">
        <v>57.5</v>
      </c>
      <c r="H419" s="180">
        <f>VLOOKUP(C419,INSUMOS_SINAPI_12_14!$A$2:$H$5049,6,0)</f>
        <v>57.5</v>
      </c>
      <c r="I419" s="121">
        <v>0.8669</v>
      </c>
      <c r="J419" s="180">
        <v>49.85</v>
      </c>
      <c r="K419" s="180">
        <f t="shared" si="40"/>
        <v>49.84675</v>
      </c>
    </row>
    <row r="420" spans="1:12">
      <c r="C420" s="225">
        <v>1379</v>
      </c>
      <c r="D420" s="183" t="str">
        <f>VLOOKUP(C420,INSUMOS_SINAPI_12_14!$A$2:$H$5049,2,0)</f>
        <v>CIMENTO PORTLAND COMPOSTO CP II-32</v>
      </c>
      <c r="E420" s="113" t="s">
        <v>235</v>
      </c>
      <c r="F420" s="121" t="str">
        <f>VLOOKUP(C420,INSUMOS_SINAPI_12_14!$A$2:$H$5049,4,0)</f>
        <v>KG</v>
      </c>
      <c r="G420" s="115">
        <v>0.64</v>
      </c>
      <c r="H420" s="180">
        <f>VLOOKUP(C420,INSUMOS_SINAPI_12_14!$A$2:$H$5049,6,0)</f>
        <v>0.64</v>
      </c>
      <c r="I420" s="113">
        <v>349</v>
      </c>
      <c r="J420" s="115">
        <v>223.36</v>
      </c>
      <c r="K420" s="180">
        <f t="shared" si="40"/>
        <v>223.36</v>
      </c>
    </row>
    <row r="421" spans="1:12">
      <c r="C421" s="225">
        <v>4718</v>
      </c>
      <c r="D421" s="183" t="str">
        <f>VLOOKUP(C421,INSUMOS_SINAPI_12_14!$A$2:$H$5049,2,0)</f>
        <v>PEDRA BRITADA N. 2 (POSTO PEDREIRA/FORNECEDOR, SEM FRETE)</v>
      </c>
      <c r="E421" s="113" t="s">
        <v>235</v>
      </c>
      <c r="F421" s="121" t="str">
        <f>VLOOKUP(C421,INSUMOS_SINAPI_12_14!$A$2:$H$5049,4,0)</f>
        <v>M³</v>
      </c>
      <c r="G421" s="115">
        <v>105</v>
      </c>
      <c r="H421" s="180">
        <f>VLOOKUP(C421,INSUMOS_SINAPI_12_14!$A$2:$H$5049,6,0)</f>
        <v>105</v>
      </c>
      <c r="I421" s="113">
        <v>0.20899999999999999</v>
      </c>
      <c r="J421" s="115">
        <v>21.95</v>
      </c>
      <c r="K421" s="180">
        <f t="shared" si="40"/>
        <v>21.945</v>
      </c>
    </row>
    <row r="422" spans="1:12">
      <c r="C422" s="225">
        <v>4721</v>
      </c>
      <c r="D422" s="183" t="str">
        <f>VLOOKUP(C422,INSUMOS_SINAPI_12_14!$A$2:$H$5049,2,0)</f>
        <v>PEDRA BRITADA N. 1 (POSTO PEDREIRA/FORNECEDOR, SEM FRETE)</v>
      </c>
      <c r="E422" s="113" t="s">
        <v>235</v>
      </c>
      <c r="F422" s="121" t="str">
        <f>VLOOKUP(C422,INSUMOS_SINAPI_12_14!$A$2:$H$5049,4,0)</f>
        <v>M³</v>
      </c>
      <c r="G422" s="115">
        <v>117</v>
      </c>
      <c r="H422" s="180">
        <f>VLOOKUP(C422,INSUMOS_SINAPI_12_14!$A$2:$H$5049,6,0)</f>
        <v>117</v>
      </c>
      <c r="I422" s="113">
        <v>0.627</v>
      </c>
      <c r="J422" s="115">
        <v>73.36</v>
      </c>
      <c r="K422" s="180">
        <f t="shared" si="40"/>
        <v>73.358999999999995</v>
      </c>
    </row>
    <row r="423" spans="1:12" ht="26.4">
      <c r="C423" s="225">
        <v>10533</v>
      </c>
      <c r="D423" s="183" t="str">
        <f>VLOOKUP(C423,INSUMOS_SINAPI_12_14!$A$2:$H$5049,2,0)</f>
        <v>BETONEIRA 580 L COM MOTOR ELETRICO TRIFASICO, POTENCIA DE 7,5 HP, COM CARREGADOR MECANICO (LOCACAO)</v>
      </c>
      <c r="E423" s="113" t="s">
        <v>250</v>
      </c>
      <c r="F423" s="121" t="str">
        <f>VLOOKUP(C423,INSUMOS_SINAPI_12_14!$A$2:$H$5049,4,0)</f>
        <v>H</v>
      </c>
      <c r="G423" s="115">
        <v>4.67</v>
      </c>
      <c r="H423" s="180">
        <f>VLOOKUP(C423,INSUMOS_SINAPI_12_14!$A$2:$H$5049,6,0)</f>
        <v>4.67</v>
      </c>
      <c r="I423" s="113">
        <v>1.8335999999999999</v>
      </c>
      <c r="J423" s="115">
        <v>8.56</v>
      </c>
      <c r="K423" s="180">
        <f t="shared" si="40"/>
        <v>8.562911999999999</v>
      </c>
    </row>
    <row r="424" spans="1:12">
      <c r="B424"/>
      <c r="C424"/>
      <c r="D424"/>
      <c r="E424"/>
      <c r="F424"/>
      <c r="G424"/>
      <c r="H424"/>
      <c r="I424"/>
      <c r="J424"/>
    </row>
    <row r="425" spans="1:12">
      <c r="B425"/>
      <c r="C425"/>
      <c r="D425"/>
      <c r="E425"/>
      <c r="F425"/>
      <c r="G425"/>
      <c r="H425"/>
      <c r="I425"/>
      <c r="J425"/>
    </row>
    <row r="426" spans="1:12" ht="26.4">
      <c r="A426" s="111" t="e">
        <f>COUNTIF(#REF!,CPU!C426)</f>
        <v>#REF!</v>
      </c>
      <c r="B426" s="234" t="s">
        <v>525</v>
      </c>
      <c r="C426" s="224" t="s">
        <v>528</v>
      </c>
      <c r="D426" s="149" t="s">
        <v>529</v>
      </c>
      <c r="E426" s="148" t="s">
        <v>271</v>
      </c>
      <c r="F426" s="148" t="s">
        <v>238</v>
      </c>
      <c r="G426" s="150">
        <v>6.72</v>
      </c>
      <c r="H426" s="150">
        <v>6.44</v>
      </c>
      <c r="I426" s="148" t="s">
        <v>493</v>
      </c>
      <c r="J426" s="151">
        <v>41974</v>
      </c>
      <c r="K426" s="163">
        <f>SUM(K428:K431)</f>
        <v>6.4441230000000003</v>
      </c>
      <c r="L426" s="164">
        <f>K426-H426</f>
        <v>4.1229999999998768E-3</v>
      </c>
    </row>
    <row r="427" spans="1:12" s="3" customFormat="1" ht="28.5" customHeight="1">
      <c r="A427" s="111"/>
      <c r="B427" s="145"/>
      <c r="C427" s="457" t="s">
        <v>268</v>
      </c>
      <c r="D427" s="113" t="s">
        <v>5</v>
      </c>
      <c r="E427" s="113" t="s">
        <v>223</v>
      </c>
      <c r="F427" s="113" t="s">
        <v>266</v>
      </c>
      <c r="G427" s="113" t="s">
        <v>494</v>
      </c>
      <c r="H427" s="113" t="s">
        <v>495</v>
      </c>
      <c r="I427" s="113" t="s">
        <v>496</v>
      </c>
      <c r="J427" s="113" t="s">
        <v>497</v>
      </c>
      <c r="K427" s="113" t="s">
        <v>498</v>
      </c>
    </row>
    <row r="428" spans="1:12">
      <c r="C428" s="227">
        <v>88238</v>
      </c>
      <c r="D428" s="196" t="str">
        <f>VLOOKUP(C428,SERVIÇOS_SINAPI_12_14!$A$2:$H$5049,2,0)</f>
        <v>AJUDANTE DE ARMADOR COM ENCARGOS COMPLEMENTARES</v>
      </c>
      <c r="E428" s="189" t="s">
        <v>246</v>
      </c>
      <c r="F428" s="189" t="str">
        <f>VLOOKUP(C428,SERVIÇOS_SINAPI_12_14!$A$2:$H$5049,4,0)</f>
        <v>H</v>
      </c>
      <c r="G428" s="189">
        <v>12.48</v>
      </c>
      <c r="H428" s="191">
        <f>VLOOKUP(C428,SERVIÇOS_SINAPI_12_14!$A$2:$H$5049,6,0)</f>
        <v>11.31</v>
      </c>
      <c r="I428" s="188">
        <v>0.1</v>
      </c>
      <c r="J428" s="198">
        <v>1.25</v>
      </c>
      <c r="K428" s="198">
        <f>I428*H428</f>
        <v>1.131</v>
      </c>
    </row>
    <row r="429" spans="1:12">
      <c r="C429" s="227">
        <v>88245</v>
      </c>
      <c r="D429" s="196" t="str">
        <f>VLOOKUP(C429,SERVIÇOS_SINAPI_12_14!$A$2:$H$5049,2,0)</f>
        <v>ARMADOR COM ENCARGOS COMPLEMENTARES</v>
      </c>
      <c r="E429" s="189" t="s">
        <v>246</v>
      </c>
      <c r="F429" s="189" t="str">
        <f>VLOOKUP(C429,SERVIÇOS_SINAPI_12_14!$A$2:$H$5049,4,0)</f>
        <v>H</v>
      </c>
      <c r="G429" s="189">
        <v>15.32</v>
      </c>
      <c r="H429" s="191">
        <f>VLOOKUP(C429,SERVIÇOS_SINAPI_12_14!$A$2:$H$5049,6,0)</f>
        <v>13.77</v>
      </c>
      <c r="I429" s="210">
        <v>9.9900000000000003E-2</v>
      </c>
      <c r="J429" s="198">
        <v>1.53</v>
      </c>
      <c r="K429" s="198">
        <f>I429*H429</f>
        <v>1.375623</v>
      </c>
    </row>
    <row r="430" spans="1:12">
      <c r="C430" s="225">
        <v>34</v>
      </c>
      <c r="D430" s="158" t="str">
        <f>VLOOKUP(C430,INSUMOS_SINAPI_12_14!$A$2:$H$5049,2,0)</f>
        <v>ACO CA-50, 10,0 MM, VERGALHAO</v>
      </c>
      <c r="E430" s="140" t="s">
        <v>235</v>
      </c>
      <c r="F430" s="121" t="str">
        <f>VLOOKUP(C430,INSUMOS_SINAPI_12_14!$A$2:$H$5049,4,0)</f>
        <v>KG</v>
      </c>
      <c r="G430" s="195">
        <v>3.39</v>
      </c>
      <c r="H430" s="162">
        <f>VLOOKUP(C430,INSUMOS_SINAPI_12_14!$A$2:$H$5049,6,0)</f>
        <v>3.39</v>
      </c>
      <c r="I430" s="140">
        <v>1.1000000000000001</v>
      </c>
      <c r="J430" s="195">
        <v>3.73</v>
      </c>
      <c r="K430" s="195">
        <f>I430*H430</f>
        <v>3.7290000000000005</v>
      </c>
    </row>
    <row r="431" spans="1:12">
      <c r="C431" s="225">
        <v>337</v>
      </c>
      <c r="D431" s="158" t="str">
        <f>VLOOKUP(C431,INSUMOS_SINAPI_12_14!$A$2:$H$5049,2,0)</f>
        <v>ARAME RECOZIDO 18 BWG, 1,25 MM (0,01 KG/M)</v>
      </c>
      <c r="E431" s="140" t="s">
        <v>235</v>
      </c>
      <c r="F431" s="121" t="str">
        <f>VLOOKUP(C431,INSUMOS_SINAPI_12_14!$A$2:$H$5049,4,0)</f>
        <v>KG</v>
      </c>
      <c r="G431" s="195">
        <v>6.95</v>
      </c>
      <c r="H431" s="162">
        <f>VLOOKUP(C431,INSUMOS_SINAPI_12_14!$A$2:$H$5049,6,0)</f>
        <v>6.95</v>
      </c>
      <c r="I431" s="140">
        <v>0.03</v>
      </c>
      <c r="J431" s="195">
        <v>0.21</v>
      </c>
      <c r="K431" s="195">
        <f>I431*H431</f>
        <v>0.20849999999999999</v>
      </c>
    </row>
    <row r="432" spans="1:12">
      <c r="B432"/>
      <c r="C432"/>
      <c r="D432"/>
      <c r="E432"/>
      <c r="F432"/>
      <c r="G432"/>
      <c r="H432"/>
      <c r="I432"/>
      <c r="J432"/>
    </row>
    <row r="433" spans="1:12">
      <c r="B433"/>
      <c r="C433"/>
      <c r="D433"/>
      <c r="E433"/>
      <c r="F433"/>
      <c r="G433"/>
      <c r="H433"/>
      <c r="I433"/>
      <c r="J433"/>
    </row>
    <row r="434" spans="1:12" ht="12.75" customHeight="1">
      <c r="A434" s="111" t="e">
        <f>COUNTIF(#REF!,CPU!C434)</f>
        <v>#REF!</v>
      </c>
      <c r="B434" s="234" t="s">
        <v>527</v>
      </c>
      <c r="C434" s="224" t="s">
        <v>503</v>
      </c>
      <c r="D434" s="149" t="s">
        <v>576</v>
      </c>
      <c r="E434" s="148" t="s">
        <v>271</v>
      </c>
      <c r="F434" s="148" t="s">
        <v>519</v>
      </c>
      <c r="G434" s="150">
        <v>80.42</v>
      </c>
      <c r="H434" s="150">
        <v>72.84</v>
      </c>
      <c r="I434" s="148" t="s">
        <v>493</v>
      </c>
      <c r="J434" s="151">
        <v>41974</v>
      </c>
      <c r="K434" s="163">
        <f>SUM(K436:K438)</f>
        <v>72.83954</v>
      </c>
      <c r="L434" s="164">
        <f>K434-H434</f>
        <v>-4.6000000000390173E-4</v>
      </c>
    </row>
    <row r="435" spans="1:12" s="3" customFormat="1" ht="28.5" customHeight="1">
      <c r="A435" s="111"/>
      <c r="B435" s="145"/>
      <c r="C435" s="457" t="s">
        <v>268</v>
      </c>
      <c r="D435" s="113" t="s">
        <v>5</v>
      </c>
      <c r="E435" s="113" t="s">
        <v>223</v>
      </c>
      <c r="F435" s="113" t="s">
        <v>266</v>
      </c>
      <c r="G435" s="113" t="s">
        <v>494</v>
      </c>
      <c r="H435" s="113" t="s">
        <v>495</v>
      </c>
      <c r="I435" s="113" t="s">
        <v>496</v>
      </c>
      <c r="J435" s="113" t="s">
        <v>497</v>
      </c>
      <c r="K435" s="113" t="s">
        <v>498</v>
      </c>
    </row>
    <row r="436" spans="1:12" ht="12.75" customHeight="1">
      <c r="C436" s="225">
        <v>88309</v>
      </c>
      <c r="D436" s="196" t="str">
        <f>VLOOKUP(C436,SERVIÇOS_SINAPI_12_14!$A$2:$H$5049,2,0)</f>
        <v>PEDREIRO COM ENCARGOS COMPLEMENTARES</v>
      </c>
      <c r="E436" s="189" t="s">
        <v>246</v>
      </c>
      <c r="F436" s="189" t="str">
        <f>VLOOKUP(C436,SERVIÇOS_SINAPI_12_14!$A$2:$H$5049,4,0)</f>
        <v>H</v>
      </c>
      <c r="G436" s="194">
        <v>15.32</v>
      </c>
      <c r="H436" s="194">
        <f>VLOOKUP(C436,SERVIÇOS_SINAPI_12_14!$A$2:$H$5049,6,0)</f>
        <v>13.77</v>
      </c>
      <c r="I436" s="189">
        <v>1.65</v>
      </c>
      <c r="J436" s="194">
        <v>25.28</v>
      </c>
      <c r="K436" s="194">
        <f t="shared" ref="K436:K438" si="41">I436*H436</f>
        <v>22.720499999999998</v>
      </c>
    </row>
    <row r="437" spans="1:12" ht="12.75" customHeight="1">
      <c r="C437" s="225">
        <v>88316</v>
      </c>
      <c r="D437" s="196" t="str">
        <f>VLOOKUP(C437,SERVIÇOS_SINAPI_12_14!$A$2:$H$5049,2,0)</f>
        <v>SERVENTE COM ENCARGOS COMPLEMENTARES</v>
      </c>
      <c r="E437" s="189" t="s">
        <v>246</v>
      </c>
      <c r="F437" s="189" t="str">
        <f>VLOOKUP(C437,SERVIÇOS_SINAPI_12_14!$A$2:$H$5049,4,0)</f>
        <v>H</v>
      </c>
      <c r="G437" s="194">
        <v>12.14</v>
      </c>
      <c r="H437" s="194">
        <f>VLOOKUP(C437,SERVIÇOS_SINAPI_12_14!$A$2:$H$5049,6,0)</f>
        <v>11.02</v>
      </c>
      <c r="I437" s="208">
        <v>4.5019999999999998</v>
      </c>
      <c r="J437" s="194">
        <v>54.63</v>
      </c>
      <c r="K437" s="194">
        <f t="shared" si="41"/>
        <v>49.612039999999993</v>
      </c>
    </row>
    <row r="438" spans="1:12" ht="12.75" customHeight="1">
      <c r="C438" s="225">
        <v>10485</v>
      </c>
      <c r="D438" s="183" t="str">
        <f>VLOOKUP(C438,INSUMOS_SINAPI_12_14!$A$2:$H$5049,2,0)</f>
        <v>VIBRADOR DE IMERSAO C/ MOTOR ELETRICO 2HP MONOFASICO QUALQUER DIAM C/ MANGOTE</v>
      </c>
      <c r="E438" s="113" t="s">
        <v>250</v>
      </c>
      <c r="F438" s="121" t="str">
        <f>VLOOKUP(C438,INSUMOS_SINAPI_12_14!$A$2:$H$5049,4,0)</f>
        <v>H</v>
      </c>
      <c r="G438" s="115">
        <v>1.69</v>
      </c>
      <c r="H438" s="180">
        <f>VLOOKUP(C438,INSUMOS_SINAPI_12_14!$A$2:$H$5049,6,0)</f>
        <v>1.69</v>
      </c>
      <c r="I438" s="113">
        <v>0.3</v>
      </c>
      <c r="J438" s="115">
        <v>0.51</v>
      </c>
      <c r="K438" s="180">
        <f t="shared" si="41"/>
        <v>0.50700000000000001</v>
      </c>
    </row>
    <row r="439" spans="1:12" ht="12.75" customHeight="1">
      <c r="B439"/>
      <c r="C439"/>
      <c r="D439"/>
      <c r="E439"/>
      <c r="F439"/>
      <c r="G439"/>
      <c r="H439"/>
      <c r="I439"/>
      <c r="J439"/>
    </row>
    <row r="440" spans="1:12" ht="12.75" customHeight="1">
      <c r="B440"/>
      <c r="C440"/>
      <c r="D440"/>
      <c r="E440"/>
      <c r="F440"/>
      <c r="G440"/>
      <c r="H440"/>
      <c r="I440"/>
      <c r="J440"/>
    </row>
    <row r="441" spans="1:12" ht="26.4">
      <c r="A441" s="111" t="e">
        <f>COUNTIF(#REF!,CPU!C441)</f>
        <v>#REF!</v>
      </c>
      <c r="B441" s="234" t="s">
        <v>530</v>
      </c>
      <c r="C441" s="224" t="s">
        <v>534</v>
      </c>
      <c r="D441" s="149" t="s">
        <v>535</v>
      </c>
      <c r="E441" s="148" t="s">
        <v>271</v>
      </c>
      <c r="F441" s="148" t="s">
        <v>238</v>
      </c>
      <c r="G441" s="150">
        <v>6.58</v>
      </c>
      <c r="H441" s="150">
        <v>6.31</v>
      </c>
      <c r="I441" s="148" t="s">
        <v>493</v>
      </c>
      <c r="J441" s="151">
        <v>41974</v>
      </c>
      <c r="K441" s="163">
        <f>SUM(K443:K446)</f>
        <v>6.3140000000000009</v>
      </c>
      <c r="L441" s="164">
        <f>K441-H441</f>
        <v>4.0000000000013358E-3</v>
      </c>
    </row>
    <row r="442" spans="1:12" s="3" customFormat="1" ht="30" customHeight="1">
      <c r="A442" s="111"/>
      <c r="B442" s="145"/>
      <c r="C442" s="457" t="s">
        <v>268</v>
      </c>
      <c r="D442" s="113" t="s">
        <v>5</v>
      </c>
      <c r="E442" s="113" t="s">
        <v>223</v>
      </c>
      <c r="F442" s="113" t="s">
        <v>266</v>
      </c>
      <c r="G442" s="113" t="s">
        <v>494</v>
      </c>
      <c r="H442" s="113" t="s">
        <v>495</v>
      </c>
      <c r="I442" s="113" t="s">
        <v>496</v>
      </c>
      <c r="J442" s="113" t="s">
        <v>497</v>
      </c>
      <c r="K442" s="113" t="s">
        <v>498</v>
      </c>
    </row>
    <row r="443" spans="1:12">
      <c r="C443" s="225">
        <v>88245</v>
      </c>
      <c r="D443" s="196" t="str">
        <f>VLOOKUP(C443,SERVIÇOS_SINAPI_12_14!$A$2:$H$5049,2,0)</f>
        <v>ARMADOR COM ENCARGOS COMPLEMENTARES</v>
      </c>
      <c r="E443" s="188" t="s">
        <v>246</v>
      </c>
      <c r="F443" s="189" t="str">
        <f>VLOOKUP(C443,SERVIÇOS_SINAPI_12_14!$A$2:$H$5049,4,0)</f>
        <v>H</v>
      </c>
      <c r="G443" s="194">
        <v>15.32</v>
      </c>
      <c r="H443" s="191">
        <f>VLOOKUP(C443,SERVIÇOS_SINAPI_12_14!$A$2:$H$5049,6,0)</f>
        <v>13.77</v>
      </c>
      <c r="I443" s="189">
        <v>0.1</v>
      </c>
      <c r="J443" s="194">
        <v>1.53</v>
      </c>
      <c r="K443" s="194">
        <f t="shared" ref="K443:K446" si="42">I443*H443</f>
        <v>1.377</v>
      </c>
    </row>
    <row r="444" spans="1:12">
      <c r="C444" s="225">
        <v>88316</v>
      </c>
      <c r="D444" s="196" t="str">
        <f>VLOOKUP(C444,SERVIÇOS_SINAPI_12_14!$A$2:$H$5049,2,0)</f>
        <v>SERVENTE COM ENCARGOS COMPLEMENTARES</v>
      </c>
      <c r="E444" s="188" t="s">
        <v>246</v>
      </c>
      <c r="F444" s="189" t="str">
        <f>VLOOKUP(C444,SERVIÇOS_SINAPI_12_14!$A$2:$H$5049,4,0)</f>
        <v>H</v>
      </c>
      <c r="G444" s="194">
        <v>12.14</v>
      </c>
      <c r="H444" s="191">
        <f>VLOOKUP(C444,SERVIÇOS_SINAPI_12_14!$A$2:$H$5049,6,0)</f>
        <v>11.02</v>
      </c>
      <c r="I444" s="189">
        <v>0.1</v>
      </c>
      <c r="J444" s="194">
        <v>1.21</v>
      </c>
      <c r="K444" s="194">
        <f t="shared" si="42"/>
        <v>1.1020000000000001</v>
      </c>
    </row>
    <row r="445" spans="1:12">
      <c r="C445" s="225">
        <v>39</v>
      </c>
      <c r="D445" s="179" t="str">
        <f>VLOOKUP(C445,INSUMOS_SINAPI_12_14!$A$2:$H$5049,2,0)</f>
        <v>ACO CA-60, 5,0 MM, VERGALHAO</v>
      </c>
      <c r="E445" s="140" t="s">
        <v>235</v>
      </c>
      <c r="F445" s="121" t="str">
        <f>VLOOKUP(C445,INSUMOS_SINAPI_12_14!$A$2:$H$5049,4,0)</f>
        <v>KG</v>
      </c>
      <c r="G445" s="115">
        <v>3.36</v>
      </c>
      <c r="H445" s="162">
        <f>VLOOKUP(C445,INSUMOS_SINAPI_12_14!$A$2:$H$5049,6,0)</f>
        <v>3.36</v>
      </c>
      <c r="I445" s="113">
        <v>1.1000000000000001</v>
      </c>
      <c r="J445" s="115">
        <v>3.7</v>
      </c>
      <c r="K445" s="115">
        <f t="shared" si="42"/>
        <v>3.6960000000000002</v>
      </c>
    </row>
    <row r="446" spans="1:12">
      <c r="C446" s="225">
        <v>337</v>
      </c>
      <c r="D446" s="179" t="str">
        <f>VLOOKUP(C446,INSUMOS_SINAPI_12_14!$A$2:$H$5049,2,0)</f>
        <v>ARAME RECOZIDO 18 BWG, 1,25 MM (0,01 KG/M)</v>
      </c>
      <c r="E446" s="140" t="s">
        <v>235</v>
      </c>
      <c r="F446" s="121" t="str">
        <f>VLOOKUP(C446,INSUMOS_SINAPI_12_14!$A$2:$H$5049,4,0)</f>
        <v>KG</v>
      </c>
      <c r="G446" s="115">
        <v>6.95</v>
      </c>
      <c r="H446" s="162">
        <f>VLOOKUP(C446,INSUMOS_SINAPI_12_14!$A$2:$H$5049,6,0)</f>
        <v>6.95</v>
      </c>
      <c r="I446" s="113">
        <v>0.02</v>
      </c>
      <c r="J446" s="115">
        <v>0.14000000000000001</v>
      </c>
      <c r="K446" s="115">
        <f t="shared" si="42"/>
        <v>0.13900000000000001</v>
      </c>
    </row>
    <row r="447" spans="1:12">
      <c r="B447"/>
      <c r="C447"/>
      <c r="D447"/>
      <c r="E447"/>
      <c r="F447"/>
      <c r="G447"/>
      <c r="H447"/>
      <c r="I447"/>
      <c r="J447"/>
    </row>
    <row r="448" spans="1:12">
      <c r="B448"/>
      <c r="C448"/>
      <c r="D448"/>
      <c r="E448"/>
      <c r="F448"/>
      <c r="G448"/>
      <c r="H448"/>
      <c r="I448"/>
      <c r="J448"/>
    </row>
    <row r="449" spans="1:12" ht="26.4">
      <c r="A449" s="111" t="e">
        <f>COUNTIF(#REF!,CPU!C449)</f>
        <v>#REF!</v>
      </c>
      <c r="B449" s="234" t="s">
        <v>533</v>
      </c>
      <c r="C449" s="224" t="s">
        <v>602</v>
      </c>
      <c r="D449" s="149" t="s">
        <v>603</v>
      </c>
      <c r="E449" s="148" t="s">
        <v>604</v>
      </c>
      <c r="F449" s="148" t="s">
        <v>207</v>
      </c>
      <c r="G449" s="150">
        <v>50.54</v>
      </c>
      <c r="H449" s="150">
        <v>47.95</v>
      </c>
      <c r="I449" s="148" t="s">
        <v>493</v>
      </c>
      <c r="J449" s="151">
        <v>41974</v>
      </c>
      <c r="K449" s="163">
        <f>SUM(K451:K459)</f>
        <v>47.950800000000001</v>
      </c>
      <c r="L449" s="164">
        <f>K449-H449</f>
        <v>7.9999999999813554E-4</v>
      </c>
    </row>
    <row r="450" spans="1:12" s="3" customFormat="1" ht="29.25" customHeight="1">
      <c r="A450" s="111"/>
      <c r="B450" s="145"/>
      <c r="C450" s="457" t="s">
        <v>268</v>
      </c>
      <c r="D450" s="113" t="s">
        <v>5</v>
      </c>
      <c r="E450" s="113" t="s">
        <v>223</v>
      </c>
      <c r="F450" s="113" t="s">
        <v>266</v>
      </c>
      <c r="G450" s="113" t="s">
        <v>494</v>
      </c>
      <c r="H450" s="113" t="s">
        <v>495</v>
      </c>
      <c r="I450" s="113" t="s">
        <v>496</v>
      </c>
      <c r="J450" s="113" t="s">
        <v>497</v>
      </c>
      <c r="K450" s="113" t="s">
        <v>498</v>
      </c>
    </row>
    <row r="451" spans="1:12">
      <c r="C451" s="225">
        <v>88309</v>
      </c>
      <c r="D451" s="196" t="str">
        <f>VLOOKUP(C451,SERVIÇOS_SINAPI_12_14!$A$2:$H$5049,2,0)</f>
        <v>PEDREIRO COM ENCARGOS COMPLEMENTARES</v>
      </c>
      <c r="E451" s="189" t="s">
        <v>246</v>
      </c>
      <c r="F451" s="189" t="str">
        <f>VLOOKUP(C451,SERVIÇOS_SINAPI_12_14!$A$2:$H$5049,4,0)</f>
        <v>H</v>
      </c>
      <c r="G451" s="194">
        <v>15.32</v>
      </c>
      <c r="H451" s="194">
        <f>VLOOKUP(C451,SERVIÇOS_SINAPI_12_14!$A$2:$H$5049,6,0)</f>
        <v>13.77</v>
      </c>
      <c r="I451" s="189">
        <v>0.4</v>
      </c>
      <c r="J451" s="194">
        <v>6.13</v>
      </c>
      <c r="K451" s="194">
        <f t="shared" ref="K451:K459" si="43">I451*H451</f>
        <v>5.508</v>
      </c>
    </row>
    <row r="452" spans="1:12">
      <c r="C452" s="225">
        <v>88310</v>
      </c>
      <c r="D452" s="196" t="str">
        <f>VLOOKUP(C452,SERVIÇOS_SINAPI_12_14!$A$2:$H$5049,2,0)</f>
        <v>PINTOR COM ENCARGOS COMPLEMENTARES</v>
      </c>
      <c r="E452" s="189" t="s">
        <v>246</v>
      </c>
      <c r="F452" s="189" t="str">
        <f>VLOOKUP(C452,SERVIÇOS_SINAPI_12_14!$A$2:$H$5049,4,0)</f>
        <v>H</v>
      </c>
      <c r="G452" s="194">
        <v>15.32</v>
      </c>
      <c r="H452" s="194">
        <f>VLOOKUP(C452,SERVIÇOS_SINAPI_12_14!$A$2:$H$5049,6,0)</f>
        <v>13.77</v>
      </c>
      <c r="I452" s="189">
        <v>0.2</v>
      </c>
      <c r="J452" s="194">
        <v>3.06</v>
      </c>
      <c r="K452" s="194">
        <f t="shared" si="43"/>
        <v>2.754</v>
      </c>
    </row>
    <row r="453" spans="1:12">
      <c r="C453" s="225">
        <v>88316</v>
      </c>
      <c r="D453" s="196" t="str">
        <f>VLOOKUP(C453,SERVIÇOS_SINAPI_12_14!$A$2:$H$5049,2,0)</f>
        <v>SERVENTE COM ENCARGOS COMPLEMENTARES</v>
      </c>
      <c r="E453" s="189" t="s">
        <v>246</v>
      </c>
      <c r="F453" s="189" t="str">
        <f>VLOOKUP(C453,SERVIÇOS_SINAPI_12_14!$A$2:$H$5049,4,0)</f>
        <v>H</v>
      </c>
      <c r="G453" s="194">
        <v>12.14</v>
      </c>
      <c r="H453" s="194">
        <f>VLOOKUP(C453,SERVIÇOS_SINAPI_12_14!$A$2:$H$5049,6,0)</f>
        <v>11.02</v>
      </c>
      <c r="I453" s="208">
        <v>1.091</v>
      </c>
      <c r="J453" s="194">
        <v>13.23</v>
      </c>
      <c r="K453" s="194">
        <f t="shared" si="43"/>
        <v>12.022819999999999</v>
      </c>
    </row>
    <row r="454" spans="1:12">
      <c r="C454" s="225">
        <v>88317</v>
      </c>
      <c r="D454" s="196" t="str">
        <f>VLOOKUP(C454,SERVIÇOS_SINAPI_12_14!$A$2:$H$5049,2,0)</f>
        <v>SOLDADOR COM ENCARGOS COMPLEMENTARES</v>
      </c>
      <c r="E454" s="189" t="s">
        <v>246</v>
      </c>
      <c r="F454" s="189" t="str">
        <f>VLOOKUP(C454,SERVIÇOS_SINAPI_12_14!$A$2:$H$5049,4,0)</f>
        <v>H</v>
      </c>
      <c r="G454" s="194">
        <v>15.32</v>
      </c>
      <c r="H454" s="194">
        <f>VLOOKUP(C454,SERVIÇOS_SINAPI_12_14!$A$2:$H$5049,6,0)</f>
        <v>13.77</v>
      </c>
      <c r="I454" s="189">
        <v>0.28999999999999998</v>
      </c>
      <c r="J454" s="194">
        <v>4.4400000000000004</v>
      </c>
      <c r="K454" s="194">
        <f t="shared" si="43"/>
        <v>3.9932999999999996</v>
      </c>
    </row>
    <row r="455" spans="1:12">
      <c r="C455" s="225">
        <v>31</v>
      </c>
      <c r="D455" s="183" t="str">
        <f>VLOOKUP(C455,INSUMOS_SINAPI_12_14!$A$2:$H$5049,2,0)</f>
        <v>ACO CA-50, 12,5 MM, VERGALHAO</v>
      </c>
      <c r="E455" s="113" t="s">
        <v>235</v>
      </c>
      <c r="F455" s="121" t="str">
        <f>VLOOKUP(C455,INSUMOS_SINAPI_12_14!$A$2:$H$5049,4,0)</f>
        <v>KG</v>
      </c>
      <c r="G455" s="115">
        <v>3.22</v>
      </c>
      <c r="H455" s="180">
        <f>VLOOKUP(C455,INSUMOS_SINAPI_12_14!$A$2:$H$5049,6,0)</f>
        <v>3.22</v>
      </c>
      <c r="I455" s="113">
        <v>4.8</v>
      </c>
      <c r="J455" s="115">
        <v>15.46</v>
      </c>
      <c r="K455" s="180">
        <f t="shared" si="43"/>
        <v>15.456</v>
      </c>
    </row>
    <row r="456" spans="1:12">
      <c r="C456" s="225">
        <v>3768</v>
      </c>
      <c r="D456" s="183" t="str">
        <f>VLOOKUP(C456,INSUMOS_SINAPI_12_14!$A$2:$H$5049,2,0)</f>
        <v>LIXA P/ FERRO</v>
      </c>
      <c r="E456" s="113" t="s">
        <v>235</v>
      </c>
      <c r="F456" s="121" t="str">
        <f>VLOOKUP(C456,INSUMOS_SINAPI_12_14!$A$2:$H$5049,4,0)</f>
        <v>UN</v>
      </c>
      <c r="G456" s="115">
        <v>2.36</v>
      </c>
      <c r="H456" s="180">
        <f>VLOOKUP(C456,INSUMOS_SINAPI_12_14!$A$2:$H$5049,6,0)</f>
        <v>2.36</v>
      </c>
      <c r="I456" s="113">
        <v>0.6</v>
      </c>
      <c r="J456" s="115">
        <v>1.42</v>
      </c>
      <c r="K456" s="180">
        <f t="shared" si="43"/>
        <v>1.4159999999999999</v>
      </c>
    </row>
    <row r="457" spans="1:12">
      <c r="C457" s="225">
        <v>5318</v>
      </c>
      <c r="D457" s="183" t="str">
        <f>VLOOKUP(C457,INSUMOS_SINAPI_12_14!$A$2:$H$5049,2,0)</f>
        <v>SOLVENTE DILUENTE A BASE DE AGUARRAS</v>
      </c>
      <c r="E457" s="113" t="s">
        <v>235</v>
      </c>
      <c r="F457" s="121" t="str">
        <f>VLOOKUP(C457,INSUMOS_SINAPI_12_14!$A$2:$H$5049,4,0)</f>
        <v>L</v>
      </c>
      <c r="G457" s="115">
        <v>8.99</v>
      </c>
      <c r="H457" s="180">
        <f>VLOOKUP(C457,INSUMOS_SINAPI_12_14!$A$2:$H$5049,6,0)</f>
        <v>8.99</v>
      </c>
      <c r="I457" s="113">
        <v>0.252</v>
      </c>
      <c r="J457" s="115">
        <v>2.27</v>
      </c>
      <c r="K457" s="180">
        <f t="shared" si="43"/>
        <v>2.2654800000000002</v>
      </c>
    </row>
    <row r="458" spans="1:12">
      <c r="C458" s="225">
        <v>7308</v>
      </c>
      <c r="D458" s="183" t="str">
        <f>VLOOKUP(C458,INSUMOS_SINAPI_12_14!$A$2:$H$5049,2,0)</f>
        <v>FUNDO ANTICORROSIVO TIPO ZARCAO OU EQUIV</v>
      </c>
      <c r="E458" s="113" t="s">
        <v>235</v>
      </c>
      <c r="F458" s="121" t="str">
        <f>VLOOKUP(C458,INSUMOS_SINAPI_12_14!$A$2:$H$5049,4,0)</f>
        <v>GL</v>
      </c>
      <c r="G458" s="115">
        <v>61.36</v>
      </c>
      <c r="H458" s="180">
        <f>VLOOKUP(C458,INSUMOS_SINAPI_12_14!$A$2:$H$5049,6,0)</f>
        <v>61.36</v>
      </c>
      <c r="I458" s="113">
        <v>0.04</v>
      </c>
      <c r="J458" s="115">
        <v>2.4500000000000002</v>
      </c>
      <c r="K458" s="180">
        <f t="shared" si="43"/>
        <v>2.4544000000000001</v>
      </c>
    </row>
    <row r="459" spans="1:12">
      <c r="C459" s="225">
        <v>10997</v>
      </c>
      <c r="D459" s="183" t="str">
        <f>VLOOKUP(C459,INSUMOS_SINAPI_12_14!$A$2:$H$5049,2,0)</f>
        <v>ELETRODO AWS E-7018 (OK 48.04; WI 718) D=4MM (SOLDA ELETRICA)</v>
      </c>
      <c r="E459" s="113" t="s">
        <v>235</v>
      </c>
      <c r="F459" s="121" t="str">
        <f>VLOOKUP(C459,INSUMOS_SINAPI_12_14!$A$2:$H$5049,4,0)</f>
        <v>KG</v>
      </c>
      <c r="G459" s="115">
        <v>17.34</v>
      </c>
      <c r="H459" s="180">
        <f>VLOOKUP(C459,INSUMOS_SINAPI_12_14!$A$2:$H$5049,6,0)</f>
        <v>17.34</v>
      </c>
      <c r="I459" s="113">
        <v>0.12</v>
      </c>
      <c r="J459" s="115">
        <v>2.08</v>
      </c>
      <c r="K459" s="180">
        <f t="shared" si="43"/>
        <v>2.0808</v>
      </c>
    </row>
    <row r="460" spans="1:12">
      <c r="B460"/>
      <c r="C460"/>
      <c r="D460"/>
      <c r="E460"/>
      <c r="F460"/>
      <c r="G460"/>
      <c r="H460"/>
      <c r="I460"/>
      <c r="J460"/>
    </row>
    <row r="461" spans="1:12">
      <c r="B461"/>
      <c r="C461"/>
      <c r="D461"/>
      <c r="E461"/>
      <c r="F461"/>
      <c r="G461"/>
      <c r="H461"/>
      <c r="I461"/>
      <c r="J461"/>
    </row>
    <row r="462" spans="1:12" ht="26.4">
      <c r="A462" s="111" t="e">
        <f>COUNTIF(#REF!,CPU!C462)</f>
        <v>#REF!</v>
      </c>
      <c r="B462" s="234" t="s">
        <v>536</v>
      </c>
      <c r="C462" s="224">
        <v>72794</v>
      </c>
      <c r="D462" s="149" t="s">
        <v>605</v>
      </c>
      <c r="E462" s="148" t="s">
        <v>606</v>
      </c>
      <c r="F462" s="148" t="s">
        <v>6</v>
      </c>
      <c r="G462" s="150">
        <v>134.72</v>
      </c>
      <c r="H462" s="150">
        <v>134.32</v>
      </c>
      <c r="I462" s="148" t="s">
        <v>493</v>
      </c>
      <c r="J462" s="151">
        <v>41974</v>
      </c>
      <c r="K462" s="163">
        <f>SUM(K464:K469)</f>
        <v>134.323903</v>
      </c>
      <c r="L462" s="164">
        <f>K462-H462</f>
        <v>3.9030000000082055E-3</v>
      </c>
    </row>
    <row r="463" spans="1:12" s="3" customFormat="1" ht="30" customHeight="1">
      <c r="A463" s="111"/>
      <c r="B463" s="145"/>
      <c r="C463" s="457" t="s">
        <v>268</v>
      </c>
      <c r="D463" s="113" t="s">
        <v>5</v>
      </c>
      <c r="E463" s="113" t="s">
        <v>223</v>
      </c>
      <c r="F463" s="113" t="s">
        <v>266</v>
      </c>
      <c r="G463" s="113" t="s">
        <v>494</v>
      </c>
      <c r="H463" s="113" t="s">
        <v>495</v>
      </c>
      <c r="I463" s="113" t="s">
        <v>496</v>
      </c>
      <c r="J463" s="113" t="s">
        <v>497</v>
      </c>
      <c r="K463" s="113" t="s">
        <v>498</v>
      </c>
    </row>
    <row r="464" spans="1:12" ht="26.4">
      <c r="C464" s="225">
        <v>88248</v>
      </c>
      <c r="D464" s="196" t="str">
        <f>VLOOKUP(C464,SERVIÇOS_SINAPI_12_14!$A$2:$H$5049,2,0)</f>
        <v>AUXILIAR DE ENCANADOR OU BOMBEIRO HIDRÁULICO COM ENCARGOS COMPLEMENTARES</v>
      </c>
      <c r="E464" s="188" t="s">
        <v>246</v>
      </c>
      <c r="F464" s="189" t="str">
        <f>VLOOKUP(C464,SERVIÇOS_SINAPI_12_14!$A$2:$H$5049,4,0)</f>
        <v>H</v>
      </c>
      <c r="G464" s="194">
        <v>12.48</v>
      </c>
      <c r="H464" s="191">
        <f>VLOOKUP(C464,SERVIÇOS_SINAPI_12_14!$A$2:$H$5049,6,0)</f>
        <v>11.31</v>
      </c>
      <c r="I464" s="189">
        <v>0.14399999999999999</v>
      </c>
      <c r="J464" s="194">
        <v>1.8</v>
      </c>
      <c r="K464" s="194">
        <f t="shared" ref="K464:K469" si="44">I464*H464</f>
        <v>1.6286399999999999</v>
      </c>
    </row>
    <row r="465" spans="1:12">
      <c r="C465" s="225">
        <v>88267</v>
      </c>
      <c r="D465" s="196" t="str">
        <f>VLOOKUP(C465,SERVIÇOS_SINAPI_12_14!$A$2:$H$5049,2,0)</f>
        <v>ENCANADOR OU BOMBEIRO HIDRÁULICO COM ENCARGOS COMPLEMENTARES</v>
      </c>
      <c r="E465" s="188" t="s">
        <v>246</v>
      </c>
      <c r="F465" s="189" t="str">
        <f>VLOOKUP(C465,SERVIÇOS_SINAPI_12_14!$A$2:$H$5049,4,0)</f>
        <v>H</v>
      </c>
      <c r="G465" s="194">
        <v>15.32</v>
      </c>
      <c r="H465" s="191">
        <f>VLOOKUP(C465,SERVIÇOS_SINAPI_12_14!$A$2:$H$5049,6,0)</f>
        <v>13.77</v>
      </c>
      <c r="I465" s="207">
        <v>0.14369999999999999</v>
      </c>
      <c r="J465" s="194">
        <v>2.21</v>
      </c>
      <c r="K465" s="194">
        <f t="shared" si="44"/>
        <v>1.9787489999999999</v>
      </c>
    </row>
    <row r="466" spans="1:12" s="144" customFormat="1">
      <c r="A466" s="181"/>
      <c r="B466" s="159"/>
      <c r="C466" s="226">
        <v>83</v>
      </c>
      <c r="D466" s="183" t="str">
        <f>VLOOKUP(C466,INSUMOS_SINAPI_12_14!$A$2:$H$5049,2,0)</f>
        <v>ADAPTADOR PVC SOLDAVEL FLANGES LIVRES P/ CAIXA D' AGUA 75MM X 2 1/2'</v>
      </c>
      <c r="E466" s="160" t="s">
        <v>235</v>
      </c>
      <c r="F466" s="121" t="str">
        <f>VLOOKUP(C466,INSUMOS_SINAPI_12_14!$A$2:$H$5049,4,0)</f>
        <v>UN</v>
      </c>
      <c r="G466" s="180">
        <v>128.88</v>
      </c>
      <c r="H466" s="162">
        <f>VLOOKUP(C466,INSUMOS_SINAPI_12_14!$A$2:$H$5049,6,0)</f>
        <v>128.88</v>
      </c>
      <c r="I466" s="121">
        <v>1</v>
      </c>
      <c r="J466" s="180">
        <v>128.88</v>
      </c>
      <c r="K466" s="180">
        <f t="shared" si="44"/>
        <v>128.88</v>
      </c>
    </row>
    <row r="467" spans="1:12">
      <c r="C467" s="225">
        <v>122</v>
      </c>
      <c r="D467" s="183" t="str">
        <f>VLOOKUP(C467,INSUMOS_SINAPI_12_14!$A$2:$H$5049,2,0)</f>
        <v>ADESIVO PVC FRASCO C/ 850G</v>
      </c>
      <c r="E467" s="140" t="s">
        <v>235</v>
      </c>
      <c r="F467" s="121" t="str">
        <f>VLOOKUP(C467,INSUMOS_SINAPI_12_14!$A$2:$H$5049,4,0)</f>
        <v>UN</v>
      </c>
      <c r="G467" s="115">
        <v>33.340000000000003</v>
      </c>
      <c r="H467" s="162">
        <f>VLOOKUP(C467,INSUMOS_SINAPI_12_14!$A$2:$H$5049,6,0)</f>
        <v>33.340000000000003</v>
      </c>
      <c r="I467" s="113">
        <v>0.02</v>
      </c>
      <c r="J467" s="115">
        <v>0.67</v>
      </c>
      <c r="K467" s="180">
        <f t="shared" si="44"/>
        <v>0.66680000000000006</v>
      </c>
    </row>
    <row r="468" spans="1:12">
      <c r="C468" s="225">
        <v>3143</v>
      </c>
      <c r="D468" s="183" t="str">
        <f>VLOOKUP(C468,INSUMOS_SINAPI_12_14!$A$2:$H$5049,2,0)</f>
        <v>FITA VEDA ROSCA EM ROLOS 18MMX25M</v>
      </c>
      <c r="E468" s="140" t="s">
        <v>235</v>
      </c>
      <c r="F468" s="121" t="str">
        <f>VLOOKUP(C468,INSUMOS_SINAPI_12_14!$A$2:$H$5049,4,0)</f>
        <v>UN</v>
      </c>
      <c r="G468" s="115">
        <v>5.07</v>
      </c>
      <c r="H468" s="162">
        <f>VLOOKUP(C468,INSUMOS_SINAPI_12_14!$A$2:$H$5049,6,0)</f>
        <v>5.07</v>
      </c>
      <c r="I468" s="113">
        <v>2.8199999999999999E-2</v>
      </c>
      <c r="J468" s="115">
        <v>0.14000000000000001</v>
      </c>
      <c r="K468" s="180">
        <f t="shared" si="44"/>
        <v>0.14297400000000002</v>
      </c>
    </row>
    <row r="469" spans="1:12">
      <c r="C469" s="225">
        <v>20083</v>
      </c>
      <c r="D469" s="183" t="str">
        <f>VLOOKUP(C469,INSUMOS_SINAPI_12_14!$A$2:$H$5049,2,0)</f>
        <v>SOLUCAO LIMPADORA FRASCO PLASTICO C/ 1000CM3</v>
      </c>
      <c r="E469" s="140" t="s">
        <v>235</v>
      </c>
      <c r="F469" s="121" t="str">
        <f>VLOOKUP(C469,INSUMOS_SINAPI_12_14!$A$2:$H$5049,4,0)</f>
        <v>UN</v>
      </c>
      <c r="G469" s="115">
        <v>39.49</v>
      </c>
      <c r="H469" s="162">
        <f>VLOOKUP(C469,INSUMOS_SINAPI_12_14!$A$2:$H$5049,6,0)</f>
        <v>39.49</v>
      </c>
      <c r="I469" s="113">
        <v>2.5999999999999999E-2</v>
      </c>
      <c r="J469" s="115">
        <v>1.03</v>
      </c>
      <c r="K469" s="180">
        <f t="shared" si="44"/>
        <v>1.02674</v>
      </c>
    </row>
    <row r="470" spans="1:12">
      <c r="B470"/>
      <c r="C470"/>
      <c r="D470"/>
      <c r="E470"/>
      <c r="F470"/>
      <c r="G470"/>
      <c r="H470"/>
      <c r="I470"/>
      <c r="J470"/>
    </row>
    <row r="471" spans="1:12">
      <c r="B471"/>
      <c r="C471"/>
      <c r="D471"/>
      <c r="E471"/>
      <c r="F471"/>
      <c r="G471"/>
      <c r="H471"/>
      <c r="I471"/>
      <c r="J471"/>
    </row>
    <row r="472" spans="1:12" ht="26.4">
      <c r="A472" s="111" t="e">
        <f>COUNTIF(#REF!,CPU!C472)</f>
        <v>#REF!</v>
      </c>
      <c r="B472" s="234" t="s">
        <v>539</v>
      </c>
      <c r="C472" s="224">
        <v>89517</v>
      </c>
      <c r="D472" s="149" t="s">
        <v>607</v>
      </c>
      <c r="E472" s="148" t="s">
        <v>606</v>
      </c>
      <c r="F472" s="148" t="s">
        <v>6</v>
      </c>
      <c r="G472" s="150">
        <v>30.27</v>
      </c>
      <c r="H472" s="150">
        <v>29.84</v>
      </c>
      <c r="I472" s="148" t="s">
        <v>493</v>
      </c>
      <c r="J472" s="151">
        <v>41974</v>
      </c>
      <c r="K472" s="163">
        <f>SUM(K474:K479)</f>
        <v>29.844240000000003</v>
      </c>
      <c r="L472" s="164">
        <f>K472-H472</f>
        <v>4.2400000000029081E-3</v>
      </c>
    </row>
    <row r="473" spans="1:12" s="3" customFormat="1" ht="30" customHeight="1">
      <c r="A473" s="111"/>
      <c r="B473" s="145"/>
      <c r="C473" s="457" t="s">
        <v>268</v>
      </c>
      <c r="D473" s="113" t="s">
        <v>5</v>
      </c>
      <c r="E473" s="113" t="s">
        <v>223</v>
      </c>
      <c r="F473" s="113" t="s">
        <v>266</v>
      </c>
      <c r="G473" s="113" t="s">
        <v>494</v>
      </c>
      <c r="H473" s="113" t="s">
        <v>495</v>
      </c>
      <c r="I473" s="113" t="s">
        <v>496</v>
      </c>
      <c r="J473" s="113" t="s">
        <v>497</v>
      </c>
      <c r="K473" s="113" t="s">
        <v>498</v>
      </c>
    </row>
    <row r="474" spans="1:12" ht="26.4">
      <c r="C474" s="225">
        <v>88248</v>
      </c>
      <c r="D474" s="196" t="str">
        <f>VLOOKUP(C474,SERVIÇOS_SINAPI_12_14!$A$2:$H$5049,2,0)</f>
        <v>AUXILIAR DE ENCANADOR OU BOMBEIRO HIDRÁULICO COM ENCARGOS COMPLEMENTARES</v>
      </c>
      <c r="E474" s="189" t="s">
        <v>246</v>
      </c>
      <c r="F474" s="189" t="str">
        <f>VLOOKUP(C474,SERVIÇOS_SINAPI_12_14!$A$2:$H$5049,4,0)</f>
        <v>H</v>
      </c>
      <c r="G474" s="194">
        <v>12.48</v>
      </c>
      <c r="H474" s="194">
        <f>VLOOKUP(C474,SERVIÇOS_SINAPI_12_14!$A$2:$H$5049,6,0)</f>
        <v>11.31</v>
      </c>
      <c r="I474" s="189">
        <v>0.157</v>
      </c>
      <c r="J474" s="194">
        <v>1.96</v>
      </c>
      <c r="K474" s="194">
        <f t="shared" ref="K474:K479" si="45">I474*H474</f>
        <v>1.7756700000000001</v>
      </c>
    </row>
    <row r="475" spans="1:12">
      <c r="C475" s="225">
        <v>88267</v>
      </c>
      <c r="D475" s="196" t="str">
        <f>VLOOKUP(C475,SERVIÇOS_SINAPI_12_14!$A$2:$H$5049,2,0)</f>
        <v>ENCANADOR OU BOMBEIRO HIDRÁULICO COM ENCARGOS COMPLEMENTARES</v>
      </c>
      <c r="E475" s="189" t="s">
        <v>246</v>
      </c>
      <c r="F475" s="189" t="str">
        <f>VLOOKUP(C475,SERVIÇOS_SINAPI_12_14!$A$2:$H$5049,4,0)</f>
        <v>H</v>
      </c>
      <c r="G475" s="194">
        <v>15.32</v>
      </c>
      <c r="H475" s="194">
        <f>VLOOKUP(C475,SERVIÇOS_SINAPI_12_14!$A$2:$H$5049,6,0)</f>
        <v>13.77</v>
      </c>
      <c r="I475" s="189">
        <v>0.157</v>
      </c>
      <c r="J475" s="194">
        <v>2.41</v>
      </c>
      <c r="K475" s="194">
        <f t="shared" si="45"/>
        <v>2.1618900000000001</v>
      </c>
    </row>
    <row r="476" spans="1:12">
      <c r="C476" s="225">
        <v>122</v>
      </c>
      <c r="D476" s="183" t="str">
        <f>VLOOKUP(C476,INSUMOS_SINAPI_12_14!$A$2:$H$5049,2,0)</f>
        <v>ADESIVO PVC FRASCO C/ 850G</v>
      </c>
      <c r="E476" s="113" t="s">
        <v>235</v>
      </c>
      <c r="F476" s="121" t="str">
        <f>VLOOKUP(C476,INSUMOS_SINAPI_12_14!$A$2:$H$5049,4,0)</f>
        <v>UN</v>
      </c>
      <c r="G476" s="115">
        <v>33.340000000000003</v>
      </c>
      <c r="H476" s="180">
        <f>VLOOKUP(C476,INSUMOS_SINAPI_12_14!$A$2:$H$5049,6,0)</f>
        <v>33.340000000000003</v>
      </c>
      <c r="I476" s="113">
        <v>0.04</v>
      </c>
      <c r="J476" s="115">
        <v>1.33</v>
      </c>
      <c r="K476" s="180">
        <f t="shared" si="45"/>
        <v>1.3336000000000001</v>
      </c>
    </row>
    <row r="477" spans="1:12">
      <c r="C477" s="225">
        <v>1960</v>
      </c>
      <c r="D477" s="183" t="str">
        <f>VLOOKUP(C477,INSUMOS_SINAPI_12_14!$A$2:$H$5049,2,0)</f>
        <v>CURVA PVC SOLD 90G P/ AGUA FRIA PREDIAL 75 MM</v>
      </c>
      <c r="E477" s="113" t="s">
        <v>235</v>
      </c>
      <c r="F477" s="121" t="str">
        <f>VLOOKUP(C477,INSUMOS_SINAPI_12_14!$A$2:$H$5049,4,0)</f>
        <v>UN</v>
      </c>
      <c r="G477" s="115">
        <v>22.5</v>
      </c>
      <c r="H477" s="180">
        <f>VLOOKUP(C477,INSUMOS_SINAPI_12_14!$A$2:$H$5049,6,0)</f>
        <v>22.5</v>
      </c>
      <c r="I477" s="113">
        <v>1</v>
      </c>
      <c r="J477" s="115">
        <v>22.5</v>
      </c>
      <c r="K477" s="180">
        <f t="shared" si="45"/>
        <v>22.5</v>
      </c>
    </row>
    <row r="478" spans="1:12">
      <c r="C478" s="225">
        <v>3767</v>
      </c>
      <c r="D478" s="183" t="str">
        <f>VLOOKUP(C478,INSUMOS_SINAPI_12_14!$A$2:$H$5049,2,0)</f>
        <v>LIXA EM FOLHA PARA PAREDE OU MADEIRA, NUMERO 120 (COR VERMELHA)</v>
      </c>
      <c r="E478" s="113" t="s">
        <v>235</v>
      </c>
      <c r="F478" s="121" t="str">
        <f>VLOOKUP(C478,INSUMOS_SINAPI_12_14!$A$2:$H$5049,4,0)</f>
        <v>UN</v>
      </c>
      <c r="G478" s="115">
        <v>0.56000000000000005</v>
      </c>
      <c r="H478" s="180">
        <f>VLOOKUP(C478,INSUMOS_SINAPI_12_14!$A$2:$H$5049,6,0)</f>
        <v>0.56000000000000005</v>
      </c>
      <c r="I478" s="113">
        <v>3.5000000000000003E-2</v>
      </c>
      <c r="J478" s="115">
        <v>0.02</v>
      </c>
      <c r="K478" s="180">
        <f t="shared" si="45"/>
        <v>1.9600000000000003E-2</v>
      </c>
    </row>
    <row r="479" spans="1:12">
      <c r="C479" s="225">
        <v>20083</v>
      </c>
      <c r="D479" s="183" t="str">
        <f>VLOOKUP(C479,INSUMOS_SINAPI_12_14!$A$2:$H$5049,2,0)</f>
        <v>SOLUCAO LIMPADORA FRASCO PLASTICO C/ 1000CM3</v>
      </c>
      <c r="E479" s="113" t="s">
        <v>235</v>
      </c>
      <c r="F479" s="121" t="str">
        <f>VLOOKUP(C479,INSUMOS_SINAPI_12_14!$A$2:$H$5049,4,0)</f>
        <v>UN</v>
      </c>
      <c r="G479" s="115">
        <v>39.49</v>
      </c>
      <c r="H479" s="180">
        <f>VLOOKUP(C479,INSUMOS_SINAPI_12_14!$A$2:$H$5049,6,0)</f>
        <v>39.49</v>
      </c>
      <c r="I479" s="113">
        <v>5.1999999999999998E-2</v>
      </c>
      <c r="J479" s="115">
        <v>2.0499999999999998</v>
      </c>
      <c r="K479" s="180">
        <f t="shared" si="45"/>
        <v>2.05348</v>
      </c>
    </row>
    <row r="480" spans="1:12">
      <c r="B480"/>
      <c r="C480"/>
      <c r="D480"/>
      <c r="E480"/>
      <c r="F480"/>
      <c r="G480"/>
      <c r="H480"/>
      <c r="I480"/>
      <c r="J480"/>
    </row>
    <row r="481" spans="1:12">
      <c r="B481"/>
      <c r="C481"/>
      <c r="D481"/>
      <c r="E481"/>
      <c r="F481"/>
      <c r="G481"/>
      <c r="H481"/>
      <c r="I481"/>
      <c r="J481"/>
    </row>
    <row r="482" spans="1:12" ht="26.4">
      <c r="A482" s="111" t="e">
        <f>COUNTIF(#REF!,CPU!C482)</f>
        <v>#REF!</v>
      </c>
      <c r="B482" s="234" t="s">
        <v>543</v>
      </c>
      <c r="C482" s="224">
        <v>89629</v>
      </c>
      <c r="D482" s="149" t="s">
        <v>608</v>
      </c>
      <c r="E482" s="148" t="s">
        <v>606</v>
      </c>
      <c r="F482" s="148" t="s">
        <v>6</v>
      </c>
      <c r="G482" s="150">
        <v>54.77</v>
      </c>
      <c r="H482" s="150">
        <v>54.2</v>
      </c>
      <c r="I482" s="148" t="s">
        <v>493</v>
      </c>
      <c r="J482" s="151">
        <v>41974</v>
      </c>
      <c r="K482" s="163">
        <f>SUM(K484:K489)</f>
        <v>54.202019999999997</v>
      </c>
      <c r="L482" s="164">
        <f>K482-H482</f>
        <v>2.0199999999945817E-3</v>
      </c>
    </row>
    <row r="483" spans="1:12" s="3" customFormat="1" ht="29.25" customHeight="1">
      <c r="A483" s="111"/>
      <c r="B483" s="145"/>
      <c r="C483" s="457" t="s">
        <v>268</v>
      </c>
      <c r="D483" s="113" t="s">
        <v>5</v>
      </c>
      <c r="E483" s="113" t="s">
        <v>223</v>
      </c>
      <c r="F483" s="113" t="s">
        <v>266</v>
      </c>
      <c r="G483" s="113" t="s">
        <v>494</v>
      </c>
      <c r="H483" s="113" t="s">
        <v>495</v>
      </c>
      <c r="I483" s="113" t="s">
        <v>496</v>
      </c>
      <c r="J483" s="113" t="s">
        <v>497</v>
      </c>
      <c r="K483" s="113" t="s">
        <v>498</v>
      </c>
    </row>
    <row r="484" spans="1:12" ht="26.4">
      <c r="C484" s="225">
        <v>88248</v>
      </c>
      <c r="D484" s="196" t="str">
        <f>VLOOKUP(C484,SERVIÇOS_SINAPI_12_14!$A$2:$H$5049,2,0)</f>
        <v>AUXILIAR DE ENCANADOR OU BOMBEIRO HIDRÁULICO COM ENCARGOS COMPLEMENTARES</v>
      </c>
      <c r="E484" s="189" t="s">
        <v>246</v>
      </c>
      <c r="F484" s="189" t="str">
        <f>VLOOKUP(C484,SERVIÇOS_SINAPI_12_14!$A$2:$H$5049,4,0)</f>
        <v>H</v>
      </c>
      <c r="G484" s="194">
        <v>12.48</v>
      </c>
      <c r="H484" s="194">
        <f>VLOOKUP(C484,SERVIÇOS_SINAPI_12_14!$A$2:$H$5049,6,0)</f>
        <v>11.31</v>
      </c>
      <c r="I484" s="189">
        <v>0.20899999999999999</v>
      </c>
      <c r="J484" s="194">
        <v>2.61</v>
      </c>
      <c r="K484" s="194">
        <f t="shared" ref="K484:K489" si="46">I484*H484</f>
        <v>2.3637899999999998</v>
      </c>
    </row>
    <row r="485" spans="1:12">
      <c r="C485" s="225">
        <v>88267</v>
      </c>
      <c r="D485" s="196" t="str">
        <f>VLOOKUP(C485,SERVIÇOS_SINAPI_12_14!$A$2:$H$5049,2,0)</f>
        <v>ENCANADOR OU BOMBEIRO HIDRÁULICO COM ENCARGOS COMPLEMENTARES</v>
      </c>
      <c r="E485" s="189" t="s">
        <v>246</v>
      </c>
      <c r="F485" s="189" t="str">
        <f>VLOOKUP(C485,SERVIÇOS_SINAPI_12_14!$A$2:$H$5049,4,0)</f>
        <v>H</v>
      </c>
      <c r="G485" s="194">
        <v>15.32</v>
      </c>
      <c r="H485" s="194">
        <f>VLOOKUP(C485,SERVIÇOS_SINAPI_12_14!$A$2:$H$5049,6,0)</f>
        <v>13.77</v>
      </c>
      <c r="I485" s="189">
        <v>0.20899999999999999</v>
      </c>
      <c r="J485" s="194">
        <v>3.2</v>
      </c>
      <c r="K485" s="194">
        <f t="shared" si="46"/>
        <v>2.8779299999999997</v>
      </c>
    </row>
    <row r="486" spans="1:12">
      <c r="C486" s="225">
        <v>122</v>
      </c>
      <c r="D486" s="183" t="str">
        <f>VLOOKUP(C486,INSUMOS_SINAPI_12_14!$A$2:$H$5049,2,0)</f>
        <v>ADESIVO PVC FRASCO C/ 850G</v>
      </c>
      <c r="E486" s="113" t="s">
        <v>235</v>
      </c>
      <c r="F486" s="121" t="str">
        <f>VLOOKUP(C486,INSUMOS_SINAPI_12_14!$A$2:$H$5049,4,0)</f>
        <v>UN</v>
      </c>
      <c r="G486" s="115">
        <v>33.340000000000003</v>
      </c>
      <c r="H486" s="180">
        <f>VLOOKUP(C486,INSUMOS_SINAPI_12_14!$A$2:$H$5049,6,0)</f>
        <v>33.340000000000003</v>
      </c>
      <c r="I486" s="113">
        <v>0.06</v>
      </c>
      <c r="J486" s="115">
        <v>2</v>
      </c>
      <c r="K486" s="180">
        <f t="shared" si="46"/>
        <v>2.0004</v>
      </c>
    </row>
    <row r="487" spans="1:12">
      <c r="C487" s="225">
        <v>3767</v>
      </c>
      <c r="D487" s="183" t="str">
        <f>VLOOKUP(C487,INSUMOS_SINAPI_12_14!$A$2:$H$5049,2,0)</f>
        <v>LIXA EM FOLHA PARA PAREDE OU MADEIRA, NUMERO 120 (COR VERMELHA)</v>
      </c>
      <c r="E487" s="113" t="s">
        <v>235</v>
      </c>
      <c r="F487" s="121" t="str">
        <f>VLOOKUP(C487,INSUMOS_SINAPI_12_14!$A$2:$H$5049,4,0)</f>
        <v>UN</v>
      </c>
      <c r="G487" s="115">
        <v>0.56000000000000005</v>
      </c>
      <c r="H487" s="180">
        <f>VLOOKUP(C487,INSUMOS_SINAPI_12_14!$A$2:$H$5049,6,0)</f>
        <v>0.56000000000000005</v>
      </c>
      <c r="I487" s="113">
        <v>5.2999999999999999E-2</v>
      </c>
      <c r="J487" s="115">
        <v>0.03</v>
      </c>
      <c r="K487" s="180">
        <f t="shared" si="46"/>
        <v>2.9680000000000002E-2</v>
      </c>
    </row>
    <row r="488" spans="1:12">
      <c r="C488" s="225">
        <v>7144</v>
      </c>
      <c r="D488" s="183" t="str">
        <f>VLOOKUP(C488,INSUMOS_SINAPI_12_14!$A$2:$H$5049,2,0)</f>
        <v>TE PVC SOLD 90G P/ AGUA FRIA PREDIAL 75MM</v>
      </c>
      <c r="E488" s="113" t="s">
        <v>235</v>
      </c>
      <c r="F488" s="121" t="str">
        <f>VLOOKUP(C488,INSUMOS_SINAPI_12_14!$A$2:$H$5049,4,0)</f>
        <v>UN</v>
      </c>
      <c r="G488" s="115">
        <v>43.85</v>
      </c>
      <c r="H488" s="180">
        <f>VLOOKUP(C488,INSUMOS_SINAPI_12_14!$A$2:$H$5049,6,0)</f>
        <v>43.85</v>
      </c>
      <c r="I488" s="113">
        <v>1</v>
      </c>
      <c r="J488" s="115">
        <v>43.85</v>
      </c>
      <c r="K488" s="180">
        <f t="shared" si="46"/>
        <v>43.85</v>
      </c>
    </row>
    <row r="489" spans="1:12">
      <c r="C489" s="225">
        <v>20083</v>
      </c>
      <c r="D489" s="183" t="str">
        <f>VLOOKUP(C489,INSUMOS_SINAPI_12_14!$A$2:$H$5049,2,0)</f>
        <v>SOLUCAO LIMPADORA FRASCO PLASTICO C/ 1000CM3</v>
      </c>
      <c r="E489" s="113" t="s">
        <v>235</v>
      </c>
      <c r="F489" s="121" t="str">
        <f>VLOOKUP(C489,INSUMOS_SINAPI_12_14!$A$2:$H$5049,4,0)</f>
        <v>UN</v>
      </c>
      <c r="G489" s="115">
        <v>39.49</v>
      </c>
      <c r="H489" s="180">
        <f>VLOOKUP(C489,INSUMOS_SINAPI_12_14!$A$2:$H$5049,6,0)</f>
        <v>39.49</v>
      </c>
      <c r="I489" s="113">
        <v>7.8E-2</v>
      </c>
      <c r="J489" s="115">
        <v>3.08</v>
      </c>
      <c r="K489" s="180">
        <f t="shared" si="46"/>
        <v>3.0802200000000002</v>
      </c>
    </row>
    <row r="490" spans="1:12">
      <c r="B490"/>
      <c r="C490"/>
      <c r="D490"/>
      <c r="E490"/>
      <c r="F490"/>
      <c r="G490"/>
      <c r="H490"/>
      <c r="I490"/>
      <c r="J490"/>
    </row>
    <row r="491" spans="1:12">
      <c r="B491"/>
      <c r="C491"/>
      <c r="D491"/>
      <c r="E491"/>
      <c r="F491"/>
      <c r="G491"/>
      <c r="H491"/>
      <c r="I491"/>
      <c r="J491"/>
    </row>
    <row r="492" spans="1:12" ht="26.4">
      <c r="A492" s="111" t="e">
        <f>COUNTIF(#REF!,CPU!C492)</f>
        <v>#REF!</v>
      </c>
      <c r="B492" s="234" t="s">
        <v>545</v>
      </c>
      <c r="C492" s="224">
        <v>89511</v>
      </c>
      <c r="D492" s="149" t="s">
        <v>609</v>
      </c>
      <c r="E492" s="148" t="s">
        <v>606</v>
      </c>
      <c r="F492" s="148" t="s">
        <v>207</v>
      </c>
      <c r="G492" s="150">
        <v>26.3</v>
      </c>
      <c r="H492" s="150">
        <v>25.42</v>
      </c>
      <c r="I492" s="148" t="s">
        <v>493</v>
      </c>
      <c r="J492" s="151">
        <v>41974</v>
      </c>
      <c r="K492" s="163">
        <f>SUM(K494:K499)</f>
        <v>25.420617000000004</v>
      </c>
      <c r="L492" s="164">
        <f>K492-H492</f>
        <v>6.1700000000186606E-4</v>
      </c>
    </row>
    <row r="493" spans="1:12" s="3" customFormat="1" ht="28.5" customHeight="1">
      <c r="A493" s="111"/>
      <c r="B493" s="145"/>
      <c r="C493" s="457" t="s">
        <v>268</v>
      </c>
      <c r="D493" s="113" t="s">
        <v>5</v>
      </c>
      <c r="E493" s="113" t="s">
        <v>223</v>
      </c>
      <c r="F493" s="113" t="s">
        <v>266</v>
      </c>
      <c r="G493" s="113" t="s">
        <v>494</v>
      </c>
      <c r="H493" s="113" t="s">
        <v>495</v>
      </c>
      <c r="I493" s="113" t="s">
        <v>496</v>
      </c>
      <c r="J493" s="113" t="s">
        <v>497</v>
      </c>
      <c r="K493" s="113" t="s">
        <v>498</v>
      </c>
    </row>
    <row r="494" spans="1:12" ht="26.4">
      <c r="C494" s="225">
        <v>88248</v>
      </c>
      <c r="D494" s="196" t="str">
        <f>VLOOKUP(C494,SERVIÇOS_SINAPI_12_14!$A$2:$H$5049,2,0)</f>
        <v>AUXILIAR DE ENCANADOR OU BOMBEIRO HIDRÁULICO COM ENCARGOS COMPLEMENTARES</v>
      </c>
      <c r="E494" s="189" t="s">
        <v>246</v>
      </c>
      <c r="F494" s="189" t="str">
        <f>VLOOKUP(C494,SERVIÇOS_SINAPI_12_14!$A$2:$H$5049,4,0)</f>
        <v>H</v>
      </c>
      <c r="G494" s="194">
        <v>12.48</v>
      </c>
      <c r="H494" s="194">
        <f>VLOOKUP(C494,SERVIÇOS_SINAPI_12_14!$A$2:$H$5049,6,0)</f>
        <v>11.31</v>
      </c>
      <c r="I494" s="189">
        <v>0.32500000000000001</v>
      </c>
      <c r="J494" s="194">
        <v>4.0599999999999996</v>
      </c>
      <c r="K494" s="194">
        <f t="shared" ref="K494:K499" si="47">I494*H494</f>
        <v>3.6757500000000003</v>
      </c>
    </row>
    <row r="495" spans="1:12">
      <c r="C495" s="225">
        <v>88267</v>
      </c>
      <c r="D495" s="196" t="str">
        <f>VLOOKUP(C495,SERVIÇOS_SINAPI_12_14!$A$2:$H$5049,2,0)</f>
        <v>ENCANADOR OU BOMBEIRO HIDRÁULICO COM ENCARGOS COMPLEMENTARES</v>
      </c>
      <c r="E495" s="189" t="s">
        <v>246</v>
      </c>
      <c r="F495" s="189" t="str">
        <f>VLOOKUP(C495,SERVIÇOS_SINAPI_12_14!$A$2:$H$5049,4,0)</f>
        <v>H</v>
      </c>
      <c r="G495" s="194">
        <v>15.32</v>
      </c>
      <c r="H495" s="194">
        <f>VLOOKUP(C495,SERVIÇOS_SINAPI_12_14!$A$2:$H$5049,6,0)</f>
        <v>13.77</v>
      </c>
      <c r="I495" s="189">
        <v>0.32500000000000001</v>
      </c>
      <c r="J495" s="194">
        <v>4.9800000000000004</v>
      </c>
      <c r="K495" s="194">
        <f t="shared" si="47"/>
        <v>4.47525</v>
      </c>
    </row>
    <row r="496" spans="1:12">
      <c r="C496" s="225">
        <v>122</v>
      </c>
      <c r="D496" s="183" t="str">
        <f>VLOOKUP(C496,INSUMOS_SINAPI_12_14!$A$2:$H$5049,2,0)</f>
        <v>ADESIVO PVC FRASCO C/ 850G</v>
      </c>
      <c r="E496" s="113" t="s">
        <v>235</v>
      </c>
      <c r="F496" s="121" t="str">
        <f>VLOOKUP(C496,INSUMOS_SINAPI_12_14!$A$2:$H$5049,4,0)</f>
        <v>UN</v>
      </c>
      <c r="G496" s="115">
        <v>33.340000000000003</v>
      </c>
      <c r="H496" s="180">
        <f>VLOOKUP(C496,INSUMOS_SINAPI_12_14!$A$2:$H$5049,6,0)</f>
        <v>33.340000000000003</v>
      </c>
      <c r="I496" s="113">
        <v>2.93E-2</v>
      </c>
      <c r="J496" s="115">
        <v>0.98</v>
      </c>
      <c r="K496" s="180">
        <f t="shared" si="47"/>
        <v>0.97686200000000012</v>
      </c>
    </row>
    <row r="497" spans="1:12">
      <c r="C497" s="225">
        <v>3767</v>
      </c>
      <c r="D497" s="183" t="str">
        <f>VLOOKUP(C497,INSUMOS_SINAPI_12_14!$A$2:$H$5049,2,0)</f>
        <v>LIXA EM FOLHA PARA PAREDE OU MADEIRA, NUMERO 120 (COR VERMELHA)</v>
      </c>
      <c r="E497" s="113" t="s">
        <v>235</v>
      </c>
      <c r="F497" s="121" t="str">
        <f>VLOOKUP(C497,INSUMOS_SINAPI_12_14!$A$2:$H$5049,4,0)</f>
        <v>UN</v>
      </c>
      <c r="G497" s="115">
        <v>0.56000000000000005</v>
      </c>
      <c r="H497" s="180">
        <f>VLOOKUP(C497,INSUMOS_SINAPI_12_14!$A$2:$H$5049,6,0)</f>
        <v>0.56000000000000005</v>
      </c>
      <c r="I497" s="113">
        <v>0.1085</v>
      </c>
      <c r="J497" s="115">
        <v>0.06</v>
      </c>
      <c r="K497" s="180">
        <f t="shared" si="47"/>
        <v>6.0760000000000008E-2</v>
      </c>
    </row>
    <row r="498" spans="1:12">
      <c r="C498" s="225">
        <v>9839</v>
      </c>
      <c r="D498" s="183" t="str">
        <f>VLOOKUP(C498,INSUMOS_SINAPI_12_14!$A$2:$H$5049,2,0)</f>
        <v>TUBO PVC PBV SERIE R P/ ESG OU AGUAS PLUVIAIS PREDIAL DN 75MM</v>
      </c>
      <c r="E498" s="113" t="s">
        <v>235</v>
      </c>
      <c r="F498" s="121" t="str">
        <f>VLOOKUP(C498,INSUMOS_SINAPI_12_14!$A$2:$H$5049,4,0)</f>
        <v>M</v>
      </c>
      <c r="G498" s="115">
        <v>13.88</v>
      </c>
      <c r="H498" s="180">
        <f>VLOOKUP(C498,INSUMOS_SINAPI_12_14!$A$2:$H$5049,6,0)</f>
        <v>13.88</v>
      </c>
      <c r="I498" s="113">
        <v>1.04</v>
      </c>
      <c r="J498" s="115">
        <v>14.44</v>
      </c>
      <c r="K498" s="180">
        <f t="shared" si="47"/>
        <v>14.435200000000002</v>
      </c>
    </row>
    <row r="499" spans="1:12">
      <c r="C499" s="225">
        <v>20083</v>
      </c>
      <c r="D499" s="183" t="str">
        <f>VLOOKUP(C499,INSUMOS_SINAPI_12_14!$A$2:$H$5049,2,0)</f>
        <v>SOLUCAO LIMPADORA FRASCO PLASTICO C/ 1000CM3</v>
      </c>
      <c r="E499" s="113" t="s">
        <v>235</v>
      </c>
      <c r="F499" s="121" t="str">
        <f>VLOOKUP(C499,INSUMOS_SINAPI_12_14!$A$2:$H$5049,4,0)</f>
        <v>UN</v>
      </c>
      <c r="G499" s="115">
        <v>39.49</v>
      </c>
      <c r="H499" s="180">
        <f>VLOOKUP(C499,INSUMOS_SINAPI_12_14!$A$2:$H$5049,6,0)</f>
        <v>39.49</v>
      </c>
      <c r="I499" s="113">
        <v>4.5499999999999999E-2</v>
      </c>
      <c r="J499" s="115">
        <v>1.8</v>
      </c>
      <c r="K499" s="180">
        <f t="shared" si="47"/>
        <v>1.7967950000000001</v>
      </c>
    </row>
    <row r="500" spans="1:12">
      <c r="B500"/>
      <c r="C500"/>
      <c r="D500"/>
      <c r="E500"/>
      <c r="F500"/>
      <c r="G500"/>
      <c r="H500"/>
      <c r="I500"/>
      <c r="J500"/>
    </row>
    <row r="501" spans="1:12">
      <c r="B501"/>
      <c r="C501"/>
      <c r="D501"/>
      <c r="E501"/>
      <c r="F501"/>
      <c r="G501"/>
      <c r="H501"/>
      <c r="I501"/>
      <c r="J501"/>
    </row>
    <row r="502" spans="1:12" ht="26.4">
      <c r="A502" s="111" t="e">
        <f>COUNTIF(#REF!,CPU!C502)</f>
        <v>#REF!</v>
      </c>
      <c r="B502" s="234" t="s">
        <v>548</v>
      </c>
      <c r="C502" s="224">
        <v>72796</v>
      </c>
      <c r="D502" s="149" t="s">
        <v>610</v>
      </c>
      <c r="E502" s="148" t="s">
        <v>606</v>
      </c>
      <c r="F502" s="148" t="s">
        <v>6</v>
      </c>
      <c r="G502" s="150">
        <v>255.72</v>
      </c>
      <c r="H502" s="150">
        <v>255.22</v>
      </c>
      <c r="I502" s="148" t="s">
        <v>493</v>
      </c>
      <c r="J502" s="151">
        <v>41974</v>
      </c>
      <c r="K502" s="163">
        <f>SUM(K504:K509)</f>
        <v>255.21784800000003</v>
      </c>
      <c r="L502" s="164">
        <f>K502-H502</f>
        <v>-2.1519999999668471E-3</v>
      </c>
    </row>
    <row r="503" spans="1:12" s="3" customFormat="1" ht="27.75" customHeight="1">
      <c r="A503" s="111"/>
      <c r="B503" s="145"/>
      <c r="C503" s="457" t="s">
        <v>268</v>
      </c>
      <c r="D503" s="113" t="s">
        <v>5</v>
      </c>
      <c r="E503" s="113" t="s">
        <v>223</v>
      </c>
      <c r="F503" s="113" t="s">
        <v>266</v>
      </c>
      <c r="G503" s="113" t="s">
        <v>494</v>
      </c>
      <c r="H503" s="113" t="s">
        <v>495</v>
      </c>
      <c r="I503" s="113" t="s">
        <v>496</v>
      </c>
      <c r="J503" s="113" t="s">
        <v>497</v>
      </c>
      <c r="K503" s="113" t="s">
        <v>498</v>
      </c>
    </row>
    <row r="504" spans="1:12" ht="26.4">
      <c r="C504" s="225">
        <v>88248</v>
      </c>
      <c r="D504" s="196" t="str">
        <f>VLOOKUP(C504,SERVIÇOS_SINAPI_12_14!$A$2:$H$5049,2,0)</f>
        <v>AUXILIAR DE ENCANADOR OU BOMBEIRO HIDRÁULICO COM ENCARGOS COMPLEMENTARES</v>
      </c>
      <c r="E504" s="188" t="s">
        <v>246</v>
      </c>
      <c r="F504" s="189" t="str">
        <f>VLOOKUP(C504,SERVIÇOS_SINAPI_12_14!$A$2:$H$5049,4,0)</f>
        <v>H</v>
      </c>
      <c r="G504" s="194">
        <v>12.48</v>
      </c>
      <c r="H504" s="191">
        <f>VLOOKUP(C504,SERVIÇOS_SINAPI_12_14!$A$2:$H$5049,6,0)</f>
        <v>11.31</v>
      </c>
      <c r="I504" s="189">
        <v>0.184</v>
      </c>
      <c r="J504" s="194">
        <v>2.2999999999999998</v>
      </c>
      <c r="K504" s="194">
        <f>I504*H504</f>
        <v>2.0810400000000002</v>
      </c>
    </row>
    <row r="505" spans="1:12">
      <c r="C505" s="225">
        <v>88267</v>
      </c>
      <c r="D505" s="196" t="str">
        <f>VLOOKUP(C505,SERVIÇOS_SINAPI_12_14!$A$2:$H$5049,2,0)</f>
        <v>ENCANADOR OU BOMBEIRO HIDRÁULICO COM ENCARGOS COMPLEMENTARES</v>
      </c>
      <c r="E505" s="188" t="s">
        <v>246</v>
      </c>
      <c r="F505" s="189" t="str">
        <f>VLOOKUP(C505,SERVIÇOS_SINAPI_12_14!$A$2:$H$5049,4,0)</f>
        <v>H</v>
      </c>
      <c r="G505" s="194">
        <v>15.32</v>
      </c>
      <c r="H505" s="191">
        <f>VLOOKUP(C505,SERVIÇOS_SINAPI_12_14!$A$2:$H$5049,6,0)</f>
        <v>13.77</v>
      </c>
      <c r="I505" s="189">
        <v>0.184</v>
      </c>
      <c r="J505" s="194">
        <v>2.82</v>
      </c>
      <c r="K505" s="194">
        <f>I505*H505</f>
        <v>2.5336799999999999</v>
      </c>
    </row>
    <row r="506" spans="1:12" s="144" customFormat="1">
      <c r="A506" s="181"/>
      <c r="B506" s="159"/>
      <c r="C506" s="226">
        <v>75</v>
      </c>
      <c r="D506" s="183" t="str">
        <f>VLOOKUP(C506,INSUMOS_SINAPI_12_14!$A$2:$H$5049,2,0)</f>
        <v>ADAPTADOR PVC SOLDAVEL FLANGES LIVRES P/ CAIXA D' AGUA 110MM X 4"</v>
      </c>
      <c r="E506" s="160" t="s">
        <v>235</v>
      </c>
      <c r="F506" s="121" t="str">
        <f>VLOOKUP(C506,INSUMOS_SINAPI_12_14!$A$2:$H$5049,4,0)</f>
        <v>UN</v>
      </c>
      <c r="G506" s="180">
        <v>248.46</v>
      </c>
      <c r="H506" s="162">
        <f>VLOOKUP(C506,INSUMOS_SINAPI_12_14!$A$2:$H$5049,6,0)</f>
        <v>248.46</v>
      </c>
      <c r="I506" s="121">
        <v>1</v>
      </c>
      <c r="J506" s="180">
        <v>248.46</v>
      </c>
      <c r="K506" s="180">
        <f>I506*H506</f>
        <v>248.46</v>
      </c>
    </row>
    <row r="507" spans="1:12">
      <c r="C507" s="225">
        <v>122</v>
      </c>
      <c r="D507" s="183" t="str">
        <f>VLOOKUP(C507,INSUMOS_SINAPI_12_14!$A$2:$H$5049,2,0)</f>
        <v>ADESIVO PVC FRASCO C/ 850G</v>
      </c>
      <c r="E507" s="140" t="s">
        <v>235</v>
      </c>
      <c r="F507" s="121" t="str">
        <f>VLOOKUP(C507,INSUMOS_SINAPI_12_14!$A$2:$H$5049,4,0)</f>
        <v>UN</v>
      </c>
      <c r="G507" s="115">
        <v>33.340000000000003</v>
      </c>
      <c r="H507" s="162">
        <f>VLOOKUP(C507,INSUMOS_SINAPI_12_14!$A$2:$H$5049,6,0)</f>
        <v>33.340000000000003</v>
      </c>
      <c r="I507" s="113">
        <v>3.5000000000000001E-3</v>
      </c>
      <c r="J507" s="115">
        <v>0.12</v>
      </c>
      <c r="K507" s="115">
        <f t="shared" ref="K507:K509" si="48">I507*H507</f>
        <v>0.11669000000000002</v>
      </c>
    </row>
    <row r="508" spans="1:12">
      <c r="C508" s="225">
        <v>3143</v>
      </c>
      <c r="D508" s="183" t="str">
        <f>VLOOKUP(C508,INSUMOS_SINAPI_12_14!$A$2:$H$5049,2,0)</f>
        <v>FITA VEDA ROSCA EM ROLOS 18MMX25M</v>
      </c>
      <c r="E508" s="140" t="s">
        <v>235</v>
      </c>
      <c r="F508" s="121" t="str">
        <f>VLOOKUP(C508,INSUMOS_SINAPI_12_14!$A$2:$H$5049,4,0)</f>
        <v>UN</v>
      </c>
      <c r="G508" s="115">
        <v>5.07</v>
      </c>
      <c r="H508" s="162">
        <f>VLOOKUP(C508,INSUMOS_SINAPI_12_14!$A$2:$H$5049,6,0)</f>
        <v>5.07</v>
      </c>
      <c r="I508" s="113">
        <v>4.1399999999999999E-2</v>
      </c>
      <c r="J508" s="115">
        <v>0.21</v>
      </c>
      <c r="K508" s="115">
        <f t="shared" si="48"/>
        <v>0.209898</v>
      </c>
    </row>
    <row r="509" spans="1:12">
      <c r="C509" s="225">
        <v>20083</v>
      </c>
      <c r="D509" s="183" t="str">
        <f>VLOOKUP(C509,INSUMOS_SINAPI_12_14!$A$2:$H$5049,2,0)</f>
        <v>SOLUCAO LIMPADORA FRASCO PLASTICO C/ 1000CM3</v>
      </c>
      <c r="E509" s="140" t="s">
        <v>235</v>
      </c>
      <c r="F509" s="121" t="str">
        <f>VLOOKUP(C509,INSUMOS_SINAPI_12_14!$A$2:$H$5049,4,0)</f>
        <v>UN</v>
      </c>
      <c r="G509" s="115">
        <v>39.49</v>
      </c>
      <c r="H509" s="162">
        <f>VLOOKUP(C509,INSUMOS_SINAPI_12_14!$A$2:$H$5049,6,0)</f>
        <v>39.49</v>
      </c>
      <c r="I509" s="113">
        <v>4.5999999999999999E-2</v>
      </c>
      <c r="J509" s="115">
        <v>1.82</v>
      </c>
      <c r="K509" s="115">
        <f t="shared" si="48"/>
        <v>1.81654</v>
      </c>
    </row>
    <row r="510" spans="1:12">
      <c r="B510"/>
      <c r="C510"/>
      <c r="D510"/>
      <c r="E510"/>
      <c r="F510"/>
      <c r="G510"/>
      <c r="H510"/>
      <c r="I510"/>
      <c r="J510"/>
    </row>
    <row r="511" spans="1:12">
      <c r="B511"/>
      <c r="C511"/>
      <c r="D511"/>
      <c r="E511"/>
      <c r="F511"/>
      <c r="G511"/>
      <c r="H511"/>
      <c r="I511"/>
      <c r="J511"/>
    </row>
    <row r="512" spans="1:12" ht="26.4">
      <c r="A512" s="111" t="e">
        <f>COUNTIF(#REF!,CPU!C512)</f>
        <v>#REF!</v>
      </c>
      <c r="B512" s="234" t="s">
        <v>550</v>
      </c>
      <c r="C512" s="224" t="s">
        <v>611</v>
      </c>
      <c r="D512" s="149" t="s">
        <v>612</v>
      </c>
      <c r="E512" s="148" t="s">
        <v>606</v>
      </c>
      <c r="F512" s="148" t="s">
        <v>6</v>
      </c>
      <c r="G512" s="150">
        <v>488.42</v>
      </c>
      <c r="H512" s="150">
        <v>484.41</v>
      </c>
      <c r="I512" s="148" t="s">
        <v>493</v>
      </c>
      <c r="J512" s="151">
        <v>41974</v>
      </c>
      <c r="K512" s="163">
        <f>SUM(K514:K517)</f>
        <v>484.40608500000002</v>
      </c>
      <c r="L512" s="164">
        <f>K512-H512</f>
        <v>-3.9150000000063301E-3</v>
      </c>
    </row>
    <row r="513" spans="1:12" s="3" customFormat="1" ht="29.25" customHeight="1">
      <c r="A513" s="111"/>
      <c r="B513" s="145"/>
      <c r="C513" s="457" t="s">
        <v>268</v>
      </c>
      <c r="D513" s="113" t="s">
        <v>5</v>
      </c>
      <c r="E513" s="113" t="s">
        <v>223</v>
      </c>
      <c r="F513" s="113" t="s">
        <v>266</v>
      </c>
      <c r="G513" s="113" t="s">
        <v>494</v>
      </c>
      <c r="H513" s="113" t="s">
        <v>495</v>
      </c>
      <c r="I513" s="113" t="s">
        <v>496</v>
      </c>
      <c r="J513" s="113" t="s">
        <v>497</v>
      </c>
      <c r="K513" s="113" t="s">
        <v>498</v>
      </c>
    </row>
    <row r="514" spans="1:12" ht="26.4">
      <c r="C514" s="225">
        <v>88248</v>
      </c>
      <c r="D514" s="196" t="str">
        <f>VLOOKUP(C514,SERVIÇOS_SINAPI_12_14!$A$2:$H$5049,2,0)</f>
        <v>AUXILIAR DE ENCANADOR OU BOMBEIRO HIDRÁULICO COM ENCARGOS COMPLEMENTARES</v>
      </c>
      <c r="E514" s="189" t="s">
        <v>246</v>
      </c>
      <c r="F514" s="189" t="str">
        <f>VLOOKUP(C514,SERVIÇOS_SINAPI_12_14!$A$2:$H$5049,4,0)</f>
        <v>H</v>
      </c>
      <c r="G514" s="194">
        <v>12.48</v>
      </c>
      <c r="H514" s="194">
        <f>VLOOKUP(C514,SERVIÇOS_SINAPI_12_14!$A$2:$H$5049,6,0)</f>
        <v>11.31</v>
      </c>
      <c r="I514" s="189">
        <v>1.48</v>
      </c>
      <c r="J514" s="194">
        <v>18.47</v>
      </c>
      <c r="K514" s="194">
        <f t="shared" ref="K514:K517" si="49">I514*H514</f>
        <v>16.738800000000001</v>
      </c>
    </row>
    <row r="515" spans="1:12">
      <c r="C515" s="225">
        <v>88267</v>
      </c>
      <c r="D515" s="196" t="str">
        <f>VLOOKUP(C515,SERVIÇOS_SINAPI_12_14!$A$2:$H$5049,2,0)</f>
        <v>ENCANADOR OU BOMBEIRO HIDRÁULICO COM ENCARGOS COMPLEMENTARES</v>
      </c>
      <c r="E515" s="189" t="s">
        <v>246</v>
      </c>
      <c r="F515" s="189" t="str">
        <f>VLOOKUP(C515,SERVIÇOS_SINAPI_12_14!$A$2:$H$5049,4,0)</f>
        <v>H</v>
      </c>
      <c r="G515" s="194">
        <v>15.32</v>
      </c>
      <c r="H515" s="194">
        <f>VLOOKUP(C515,SERVIÇOS_SINAPI_12_14!$A$2:$H$5049,6,0)</f>
        <v>13.77</v>
      </c>
      <c r="I515" s="208">
        <v>1.4804999999999999</v>
      </c>
      <c r="J515" s="194">
        <v>22.67</v>
      </c>
      <c r="K515" s="194">
        <f t="shared" si="49"/>
        <v>20.386484999999997</v>
      </c>
    </row>
    <row r="516" spans="1:12">
      <c r="C516" s="225">
        <v>3146</v>
      </c>
      <c r="D516" s="183" t="str">
        <f>VLOOKUP(C516,INSUMOS_SINAPI_12_14!$A$2:$H$5049,2,0)</f>
        <v>FITA VEDA ROSCA EM ROLOS 18MMX10M</v>
      </c>
      <c r="E516" s="113" t="s">
        <v>235</v>
      </c>
      <c r="F516" s="121" t="str">
        <f>VLOOKUP(C516,INSUMOS_SINAPI_12_14!$A$2:$H$5049,4,0)</f>
        <v>UN</v>
      </c>
      <c r="G516" s="115">
        <v>2.2000000000000002</v>
      </c>
      <c r="H516" s="180">
        <f>VLOOKUP(C516,INSUMOS_SINAPI_12_14!$A$2:$H$5049,6,0)</f>
        <v>2.2000000000000002</v>
      </c>
      <c r="I516" s="113">
        <v>0.41399999999999998</v>
      </c>
      <c r="J516" s="115">
        <v>0.91</v>
      </c>
      <c r="K516" s="180">
        <f t="shared" si="49"/>
        <v>0.91080000000000005</v>
      </c>
    </row>
    <row r="517" spans="1:12">
      <c r="C517" s="225">
        <v>6027</v>
      </c>
      <c r="D517" s="183" t="str">
        <f>VLOOKUP(C517,INSUMOS_SINAPI_12_14!$A$2:$H$5049,2,0)</f>
        <v>REGISTRO GAVETA 4" BRUTO LATAO REF 1502-B</v>
      </c>
      <c r="E517" s="113" t="s">
        <v>235</v>
      </c>
      <c r="F517" s="121" t="str">
        <f>VLOOKUP(C517,INSUMOS_SINAPI_12_14!$A$2:$H$5049,4,0)</f>
        <v>UN</v>
      </c>
      <c r="G517" s="115">
        <v>446.37</v>
      </c>
      <c r="H517" s="180">
        <f>VLOOKUP(C517,INSUMOS_SINAPI_12_14!$A$2:$H$5049,6,0)</f>
        <v>446.37</v>
      </c>
      <c r="I517" s="113">
        <v>1</v>
      </c>
      <c r="J517" s="115">
        <v>446.37</v>
      </c>
      <c r="K517" s="180">
        <f t="shared" si="49"/>
        <v>446.37</v>
      </c>
    </row>
    <row r="518" spans="1:12">
      <c r="B518"/>
      <c r="C518"/>
      <c r="D518"/>
      <c r="E518"/>
      <c r="F518"/>
      <c r="G518"/>
      <c r="H518"/>
      <c r="I518"/>
      <c r="J518"/>
    </row>
    <row r="519" spans="1:12">
      <c r="B519"/>
      <c r="C519"/>
      <c r="D519"/>
      <c r="E519"/>
      <c r="F519"/>
      <c r="G519"/>
      <c r="H519"/>
      <c r="I519"/>
      <c r="J519"/>
    </row>
    <row r="520" spans="1:12" ht="26.4">
      <c r="A520" s="111" t="e">
        <f>COUNTIF(#REF!,CPU!C520)</f>
        <v>#REF!</v>
      </c>
      <c r="B520" s="234" t="s">
        <v>554</v>
      </c>
      <c r="C520" s="224">
        <v>89512</v>
      </c>
      <c r="D520" s="149" t="s">
        <v>613</v>
      </c>
      <c r="E520" s="148" t="s">
        <v>606</v>
      </c>
      <c r="F520" s="148" t="s">
        <v>207</v>
      </c>
      <c r="G520" s="150">
        <v>37.29</v>
      </c>
      <c r="H520" s="150">
        <v>36.08</v>
      </c>
      <c r="I520" s="148" t="s">
        <v>493</v>
      </c>
      <c r="J520" s="151">
        <v>41974</v>
      </c>
      <c r="K520" s="163">
        <f>SUM(K522:K527)</f>
        <v>36.075895000000003</v>
      </c>
      <c r="L520" s="164">
        <f>K520-H520</f>
        <v>-4.1049999999955844E-3</v>
      </c>
    </row>
    <row r="521" spans="1:12" s="3" customFormat="1" ht="29.25" customHeight="1">
      <c r="A521" s="111"/>
      <c r="B521" s="235"/>
      <c r="C521" s="457" t="s">
        <v>268</v>
      </c>
      <c r="D521" s="113" t="s">
        <v>5</v>
      </c>
      <c r="E521" s="113" t="s">
        <v>223</v>
      </c>
      <c r="F521" s="113" t="s">
        <v>266</v>
      </c>
      <c r="G521" s="113" t="s">
        <v>494</v>
      </c>
      <c r="H521" s="113" t="s">
        <v>495</v>
      </c>
      <c r="I521" s="113" t="s">
        <v>496</v>
      </c>
      <c r="J521" s="113" t="s">
        <v>497</v>
      </c>
      <c r="K521" s="113" t="s">
        <v>498</v>
      </c>
    </row>
    <row r="522" spans="1:12" ht="26.4">
      <c r="C522" s="225">
        <v>88248</v>
      </c>
      <c r="D522" s="196" t="str">
        <f>VLOOKUP(C522,SERVIÇOS_SINAPI_12_14!$A$2:$H$5049,2,0)</f>
        <v>AUXILIAR DE ENCANADOR OU BOMBEIRO HIDRÁULICO COM ENCARGOS COMPLEMENTARES</v>
      </c>
      <c r="E522" s="189" t="s">
        <v>246</v>
      </c>
      <c r="F522" s="189" t="str">
        <f>VLOOKUP(C522,SERVIÇOS_SINAPI_12_14!$A$2:$H$5049,4,0)</f>
        <v>H</v>
      </c>
      <c r="G522" s="194">
        <v>12.48</v>
      </c>
      <c r="H522" s="194">
        <f>VLOOKUP(C522,SERVIÇOS_SINAPI_12_14!$A$2:$H$5049,6,0)</f>
        <v>11.31</v>
      </c>
      <c r="I522" s="189">
        <v>0.44500000000000001</v>
      </c>
      <c r="J522" s="194">
        <v>5.55</v>
      </c>
      <c r="K522" s="194">
        <f t="shared" ref="K522:K527" si="50">I522*H522</f>
        <v>5.0329500000000005</v>
      </c>
    </row>
    <row r="523" spans="1:12">
      <c r="C523" s="225">
        <v>88267</v>
      </c>
      <c r="D523" s="196" t="str">
        <f>VLOOKUP(C523,SERVIÇOS_SINAPI_12_14!$A$2:$H$5049,2,0)</f>
        <v>ENCANADOR OU BOMBEIRO HIDRÁULICO COM ENCARGOS COMPLEMENTARES</v>
      </c>
      <c r="E523" s="189" t="s">
        <v>246</v>
      </c>
      <c r="F523" s="189" t="str">
        <f>VLOOKUP(C523,SERVIÇOS_SINAPI_12_14!$A$2:$H$5049,4,0)</f>
        <v>H</v>
      </c>
      <c r="G523" s="194">
        <v>15.32</v>
      </c>
      <c r="H523" s="194">
        <f>VLOOKUP(C523,SERVIÇOS_SINAPI_12_14!$A$2:$H$5049,6,0)</f>
        <v>13.77</v>
      </c>
      <c r="I523" s="189">
        <v>0.44500000000000001</v>
      </c>
      <c r="J523" s="194">
        <v>6.82</v>
      </c>
      <c r="K523" s="194">
        <f t="shared" si="50"/>
        <v>6.12765</v>
      </c>
    </row>
    <row r="524" spans="1:12">
      <c r="C524" s="225">
        <v>122</v>
      </c>
      <c r="D524" s="183" t="str">
        <f>VLOOKUP(C524,INSUMOS_SINAPI_12_14!$A$2:$H$5049,2,0)</f>
        <v>ADESIVO PVC FRASCO C/ 850G</v>
      </c>
      <c r="E524" s="113" t="s">
        <v>235</v>
      </c>
      <c r="F524" s="121" t="str">
        <f>VLOOKUP(C524,INSUMOS_SINAPI_12_14!$A$2:$H$5049,4,0)</f>
        <v>UN</v>
      </c>
      <c r="G524" s="115">
        <v>33.340000000000003</v>
      </c>
      <c r="H524" s="180">
        <f>VLOOKUP(C524,INSUMOS_SINAPI_12_14!$A$2:$H$5049,6,0)</f>
        <v>33.340000000000003</v>
      </c>
      <c r="I524" s="113">
        <v>4.2900000000000001E-2</v>
      </c>
      <c r="J524" s="115">
        <v>1.43</v>
      </c>
      <c r="K524" s="180">
        <f t="shared" si="50"/>
        <v>1.4302860000000002</v>
      </c>
    </row>
    <row r="525" spans="1:12">
      <c r="C525" s="225">
        <v>3767</v>
      </c>
      <c r="D525" s="183" t="str">
        <f>VLOOKUP(C525,INSUMOS_SINAPI_12_14!$A$2:$H$5049,2,0)</f>
        <v>LIXA EM FOLHA PARA PAREDE OU MADEIRA, NUMERO 120 (COR VERMELHA)</v>
      </c>
      <c r="E525" s="113" t="s">
        <v>235</v>
      </c>
      <c r="F525" s="121" t="str">
        <f>VLOOKUP(C525,INSUMOS_SINAPI_12_14!$A$2:$H$5049,4,0)</f>
        <v>UN</v>
      </c>
      <c r="G525" s="115">
        <v>0.56000000000000005</v>
      </c>
      <c r="H525" s="180">
        <f>VLOOKUP(C525,INSUMOS_SINAPI_12_14!$A$2:$H$5049,6,0)</f>
        <v>0.56000000000000005</v>
      </c>
      <c r="I525" s="113">
        <v>0.14849999999999999</v>
      </c>
      <c r="J525" s="115">
        <v>0.08</v>
      </c>
      <c r="K525" s="180">
        <f t="shared" si="50"/>
        <v>8.3159999999999998E-2</v>
      </c>
    </row>
    <row r="526" spans="1:12">
      <c r="C526" s="225">
        <v>20072</v>
      </c>
      <c r="D526" s="183" t="str">
        <f>VLOOKUP(C526,INSUMOS_SINAPI_12_14!$A$2:$H$5049,2,0)</f>
        <v>TUBO PVC PL SERIE R P/ ESG OU AGUAS PLUVIAIS PREDIAL DN 100MM</v>
      </c>
      <c r="E526" s="113" t="s">
        <v>235</v>
      </c>
      <c r="F526" s="121" t="str">
        <f>VLOOKUP(C526,INSUMOS_SINAPI_12_14!$A$2:$H$5049,4,0)</f>
        <v>M</v>
      </c>
      <c r="G526" s="115">
        <v>19.84</v>
      </c>
      <c r="H526" s="180">
        <f>VLOOKUP(C526,INSUMOS_SINAPI_12_14!$A$2:$H$5049,6,0)</f>
        <v>19.84</v>
      </c>
      <c r="I526" s="113">
        <v>1.04</v>
      </c>
      <c r="J526" s="115">
        <v>20.63</v>
      </c>
      <c r="K526" s="180">
        <f t="shared" si="50"/>
        <v>20.633600000000001</v>
      </c>
    </row>
    <row r="527" spans="1:12">
      <c r="C527" s="225">
        <v>20083</v>
      </c>
      <c r="D527" s="183" t="str">
        <f>VLOOKUP(C527,INSUMOS_SINAPI_12_14!$A$2:$H$5049,2,0)</f>
        <v>SOLUCAO LIMPADORA FRASCO PLASTICO C/ 1000CM3</v>
      </c>
      <c r="E527" s="113" t="s">
        <v>235</v>
      </c>
      <c r="F527" s="121" t="str">
        <f>VLOOKUP(C527,INSUMOS_SINAPI_12_14!$A$2:$H$5049,4,0)</f>
        <v>UN</v>
      </c>
      <c r="G527" s="115">
        <v>39.49</v>
      </c>
      <c r="H527" s="180">
        <f>VLOOKUP(C527,INSUMOS_SINAPI_12_14!$A$2:$H$5049,6,0)</f>
        <v>39.49</v>
      </c>
      <c r="I527" s="113">
        <v>7.0099999999999996E-2</v>
      </c>
      <c r="J527" s="115">
        <v>2.77</v>
      </c>
      <c r="K527" s="180">
        <f t="shared" si="50"/>
        <v>2.768249</v>
      </c>
    </row>
    <row r="528" spans="1:12">
      <c r="B528"/>
      <c r="C528"/>
      <c r="D528"/>
      <c r="E528"/>
      <c r="F528"/>
      <c r="G528"/>
      <c r="H528"/>
      <c r="I528"/>
      <c r="J528"/>
    </row>
    <row r="529" spans="1:12">
      <c r="B529"/>
      <c r="C529"/>
      <c r="D529"/>
      <c r="E529"/>
      <c r="F529"/>
      <c r="G529"/>
      <c r="H529"/>
      <c r="I529"/>
      <c r="J529"/>
    </row>
    <row r="530" spans="1:12" ht="26.4">
      <c r="A530" s="111" t="e">
        <f>COUNTIF(#REF!,CPU!C530)</f>
        <v>#REF!</v>
      </c>
      <c r="B530" s="234" t="s">
        <v>557</v>
      </c>
      <c r="C530" s="224" t="s">
        <v>614</v>
      </c>
      <c r="D530" s="149" t="s">
        <v>615</v>
      </c>
      <c r="E530" s="148" t="s">
        <v>606</v>
      </c>
      <c r="F530" s="148" t="s">
        <v>6</v>
      </c>
      <c r="G530" s="150">
        <v>174.25</v>
      </c>
      <c r="H530" s="150">
        <v>171.13</v>
      </c>
      <c r="I530" s="148" t="s">
        <v>493</v>
      </c>
      <c r="J530" s="151">
        <v>41974</v>
      </c>
      <c r="K530" s="163">
        <f>SUM(K532:K535)</f>
        <v>171.12928499999998</v>
      </c>
      <c r="L530" s="164">
        <f>K530-H530</f>
        <v>-7.1500000001378794E-4</v>
      </c>
    </row>
    <row r="531" spans="1:12" ht="29.25" customHeight="1">
      <c r="C531" s="457" t="s">
        <v>268</v>
      </c>
      <c r="D531" s="113" t="s">
        <v>5</v>
      </c>
      <c r="E531" s="113" t="s">
        <v>223</v>
      </c>
      <c r="F531" s="113" t="s">
        <v>266</v>
      </c>
      <c r="G531" s="113" t="s">
        <v>494</v>
      </c>
      <c r="H531" s="113" t="s">
        <v>495</v>
      </c>
      <c r="I531" s="113" t="s">
        <v>496</v>
      </c>
      <c r="J531" s="113" t="s">
        <v>497</v>
      </c>
      <c r="K531" s="113" t="s">
        <v>498</v>
      </c>
    </row>
    <row r="532" spans="1:12" ht="26.4">
      <c r="C532" s="225">
        <v>88248</v>
      </c>
      <c r="D532" s="196" t="str">
        <f>VLOOKUP(C532,SERVIÇOS_SINAPI_12_14!$A$2:$H$5049,2,0)</f>
        <v>AUXILIAR DE ENCANADOR OU BOMBEIRO HIDRÁULICO COM ENCARGOS COMPLEMENTARES</v>
      </c>
      <c r="E532" s="189" t="s">
        <v>246</v>
      </c>
      <c r="F532" s="189" t="str">
        <f>VLOOKUP(C532,SERVIÇOS_SINAPI_12_14!$A$2:$H$5049,4,0)</f>
        <v>H</v>
      </c>
      <c r="G532" s="194">
        <v>12.48</v>
      </c>
      <c r="H532" s="194">
        <f>VLOOKUP(C532,SERVIÇOS_SINAPI_12_14!$A$2:$H$5049,6,0)</f>
        <v>11.31</v>
      </c>
      <c r="I532" s="189">
        <v>1.1499999999999999</v>
      </c>
      <c r="J532" s="194">
        <v>14.35</v>
      </c>
      <c r="K532" s="194">
        <f t="shared" ref="K532:K535" si="51">I532*H532</f>
        <v>13.006499999999999</v>
      </c>
    </row>
    <row r="533" spans="1:12">
      <c r="C533" s="225">
        <v>88267</v>
      </c>
      <c r="D533" s="196" t="str">
        <f>VLOOKUP(C533,SERVIÇOS_SINAPI_12_14!$A$2:$H$5049,2,0)</f>
        <v>ENCANADOR OU BOMBEIRO HIDRÁULICO COM ENCARGOS COMPLEMENTARES</v>
      </c>
      <c r="E533" s="189" t="s">
        <v>246</v>
      </c>
      <c r="F533" s="189" t="str">
        <f>VLOOKUP(C533,SERVIÇOS_SINAPI_12_14!$A$2:$H$5049,4,0)</f>
        <v>H</v>
      </c>
      <c r="G533" s="194">
        <v>15.32</v>
      </c>
      <c r="H533" s="194">
        <f>VLOOKUP(C533,SERVIÇOS_SINAPI_12_14!$A$2:$H$5049,6,0)</f>
        <v>13.77</v>
      </c>
      <c r="I533" s="208">
        <v>1.1505000000000001</v>
      </c>
      <c r="J533" s="194">
        <v>17.62</v>
      </c>
      <c r="K533" s="194">
        <f t="shared" si="51"/>
        <v>15.842385</v>
      </c>
    </row>
    <row r="534" spans="1:12" s="144" customFormat="1">
      <c r="A534" s="181"/>
      <c r="B534" s="159"/>
      <c r="C534" s="226">
        <v>3146</v>
      </c>
      <c r="D534" s="183" t="str">
        <f>VLOOKUP(C534,INSUMOS_SINAPI_12_14!$A$2:$H$5049,2,0)</f>
        <v>FITA VEDA ROSCA EM ROLOS 18MMX10M</v>
      </c>
      <c r="E534" s="121" t="s">
        <v>235</v>
      </c>
      <c r="F534" s="121" t="str">
        <f>VLOOKUP(C534,INSUMOS_SINAPI_12_14!$A$2:$H$5049,4,0)</f>
        <v>UN</v>
      </c>
      <c r="G534" s="180">
        <v>2.2000000000000002</v>
      </c>
      <c r="H534" s="180">
        <f>VLOOKUP(C534,INSUMOS_SINAPI_12_14!$A$2:$H$5049,6,0)</f>
        <v>2.2000000000000002</v>
      </c>
      <c r="I534" s="121">
        <v>0.28199999999999997</v>
      </c>
      <c r="J534" s="180">
        <v>0.62</v>
      </c>
      <c r="K534" s="180">
        <f t="shared" si="51"/>
        <v>0.62039999999999995</v>
      </c>
    </row>
    <row r="535" spans="1:12">
      <c r="C535" s="225">
        <v>6011</v>
      </c>
      <c r="D535" s="183" t="str">
        <f>VLOOKUP(C535,INSUMOS_SINAPI_12_14!$A$2:$H$5049,2,0)</f>
        <v>REGISTRO GAVETA BRUTO EM LATAO FORJADO, BITOLA 2 1/2 " (REF 1509)</v>
      </c>
      <c r="E535" s="113" t="s">
        <v>235</v>
      </c>
      <c r="F535" s="121" t="str">
        <f>VLOOKUP(C535,INSUMOS_SINAPI_12_14!$A$2:$H$5049,4,0)</f>
        <v>UN</v>
      </c>
      <c r="G535" s="115">
        <v>141.66</v>
      </c>
      <c r="H535" s="180">
        <f>VLOOKUP(C535,INSUMOS_SINAPI_12_14!$A$2:$H$5049,6,0)</f>
        <v>141.66</v>
      </c>
      <c r="I535" s="113">
        <v>1</v>
      </c>
      <c r="J535" s="115">
        <v>141.66</v>
      </c>
      <c r="K535" s="180">
        <f t="shared" si="51"/>
        <v>141.66</v>
      </c>
    </row>
    <row r="536" spans="1:12" s="144" customFormat="1">
      <c r="A536" s="181"/>
      <c r="B536"/>
      <c r="C536"/>
      <c r="D536"/>
      <c r="E536"/>
      <c r="F536"/>
      <c r="G536"/>
      <c r="H536"/>
      <c r="I536"/>
      <c r="J536"/>
      <c r="K536"/>
    </row>
    <row r="537" spans="1:12" s="144" customFormat="1">
      <c r="A537" s="181"/>
      <c r="B537"/>
      <c r="C537"/>
      <c r="D537"/>
      <c r="E537"/>
      <c r="F537"/>
      <c r="G537"/>
      <c r="H537"/>
      <c r="I537"/>
      <c r="J537"/>
      <c r="K537"/>
    </row>
    <row r="538" spans="1:12" ht="26.4">
      <c r="A538" s="111" t="e">
        <f>COUNTIF(#REF!,CPU!C538)</f>
        <v>#REF!</v>
      </c>
      <c r="B538" s="234" t="s">
        <v>559</v>
      </c>
      <c r="C538" s="224" t="s">
        <v>616</v>
      </c>
      <c r="D538" s="149" t="s">
        <v>617</v>
      </c>
      <c r="E538" s="148" t="s">
        <v>606</v>
      </c>
      <c r="F538" s="148" t="s">
        <v>6</v>
      </c>
      <c r="G538" s="150">
        <v>294.61</v>
      </c>
      <c r="H538" s="150">
        <v>291.49</v>
      </c>
      <c r="I538" s="148" t="s">
        <v>493</v>
      </c>
      <c r="J538" s="151">
        <v>41974</v>
      </c>
      <c r="K538" s="163">
        <f>SUM(K540:K543)</f>
        <v>291.48599999999999</v>
      </c>
      <c r="L538" s="164">
        <f>K538-H538</f>
        <v>-4.0000000000190994E-3</v>
      </c>
    </row>
    <row r="539" spans="1:12" s="3" customFormat="1" ht="29.25" customHeight="1">
      <c r="A539" s="111"/>
      <c r="B539" s="145"/>
      <c r="C539" s="457" t="s">
        <v>268</v>
      </c>
      <c r="D539" s="113" t="s">
        <v>5</v>
      </c>
      <c r="E539" s="113" t="s">
        <v>223</v>
      </c>
      <c r="F539" s="113" t="s">
        <v>266</v>
      </c>
      <c r="G539" s="113" t="s">
        <v>494</v>
      </c>
      <c r="H539" s="113" t="s">
        <v>495</v>
      </c>
      <c r="I539" s="113" t="s">
        <v>496</v>
      </c>
      <c r="J539" s="113" t="s">
        <v>497</v>
      </c>
      <c r="K539" s="113" t="s">
        <v>498</v>
      </c>
    </row>
    <row r="540" spans="1:12" ht="26.4">
      <c r="C540" s="225">
        <v>88248</v>
      </c>
      <c r="D540" s="196" t="str">
        <f>VLOOKUP(C540,SERVIÇOS_SINAPI_12_14!$A$2:$H$5049,2,0)</f>
        <v>AUXILIAR DE ENCANADOR OU BOMBEIRO HIDRÁULICO COM ENCARGOS COMPLEMENTARES</v>
      </c>
      <c r="E540" s="189" t="s">
        <v>246</v>
      </c>
      <c r="F540" s="189" t="str">
        <f>VLOOKUP(C540,SERVIÇOS_SINAPI_12_14!$A$2:$H$5049,4,0)</f>
        <v>H</v>
      </c>
      <c r="G540" s="194">
        <v>12.48</v>
      </c>
      <c r="H540" s="194">
        <f>VLOOKUP(C540,SERVIÇOS_SINAPI_12_14!$A$2:$H$5049,6,0)</f>
        <v>11.31</v>
      </c>
      <c r="I540" s="189">
        <v>1.1499999999999999</v>
      </c>
      <c r="J540" s="194">
        <v>14.35</v>
      </c>
      <c r="K540" s="194">
        <f t="shared" ref="K540:K543" si="52">I540*H540</f>
        <v>13.006499999999999</v>
      </c>
    </row>
    <row r="541" spans="1:12">
      <c r="C541" s="225">
        <v>88267</v>
      </c>
      <c r="D541" s="196" t="str">
        <f>VLOOKUP(C541,SERVIÇOS_SINAPI_12_14!$A$2:$H$5049,2,0)</f>
        <v>ENCANADOR OU BOMBEIRO HIDRÁULICO COM ENCARGOS COMPLEMENTARES</v>
      </c>
      <c r="E541" s="189" t="s">
        <v>246</v>
      </c>
      <c r="F541" s="189" t="str">
        <f>VLOOKUP(C541,SERVIÇOS_SINAPI_12_14!$A$2:$H$5049,4,0)</f>
        <v>H</v>
      </c>
      <c r="G541" s="194">
        <v>15.32</v>
      </c>
      <c r="H541" s="194">
        <f>VLOOKUP(C541,SERVIÇOS_SINAPI_12_14!$A$2:$H$5049,6,0)</f>
        <v>13.77</v>
      </c>
      <c r="I541" s="189">
        <v>1.1499999999999999</v>
      </c>
      <c r="J541" s="194">
        <v>17.62</v>
      </c>
      <c r="K541" s="194">
        <f t="shared" si="52"/>
        <v>15.835499999999998</v>
      </c>
    </row>
    <row r="542" spans="1:12">
      <c r="C542" s="225">
        <v>3146</v>
      </c>
      <c r="D542" s="183" t="str">
        <f>VLOOKUP(C542,INSUMOS_SINAPI_12_14!$A$2:$H$5049,2,0)</f>
        <v>FITA VEDA ROSCA EM ROLOS 18MMX10M</v>
      </c>
      <c r="E542" s="113" t="s">
        <v>235</v>
      </c>
      <c r="F542" s="121" t="str">
        <f>VLOOKUP(C542,INSUMOS_SINAPI_12_14!$A$2:$H$5049,4,0)</f>
        <v>UN</v>
      </c>
      <c r="G542" s="115">
        <v>2.2000000000000002</v>
      </c>
      <c r="H542" s="180">
        <f>VLOOKUP(C542,INSUMOS_SINAPI_12_14!$A$2:$H$5049,6,0)</f>
        <v>2.2000000000000002</v>
      </c>
      <c r="I542" s="113">
        <v>0.32</v>
      </c>
      <c r="J542" s="115">
        <v>0.7</v>
      </c>
      <c r="K542" s="180">
        <f t="shared" si="52"/>
        <v>0.70400000000000007</v>
      </c>
    </row>
    <row r="543" spans="1:12">
      <c r="C543" s="225">
        <v>6012</v>
      </c>
      <c r="D543" s="183" t="str">
        <f>VLOOKUP(C543,INSUMOS_SINAPI_12_14!$A$2:$H$5049,2,0)</f>
        <v>REGISTRO GAVETA 3" BRUTO LATAO REF 1502-B</v>
      </c>
      <c r="E543" s="113" t="s">
        <v>235</v>
      </c>
      <c r="F543" s="121" t="str">
        <f>VLOOKUP(C543,INSUMOS_SINAPI_12_14!$A$2:$H$5049,4,0)</f>
        <v>UN</v>
      </c>
      <c r="G543" s="115">
        <v>261.94</v>
      </c>
      <c r="H543" s="180">
        <f>VLOOKUP(C543,INSUMOS_SINAPI_12_14!$A$2:$H$5049,6,0)</f>
        <v>261.94</v>
      </c>
      <c r="I543" s="113">
        <v>1</v>
      </c>
      <c r="J543" s="115">
        <v>261.94</v>
      </c>
      <c r="K543" s="180">
        <f t="shared" si="52"/>
        <v>261.94</v>
      </c>
    </row>
    <row r="544" spans="1:12">
      <c r="B544"/>
      <c r="C544"/>
      <c r="D544"/>
      <c r="E544"/>
      <c r="F544"/>
      <c r="G544"/>
      <c r="H544"/>
      <c r="I544"/>
      <c r="J544"/>
    </row>
    <row r="545" spans="1:12">
      <c r="B545"/>
      <c r="C545"/>
      <c r="D545"/>
      <c r="E545"/>
      <c r="F545"/>
      <c r="G545"/>
      <c r="H545"/>
      <c r="I545"/>
      <c r="J545"/>
    </row>
    <row r="546" spans="1:12" ht="26.4">
      <c r="A546" s="111" t="e">
        <f>COUNTIF(#REF!,CPU!C546)</f>
        <v>#REF!</v>
      </c>
      <c r="B546" s="234" t="s">
        <v>561</v>
      </c>
      <c r="C546" s="224">
        <v>72805</v>
      </c>
      <c r="D546" s="149" t="s">
        <v>618</v>
      </c>
      <c r="E546" s="148" t="s">
        <v>606</v>
      </c>
      <c r="F546" s="148" t="s">
        <v>6</v>
      </c>
      <c r="G546" s="150">
        <v>280.68</v>
      </c>
      <c r="H546" s="150">
        <v>280.18</v>
      </c>
      <c r="I546" s="148" t="s">
        <v>493</v>
      </c>
      <c r="J546" s="151">
        <v>41974</v>
      </c>
      <c r="K546" s="163">
        <f>SUM(K548:K553)</f>
        <v>280.17784799999998</v>
      </c>
      <c r="L546" s="164">
        <f>K546-H546</f>
        <v>-2.1520000000236905E-3</v>
      </c>
    </row>
    <row r="547" spans="1:12" s="3" customFormat="1" ht="29.25" customHeight="1">
      <c r="A547" s="111"/>
      <c r="B547" s="145"/>
      <c r="C547" s="457" t="s">
        <v>268</v>
      </c>
      <c r="D547" s="113" t="s">
        <v>5</v>
      </c>
      <c r="E547" s="113" t="s">
        <v>223</v>
      </c>
      <c r="F547" s="113" t="s">
        <v>266</v>
      </c>
      <c r="G547" s="113" t="s">
        <v>494</v>
      </c>
      <c r="H547" s="113" t="s">
        <v>495</v>
      </c>
      <c r="I547" s="113" t="s">
        <v>496</v>
      </c>
      <c r="J547" s="113" t="s">
        <v>497</v>
      </c>
      <c r="K547" s="113" t="s">
        <v>498</v>
      </c>
    </row>
    <row r="548" spans="1:12" ht="26.4">
      <c r="C548" s="225">
        <v>88248</v>
      </c>
      <c r="D548" s="196" t="str">
        <f>VLOOKUP(C548,SERVIÇOS_SINAPI_12_14!$A$2:$H$5049,2,0)</f>
        <v>AUXILIAR DE ENCANADOR OU BOMBEIRO HIDRÁULICO COM ENCARGOS COMPLEMENTARES</v>
      </c>
      <c r="E548" s="188" t="s">
        <v>246</v>
      </c>
      <c r="F548" s="189" t="str">
        <f>VLOOKUP(C548,SERVIÇOS_SINAPI_12_14!$A$2:$H$5049,4,0)</f>
        <v>H</v>
      </c>
      <c r="G548" s="194">
        <v>12.48</v>
      </c>
      <c r="H548" s="191">
        <f>VLOOKUP(C548,SERVIÇOS_SINAPI_12_14!$A$2:$H$5049,6,0)</f>
        <v>11.31</v>
      </c>
      <c r="I548" s="189">
        <v>0.184</v>
      </c>
      <c r="J548" s="194">
        <v>2.2999999999999998</v>
      </c>
      <c r="K548" s="194">
        <f t="shared" ref="K548:K553" si="53">I548*H548</f>
        <v>2.0810400000000002</v>
      </c>
    </row>
    <row r="549" spans="1:12">
      <c r="C549" s="225">
        <v>88267</v>
      </c>
      <c r="D549" s="196" t="str">
        <f>VLOOKUP(C549,SERVIÇOS_SINAPI_12_14!$A$2:$H$5049,2,0)</f>
        <v>ENCANADOR OU BOMBEIRO HIDRÁULICO COM ENCARGOS COMPLEMENTARES</v>
      </c>
      <c r="E549" s="188" t="s">
        <v>246</v>
      </c>
      <c r="F549" s="189" t="str">
        <f>VLOOKUP(C549,SERVIÇOS_SINAPI_12_14!$A$2:$H$5049,4,0)</f>
        <v>H</v>
      </c>
      <c r="G549" s="194">
        <v>15.32</v>
      </c>
      <c r="H549" s="191">
        <f>VLOOKUP(C549,SERVIÇOS_SINAPI_12_14!$A$2:$H$5049,6,0)</f>
        <v>13.77</v>
      </c>
      <c r="I549" s="189">
        <v>0.184</v>
      </c>
      <c r="J549" s="194">
        <v>2.82</v>
      </c>
      <c r="K549" s="194">
        <f t="shared" si="53"/>
        <v>2.5336799999999999</v>
      </c>
    </row>
    <row r="550" spans="1:12" ht="12.75" customHeight="1">
      <c r="C550" s="225">
        <v>106</v>
      </c>
      <c r="D550" s="183" t="str">
        <f>VLOOKUP(C550,INSUMOS_SINAPI_12_14!$A$2:$H$5049,2,0)</f>
        <v>ADAPTADOR PVC SOLDAVEL LONGO C/ FLANGE LIVRE P/ CAIXA D' AGUA 1 10MM X 4"</v>
      </c>
      <c r="E550" s="140" t="s">
        <v>235</v>
      </c>
      <c r="F550" s="121" t="str">
        <f>VLOOKUP(C550,INSUMOS_SINAPI_12_14!$A$2:$H$5049,4,0)</f>
        <v>UN</v>
      </c>
      <c r="G550" s="115">
        <v>273.42</v>
      </c>
      <c r="H550" s="162">
        <f>VLOOKUP(C550,INSUMOS_SINAPI_12_14!$A$2:$H$5049,6,0)</f>
        <v>273.42</v>
      </c>
      <c r="I550" s="113">
        <v>1</v>
      </c>
      <c r="J550" s="115">
        <v>273.42</v>
      </c>
      <c r="K550" s="180">
        <f t="shared" si="53"/>
        <v>273.42</v>
      </c>
    </row>
    <row r="551" spans="1:12">
      <c r="C551" s="225">
        <v>122</v>
      </c>
      <c r="D551" s="183" t="str">
        <f>VLOOKUP(C551,INSUMOS_SINAPI_12_14!$A$2:$H$5049,2,0)</f>
        <v>ADESIVO PVC FRASCO C/ 850G</v>
      </c>
      <c r="E551" s="140" t="s">
        <v>235</v>
      </c>
      <c r="F551" s="121" t="str">
        <f>VLOOKUP(C551,INSUMOS_SINAPI_12_14!$A$2:$H$5049,4,0)</f>
        <v>UN</v>
      </c>
      <c r="G551" s="115">
        <v>33.340000000000003</v>
      </c>
      <c r="H551" s="162">
        <f>VLOOKUP(C551,INSUMOS_SINAPI_12_14!$A$2:$H$5049,6,0)</f>
        <v>33.340000000000003</v>
      </c>
      <c r="I551" s="113">
        <v>3.5000000000000001E-3</v>
      </c>
      <c r="J551" s="115">
        <v>0.12</v>
      </c>
      <c r="K551" s="180">
        <f t="shared" si="53"/>
        <v>0.11669000000000002</v>
      </c>
    </row>
    <row r="552" spans="1:12">
      <c r="C552" s="225">
        <v>3143</v>
      </c>
      <c r="D552" s="183" t="str">
        <f>VLOOKUP(C552,INSUMOS_SINAPI_12_14!$A$2:$H$5049,2,0)</f>
        <v>FITA VEDA ROSCA EM ROLOS 18MMX25M</v>
      </c>
      <c r="E552" s="140" t="s">
        <v>235</v>
      </c>
      <c r="F552" s="121" t="str">
        <f>VLOOKUP(C552,INSUMOS_SINAPI_12_14!$A$2:$H$5049,4,0)</f>
        <v>UN</v>
      </c>
      <c r="G552" s="115">
        <v>5.07</v>
      </c>
      <c r="H552" s="162">
        <f>VLOOKUP(C552,INSUMOS_SINAPI_12_14!$A$2:$H$5049,6,0)</f>
        <v>5.07</v>
      </c>
      <c r="I552" s="113">
        <v>4.1399999999999999E-2</v>
      </c>
      <c r="J552" s="115">
        <v>0.21</v>
      </c>
      <c r="K552" s="180">
        <f t="shared" si="53"/>
        <v>0.209898</v>
      </c>
    </row>
    <row r="553" spans="1:12">
      <c r="C553" s="225">
        <v>20083</v>
      </c>
      <c r="D553" s="183" t="str">
        <f>VLOOKUP(C553,INSUMOS_SINAPI_12_14!$A$2:$H$5049,2,0)</f>
        <v>SOLUCAO LIMPADORA FRASCO PLASTICO C/ 1000CM3</v>
      </c>
      <c r="E553" s="140" t="s">
        <v>235</v>
      </c>
      <c r="F553" s="121" t="str">
        <f>VLOOKUP(C553,INSUMOS_SINAPI_12_14!$A$2:$H$5049,4,0)</f>
        <v>UN</v>
      </c>
      <c r="G553" s="115">
        <v>39.49</v>
      </c>
      <c r="H553" s="162">
        <f>VLOOKUP(C553,INSUMOS_SINAPI_12_14!$A$2:$H$5049,6,0)</f>
        <v>39.49</v>
      </c>
      <c r="I553" s="113">
        <v>4.5999999999999999E-2</v>
      </c>
      <c r="J553" s="115">
        <v>1.82</v>
      </c>
      <c r="K553" s="180">
        <f t="shared" si="53"/>
        <v>1.81654</v>
      </c>
    </row>
    <row r="554" spans="1:12">
      <c r="B554"/>
      <c r="C554"/>
      <c r="D554"/>
      <c r="E554"/>
      <c r="F554"/>
      <c r="G554"/>
      <c r="H554"/>
      <c r="I554"/>
      <c r="J554"/>
    </row>
    <row r="555" spans="1:12">
      <c r="B555"/>
      <c r="C555"/>
      <c r="D555"/>
      <c r="E555"/>
      <c r="F555"/>
      <c r="G555"/>
      <c r="H555"/>
      <c r="I555"/>
      <c r="J555"/>
    </row>
    <row r="556" spans="1:12" ht="39.6">
      <c r="A556" s="181" t="e">
        <f>COUNTIF(#REF!,CPU!C556)</f>
        <v>#REF!</v>
      </c>
      <c r="B556" s="234" t="s">
        <v>563</v>
      </c>
      <c r="C556" s="224" t="s">
        <v>619</v>
      </c>
      <c r="D556" s="149" t="s">
        <v>620</v>
      </c>
      <c r="E556" s="148" t="s">
        <v>270</v>
      </c>
      <c r="F556" s="148" t="s">
        <v>519</v>
      </c>
      <c r="G556" s="150">
        <v>4.38</v>
      </c>
      <c r="H556" s="150">
        <v>4.26</v>
      </c>
      <c r="I556" s="148" t="s">
        <v>493</v>
      </c>
      <c r="J556" s="151">
        <v>41974</v>
      </c>
      <c r="K556" s="163">
        <f>SUM(K558:K560)</f>
        <v>4.2605832000000001</v>
      </c>
      <c r="L556" s="164">
        <f>K556-H556</f>
        <v>5.83200000000339E-4</v>
      </c>
    </row>
    <row r="557" spans="1:12" s="3" customFormat="1" ht="27" customHeight="1">
      <c r="A557" s="181"/>
      <c r="B557" s="159"/>
      <c r="C557" s="457" t="s">
        <v>268</v>
      </c>
      <c r="D557" s="113" t="s">
        <v>5</v>
      </c>
      <c r="E557" s="113" t="s">
        <v>223</v>
      </c>
      <c r="F557" s="113" t="s">
        <v>266</v>
      </c>
      <c r="G557" s="113" t="s">
        <v>494</v>
      </c>
      <c r="H557" s="113" t="s">
        <v>495</v>
      </c>
      <c r="I557" s="113" t="s">
        <v>496</v>
      </c>
      <c r="J557" s="113" t="s">
        <v>497</v>
      </c>
      <c r="K557" s="113" t="s">
        <v>498</v>
      </c>
    </row>
    <row r="558" spans="1:12" ht="26.4">
      <c r="A558" s="181"/>
      <c r="B558" s="159"/>
      <c r="C558" s="226" t="s">
        <v>621</v>
      </c>
      <c r="D558" s="196" t="str">
        <f>VLOOKUP(C558,SERVIÇOS_SINAPI_12_14!$A$2:$H$5049,2,0)</f>
        <v>ESCAVADEIRA HIDRÁULICA SOBRE ESTEIRAS, CAÇAMBA 0,80 M3, PESO OPERACIONAL 17,8 T, POTÊNCIA LÍQUIDA 110 HP - CHP DIURNO. AF_10/2014</v>
      </c>
      <c r="E558" s="166" t="s">
        <v>248</v>
      </c>
      <c r="F558" s="189" t="str">
        <f>VLOOKUP(C558,SERVIÇOS_SINAPI_12_14!$A$2:$H$5049,4,0)</f>
        <v>CHP</v>
      </c>
      <c r="G558" s="206">
        <v>128.47999999999999</v>
      </c>
      <c r="H558" s="194">
        <f>VLOOKUP(C558,SERVIÇOS_SINAPI_12_14!$A$2:$H$5049,6,0)</f>
        <v>126.9</v>
      </c>
      <c r="I558" s="189">
        <v>2.6499999999999999E-2</v>
      </c>
      <c r="J558" s="184">
        <v>3.4</v>
      </c>
      <c r="K558" s="194">
        <f t="shared" ref="K558:K560" si="54">I558*H558</f>
        <v>3.3628499999999999</v>
      </c>
    </row>
    <row r="559" spans="1:12" ht="26.4">
      <c r="A559" s="181"/>
      <c r="B559" s="159"/>
      <c r="C559" s="226">
        <v>84013</v>
      </c>
      <c r="D559" s="196" t="str">
        <f>VLOOKUP(C559,SERVIÇOS_SINAPI_12_14!$A$2:$H$5049,2,0)</f>
        <v>ESCAVADEIRA HIDRÁULICA SOBRE ESTEIRAS, CAÇAMBA 0,80 M3, PESO OPERACIONAL 17,8 T, POTÊNCIA LÍQUIDA 110 HP - CHI DIURNO. AF_10/2014</v>
      </c>
      <c r="E559" s="166" t="s">
        <v>248</v>
      </c>
      <c r="F559" s="189" t="str">
        <f>VLOOKUP(C559,SERVIÇOS_SINAPI_12_14!$A$2:$H$5049,4,0)</f>
        <v>CHI</v>
      </c>
      <c r="G559" s="167">
        <v>46.46</v>
      </c>
      <c r="H559" s="194">
        <f>VLOOKUP(C559,SERVIÇOS_SINAPI_12_14!$A$2:$H$5049,6,0)</f>
        <v>44.89</v>
      </c>
      <c r="I559" s="189">
        <v>4.6800000000000001E-3</v>
      </c>
      <c r="J559" s="139">
        <v>0.22</v>
      </c>
      <c r="K559" s="194">
        <f t="shared" si="54"/>
        <v>0.2100852</v>
      </c>
    </row>
    <row r="560" spans="1:12">
      <c r="A560" s="181"/>
      <c r="B560" s="159"/>
      <c r="C560" s="225">
        <v>88316</v>
      </c>
      <c r="D560" s="196" t="str">
        <f>VLOOKUP(C560,SERVIÇOS_SINAPI_12_14!$A$2:$H$5049,2,0)</f>
        <v>SERVENTE COM ENCARGOS COMPLEMENTARES</v>
      </c>
      <c r="E560" s="138" t="s">
        <v>246</v>
      </c>
      <c r="F560" s="189" t="str">
        <f>VLOOKUP(C560,SERVIÇOS_SINAPI_12_14!$A$2:$H$5049,4,0)</f>
        <v>H</v>
      </c>
      <c r="G560" s="190">
        <v>12.14</v>
      </c>
      <c r="H560" s="194">
        <f>VLOOKUP(C560,SERVIÇOS_SINAPI_12_14!$A$2:$H$5049,6,0)</f>
        <v>11.02</v>
      </c>
      <c r="I560" s="189">
        <v>6.2399999999999997E-2</v>
      </c>
      <c r="J560" s="190">
        <v>0.76</v>
      </c>
      <c r="K560" s="194">
        <f t="shared" si="54"/>
        <v>0.68764799999999993</v>
      </c>
    </row>
    <row r="561" spans="1:12">
      <c r="A561" s="181"/>
      <c r="B561"/>
      <c r="C561"/>
      <c r="D561"/>
      <c r="E561"/>
      <c r="F561"/>
      <c r="G561"/>
      <c r="H561"/>
      <c r="I561"/>
      <c r="J561"/>
    </row>
    <row r="562" spans="1:12">
      <c r="A562" s="181"/>
      <c r="B562"/>
      <c r="C562"/>
      <c r="D562"/>
      <c r="E562"/>
      <c r="F562"/>
      <c r="G562"/>
      <c r="H562"/>
      <c r="I562"/>
      <c r="J562"/>
    </row>
    <row r="563" spans="1:12" ht="26.4">
      <c r="A563" s="111" t="e">
        <f>COUNTIF(#REF!,CPU!C563)</f>
        <v>#REF!</v>
      </c>
      <c r="B563" s="234" t="s">
        <v>565</v>
      </c>
      <c r="C563" s="224" t="s">
        <v>622</v>
      </c>
      <c r="D563" s="149" t="s">
        <v>623</v>
      </c>
      <c r="E563" s="148" t="s">
        <v>270</v>
      </c>
      <c r="F563" s="148" t="s">
        <v>519</v>
      </c>
      <c r="G563" s="150">
        <v>3.48</v>
      </c>
      <c r="H563" s="150">
        <v>3.19</v>
      </c>
      <c r="I563" s="148" t="s">
        <v>493</v>
      </c>
      <c r="J563" s="151">
        <v>41974</v>
      </c>
      <c r="K563" s="163">
        <f>SUM(K565:K566)</f>
        <v>3.1949999999999998</v>
      </c>
      <c r="L563" s="164">
        <f>K563-H563</f>
        <v>4.9999999999998934E-3</v>
      </c>
    </row>
    <row r="564" spans="1:12" s="3" customFormat="1" ht="28.5" customHeight="1">
      <c r="A564" s="111"/>
      <c r="B564" s="145"/>
      <c r="C564" s="457" t="s">
        <v>268</v>
      </c>
      <c r="D564" s="113" t="s">
        <v>5</v>
      </c>
      <c r="E564" s="113" t="s">
        <v>223</v>
      </c>
      <c r="F564" s="113" t="s">
        <v>266</v>
      </c>
      <c r="G564" s="113" t="s">
        <v>494</v>
      </c>
      <c r="H564" s="113" t="s">
        <v>495</v>
      </c>
      <c r="I564" s="113" t="s">
        <v>496</v>
      </c>
      <c r="J564" s="113" t="s">
        <v>497</v>
      </c>
      <c r="K564" s="113" t="s">
        <v>498</v>
      </c>
    </row>
    <row r="565" spans="1:12">
      <c r="C565" s="225">
        <v>88316</v>
      </c>
      <c r="D565" s="196" t="str">
        <f>VLOOKUP(C565,SERVIÇOS_SINAPI_12_14!$A$2:$H$5049,2,0)</f>
        <v>SERVENTE COM ENCARGOS COMPLEMENTARES</v>
      </c>
      <c r="E565" s="189" t="s">
        <v>246</v>
      </c>
      <c r="F565" s="189" t="str">
        <f>VLOOKUP(C565,SERVIÇOS_SINAPI_12_14!$A$2:$H$5049,4,0)</f>
        <v>H</v>
      </c>
      <c r="G565" s="194">
        <v>12.14</v>
      </c>
      <c r="H565" s="194">
        <f>VLOOKUP(C565,SERVIÇOS_SINAPI_12_14!$A$2:$H$5049,6,0)</f>
        <v>11.02</v>
      </c>
      <c r="I565" s="189">
        <v>0.25</v>
      </c>
      <c r="J565" s="194">
        <v>3.04</v>
      </c>
      <c r="K565" s="194">
        <f t="shared" ref="K565:K566" si="55">I565*H565</f>
        <v>2.7549999999999999</v>
      </c>
    </row>
    <row r="566" spans="1:12" s="144" customFormat="1" ht="26.4">
      <c r="A566" s="181"/>
      <c r="B566" s="159"/>
      <c r="C566" s="226">
        <v>1453</v>
      </c>
      <c r="D566" s="183" t="str">
        <f>VLOOKUP(C566,INSUMOS_SINAPI_12_14!$A$2:$H$5049,2,0)</f>
        <v>COMPACTADOR SOLOS C/ PLACA VIBRATÓRIA MOTOR DIESEL/GASOLINA 7 A 10HP 400KG NÃO REVERSÍVEL TIPO DYNAPAC CM-20 OU EQUIV</v>
      </c>
      <c r="E566" s="121" t="s">
        <v>250</v>
      </c>
      <c r="F566" s="121" t="str">
        <f>VLOOKUP(C566,INSUMOS_SINAPI_12_14!$A$2:$H$5049,4,0)</f>
        <v>H</v>
      </c>
      <c r="G566" s="180">
        <v>3.52</v>
      </c>
      <c r="H566" s="180">
        <f>VLOOKUP(C566,INSUMOS_SINAPI_12_14!$A$2:$H$5049,6,0)</f>
        <v>3.52</v>
      </c>
      <c r="I566" s="121">
        <v>0.125</v>
      </c>
      <c r="J566" s="180">
        <v>0.44</v>
      </c>
      <c r="K566" s="180">
        <f t="shared" si="55"/>
        <v>0.44</v>
      </c>
    </row>
    <row r="567" spans="1:12">
      <c r="B567"/>
      <c r="C567"/>
      <c r="D567"/>
      <c r="E567"/>
      <c r="F567"/>
      <c r="G567"/>
      <c r="H567"/>
      <c r="I567"/>
      <c r="J567"/>
    </row>
    <row r="568" spans="1:12">
      <c r="B568"/>
      <c r="C568"/>
      <c r="D568"/>
      <c r="E568"/>
      <c r="F568"/>
      <c r="G568"/>
      <c r="H568"/>
      <c r="I568"/>
      <c r="J568"/>
    </row>
    <row r="569" spans="1:12" ht="12.75" customHeight="1">
      <c r="A569" s="111" t="e">
        <f>COUNTIF(#REF!,CPU!C569)</f>
        <v>#REF!</v>
      </c>
      <c r="B569" s="234" t="s">
        <v>624</v>
      </c>
      <c r="C569" s="224">
        <v>73692</v>
      </c>
      <c r="D569" s="149" t="s">
        <v>625</v>
      </c>
      <c r="E569" s="148" t="s">
        <v>271</v>
      </c>
      <c r="F569" s="148" t="s">
        <v>519</v>
      </c>
      <c r="G569" s="150">
        <v>90.41</v>
      </c>
      <c r="H569" s="150">
        <v>88.17</v>
      </c>
      <c r="I569" s="148" t="s">
        <v>493</v>
      </c>
      <c r="J569" s="151">
        <v>41974</v>
      </c>
      <c r="K569" s="163">
        <f>SUM(K571:K572)</f>
        <v>88.166101999999995</v>
      </c>
      <c r="L569" s="164">
        <f>K569-H569</f>
        <v>-3.8980000000066184E-3</v>
      </c>
    </row>
    <row r="570" spans="1:12" s="3" customFormat="1" ht="29.25" customHeight="1">
      <c r="A570" s="111"/>
      <c r="B570" s="145"/>
      <c r="C570" s="457" t="s">
        <v>268</v>
      </c>
      <c r="D570" s="113" t="s">
        <v>5</v>
      </c>
      <c r="E570" s="113" t="s">
        <v>223</v>
      </c>
      <c r="F570" s="113" t="s">
        <v>266</v>
      </c>
      <c r="G570" s="113" t="s">
        <v>494</v>
      </c>
      <c r="H570" s="113" t="s">
        <v>495</v>
      </c>
      <c r="I570" s="113" t="s">
        <v>496</v>
      </c>
      <c r="J570" s="113" t="s">
        <v>497</v>
      </c>
      <c r="K570" s="113" t="s">
        <v>498</v>
      </c>
    </row>
    <row r="571" spans="1:12" ht="12.75" customHeight="1">
      <c r="C571" s="225">
        <v>88316</v>
      </c>
      <c r="D571" s="196" t="str">
        <f>VLOOKUP(C571,SERVIÇOS_SINAPI_12_14!$A$2:$H$5049,2,0)</f>
        <v>SERVENTE COM ENCARGOS COMPLEMENTARES</v>
      </c>
      <c r="E571" s="189" t="s">
        <v>246</v>
      </c>
      <c r="F571" s="189" t="str">
        <f>VLOOKUP(C571,SERVIÇOS_SINAPI_12_14!$A$2:$H$5049,4,0)</f>
        <v>H</v>
      </c>
      <c r="G571" s="194">
        <v>12.14</v>
      </c>
      <c r="H571" s="194">
        <f>VLOOKUP(C571,SERVIÇOS_SINAPI_12_14!$A$2:$H$5049,6,0)</f>
        <v>11.02</v>
      </c>
      <c r="I571" s="212">
        <v>2.0001000000000002</v>
      </c>
      <c r="J571" s="194">
        <v>24.28</v>
      </c>
      <c r="K571" s="194">
        <f t="shared" ref="K571:K572" si="56">I571*H571</f>
        <v>22.041102000000002</v>
      </c>
    </row>
    <row r="572" spans="1:12" ht="12.75" customHeight="1">
      <c r="C572" s="225">
        <v>370</v>
      </c>
      <c r="D572" s="183" t="str">
        <f>VLOOKUP(C572,INSUMOS_SINAPI_12_14!$A$2:$H$5049,2,0)</f>
        <v>AREIA MEDIA - POSTO JAZIDA/FORNECEDOR (SEM FRETE)</v>
      </c>
      <c r="E572" s="113" t="s">
        <v>235</v>
      </c>
      <c r="F572" s="121" t="str">
        <f>VLOOKUP(C572,INSUMOS_SINAPI_12_14!$A$2:$H$5049,4,0)</f>
        <v>M³</v>
      </c>
      <c r="G572" s="115">
        <v>57.5</v>
      </c>
      <c r="H572" s="180">
        <f>VLOOKUP(C572,INSUMOS_SINAPI_12_14!$A$2:$H$5049,6,0)</f>
        <v>57.5</v>
      </c>
      <c r="I572" s="113">
        <v>1.1499999999999999</v>
      </c>
      <c r="J572" s="115">
        <v>66.13</v>
      </c>
      <c r="K572" s="180">
        <f t="shared" si="56"/>
        <v>66.125</v>
      </c>
    </row>
    <row r="573" spans="1:12" ht="12.75" customHeight="1">
      <c r="B573"/>
      <c r="C573"/>
      <c r="D573"/>
      <c r="E573"/>
      <c r="F573"/>
      <c r="G573"/>
      <c r="H573"/>
      <c r="I573"/>
      <c r="J573"/>
    </row>
    <row r="574" spans="1:12" ht="12.75" customHeight="1">
      <c r="B574"/>
      <c r="C574"/>
      <c r="D574"/>
      <c r="E574"/>
      <c r="F574"/>
      <c r="G574"/>
      <c r="H574"/>
      <c r="I574"/>
      <c r="J574"/>
    </row>
    <row r="575" spans="1:12" ht="39.6">
      <c r="A575" s="111" t="e">
        <f>COUNTIF(#REF!,CPU!C575)</f>
        <v>#REF!</v>
      </c>
      <c r="B575" s="234" t="s">
        <v>626</v>
      </c>
      <c r="C575" s="224" t="s">
        <v>627</v>
      </c>
      <c r="D575" s="149" t="s">
        <v>628</v>
      </c>
      <c r="E575" s="148" t="s">
        <v>270</v>
      </c>
      <c r="F575" s="148" t="s">
        <v>519</v>
      </c>
      <c r="G575" s="150">
        <v>8.7100000000000009</v>
      </c>
      <c r="H575" s="150">
        <v>8.02</v>
      </c>
      <c r="I575" s="148" t="s">
        <v>493</v>
      </c>
      <c r="J575" s="151">
        <v>41974</v>
      </c>
      <c r="K575" s="163">
        <f>SUM(K577:K581)</f>
        <v>8.0212515</v>
      </c>
      <c r="L575" s="164">
        <f>K575-H575</f>
        <v>1.2515000000004051E-3</v>
      </c>
    </row>
    <row r="576" spans="1:12" s="3" customFormat="1" ht="29.25" customHeight="1">
      <c r="A576" s="111"/>
      <c r="B576" s="145"/>
      <c r="C576" s="457" t="s">
        <v>268</v>
      </c>
      <c r="D576" s="113" t="s">
        <v>5</v>
      </c>
      <c r="E576" s="113" t="s">
        <v>223</v>
      </c>
      <c r="F576" s="113" t="s">
        <v>266</v>
      </c>
      <c r="G576" s="113" t="s">
        <v>494</v>
      </c>
      <c r="H576" s="113" t="s">
        <v>495</v>
      </c>
      <c r="I576" s="113" t="s">
        <v>496</v>
      </c>
      <c r="J576" s="113" t="s">
        <v>497</v>
      </c>
      <c r="K576" s="113" t="s">
        <v>498</v>
      </c>
    </row>
    <row r="577" spans="1:12" ht="52.8">
      <c r="C577" s="226">
        <v>5875</v>
      </c>
      <c r="D577" s="196"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16" t="s">
        <v>248</v>
      </c>
      <c r="F577" s="189" t="str">
        <f>VLOOKUP(C577,SERVIÇOS_SINAPI_12_14!$A$2:$H$5049,4,0)</f>
        <v>CHP</v>
      </c>
      <c r="G577" s="206">
        <v>79.16</v>
      </c>
      <c r="H577" s="194">
        <f>VLOOKUP(C577,SERVIÇOS_SINAPI_12_14!$A$2:$H$5049,6,0)</f>
        <v>77.599999999999994</v>
      </c>
      <c r="I577" s="189">
        <v>1.4250000000000001E-2</v>
      </c>
      <c r="J577" s="194">
        <v>1.1299999999999999</v>
      </c>
      <c r="K577" s="194">
        <f t="shared" ref="K577:K581" si="57">I577*H577</f>
        <v>1.1057999999999999</v>
      </c>
    </row>
    <row r="578" spans="1:12" ht="52.8">
      <c r="C578" s="226">
        <v>5877</v>
      </c>
      <c r="D578" s="196"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16" t="s">
        <v>248</v>
      </c>
      <c r="F578" s="189" t="str">
        <f>VLOOKUP(C578,SERVIÇOS_SINAPI_12_14!$A$2:$H$5049,4,0)</f>
        <v>CHI</v>
      </c>
      <c r="G578" s="206">
        <v>31.7</v>
      </c>
      <c r="H578" s="194">
        <f>VLOOKUP(C578,SERVIÇOS_SINAPI_12_14!$A$2:$H$5049,6,0)</f>
        <v>30.13</v>
      </c>
      <c r="I578" s="189">
        <v>7.5000000000000002E-4</v>
      </c>
      <c r="J578" s="194">
        <v>0.02</v>
      </c>
      <c r="K578" s="194">
        <f t="shared" si="57"/>
        <v>2.25975E-2</v>
      </c>
    </row>
    <row r="579" spans="1:12" ht="26.4">
      <c r="C579" s="226">
        <v>73496</v>
      </c>
      <c r="D579" s="196" t="str">
        <f>VLOOKUP(C579,SERVIÇOS_SINAPI_12_14!$A$2:$H$5049,2,0)</f>
        <v>SOCADOR PNEUMATICO 18,5KG CONSUMO AR 0,82M3/M (CP) INCL OPERADOR</v>
      </c>
      <c r="E579" s="216" t="s">
        <v>248</v>
      </c>
      <c r="F579" s="189" t="str">
        <f>VLOOKUP(C579,SERVIÇOS_SINAPI_12_14!$A$2:$H$5049,4,0)</f>
        <v>H</v>
      </c>
      <c r="G579" s="206">
        <v>2.78</v>
      </c>
      <c r="H579" s="194">
        <f>VLOOKUP(C579,SERVIÇOS_SINAPI_12_14!$A$2:$H$5049,6,0)</f>
        <v>2.77</v>
      </c>
      <c r="I579" s="189">
        <v>1.54E-2</v>
      </c>
      <c r="J579" s="194">
        <v>0.04</v>
      </c>
      <c r="K579" s="194">
        <f t="shared" si="57"/>
        <v>4.2658000000000001E-2</v>
      </c>
    </row>
    <row r="580" spans="1:12" ht="26.4">
      <c r="C580" s="226">
        <v>73560</v>
      </c>
      <c r="D580" s="196" t="str">
        <f>VLOOKUP(C580,SERVIÇOS_SINAPI_12_14!$A$2:$H$5049,2,0)</f>
        <v>SOCADOR PNEUMATICO 18.5KG CONSUMO AR 0,82M3/M (CI) INCL OPERADOR</v>
      </c>
      <c r="E580" s="216" t="s">
        <v>248</v>
      </c>
      <c r="F580" s="189" t="str">
        <f>VLOOKUP(C580,SERVIÇOS_SINAPI_12_14!$A$2:$H$5049,4,0)</f>
        <v>H</v>
      </c>
      <c r="G580" s="206">
        <v>2.15</v>
      </c>
      <c r="H580" s="194">
        <f>VLOOKUP(C580,SERVIÇOS_SINAPI_12_14!$A$2:$H$5049,6,0)</f>
        <v>2.14</v>
      </c>
      <c r="I580" s="189">
        <v>0.1283</v>
      </c>
      <c r="J580" s="194">
        <v>0.28000000000000003</v>
      </c>
      <c r="K580" s="194">
        <f t="shared" si="57"/>
        <v>0.27456200000000003</v>
      </c>
    </row>
    <row r="581" spans="1:12">
      <c r="C581" s="225">
        <v>88316</v>
      </c>
      <c r="D581" s="196" t="str">
        <f>VLOOKUP(C581,SERVIÇOS_SINAPI_12_14!$A$2:$H$5049,2,0)</f>
        <v>SERVENTE COM ENCARGOS COMPLEMENTARES</v>
      </c>
      <c r="E581" s="217" t="s">
        <v>246</v>
      </c>
      <c r="F581" s="189" t="str">
        <f>VLOOKUP(C581,SERVIÇOS_SINAPI_12_14!$A$2:$H$5049,4,0)</f>
        <v>H</v>
      </c>
      <c r="G581" s="184">
        <v>12.14</v>
      </c>
      <c r="H581" s="194">
        <f>VLOOKUP(C581,SERVIÇOS_SINAPI_12_14!$A$2:$H$5049,6,0)</f>
        <v>11.02</v>
      </c>
      <c r="I581" s="189">
        <v>0.59670000000000001</v>
      </c>
      <c r="J581" s="194">
        <v>7.24</v>
      </c>
      <c r="K581" s="194">
        <f t="shared" si="57"/>
        <v>6.575634</v>
      </c>
    </row>
    <row r="582" spans="1:12">
      <c r="B582"/>
      <c r="C582"/>
      <c r="D582"/>
      <c r="E582"/>
      <c r="F582"/>
      <c r="G582"/>
      <c r="H582"/>
      <c r="I582"/>
      <c r="J582"/>
    </row>
    <row r="583" spans="1:12">
      <c r="B583"/>
      <c r="C583"/>
      <c r="D583"/>
      <c r="E583"/>
      <c r="F583"/>
      <c r="G583"/>
      <c r="H583"/>
      <c r="I583"/>
      <c r="J583"/>
    </row>
    <row r="584" spans="1:12" ht="14.25" customHeight="1">
      <c r="A584" s="111" t="e">
        <f>COUNTIF(#REF!,CPU!C584)</f>
        <v>#REF!</v>
      </c>
      <c r="B584" s="234" t="s">
        <v>629</v>
      </c>
      <c r="C584" s="224" t="s">
        <v>630</v>
      </c>
      <c r="D584" s="149" t="s">
        <v>631</v>
      </c>
      <c r="E584" s="148" t="s">
        <v>632</v>
      </c>
      <c r="F584" s="148" t="s">
        <v>231</v>
      </c>
      <c r="G584" s="150">
        <v>5.4</v>
      </c>
      <c r="H584" s="150">
        <v>5.28</v>
      </c>
      <c r="I584" s="148" t="s">
        <v>493</v>
      </c>
      <c r="J584" s="151">
        <v>41974</v>
      </c>
      <c r="K584" s="163">
        <f>SUM(K586:K587)</f>
        <v>5.282</v>
      </c>
      <c r="L584" s="164">
        <f>K584-H584</f>
        <v>1.9999999999997797E-3</v>
      </c>
    </row>
    <row r="585" spans="1:12" s="156" customFormat="1" ht="29.25" customHeight="1">
      <c r="A585" s="181"/>
      <c r="B585" s="159"/>
      <c r="C585" s="457" t="s">
        <v>268</v>
      </c>
      <c r="D585" s="113" t="s">
        <v>5</v>
      </c>
      <c r="E585" s="113" t="s">
        <v>223</v>
      </c>
      <c r="F585" s="113" t="s">
        <v>266</v>
      </c>
      <c r="G585" s="113" t="s">
        <v>494</v>
      </c>
      <c r="H585" s="113" t="s">
        <v>495</v>
      </c>
      <c r="I585" s="113" t="s">
        <v>496</v>
      </c>
      <c r="J585" s="113" t="s">
        <v>497</v>
      </c>
      <c r="K585" s="113" t="s">
        <v>498</v>
      </c>
    </row>
    <row r="586" spans="1:12" ht="14.25" customHeight="1">
      <c r="C586" s="226">
        <v>73536</v>
      </c>
      <c r="D586" s="196" t="str">
        <f>VLOOKUP(C586,SERVIÇOS_SINAPI_12_14!$A$2:$H$5049,2,0)</f>
        <v>MOTOBOMBA CENTRÍFUGA, MOTOR A GASOLINA, POTÊNCIA 5,42 HP, BOCAIS 1 1/2 ” X 1”, DIÂMETRO ROTOR 143 MM HM/Q = 6 MCA / 16,8 M3/H A 38 MCA / 6,6 M3/H - CHP DIURNO. AF_06/2014</v>
      </c>
      <c r="E586" s="166" t="s">
        <v>248</v>
      </c>
      <c r="F586" s="189" t="str">
        <f>VLOOKUP(C586,SERVIÇOS_SINAPI_12_14!$A$2:$H$5049,4,0)</f>
        <v>CHP</v>
      </c>
      <c r="G586" s="206">
        <v>4.1900000000000004</v>
      </c>
      <c r="H586" s="194">
        <f>VLOOKUP(C586,SERVIÇOS_SINAPI_12_14!$A$2:$H$5049,6,0)</f>
        <v>4.18</v>
      </c>
      <c r="I586" s="189">
        <v>1</v>
      </c>
      <c r="J586" s="139">
        <v>4.1900000000000004</v>
      </c>
      <c r="K586" s="194">
        <f t="shared" ref="K586:K587" si="58">I586*H586</f>
        <v>4.18</v>
      </c>
    </row>
    <row r="587" spans="1:12" ht="14.25" customHeight="1">
      <c r="C587" s="225">
        <v>88316</v>
      </c>
      <c r="D587" s="196" t="str">
        <f>VLOOKUP(C587,SERVIÇOS_SINAPI_12_14!$A$2:$H$5049,2,0)</f>
        <v>SERVENTE COM ENCARGOS COMPLEMENTARES</v>
      </c>
      <c r="E587" s="188" t="s">
        <v>246</v>
      </c>
      <c r="F587" s="189" t="str">
        <f>VLOOKUP(C587,SERVIÇOS_SINAPI_12_14!$A$2:$H$5049,4,0)</f>
        <v>H</v>
      </c>
      <c r="G587" s="190">
        <v>12.14</v>
      </c>
      <c r="H587" s="194">
        <f>VLOOKUP(C587,SERVIÇOS_SINAPI_12_14!$A$2:$H$5049,6,0)</f>
        <v>11.02</v>
      </c>
      <c r="I587" s="189">
        <v>0.1</v>
      </c>
      <c r="J587" s="194">
        <v>1.21</v>
      </c>
      <c r="K587" s="194">
        <f t="shared" si="58"/>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11" t="e">
        <f>COUNTIF(#REF!,CPU!C590)</f>
        <v>#REF!</v>
      </c>
      <c r="B590" s="234" t="s">
        <v>633</v>
      </c>
      <c r="C590" s="224">
        <v>73610</v>
      </c>
      <c r="D590" s="149" t="s">
        <v>634</v>
      </c>
      <c r="E590" s="148" t="s">
        <v>516</v>
      </c>
      <c r="F590" s="148" t="s">
        <v>207</v>
      </c>
      <c r="G590" s="150">
        <v>0.89</v>
      </c>
      <c r="H590" s="150">
        <v>0.8</v>
      </c>
      <c r="I590" s="148" t="s">
        <v>493</v>
      </c>
      <c r="J590" s="151">
        <v>41974</v>
      </c>
      <c r="K590" s="163">
        <f>SUM(K592:K593)</f>
        <v>0.80433300000000019</v>
      </c>
      <c r="L590" s="164">
        <f>K590-H590</f>
        <v>4.3330000000001423E-3</v>
      </c>
    </row>
    <row r="591" spans="1:12" s="3" customFormat="1" ht="28.5" customHeight="1">
      <c r="A591" s="111"/>
      <c r="B591" s="145"/>
      <c r="C591" s="457" t="s">
        <v>268</v>
      </c>
      <c r="D591" s="113" t="s">
        <v>5</v>
      </c>
      <c r="E591" s="113" t="s">
        <v>223</v>
      </c>
      <c r="F591" s="113" t="s">
        <v>266</v>
      </c>
      <c r="G591" s="113" t="s">
        <v>494</v>
      </c>
      <c r="H591" s="113" t="s">
        <v>495</v>
      </c>
      <c r="I591" s="113" t="s">
        <v>496</v>
      </c>
      <c r="J591" s="113" t="s">
        <v>497</v>
      </c>
      <c r="K591" s="113" t="s">
        <v>498</v>
      </c>
    </row>
    <row r="592" spans="1:12">
      <c r="C592" s="225">
        <v>88253</v>
      </c>
      <c r="D592" s="196" t="str">
        <f>VLOOKUP(C592,SERVIÇOS_SINAPI_12_14!$A$2:$H$5049,2,0)</f>
        <v>AUXILIAR DE TOPÓGRAFO COM ENCARGOS COMPLEMENTARES</v>
      </c>
      <c r="E592" s="189" t="s">
        <v>246</v>
      </c>
      <c r="F592" s="189" t="str">
        <f>VLOOKUP(C592,SERVIÇOS_SINAPI_12_14!$A$2:$H$5049,4,0)</f>
        <v>H</v>
      </c>
      <c r="G592" s="194">
        <v>19.86</v>
      </c>
      <c r="H592" s="194">
        <f>VLOOKUP(C592,SERVIÇOS_SINAPI_12_14!$A$2:$H$5049,6,0)</f>
        <v>17.690000000000001</v>
      </c>
      <c r="I592" s="207">
        <v>3.5700000000000003E-2</v>
      </c>
      <c r="J592" s="194">
        <v>0.71</v>
      </c>
      <c r="K592" s="194">
        <f t="shared" ref="K592:K593" si="59">I592*H592</f>
        <v>0.63153300000000012</v>
      </c>
    </row>
    <row r="593" spans="1:12" ht="26.4">
      <c r="C593" s="225">
        <v>1158</v>
      </c>
      <c r="D593" s="183" t="str">
        <f>VLOOKUP(C593,INSUMOS_SINAPI_12_14!$A$2:$H$5049,2,0)</f>
        <v>CAMINHONETE DE CARGA ATE 1,2 T C/ MOTOR DIESEL TIPO GM D-10 OU EQUIV (INCL MANUT/OPERACAO)</v>
      </c>
      <c r="E593" s="113" t="s">
        <v>250</v>
      </c>
      <c r="F593" s="121" t="str">
        <f>VLOOKUP(C593,INSUMOS_SINAPI_12_14!$A$2:$H$5049,4,0)</f>
        <v>H</v>
      </c>
      <c r="G593" s="115">
        <v>43.2</v>
      </c>
      <c r="H593" s="180">
        <f>VLOOKUP(C593,INSUMOS_SINAPI_12_14!$A$2:$H$5049,6,0)</f>
        <v>43.2</v>
      </c>
      <c r="I593" s="113">
        <v>4.0000000000000001E-3</v>
      </c>
      <c r="J593" s="115">
        <v>0.17</v>
      </c>
      <c r="K593" s="180">
        <f t="shared" si="59"/>
        <v>0.17280000000000001</v>
      </c>
    </row>
    <row r="594" spans="1:12">
      <c r="B594"/>
      <c r="C594"/>
      <c r="D594"/>
      <c r="E594"/>
      <c r="F594"/>
      <c r="G594"/>
      <c r="H594"/>
      <c r="I594"/>
      <c r="J594"/>
    </row>
    <row r="595" spans="1:12">
      <c r="B595"/>
      <c r="C595"/>
      <c r="D595"/>
      <c r="E595"/>
      <c r="F595"/>
      <c r="G595"/>
      <c r="H595"/>
      <c r="I595"/>
      <c r="J595"/>
    </row>
    <row r="596" spans="1:12" ht="26.4">
      <c r="A596" s="111" t="e">
        <f>COUNTIF(#REF!,CPU!C596)</f>
        <v>#REF!</v>
      </c>
      <c r="B596" s="234" t="s">
        <v>635</v>
      </c>
      <c r="C596" s="224" t="s">
        <v>636</v>
      </c>
      <c r="D596" s="149" t="s">
        <v>637</v>
      </c>
      <c r="E596" s="148" t="s">
        <v>270</v>
      </c>
      <c r="F596" s="148" t="s">
        <v>519</v>
      </c>
      <c r="G596" s="150">
        <v>7.28</v>
      </c>
      <c r="H596" s="150">
        <v>6.61</v>
      </c>
      <c r="I596" s="148" t="s">
        <v>493</v>
      </c>
      <c r="J596" s="151">
        <v>41974</v>
      </c>
      <c r="K596" s="163">
        <f>SUM(K598)</f>
        <v>6.6119999999999992</v>
      </c>
      <c r="L596" s="164">
        <f>K596-H596</f>
        <v>1.9999999999988916E-3</v>
      </c>
    </row>
    <row r="597" spans="1:12" s="3" customFormat="1" ht="28.5" customHeight="1">
      <c r="A597" s="111"/>
      <c r="B597" s="145"/>
      <c r="C597" s="457" t="s">
        <v>268</v>
      </c>
      <c r="D597" s="113" t="s">
        <v>5</v>
      </c>
      <c r="E597" s="113" t="s">
        <v>223</v>
      </c>
      <c r="F597" s="113" t="s">
        <v>266</v>
      </c>
      <c r="G597" s="113" t="s">
        <v>494</v>
      </c>
      <c r="H597" s="113" t="s">
        <v>495</v>
      </c>
      <c r="I597" s="113" t="s">
        <v>496</v>
      </c>
      <c r="J597" s="113" t="s">
        <v>497</v>
      </c>
      <c r="K597" s="113" t="s">
        <v>498</v>
      </c>
    </row>
    <row r="598" spans="1:12">
      <c r="C598" s="225">
        <v>88316</v>
      </c>
      <c r="D598" s="196" t="str">
        <f>VLOOKUP(C598,SERVIÇOS_SINAPI_12_14!$A$2:$H$5049,2,0)</f>
        <v>SERVENTE COM ENCARGOS COMPLEMENTARES</v>
      </c>
      <c r="E598" s="189" t="s">
        <v>246</v>
      </c>
      <c r="F598" s="189" t="str">
        <f>VLOOKUP(C598,SERVIÇOS_SINAPI_12_14!$A$2:$H$5049,4,0)</f>
        <v>H</v>
      </c>
      <c r="G598" s="194">
        <v>12.14</v>
      </c>
      <c r="H598" s="194">
        <f>VLOOKUP(C598,SERVIÇOS_SINAPI_12_14!$A$2:$H$5049,6,0)</f>
        <v>11.02</v>
      </c>
      <c r="I598" s="189">
        <v>0.6</v>
      </c>
      <c r="J598" s="194">
        <v>7.28</v>
      </c>
      <c r="K598" s="194">
        <f t="shared" ref="K598" si="60">I598*H598</f>
        <v>6.6119999999999992</v>
      </c>
    </row>
    <row r="599" spans="1:12">
      <c r="B599"/>
      <c r="C599"/>
      <c r="D599"/>
      <c r="E599"/>
      <c r="F599"/>
      <c r="G599"/>
      <c r="H599"/>
      <c r="I599"/>
      <c r="J599"/>
    </row>
    <row r="600" spans="1:12">
      <c r="B600"/>
      <c r="C600"/>
      <c r="D600"/>
      <c r="E600"/>
      <c r="F600"/>
      <c r="G600"/>
      <c r="H600"/>
      <c r="I600"/>
      <c r="J600"/>
    </row>
    <row r="601" spans="1:12">
      <c r="A601" s="111" t="e">
        <f>COUNTIF(#REF!,CPU!C601)</f>
        <v>#REF!</v>
      </c>
      <c r="B601" s="234" t="s">
        <v>504</v>
      </c>
      <c r="C601" s="224" t="s">
        <v>505</v>
      </c>
      <c r="D601" s="149" t="s">
        <v>506</v>
      </c>
      <c r="E601" s="148" t="s">
        <v>507</v>
      </c>
      <c r="F601" s="148" t="s">
        <v>207</v>
      </c>
      <c r="G601" s="150">
        <v>1.9</v>
      </c>
      <c r="H601" s="150">
        <v>1.76</v>
      </c>
      <c r="I601" s="148" t="s">
        <v>493</v>
      </c>
      <c r="J601" s="151">
        <v>41974</v>
      </c>
      <c r="K601" s="163">
        <f>SUM(K603:K610)</f>
        <v>1.763371</v>
      </c>
      <c r="L601" s="164">
        <f>K601-H601</f>
        <v>3.3710000000000129E-3</v>
      </c>
    </row>
    <row r="602" spans="1:12" s="3" customFormat="1" ht="27.75" customHeight="1">
      <c r="A602" s="111"/>
      <c r="B602" s="145"/>
      <c r="C602" s="457" t="s">
        <v>268</v>
      </c>
      <c r="D602" s="113" t="s">
        <v>5</v>
      </c>
      <c r="E602" s="113" t="s">
        <v>223</v>
      </c>
      <c r="F602" s="113" t="s">
        <v>266</v>
      </c>
      <c r="G602" s="113" t="s">
        <v>494</v>
      </c>
      <c r="H602" s="113" t="s">
        <v>495</v>
      </c>
      <c r="I602" s="113" t="s">
        <v>496</v>
      </c>
      <c r="J602" s="113" t="s">
        <v>497</v>
      </c>
      <c r="K602" s="113" t="s">
        <v>498</v>
      </c>
    </row>
    <row r="603" spans="1:12">
      <c r="C603" s="225">
        <v>88264</v>
      </c>
      <c r="D603" s="196" t="str">
        <f>VLOOKUP(C603,SERVIÇOS_SINAPI_12_14!$A$2:$H$5049,2,0)</f>
        <v>ELETRICISTA COM ENCARGOS COMPLEMENTARES</v>
      </c>
      <c r="E603" s="189" t="s">
        <v>246</v>
      </c>
      <c r="F603" s="189" t="str">
        <f>VLOOKUP(C603,SERVIÇOS_SINAPI_12_14!$A$2:$H$5049,4,0)</f>
        <v>H</v>
      </c>
      <c r="G603" s="194">
        <v>15.32</v>
      </c>
      <c r="H603" s="194">
        <f>VLOOKUP(C603,SERVIÇOS_SINAPI_12_14!$A$2:$H$5049,6,0)</f>
        <v>13.77</v>
      </c>
      <c r="I603" s="208">
        <v>4.99E-2</v>
      </c>
      <c r="J603" s="194">
        <v>0.77</v>
      </c>
      <c r="K603" s="194">
        <f t="shared" ref="K603:K610" si="61">I603*H603</f>
        <v>0.68712299999999993</v>
      </c>
    </row>
    <row r="604" spans="1:12">
      <c r="C604" s="225">
        <v>88316</v>
      </c>
      <c r="D604" s="196" t="str">
        <f>VLOOKUP(C604,SERVIÇOS_SINAPI_12_14!$A$2:$H$5049,2,0)</f>
        <v>SERVENTE COM ENCARGOS COMPLEMENTARES</v>
      </c>
      <c r="E604" s="189" t="s">
        <v>246</v>
      </c>
      <c r="F604" s="189" t="str">
        <f>VLOOKUP(C604,SERVIÇOS_SINAPI_12_14!$A$2:$H$5049,4,0)</f>
        <v>H</v>
      </c>
      <c r="G604" s="194">
        <v>12.14</v>
      </c>
      <c r="H604" s="194">
        <f>VLOOKUP(C604,SERVIÇOS_SINAPI_12_14!$A$2:$H$5049,6,0)</f>
        <v>11.02</v>
      </c>
      <c r="I604" s="208">
        <v>4.99E-2</v>
      </c>
      <c r="J604" s="194">
        <v>0.61</v>
      </c>
      <c r="K604" s="194">
        <f t="shared" si="61"/>
        <v>0.549898</v>
      </c>
    </row>
    <row r="605" spans="1:12">
      <c r="C605" s="225">
        <v>939</v>
      </c>
      <c r="D605" s="183" t="str">
        <f>VLOOKUP(C605,INSUMOS_SINAPI_12_14!$A$2:$H$5049,2,0)</f>
        <v>FIO RIGIDO, ISOLACAO EM PVC 450/750V 2,5MM2</v>
      </c>
      <c r="E605" s="113" t="s">
        <v>235</v>
      </c>
      <c r="F605" s="121" t="str">
        <f>VLOOKUP(C605,INSUMOS_SINAPI_12_14!$A$2:$H$5049,4,0)</f>
        <v>M</v>
      </c>
      <c r="G605" s="115">
        <v>1</v>
      </c>
      <c r="H605" s="180">
        <f>VLOOKUP(C605,INSUMOS_SINAPI_12_14!$A$2:$H$5049,6,0)</f>
        <v>1</v>
      </c>
      <c r="I605" s="113">
        <v>0.3</v>
      </c>
      <c r="J605" s="115">
        <v>0.3</v>
      </c>
      <c r="K605" s="180">
        <f t="shared" si="61"/>
        <v>0.3</v>
      </c>
    </row>
    <row r="606" spans="1:12">
      <c r="C606" s="225">
        <v>2705</v>
      </c>
      <c r="D606" s="183" t="str">
        <f>VLOOKUP(C606,INSUMOS_SINAPI_12_14!$A$2:$H$5049,2,0)</f>
        <v>ENERGIA ELETRICA ATE 2000 KWH INDUSTRIAL, SEM DEMANDA</v>
      </c>
      <c r="E606" s="113" t="s">
        <v>235</v>
      </c>
      <c r="F606" s="121" t="str">
        <f>VLOOKUP(C606,INSUMOS_SINAPI_12_14!$A$2:$H$5049,4,0)</f>
        <v>KW/H</v>
      </c>
      <c r="G606" s="115">
        <v>0.55000000000000004</v>
      </c>
      <c r="H606" s="180">
        <f>VLOOKUP(C606,INSUMOS_SINAPI_12_14!$A$2:$H$5049,6,0)</f>
        <v>0.55000000000000004</v>
      </c>
      <c r="I606" s="113">
        <v>0.24</v>
      </c>
      <c r="J606" s="115">
        <v>0.13</v>
      </c>
      <c r="K606" s="180">
        <f t="shared" si="61"/>
        <v>0.13200000000000001</v>
      </c>
    </row>
    <row r="607" spans="1:12">
      <c r="C607" s="225">
        <v>4815</v>
      </c>
      <c r="D607" s="183" t="str">
        <f>VLOOKUP(C607,INSUMOS_SINAPI_12_14!$A$2:$H$5049,2,0)</f>
        <v>BALDE VERMELHO P/ SINALIZACAO</v>
      </c>
      <c r="E607" s="113" t="s">
        <v>235</v>
      </c>
      <c r="F607" s="121" t="str">
        <f>VLOOKUP(C607,INSUMOS_SINAPI_12_14!$A$2:$H$5049,4,0)</f>
        <v>UN</v>
      </c>
      <c r="G607" s="115">
        <v>7.13</v>
      </c>
      <c r="H607" s="180">
        <f>VLOOKUP(C607,INSUMOS_SINAPI_12_14!$A$2:$H$5049,6,0)</f>
        <v>7.13</v>
      </c>
      <c r="I607" s="113">
        <v>8.9999999999999993E-3</v>
      </c>
      <c r="J607" s="115">
        <v>0.06</v>
      </c>
      <c r="K607" s="180">
        <f t="shared" si="61"/>
        <v>6.4169999999999991E-2</v>
      </c>
    </row>
    <row r="608" spans="1:12">
      <c r="C608" s="225">
        <v>12201</v>
      </c>
      <c r="D608" s="183" t="str">
        <f>VLOOKUP(C608,INSUMOS_SINAPI_12_14!$A$2:$H$5049,2,0)</f>
        <v>LAMPADA INCANDESCENTE 40W</v>
      </c>
      <c r="E608" s="113" t="s">
        <v>235</v>
      </c>
      <c r="F608" s="121" t="str">
        <f>VLOOKUP(C608,INSUMOS_SINAPI_12_14!$A$2:$H$5049,4,0)</f>
        <v>UN</v>
      </c>
      <c r="G608" s="115">
        <v>0.8</v>
      </c>
      <c r="H608" s="180">
        <f>VLOOKUP(C608,INSUMOS_SINAPI_12_14!$A$2:$H$5049,6,0)</f>
        <v>0.8</v>
      </c>
      <c r="I608" s="113">
        <v>8.9999999999999993E-3</v>
      </c>
      <c r="J608" s="115">
        <v>0.01</v>
      </c>
      <c r="K608" s="180">
        <f t="shared" si="61"/>
        <v>7.1999999999999998E-3</v>
      </c>
    </row>
    <row r="609" spans="1:12">
      <c r="C609" s="225">
        <v>12294</v>
      </c>
      <c r="D609" s="183" t="str">
        <f>VLOOKUP(C609,INSUMOS_SINAPI_12_14!$A$2:$H$5049,2,0)</f>
        <v>BOCAL/SOQUETE/RECEPTACULO CONTRA INTEMPERIES C/ RABICHO</v>
      </c>
      <c r="E609" s="113" t="s">
        <v>235</v>
      </c>
      <c r="F609" s="121" t="str">
        <f>VLOOKUP(C609,INSUMOS_SINAPI_12_14!$A$2:$H$5049,4,0)</f>
        <v>UN</v>
      </c>
      <c r="G609" s="115">
        <v>2.4</v>
      </c>
      <c r="H609" s="180">
        <f>VLOOKUP(C609,INSUMOS_SINAPI_12_14!$A$2:$H$5049,6,0)</f>
        <v>2.4</v>
      </c>
      <c r="I609" s="113">
        <v>8.9999999999999993E-3</v>
      </c>
      <c r="J609" s="115">
        <v>0.02</v>
      </c>
      <c r="K609" s="180">
        <f t="shared" si="61"/>
        <v>2.1599999999999998E-2</v>
      </c>
    </row>
    <row r="610" spans="1:12">
      <c r="C610" s="225">
        <v>21127</v>
      </c>
      <c r="D610" s="183" t="str">
        <f>VLOOKUP(C610,INSUMOS_SINAPI_12_14!$A$2:$H$5049,2,0)</f>
        <v>FITA ISOLANTE ADESIVA ANTI-CHAMA EM ROLOS 19MM X 5M</v>
      </c>
      <c r="E610" s="113" t="s">
        <v>235</v>
      </c>
      <c r="F610" s="121" t="str">
        <f>VLOOKUP(C610,INSUMOS_SINAPI_12_14!$A$2:$H$5049,4,0)</f>
        <v>UN</v>
      </c>
      <c r="G610" s="115">
        <v>1.1499999999999999</v>
      </c>
      <c r="H610" s="180">
        <f>VLOOKUP(C610,INSUMOS_SINAPI_12_14!$A$2:$H$5049,6,0)</f>
        <v>1.1499999999999999</v>
      </c>
      <c r="I610" s="113">
        <v>1.1999999999999999E-3</v>
      </c>
      <c r="J610" s="115">
        <v>0</v>
      </c>
      <c r="K610" s="180">
        <f t="shared" si="61"/>
        <v>1.3799999999999997E-3</v>
      </c>
    </row>
    <row r="611" spans="1:12">
      <c r="B611"/>
      <c r="C611"/>
      <c r="D611"/>
      <c r="E611"/>
      <c r="F611"/>
      <c r="G611"/>
      <c r="H611"/>
      <c r="I611"/>
      <c r="J611"/>
    </row>
    <row r="612" spans="1:12">
      <c r="B612"/>
      <c r="C612"/>
      <c r="D612"/>
      <c r="E612"/>
      <c r="F612"/>
      <c r="G612"/>
      <c r="H612"/>
      <c r="I612"/>
      <c r="J612"/>
    </row>
    <row r="613" spans="1:12">
      <c r="A613" s="111" t="e">
        <f>COUNTIF(#REF!,CPU!C613)</f>
        <v>#REF!</v>
      </c>
      <c r="B613" s="234" t="s">
        <v>638</v>
      </c>
      <c r="C613" s="224" t="s">
        <v>639</v>
      </c>
      <c r="D613" s="149" t="s">
        <v>640</v>
      </c>
      <c r="E613" s="148" t="s">
        <v>507</v>
      </c>
      <c r="F613" s="148" t="s">
        <v>492</v>
      </c>
      <c r="G613" s="150">
        <v>43.03</v>
      </c>
      <c r="H613" s="150">
        <v>40.57</v>
      </c>
      <c r="I613" s="148" t="s">
        <v>493</v>
      </c>
      <c r="J613" s="151">
        <v>41974</v>
      </c>
      <c r="K613" s="163">
        <f>SUM(K615:K619)</f>
        <v>40.574939000000001</v>
      </c>
      <c r="L613" s="164">
        <f>K613-H613</f>
        <v>4.9390000000002487E-3</v>
      </c>
    </row>
    <row r="614" spans="1:12" s="3" customFormat="1" ht="30" customHeight="1">
      <c r="A614" s="111"/>
      <c r="B614" s="145"/>
      <c r="C614" s="457" t="s">
        <v>268</v>
      </c>
      <c r="D614" s="113" t="s">
        <v>5</v>
      </c>
      <c r="E614" s="113" t="s">
        <v>223</v>
      </c>
      <c r="F614" s="113" t="s">
        <v>266</v>
      </c>
      <c r="G614" s="113" t="s">
        <v>494</v>
      </c>
      <c r="H614" s="113" t="s">
        <v>495</v>
      </c>
      <c r="I614" s="113" t="s">
        <v>496</v>
      </c>
      <c r="J614" s="113" t="s">
        <v>497</v>
      </c>
      <c r="K614" s="113" t="s">
        <v>498</v>
      </c>
    </row>
    <row r="615" spans="1:12">
      <c r="C615" s="225">
        <v>88262</v>
      </c>
      <c r="D615" s="196" t="str">
        <f>VLOOKUP(C615,SERVIÇOS_SINAPI_12_14!$A$2:$H$5049,2,0)</f>
        <v>CARPINTEIRO DE FORMAS COM ENCARGOS COMPLEMENTARES</v>
      </c>
      <c r="E615" s="189" t="s">
        <v>246</v>
      </c>
      <c r="F615" s="189" t="str">
        <f>VLOOKUP(C615,SERVIÇOS_SINAPI_12_14!$A$2:$H$5049,4,0)</f>
        <v>H</v>
      </c>
      <c r="G615" s="194">
        <v>15.32</v>
      </c>
      <c r="H615" s="194">
        <f>VLOOKUP(C615,SERVIÇOS_SINAPI_12_14!$A$2:$H$5049,6,0)</f>
        <v>13.77</v>
      </c>
      <c r="I615" s="189">
        <v>0.5</v>
      </c>
      <c r="J615" s="194">
        <v>7.66</v>
      </c>
      <c r="K615" s="194">
        <f t="shared" ref="K615:K619" si="62">I615*H615</f>
        <v>6.8849999999999998</v>
      </c>
    </row>
    <row r="616" spans="1:12">
      <c r="C616" s="225">
        <v>88316</v>
      </c>
      <c r="D616" s="196" t="str">
        <f>VLOOKUP(C616,SERVIÇOS_SINAPI_12_14!$A$2:$H$5049,2,0)</f>
        <v>SERVENTE COM ENCARGOS COMPLEMENTARES</v>
      </c>
      <c r="E616" s="189" t="s">
        <v>246</v>
      </c>
      <c r="F616" s="189" t="str">
        <f>VLOOKUP(C616,SERVIÇOS_SINAPI_12_14!$A$2:$H$5049,4,0)</f>
        <v>H</v>
      </c>
      <c r="G616" s="194">
        <v>12.14</v>
      </c>
      <c r="H616" s="194">
        <f>VLOOKUP(C616,SERVIÇOS_SINAPI_12_14!$A$2:$H$5049,6,0)</f>
        <v>11.02</v>
      </c>
      <c r="I616" s="189">
        <v>1.5</v>
      </c>
      <c r="J616" s="194">
        <v>18.21</v>
      </c>
      <c r="K616" s="194">
        <f t="shared" si="62"/>
        <v>16.53</v>
      </c>
    </row>
    <row r="617" spans="1:12">
      <c r="C617" s="225">
        <v>4472</v>
      </c>
      <c r="D617" s="183" t="str">
        <f>VLOOKUP(C617,INSUMOS_SINAPI_12_14!$A$2:$H$5049,2,0)</f>
        <v>PECA DE MADEIRA DE LEI *6 X 16* CM, NÃO APARELHADA, (VIGA - P/TELHADO)</v>
      </c>
      <c r="E617" s="113" t="s">
        <v>235</v>
      </c>
      <c r="F617" s="121" t="str">
        <f>VLOOKUP(C617,INSUMOS_SINAPI_12_14!$A$2:$H$5049,4,0)</f>
        <v>M</v>
      </c>
      <c r="G617" s="115">
        <v>16.96</v>
      </c>
      <c r="H617" s="180">
        <f>VLOOKUP(C617,INSUMOS_SINAPI_12_14!$A$2:$H$5049,6,0)</f>
        <v>16.96</v>
      </c>
      <c r="I617" s="113">
        <v>0.76190000000000002</v>
      </c>
      <c r="J617" s="115">
        <v>12.92</v>
      </c>
      <c r="K617" s="180">
        <f t="shared" si="62"/>
        <v>12.921824000000001</v>
      </c>
    </row>
    <row r="618" spans="1:12">
      <c r="C618" s="225">
        <v>5061</v>
      </c>
      <c r="D618" s="183" t="str">
        <f>VLOOKUP(C618,INSUMOS_SINAPI_12_14!$A$2:$H$5049,2,0)</f>
        <v>PREGO POLIDO COM CABECA 18 X 27</v>
      </c>
      <c r="E618" s="113" t="s">
        <v>235</v>
      </c>
      <c r="F618" s="121" t="str">
        <f>VLOOKUP(C618,INSUMOS_SINAPI_12_14!$A$2:$H$5049,4,0)</f>
        <v>KG</v>
      </c>
      <c r="G618" s="115">
        <v>7.5</v>
      </c>
      <c r="H618" s="180">
        <f>VLOOKUP(C618,INSUMOS_SINAPI_12_14!$A$2:$H$5049,6,0)</f>
        <v>7.5</v>
      </c>
      <c r="I618" s="113">
        <v>0.2</v>
      </c>
      <c r="J618" s="115">
        <v>1.5</v>
      </c>
      <c r="K618" s="180">
        <f t="shared" si="62"/>
        <v>1.5</v>
      </c>
    </row>
    <row r="619" spans="1:12">
      <c r="C619" s="225">
        <v>6189</v>
      </c>
      <c r="D619" s="183" t="str">
        <f>VLOOKUP(C619,INSUMOS_SINAPI_12_14!$A$2:$H$5049,2,0)</f>
        <v>TABUA MADEIRA 2A QUALIDADE 2,5 X 30,0CM (1 X 12") NAO APARELHADA</v>
      </c>
      <c r="E619" s="113" t="s">
        <v>235</v>
      </c>
      <c r="F619" s="121" t="str">
        <f>VLOOKUP(C619,INSUMOS_SINAPI_12_14!$A$2:$H$5049,4,0)</f>
        <v>M</v>
      </c>
      <c r="G619" s="115">
        <v>6.39</v>
      </c>
      <c r="H619" s="180">
        <f>VLOOKUP(C619,INSUMOS_SINAPI_12_14!$A$2:$H$5049,6,0)</f>
        <v>6.39</v>
      </c>
      <c r="I619" s="113">
        <v>0.42849999999999999</v>
      </c>
      <c r="J619" s="115">
        <v>2.74</v>
      </c>
      <c r="K619" s="180">
        <f t="shared" si="62"/>
        <v>2.7381149999999996</v>
      </c>
    </row>
    <row r="620" spans="1:12">
      <c r="B620"/>
      <c r="C620"/>
      <c r="D620"/>
      <c r="E620"/>
      <c r="F620"/>
      <c r="G620"/>
      <c r="H620"/>
      <c r="I620"/>
      <c r="J620"/>
    </row>
    <row r="621" spans="1:12">
      <c r="B621"/>
      <c r="C621"/>
      <c r="D621"/>
      <c r="E621"/>
      <c r="F621"/>
      <c r="G621"/>
      <c r="H621"/>
      <c r="I621"/>
      <c r="J621"/>
    </row>
    <row r="622" spans="1:12">
      <c r="A622" s="111" t="e">
        <f>COUNTIF(#REF!,CPU!C622)</f>
        <v>#REF!</v>
      </c>
      <c r="B622" s="234" t="s">
        <v>641</v>
      </c>
      <c r="C622" s="224" t="s">
        <v>642</v>
      </c>
      <c r="D622" s="149" t="s">
        <v>643</v>
      </c>
      <c r="E622" s="148" t="s">
        <v>507</v>
      </c>
      <c r="F622" s="148" t="s">
        <v>492</v>
      </c>
      <c r="G622" s="150">
        <v>35.58</v>
      </c>
      <c r="H622" s="150">
        <v>33.130000000000003</v>
      </c>
      <c r="I622" s="148" t="s">
        <v>493</v>
      </c>
      <c r="J622" s="151">
        <v>41974</v>
      </c>
      <c r="K622" s="163">
        <f>SUM(K624:K628)</f>
        <v>33.126787</v>
      </c>
      <c r="L622" s="164">
        <f>K622-H622</f>
        <v>-3.2130000000023529E-3</v>
      </c>
    </row>
    <row r="623" spans="1:12" s="3" customFormat="1" ht="30.75" customHeight="1">
      <c r="A623" s="111"/>
      <c r="B623" s="145"/>
      <c r="C623" s="457" t="s">
        <v>268</v>
      </c>
      <c r="D623" s="113" t="s">
        <v>5</v>
      </c>
      <c r="E623" s="113" t="s">
        <v>223</v>
      </c>
      <c r="F623" s="113" t="s">
        <v>266</v>
      </c>
      <c r="G623" s="113" t="s">
        <v>494</v>
      </c>
      <c r="H623" s="113" t="s">
        <v>495</v>
      </c>
      <c r="I623" s="113" t="s">
        <v>496</v>
      </c>
      <c r="J623" s="113" t="s">
        <v>497</v>
      </c>
      <c r="K623" s="113" t="s">
        <v>498</v>
      </c>
    </row>
    <row r="624" spans="1:12">
      <c r="C624" s="225">
        <v>88262</v>
      </c>
      <c r="D624" s="196" t="str">
        <f>VLOOKUP(C624,SERVIÇOS_SINAPI_12_14!$A$2:$H$5049,2,0)</f>
        <v>CARPINTEIRO DE FORMAS COM ENCARGOS COMPLEMENTARES</v>
      </c>
      <c r="E624" s="189" t="s">
        <v>246</v>
      </c>
      <c r="F624" s="189" t="str">
        <f>VLOOKUP(C624,SERVIÇOS_SINAPI_12_14!$A$2:$H$5049,4,0)</f>
        <v>H</v>
      </c>
      <c r="G624" s="194">
        <v>15.32</v>
      </c>
      <c r="H624" s="194">
        <f>VLOOKUP(C624,SERVIÇOS_SINAPI_12_14!$A$2:$H$5049,6,0)</f>
        <v>13.77</v>
      </c>
      <c r="I624" s="189">
        <v>0.5</v>
      </c>
      <c r="J624" s="194">
        <v>7.66</v>
      </c>
      <c r="K624" s="194">
        <f t="shared" ref="K624:K628" si="63">I624*H624</f>
        <v>6.8849999999999998</v>
      </c>
    </row>
    <row r="625" spans="1:12">
      <c r="C625" s="225">
        <v>88316</v>
      </c>
      <c r="D625" s="196" t="str">
        <f>VLOOKUP(C625,SERVIÇOS_SINAPI_12_14!$A$2:$H$5049,2,0)</f>
        <v>SERVENTE COM ENCARGOS COMPLEMENTARES</v>
      </c>
      <c r="E625" s="189" t="s">
        <v>246</v>
      </c>
      <c r="F625" s="189" t="str">
        <f>VLOOKUP(C625,SERVIÇOS_SINAPI_12_14!$A$2:$H$5049,4,0)</f>
        <v>H</v>
      </c>
      <c r="G625" s="194">
        <v>12.14</v>
      </c>
      <c r="H625" s="194">
        <f>VLOOKUP(C625,SERVIÇOS_SINAPI_12_14!$A$2:$H$5049,6,0)</f>
        <v>11.02</v>
      </c>
      <c r="I625" s="189">
        <v>1.5</v>
      </c>
      <c r="J625" s="194">
        <v>18.21</v>
      </c>
      <c r="K625" s="194">
        <f t="shared" si="63"/>
        <v>16.53</v>
      </c>
    </row>
    <row r="626" spans="1:12" ht="26.4">
      <c r="C626" s="225">
        <v>4491</v>
      </c>
      <c r="D626" s="183" t="str">
        <f>VLOOKUP(C626,INSUMOS_SINAPI_12_14!$A$2:$H$5049,2,0)</f>
        <v>PECA DE MADEIRA NATIVA / REGIONAL 7,5 X 7,5CM (3X3) NAO APARELHADA (P/FORMA)</v>
      </c>
      <c r="E626" s="113" t="s">
        <v>235</v>
      </c>
      <c r="F626" s="121" t="str">
        <f>VLOOKUP(C626,INSUMOS_SINAPI_12_14!$A$2:$H$5049,4,0)</f>
        <v>M</v>
      </c>
      <c r="G626" s="115">
        <v>2.81</v>
      </c>
      <c r="H626" s="180">
        <f>VLOOKUP(C626,INSUMOS_SINAPI_12_14!$A$2:$H$5049,6,0)</f>
        <v>2.81</v>
      </c>
      <c r="I626" s="113">
        <v>0.8</v>
      </c>
      <c r="J626" s="115">
        <v>2.25</v>
      </c>
      <c r="K626" s="180">
        <f t="shared" si="63"/>
        <v>2.2480000000000002</v>
      </c>
    </row>
    <row r="627" spans="1:12">
      <c r="C627" s="225">
        <v>5061</v>
      </c>
      <c r="D627" s="183" t="str">
        <f>VLOOKUP(C627,INSUMOS_SINAPI_12_14!$A$2:$H$5049,2,0)</f>
        <v>PREGO POLIDO COM CABECA 18 X 27</v>
      </c>
      <c r="E627" s="113" t="s">
        <v>235</v>
      </c>
      <c r="F627" s="121" t="str">
        <f>VLOOKUP(C627,INSUMOS_SINAPI_12_14!$A$2:$H$5049,4,0)</f>
        <v>KG</v>
      </c>
      <c r="G627" s="115">
        <v>7.5</v>
      </c>
      <c r="H627" s="180">
        <f>VLOOKUP(C627,INSUMOS_SINAPI_12_14!$A$2:$H$5049,6,0)</f>
        <v>7.5</v>
      </c>
      <c r="I627" s="113">
        <v>0.2</v>
      </c>
      <c r="J627" s="115">
        <v>1.5</v>
      </c>
      <c r="K627" s="180">
        <f t="shared" si="63"/>
        <v>1.5</v>
      </c>
    </row>
    <row r="628" spans="1:12">
      <c r="C628" s="225">
        <v>6189</v>
      </c>
      <c r="D628" s="183" t="str">
        <f>VLOOKUP(C628,INSUMOS_SINAPI_12_14!$A$2:$H$5049,2,0)</f>
        <v>TABUA MADEIRA 2A QUALIDADE 2,5 X 30,0CM (1 X 12") NAO APARELHADA</v>
      </c>
      <c r="E628" s="113" t="s">
        <v>235</v>
      </c>
      <c r="F628" s="121" t="str">
        <f>VLOOKUP(C628,INSUMOS_SINAPI_12_14!$A$2:$H$5049,4,0)</f>
        <v>M</v>
      </c>
      <c r="G628" s="115">
        <v>6.39</v>
      </c>
      <c r="H628" s="180">
        <f>VLOOKUP(C628,INSUMOS_SINAPI_12_14!$A$2:$H$5049,6,0)</f>
        <v>6.39</v>
      </c>
      <c r="I628" s="113">
        <v>0.93330000000000002</v>
      </c>
      <c r="J628" s="115">
        <v>5.96</v>
      </c>
      <c r="K628" s="180">
        <f t="shared" si="63"/>
        <v>5.9637869999999999</v>
      </c>
    </row>
    <row r="629" spans="1:12">
      <c r="B629"/>
      <c r="C629"/>
      <c r="D629"/>
      <c r="E629"/>
      <c r="F629"/>
      <c r="G629"/>
      <c r="H629"/>
      <c r="I629"/>
      <c r="J629"/>
    </row>
    <row r="630" spans="1:12">
      <c r="B630"/>
      <c r="C630"/>
      <c r="D630"/>
      <c r="E630"/>
      <c r="F630"/>
      <c r="G630"/>
      <c r="H630"/>
      <c r="I630"/>
      <c r="J630"/>
    </row>
    <row r="631" spans="1:12">
      <c r="A631" s="111" t="e">
        <f>COUNTIF(#REF!,CPU!C631)</f>
        <v>#REF!</v>
      </c>
      <c r="B631" s="234" t="s">
        <v>644</v>
      </c>
      <c r="C631" s="224">
        <v>73682</v>
      </c>
      <c r="D631" s="149" t="s">
        <v>645</v>
      </c>
      <c r="E631" s="148" t="s">
        <v>516</v>
      </c>
      <c r="F631" s="148" t="s">
        <v>207</v>
      </c>
      <c r="G631" s="150">
        <v>1.18</v>
      </c>
      <c r="H631" s="150">
        <v>1.07</v>
      </c>
      <c r="I631" s="148" t="s">
        <v>493</v>
      </c>
      <c r="J631" s="151">
        <v>41974</v>
      </c>
      <c r="K631" s="163">
        <f>SUM(K633:K637)</f>
        <v>1.07473525</v>
      </c>
      <c r="L631" s="164">
        <f>K631-H631</f>
        <v>4.7352499999999687E-3</v>
      </c>
    </row>
    <row r="632" spans="1:12" s="3" customFormat="1" ht="29.25" customHeight="1">
      <c r="A632" s="111"/>
      <c r="B632" s="145"/>
      <c r="C632" s="457" t="s">
        <v>268</v>
      </c>
      <c r="D632" s="113" t="s">
        <v>5</v>
      </c>
      <c r="E632" s="113" t="s">
        <v>223</v>
      </c>
      <c r="F632" s="113" t="s">
        <v>266</v>
      </c>
      <c r="G632" s="113" t="s">
        <v>494</v>
      </c>
      <c r="H632" s="113" t="s">
        <v>495</v>
      </c>
      <c r="I632" s="113" t="s">
        <v>496</v>
      </c>
      <c r="J632" s="113" t="s">
        <v>497</v>
      </c>
      <c r="K632" s="113" t="s">
        <v>498</v>
      </c>
    </row>
    <row r="633" spans="1:12">
      <c r="C633" s="225">
        <v>88253</v>
      </c>
      <c r="D633" s="196" t="str">
        <f>VLOOKUP(C633,SERVIÇOS_SINAPI_12_14!$A$2:$H$5049,2,0)</f>
        <v>AUXILIAR DE TOPÓGRAFO COM ENCARGOS COMPLEMENTARES</v>
      </c>
      <c r="E633" s="189" t="s">
        <v>246</v>
      </c>
      <c r="F633" s="189" t="str">
        <f>VLOOKUP(C633,SERVIÇOS_SINAPI_12_14!$A$2:$H$5049,4,0)</f>
        <v>H</v>
      </c>
      <c r="G633" s="194">
        <v>19.86</v>
      </c>
      <c r="H633" s="194">
        <f>VLOOKUP(C633,SERVIÇOS_SINAPI_12_14!$A$2:$H$5049,6,0)</f>
        <v>17.690000000000001</v>
      </c>
      <c r="I633" s="189">
        <v>3.5999999999999997E-2</v>
      </c>
      <c r="J633" s="194">
        <v>0.71</v>
      </c>
      <c r="K633" s="194">
        <f t="shared" ref="K633:K637" si="64">I633*H633</f>
        <v>0.63683999999999996</v>
      </c>
    </row>
    <row r="634" spans="1:12">
      <c r="C634" s="225">
        <v>88597</v>
      </c>
      <c r="D634" s="196" t="str">
        <f>VLOOKUP(C634,SERVIÇOS_SINAPI_12_14!$A$2:$H$5049,2,0)</f>
        <v>DESENHISTA DETALHISTA COM ENCARGOS COMPLEMENTARES</v>
      </c>
      <c r="E634" s="189" t="s">
        <v>246</v>
      </c>
      <c r="F634" s="189" t="str">
        <f>VLOOKUP(C634,SERVIÇOS_SINAPI_12_14!$A$2:$H$5049,4,0)</f>
        <v>H</v>
      </c>
      <c r="G634" s="194">
        <v>22.59</v>
      </c>
      <c r="H634" s="194">
        <f>VLOOKUP(C634,SERVIÇOS_SINAPI_12_14!$A$2:$H$5049,6,0)</f>
        <v>19.809999999999999</v>
      </c>
      <c r="I634" s="208">
        <v>9.9000000000000008E-3</v>
      </c>
      <c r="J634" s="194">
        <v>0.23</v>
      </c>
      <c r="K634" s="194">
        <f t="shared" si="64"/>
        <v>0.19611900000000002</v>
      </c>
    </row>
    <row r="635" spans="1:12" s="144" customFormat="1" ht="26.4">
      <c r="A635" s="181"/>
      <c r="B635" s="159"/>
      <c r="C635" s="226">
        <v>1158</v>
      </c>
      <c r="D635" s="183" t="str">
        <f>VLOOKUP(C635,INSUMOS_SINAPI_12_14!$A$2:$H$5049,2,0)</f>
        <v>CAMINHONETE DE CARGA ATE 1,2 T C/ MOTOR DIESEL TIPO GM D-10 OU EQUIV (INCL MANUT/OPERACAO)</v>
      </c>
      <c r="E635" s="121" t="s">
        <v>250</v>
      </c>
      <c r="F635" s="121" t="str">
        <f>VLOOKUP(C635,INSUMOS_SINAPI_12_14!$A$2:$H$5049,4,0)</f>
        <v>H</v>
      </c>
      <c r="G635" s="180">
        <v>43.2</v>
      </c>
      <c r="H635" s="180">
        <f>VLOOKUP(C635,INSUMOS_SINAPI_12_14!$A$2:$H$5049,6,0)</f>
        <v>43.2</v>
      </c>
      <c r="I635" s="121">
        <v>4.0000000000000001E-3</v>
      </c>
      <c r="J635" s="180">
        <v>0.17</v>
      </c>
      <c r="K635" s="180">
        <f t="shared" si="64"/>
        <v>0.17280000000000001</v>
      </c>
    </row>
    <row r="636" spans="1:12">
      <c r="C636" s="225">
        <v>4266</v>
      </c>
      <c r="D636" s="183" t="str">
        <f>VLOOKUP(C636,INSUMOS_SINAPI_12_14!$A$2:$H$5049,2,0)</f>
        <v>COPIA HELIOGRAFICA</v>
      </c>
      <c r="E636" s="113" t="s">
        <v>250</v>
      </c>
      <c r="F636" s="121" t="str">
        <f>VLOOKUP(C636,INSUMOS_SINAPI_12_14!$A$2:$H$5049,4,0)</f>
        <v>M²</v>
      </c>
      <c r="G636" s="115">
        <v>12.04</v>
      </c>
      <c r="H636" s="180">
        <f>VLOOKUP(C636,INSUMOS_SINAPI_12_14!$A$2:$H$5049,6,0)</f>
        <v>12.04</v>
      </c>
      <c r="I636" s="113">
        <v>5.0000000000000001E-3</v>
      </c>
      <c r="J636" s="115">
        <v>0.06</v>
      </c>
      <c r="K636" s="180">
        <f t="shared" si="64"/>
        <v>6.0199999999999997E-2</v>
      </c>
    </row>
    <row r="637" spans="1:12">
      <c r="C637" s="225">
        <v>21139</v>
      </c>
      <c r="D637" s="183" t="str">
        <f>VLOOKUP(C637,INSUMOS_SINAPI_12_14!$A$2:$H$5049,2,0)</f>
        <v>PAPEL VEGETAL 90G/M2 - 0,8M DE LARGURA</v>
      </c>
      <c r="E637" s="113" t="s">
        <v>235</v>
      </c>
      <c r="F637" s="121" t="str">
        <f>VLOOKUP(C637,INSUMOS_SINAPI_12_14!$A$2:$H$5049,4,0)</f>
        <v>M</v>
      </c>
      <c r="G637" s="115">
        <v>4.13</v>
      </c>
      <c r="H637" s="180">
        <f>VLOOKUP(C637,INSUMOS_SINAPI_12_14!$A$2:$H$5049,6,0)</f>
        <v>4.13</v>
      </c>
      <c r="I637" s="113">
        <v>2.1250000000000002E-3</v>
      </c>
      <c r="J637" s="115">
        <v>0.01</v>
      </c>
      <c r="K637" s="180">
        <f t="shared" si="64"/>
        <v>8.7762500000000011E-3</v>
      </c>
    </row>
    <row r="638" spans="1:12">
      <c r="B638"/>
      <c r="C638"/>
      <c r="D638"/>
      <c r="E638"/>
      <c r="F638"/>
      <c r="G638"/>
      <c r="H638"/>
      <c r="I638"/>
      <c r="J638"/>
    </row>
    <row r="639" spans="1:12">
      <c r="B639"/>
      <c r="C639"/>
      <c r="D639"/>
      <c r="E639"/>
      <c r="F639"/>
      <c r="G639"/>
      <c r="H639"/>
      <c r="I639"/>
      <c r="J639"/>
    </row>
    <row r="640" spans="1:12" ht="26.4">
      <c r="A640" s="111" t="e">
        <f>COUNTIF(#REF!,CPU!C640)</f>
        <v>#REF!</v>
      </c>
      <c r="B640" s="234" t="s">
        <v>646</v>
      </c>
      <c r="C640" s="224" t="s">
        <v>647</v>
      </c>
      <c r="D640" s="149" t="s">
        <v>648</v>
      </c>
      <c r="E640" s="148" t="s">
        <v>538</v>
      </c>
      <c r="F640" s="148" t="s">
        <v>207</v>
      </c>
      <c r="G640" s="150">
        <v>1.73</v>
      </c>
      <c r="H640" s="150">
        <v>1.55</v>
      </c>
      <c r="I640" s="148" t="s">
        <v>493</v>
      </c>
      <c r="J640" s="151">
        <v>41974</v>
      </c>
      <c r="K640" s="163">
        <f>SUM(K642:K643)</f>
        <v>1.55223</v>
      </c>
      <c r="L640" s="164">
        <f>K640-H640</f>
        <v>2.2299999999999542E-3</v>
      </c>
    </row>
    <row r="641" spans="1:12" s="3" customFormat="1" ht="27.75" customHeight="1">
      <c r="A641" s="111"/>
      <c r="B641" s="145"/>
      <c r="C641" s="457" t="s">
        <v>268</v>
      </c>
      <c r="D641" s="113" t="s">
        <v>5</v>
      </c>
      <c r="E641" s="113" t="s">
        <v>223</v>
      </c>
      <c r="F641" s="113" t="s">
        <v>266</v>
      </c>
      <c r="G641" s="113" t="s">
        <v>494</v>
      </c>
      <c r="H641" s="113" t="s">
        <v>495</v>
      </c>
      <c r="I641" s="113" t="s">
        <v>496</v>
      </c>
      <c r="J641" s="113" t="s">
        <v>497</v>
      </c>
      <c r="K641" s="113" t="s">
        <v>498</v>
      </c>
    </row>
    <row r="642" spans="1:12">
      <c r="C642" s="225">
        <v>88246</v>
      </c>
      <c r="D642" s="196" t="str">
        <f>VLOOKUP(C642,SERVIÇOS_SINAPI_12_14!$A$2:$H$5049,2,0)</f>
        <v>ASSENTADOR DE TUBOS COM ENCARGOS COMPLEMENTARES</v>
      </c>
      <c r="E642" s="188" t="s">
        <v>246</v>
      </c>
      <c r="F642" s="189" t="str">
        <f>VLOOKUP(C642,SERVIÇOS_SINAPI_12_14!$A$2:$H$5049,4,0)</f>
        <v>H</v>
      </c>
      <c r="G642" s="199">
        <v>18.88</v>
      </c>
      <c r="H642" s="191">
        <f>VLOOKUP(C642,SERVIÇOS_SINAPI_12_14!$A$2:$H$5049,6,0)</f>
        <v>16.850000000000001</v>
      </c>
      <c r="I642" s="211">
        <v>3.9800000000000002E-2</v>
      </c>
      <c r="J642" s="199">
        <v>0.76</v>
      </c>
      <c r="K642" s="199">
        <f>I642*H642</f>
        <v>0.67063000000000006</v>
      </c>
    </row>
    <row r="643" spans="1:12">
      <c r="C643" s="225">
        <v>88316</v>
      </c>
      <c r="D643" s="196" t="str">
        <f>VLOOKUP(C643,SERVIÇOS_SINAPI_12_14!$A$2:$H$5049,2,0)</f>
        <v>SERVENTE COM ENCARGOS COMPLEMENTARES</v>
      </c>
      <c r="E643" s="188" t="s">
        <v>246</v>
      </c>
      <c r="F643" s="189" t="str">
        <f>VLOOKUP(C643,SERVIÇOS_SINAPI_12_14!$A$2:$H$5049,4,0)</f>
        <v>H</v>
      </c>
      <c r="G643" s="199">
        <v>12.14</v>
      </c>
      <c r="H643" s="191">
        <f>VLOOKUP(C643,SERVIÇOS_SINAPI_12_14!$A$2:$H$5049,6,0)</f>
        <v>11.02</v>
      </c>
      <c r="I643" s="192">
        <v>0.08</v>
      </c>
      <c r="J643" s="199">
        <v>0.97</v>
      </c>
      <c r="K643" s="199">
        <f>I643*H643</f>
        <v>0.88159999999999994</v>
      </c>
    </row>
    <row r="644" spans="1:12">
      <c r="B644"/>
      <c r="C644"/>
      <c r="D644"/>
      <c r="E644"/>
      <c r="F644"/>
      <c r="G644"/>
      <c r="H644"/>
      <c r="I644"/>
      <c r="J644"/>
    </row>
    <row r="645" spans="1:12">
      <c r="B645"/>
      <c r="C645"/>
      <c r="D645"/>
      <c r="E645"/>
      <c r="F645"/>
      <c r="G645"/>
      <c r="H645"/>
      <c r="I645"/>
      <c r="J645"/>
    </row>
    <row r="646" spans="1:12" ht="26.4">
      <c r="A646" s="111" t="e">
        <f>COUNTIF(#REF!,CPU!C646)</f>
        <v>#REF!</v>
      </c>
      <c r="B646" s="234" t="s">
        <v>649</v>
      </c>
      <c r="C646" s="224" t="s">
        <v>650</v>
      </c>
      <c r="D646" s="149" t="s">
        <v>651</v>
      </c>
      <c r="E646" s="148" t="s">
        <v>270</v>
      </c>
      <c r="F646" s="148" t="s">
        <v>519</v>
      </c>
      <c r="G646" s="150">
        <v>42.49</v>
      </c>
      <c r="H646" s="150">
        <v>38.58</v>
      </c>
      <c r="I646" s="148" t="s">
        <v>493</v>
      </c>
      <c r="J646" s="151">
        <v>41974</v>
      </c>
      <c r="K646" s="163">
        <f>SUM(K648)</f>
        <v>38.581019999999995</v>
      </c>
      <c r="L646" s="164">
        <f>K646-H646</f>
        <v>1.0199999999969123E-3</v>
      </c>
    </row>
    <row r="647" spans="1:12" s="3" customFormat="1" ht="27.75" customHeight="1">
      <c r="A647" s="111"/>
      <c r="B647" s="145"/>
      <c r="C647" s="457" t="s">
        <v>268</v>
      </c>
      <c r="D647" s="113" t="s">
        <v>5</v>
      </c>
      <c r="E647" s="113" t="s">
        <v>223</v>
      </c>
      <c r="F647" s="113" t="s">
        <v>266</v>
      </c>
      <c r="G647" s="113" t="s">
        <v>494</v>
      </c>
      <c r="H647" s="113" t="s">
        <v>495</v>
      </c>
      <c r="I647" s="113" t="s">
        <v>496</v>
      </c>
      <c r="J647" s="113" t="s">
        <v>497</v>
      </c>
      <c r="K647" s="113" t="s">
        <v>498</v>
      </c>
    </row>
    <row r="648" spans="1:12">
      <c r="C648" s="225">
        <v>88316</v>
      </c>
      <c r="D648" s="196" t="str">
        <f>VLOOKUP(C648,SERVIÇOS_SINAPI_12_14!$A$2:$H$5049,2,0)</f>
        <v>SERVENTE COM ENCARGOS COMPLEMENTARES</v>
      </c>
      <c r="E648" s="189" t="s">
        <v>246</v>
      </c>
      <c r="F648" s="189" t="str">
        <f>VLOOKUP(C648,SERVIÇOS_SINAPI_12_14!$A$2:$H$5049,4,0)</f>
        <v>H</v>
      </c>
      <c r="G648" s="194">
        <v>12.14</v>
      </c>
      <c r="H648" s="194">
        <f>VLOOKUP(C648,SERVIÇOS_SINAPI_12_14!$A$2:$H$5049,6,0)</f>
        <v>11.02</v>
      </c>
      <c r="I648" s="208">
        <v>3.5009999999999999</v>
      </c>
      <c r="J648" s="194">
        <v>42.49</v>
      </c>
      <c r="K648" s="194">
        <f t="shared" ref="K648" si="65">I648*H648</f>
        <v>38.581019999999995</v>
      </c>
    </row>
    <row r="649" spans="1:12">
      <c r="B649"/>
      <c r="C649"/>
      <c r="D649"/>
      <c r="E649"/>
      <c r="F649"/>
      <c r="G649"/>
      <c r="H649"/>
      <c r="I649"/>
      <c r="J649"/>
    </row>
    <row r="650" spans="1:12">
      <c r="B650"/>
      <c r="C650"/>
      <c r="D650"/>
      <c r="E650"/>
      <c r="F650"/>
      <c r="G650"/>
      <c r="H650"/>
      <c r="I650"/>
      <c r="J650"/>
    </row>
    <row r="651" spans="1:12" ht="26.4">
      <c r="A651" s="111" t="e">
        <f>COUNTIF(#REF!,CPU!C651)</f>
        <v>#REF!</v>
      </c>
      <c r="B651" s="234" t="s">
        <v>652</v>
      </c>
      <c r="C651" s="224" t="s">
        <v>653</v>
      </c>
      <c r="D651" s="149" t="s">
        <v>654</v>
      </c>
      <c r="E651" s="148" t="s">
        <v>538</v>
      </c>
      <c r="F651" s="148" t="s">
        <v>207</v>
      </c>
      <c r="G651" s="150">
        <v>1.29</v>
      </c>
      <c r="H651" s="150">
        <v>1.1599999999999999</v>
      </c>
      <c r="I651" s="148" t="s">
        <v>493</v>
      </c>
      <c r="J651" s="151">
        <v>41974</v>
      </c>
      <c r="K651" s="163">
        <f>SUM(K653:K654)</f>
        <v>1.16333</v>
      </c>
      <c r="L651" s="164">
        <f>K651-H651</f>
        <v>3.3300000000000551E-3</v>
      </c>
    </row>
    <row r="652" spans="1:12" s="3" customFormat="1" ht="27.75" customHeight="1">
      <c r="A652" s="111"/>
      <c r="B652" s="145"/>
      <c r="C652" s="457" t="s">
        <v>268</v>
      </c>
      <c r="D652" s="113" t="s">
        <v>5</v>
      </c>
      <c r="E652" s="113" t="s">
        <v>223</v>
      </c>
      <c r="F652" s="113" t="s">
        <v>266</v>
      </c>
      <c r="G652" s="113" t="s">
        <v>494</v>
      </c>
      <c r="H652" s="113" t="s">
        <v>495</v>
      </c>
      <c r="I652" s="113" t="s">
        <v>496</v>
      </c>
      <c r="J652" s="113" t="s">
        <v>497</v>
      </c>
      <c r="K652" s="113" t="s">
        <v>498</v>
      </c>
    </row>
    <row r="653" spans="1:12">
      <c r="C653" s="225">
        <v>88246</v>
      </c>
      <c r="D653" s="196" t="str">
        <f>VLOOKUP(C653,SERVIÇOS_SINAPI_12_14!$A$2:$H$5049,2,0)</f>
        <v>ASSENTADOR DE TUBOS COM ENCARGOS COMPLEMENTARES</v>
      </c>
      <c r="E653" s="188" t="s">
        <v>246</v>
      </c>
      <c r="F653" s="189" t="str">
        <f>VLOOKUP(C653,SERVIÇOS_SINAPI_12_14!$A$2:$H$5049,4,0)</f>
        <v>H</v>
      </c>
      <c r="G653" s="194">
        <v>18.88</v>
      </c>
      <c r="H653" s="191">
        <f>VLOOKUP(C653,SERVIÇOS_SINAPI_12_14!$A$2:$H$5049,6,0)</f>
        <v>16.850000000000001</v>
      </c>
      <c r="I653" s="208">
        <v>2.98E-2</v>
      </c>
      <c r="J653" s="194">
        <v>0.56999999999999995</v>
      </c>
      <c r="K653" s="194">
        <f>I653*H653</f>
        <v>0.50213000000000008</v>
      </c>
    </row>
    <row r="654" spans="1:12">
      <c r="C654" s="225">
        <v>88316</v>
      </c>
      <c r="D654" s="196" t="str">
        <f>VLOOKUP(C654,SERVIÇOS_SINAPI_12_14!$A$2:$H$5049,2,0)</f>
        <v>SERVENTE COM ENCARGOS COMPLEMENTARES</v>
      </c>
      <c r="E654" s="188" t="s">
        <v>246</v>
      </c>
      <c r="F654" s="189" t="str">
        <f>VLOOKUP(C654,SERVIÇOS_SINAPI_12_14!$A$2:$H$5049,4,0)</f>
        <v>H</v>
      </c>
      <c r="G654" s="194">
        <v>12.14</v>
      </c>
      <c r="H654" s="191">
        <f>VLOOKUP(C654,SERVIÇOS_SINAPI_12_14!$A$2:$H$5049,6,0)</f>
        <v>11.02</v>
      </c>
      <c r="I654" s="189">
        <v>0.06</v>
      </c>
      <c r="J654" s="194">
        <v>0.73</v>
      </c>
      <c r="K654" s="194">
        <f>I654*H654</f>
        <v>0.6611999999999999</v>
      </c>
    </row>
    <row r="655" spans="1:12">
      <c r="B655"/>
      <c r="C655"/>
      <c r="D655"/>
      <c r="E655"/>
      <c r="F655"/>
      <c r="G655"/>
      <c r="H655"/>
      <c r="I655"/>
      <c r="J655"/>
    </row>
    <row r="656" spans="1:12">
      <c r="B656"/>
      <c r="C656"/>
      <c r="D656"/>
      <c r="E656"/>
      <c r="F656"/>
      <c r="G656"/>
      <c r="H656"/>
      <c r="I656"/>
      <c r="J656"/>
    </row>
    <row r="657" spans="1:12" ht="26.4">
      <c r="A657" s="111" t="e">
        <f>COUNTIF(#REF!,CPU!C657)</f>
        <v>#REF!</v>
      </c>
      <c r="B657" s="234" t="s">
        <v>655</v>
      </c>
      <c r="C657" s="224" t="s">
        <v>656</v>
      </c>
      <c r="D657" s="149" t="s">
        <v>657</v>
      </c>
      <c r="E657" s="148" t="s">
        <v>538</v>
      </c>
      <c r="F657" s="148" t="s">
        <v>207</v>
      </c>
      <c r="G657" s="150">
        <v>2.16</v>
      </c>
      <c r="H657" s="150">
        <v>1.94</v>
      </c>
      <c r="I657" s="148" t="s">
        <v>493</v>
      </c>
      <c r="J657" s="151">
        <v>41974</v>
      </c>
      <c r="K657" s="163">
        <f>SUM(K659:K660)</f>
        <v>1.9445000000000001</v>
      </c>
      <c r="L657" s="164">
        <f>K657-H657</f>
        <v>4.5000000000001705E-3</v>
      </c>
    </row>
    <row r="658" spans="1:12" s="3" customFormat="1" ht="29.25" customHeight="1">
      <c r="A658" s="111"/>
      <c r="B658" s="145"/>
      <c r="C658" s="457" t="s">
        <v>268</v>
      </c>
      <c r="D658" s="113" t="s">
        <v>5</v>
      </c>
      <c r="E658" s="113" t="s">
        <v>223</v>
      </c>
      <c r="F658" s="113" t="s">
        <v>266</v>
      </c>
      <c r="G658" s="113" t="s">
        <v>494</v>
      </c>
      <c r="H658" s="113" t="s">
        <v>495</v>
      </c>
      <c r="I658" s="113" t="s">
        <v>496</v>
      </c>
      <c r="J658" s="113" t="s">
        <v>497</v>
      </c>
      <c r="K658" s="113" t="s">
        <v>498</v>
      </c>
    </row>
    <row r="659" spans="1:12">
      <c r="C659" s="225">
        <v>88246</v>
      </c>
      <c r="D659" s="196" t="str">
        <f>VLOOKUP(C659,SERVIÇOS_SINAPI_12_14!$A$2:$H$5049,2,0)</f>
        <v>ASSENTADOR DE TUBOS COM ENCARGOS COMPLEMENTARES</v>
      </c>
      <c r="E659" s="188" t="s">
        <v>246</v>
      </c>
      <c r="F659" s="189" t="str">
        <f>VLOOKUP(C659,SERVIÇOS_SINAPI_12_14!$A$2:$H$5049,4,0)</f>
        <v>H</v>
      </c>
      <c r="G659" s="194">
        <v>18.88</v>
      </c>
      <c r="H659" s="191">
        <f>VLOOKUP(C659,SERVIÇOS_SINAPI_12_14!$A$2:$H$5049,6,0)</f>
        <v>16.850000000000001</v>
      </c>
      <c r="I659" s="189">
        <v>0.05</v>
      </c>
      <c r="J659" s="194">
        <v>0.94</v>
      </c>
      <c r="K659" s="194">
        <f>I659*H659</f>
        <v>0.84250000000000014</v>
      </c>
    </row>
    <row r="660" spans="1:12">
      <c r="C660" s="225">
        <v>88316</v>
      </c>
      <c r="D660" s="196" t="str">
        <f>VLOOKUP(C660,SERVIÇOS_SINAPI_12_14!$A$2:$H$5049,2,0)</f>
        <v>SERVENTE COM ENCARGOS COMPLEMENTARES</v>
      </c>
      <c r="E660" s="188" t="s">
        <v>246</v>
      </c>
      <c r="F660" s="189" t="str">
        <f>VLOOKUP(C660,SERVIÇOS_SINAPI_12_14!$A$2:$H$5049,4,0)</f>
        <v>H</v>
      </c>
      <c r="G660" s="194">
        <v>12.14</v>
      </c>
      <c r="H660" s="191">
        <f>VLOOKUP(C660,SERVIÇOS_SINAPI_12_14!$A$2:$H$5049,6,0)</f>
        <v>11.02</v>
      </c>
      <c r="I660" s="189">
        <v>0.1</v>
      </c>
      <c r="J660" s="194">
        <v>1.21</v>
      </c>
      <c r="K660" s="194">
        <f>I660*H660</f>
        <v>1.1020000000000001</v>
      </c>
    </row>
    <row r="661" spans="1:12">
      <c r="B661"/>
      <c r="C661"/>
      <c r="D661"/>
      <c r="E661"/>
      <c r="F661"/>
      <c r="G661"/>
      <c r="H661"/>
      <c r="I661"/>
      <c r="J661"/>
    </row>
    <row r="662" spans="1:12">
      <c r="B662"/>
      <c r="C662"/>
      <c r="D662"/>
      <c r="E662"/>
      <c r="F662"/>
      <c r="G662"/>
      <c r="H662"/>
      <c r="I662"/>
      <c r="J662"/>
    </row>
    <row r="663" spans="1:12" ht="26.4">
      <c r="A663" s="111" t="e">
        <f>COUNTIF(#REF!,CPU!C663)</f>
        <v>#REF!</v>
      </c>
      <c r="B663" s="234" t="s">
        <v>658</v>
      </c>
      <c r="C663" s="224">
        <v>89402</v>
      </c>
      <c r="D663" s="149" t="s">
        <v>659</v>
      </c>
      <c r="E663" s="148" t="s">
        <v>606</v>
      </c>
      <c r="F663" s="148" t="s">
        <v>207</v>
      </c>
      <c r="G663" s="150">
        <v>5.25</v>
      </c>
      <c r="H663" s="150">
        <v>4.9400000000000004</v>
      </c>
      <c r="I663" s="148" t="s">
        <v>493</v>
      </c>
      <c r="J663" s="151">
        <v>41974</v>
      </c>
      <c r="K663" s="163">
        <f>SUM(K665:K668)</f>
        <v>4.9429819999999998</v>
      </c>
      <c r="L663" s="164">
        <f>K663-H663</f>
        <v>2.981999999999374E-3</v>
      </c>
    </row>
    <row r="664" spans="1:12" s="3" customFormat="1" ht="28.5" customHeight="1">
      <c r="A664" s="111"/>
      <c r="B664" s="145"/>
      <c r="C664" s="457" t="s">
        <v>268</v>
      </c>
      <c r="D664" s="113" t="s">
        <v>5</v>
      </c>
      <c r="E664" s="113" t="s">
        <v>223</v>
      </c>
      <c r="F664" s="113" t="s">
        <v>266</v>
      </c>
      <c r="G664" s="113" t="s">
        <v>494</v>
      </c>
      <c r="H664" s="113" t="s">
        <v>495</v>
      </c>
      <c r="I664" s="113" t="s">
        <v>496</v>
      </c>
      <c r="J664" s="113" t="s">
        <v>497</v>
      </c>
      <c r="K664" s="113" t="s">
        <v>498</v>
      </c>
    </row>
    <row r="665" spans="1:12" ht="26.4">
      <c r="C665" s="225">
        <v>88248</v>
      </c>
      <c r="D665" s="196" t="str">
        <f>VLOOKUP(C665,SERVIÇOS_SINAPI_12_14!$A$2:$H$5049,2,0)</f>
        <v>AUXILIAR DE ENCANADOR OU BOMBEIRO HIDRÁULICO COM ENCARGOS COMPLEMENTARES</v>
      </c>
      <c r="E665" s="189" t="s">
        <v>246</v>
      </c>
      <c r="F665" s="189" t="str">
        <f>VLOOKUP(C665,SERVIÇOS_SINAPI_12_14!$A$2:$H$5049,4,0)</f>
        <v>H</v>
      </c>
      <c r="G665" s="194">
        <v>12.48</v>
      </c>
      <c r="H665" s="194">
        <f>VLOOKUP(C665,SERVIÇOS_SINAPI_12_14!$A$2:$H$5049,6,0)</f>
        <v>11.31</v>
      </c>
      <c r="I665" s="207">
        <v>0.1129</v>
      </c>
      <c r="J665" s="194">
        <v>1.41</v>
      </c>
      <c r="K665" s="194">
        <f t="shared" ref="K665:K668" si="66">I665*H665</f>
        <v>1.276899</v>
      </c>
    </row>
    <row r="666" spans="1:12">
      <c r="C666" s="225">
        <v>88267</v>
      </c>
      <c r="D666" s="196" t="str">
        <f>VLOOKUP(C666,SERVIÇOS_SINAPI_12_14!$A$2:$H$5049,2,0)</f>
        <v>ENCANADOR OU BOMBEIRO HIDRÁULICO COM ENCARGOS COMPLEMENTARES</v>
      </c>
      <c r="E666" s="189" t="s">
        <v>246</v>
      </c>
      <c r="F666" s="189" t="str">
        <f>VLOOKUP(C666,SERVIÇOS_SINAPI_12_14!$A$2:$H$5049,4,0)</f>
        <v>H</v>
      </c>
      <c r="G666" s="194">
        <v>15.32</v>
      </c>
      <c r="H666" s="194">
        <f>VLOOKUP(C666,SERVIÇOS_SINAPI_12_14!$A$2:$H$5049,6,0)</f>
        <v>13.77</v>
      </c>
      <c r="I666" s="207">
        <v>0.1129</v>
      </c>
      <c r="J666" s="194">
        <v>1.73</v>
      </c>
      <c r="K666" s="194">
        <f t="shared" si="66"/>
        <v>1.5546329999999999</v>
      </c>
    </row>
    <row r="667" spans="1:12">
      <c r="C667" s="225">
        <v>3767</v>
      </c>
      <c r="D667" s="183" t="str">
        <f>VLOOKUP(C667,INSUMOS_SINAPI_12_14!$A$2:$H$5049,2,0)</f>
        <v>LIXA EM FOLHA PARA PAREDE OU MADEIRA, NUMERO 120 (COR VERMELHA)</v>
      </c>
      <c r="E667" s="113" t="s">
        <v>235</v>
      </c>
      <c r="F667" s="121" t="str">
        <f>VLOOKUP(C667,INSUMOS_SINAPI_12_14!$A$2:$H$5049,4,0)</f>
        <v>UN</v>
      </c>
      <c r="G667" s="115">
        <v>0.56000000000000005</v>
      </c>
      <c r="H667" s="180">
        <f>VLOOKUP(C667,INSUMOS_SINAPI_12_14!$A$2:$H$5049,6,0)</f>
        <v>0.56000000000000005</v>
      </c>
      <c r="I667" s="113">
        <v>3.7999999999999999E-2</v>
      </c>
      <c r="J667" s="115">
        <v>0.02</v>
      </c>
      <c r="K667" s="180">
        <f t="shared" si="66"/>
        <v>2.128E-2</v>
      </c>
    </row>
    <row r="668" spans="1:12">
      <c r="C668" s="225">
        <v>9868</v>
      </c>
      <c r="D668" s="183" t="str">
        <f>VLOOKUP(C668,INSUMOS_SINAPI_12_14!$A$2:$H$5049,2,0)</f>
        <v>TUBO PVC, SOLDAVEL, DN 25 MM, AGUA FRIA (NBR-5648)</v>
      </c>
      <c r="E668" s="113" t="s">
        <v>235</v>
      </c>
      <c r="F668" s="121" t="str">
        <f>VLOOKUP(C668,INSUMOS_SINAPI_12_14!$A$2:$H$5049,4,0)</f>
        <v>M</v>
      </c>
      <c r="G668" s="115">
        <v>1.97</v>
      </c>
      <c r="H668" s="180">
        <f>VLOOKUP(C668,INSUMOS_SINAPI_12_14!$A$2:$H$5049,6,0)</f>
        <v>1.97</v>
      </c>
      <c r="I668" s="113">
        <v>1.0609999999999999</v>
      </c>
      <c r="J668" s="115">
        <v>2.09</v>
      </c>
      <c r="K668" s="180">
        <f t="shared" si="66"/>
        <v>2.0901699999999996</v>
      </c>
    </row>
    <row r="669" spans="1:12">
      <c r="B669"/>
      <c r="C669"/>
      <c r="D669"/>
      <c r="E669"/>
      <c r="F669"/>
      <c r="G669"/>
      <c r="H669"/>
      <c r="I669"/>
      <c r="J669"/>
    </row>
    <row r="670" spans="1:12">
      <c r="B670"/>
      <c r="C670"/>
      <c r="D670"/>
      <c r="E670"/>
      <c r="F670"/>
      <c r="G670"/>
      <c r="H670"/>
      <c r="I670"/>
      <c r="J670"/>
    </row>
    <row r="671" spans="1:12" ht="39.6">
      <c r="A671" s="111" t="e">
        <f>COUNTIF(#REF!,CPU!C671)</f>
        <v>#REF!</v>
      </c>
      <c r="B671" s="234" t="s">
        <v>660</v>
      </c>
      <c r="C671" s="224">
        <v>89383</v>
      </c>
      <c r="D671" s="149" t="s">
        <v>661</v>
      </c>
      <c r="E671" s="148" t="s">
        <v>606</v>
      </c>
      <c r="F671" s="148" t="s">
        <v>6</v>
      </c>
      <c r="G671" s="150">
        <v>3.96</v>
      </c>
      <c r="H671" s="150">
        <v>3.68</v>
      </c>
      <c r="I671" s="148" t="s">
        <v>493</v>
      </c>
      <c r="J671" s="151">
        <v>41974</v>
      </c>
      <c r="K671" s="163">
        <f>SUM(K673:K678)</f>
        <v>3.6839230000000005</v>
      </c>
      <c r="L671" s="164">
        <f>K671-H671</f>
        <v>3.9230000000003429E-3</v>
      </c>
    </row>
    <row r="672" spans="1:12" s="3" customFormat="1" ht="27" customHeight="1">
      <c r="A672" s="111"/>
      <c r="B672" s="145"/>
      <c r="C672" s="457" t="s">
        <v>268</v>
      </c>
      <c r="D672" s="113" t="s">
        <v>5</v>
      </c>
      <c r="E672" s="113" t="s">
        <v>223</v>
      </c>
      <c r="F672" s="113" t="s">
        <v>266</v>
      </c>
      <c r="G672" s="113" t="s">
        <v>494</v>
      </c>
      <c r="H672" s="113" t="s">
        <v>495</v>
      </c>
      <c r="I672" s="113" t="s">
        <v>496</v>
      </c>
      <c r="J672" s="113" t="s">
        <v>497</v>
      </c>
      <c r="K672" s="113" t="s">
        <v>498</v>
      </c>
    </row>
    <row r="673" spans="1:13" ht="26.4">
      <c r="C673" s="225">
        <v>88248</v>
      </c>
      <c r="D673" s="196" t="str">
        <f>VLOOKUP(C673,SERVIÇOS_SINAPI_12_14!$A$2:$H$5049,2,0)</f>
        <v>AUXILIAR DE ENCANADOR OU BOMBEIRO HIDRÁULICO COM ENCARGOS COMPLEMENTARES</v>
      </c>
      <c r="E673" s="188" t="s">
        <v>246</v>
      </c>
      <c r="F673" s="189" t="str">
        <f>VLOOKUP(C673,SERVIÇOS_SINAPI_12_14!$A$2:$H$5049,4,0)</f>
        <v>H</v>
      </c>
      <c r="G673" s="194">
        <v>12.48</v>
      </c>
      <c r="H673" s="191">
        <f>VLOOKUP(C673,SERVIÇOS_SINAPI_12_14!$A$2:$H$5049,6,0)</f>
        <v>11.31</v>
      </c>
      <c r="I673" s="189">
        <v>0.1</v>
      </c>
      <c r="J673" s="194">
        <v>1.25</v>
      </c>
      <c r="K673" s="194">
        <f t="shared" ref="K673:K678" si="67">I673*H673</f>
        <v>1.131</v>
      </c>
      <c r="M673" s="157"/>
    </row>
    <row r="674" spans="1:13">
      <c r="C674" s="225">
        <v>88267</v>
      </c>
      <c r="D674" s="196" t="str">
        <f>VLOOKUP(C674,SERVIÇOS_SINAPI_12_14!$A$2:$H$5049,2,0)</f>
        <v>ENCANADOR OU BOMBEIRO HIDRÁULICO COM ENCARGOS COMPLEMENTARES</v>
      </c>
      <c r="E674" s="188" t="s">
        <v>246</v>
      </c>
      <c r="F674" s="189" t="str">
        <f>VLOOKUP(C674,SERVIÇOS_SINAPI_12_14!$A$2:$H$5049,4,0)</f>
        <v>H</v>
      </c>
      <c r="G674" s="194">
        <v>15.32</v>
      </c>
      <c r="H674" s="191">
        <f>VLOOKUP(C674,SERVIÇOS_SINAPI_12_14!$A$2:$H$5049,6,0)</f>
        <v>13.77</v>
      </c>
      <c r="I674" s="209">
        <v>9.9900000000000003E-2</v>
      </c>
      <c r="J674" s="194">
        <v>1.53</v>
      </c>
      <c r="K674" s="194">
        <f t="shared" si="67"/>
        <v>1.375623</v>
      </c>
      <c r="M674" s="157"/>
    </row>
    <row r="675" spans="1:13" s="144" customFormat="1">
      <c r="A675" s="181"/>
      <c r="B675" s="159"/>
      <c r="C675" s="226">
        <v>65</v>
      </c>
      <c r="D675" s="183" t="str">
        <f>VLOOKUP(C675,INSUMOS_SINAPI_12_14!$A$2:$H$5049,2,0)</f>
        <v>ADAPTADOR PVC SOLDAVEL CURTO C/ BOLSA E ROSCA P/ REGISTRO 25MM X 3/4"</v>
      </c>
      <c r="E675" s="160" t="s">
        <v>235</v>
      </c>
      <c r="F675" s="121" t="str">
        <f>VLOOKUP(C675,INSUMOS_SINAPI_12_14!$A$2:$H$5049,4,0)</f>
        <v>UN</v>
      </c>
      <c r="G675" s="180">
        <v>0.6</v>
      </c>
      <c r="H675" s="162">
        <f>VLOOKUP(C675,INSUMOS_SINAPI_12_14!$A$2:$H$5049,6,0)</f>
        <v>0.6</v>
      </c>
      <c r="I675" s="121">
        <v>1</v>
      </c>
      <c r="J675" s="180">
        <v>0.6</v>
      </c>
      <c r="K675" s="180">
        <f t="shared" si="67"/>
        <v>0.6</v>
      </c>
      <c r="M675"/>
    </row>
    <row r="676" spans="1:13">
      <c r="C676" s="225">
        <v>122</v>
      </c>
      <c r="D676" s="183" t="str">
        <f>VLOOKUP(C676,INSUMOS_SINAPI_12_14!$A$2:$H$5049,2,0)</f>
        <v>ADESIVO PVC FRASCO C/ 850G</v>
      </c>
      <c r="E676" s="140" t="s">
        <v>235</v>
      </c>
      <c r="F676" s="121" t="str">
        <f>VLOOKUP(C676,INSUMOS_SINAPI_12_14!$A$2:$H$5049,4,0)</f>
        <v>UN</v>
      </c>
      <c r="G676" s="115">
        <v>33.340000000000003</v>
      </c>
      <c r="H676" s="162">
        <f>VLOOKUP(C676,INSUMOS_SINAPI_12_14!$A$2:$H$5049,6,0)</f>
        <v>33.340000000000003</v>
      </c>
      <c r="I676" s="113">
        <v>7.0000000000000001E-3</v>
      </c>
      <c r="J676" s="115">
        <v>0.23</v>
      </c>
      <c r="K676" s="115">
        <f t="shared" si="67"/>
        <v>0.23338000000000003</v>
      </c>
    </row>
    <row r="677" spans="1:13">
      <c r="C677" s="225">
        <v>3767</v>
      </c>
      <c r="D677" s="183" t="str">
        <f>VLOOKUP(C677,INSUMOS_SINAPI_12_14!$A$2:$H$5049,2,0)</f>
        <v>LIXA EM FOLHA PARA PAREDE OU MADEIRA, NUMERO 120 (COR VERMELHA)</v>
      </c>
      <c r="E677" s="140" t="s">
        <v>235</v>
      </c>
      <c r="F677" s="121" t="str">
        <f>VLOOKUP(C677,INSUMOS_SINAPI_12_14!$A$2:$H$5049,4,0)</f>
        <v>UN</v>
      </c>
      <c r="G677" s="115">
        <v>0.56000000000000005</v>
      </c>
      <c r="H677" s="162">
        <f>VLOOKUP(C677,INSUMOS_SINAPI_12_14!$A$2:$H$5049,6,0)</f>
        <v>0.56000000000000005</v>
      </c>
      <c r="I677" s="113">
        <v>0.05</v>
      </c>
      <c r="J677" s="115">
        <v>0.03</v>
      </c>
      <c r="K677" s="115">
        <f t="shared" si="67"/>
        <v>2.8000000000000004E-2</v>
      </c>
    </row>
    <row r="678" spans="1:13">
      <c r="C678" s="225">
        <v>20083</v>
      </c>
      <c r="D678" s="183" t="str">
        <f>VLOOKUP(C678,INSUMOS_SINAPI_12_14!$A$2:$H$5049,2,0)</f>
        <v>SOLUCAO LIMPADORA FRASCO PLASTICO C/ 1000CM3</v>
      </c>
      <c r="E678" s="140" t="s">
        <v>235</v>
      </c>
      <c r="F678" s="121" t="str">
        <f>VLOOKUP(C678,INSUMOS_SINAPI_12_14!$A$2:$H$5049,4,0)</f>
        <v>UN</v>
      </c>
      <c r="G678" s="115">
        <v>39.49</v>
      </c>
      <c r="H678" s="162">
        <f>VLOOKUP(C678,INSUMOS_SINAPI_12_14!$A$2:$H$5049,6,0)</f>
        <v>39.49</v>
      </c>
      <c r="I678" s="113">
        <v>8.0000000000000002E-3</v>
      </c>
      <c r="J678" s="115">
        <v>0.32</v>
      </c>
      <c r="K678" s="115">
        <f t="shared" si="67"/>
        <v>0.31592000000000003</v>
      </c>
      <c r="M678" s="157"/>
    </row>
    <row r="679" spans="1:13">
      <c r="B679"/>
      <c r="C679"/>
      <c r="D679"/>
      <c r="E679"/>
      <c r="F679"/>
      <c r="G679"/>
      <c r="H679"/>
      <c r="I679"/>
      <c r="J679"/>
    </row>
    <row r="680" spans="1:13">
      <c r="B680"/>
      <c r="C680"/>
      <c r="D680"/>
      <c r="E680"/>
      <c r="F680"/>
      <c r="G680"/>
      <c r="H680"/>
      <c r="I680"/>
      <c r="J680"/>
    </row>
    <row r="681" spans="1:13" ht="26.4">
      <c r="A681" s="111" t="e">
        <f>COUNTIF(#REF!,CPU!C681)</f>
        <v>#REF!</v>
      </c>
      <c r="B681" s="234" t="s">
        <v>662</v>
      </c>
      <c r="C681" s="224">
        <v>89362</v>
      </c>
      <c r="D681" s="149" t="s">
        <v>663</v>
      </c>
      <c r="E681" s="148" t="s">
        <v>606</v>
      </c>
      <c r="F681" s="148" t="s">
        <v>6</v>
      </c>
      <c r="G681" s="150">
        <v>5.05</v>
      </c>
      <c r="H681" s="150">
        <v>4.6399999999999997</v>
      </c>
      <c r="I681" s="148" t="s">
        <v>493</v>
      </c>
      <c r="J681" s="151">
        <v>41974</v>
      </c>
      <c r="K681" s="163">
        <f>SUM(K683:K688)</f>
        <v>4.6392999999999995</v>
      </c>
      <c r="L681" s="164">
        <f>K681-H681</f>
        <v>-7.0000000000014495E-4</v>
      </c>
    </row>
    <row r="682" spans="1:13" s="3" customFormat="1" ht="31.5" customHeight="1">
      <c r="A682" s="111"/>
      <c r="B682" s="145"/>
      <c r="C682" s="457" t="s">
        <v>268</v>
      </c>
      <c r="D682" s="113" t="s">
        <v>5</v>
      </c>
      <c r="E682" s="113" t="s">
        <v>223</v>
      </c>
      <c r="F682" s="113" t="s">
        <v>266</v>
      </c>
      <c r="G682" s="113" t="s">
        <v>494</v>
      </c>
      <c r="H682" s="113" t="s">
        <v>495</v>
      </c>
      <c r="I682" s="113" t="s">
        <v>496</v>
      </c>
      <c r="J682" s="113" t="s">
        <v>497</v>
      </c>
      <c r="K682" s="113" t="s">
        <v>498</v>
      </c>
    </row>
    <row r="683" spans="1:13" ht="26.4">
      <c r="C683" s="225">
        <v>88248</v>
      </c>
      <c r="D683" s="196" t="str">
        <f>VLOOKUP(C683,SERVIÇOS_SINAPI_12_14!$A$2:$H$5049,2,0)</f>
        <v>AUXILIAR DE ENCANADOR OU BOMBEIRO HIDRÁULICO COM ENCARGOS COMPLEMENTARES</v>
      </c>
      <c r="E683" s="189" t="s">
        <v>246</v>
      </c>
      <c r="F683" s="189" t="str">
        <f>VLOOKUP(C683,SERVIÇOS_SINAPI_12_14!$A$2:$H$5049,4,0)</f>
        <v>H</v>
      </c>
      <c r="G683" s="194">
        <v>12.48</v>
      </c>
      <c r="H683" s="194">
        <f>VLOOKUP(C683,SERVIÇOS_SINAPI_12_14!$A$2:$H$5049,6,0)</f>
        <v>11.31</v>
      </c>
      <c r="I683" s="189">
        <v>0.15</v>
      </c>
      <c r="J683" s="194">
        <v>1.87</v>
      </c>
      <c r="K683" s="194">
        <f t="shared" ref="K683:K688" si="68">I683*H683</f>
        <v>1.6965000000000001</v>
      </c>
    </row>
    <row r="684" spans="1:13">
      <c r="C684" s="225">
        <v>88267</v>
      </c>
      <c r="D684" s="196" t="str">
        <f>VLOOKUP(C684,SERVIÇOS_SINAPI_12_14!$A$2:$H$5049,2,0)</f>
        <v>ENCANADOR OU BOMBEIRO HIDRÁULICO COM ENCARGOS COMPLEMENTARES</v>
      </c>
      <c r="E684" s="189" t="s">
        <v>246</v>
      </c>
      <c r="F684" s="189" t="str">
        <f>VLOOKUP(C684,SERVIÇOS_SINAPI_12_14!$A$2:$H$5049,4,0)</f>
        <v>H</v>
      </c>
      <c r="G684" s="194">
        <v>15.32</v>
      </c>
      <c r="H684" s="194">
        <f>VLOOKUP(C684,SERVIÇOS_SINAPI_12_14!$A$2:$H$5049,6,0)</f>
        <v>13.77</v>
      </c>
      <c r="I684" s="189">
        <v>0.15</v>
      </c>
      <c r="J684" s="194">
        <v>2.2999999999999998</v>
      </c>
      <c r="K684" s="194">
        <f t="shared" si="68"/>
        <v>2.0654999999999997</v>
      </c>
    </row>
    <row r="685" spans="1:13">
      <c r="C685" s="225">
        <v>122</v>
      </c>
      <c r="D685" s="197" t="str">
        <f>VLOOKUP(C685,INSUMOS_SINAPI_12_14!$A$2:$H$5049,2,0)</f>
        <v>ADESIVO PVC FRASCO C/ 850G</v>
      </c>
      <c r="E685" s="140" t="s">
        <v>235</v>
      </c>
      <c r="F685" s="160" t="str">
        <f>VLOOKUP(C685,INSUMOS_SINAPI_12_14!$A$2:$H$5049,4,0)</f>
        <v>UN</v>
      </c>
      <c r="G685" s="195">
        <v>33.340000000000003</v>
      </c>
      <c r="H685" s="186">
        <f>VLOOKUP(C685,INSUMOS_SINAPI_12_14!$A$2:$H$5049,6,0)</f>
        <v>33.340000000000003</v>
      </c>
      <c r="I685" s="140">
        <v>7.0000000000000001E-3</v>
      </c>
      <c r="J685" s="195">
        <v>0.23</v>
      </c>
      <c r="K685" s="186">
        <f t="shared" si="68"/>
        <v>0.23338000000000003</v>
      </c>
    </row>
    <row r="686" spans="1:13">
      <c r="C686" s="225">
        <v>3529</v>
      </c>
      <c r="D686" s="197" t="str">
        <f>VLOOKUP(C686,INSUMOS_SINAPI_12_14!$A$2:$H$5049,2,0)</f>
        <v>JOELHO PVC SOLD 90G P/ AGUA FRIA PREDIAL 25 MM</v>
      </c>
      <c r="E686" s="140" t="s">
        <v>235</v>
      </c>
      <c r="F686" s="160" t="str">
        <f>VLOOKUP(C686,INSUMOS_SINAPI_12_14!$A$2:$H$5049,4,0)</f>
        <v>UN</v>
      </c>
      <c r="G686" s="195">
        <v>0.3</v>
      </c>
      <c r="H686" s="186">
        <f>VLOOKUP(C686,INSUMOS_SINAPI_12_14!$A$2:$H$5049,6,0)</f>
        <v>0.3</v>
      </c>
      <c r="I686" s="140">
        <v>1</v>
      </c>
      <c r="J686" s="195">
        <v>0.3</v>
      </c>
      <c r="K686" s="186">
        <f t="shared" si="68"/>
        <v>0.3</v>
      </c>
    </row>
    <row r="687" spans="1:13">
      <c r="C687" s="225">
        <v>3767</v>
      </c>
      <c r="D687" s="197" t="str">
        <f>VLOOKUP(C687,INSUMOS_SINAPI_12_14!$A$2:$H$5049,2,0)</f>
        <v>LIXA EM FOLHA PARA PAREDE OU MADEIRA, NUMERO 120 (COR VERMELHA)</v>
      </c>
      <c r="E687" s="140" t="s">
        <v>235</v>
      </c>
      <c r="F687" s="160" t="str">
        <f>VLOOKUP(C687,INSUMOS_SINAPI_12_14!$A$2:$H$5049,4,0)</f>
        <v>UN</v>
      </c>
      <c r="G687" s="195">
        <v>0.56000000000000005</v>
      </c>
      <c r="H687" s="186">
        <f>VLOOKUP(C687,INSUMOS_SINAPI_12_14!$A$2:$H$5049,6,0)</f>
        <v>0.56000000000000005</v>
      </c>
      <c r="I687" s="140">
        <v>0.05</v>
      </c>
      <c r="J687" s="195">
        <v>0.03</v>
      </c>
      <c r="K687" s="186">
        <f t="shared" si="68"/>
        <v>2.8000000000000004E-2</v>
      </c>
    </row>
    <row r="688" spans="1:13">
      <c r="C688" s="225">
        <v>20083</v>
      </c>
      <c r="D688" s="197" t="str">
        <f>VLOOKUP(C688,INSUMOS_SINAPI_12_14!$A$2:$H$5049,2,0)</f>
        <v>SOLUCAO LIMPADORA FRASCO PLASTICO C/ 1000CM3</v>
      </c>
      <c r="E688" s="140" t="s">
        <v>235</v>
      </c>
      <c r="F688" s="160" t="str">
        <f>VLOOKUP(C688,INSUMOS_SINAPI_12_14!$A$2:$H$5049,4,0)</f>
        <v>UN</v>
      </c>
      <c r="G688" s="195">
        <v>39.49</v>
      </c>
      <c r="H688" s="186">
        <f>VLOOKUP(C688,INSUMOS_SINAPI_12_14!$A$2:$H$5049,6,0)</f>
        <v>39.49</v>
      </c>
      <c r="I688" s="140">
        <v>8.0000000000000002E-3</v>
      </c>
      <c r="J688" s="195">
        <v>0.32</v>
      </c>
      <c r="K688" s="186">
        <f t="shared" si="68"/>
        <v>0.31592000000000003</v>
      </c>
    </row>
    <row r="689" spans="1:12">
      <c r="B689"/>
      <c r="C689"/>
      <c r="D689"/>
      <c r="E689"/>
      <c r="F689"/>
      <c r="G689"/>
      <c r="H689"/>
      <c r="I689"/>
      <c r="J689"/>
    </row>
    <row r="690" spans="1:12">
      <c r="B690"/>
      <c r="C690"/>
      <c r="D690"/>
      <c r="E690"/>
      <c r="F690"/>
      <c r="G690"/>
      <c r="H690"/>
      <c r="I690"/>
      <c r="J690"/>
    </row>
    <row r="691" spans="1:12" ht="39.6">
      <c r="A691" s="111" t="e">
        <f>COUNTIF(#REF!,CPU!C691)</f>
        <v>#REF!</v>
      </c>
      <c r="B691" s="234" t="s">
        <v>664</v>
      </c>
      <c r="C691" s="224">
        <v>89366</v>
      </c>
      <c r="D691" s="149" t="s">
        <v>665</v>
      </c>
      <c r="E691" s="148" t="s">
        <v>606</v>
      </c>
      <c r="F691" s="148" t="s">
        <v>6</v>
      </c>
      <c r="G691" s="150">
        <v>7.84</v>
      </c>
      <c r="H691" s="150">
        <v>7.42</v>
      </c>
      <c r="I691" s="148" t="s">
        <v>493</v>
      </c>
      <c r="J691" s="151">
        <v>41974</v>
      </c>
      <c r="K691" s="163">
        <f>SUM(K693:K698)</f>
        <v>7.4242839999999992</v>
      </c>
      <c r="L691" s="164">
        <f>K691-H691</f>
        <v>4.2839999999992884E-3</v>
      </c>
    </row>
    <row r="692" spans="1:12" s="3" customFormat="1" ht="30" customHeight="1">
      <c r="A692" s="111"/>
      <c r="B692" s="145"/>
      <c r="C692" s="457" t="s">
        <v>268</v>
      </c>
      <c r="D692" s="113" t="s">
        <v>5</v>
      </c>
      <c r="E692" s="113" t="s">
        <v>223</v>
      </c>
      <c r="F692" s="113" t="s">
        <v>266</v>
      </c>
      <c r="G692" s="113" t="s">
        <v>494</v>
      </c>
      <c r="H692" s="113" t="s">
        <v>495</v>
      </c>
      <c r="I692" s="113" t="s">
        <v>496</v>
      </c>
      <c r="J692" s="113" t="s">
        <v>497</v>
      </c>
      <c r="K692" s="113" t="s">
        <v>498</v>
      </c>
    </row>
    <row r="693" spans="1:12" ht="26.4">
      <c r="C693" s="225">
        <v>88248</v>
      </c>
      <c r="D693" s="196" t="str">
        <f>VLOOKUP(C693,SERVIÇOS_SINAPI_12_14!$A$2:$H$5049,2,0)</f>
        <v>AUXILIAR DE ENCANADOR OU BOMBEIRO HIDRÁULICO COM ENCARGOS COMPLEMENTARES</v>
      </c>
      <c r="E693" s="189" t="s">
        <v>246</v>
      </c>
      <c r="F693" s="189" t="str">
        <f>VLOOKUP(C693,SERVIÇOS_SINAPI_12_14!$A$2:$H$5049,4,0)</f>
        <v>H</v>
      </c>
      <c r="G693" s="194">
        <v>12.48</v>
      </c>
      <c r="H693" s="194">
        <f>VLOOKUP(C693,SERVIÇOS_SINAPI_12_14!$A$2:$H$5049,6,0)</f>
        <v>11.31</v>
      </c>
      <c r="I693" s="208">
        <v>0.14979999999999999</v>
      </c>
      <c r="J693" s="194">
        <v>1.87</v>
      </c>
      <c r="K693" s="194">
        <f t="shared" ref="K693:K698" si="69">I693*H693</f>
        <v>1.6942379999999999</v>
      </c>
    </row>
    <row r="694" spans="1:12">
      <c r="C694" s="225">
        <v>88267</v>
      </c>
      <c r="D694" s="196" t="str">
        <f>VLOOKUP(C694,SERVIÇOS_SINAPI_12_14!$A$2:$H$5049,2,0)</f>
        <v>ENCANADOR OU BOMBEIRO HIDRÁULICO COM ENCARGOS COMPLEMENTARES</v>
      </c>
      <c r="E694" s="189" t="s">
        <v>246</v>
      </c>
      <c r="F694" s="189" t="str">
        <f>VLOOKUP(C694,SERVIÇOS_SINAPI_12_14!$A$2:$H$5049,4,0)</f>
        <v>H</v>
      </c>
      <c r="G694" s="194">
        <v>15.32</v>
      </c>
      <c r="H694" s="194">
        <f>VLOOKUP(C694,SERVIÇOS_SINAPI_12_14!$A$2:$H$5049,6,0)</f>
        <v>13.77</v>
      </c>
      <c r="I694" s="208">
        <v>0.14979999999999999</v>
      </c>
      <c r="J694" s="194">
        <v>2.2999999999999998</v>
      </c>
      <c r="K694" s="194">
        <f t="shared" si="69"/>
        <v>2.0627459999999997</v>
      </c>
    </row>
    <row r="695" spans="1:12">
      <c r="C695" s="225">
        <v>122</v>
      </c>
      <c r="D695" s="183" t="str">
        <f>VLOOKUP(C695,INSUMOS_SINAPI_12_14!$A$2:$H$5049,2,0)</f>
        <v>ADESIVO PVC FRASCO C/ 850G</v>
      </c>
      <c r="E695" s="113" t="s">
        <v>235</v>
      </c>
      <c r="F695" s="121" t="str">
        <f>VLOOKUP(C695,INSUMOS_SINAPI_12_14!$A$2:$H$5049,4,0)</f>
        <v>UN</v>
      </c>
      <c r="G695" s="115">
        <v>33.340000000000003</v>
      </c>
      <c r="H695" s="180">
        <f>VLOOKUP(C695,INSUMOS_SINAPI_12_14!$A$2:$H$5049,6,0)</f>
        <v>33.340000000000003</v>
      </c>
      <c r="I695" s="113">
        <v>7.0000000000000001E-3</v>
      </c>
      <c r="J695" s="115">
        <v>0.23</v>
      </c>
      <c r="K695" s="180">
        <f t="shared" si="69"/>
        <v>0.23338000000000003</v>
      </c>
    </row>
    <row r="696" spans="1:12">
      <c r="C696" s="225">
        <v>3524</v>
      </c>
      <c r="D696" s="183" t="str">
        <f>VLOOKUP(C696,INSUMOS_SINAPI_12_14!$A$2:$H$5049,2,0)</f>
        <v>JOELHO PVC SOLD 90G C/BUCHA DE LATAO 25MM X 3/4"</v>
      </c>
      <c r="E696" s="113" t="s">
        <v>235</v>
      </c>
      <c r="F696" s="121" t="str">
        <f>VLOOKUP(C696,INSUMOS_SINAPI_12_14!$A$2:$H$5049,4,0)</f>
        <v>UN</v>
      </c>
      <c r="G696" s="115">
        <v>3.09</v>
      </c>
      <c r="H696" s="180">
        <f>VLOOKUP(C696,INSUMOS_SINAPI_12_14!$A$2:$H$5049,6,0)</f>
        <v>3.09</v>
      </c>
      <c r="I696" s="113">
        <v>1</v>
      </c>
      <c r="J696" s="115">
        <v>3.09</v>
      </c>
      <c r="K696" s="180">
        <f t="shared" si="69"/>
        <v>3.09</v>
      </c>
    </row>
    <row r="697" spans="1:12">
      <c r="C697" s="225">
        <v>3767</v>
      </c>
      <c r="D697" s="183" t="str">
        <f>VLOOKUP(C697,INSUMOS_SINAPI_12_14!$A$2:$H$5049,2,0)</f>
        <v>LIXA EM FOLHA PARA PAREDE OU MADEIRA, NUMERO 120 (COR VERMELHA)</v>
      </c>
      <c r="E697" s="113" t="s">
        <v>235</v>
      </c>
      <c r="F697" s="121" t="str">
        <f>VLOOKUP(C697,INSUMOS_SINAPI_12_14!$A$2:$H$5049,4,0)</f>
        <v>UN</v>
      </c>
      <c r="G697" s="115">
        <v>0.56000000000000005</v>
      </c>
      <c r="H697" s="180">
        <f>VLOOKUP(C697,INSUMOS_SINAPI_12_14!$A$2:$H$5049,6,0)</f>
        <v>0.56000000000000005</v>
      </c>
      <c r="I697" s="113">
        <v>0.05</v>
      </c>
      <c r="J697" s="115">
        <v>0.03</v>
      </c>
      <c r="K697" s="180">
        <f t="shared" si="69"/>
        <v>2.8000000000000004E-2</v>
      </c>
    </row>
    <row r="698" spans="1:12">
      <c r="C698" s="225">
        <v>20083</v>
      </c>
      <c r="D698" s="183" t="str">
        <f>VLOOKUP(C698,INSUMOS_SINAPI_12_14!$A$2:$H$5049,2,0)</f>
        <v>SOLUCAO LIMPADORA FRASCO PLASTICO C/ 1000CM3</v>
      </c>
      <c r="E698" s="113" t="s">
        <v>235</v>
      </c>
      <c r="F698" s="121" t="str">
        <f>VLOOKUP(C698,INSUMOS_SINAPI_12_14!$A$2:$H$5049,4,0)</f>
        <v>UN</v>
      </c>
      <c r="G698" s="115">
        <v>39.49</v>
      </c>
      <c r="H698" s="180">
        <f>VLOOKUP(C698,INSUMOS_SINAPI_12_14!$A$2:$H$5049,6,0)</f>
        <v>39.49</v>
      </c>
      <c r="I698" s="113">
        <v>8.0000000000000002E-3</v>
      </c>
      <c r="J698" s="115">
        <v>0.32</v>
      </c>
      <c r="K698" s="180">
        <f t="shared" si="69"/>
        <v>0.31592000000000003</v>
      </c>
    </row>
    <row r="699" spans="1:12">
      <c r="B699"/>
      <c r="C699"/>
      <c r="D699"/>
      <c r="E699"/>
      <c r="F699"/>
      <c r="G699"/>
      <c r="H699"/>
      <c r="I699"/>
      <c r="J699"/>
    </row>
    <row r="700" spans="1:12">
      <c r="B700"/>
      <c r="C700"/>
      <c r="D700"/>
      <c r="E700"/>
      <c r="F700"/>
      <c r="G700"/>
      <c r="H700"/>
      <c r="I700"/>
      <c r="J700"/>
    </row>
    <row r="701" spans="1:12">
      <c r="A701" s="111" t="e">
        <f>COUNTIF(#REF!,CPU!C701)</f>
        <v>#REF!</v>
      </c>
      <c r="B701" s="234" t="s">
        <v>666</v>
      </c>
      <c r="C701" s="224">
        <v>9537</v>
      </c>
      <c r="D701" s="149" t="s">
        <v>566</v>
      </c>
      <c r="E701" s="148" t="s">
        <v>246</v>
      </c>
      <c r="F701" s="148" t="s">
        <v>492</v>
      </c>
      <c r="G701" s="150">
        <v>1.85</v>
      </c>
      <c r="H701" s="150">
        <v>1.69</v>
      </c>
      <c r="I701" s="148" t="s">
        <v>493</v>
      </c>
      <c r="J701" s="151">
        <v>41974</v>
      </c>
      <c r="K701" s="163">
        <f>SUM(K703:K704)</f>
        <v>1.6943000000000001</v>
      </c>
      <c r="L701" s="164">
        <f>K701-H701</f>
        <v>4.3000000000001926E-3</v>
      </c>
    </row>
    <row r="702" spans="1:12" s="3" customFormat="1" ht="27.75" customHeight="1">
      <c r="A702" s="111"/>
      <c r="B702" s="145"/>
      <c r="C702" s="459" t="s">
        <v>268</v>
      </c>
      <c r="D702" s="460" t="s">
        <v>5</v>
      </c>
      <c r="E702" s="460" t="s">
        <v>223</v>
      </c>
      <c r="F702" s="460" t="s">
        <v>266</v>
      </c>
      <c r="G702" s="460" t="s">
        <v>494</v>
      </c>
      <c r="H702" s="460" t="s">
        <v>495</v>
      </c>
      <c r="I702" s="460" t="s">
        <v>496</v>
      </c>
      <c r="J702" s="460" t="s">
        <v>497</v>
      </c>
      <c r="K702" s="460" t="s">
        <v>498</v>
      </c>
    </row>
    <row r="703" spans="1:12">
      <c r="C703" s="225">
        <v>88316</v>
      </c>
      <c r="D703" s="196" t="str">
        <f>VLOOKUP(C703,SERVIÇOS_SINAPI_12_14!$A$2:$H$5049,2,0)</f>
        <v>SERVENTE COM ENCARGOS COMPLEMENTARES</v>
      </c>
      <c r="E703" s="189" t="s">
        <v>246</v>
      </c>
      <c r="F703" s="189" t="str">
        <f>VLOOKUP(C703,SERVIÇOS_SINAPI_12_14!$A$2:$H$5049,4,0)</f>
        <v>H</v>
      </c>
      <c r="G703" s="194">
        <v>12.14</v>
      </c>
      <c r="H703" s="194">
        <f>VLOOKUP(C703,SERVIÇOS_SINAPI_12_14!$A$2:$H$5049,6,0)</f>
        <v>11.02</v>
      </c>
      <c r="I703" s="189">
        <v>0.14000000000000001</v>
      </c>
      <c r="J703" s="194">
        <v>1.7</v>
      </c>
      <c r="K703" s="194">
        <f t="shared" ref="K703:K704" si="70">I703*H703</f>
        <v>1.5428000000000002</v>
      </c>
    </row>
    <row r="704" spans="1:12">
      <c r="C704" s="225">
        <v>3</v>
      </c>
      <c r="D704" s="183" t="str">
        <f>VLOOKUP(C704,INSUMOS_SINAPI_12_14!$A$2:$H$5049,2,0)</f>
        <v>ACIDO MURIATICO (SOLUCAO ACIDA)</v>
      </c>
      <c r="E704" s="113" t="s">
        <v>235</v>
      </c>
      <c r="F704" s="121" t="str">
        <f>VLOOKUP(C704,INSUMOS_SINAPI_12_14!$A$2:$H$5049,4,0)</f>
        <v>L</v>
      </c>
      <c r="G704" s="115">
        <v>3.03</v>
      </c>
      <c r="H704" s="180">
        <f>VLOOKUP(C704,INSUMOS_SINAPI_12_14!$A$2:$H$5049,6,0)</f>
        <v>3.03</v>
      </c>
      <c r="I704" s="113">
        <v>0.05</v>
      </c>
      <c r="J704" s="115">
        <v>0.15</v>
      </c>
      <c r="K704" s="180">
        <f t="shared" si="70"/>
        <v>0.1515</v>
      </c>
    </row>
    <row r="705" spans="1:12">
      <c r="B705"/>
      <c r="C705"/>
      <c r="D705"/>
      <c r="E705"/>
      <c r="F705"/>
      <c r="G705"/>
      <c r="H705"/>
      <c r="I705"/>
      <c r="J705"/>
    </row>
    <row r="706" spans="1:12">
      <c r="B706"/>
      <c r="C706"/>
      <c r="D706"/>
      <c r="E706"/>
      <c r="F706"/>
      <c r="G706"/>
      <c r="H706"/>
      <c r="I706"/>
      <c r="J706"/>
    </row>
    <row r="707" spans="1:12" ht="39.6">
      <c r="A707" s="111" t="e">
        <f>COUNTIF(#REF!,CPU!C707)</f>
        <v>#REF!</v>
      </c>
      <c r="B707" s="236" t="s">
        <v>567</v>
      </c>
      <c r="C707" s="237">
        <v>88831</v>
      </c>
      <c r="D707" s="238" t="s">
        <v>667</v>
      </c>
      <c r="E707" s="239" t="s">
        <v>248</v>
      </c>
      <c r="F707" s="239" t="s">
        <v>254</v>
      </c>
      <c r="G707" s="240">
        <v>0.27</v>
      </c>
      <c r="H707" s="240">
        <v>0.26</v>
      </c>
      <c r="I707" s="239" t="s">
        <v>493</v>
      </c>
      <c r="J707" s="241">
        <v>41974</v>
      </c>
      <c r="K707" s="242">
        <f>SUM(K709:K710)</f>
        <v>0.26</v>
      </c>
      <c r="L707" s="164">
        <f>K707-H707</f>
        <v>0</v>
      </c>
    </row>
    <row r="708" spans="1:12" ht="26.4">
      <c r="C708" s="457" t="s">
        <v>268</v>
      </c>
      <c r="D708" s="113" t="s">
        <v>5</v>
      </c>
      <c r="E708" s="113" t="s">
        <v>223</v>
      </c>
      <c r="F708" s="113" t="s">
        <v>266</v>
      </c>
      <c r="G708" s="113" t="s">
        <v>494</v>
      </c>
      <c r="H708" s="113" t="s">
        <v>495</v>
      </c>
      <c r="I708" s="113" t="s">
        <v>496</v>
      </c>
      <c r="J708" s="113" t="s">
        <v>497</v>
      </c>
      <c r="K708" s="113" t="s">
        <v>498</v>
      </c>
    </row>
    <row r="709" spans="1:12" ht="39.6">
      <c r="C709" s="225">
        <v>88826</v>
      </c>
      <c r="D709" s="196" t="str">
        <f>VLOOKUP(C709,SERVIÇOS_SINAPI_12_14!$A$2:$H$5049,2,0)</f>
        <v>BETONEIRA CAPACIDADE NOMINAL DE 400 L, CAPACIDADE DE MISTURA 310 L, MOTOR ELÉTRICO TRIFÁSICO POTÊNCIA DE 2 HP, SEM CARREGADOR - DEPRECIAÇÃO. AF_10/2014</v>
      </c>
      <c r="E709" s="189" t="s">
        <v>248</v>
      </c>
      <c r="F709" s="189" t="str">
        <f>VLOOKUP(C709,SERVIÇOS_SINAPI_12_14!$A$2:$H$5049,4,0)</f>
        <v>H</v>
      </c>
      <c r="G709" s="189">
        <v>0.22</v>
      </c>
      <c r="H709" s="194">
        <f>VLOOKUP(C709,SERVIÇOS_SINAPI_12_14!$A$2:$H$5049,6,0)</f>
        <v>0.21</v>
      </c>
      <c r="I709" s="189">
        <v>1</v>
      </c>
      <c r="J709" s="194">
        <v>0.22</v>
      </c>
      <c r="K709" s="194">
        <f t="shared" ref="K709:K710" si="71">I709*H709</f>
        <v>0.21</v>
      </c>
    </row>
    <row r="710" spans="1:12" ht="39.6">
      <c r="C710" s="225">
        <v>88827</v>
      </c>
      <c r="D710" s="196" t="str">
        <f>VLOOKUP(C710,SERVIÇOS_SINAPI_12_14!$A$2:$H$5049,2,0)</f>
        <v>BETONEIRA CAPACIDADE NOMINAL DE 400 L, CAPACIDADE DE MISTURA 310 L, MOTOR ELÉTRICO TRIFÁSICO POTÊNCIA DE 2 HP, SEM CARREGADOR - JUROS. AF_10/2014</v>
      </c>
      <c r="E710" s="189" t="s">
        <v>248</v>
      </c>
      <c r="F710" s="189" t="str">
        <f>VLOOKUP(C710,SERVIÇOS_SINAPI_12_14!$A$2:$H$5049,4,0)</f>
        <v>H</v>
      </c>
      <c r="G710" s="194">
        <v>0.05</v>
      </c>
      <c r="H710" s="194">
        <f>VLOOKUP(C710,SERVIÇOS_SINAPI_12_14!$A$2:$H$5049,6,0)</f>
        <v>0.05</v>
      </c>
      <c r="I710" s="189">
        <v>1</v>
      </c>
      <c r="J710" s="194">
        <v>0.05</v>
      </c>
      <c r="K710" s="194">
        <f t="shared" si="71"/>
        <v>0.05</v>
      </c>
    </row>
    <row r="711" spans="1:12">
      <c r="B711"/>
      <c r="C711"/>
      <c r="D711"/>
      <c r="E711"/>
      <c r="F711"/>
      <c r="G711"/>
      <c r="H711"/>
      <c r="I711"/>
      <c r="J711"/>
    </row>
    <row r="712" spans="1:12">
      <c r="B712"/>
      <c r="C712"/>
      <c r="D712"/>
      <c r="E712"/>
      <c r="F712"/>
      <c r="G712"/>
      <c r="H712"/>
      <c r="I712"/>
      <c r="J712"/>
    </row>
    <row r="713" spans="1:12" ht="39.6">
      <c r="A713" s="178" t="e">
        <f>COUNTIF(#REF!,CPU!C713)</f>
        <v>#REF!</v>
      </c>
      <c r="B713" s="236" t="s">
        <v>569</v>
      </c>
      <c r="C713" s="237">
        <v>88830</v>
      </c>
      <c r="D713" s="238" t="s">
        <v>668</v>
      </c>
      <c r="E713" s="239" t="s">
        <v>248</v>
      </c>
      <c r="F713" s="239" t="s">
        <v>249</v>
      </c>
      <c r="G713" s="240">
        <v>1.1499999999999999</v>
      </c>
      <c r="H713" s="240">
        <v>1.1399999999999999</v>
      </c>
      <c r="I713" s="239" t="s">
        <v>493</v>
      </c>
      <c r="J713" s="241">
        <v>41974</v>
      </c>
      <c r="K713" s="242">
        <f>SUM(K715:K718)</f>
        <v>1.1401699999999999</v>
      </c>
      <c r="L713" s="164">
        <f>K713-H713</f>
        <v>1.7000000000000348E-4</v>
      </c>
    </row>
    <row r="714" spans="1:12" s="111" customFormat="1" ht="26.4">
      <c r="A714" s="178"/>
      <c r="B714" s="232"/>
      <c r="C714" s="457" t="s">
        <v>268</v>
      </c>
      <c r="D714" s="113" t="s">
        <v>5</v>
      </c>
      <c r="E714" s="113" t="s">
        <v>223</v>
      </c>
      <c r="F714" s="113" t="s">
        <v>266</v>
      </c>
      <c r="G714" s="113" t="s">
        <v>494</v>
      </c>
      <c r="H714" s="113" t="s">
        <v>495</v>
      </c>
      <c r="I714" s="113" t="s">
        <v>496</v>
      </c>
      <c r="J714" s="113" t="s">
        <v>497</v>
      </c>
      <c r="K714" s="113" t="s">
        <v>498</v>
      </c>
    </row>
    <row r="715" spans="1:12" ht="39.6">
      <c r="A715" s="178"/>
      <c r="B715" s="232"/>
      <c r="C715" s="225">
        <v>88826</v>
      </c>
      <c r="D715" s="196" t="str">
        <f>VLOOKUP(C715,SERVIÇOS_SINAPI_12_14!$A$2:$H$5049,2,0)</f>
        <v>BETONEIRA CAPACIDADE NOMINAL DE 400 L, CAPACIDADE DE MISTURA 310 L, MOTOR ELÉTRICO TRIFÁSICO POTÊNCIA DE 2 HP, SEM CARREGADOR - DEPRECIAÇÃO. AF_10/2014</v>
      </c>
      <c r="E715" s="189" t="s">
        <v>248</v>
      </c>
      <c r="F715" s="189" t="str">
        <f>VLOOKUP(C715,SERVIÇOS_SINAPI_12_14!$A$2:$H$5049,4,0)</f>
        <v>H</v>
      </c>
      <c r="G715" s="189">
        <v>0.22</v>
      </c>
      <c r="H715" s="194">
        <f>VLOOKUP(C715,SERVIÇOS_SINAPI_12_14!$A$2:$H$5049,6,0)</f>
        <v>0.21</v>
      </c>
      <c r="I715" s="212">
        <v>1.0089999999999999</v>
      </c>
      <c r="J715" s="194">
        <v>0.22</v>
      </c>
      <c r="K715" s="194">
        <f t="shared" ref="K715:K718" si="72">I715*H715</f>
        <v>0.21188999999999997</v>
      </c>
    </row>
    <row r="716" spans="1:12" ht="39.6">
      <c r="A716" s="178"/>
      <c r="B716" s="232"/>
      <c r="C716" s="225">
        <v>88827</v>
      </c>
      <c r="D716" s="196" t="str">
        <f>VLOOKUP(C716,SERVIÇOS_SINAPI_12_14!$A$2:$H$5049,2,0)</f>
        <v>BETONEIRA CAPACIDADE NOMINAL DE 400 L, CAPACIDADE DE MISTURA 310 L, MOTOR ELÉTRICO TRIFÁSICO POTÊNCIA DE 2 HP, SEM CARREGADOR - JUROS. AF_10/2014</v>
      </c>
      <c r="E716" s="189" t="s">
        <v>248</v>
      </c>
      <c r="F716" s="189" t="str">
        <f>VLOOKUP(C716,SERVIÇOS_SINAPI_12_14!$A$2:$H$5049,4,0)</f>
        <v>H</v>
      </c>
      <c r="G716" s="194">
        <v>0.05</v>
      </c>
      <c r="H716" s="194">
        <f>VLOOKUP(C716,SERVIÇOS_SINAPI_12_14!$A$2:$H$5049,6,0)</f>
        <v>0.05</v>
      </c>
      <c r="I716" s="212">
        <v>1.0089999999999999</v>
      </c>
      <c r="J716" s="194">
        <v>0.05</v>
      </c>
      <c r="K716" s="194">
        <f t="shared" si="72"/>
        <v>5.0449999999999995E-2</v>
      </c>
    </row>
    <row r="717" spans="1:12" ht="39.6">
      <c r="A717" s="178"/>
      <c r="B717" s="232"/>
      <c r="C717" s="225">
        <v>88828</v>
      </c>
      <c r="D717" s="196" t="str">
        <f>VLOOKUP(C717,SERVIÇOS_SINAPI_12_14!$A$2:$H$5049,2,0)</f>
        <v>BETONEIRA CAPACIDADE NOMINAL DE 400 L, CAPACIDADE DE MISTURA 310 L, MOTOR ELÉTRICO TRIFÁSICO POTÊNCIA DE 2 HP, SEM CARREGADOR - MANUTENÇÃO. AF_10/2014</v>
      </c>
      <c r="E717" s="189" t="s">
        <v>248</v>
      </c>
      <c r="F717" s="189" t="str">
        <f>VLOOKUP(C717,SERVIÇOS_SINAPI_12_14!$A$2:$H$5049,4,0)</f>
        <v>H</v>
      </c>
      <c r="G717" s="194">
        <v>0.18</v>
      </c>
      <c r="H717" s="194">
        <f>VLOOKUP(C717,SERVIÇOS_SINAPI_12_14!$A$2:$H$5049,6,0)</f>
        <v>0.17</v>
      </c>
      <c r="I717" s="212">
        <v>1.0089999999999999</v>
      </c>
      <c r="J717" s="194">
        <v>0.18</v>
      </c>
      <c r="K717" s="194">
        <f t="shared" si="72"/>
        <v>0.17152999999999999</v>
      </c>
    </row>
    <row r="718" spans="1:12" ht="39.6">
      <c r="A718" s="178"/>
      <c r="B718" s="232"/>
      <c r="C718" s="225">
        <v>88829</v>
      </c>
      <c r="D718" s="196" t="str">
        <f>VLOOKUP(C718,SERVIÇOS_SINAPI_12_14!$A$2:$H$5049,2,0)</f>
        <v>BETONEIRA CAPACIDADE NOMINAL DE 400 L, CAPACIDADE DE MISTURA 310 L, MOTOR ELÉTRICO TRIFÁSICO POTÊNCIA DE 2 HP, SEM CARREGADOR - MATERIAIS NA OPERAÇÃO. AF_10/2014</v>
      </c>
      <c r="E718" s="189" t="s">
        <v>248</v>
      </c>
      <c r="F718" s="189" t="str">
        <f>VLOOKUP(C718,SERVIÇOS_SINAPI_12_14!$A$2:$H$5049,4,0)</f>
        <v>H</v>
      </c>
      <c r="G718" s="194">
        <v>0.7</v>
      </c>
      <c r="H718" s="194">
        <f>VLOOKUP(C718,SERVIÇOS_SINAPI_12_14!$A$2:$H$5049,6,0)</f>
        <v>0.7</v>
      </c>
      <c r="I718" s="212">
        <v>1.0089999999999999</v>
      </c>
      <c r="J718" s="194">
        <v>0.7</v>
      </c>
      <c r="K718" s="194">
        <f t="shared" si="72"/>
        <v>0.70629999999999993</v>
      </c>
    </row>
    <row r="719" spans="1:12">
      <c r="A719" s="178"/>
      <c r="B719"/>
      <c r="C719"/>
      <c r="D719"/>
      <c r="E719"/>
      <c r="F719"/>
      <c r="G719"/>
      <c r="H719"/>
      <c r="I719"/>
      <c r="J719"/>
    </row>
    <row r="720" spans="1:12">
      <c r="A720" s="178"/>
      <c r="B720"/>
      <c r="C720"/>
      <c r="D720"/>
      <c r="E720"/>
      <c r="F720"/>
      <c r="G720"/>
      <c r="H720"/>
      <c r="I720"/>
      <c r="J720"/>
    </row>
    <row r="721" spans="1:12" ht="39.6">
      <c r="A721" s="111" t="e">
        <f>COUNTIF(#REF!,CPU!C721)</f>
        <v>#REF!</v>
      </c>
      <c r="B721" s="236" t="s">
        <v>571</v>
      </c>
      <c r="C721" s="237">
        <v>88826</v>
      </c>
      <c r="D721" s="238" t="s">
        <v>669</v>
      </c>
      <c r="E721" s="239" t="s">
        <v>248</v>
      </c>
      <c r="F721" s="239" t="s">
        <v>231</v>
      </c>
      <c r="G721" s="240">
        <v>0.22</v>
      </c>
      <c r="H721" s="240">
        <v>0.21</v>
      </c>
      <c r="I721" s="239" t="s">
        <v>493</v>
      </c>
      <c r="J721" s="241">
        <v>41974</v>
      </c>
      <c r="K721" s="242">
        <f>SUM(K723:K725)</f>
        <v>0.21483000000000002</v>
      </c>
      <c r="L721" s="164">
        <f>K721-H721</f>
        <v>4.8300000000000287E-3</v>
      </c>
    </row>
    <row r="722" spans="1:12" s="111" customFormat="1" ht="26.4">
      <c r="B722" s="145"/>
      <c r="C722" s="457" t="s">
        <v>268</v>
      </c>
      <c r="D722" s="113" t="s">
        <v>5</v>
      </c>
      <c r="E722" s="113" t="s">
        <v>223</v>
      </c>
      <c r="F722" s="113" t="s">
        <v>266</v>
      </c>
      <c r="G722" s="113" t="s">
        <v>494</v>
      </c>
      <c r="H722" s="113" t="s">
        <v>495</v>
      </c>
      <c r="I722" s="113" t="s">
        <v>496</v>
      </c>
      <c r="J722" s="113" t="s">
        <v>497</v>
      </c>
      <c r="K722" s="113" t="s">
        <v>498</v>
      </c>
    </row>
    <row r="723" spans="1:12" s="181" customFormat="1" ht="26.4">
      <c r="B723" s="159"/>
      <c r="C723" s="226">
        <v>10535</v>
      </c>
      <c r="D723" s="183" t="str">
        <f>VLOOKUP(C723,INSUMOS_SINAPI_12_14!$A$2:$H$5049,2,0)</f>
        <v>BETONEIRA CAPACIDADE NOMINAL 400 L, CAPACIDADE DE MISTURA 280 L, MOTOR ELETRICO TRIFASICO 220/380 V POTENCIA 2 CV, SEM CARREGADOR</v>
      </c>
      <c r="E723" s="121" t="s">
        <v>250</v>
      </c>
      <c r="F723" s="121" t="str">
        <f>VLOOKUP(C723,INSUMOS_SINAPI_12_14!$A$2:$H$5049,4,0)</f>
        <v>UN</v>
      </c>
      <c r="G723" s="180">
        <v>3150</v>
      </c>
      <c r="H723" s="180">
        <f>VLOOKUP(C723,INSUMOS_SINAPI_12_14!$A$2:$H$5049,6,0)</f>
        <v>3150</v>
      </c>
      <c r="I723" s="121">
        <v>6.8200000000000004E-5</v>
      </c>
      <c r="J723" s="180">
        <v>0.22</v>
      </c>
      <c r="K723" s="180">
        <f t="shared" ref="K723" si="73">I723*H723</f>
        <v>0.21483000000000002</v>
      </c>
    </row>
    <row r="724" spans="1:12">
      <c r="B724"/>
      <c r="C724"/>
      <c r="D724"/>
      <c r="E724"/>
      <c r="F724"/>
      <c r="G724"/>
      <c r="H724"/>
      <c r="I724"/>
      <c r="J724"/>
    </row>
    <row r="725" spans="1:12">
      <c r="B725"/>
      <c r="C725"/>
      <c r="D725"/>
      <c r="E725"/>
      <c r="F725"/>
      <c r="G725"/>
      <c r="H725"/>
      <c r="I725"/>
      <c r="J725"/>
    </row>
    <row r="726" spans="1:12" ht="39.6">
      <c r="A726" s="111" t="e">
        <f>COUNTIF(#REF!,CPU!C726)</f>
        <v>#REF!</v>
      </c>
      <c r="B726" s="236" t="s">
        <v>573</v>
      </c>
      <c r="C726" s="237">
        <v>88827</v>
      </c>
      <c r="D726" s="238" t="s">
        <v>670</v>
      </c>
      <c r="E726" s="239" t="s">
        <v>248</v>
      </c>
      <c r="F726" s="239" t="s">
        <v>231</v>
      </c>
      <c r="G726" s="240">
        <v>0.05</v>
      </c>
      <c r="H726" s="240">
        <v>0.05</v>
      </c>
      <c r="I726" s="239" t="s">
        <v>493</v>
      </c>
      <c r="J726" s="241">
        <v>41974</v>
      </c>
      <c r="K726" s="242">
        <f>SUM(K728)</f>
        <v>5.04E-2</v>
      </c>
      <c r="L726" s="164">
        <f>K726-H726</f>
        <v>3.9999999999999758E-4</v>
      </c>
    </row>
    <row r="727" spans="1:12" ht="26.4">
      <c r="C727" s="457" t="s">
        <v>268</v>
      </c>
      <c r="D727" s="113" t="s">
        <v>5</v>
      </c>
      <c r="E727" s="113" t="s">
        <v>223</v>
      </c>
      <c r="F727" s="113" t="s">
        <v>266</v>
      </c>
      <c r="G727" s="113" t="s">
        <v>494</v>
      </c>
      <c r="H727" s="113" t="s">
        <v>495</v>
      </c>
      <c r="I727" s="113" t="s">
        <v>496</v>
      </c>
      <c r="J727" s="113" t="s">
        <v>497</v>
      </c>
      <c r="K727" s="113" t="s">
        <v>498</v>
      </c>
    </row>
    <row r="728" spans="1:12" s="111" customFormat="1" ht="26.4">
      <c r="B728" s="145"/>
      <c r="C728" s="226">
        <v>10535</v>
      </c>
      <c r="D728" s="183" t="str">
        <f>VLOOKUP(C728,INSUMOS_SINAPI_12_14!$A$2:$H$5049,2,0)</f>
        <v>BETONEIRA CAPACIDADE NOMINAL 400 L, CAPACIDADE DE MISTURA 280 L, MOTOR ELETRICO TRIFASICO 220/380 V POTENCIA 2 CV, SEM CARREGADOR</v>
      </c>
      <c r="E728" s="121" t="s">
        <v>250</v>
      </c>
      <c r="F728" s="121" t="str">
        <f>VLOOKUP(C728,INSUMOS_SINAPI_12_14!$A$2:$H$5049,4,0)</f>
        <v>UN</v>
      </c>
      <c r="G728" s="180">
        <v>3150</v>
      </c>
      <c r="H728" s="180">
        <f>VLOOKUP(C728,INSUMOS_SINAPI_12_14!$A$2:$H$5049,6,0)</f>
        <v>3150</v>
      </c>
      <c r="I728" s="182">
        <v>1.5999999999999999E-5</v>
      </c>
      <c r="J728" s="180">
        <v>0.22</v>
      </c>
      <c r="K728" s="180">
        <f t="shared" ref="K728" si="74">I728*H728</f>
        <v>5.04E-2</v>
      </c>
    </row>
    <row r="729" spans="1:12">
      <c r="B729"/>
      <c r="C729"/>
      <c r="D729"/>
      <c r="E729"/>
      <c r="F729"/>
      <c r="G729"/>
      <c r="H729"/>
      <c r="I729"/>
      <c r="J729"/>
    </row>
    <row r="730" spans="1:12">
      <c r="B730"/>
      <c r="C730"/>
      <c r="D730"/>
      <c r="E730"/>
      <c r="F730"/>
      <c r="G730"/>
      <c r="H730"/>
      <c r="I730"/>
      <c r="J730"/>
    </row>
    <row r="731" spans="1:12" ht="39.6">
      <c r="A731" s="111" t="e">
        <f>COUNTIF(#REF!,CPU!C731)</f>
        <v>#REF!</v>
      </c>
      <c r="B731" s="236" t="s">
        <v>575</v>
      </c>
      <c r="C731" s="237">
        <v>88828</v>
      </c>
      <c r="D731" s="238" t="s">
        <v>671</v>
      </c>
      <c r="E731" s="239" t="s">
        <v>248</v>
      </c>
      <c r="F731" s="239" t="s">
        <v>231</v>
      </c>
      <c r="G731" s="240">
        <v>0.18</v>
      </c>
      <c r="H731" s="240">
        <v>0.17</v>
      </c>
      <c r="I731" s="239" t="s">
        <v>493</v>
      </c>
      <c r="J731" s="241">
        <v>41974</v>
      </c>
      <c r="K731" s="242">
        <f>SUM(K733)</f>
        <v>0.17325000000000002</v>
      </c>
      <c r="L731" s="164">
        <f>K731-H731</f>
        <v>3.2500000000000029E-3</v>
      </c>
    </row>
    <row r="732" spans="1:12" ht="26.4">
      <c r="C732" s="457" t="s">
        <v>268</v>
      </c>
      <c r="D732" s="113" t="s">
        <v>5</v>
      </c>
      <c r="E732" s="113" t="s">
        <v>223</v>
      </c>
      <c r="F732" s="113" t="s">
        <v>266</v>
      </c>
      <c r="G732" s="113" t="s">
        <v>494</v>
      </c>
      <c r="H732" s="113" t="s">
        <v>495</v>
      </c>
      <c r="I732" s="113" t="s">
        <v>496</v>
      </c>
      <c r="J732" s="113" t="s">
        <v>497</v>
      </c>
      <c r="K732" s="113" t="s">
        <v>498</v>
      </c>
    </row>
    <row r="733" spans="1:12" ht="26.4">
      <c r="C733" s="226">
        <v>10535</v>
      </c>
      <c r="D733" s="183" t="str">
        <f>VLOOKUP(C733,INSUMOS_SINAPI_12_14!$A$2:$H$5049,2,0)</f>
        <v>BETONEIRA CAPACIDADE NOMINAL 400 L, CAPACIDADE DE MISTURA 280 L, MOTOR ELETRICO TRIFASICO 220/380 V POTENCIA 2 CV, SEM CARREGADOR</v>
      </c>
      <c r="E733" s="121" t="s">
        <v>250</v>
      </c>
      <c r="F733" s="121" t="str">
        <f>VLOOKUP(C733,INSUMOS_SINAPI_12_14!$A$2:$H$5049,4,0)</f>
        <v>UN</v>
      </c>
      <c r="G733" s="180">
        <v>3150</v>
      </c>
      <c r="H733" s="180">
        <f>VLOOKUP(C733,INSUMOS_SINAPI_12_14!$A$2:$H$5049,6,0)</f>
        <v>3150</v>
      </c>
      <c r="I733" s="182">
        <v>5.5000000000000002E-5</v>
      </c>
      <c r="J733" s="180">
        <v>0.22</v>
      </c>
      <c r="K733" s="180">
        <f t="shared" ref="K733" si="75">I733*H733</f>
        <v>0.17325000000000002</v>
      </c>
    </row>
    <row r="734" spans="1:12">
      <c r="B734"/>
      <c r="C734"/>
      <c r="D734"/>
      <c r="E734"/>
      <c r="F734"/>
      <c r="G734"/>
      <c r="H734"/>
      <c r="I734"/>
      <c r="J734"/>
    </row>
    <row r="735" spans="1:12">
      <c r="B735"/>
      <c r="C735"/>
      <c r="D735"/>
      <c r="E735"/>
      <c r="F735"/>
      <c r="G735"/>
      <c r="H735"/>
      <c r="I735"/>
      <c r="J735"/>
    </row>
    <row r="736" spans="1:12" ht="39.6">
      <c r="A736" s="111" t="e">
        <f>COUNTIF(#REF!,CPU!C736)</f>
        <v>#REF!</v>
      </c>
      <c r="B736" s="236" t="s">
        <v>577</v>
      </c>
      <c r="C736" s="237">
        <v>88829</v>
      </c>
      <c r="D736" s="238" t="s">
        <v>672</v>
      </c>
      <c r="E736" s="239" t="s">
        <v>248</v>
      </c>
      <c r="F736" s="239" t="s">
        <v>231</v>
      </c>
      <c r="G736" s="240">
        <v>0.7</v>
      </c>
      <c r="H736" s="240">
        <v>0.7</v>
      </c>
      <c r="I736" s="239" t="s">
        <v>493</v>
      </c>
      <c r="J736" s="241">
        <v>41974</v>
      </c>
      <c r="K736" s="242">
        <f>SUM(K738)</f>
        <v>0.69751000000000007</v>
      </c>
      <c r="L736" s="164">
        <f>K736-H736</f>
        <v>-2.4899999999998812E-3</v>
      </c>
    </row>
    <row r="737" spans="1:12" ht="26.4">
      <c r="C737" s="457" t="s">
        <v>268</v>
      </c>
      <c r="D737" s="113" t="s">
        <v>5</v>
      </c>
      <c r="E737" s="113" t="s">
        <v>223</v>
      </c>
      <c r="F737" s="113" t="s">
        <v>266</v>
      </c>
      <c r="G737" s="113" t="s">
        <v>494</v>
      </c>
      <c r="H737" s="113" t="s">
        <v>495</v>
      </c>
      <c r="I737" s="113" t="s">
        <v>496</v>
      </c>
      <c r="J737" s="113" t="s">
        <v>497</v>
      </c>
      <c r="K737" s="113" t="s">
        <v>498</v>
      </c>
    </row>
    <row r="738" spans="1:12" s="111" customFormat="1">
      <c r="B738" s="145"/>
      <c r="C738" s="226">
        <v>2705</v>
      </c>
      <c r="D738" s="183" t="str">
        <f>VLOOKUP(C738,INSUMOS_SINAPI_12_14!$A$2:$H$5049,2,0)</f>
        <v>ENERGIA ELETRICA ATE 2000 KWH INDUSTRIAL, SEM DEMANDA</v>
      </c>
      <c r="E738" s="121" t="s">
        <v>250</v>
      </c>
      <c r="F738" s="121" t="str">
        <f>VLOOKUP(C738,INSUMOS_SINAPI_12_14!$A$2:$H$5049,4,0)</f>
        <v>KW/H</v>
      </c>
      <c r="G738" s="180">
        <v>3150</v>
      </c>
      <c r="H738" s="180">
        <f>VLOOKUP(C738,INSUMOS_SINAPI_12_14!$A$2:$H$5049,6,0)</f>
        <v>0.55000000000000004</v>
      </c>
      <c r="I738" s="182">
        <v>1.2682</v>
      </c>
      <c r="J738" s="180">
        <v>0.22</v>
      </c>
      <c r="K738" s="180">
        <f t="shared" ref="K738" si="76">I738*H738</f>
        <v>0.69751000000000007</v>
      </c>
    </row>
    <row r="739" spans="1:12">
      <c r="B739"/>
      <c r="C739"/>
      <c r="D739"/>
      <c r="E739"/>
      <c r="F739"/>
      <c r="G739"/>
      <c r="H739"/>
      <c r="I739"/>
      <c r="J739"/>
    </row>
    <row r="740" spans="1:12">
      <c r="B740"/>
      <c r="C740"/>
      <c r="D740"/>
      <c r="E740"/>
      <c r="F740"/>
      <c r="G740"/>
      <c r="H740"/>
      <c r="I740"/>
      <c r="J740"/>
    </row>
    <row r="741" spans="1:12" ht="26.4">
      <c r="A741" s="178" t="e">
        <f>COUNTIF(#REF!,CPU!C741)</f>
        <v>#REF!</v>
      </c>
      <c r="B741" s="236" t="s">
        <v>579</v>
      </c>
      <c r="C741" s="237">
        <v>6045</v>
      </c>
      <c r="D741" s="238" t="s">
        <v>570</v>
      </c>
      <c r="E741" s="239" t="s">
        <v>271</v>
      </c>
      <c r="F741" s="239" t="s">
        <v>519</v>
      </c>
      <c r="G741" s="240">
        <v>385.69</v>
      </c>
      <c r="H741" s="240">
        <v>378.98</v>
      </c>
      <c r="I741" s="239" t="s">
        <v>493</v>
      </c>
      <c r="J741" s="243">
        <v>41974</v>
      </c>
      <c r="K741" s="242">
        <f>SUM(K743:K748)</f>
        <v>378.97547999999995</v>
      </c>
      <c r="L741" s="164">
        <f>K741-H741</f>
        <v>-4.5200000000704676E-3</v>
      </c>
    </row>
    <row r="742" spans="1:12" s="111" customFormat="1" ht="26.4">
      <c r="B742" s="145"/>
      <c r="C742" s="457" t="s">
        <v>268</v>
      </c>
      <c r="D742" s="113" t="s">
        <v>5</v>
      </c>
      <c r="E742" s="113" t="s">
        <v>223</v>
      </c>
      <c r="F742" s="113" t="s">
        <v>266</v>
      </c>
      <c r="G742" s="113" t="s">
        <v>494</v>
      </c>
      <c r="H742" s="113" t="s">
        <v>495</v>
      </c>
      <c r="I742" s="113" t="s">
        <v>496</v>
      </c>
      <c r="J742" s="113" t="s">
        <v>497</v>
      </c>
      <c r="K742" s="113" t="s">
        <v>498</v>
      </c>
    </row>
    <row r="743" spans="1:12">
      <c r="C743" s="225">
        <v>88316</v>
      </c>
      <c r="D743" s="196" t="str">
        <f>VLOOKUP(C743,SERVIÇOS_SINAPI_12_14!$A$2:$H$5049,2,0)</f>
        <v>SERVENTE COM ENCARGOS COMPLEMENTARES</v>
      </c>
      <c r="E743" s="189" t="s">
        <v>246</v>
      </c>
      <c r="F743" s="189" t="str">
        <f>VLOOKUP(C743,SERVIÇOS_SINAPI_12_14!$A$2:$H$5049,4,0)</f>
        <v>H</v>
      </c>
      <c r="G743" s="194">
        <v>12.14</v>
      </c>
      <c r="H743" s="194">
        <f>VLOOKUP(C743,SERVIÇOS_SINAPI_12_14!$A$2:$H$5049,6,0)</f>
        <v>11.02</v>
      </c>
      <c r="I743" s="212">
        <v>6.0010000000000003</v>
      </c>
      <c r="J743" s="194">
        <v>72.84</v>
      </c>
      <c r="K743" s="194">
        <f t="shared" ref="K743:K748" si="77">I743*H743</f>
        <v>66.131020000000007</v>
      </c>
    </row>
    <row r="744" spans="1:12" ht="39.6">
      <c r="C744" s="225">
        <v>88830</v>
      </c>
      <c r="D744" s="196" t="str">
        <f>VLOOKUP(C744,SERVIÇOS_SINAPI_12_14!$A$2:$H$5049,2,0)</f>
        <v>BETONEIRA CAPACIDADE NOMINAL DE 400 L, CAPACIDADE DE MISTURA 310 L, MOTOR ELÉTRICO TRIFÁSICO POTÊNCIA DE 2 HP, SEM CARREGADOR - CHP DIURNO. AF_10/2014</v>
      </c>
      <c r="E744" s="189" t="s">
        <v>248</v>
      </c>
      <c r="F744" s="189" t="str">
        <f>VLOOKUP(C744,SERVIÇOS_SINAPI_12_14!$A$2:$H$5049,4,0)</f>
        <v>CHP</v>
      </c>
      <c r="G744" s="194">
        <v>1.1499999999999999</v>
      </c>
      <c r="H744" s="194">
        <f>VLOOKUP(C744,SERVIÇOS_SINAPI_12_14!$A$2:$H$5049,6,0)</f>
        <v>1.1399999999999999</v>
      </c>
      <c r="I744" s="189">
        <v>0.71399999999999997</v>
      </c>
      <c r="J744" s="194">
        <v>0.82</v>
      </c>
      <c r="K744" s="194">
        <f t="shared" si="77"/>
        <v>0.81395999999999991</v>
      </c>
    </row>
    <row r="745" spans="1:12">
      <c r="C745" s="225">
        <v>367</v>
      </c>
      <c r="D745" s="183" t="str">
        <f>VLOOKUP(C745,INSUMOS_SINAPI_12_14!$A$2:$H$5049,2,0)</f>
        <v>AREIA GROSSA - POSTO JAZIDA/FORNECEDOR (SEM FRETE)</v>
      </c>
      <c r="E745" s="113" t="s">
        <v>235</v>
      </c>
      <c r="F745" s="121" t="str">
        <f>VLOOKUP(C745,INSUMOS_SINAPI_12_14!$A$2:$H$5049,4,0)</f>
        <v>M³</v>
      </c>
      <c r="G745" s="115">
        <v>37.5</v>
      </c>
      <c r="H745" s="180">
        <f>VLOOKUP(C745,INSUMOS_SINAPI_12_14!$A$2:$H$5049,6,0)</f>
        <v>37.5</v>
      </c>
      <c r="I745" s="113">
        <v>0.91259999999999997</v>
      </c>
      <c r="J745" s="115">
        <v>34.22</v>
      </c>
      <c r="K745" s="180">
        <f t="shared" si="77"/>
        <v>34.222499999999997</v>
      </c>
    </row>
    <row r="746" spans="1:12">
      <c r="C746" s="225">
        <v>1379</v>
      </c>
      <c r="D746" s="183" t="str">
        <f>VLOOKUP(C746,INSUMOS_SINAPI_12_14!$A$2:$H$5049,2,0)</f>
        <v>CIMENTO PORTLAND COMPOSTO CP II-32</v>
      </c>
      <c r="E746" s="113" t="s">
        <v>235</v>
      </c>
      <c r="F746" s="121" t="str">
        <f>VLOOKUP(C746,INSUMOS_SINAPI_12_14!$A$2:$H$5049,4,0)</f>
        <v>KG</v>
      </c>
      <c r="G746" s="115">
        <v>0.64</v>
      </c>
      <c r="H746" s="180">
        <f>VLOOKUP(C746,INSUMOS_SINAPI_12_14!$A$2:$H$5049,6,0)</f>
        <v>0.64</v>
      </c>
      <c r="I746" s="113">
        <v>293</v>
      </c>
      <c r="J746" s="115">
        <v>187.52</v>
      </c>
      <c r="K746" s="180">
        <f t="shared" si="77"/>
        <v>187.52</v>
      </c>
    </row>
    <row r="747" spans="1:12">
      <c r="C747" s="225">
        <v>4718</v>
      </c>
      <c r="D747" s="183" t="str">
        <f>VLOOKUP(C747,INSUMOS_SINAPI_12_14!$A$2:$H$5049,2,0)</f>
        <v>PEDRA BRITADA N. 2 (POSTO PEDREIRA/FORNECEDOR, SEM FRETE)</v>
      </c>
      <c r="E747" s="113" t="s">
        <v>235</v>
      </c>
      <c r="F747" s="121" t="str">
        <f>VLOOKUP(C747,INSUMOS_SINAPI_12_14!$A$2:$H$5049,4,0)</f>
        <v>M³</v>
      </c>
      <c r="G747" s="115">
        <v>105</v>
      </c>
      <c r="H747" s="180">
        <f>VLOOKUP(C747,INSUMOS_SINAPI_12_14!$A$2:$H$5049,6,0)</f>
        <v>105</v>
      </c>
      <c r="I747" s="113">
        <v>0.627</v>
      </c>
      <c r="J747" s="115">
        <v>65.83</v>
      </c>
      <c r="K747" s="180">
        <f t="shared" si="77"/>
        <v>65.834999999999994</v>
      </c>
    </row>
    <row r="748" spans="1:12">
      <c r="C748" s="225">
        <v>4721</v>
      </c>
      <c r="D748" s="183" t="str">
        <f>VLOOKUP(C748,INSUMOS_SINAPI_12_14!$A$2:$H$5049,2,0)</f>
        <v>PEDRA BRITADA N. 1 (POSTO PEDREIRA/FORNECEDOR, SEM FRETE)</v>
      </c>
      <c r="E748" s="113" t="s">
        <v>235</v>
      </c>
      <c r="F748" s="121" t="str">
        <f>VLOOKUP(C748,INSUMOS_SINAPI_12_14!$A$2:$H$5049,4,0)</f>
        <v>M³</v>
      </c>
      <c r="G748" s="115">
        <v>117</v>
      </c>
      <c r="H748" s="180">
        <f>VLOOKUP(C748,INSUMOS_SINAPI_12_14!$A$2:$H$5049,6,0)</f>
        <v>117</v>
      </c>
      <c r="I748" s="113">
        <v>0.20899999999999999</v>
      </c>
      <c r="J748" s="115">
        <v>24.45</v>
      </c>
      <c r="K748" s="180">
        <f t="shared" si="77"/>
        <v>24.452999999999999</v>
      </c>
    </row>
    <row r="749" spans="1:12">
      <c r="B749"/>
      <c r="C749"/>
      <c r="D749"/>
      <c r="E749"/>
      <c r="F749"/>
      <c r="G749"/>
      <c r="H749"/>
      <c r="I749"/>
      <c r="J749"/>
    </row>
    <row r="750" spans="1:12">
      <c r="B750"/>
      <c r="C750"/>
      <c r="D750"/>
      <c r="E750"/>
      <c r="F750"/>
      <c r="G750"/>
      <c r="H750"/>
      <c r="I750"/>
      <c r="J750"/>
    </row>
    <row r="751" spans="1:12" ht="26.4">
      <c r="A751" s="111" t="e">
        <f>COUNTIF(#REF!,CPU!C751)</f>
        <v>#REF!</v>
      </c>
      <c r="B751" s="236" t="s">
        <v>581</v>
      </c>
      <c r="C751" s="237">
        <v>5652</v>
      </c>
      <c r="D751" s="238" t="s">
        <v>568</v>
      </c>
      <c r="E751" s="239" t="s">
        <v>271</v>
      </c>
      <c r="F751" s="239" t="s">
        <v>519</v>
      </c>
      <c r="G751" s="240">
        <v>301.69</v>
      </c>
      <c r="H751" s="240">
        <v>294.98</v>
      </c>
      <c r="I751" s="239" t="s">
        <v>493</v>
      </c>
      <c r="J751" s="241">
        <v>41974</v>
      </c>
      <c r="K751" s="242">
        <f>SUM(K753:K757)</f>
        <v>294.98052000000001</v>
      </c>
      <c r="L751" s="164">
        <f>K751-H751</f>
        <v>5.1999999999452484E-4</v>
      </c>
    </row>
    <row r="752" spans="1:12" s="3" customFormat="1" ht="30" customHeight="1">
      <c r="A752" s="111"/>
      <c r="B752" s="145"/>
      <c r="C752" s="457" t="s">
        <v>268</v>
      </c>
      <c r="D752" s="113" t="s">
        <v>5</v>
      </c>
      <c r="E752" s="113" t="s">
        <v>223</v>
      </c>
      <c r="F752" s="113" t="s">
        <v>266</v>
      </c>
      <c r="G752" s="113" t="s">
        <v>494</v>
      </c>
      <c r="H752" s="113" t="s">
        <v>495</v>
      </c>
      <c r="I752" s="113" t="s">
        <v>496</v>
      </c>
      <c r="J752" s="113" t="s">
        <v>497</v>
      </c>
      <c r="K752" s="113" t="s">
        <v>498</v>
      </c>
    </row>
    <row r="753" spans="1:12">
      <c r="C753" s="225">
        <v>88316</v>
      </c>
      <c r="D753" s="196" t="str">
        <f>VLOOKUP(C753,SERVIÇOS_SINAPI_12_14!$A$2:$H$5049,2,0)</f>
        <v>SERVENTE COM ENCARGOS COMPLEMENTARES</v>
      </c>
      <c r="E753" s="189" t="s">
        <v>246</v>
      </c>
      <c r="F753" s="189" t="str">
        <f>VLOOKUP(C753,SERVIÇOS_SINAPI_12_14!$A$2:$H$5049,4,0)</f>
        <v>H</v>
      </c>
      <c r="G753" s="194">
        <v>12.14</v>
      </c>
      <c r="H753" s="194">
        <f>VLOOKUP(C753,SERVIÇOS_SINAPI_12_14!$A$2:$H$5049,6,0)</f>
        <v>11.02</v>
      </c>
      <c r="I753" s="212">
        <v>6.0010000000000003</v>
      </c>
      <c r="J753" s="194">
        <v>72.84</v>
      </c>
      <c r="K753" s="194">
        <f t="shared" ref="K753:K757" si="78">I753*H753</f>
        <v>66.131020000000007</v>
      </c>
    </row>
    <row r="754" spans="1:12" s="144" customFormat="1">
      <c r="A754" s="181"/>
      <c r="B754" s="159"/>
      <c r="C754" s="226">
        <v>370</v>
      </c>
      <c r="D754" s="183" t="str">
        <f>VLOOKUP(C754,INSUMOS_SINAPI_12_14!$A$2:$H$5049,2,0)</f>
        <v>AREIA MEDIA - POSTO JAZIDA/FORNECEDOR (SEM FRETE)</v>
      </c>
      <c r="E754" s="121" t="s">
        <v>235</v>
      </c>
      <c r="F754" s="121" t="str">
        <f>VLOOKUP(C754,INSUMOS_SINAPI_12_14!$A$2:$H$5049,4,0)</f>
        <v>M³</v>
      </c>
      <c r="G754" s="180">
        <v>57.5</v>
      </c>
      <c r="H754" s="180">
        <f>VLOOKUP(C754,INSUMOS_SINAPI_12_14!$A$2:$H$5049,6,0)</f>
        <v>57.5</v>
      </c>
      <c r="I754" s="121">
        <v>0.49</v>
      </c>
      <c r="J754" s="180">
        <v>28.18</v>
      </c>
      <c r="K754" s="180">
        <f t="shared" si="78"/>
        <v>28.175000000000001</v>
      </c>
    </row>
    <row r="755" spans="1:12" ht="26.4">
      <c r="C755" s="225">
        <v>643</v>
      </c>
      <c r="D755" s="183" t="str">
        <f>VLOOKUP(C755,INSUMOS_SINAPI_12_14!$A$2:$H$5049,2,0)</f>
        <v>BETONEIRA 320 L, DIESEL, POTENCIA DE 5,5 HP, SEM CARREGADOR MECANICO (LOCACAO)</v>
      </c>
      <c r="E755" s="113" t="s">
        <v>250</v>
      </c>
      <c r="F755" s="121" t="str">
        <f>VLOOKUP(C755,INSUMOS_SINAPI_12_14!$A$2:$H$5049,4,0)</f>
        <v>H</v>
      </c>
      <c r="G755" s="115">
        <v>2.73</v>
      </c>
      <c r="H755" s="180">
        <f>VLOOKUP(C755,INSUMOS_SINAPI_12_14!$A$2:$H$5049,6,0)</f>
        <v>2.73</v>
      </c>
      <c r="I755" s="113">
        <v>0.65</v>
      </c>
      <c r="J755" s="115">
        <v>1.77</v>
      </c>
      <c r="K755" s="180">
        <f t="shared" si="78"/>
        <v>1.7745</v>
      </c>
    </row>
    <row r="756" spans="1:12">
      <c r="C756" s="225">
        <v>1379</v>
      </c>
      <c r="D756" s="183" t="str">
        <f>VLOOKUP(C756,INSUMOS_SINAPI_12_14!$A$2:$H$5049,2,0)</f>
        <v>CIMENTO PORTLAND COMPOSTO CP II-32</v>
      </c>
      <c r="E756" s="113" t="s">
        <v>235</v>
      </c>
      <c r="F756" s="121" t="str">
        <f>VLOOKUP(C756,INSUMOS_SINAPI_12_14!$A$2:$H$5049,4,0)</f>
        <v>KG</v>
      </c>
      <c r="G756" s="115">
        <v>0.64</v>
      </c>
      <c r="H756" s="180">
        <f>VLOOKUP(C756,INSUMOS_SINAPI_12_14!$A$2:$H$5049,6,0)</f>
        <v>0.64</v>
      </c>
      <c r="I756" s="113">
        <v>150</v>
      </c>
      <c r="J756" s="115">
        <v>96</v>
      </c>
      <c r="K756" s="180">
        <f t="shared" si="78"/>
        <v>96</v>
      </c>
    </row>
    <row r="757" spans="1:12">
      <c r="C757" s="225">
        <v>4718</v>
      </c>
      <c r="D757" s="183" t="str">
        <f>VLOOKUP(C757,INSUMOS_SINAPI_12_14!$A$2:$H$5049,2,0)</f>
        <v>PEDRA BRITADA N. 2 (POSTO PEDREIRA/FORNECEDOR, SEM FRETE)</v>
      </c>
      <c r="E757" s="113" t="s">
        <v>235</v>
      </c>
      <c r="F757" s="121" t="str">
        <f>VLOOKUP(C757,INSUMOS_SINAPI_12_14!$A$2:$H$5049,4,0)</f>
        <v>M³</v>
      </c>
      <c r="G757" s="115">
        <v>105</v>
      </c>
      <c r="H757" s="180">
        <f>VLOOKUP(C757,INSUMOS_SINAPI_12_14!$A$2:$H$5049,6,0)</f>
        <v>105</v>
      </c>
      <c r="I757" s="113">
        <v>0.98</v>
      </c>
      <c r="J757" s="115">
        <v>102.9</v>
      </c>
      <c r="K757" s="180">
        <f t="shared" si="78"/>
        <v>102.89999999999999</v>
      </c>
    </row>
    <row r="758" spans="1:12">
      <c r="B758"/>
      <c r="C758"/>
      <c r="D758"/>
      <c r="E758"/>
      <c r="F758"/>
      <c r="G758"/>
      <c r="H758"/>
      <c r="I758"/>
      <c r="J758"/>
    </row>
    <row r="759" spans="1:12">
      <c r="B759"/>
      <c r="C759"/>
      <c r="D759"/>
      <c r="E759"/>
      <c r="F759"/>
      <c r="G759"/>
      <c r="H759"/>
      <c r="I759"/>
      <c r="J759"/>
    </row>
    <row r="760" spans="1:12" ht="26.4">
      <c r="A760" s="111" t="e">
        <f>COUNTIF(#REF!,CPU!C760)</f>
        <v>#REF!</v>
      </c>
      <c r="B760" s="236" t="s">
        <v>583</v>
      </c>
      <c r="C760" s="237">
        <v>84013</v>
      </c>
      <c r="D760" s="238" t="s">
        <v>673</v>
      </c>
      <c r="E760" s="239" t="s">
        <v>248</v>
      </c>
      <c r="F760" s="239" t="s">
        <v>254</v>
      </c>
      <c r="G760" s="240">
        <v>46.46</v>
      </c>
      <c r="H760" s="240">
        <v>44.89</v>
      </c>
      <c r="I760" s="239" t="s">
        <v>493</v>
      </c>
      <c r="J760" s="241">
        <v>41974</v>
      </c>
      <c r="K760" s="242">
        <f>SUM(K762:K764)</f>
        <v>44.89282</v>
      </c>
      <c r="L760" s="164">
        <f>K760-H760</f>
        <v>2.8199999999998226E-3</v>
      </c>
    </row>
    <row r="761" spans="1:12" s="111" customFormat="1" ht="26.4">
      <c r="A761" s="181"/>
      <c r="B761" s="159"/>
      <c r="C761" s="457" t="s">
        <v>268</v>
      </c>
      <c r="D761" s="113" t="s">
        <v>5</v>
      </c>
      <c r="E761" s="113" t="s">
        <v>223</v>
      </c>
      <c r="F761" s="113" t="s">
        <v>266</v>
      </c>
      <c r="G761" s="113" t="s">
        <v>494</v>
      </c>
      <c r="H761" s="113" t="s">
        <v>495</v>
      </c>
      <c r="I761" s="113" t="s">
        <v>496</v>
      </c>
      <c r="J761" s="113" t="s">
        <v>497</v>
      </c>
      <c r="K761" s="113" t="s">
        <v>498</v>
      </c>
    </row>
    <row r="762" spans="1:12">
      <c r="A762" s="181"/>
      <c r="B762" s="159"/>
      <c r="C762" s="225">
        <v>88294</v>
      </c>
      <c r="D762" s="196" t="str">
        <f>VLOOKUP(C762,SERVIÇOS_SINAPI_12_14!$A$2:$H$5049,2,0)</f>
        <v>OPERADOR DE ESCAVADEIRA COM ENCARGOS COMPLEMENTARES</v>
      </c>
      <c r="E762" s="188" t="s">
        <v>246</v>
      </c>
      <c r="F762" s="189" t="str">
        <f>VLOOKUP(C762,SERVIÇOS_SINAPI_12_14!$A$2:$H$5049,4,0)</f>
        <v>H</v>
      </c>
      <c r="G762" s="190">
        <v>16.03</v>
      </c>
      <c r="H762" s="194">
        <f>VLOOKUP(C762,SERVIÇOS_SINAPI_12_14!$A$2:$H$5049,6,0)</f>
        <v>13.47</v>
      </c>
      <c r="I762" s="189">
        <v>1</v>
      </c>
      <c r="J762" s="194">
        <v>16.03</v>
      </c>
      <c r="K762" s="194">
        <f t="shared" ref="K762:K763" si="79">I762*H762</f>
        <v>13.47</v>
      </c>
    </row>
    <row r="763" spans="1:12" ht="26.4">
      <c r="A763" s="181"/>
      <c r="B763" s="159"/>
      <c r="C763" s="225">
        <v>88832</v>
      </c>
      <c r="D763" s="196" t="str">
        <f>VLOOKUP(C763,SERVIÇOS_SINAPI_12_14!$A$2:$H$5049,2,0)</f>
        <v>ESCAVADEIRA HIDRÁULICA SOBRE ESTEIRAS, CAÇAMBA 0,80 M3, PESO OPERACIONAL 17,8 T, POTÊNCIA LÍQUIDA 110 HP - DEPRECIAÇÃO. AF_10/2014</v>
      </c>
      <c r="E763" s="160" t="s">
        <v>250</v>
      </c>
      <c r="F763" s="189" t="str">
        <f>VLOOKUP(C763,SERVIÇOS_SINAPI_12_14!$A$2:$H$5049,4,0)</f>
        <v>H</v>
      </c>
      <c r="G763" s="161">
        <v>391871.43</v>
      </c>
      <c r="H763" s="194">
        <f>VLOOKUP(C763,SERVIÇOS_SINAPI_12_14!$A$2:$H$5049,6,0)</f>
        <v>25.64</v>
      </c>
      <c r="I763" s="212">
        <v>1.0004999999999999</v>
      </c>
      <c r="J763" s="194">
        <v>45.46</v>
      </c>
      <c r="K763" s="194">
        <f t="shared" si="79"/>
        <v>25.652819999999998</v>
      </c>
    </row>
    <row r="764" spans="1:12" ht="26.4">
      <c r="A764" s="181"/>
      <c r="B764" s="159"/>
      <c r="C764" s="225">
        <v>88834</v>
      </c>
      <c r="D764" s="196" t="str">
        <f>VLOOKUP(C764,SERVIÇOS_SINAPI_12_14!$A$2:$H$5049,2,0)</f>
        <v>ESCAVADEIRA HIDRÁULICA SOBRE ESTEIRAS, CAÇAMBA 0,80 M3, PESO OPERACIONAL 17,8 T, POTÊNCIA LÍQUIDA 110 HP - JUROS. AF_10/2014</v>
      </c>
      <c r="E764" s="160" t="s">
        <v>250</v>
      </c>
      <c r="F764" s="189" t="str">
        <f>VLOOKUP(C764,SERVIÇOS_SINAPI_12_14!$A$2:$H$5049,4,0)</f>
        <v>H</v>
      </c>
      <c r="G764" s="161">
        <v>391871.43</v>
      </c>
      <c r="H764" s="194">
        <f>VLOOKUP(C764,SERVIÇOS_SINAPI_12_14!$A$2:$H$5049,6,0)</f>
        <v>5.77</v>
      </c>
      <c r="I764" s="189">
        <v>1</v>
      </c>
      <c r="J764" s="194">
        <v>45.46</v>
      </c>
      <c r="K764" s="194">
        <f t="shared" ref="K764" si="80">I764*H764</f>
        <v>5.77</v>
      </c>
    </row>
    <row r="765" spans="1:12">
      <c r="B765"/>
      <c r="C765"/>
      <c r="D765"/>
      <c r="E765"/>
      <c r="F765"/>
      <c r="G765"/>
      <c r="H765"/>
      <c r="I765"/>
      <c r="J765"/>
    </row>
    <row r="766" spans="1:12">
      <c r="B766"/>
      <c r="C766"/>
      <c r="D766"/>
      <c r="E766"/>
      <c r="F766"/>
      <c r="G766"/>
      <c r="H766"/>
      <c r="I766"/>
      <c r="J766"/>
    </row>
    <row r="767" spans="1:12" ht="26.4">
      <c r="A767" s="111" t="e">
        <f>COUNTIF(#REF!,CPU!C767)</f>
        <v>#REF!</v>
      </c>
      <c r="B767" s="236" t="s">
        <v>585</v>
      </c>
      <c r="C767" s="244" t="s">
        <v>621</v>
      </c>
      <c r="D767" s="245" t="s">
        <v>674</v>
      </c>
      <c r="E767" s="246" t="s">
        <v>248</v>
      </c>
      <c r="F767" s="246" t="s">
        <v>249</v>
      </c>
      <c r="G767" s="247">
        <v>128.47999999999999</v>
      </c>
      <c r="H767" s="247">
        <v>126.9</v>
      </c>
      <c r="I767" s="246" t="s">
        <v>493</v>
      </c>
      <c r="J767" s="248">
        <v>41974</v>
      </c>
      <c r="K767" s="249">
        <f>SUM(K769:K773)</f>
        <v>126.904246</v>
      </c>
      <c r="L767" s="164">
        <f>K767-H767</f>
        <v>4.245999999994865E-3</v>
      </c>
    </row>
    <row r="768" spans="1:12" s="111" customFormat="1" ht="26.4">
      <c r="B768" s="145"/>
      <c r="C768" s="457" t="s">
        <v>268</v>
      </c>
      <c r="D768" s="113" t="s">
        <v>5</v>
      </c>
      <c r="E768" s="113" t="s">
        <v>223</v>
      </c>
      <c r="F768" s="113" t="s">
        <v>266</v>
      </c>
      <c r="G768" s="113" t="s">
        <v>494</v>
      </c>
      <c r="H768" s="113" t="s">
        <v>495</v>
      </c>
      <c r="I768" s="113" t="s">
        <v>496</v>
      </c>
      <c r="J768" s="113" t="s">
        <v>497</v>
      </c>
      <c r="K768" s="113" t="s">
        <v>498</v>
      </c>
    </row>
    <row r="769" spans="1:12">
      <c r="C769" s="226">
        <v>88294</v>
      </c>
      <c r="D769" s="196" t="str">
        <f>VLOOKUP(C769,SERVIÇOS_SINAPI_12_14!$A$2:$H$5049,2,0)</f>
        <v>OPERADOR DE ESCAVADEIRA COM ENCARGOS COMPLEMENTARES</v>
      </c>
      <c r="E769" s="188" t="s">
        <v>246</v>
      </c>
      <c r="F769" s="189" t="str">
        <f>VLOOKUP(C769,SERVIÇOS_SINAPI_12_14!$A$2:$H$5049,4,0)</f>
        <v>H</v>
      </c>
      <c r="G769" s="190">
        <v>15.04</v>
      </c>
      <c r="H769" s="194">
        <f>VLOOKUP(C769,SERVIÇOS_SINAPI_12_14!$A$2:$H$5049,6,0)</f>
        <v>13.47</v>
      </c>
      <c r="I769" s="212">
        <v>1.0018</v>
      </c>
      <c r="J769" s="194">
        <v>15.04</v>
      </c>
      <c r="K769" s="194">
        <f t="shared" ref="K769:K773" si="81">I769*H769</f>
        <v>13.494246</v>
      </c>
    </row>
    <row r="770" spans="1:12" ht="26.4">
      <c r="C770" s="226">
        <v>88832</v>
      </c>
      <c r="D770" s="187" t="str">
        <f>VLOOKUP(C770,SERVIÇOS_SINAPI_12_14!$A$2:$H$5049,2,0)</f>
        <v>ESCAVADEIRA HIDRÁULICA SOBRE ESTEIRAS, CAÇAMBA 0,80 M3, PESO OPERACIONAL 17,8 T, POTÊNCIA LÍQUIDA 110 HP - DEPRECIAÇÃO. AF_10/2014</v>
      </c>
      <c r="E770" s="166" t="s">
        <v>248</v>
      </c>
      <c r="F770" s="189" t="str">
        <f>VLOOKUP(C770,SERVIÇOS_SINAPI_12_14!$A$2:$H$5049,4,0)</f>
        <v>H</v>
      </c>
      <c r="G770" s="167">
        <v>25.65</v>
      </c>
      <c r="H770" s="194">
        <f>VLOOKUP(C770,SERVIÇOS_SINAPI_12_14!$A$2:$H$5049,6,0)</f>
        <v>25.64</v>
      </c>
      <c r="I770" s="189">
        <v>1</v>
      </c>
      <c r="J770" s="194">
        <v>25.65</v>
      </c>
      <c r="K770" s="194">
        <f t="shared" si="81"/>
        <v>25.64</v>
      </c>
    </row>
    <row r="771" spans="1:12" ht="26.4">
      <c r="C771" s="226">
        <v>88834</v>
      </c>
      <c r="D771" s="187" t="str">
        <f>VLOOKUP(C771,SERVIÇOS_SINAPI_12_14!$A$2:$H$5049,2,0)</f>
        <v>ESCAVADEIRA HIDRÁULICA SOBRE ESTEIRAS, CAÇAMBA 0,80 M3, PESO OPERACIONAL 17,8 T, POTÊNCIA LÍQUIDA 110 HP - JUROS. AF_10/2014</v>
      </c>
      <c r="E771" s="166" t="s">
        <v>248</v>
      </c>
      <c r="F771" s="189" t="str">
        <f>VLOOKUP(C771,SERVIÇOS_SINAPI_12_14!$A$2:$H$5049,4,0)</f>
        <v>H</v>
      </c>
      <c r="G771" s="167">
        <v>5.77</v>
      </c>
      <c r="H771" s="194">
        <f>VLOOKUP(C771,SERVIÇOS_SINAPI_12_14!$A$2:$H$5049,6,0)</f>
        <v>5.77</v>
      </c>
      <c r="I771" s="189">
        <v>1</v>
      </c>
      <c r="J771" s="193">
        <v>5.77</v>
      </c>
      <c r="K771" s="194">
        <f t="shared" si="81"/>
        <v>5.77</v>
      </c>
    </row>
    <row r="772" spans="1:12" ht="26.4">
      <c r="C772" s="226">
        <v>88835</v>
      </c>
      <c r="D772" s="187" t="str">
        <f>VLOOKUP(C772,SERVIÇOS_SINAPI_12_14!$A$2:$H$5049,2,0)</f>
        <v>ESCAVADEIRA HIDRÁULICA SOBRE ESTEIRAS, CAÇAMBA 0,80 M3, PESO OPERACIONAL 17,8 T, POTÊNCIA LÍQUIDA 110 HP - MANUTENÇÃO. AF_10/2014</v>
      </c>
      <c r="E772" s="166" t="s">
        <v>248</v>
      </c>
      <c r="F772" s="189" t="str">
        <f>VLOOKUP(C772,SERVIÇOS_SINAPI_12_14!$A$2:$H$5049,4,0)</f>
        <v>H</v>
      </c>
      <c r="G772" s="167">
        <v>36.07</v>
      </c>
      <c r="H772" s="194">
        <f>VLOOKUP(C772,SERVIÇOS_SINAPI_12_14!$A$2:$H$5049,6,0)</f>
        <v>36.06</v>
      </c>
      <c r="I772" s="189">
        <v>1</v>
      </c>
      <c r="J772" s="193">
        <v>36.07</v>
      </c>
      <c r="K772" s="194">
        <f t="shared" si="81"/>
        <v>36.06</v>
      </c>
    </row>
    <row r="773" spans="1:12" ht="39.6">
      <c r="C773" s="226">
        <v>88836</v>
      </c>
      <c r="D773" s="187" t="str">
        <f>VLOOKUP(C773,SERVIÇOS_SINAPI_12_14!$A$2:$H$5049,2,0)</f>
        <v>ESCAVADEIRA HIDRÁULICA SOBRE ESTEIRAS, CAÇAMBA 0,80 M3, PESO OPERACIONAL 17,8 T, POTÊNCIA LÍQUIDA 110 HP - MATERIAIS NA OPERAÇÃO. AF_10/2014</v>
      </c>
      <c r="E773" s="166" t="s">
        <v>248</v>
      </c>
      <c r="F773" s="189" t="str">
        <f>VLOOKUP(C773,SERVIÇOS_SINAPI_12_14!$A$2:$H$5049,4,0)</f>
        <v>H</v>
      </c>
      <c r="G773" s="167">
        <v>45.95</v>
      </c>
      <c r="H773" s="194">
        <f>VLOOKUP(C773,SERVIÇOS_SINAPI_12_14!$A$2:$H$5049,6,0)</f>
        <v>45.94</v>
      </c>
      <c r="I773" s="189">
        <v>1</v>
      </c>
      <c r="J773" s="193">
        <v>45.95</v>
      </c>
      <c r="K773" s="194">
        <f t="shared" si="81"/>
        <v>45.94</v>
      </c>
    </row>
    <row r="774" spans="1:12">
      <c r="B774"/>
      <c r="C774"/>
      <c r="D774"/>
      <c r="E774"/>
      <c r="F774"/>
      <c r="G774"/>
      <c r="H774"/>
      <c r="I774"/>
      <c r="J774"/>
    </row>
    <row r="775" spans="1:12">
      <c r="B775"/>
      <c r="C775"/>
      <c r="D775"/>
      <c r="E775"/>
      <c r="F775"/>
      <c r="G775"/>
      <c r="H775"/>
      <c r="I775"/>
      <c r="J775"/>
    </row>
    <row r="776" spans="1:12" ht="26.4">
      <c r="A776" s="111" t="e">
        <f>COUNTIF(#REF!,CPU!C776)</f>
        <v>#REF!</v>
      </c>
      <c r="B776" s="236" t="s">
        <v>587</v>
      </c>
      <c r="C776" s="244">
        <v>88832</v>
      </c>
      <c r="D776" s="245" t="s">
        <v>675</v>
      </c>
      <c r="E776" s="246" t="s">
        <v>248</v>
      </c>
      <c r="F776" s="246" t="s">
        <v>231</v>
      </c>
      <c r="G776" s="247">
        <v>25.65</v>
      </c>
      <c r="H776" s="247">
        <v>25.64</v>
      </c>
      <c r="I776" s="246" t="s">
        <v>493</v>
      </c>
      <c r="J776" s="248">
        <v>41974</v>
      </c>
      <c r="K776" s="249">
        <f>SUM(K778)</f>
        <v>25.642837480500003</v>
      </c>
      <c r="L776" s="164">
        <f>K776-H776</f>
        <v>2.8374805000019876E-3</v>
      </c>
    </row>
    <row r="777" spans="1:12" s="111" customFormat="1" ht="26.4">
      <c r="B777" s="145"/>
      <c r="C777" s="457" t="s">
        <v>268</v>
      </c>
      <c r="D777" s="113" t="s">
        <v>5</v>
      </c>
      <c r="E777" s="113" t="s">
        <v>223</v>
      </c>
      <c r="F777" s="113" t="s">
        <v>266</v>
      </c>
      <c r="G777" s="113" t="s">
        <v>494</v>
      </c>
      <c r="H777" s="113" t="s">
        <v>495</v>
      </c>
      <c r="I777" s="113" t="s">
        <v>496</v>
      </c>
      <c r="J777" s="113" t="s">
        <v>497</v>
      </c>
      <c r="K777" s="113" t="s">
        <v>498</v>
      </c>
    </row>
    <row r="778" spans="1:12" ht="26.4">
      <c r="C778" s="225">
        <v>36482</v>
      </c>
      <c r="D778" s="187" t="str">
        <f>VLOOKUP(C778,INSUMOS_SINAPI_12_14!$A$2:$H$5049,2,0)</f>
        <v>ESCAVADEIRA HIDRAULICA SOBRE ESTEIRAS, CACAMBA 0,80 M3, PESO OPERACIONAL 17,8 T, POTENCIA LIQUIDA 110 HP</v>
      </c>
      <c r="E778" s="140" t="s">
        <v>250</v>
      </c>
      <c r="F778" s="189" t="str">
        <f>VLOOKUP(C778,INSUMOS_SINAPI_12_14!$A$2:$H$5049,4,0)</f>
        <v>UN</v>
      </c>
      <c r="G778" s="115">
        <v>400731.95</v>
      </c>
      <c r="H778" s="194">
        <f>VLOOKUP(C778,INSUMOS_SINAPI_12_14!$A$2:$H$5049,6,0)</f>
        <v>400731.95</v>
      </c>
      <c r="I778" s="214">
        <v>6.3990000000000002E-5</v>
      </c>
      <c r="J778" s="115">
        <v>25.65</v>
      </c>
      <c r="K778" s="194">
        <f t="shared" ref="K778" si="82">I778*H778</f>
        <v>25.642837480500003</v>
      </c>
    </row>
    <row r="779" spans="1:12">
      <c r="B779"/>
      <c r="C779"/>
      <c r="D779"/>
      <c r="E779"/>
      <c r="F779"/>
      <c r="G779"/>
      <c r="H779"/>
      <c r="I779"/>
      <c r="J779"/>
    </row>
    <row r="780" spans="1:12">
      <c r="B780"/>
      <c r="C780"/>
      <c r="D780"/>
      <c r="E780"/>
      <c r="F780"/>
      <c r="G780"/>
      <c r="H780"/>
      <c r="I780"/>
      <c r="J780"/>
    </row>
    <row r="781" spans="1:12" ht="26.4">
      <c r="A781" s="111" t="e">
        <f>COUNTIF(#REF!,CPU!C781)</f>
        <v>#REF!</v>
      </c>
      <c r="B781" s="236" t="s">
        <v>589</v>
      </c>
      <c r="C781" s="237">
        <v>88834</v>
      </c>
      <c r="D781" s="238" t="s">
        <v>676</v>
      </c>
      <c r="E781" s="239" t="s">
        <v>248</v>
      </c>
      <c r="F781" s="239" t="s">
        <v>231</v>
      </c>
      <c r="G781" s="240">
        <v>5.77</v>
      </c>
      <c r="H781" s="240">
        <v>5.77</v>
      </c>
      <c r="I781" s="239" t="s">
        <v>493</v>
      </c>
      <c r="J781" s="241">
        <v>41974</v>
      </c>
      <c r="K781" s="249">
        <f>SUM(K783)</f>
        <v>5.77054008</v>
      </c>
      <c r="L781" s="164">
        <f>K781-H781</f>
        <v>5.4008000000038692E-4</v>
      </c>
    </row>
    <row r="782" spans="1:12" ht="26.4">
      <c r="C782" s="457" t="s">
        <v>268</v>
      </c>
      <c r="D782" s="113" t="s">
        <v>5</v>
      </c>
      <c r="E782" s="113" t="s">
        <v>223</v>
      </c>
      <c r="F782" s="113" t="s">
        <v>266</v>
      </c>
      <c r="G782" s="113" t="s">
        <v>494</v>
      </c>
      <c r="H782" s="113" t="s">
        <v>495</v>
      </c>
      <c r="I782" s="113" t="s">
        <v>496</v>
      </c>
      <c r="J782" s="113" t="s">
        <v>497</v>
      </c>
      <c r="K782" s="113" t="s">
        <v>498</v>
      </c>
    </row>
    <row r="783" spans="1:12" ht="26.4">
      <c r="C783" s="225">
        <v>36482</v>
      </c>
      <c r="D783" s="187" t="str">
        <f>VLOOKUP(C783,INSUMOS_SINAPI_12_14!$A$2:$H$5049,2,0)</f>
        <v>ESCAVADEIRA HIDRAULICA SOBRE ESTEIRAS, CACAMBA 0,80 M3, PESO OPERACIONAL 17,8 T, POTENCIA LIQUIDA 110 HP</v>
      </c>
      <c r="E783" s="140" t="s">
        <v>250</v>
      </c>
      <c r="F783" s="189" t="str">
        <f>VLOOKUP(C783,INSUMOS_SINAPI_12_14!$A$2:$H$5049,4,0)</f>
        <v>UN</v>
      </c>
      <c r="G783" s="115">
        <v>400731.95</v>
      </c>
      <c r="H783" s="194">
        <f>VLOOKUP(C783,INSUMOS_SINAPI_12_14!$A$2:$H$5049,6,0)</f>
        <v>400731.95</v>
      </c>
      <c r="I783" s="189">
        <v>1.4399999999999999E-5</v>
      </c>
      <c r="J783" s="115">
        <v>25.65</v>
      </c>
      <c r="K783" s="194">
        <f t="shared" ref="K783" si="83">I783*H783</f>
        <v>5.77054008</v>
      </c>
    </row>
    <row r="784" spans="1:12">
      <c r="B784"/>
      <c r="C784"/>
      <c r="D784"/>
      <c r="E784"/>
      <c r="F784"/>
      <c r="G784"/>
      <c r="H784"/>
      <c r="I784"/>
      <c r="J784"/>
    </row>
    <row r="785" spans="1:12">
      <c r="B785"/>
      <c r="C785"/>
      <c r="D785"/>
      <c r="E785"/>
      <c r="F785"/>
      <c r="G785"/>
      <c r="H785"/>
      <c r="I785"/>
      <c r="J785"/>
    </row>
    <row r="786" spans="1:12" ht="26.4">
      <c r="A786" s="111" t="e">
        <f>COUNTIF(#REF!,CPU!C786)</f>
        <v>#REF!</v>
      </c>
      <c r="B786" s="236" t="s">
        <v>591</v>
      </c>
      <c r="C786" s="237">
        <v>88835</v>
      </c>
      <c r="D786" s="238" t="s">
        <v>677</v>
      </c>
      <c r="E786" s="239" t="s">
        <v>248</v>
      </c>
      <c r="F786" s="239" t="s">
        <v>231</v>
      </c>
      <c r="G786" s="240">
        <v>36.07</v>
      </c>
      <c r="H786" s="240">
        <v>36.06</v>
      </c>
      <c r="I786" s="239" t="s">
        <v>493</v>
      </c>
      <c r="J786" s="241">
        <v>41974</v>
      </c>
      <c r="K786" s="249">
        <f>SUM(K788)</f>
        <v>36.061868180499999</v>
      </c>
      <c r="L786" s="164">
        <f>K786-H786</f>
        <v>1.8681804999971519E-3</v>
      </c>
    </row>
    <row r="787" spans="1:12" ht="26.4">
      <c r="C787" s="457" t="s">
        <v>268</v>
      </c>
      <c r="D787" s="113" t="s">
        <v>5</v>
      </c>
      <c r="E787" s="113" t="s">
        <v>223</v>
      </c>
      <c r="F787" s="113" t="s">
        <v>266</v>
      </c>
      <c r="G787" s="113" t="s">
        <v>494</v>
      </c>
      <c r="H787" s="113" t="s">
        <v>495</v>
      </c>
      <c r="I787" s="113" t="s">
        <v>496</v>
      </c>
      <c r="J787" s="113" t="s">
        <v>497</v>
      </c>
      <c r="K787" s="113" t="s">
        <v>498</v>
      </c>
    </row>
    <row r="788" spans="1:12" ht="26.4">
      <c r="C788" s="225">
        <v>36482</v>
      </c>
      <c r="D788" s="187" t="str">
        <f>VLOOKUP(C788,INSUMOS_SINAPI_12_14!$A$2:$H$5049,2,0)</f>
        <v>ESCAVADEIRA HIDRAULICA SOBRE ESTEIRAS, CACAMBA 0,80 M3, PESO OPERACIONAL 17,8 T, POTENCIA LIQUIDA 110 HP</v>
      </c>
      <c r="E788" s="140" t="s">
        <v>250</v>
      </c>
      <c r="F788" s="189" t="str">
        <f>VLOOKUP(C788,INSUMOS_SINAPI_12_14!$A$2:$H$5049,4,0)</f>
        <v>UN</v>
      </c>
      <c r="G788" s="115">
        <v>400731.95</v>
      </c>
      <c r="H788" s="194">
        <f>VLOOKUP(C788,INSUMOS_SINAPI_12_14!$A$2:$H$5049,6,0)</f>
        <v>400731.95</v>
      </c>
      <c r="I788" s="213">
        <v>8.9989999999999997E-5</v>
      </c>
      <c r="J788" s="115">
        <v>25.65</v>
      </c>
      <c r="K788" s="194">
        <f t="shared" ref="K788" si="84">I788*H788</f>
        <v>36.061868180499999</v>
      </c>
    </row>
    <row r="789" spans="1:12">
      <c r="B789"/>
      <c r="C789"/>
      <c r="D789"/>
      <c r="E789"/>
      <c r="F789"/>
      <c r="G789"/>
      <c r="H789"/>
      <c r="I789"/>
      <c r="J789"/>
    </row>
    <row r="790" spans="1:12">
      <c r="B790"/>
      <c r="C790"/>
      <c r="D790"/>
      <c r="E790"/>
      <c r="F790"/>
      <c r="G790"/>
      <c r="H790"/>
      <c r="I790"/>
      <c r="J790"/>
    </row>
    <row r="791" spans="1:12" ht="39.6">
      <c r="A791" s="111" t="e">
        <f>COUNTIF(#REF!,CPU!C791)</f>
        <v>#REF!</v>
      </c>
      <c r="B791" s="236" t="s">
        <v>593</v>
      </c>
      <c r="C791" s="237">
        <v>88836</v>
      </c>
      <c r="D791" s="238" t="s">
        <v>678</v>
      </c>
      <c r="E791" s="239" t="s">
        <v>248</v>
      </c>
      <c r="F791" s="239" t="s">
        <v>231</v>
      </c>
      <c r="G791" s="240">
        <v>45.95</v>
      </c>
      <c r="H791" s="240">
        <v>45.94</v>
      </c>
      <c r="I791" s="239" t="s">
        <v>493</v>
      </c>
      <c r="J791" s="241">
        <v>41974</v>
      </c>
      <c r="K791" s="249">
        <f>SUM(K793)</f>
        <v>45.942399999999999</v>
      </c>
      <c r="L791" s="164">
        <f>K791-H791</f>
        <v>2.400000000001512E-3</v>
      </c>
    </row>
    <row r="792" spans="1:12" ht="26.4">
      <c r="C792" s="457" t="s">
        <v>268</v>
      </c>
      <c r="D792" s="113" t="s">
        <v>5</v>
      </c>
      <c r="E792" s="113" t="s">
        <v>223</v>
      </c>
      <c r="F792" s="113" t="s">
        <v>266</v>
      </c>
      <c r="G792" s="113" t="s">
        <v>494</v>
      </c>
      <c r="H792" s="113" t="s">
        <v>495</v>
      </c>
      <c r="I792" s="113" t="s">
        <v>496</v>
      </c>
      <c r="J792" s="113" t="s">
        <v>497</v>
      </c>
      <c r="K792" s="113" t="s">
        <v>498</v>
      </c>
    </row>
    <row r="793" spans="1:12">
      <c r="C793" s="225">
        <v>4221</v>
      </c>
      <c r="D793" s="196" t="str">
        <f>VLOOKUP(C793,INSUMOS_SINAPI_12_14!$A$2:$H$5049,2,0)</f>
        <v>OLEO DIESEL COMBUSTIVEL COMUM</v>
      </c>
      <c r="E793" s="140" t="s">
        <v>250</v>
      </c>
      <c r="F793" s="189" t="str">
        <f>VLOOKUP(C793,INSUMOS_SINAPI_12_14!$A$2:$H$5049,4,0)</f>
        <v>L</v>
      </c>
      <c r="G793" s="115">
        <v>400731.95</v>
      </c>
      <c r="H793" s="194">
        <f>VLOOKUP(C793,INSUMOS_SINAPI_12_14!$A$2:$H$5049,6,0)</f>
        <v>2.8</v>
      </c>
      <c r="I793" s="208">
        <v>16.408000000000001</v>
      </c>
      <c r="J793" s="115">
        <v>25.65</v>
      </c>
      <c r="K793" s="194">
        <f t="shared" ref="K793" si="85">I793*H793</f>
        <v>45.942399999999999</v>
      </c>
    </row>
    <row r="794" spans="1:12">
      <c r="B794"/>
      <c r="C794"/>
      <c r="D794"/>
      <c r="E794"/>
      <c r="F794"/>
      <c r="G794"/>
      <c r="H794"/>
      <c r="I794"/>
      <c r="J794"/>
    </row>
    <row r="795" spans="1:12">
      <c r="B795"/>
      <c r="C795"/>
      <c r="D795"/>
      <c r="E795"/>
      <c r="F795"/>
      <c r="G795"/>
      <c r="H795"/>
      <c r="I795"/>
      <c r="J795"/>
    </row>
    <row r="796" spans="1:12" ht="39.6">
      <c r="A796" s="111" t="e">
        <f>COUNTIF(#REF!,CPU!C796)</f>
        <v>#REF!</v>
      </c>
      <c r="B796" s="236" t="s">
        <v>679</v>
      </c>
      <c r="C796" s="237">
        <v>73536</v>
      </c>
      <c r="D796" s="238" t="s">
        <v>680</v>
      </c>
      <c r="E796" s="239" t="s">
        <v>248</v>
      </c>
      <c r="F796" s="239" t="s">
        <v>249</v>
      </c>
      <c r="G796" s="240">
        <v>4.1900000000000004</v>
      </c>
      <c r="H796" s="240">
        <v>4.18</v>
      </c>
      <c r="I796" s="239" t="s">
        <v>493</v>
      </c>
      <c r="J796" s="241">
        <v>41974</v>
      </c>
      <c r="K796" s="242">
        <f>SUM(K798:K801)</f>
        <v>4.1825099999999997</v>
      </c>
      <c r="L796" s="164">
        <f>K796-H796</f>
        <v>2.5100000000000122E-3</v>
      </c>
    </row>
    <row r="797" spans="1:12" s="111" customFormat="1" ht="26.4">
      <c r="B797" s="145"/>
      <c r="C797" s="457" t="s">
        <v>268</v>
      </c>
      <c r="D797" s="113" t="s">
        <v>5</v>
      </c>
      <c r="E797" s="113" t="s">
        <v>223</v>
      </c>
      <c r="F797" s="113" t="s">
        <v>266</v>
      </c>
      <c r="G797" s="113" t="s">
        <v>494</v>
      </c>
      <c r="H797" s="113" t="s">
        <v>495</v>
      </c>
      <c r="I797" s="113" t="s">
        <v>496</v>
      </c>
      <c r="J797" s="113" t="s">
        <v>497</v>
      </c>
      <c r="K797" s="113" t="s">
        <v>498</v>
      </c>
    </row>
    <row r="798" spans="1:12" ht="39.6">
      <c r="C798" s="225">
        <v>5692</v>
      </c>
      <c r="D798" s="187" t="str">
        <f>VLOOKUP(C798,SERVIÇOS_SINAPI_12_14!$A$2:$H$5049,2,0)</f>
        <v>MOTOBOMBA CENTRÍFUGA, MOTOR A GASOLINA, POTÊNCIA 5,42 HP, BOCAIS 1 1/2 ” X 1”, DIÂMETRO ROTOR 143 MM HM/Q = 6 MCA / 16,8 M3/H A 38 MCA / 6,6 M3/H - MANUTENÇÃO. AF_06/2014</v>
      </c>
      <c r="E798" s="188" t="s">
        <v>248</v>
      </c>
      <c r="F798" s="189" t="str">
        <f>VLOOKUP(C798,SERVIÇOS_SINAPI_12_14!$A$2:$H$5049,4,0)</f>
        <v>H</v>
      </c>
      <c r="G798" s="194">
        <v>0.11</v>
      </c>
      <c r="H798" s="194">
        <f>VLOOKUP(C798,SERVIÇOS_SINAPI_12_14!$A$2:$H$5049,6,0)</f>
        <v>0.1</v>
      </c>
      <c r="I798" s="212">
        <v>1.0029999999999999</v>
      </c>
      <c r="J798" s="194">
        <v>0.11</v>
      </c>
      <c r="K798" s="194">
        <f t="shared" ref="K798:K801" si="86">I798*H798</f>
        <v>0.1003</v>
      </c>
    </row>
    <row r="799" spans="1:12" ht="39.6">
      <c r="C799" s="225">
        <v>5693</v>
      </c>
      <c r="D799" s="187" t="str">
        <f>VLOOKUP(C799,SERVIÇOS_SINAPI_12_14!$A$2:$H$5049,2,0)</f>
        <v>MOTOBOMBA CENTRÍFUGA, MOTOR A GASOLINA, POTÊNCIA 5,42 HP, BOCAIS 1 1/2 ” X 1”, DIÂMETRO ROTOR 143 MM HM/Q = 6 MCA / 16,8 M3/H A 38 MCA / 6,6 M3/H - MATERIAIS NA OPERAÇÃO. AF_06/2014</v>
      </c>
      <c r="E799" s="188" t="s">
        <v>248</v>
      </c>
      <c r="F799" s="189" t="str">
        <f>VLOOKUP(C799,SERVIÇOS_SINAPI_12_14!$A$2:$H$5049,4,0)</f>
        <v>H</v>
      </c>
      <c r="G799" s="194">
        <v>3.87</v>
      </c>
      <c r="H799" s="194">
        <f>VLOOKUP(C799,SERVIÇOS_SINAPI_12_14!$A$2:$H$5049,6,0)</f>
        <v>3.87</v>
      </c>
      <c r="I799" s="212">
        <v>1.0029999999999999</v>
      </c>
      <c r="J799" s="194">
        <v>3.87</v>
      </c>
      <c r="K799" s="194">
        <f t="shared" si="86"/>
        <v>3.8816099999999998</v>
      </c>
    </row>
    <row r="800" spans="1:12" ht="39.6">
      <c r="C800" s="225">
        <v>88853</v>
      </c>
      <c r="D800" s="187" t="str">
        <f>VLOOKUP(C800,SERVIÇOS_SINAPI_12_14!$A$2:$H$5049,2,0)</f>
        <v>MOTOBOMBA CENTRÍFUGA, MOTOR A GASOLINA, POTÊNCIA 5,42 HP, BOCAIS 1 1/2 ” X 1”, DIÂMETRO ROTOR 143 MM HM/Q = 6 MCA / 16,8 M3/H A 38 MCA / 6,6 M3/H - DEPRECIAÇÃO. AF_06/2014</v>
      </c>
      <c r="E800" s="188" t="s">
        <v>248</v>
      </c>
      <c r="F800" s="189" t="str">
        <f>VLOOKUP(C800,SERVIÇOS_SINAPI_12_14!$A$2:$H$5049,4,0)</f>
        <v>H</v>
      </c>
      <c r="G800" s="194">
        <v>0.16</v>
      </c>
      <c r="H800" s="194">
        <f>VLOOKUP(C800,SERVIÇOS_SINAPI_12_14!$A$2:$H$5049,6,0)</f>
        <v>0.16</v>
      </c>
      <c r="I800" s="212">
        <v>1.0029999999999999</v>
      </c>
      <c r="J800" s="194">
        <v>0.16</v>
      </c>
      <c r="K800" s="194">
        <f t="shared" si="86"/>
        <v>0.16047999999999998</v>
      </c>
    </row>
    <row r="801" spans="1:12" ht="39.6">
      <c r="C801" s="225">
        <v>88854</v>
      </c>
      <c r="D801" s="187" t="str">
        <f>VLOOKUP(C801,SERVIÇOS_SINAPI_12_14!$A$2:$H$5049,2,0)</f>
        <v>MOTOBOMBA CENTRÍFUGA, MOTOR A GASOLINA, POTÊNCIA 5,42 HP, BOCAIS 1 1/2 ” X 1”, DIÂMETRO ROTOR 143 MM HM/Q = 6 MCA / 16,8 M3/H A 38 MCA / 6,6 M3/H - JUROS. AF_06/2014</v>
      </c>
      <c r="E801" s="188" t="s">
        <v>248</v>
      </c>
      <c r="F801" s="189" t="str">
        <f>VLOOKUP(C801,SERVIÇOS_SINAPI_12_14!$A$2:$H$5049,4,0)</f>
        <v>H</v>
      </c>
      <c r="G801" s="194">
        <v>0.05</v>
      </c>
      <c r="H801" s="194">
        <f>VLOOKUP(C801,SERVIÇOS_SINAPI_12_14!$A$2:$H$5049,6,0)</f>
        <v>0.04</v>
      </c>
      <c r="I801" s="212">
        <v>1.0029999999999999</v>
      </c>
      <c r="J801" s="194">
        <v>0.05</v>
      </c>
      <c r="K801" s="194">
        <f t="shared" si="86"/>
        <v>4.0119999999999996E-2</v>
      </c>
    </row>
    <row r="802" spans="1:12">
      <c r="B802"/>
      <c r="C802"/>
      <c r="D802"/>
      <c r="E802"/>
      <c r="F802"/>
      <c r="G802"/>
      <c r="H802"/>
      <c r="I802"/>
      <c r="J802"/>
    </row>
    <row r="803" spans="1:12">
      <c r="B803"/>
      <c r="C803"/>
      <c r="D803"/>
      <c r="E803"/>
      <c r="F803"/>
      <c r="G803"/>
      <c r="H803"/>
      <c r="I803"/>
      <c r="J803"/>
    </row>
    <row r="804" spans="1:12" ht="39.6">
      <c r="A804" s="111" t="e">
        <f>COUNTIF(#REF!,CPU!C804)</f>
        <v>#REF!</v>
      </c>
      <c r="B804" s="236" t="s">
        <v>681</v>
      </c>
      <c r="C804" s="237">
        <v>88853</v>
      </c>
      <c r="D804" s="238" t="s">
        <v>682</v>
      </c>
      <c r="E804" s="239" t="s">
        <v>248</v>
      </c>
      <c r="F804" s="239" t="s">
        <v>231</v>
      </c>
      <c r="G804" s="240">
        <v>0.16</v>
      </c>
      <c r="H804" s="240">
        <v>0.16</v>
      </c>
      <c r="I804" s="239" t="s">
        <v>493</v>
      </c>
      <c r="J804" s="241">
        <v>41974</v>
      </c>
      <c r="K804" s="242">
        <f>SUM(K806:K809)</f>
        <v>0.16315448000000002</v>
      </c>
      <c r="L804" s="164">
        <f>K804-H804</f>
        <v>3.154480000000015E-3</v>
      </c>
    </row>
    <row r="805" spans="1:12" ht="26.4">
      <c r="C805" s="457" t="s">
        <v>268</v>
      </c>
      <c r="D805" s="113" t="s">
        <v>5</v>
      </c>
      <c r="E805" s="113" t="s">
        <v>223</v>
      </c>
      <c r="F805" s="113" t="s">
        <v>266</v>
      </c>
      <c r="G805" s="113" t="s">
        <v>494</v>
      </c>
      <c r="H805" s="113" t="s">
        <v>495</v>
      </c>
      <c r="I805" s="113" t="s">
        <v>496</v>
      </c>
      <c r="J805" s="113" t="s">
        <v>497</v>
      </c>
      <c r="K805" s="113" t="s">
        <v>498</v>
      </c>
    </row>
    <row r="806" spans="1:12" ht="26.4">
      <c r="C806" s="225">
        <v>36502</v>
      </c>
      <c r="D806" s="187" t="str">
        <f>VLOOKUP(C806,INSUMOS_SINAPI_12_14!$A$2:$H$5049,2,0)</f>
        <v>MOTOBOMBA CENTRIFUGA, MOTOR A GASOLINA, POTENCIA 5,42 HP, BOCAIS 1 1/2" X 1", DIAMETRO ROTOR 143 MM HM/Q = 6 MCA / 16,8 M3/H A 38 MCA / 6,6 M3/H</v>
      </c>
      <c r="E806" s="188" t="s">
        <v>246</v>
      </c>
      <c r="F806" s="189" t="str">
        <f>VLOOKUP(C806,INSUMOS_SINAPI_12_14!$A$2:$H$5049,4,0)</f>
        <v>UN</v>
      </c>
      <c r="G806" s="194">
        <v>12.14</v>
      </c>
      <c r="H806" s="194">
        <f>VLOOKUP(C806,INSUMOS_SINAPI_12_14!$A$2:$H$5049,6,0)</f>
        <v>2113.4</v>
      </c>
      <c r="I806" s="189">
        <v>5.5999999999999999E-5</v>
      </c>
      <c r="J806" s="194">
        <v>1.7</v>
      </c>
      <c r="K806" s="194">
        <f t="shared" ref="K806" si="87">I806*H806</f>
        <v>0.11835040000000001</v>
      </c>
    </row>
    <row r="807" spans="1:12">
      <c r="B807"/>
      <c r="C807"/>
      <c r="D807"/>
      <c r="E807"/>
      <c r="F807"/>
      <c r="G807"/>
      <c r="H807"/>
      <c r="I807"/>
      <c r="J807"/>
    </row>
    <row r="808" spans="1:12">
      <c r="B808"/>
      <c r="C808"/>
      <c r="D808"/>
      <c r="E808"/>
      <c r="F808"/>
      <c r="G808"/>
      <c r="H808"/>
      <c r="I808"/>
      <c r="J808"/>
    </row>
    <row r="809" spans="1:12" ht="39.6">
      <c r="A809" s="111" t="e">
        <f>COUNTIF(#REF!,CPU!C809)</f>
        <v>#REF!</v>
      </c>
      <c r="B809" s="236" t="s">
        <v>683</v>
      </c>
      <c r="C809" s="237">
        <v>88854</v>
      </c>
      <c r="D809" s="238" t="s">
        <v>684</v>
      </c>
      <c r="E809" s="239" t="s">
        <v>248</v>
      </c>
      <c r="F809" s="239" t="s">
        <v>231</v>
      </c>
      <c r="G809" s="240">
        <v>0.05</v>
      </c>
      <c r="H809" s="240">
        <v>0.04</v>
      </c>
      <c r="I809" s="239" t="s">
        <v>493</v>
      </c>
      <c r="J809" s="241">
        <v>41974</v>
      </c>
      <c r="K809" s="242">
        <f>SUM(K811:K811)</f>
        <v>4.4804080000000003E-2</v>
      </c>
      <c r="L809" s="164">
        <f>K809-H809</f>
        <v>4.8040800000000022E-3</v>
      </c>
    </row>
    <row r="810" spans="1:12" ht="26.4">
      <c r="C810" s="457" t="s">
        <v>268</v>
      </c>
      <c r="D810" s="113" t="s">
        <v>5</v>
      </c>
      <c r="E810" s="113" t="s">
        <v>223</v>
      </c>
      <c r="F810" s="113" t="s">
        <v>266</v>
      </c>
      <c r="G810" s="113" t="s">
        <v>494</v>
      </c>
      <c r="H810" s="113" t="s">
        <v>495</v>
      </c>
      <c r="I810" s="113" t="s">
        <v>496</v>
      </c>
      <c r="J810" s="113" t="s">
        <v>497</v>
      </c>
      <c r="K810" s="113" t="s">
        <v>498</v>
      </c>
    </row>
    <row r="811" spans="1:12" ht="26.4">
      <c r="C811" s="225">
        <v>36502</v>
      </c>
      <c r="D811" s="187" t="str">
        <f>VLOOKUP(C811,INSUMOS_SINAPI_12_14!$A$2:$H$5049,2,0)</f>
        <v>MOTOBOMBA CENTRIFUGA, MOTOR A GASOLINA, POTENCIA 5,42 HP, BOCAIS 1 1/2" X 1", DIAMETRO ROTOR 143 MM HM/Q = 6 MCA / 16,8 M3/H A 38 MCA / 6,6 M3/H</v>
      </c>
      <c r="E811" s="188" t="s">
        <v>246</v>
      </c>
      <c r="F811" s="189" t="str">
        <f>VLOOKUP(C811,INSUMOS_SINAPI_12_14!$A$2:$H$5049,4,0)</f>
        <v>UN</v>
      </c>
      <c r="G811" s="194">
        <v>12.14</v>
      </c>
      <c r="H811" s="194">
        <f>VLOOKUP(C811,INSUMOS_SINAPI_12_14!$A$2:$H$5049,6,0)</f>
        <v>2113.4</v>
      </c>
      <c r="I811" s="189">
        <v>2.12E-5</v>
      </c>
      <c r="J811" s="194">
        <v>1.7</v>
      </c>
      <c r="K811" s="194">
        <f t="shared" ref="K811" si="88">I811*H811</f>
        <v>4.4804080000000003E-2</v>
      </c>
    </row>
    <row r="812" spans="1:12">
      <c r="B812"/>
      <c r="C812"/>
      <c r="D812"/>
      <c r="E812"/>
      <c r="F812"/>
      <c r="G812"/>
      <c r="H812"/>
      <c r="I812"/>
      <c r="J812"/>
    </row>
    <row r="813" spans="1:12">
      <c r="B813"/>
      <c r="C813"/>
      <c r="D813"/>
      <c r="E813"/>
      <c r="F813"/>
      <c r="G813"/>
      <c r="H813"/>
      <c r="I813"/>
      <c r="J813"/>
    </row>
    <row r="814" spans="1:12" ht="39.6">
      <c r="A814" s="111" t="e">
        <f>COUNTIF(#REF!,CPU!C814)</f>
        <v>#REF!</v>
      </c>
      <c r="B814" s="236" t="s">
        <v>685</v>
      </c>
      <c r="C814" s="237">
        <v>5692</v>
      </c>
      <c r="D814" s="238" t="s">
        <v>686</v>
      </c>
      <c r="E814" s="239" t="s">
        <v>248</v>
      </c>
      <c r="F814" s="239" t="s">
        <v>231</v>
      </c>
      <c r="G814" s="240">
        <v>0.11</v>
      </c>
      <c r="H814" s="240">
        <v>0.1</v>
      </c>
      <c r="I814" s="239" t="s">
        <v>493</v>
      </c>
      <c r="J814" s="241">
        <v>41974</v>
      </c>
      <c r="K814" s="242">
        <f>SUM(K816:K816)</f>
        <v>0.1035566</v>
      </c>
      <c r="L814" s="164">
        <f>K814-H814</f>
        <v>3.5565999999999931E-3</v>
      </c>
    </row>
    <row r="815" spans="1:12" ht="26.4">
      <c r="C815" s="457" t="s">
        <v>268</v>
      </c>
      <c r="D815" s="113" t="s">
        <v>5</v>
      </c>
      <c r="E815" s="113" t="s">
        <v>223</v>
      </c>
      <c r="F815" s="113" t="s">
        <v>266</v>
      </c>
      <c r="G815" s="113" t="s">
        <v>494</v>
      </c>
      <c r="H815" s="113" t="s">
        <v>495</v>
      </c>
      <c r="I815" s="113" t="s">
        <v>496</v>
      </c>
      <c r="J815" s="113" t="s">
        <v>497</v>
      </c>
      <c r="K815" s="113" t="s">
        <v>498</v>
      </c>
    </row>
    <row r="816" spans="1:12" ht="26.4">
      <c r="C816" s="225">
        <v>36502</v>
      </c>
      <c r="D816" s="187" t="str">
        <f>VLOOKUP(C816,INSUMOS_SINAPI_12_14!$A$2:$H$5049,2,0)</f>
        <v>MOTOBOMBA CENTRIFUGA, MOTOR A GASOLINA, POTENCIA 5,42 HP, BOCAIS 1 1/2" X 1", DIAMETRO ROTOR 143 MM HM/Q = 6 MCA / 16,8 M3/H A 38 MCA / 6,6 M3/H</v>
      </c>
      <c r="E816" s="188" t="s">
        <v>246</v>
      </c>
      <c r="F816" s="189" t="str">
        <f>VLOOKUP(C816,INSUMOS_SINAPI_12_14!$A$2:$H$5049,4,0)</f>
        <v>UN</v>
      </c>
      <c r="G816" s="194">
        <v>12.14</v>
      </c>
      <c r="H816" s="194">
        <f>VLOOKUP(C816,INSUMOS_SINAPI_12_14!$A$2:$H$5049,6,0)</f>
        <v>2113.4</v>
      </c>
      <c r="I816" s="213">
        <v>4.8999999999999998E-5</v>
      </c>
      <c r="J816" s="194">
        <v>1.7</v>
      </c>
      <c r="K816" s="194">
        <f t="shared" ref="K816" si="89">I816*H816</f>
        <v>0.1035566</v>
      </c>
    </row>
    <row r="817" spans="1:12">
      <c r="B817"/>
      <c r="C817"/>
      <c r="D817"/>
      <c r="E817"/>
      <c r="F817"/>
      <c r="G817"/>
      <c r="H817"/>
      <c r="I817"/>
      <c r="J817"/>
    </row>
    <row r="818" spans="1:12">
      <c r="B818"/>
      <c r="C818"/>
      <c r="D818"/>
      <c r="E818"/>
      <c r="F818"/>
      <c r="G818"/>
      <c r="H818"/>
      <c r="I818"/>
      <c r="J818"/>
    </row>
    <row r="819" spans="1:12" ht="39.6">
      <c r="A819" s="111" t="e">
        <f>COUNTIF(#REF!,CPU!C819)</f>
        <v>#REF!</v>
      </c>
      <c r="B819" s="236" t="s">
        <v>687</v>
      </c>
      <c r="C819" s="237">
        <v>5693</v>
      </c>
      <c r="D819" s="238" t="s">
        <v>688</v>
      </c>
      <c r="E819" s="239" t="s">
        <v>248</v>
      </c>
      <c r="F819" s="239" t="s">
        <v>231</v>
      </c>
      <c r="G819" s="240">
        <v>3.87</v>
      </c>
      <c r="H819" s="240">
        <v>3.87</v>
      </c>
      <c r="I819" s="239" t="s">
        <v>493</v>
      </c>
      <c r="J819" s="241">
        <v>41974</v>
      </c>
      <c r="K819" s="242">
        <f>SUM(K821:K823)</f>
        <v>3.8719999999999999</v>
      </c>
      <c r="L819" s="164">
        <f>K819-H819</f>
        <v>1.9999999999997797E-3</v>
      </c>
    </row>
    <row r="820" spans="1:12" ht="26.4">
      <c r="C820" s="457" t="s">
        <v>268</v>
      </c>
      <c r="D820" s="113" t="s">
        <v>5</v>
      </c>
      <c r="E820" s="113" t="s">
        <v>223</v>
      </c>
      <c r="F820" s="113" t="s">
        <v>266</v>
      </c>
      <c r="G820" s="113" t="s">
        <v>494</v>
      </c>
      <c r="H820" s="113" t="s">
        <v>495</v>
      </c>
      <c r="I820" s="113" t="s">
        <v>496</v>
      </c>
      <c r="J820" s="113" t="s">
        <v>497</v>
      </c>
      <c r="K820" s="113" t="s">
        <v>498</v>
      </c>
    </row>
    <row r="821" spans="1:12">
      <c r="C821" s="225">
        <v>4222</v>
      </c>
      <c r="D821" s="187" t="str">
        <f>VLOOKUP(C821,INSUMOS_SINAPI_12_14!$A$2:$H$5049,2,0)</f>
        <v>GASOLINA COMUM</v>
      </c>
      <c r="E821" s="188" t="s">
        <v>246</v>
      </c>
      <c r="F821" s="189" t="str">
        <f>VLOOKUP(C821,INSUMOS_SINAPI_12_14!$A$2:$H$5049,4,0)</f>
        <v>L</v>
      </c>
      <c r="G821" s="194">
        <v>12.14</v>
      </c>
      <c r="H821" s="194">
        <f>VLOOKUP(C821,INSUMOS_SINAPI_12_14!$A$2:$H$5049,6,0)</f>
        <v>3.2</v>
      </c>
      <c r="I821" s="189">
        <v>1.21</v>
      </c>
      <c r="J821" s="194">
        <v>1.7</v>
      </c>
      <c r="K821" s="194">
        <f t="shared" ref="K821" si="90">I821*H821</f>
        <v>3.8719999999999999</v>
      </c>
    </row>
    <row r="822" spans="1:12">
      <c r="B822"/>
      <c r="C822"/>
      <c r="D822"/>
      <c r="E822"/>
      <c r="F822"/>
      <c r="G822"/>
      <c r="H822"/>
      <c r="I822"/>
      <c r="J822"/>
    </row>
    <row r="823" spans="1:12">
      <c r="B823"/>
      <c r="C823"/>
      <c r="D823"/>
      <c r="E823"/>
      <c r="F823"/>
      <c r="G823"/>
      <c r="H823"/>
      <c r="I823"/>
      <c r="J823"/>
    </row>
    <row r="824" spans="1:12" ht="26.4">
      <c r="A824" s="111" t="e">
        <f>COUNTIF(#REF!,CPU!C824)</f>
        <v>#REF!</v>
      </c>
      <c r="B824" s="236" t="s">
        <v>689</v>
      </c>
      <c r="C824" s="237">
        <v>73372</v>
      </c>
      <c r="D824" s="238" t="s">
        <v>572</v>
      </c>
      <c r="E824" s="239" t="s">
        <v>246</v>
      </c>
      <c r="F824" s="239" t="s">
        <v>492</v>
      </c>
      <c r="G824" s="240">
        <v>20.51</v>
      </c>
      <c r="H824" s="240">
        <v>20.5</v>
      </c>
      <c r="I824" s="239" t="s">
        <v>493</v>
      </c>
      <c r="J824" s="241">
        <v>41974</v>
      </c>
      <c r="K824" s="242">
        <f>SUM(K826:K827)</f>
        <v>20.504542999999998</v>
      </c>
      <c r="L824" s="164">
        <f>K824-H824</f>
        <v>4.5429999999981874E-3</v>
      </c>
    </row>
    <row r="825" spans="1:12" s="111" customFormat="1" ht="26.4">
      <c r="B825" s="145"/>
      <c r="C825" s="457" t="s">
        <v>268</v>
      </c>
      <c r="D825" s="113" t="s">
        <v>5</v>
      </c>
      <c r="E825" s="113" t="s">
        <v>223</v>
      </c>
      <c r="F825" s="113" t="s">
        <v>266</v>
      </c>
      <c r="G825" s="113" t="s">
        <v>494</v>
      </c>
      <c r="H825" s="113" t="s">
        <v>495</v>
      </c>
      <c r="I825" s="113" t="s">
        <v>496</v>
      </c>
      <c r="J825" s="113" t="s">
        <v>497</v>
      </c>
      <c r="K825" s="113" t="s">
        <v>498</v>
      </c>
    </row>
    <row r="826" spans="1:12">
      <c r="C826" s="225">
        <v>6189</v>
      </c>
      <c r="D826" s="158" t="str">
        <f>VLOOKUP(C826,INSUMOS_SINAPI_12_14!$A$2:$H$5049,2,0)</f>
        <v>TABUA MADEIRA 2A QUALIDADE 2,5 X 30,0CM (1 X 12") NAO APARELHADA</v>
      </c>
      <c r="E826" s="140" t="s">
        <v>235</v>
      </c>
      <c r="F826" s="160" t="str">
        <f>VLOOKUP(C826,INSUMOS_SINAPI_12_14!$A$2:$H$5049,4,0)</f>
        <v>M</v>
      </c>
      <c r="G826" s="185">
        <v>6.39</v>
      </c>
      <c r="H826" s="180">
        <f>VLOOKUP(C826,INSUMOS_SINAPI_12_14!$A$2:$H$5049,6,0)</f>
        <v>6.39</v>
      </c>
      <c r="I826" s="215">
        <v>1.6637</v>
      </c>
      <c r="J826" s="115">
        <v>10.64</v>
      </c>
      <c r="K826" s="180">
        <f t="shared" ref="K826:K827" si="91">I826*H826</f>
        <v>10.631043</v>
      </c>
    </row>
    <row r="827" spans="1:12">
      <c r="C827" s="225">
        <v>10567</v>
      </c>
      <c r="D827" s="158" t="str">
        <f>VLOOKUP(C827,INSUMOS_SINAPI_12_14!$A$2:$H$5049,2,0)</f>
        <v>TABUA MADEIRA 3A QUALIDADE 2,5 X 23,0CM (1 X 9") NAO APARELHADA</v>
      </c>
      <c r="E827" s="140" t="s">
        <v>235</v>
      </c>
      <c r="F827" s="160" t="str">
        <f>VLOOKUP(C827,INSUMOS_SINAPI_12_14!$A$2:$H$5049,4,0)</f>
        <v>M</v>
      </c>
      <c r="G827" s="185">
        <v>4.34</v>
      </c>
      <c r="H827" s="180">
        <f>VLOOKUP(C827,INSUMOS_SINAPI_12_14!$A$2:$H$5049,6,0)</f>
        <v>4.34</v>
      </c>
      <c r="I827" s="113">
        <v>2.2749999999999999</v>
      </c>
      <c r="J827" s="115">
        <v>9.8699999999999992</v>
      </c>
      <c r="K827" s="180">
        <f t="shared" si="91"/>
        <v>9.8734999999999999</v>
      </c>
    </row>
    <row r="828" spans="1:12">
      <c r="B828"/>
      <c r="C828"/>
      <c r="D828"/>
      <c r="E828"/>
      <c r="F828"/>
      <c r="G828"/>
      <c r="H828"/>
      <c r="I828"/>
      <c r="J828"/>
    </row>
    <row r="829" spans="1:12">
      <c r="B829"/>
      <c r="C829"/>
      <c r="D829"/>
      <c r="E829"/>
      <c r="F829"/>
      <c r="G829"/>
      <c r="H829"/>
      <c r="I829"/>
      <c r="J829"/>
    </row>
    <row r="830" spans="1:12" ht="26.4">
      <c r="A830" s="111" t="e">
        <f>COUNTIF(#REF!,CPU!C830)</f>
        <v>#REF!</v>
      </c>
      <c r="B830" s="236" t="s">
        <v>690</v>
      </c>
      <c r="C830" s="237">
        <v>73465</v>
      </c>
      <c r="D830" s="238" t="s">
        <v>574</v>
      </c>
      <c r="E830" s="239" t="s">
        <v>502</v>
      </c>
      <c r="F830" s="239" t="s">
        <v>492</v>
      </c>
      <c r="G830" s="240">
        <v>27.19</v>
      </c>
      <c r="H830" s="240">
        <v>25.04</v>
      </c>
      <c r="I830" s="239" t="s">
        <v>493</v>
      </c>
      <c r="J830" s="241">
        <v>41974</v>
      </c>
      <c r="K830" s="242">
        <f>SUM(K832:K838)</f>
        <v>25.037735000000001</v>
      </c>
      <c r="L830" s="164">
        <f>K830-H830</f>
        <v>-2.264999999997741E-3</v>
      </c>
    </row>
    <row r="831" spans="1:12" s="111" customFormat="1" ht="26.4">
      <c r="B831" s="145"/>
      <c r="C831" s="457" t="s">
        <v>268</v>
      </c>
      <c r="D831" s="113" t="s">
        <v>5</v>
      </c>
      <c r="E831" s="113" t="s">
        <v>223</v>
      </c>
      <c r="F831" s="113" t="s">
        <v>266</v>
      </c>
      <c r="G831" s="113" t="s">
        <v>494</v>
      </c>
      <c r="H831" s="113" t="s">
        <v>495</v>
      </c>
      <c r="I831" s="113" t="s">
        <v>496</v>
      </c>
      <c r="J831" s="113" t="s">
        <v>497</v>
      </c>
      <c r="K831" s="113" t="s">
        <v>498</v>
      </c>
    </row>
    <row r="832" spans="1:12">
      <c r="C832" s="225">
        <v>88297</v>
      </c>
      <c r="D832" s="196" t="str">
        <f>VLOOKUP(C832,SERVIÇOS_SINAPI_12_14!$A$2:$H$5049,2,0)</f>
        <v>OPERADOR DE MÁQUINAS E EQUIPAMENTOS COM ENCARGOS COMPLEMENTARES</v>
      </c>
      <c r="E832" s="189" t="s">
        <v>246</v>
      </c>
      <c r="F832" s="189" t="str">
        <f>VLOOKUP(C832,SERVIÇOS_SINAPI_12_14!$A$2:$H$5049,4,0)</f>
        <v>H</v>
      </c>
      <c r="G832" s="194">
        <v>15.63</v>
      </c>
      <c r="H832" s="194">
        <f>VLOOKUP(C832,SERVIÇOS_SINAPI_12_14!$A$2:$H$5049,6,0)</f>
        <v>13.98</v>
      </c>
      <c r="I832" s="189">
        <v>9.75E-3</v>
      </c>
      <c r="J832" s="194">
        <v>0.15</v>
      </c>
      <c r="K832" s="194">
        <f t="shared" ref="K832:K836" si="92">I832*H832</f>
        <v>0.13630500000000001</v>
      </c>
    </row>
    <row r="833" spans="1:12">
      <c r="C833" s="225">
        <v>88309</v>
      </c>
      <c r="D833" s="196" t="str">
        <f>VLOOKUP(C833,SERVIÇOS_SINAPI_12_14!$A$2:$H$5049,2,0)</f>
        <v>PEDREIRO COM ENCARGOS COMPLEMENTARES</v>
      </c>
      <c r="E833" s="189" t="s">
        <v>246</v>
      </c>
      <c r="F833" s="189" t="str">
        <f>VLOOKUP(C833,SERVIÇOS_SINAPI_12_14!$A$2:$H$5049,4,0)</f>
        <v>H</v>
      </c>
      <c r="G833" s="194">
        <v>15.32</v>
      </c>
      <c r="H833" s="194">
        <f>VLOOKUP(C833,SERVIÇOS_SINAPI_12_14!$A$2:$H$5049,6,0)</f>
        <v>13.77</v>
      </c>
      <c r="I833" s="189">
        <v>0.8</v>
      </c>
      <c r="J833" s="194">
        <v>12.26</v>
      </c>
      <c r="K833" s="194">
        <f t="shared" si="92"/>
        <v>11.016</v>
      </c>
    </row>
    <row r="834" spans="1:12">
      <c r="C834" s="225">
        <v>88316</v>
      </c>
      <c r="D834" s="196" t="str">
        <f>VLOOKUP(C834,SERVIÇOS_SINAPI_12_14!$A$2:$H$5049,2,0)</f>
        <v>SERVENTE COM ENCARGOS COMPLEMENTARES</v>
      </c>
      <c r="E834" s="189" t="s">
        <v>246</v>
      </c>
      <c r="F834" s="189" t="str">
        <f>VLOOKUP(C834,SERVIÇOS_SINAPI_12_14!$A$2:$H$5049,4,0)</f>
        <v>H</v>
      </c>
      <c r="G834" s="194">
        <v>12.14</v>
      </c>
      <c r="H834" s="194">
        <f>VLOOKUP(C834,SERVIÇOS_SINAPI_12_14!$A$2:$H$5049,6,0)</f>
        <v>11.02</v>
      </c>
      <c r="I834" s="189">
        <v>0.80300000000000005</v>
      </c>
      <c r="J834" s="194">
        <v>9.75</v>
      </c>
      <c r="K834" s="194">
        <f t="shared" si="92"/>
        <v>8.8490599999999997</v>
      </c>
    </row>
    <row r="835" spans="1:12" ht="39.6">
      <c r="C835" s="225">
        <v>88830</v>
      </c>
      <c r="D835" s="196" t="str">
        <f>VLOOKUP(C835,SERVIÇOS_SINAPI_12_14!$A$2:$H$5049,2,0)</f>
        <v>BETONEIRA CAPACIDADE NOMINAL DE 400 L, CAPACIDADE DE MISTURA 310 L, MOTOR ELÉTRICO TRIFÁSICO POTÊNCIA DE 2 HP, SEM CARREGADOR - CHP DIURNO. AF_10/2014</v>
      </c>
      <c r="E835" s="189" t="s">
        <v>248</v>
      </c>
      <c r="F835" s="189" t="str">
        <f>VLOOKUP(C835,SERVIÇOS_SINAPI_12_14!$A$2:$H$5049,4,0)</f>
        <v>CHP</v>
      </c>
      <c r="G835" s="194">
        <v>1.1499999999999999</v>
      </c>
      <c r="H835" s="194">
        <f>VLOOKUP(C835,SERVIÇOS_SINAPI_12_14!$A$2:$H$5049,6,0)</f>
        <v>1.1399999999999999</v>
      </c>
      <c r="I835" s="189">
        <v>9.75E-3</v>
      </c>
      <c r="J835" s="194">
        <v>0.01</v>
      </c>
      <c r="K835" s="194">
        <f t="shared" si="92"/>
        <v>1.1115E-2</v>
      </c>
    </row>
    <row r="836" spans="1:12" ht="39.6">
      <c r="C836" s="225">
        <v>88831</v>
      </c>
      <c r="D836" s="196" t="str">
        <f>VLOOKUP(C836,SERVIÇOS_SINAPI_12_14!$A$2:$H$5049,2,0)</f>
        <v>BETONEIRA CAPACIDADE NOMINAL DE 400 L, CAPACIDADE DE MISTURA 310 L, MOTOR ELÉTRICO TRIFÁSICO POTÊNCIA DE 2 HP, SEM CARREGADOR - CHI DIUIRNO. AF_10/2014</v>
      </c>
      <c r="E836" s="189" t="s">
        <v>248</v>
      </c>
      <c r="F836" s="189" t="str">
        <f>VLOOKUP(C836,SERVIÇOS_SINAPI_12_14!$A$2:$H$5049,4,0)</f>
        <v>CHI</v>
      </c>
      <c r="G836" s="194">
        <v>1.1499999999999999</v>
      </c>
      <c r="H836" s="194">
        <f>VLOOKUP(C836,SERVIÇOS_SINAPI_12_14!$A$2:$H$5049,6,0)</f>
        <v>0.26</v>
      </c>
      <c r="I836" s="189">
        <v>3.0000000000000001E-3</v>
      </c>
      <c r="J836" s="194">
        <v>0</v>
      </c>
      <c r="K836" s="194">
        <f t="shared" si="92"/>
        <v>7.8000000000000009E-4</v>
      </c>
    </row>
    <row r="837" spans="1:12">
      <c r="C837" s="225">
        <v>367</v>
      </c>
      <c r="D837" s="183" t="str">
        <f>VLOOKUP(C837,INSUMOS_SINAPI_12_14!$A$2:$H$5049,2,0)</f>
        <v>AREIA GROSSA - POSTO JAZIDA/FORNECEDOR (SEM FRETE)</v>
      </c>
      <c r="E837" s="113" t="s">
        <v>235</v>
      </c>
      <c r="F837" s="121" t="str">
        <f>VLOOKUP(C837,INSUMOS_SINAPI_12_14!$A$2:$H$5049,4,0)</f>
        <v>M³</v>
      </c>
      <c r="G837" s="115">
        <v>37.5</v>
      </c>
      <c r="H837" s="180">
        <f>VLOOKUP(C837,INSUMOS_SINAPI_12_14!$A$2:$H$5049,6,0)</f>
        <v>37.5</v>
      </c>
      <c r="I837" s="113">
        <v>1.7250000000000001E-2</v>
      </c>
      <c r="J837" s="115">
        <v>0.65</v>
      </c>
      <c r="K837" s="180">
        <f t="shared" ref="K837:K838" si="93">I837*H837</f>
        <v>0.64687500000000009</v>
      </c>
    </row>
    <row r="838" spans="1:12">
      <c r="C838" s="225">
        <v>1379</v>
      </c>
      <c r="D838" s="183" t="str">
        <f>VLOOKUP(C838,INSUMOS_SINAPI_12_14!$A$2:$H$5049,2,0)</f>
        <v>CIMENTO PORTLAND COMPOSTO CP II-32</v>
      </c>
      <c r="E838" s="113" t="s">
        <v>235</v>
      </c>
      <c r="F838" s="121" t="str">
        <f>VLOOKUP(C838,INSUMOS_SINAPI_12_14!$A$2:$H$5049,4,0)</f>
        <v>KG</v>
      </c>
      <c r="G838" s="115">
        <v>0.64</v>
      </c>
      <c r="H838" s="180">
        <f>VLOOKUP(C838,INSUMOS_SINAPI_12_14!$A$2:$H$5049,6,0)</f>
        <v>0.64</v>
      </c>
      <c r="I838" s="113">
        <v>6.84</v>
      </c>
      <c r="J838" s="115">
        <v>4.38</v>
      </c>
      <c r="K838" s="180">
        <f t="shared" si="93"/>
        <v>4.3776000000000002</v>
      </c>
    </row>
    <row r="839" spans="1:12">
      <c r="B839"/>
      <c r="C839"/>
      <c r="D839"/>
      <c r="E839"/>
      <c r="F839"/>
      <c r="G839"/>
      <c r="H839"/>
      <c r="I839"/>
      <c r="J839"/>
    </row>
    <row r="840" spans="1:12">
      <c r="B840"/>
      <c r="C840"/>
      <c r="D840"/>
      <c r="E840"/>
      <c r="F840"/>
      <c r="G840"/>
      <c r="H840"/>
      <c r="I840"/>
      <c r="J840"/>
    </row>
    <row r="841" spans="1:12" ht="52.8">
      <c r="A841" s="111" t="e">
        <f>COUNTIF(#REF!,CPU!C841)</f>
        <v>#REF!</v>
      </c>
      <c r="B841" s="236" t="s">
        <v>691</v>
      </c>
      <c r="C841" s="237">
        <v>5877</v>
      </c>
      <c r="D841" s="238" t="s">
        <v>692</v>
      </c>
      <c r="E841" s="239" t="s">
        <v>248</v>
      </c>
      <c r="F841" s="239" t="s">
        <v>254</v>
      </c>
      <c r="G841" s="240">
        <v>31.7</v>
      </c>
      <c r="H841" s="240">
        <v>30.13</v>
      </c>
      <c r="I841" s="239" t="s">
        <v>493</v>
      </c>
      <c r="J841" s="241">
        <v>41974</v>
      </c>
      <c r="K841" s="242">
        <f>SUM(K843:K845)</f>
        <v>30.13</v>
      </c>
      <c r="L841" s="164">
        <f>K841-H841</f>
        <v>0</v>
      </c>
    </row>
    <row r="842" spans="1:12" ht="26.4">
      <c r="C842" s="457" t="s">
        <v>268</v>
      </c>
      <c r="D842" s="113" t="s">
        <v>5</v>
      </c>
      <c r="E842" s="113" t="s">
        <v>223</v>
      </c>
      <c r="F842" s="113" t="s">
        <v>266</v>
      </c>
      <c r="G842" s="113" t="s">
        <v>494</v>
      </c>
      <c r="H842" s="113" t="s">
        <v>495</v>
      </c>
      <c r="I842" s="113" t="s">
        <v>496</v>
      </c>
      <c r="J842" s="113" t="s">
        <v>497</v>
      </c>
      <c r="K842" s="113" t="s">
        <v>498</v>
      </c>
    </row>
    <row r="843" spans="1:12">
      <c r="C843" s="225">
        <v>88294</v>
      </c>
      <c r="D843" s="196" t="str">
        <f>VLOOKUP(C843,SERVIÇOS_SINAPI_12_14!$A$2:$H$5049,2,0)</f>
        <v>OPERADOR DE ESCAVADEIRA COM ENCARGOS COMPLEMENTARES</v>
      </c>
      <c r="E843" s="138" t="s">
        <v>246</v>
      </c>
      <c r="F843" s="189" t="str">
        <f>VLOOKUP(C843,SERVIÇOS_SINAPI_12_14!$A$2:$H$5049,4,0)</f>
        <v>H</v>
      </c>
      <c r="G843" s="184">
        <v>15.04</v>
      </c>
      <c r="H843" s="194">
        <f>VLOOKUP(C843,SERVIÇOS_SINAPI_12_14!$A$2:$H$5049,6,0)</f>
        <v>13.47</v>
      </c>
      <c r="I843" s="189">
        <v>1</v>
      </c>
      <c r="J843" s="184">
        <v>15.04</v>
      </c>
      <c r="K843" s="194">
        <f t="shared" ref="K843" si="94">I843*H843</f>
        <v>13.47</v>
      </c>
    </row>
    <row r="844" spans="1:12" ht="52.8">
      <c r="C844" s="225">
        <v>89011</v>
      </c>
      <c r="D844" s="196" t="s">
        <v>693</v>
      </c>
      <c r="E844" s="188" t="s">
        <v>248</v>
      </c>
      <c r="F844" s="189" t="s">
        <v>231</v>
      </c>
      <c r="G844" s="194">
        <v>13.6</v>
      </c>
      <c r="H844" s="194">
        <v>13.6</v>
      </c>
      <c r="I844" s="189">
        <v>1</v>
      </c>
      <c r="J844" s="194">
        <v>13.6</v>
      </c>
      <c r="K844" s="194">
        <v>13.6</v>
      </c>
    </row>
    <row r="845" spans="1:12" ht="52.8">
      <c r="C845" s="225">
        <v>89012</v>
      </c>
      <c r="D845" s="196" t="s">
        <v>694</v>
      </c>
      <c r="E845" s="188" t="s">
        <v>248</v>
      </c>
      <c r="F845" s="189" t="s">
        <v>231</v>
      </c>
      <c r="G845" s="194">
        <v>3.06</v>
      </c>
      <c r="H845" s="194">
        <v>3.06</v>
      </c>
      <c r="I845" s="189">
        <v>1</v>
      </c>
      <c r="J845" s="194">
        <v>3.06</v>
      </c>
      <c r="K845" s="194">
        <v>3.06</v>
      </c>
    </row>
    <row r="846" spans="1:12">
      <c r="B846"/>
      <c r="C846"/>
      <c r="D846"/>
      <c r="E846"/>
      <c r="F846"/>
      <c r="G846"/>
      <c r="H846"/>
      <c r="I846"/>
      <c r="J846"/>
    </row>
    <row r="847" spans="1:12">
      <c r="B847"/>
      <c r="C847"/>
      <c r="D847"/>
      <c r="E847"/>
      <c r="F847"/>
      <c r="G847"/>
      <c r="H847"/>
      <c r="I847"/>
      <c r="J847"/>
    </row>
    <row r="848" spans="1:12" ht="52.8">
      <c r="A848" s="111" t="e">
        <f>COUNTIF(#REF!,CPU!C848)</f>
        <v>#REF!</v>
      </c>
      <c r="B848" s="236" t="s">
        <v>695</v>
      </c>
      <c r="C848" s="237">
        <v>5875</v>
      </c>
      <c r="D848" s="238" t="s">
        <v>696</v>
      </c>
      <c r="E848" s="239" t="s">
        <v>248</v>
      </c>
      <c r="F848" s="239" t="s">
        <v>249</v>
      </c>
      <c r="G848" s="240">
        <v>79.16</v>
      </c>
      <c r="H848" s="240">
        <v>77.599999999999994</v>
      </c>
      <c r="I848" s="239" t="s">
        <v>493</v>
      </c>
      <c r="J848" s="241">
        <v>41974</v>
      </c>
      <c r="K848" s="242">
        <f>SUM(K850:K854)</f>
        <v>77.603470000000002</v>
      </c>
      <c r="L848" s="164">
        <f>K848-H848</f>
        <v>3.4700000000071896E-3</v>
      </c>
    </row>
    <row r="849" spans="1:12" s="111" customFormat="1" ht="26.4">
      <c r="B849" s="145"/>
      <c r="C849" s="457" t="s">
        <v>268</v>
      </c>
      <c r="D849" s="121" t="s">
        <v>5</v>
      </c>
      <c r="E849" s="121" t="s">
        <v>223</v>
      </c>
      <c r="F849" s="121" t="s">
        <v>266</v>
      </c>
      <c r="G849" s="121" t="s">
        <v>494</v>
      </c>
      <c r="H849" s="121" t="s">
        <v>495</v>
      </c>
      <c r="I849" s="121" t="s">
        <v>496</v>
      </c>
      <c r="J849" s="121" t="s">
        <v>497</v>
      </c>
      <c r="K849" s="121" t="s">
        <v>498</v>
      </c>
    </row>
    <row r="850" spans="1:12" ht="52.8">
      <c r="C850" s="225">
        <v>5735</v>
      </c>
      <c r="D850" s="196"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188" t="s">
        <v>248</v>
      </c>
      <c r="F850" s="189" t="str">
        <f>VLOOKUP(C850,SERVIÇOS_SINAPI_12_14!$A$2:$H$5049,4,0)</f>
        <v>H</v>
      </c>
      <c r="G850" s="190">
        <v>14.87</v>
      </c>
      <c r="H850" s="194">
        <f>VLOOKUP(C850,SERVIÇOS_SINAPI_12_14!$A$2:$H$5049,6,0)</f>
        <v>14.87</v>
      </c>
      <c r="I850" s="189">
        <v>1</v>
      </c>
      <c r="J850" s="194">
        <v>14.87</v>
      </c>
      <c r="K850" s="194">
        <f t="shared" ref="K850:K854" si="95">I850*H850</f>
        <v>14.87</v>
      </c>
    </row>
    <row r="851" spans="1:12" ht="52.8">
      <c r="C851" s="225">
        <v>5736</v>
      </c>
      <c r="D851" s="196"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188" t="s">
        <v>248</v>
      </c>
      <c r="F851" s="189" t="str">
        <f>VLOOKUP(C851,SERVIÇOS_SINAPI_12_14!$A$2:$H$5049,4,0)</f>
        <v>H</v>
      </c>
      <c r="G851" s="190">
        <v>32.590000000000003</v>
      </c>
      <c r="H851" s="194">
        <f>VLOOKUP(C851,SERVIÇOS_SINAPI_12_14!$A$2:$H$5049,6,0)</f>
        <v>32.590000000000003</v>
      </c>
      <c r="I851" s="189">
        <v>1</v>
      </c>
      <c r="J851" s="194">
        <v>32.590000000000003</v>
      </c>
      <c r="K851" s="194">
        <f t="shared" si="95"/>
        <v>32.590000000000003</v>
      </c>
    </row>
    <row r="852" spans="1:12">
      <c r="C852" s="225">
        <v>88294</v>
      </c>
      <c r="D852" s="196" t="str">
        <f>VLOOKUP(C852,SERVIÇOS_SINAPI_12_14!$A$2:$H$5049,2,0)</f>
        <v>OPERADOR DE ESCAVADEIRA COM ENCARGOS COMPLEMENTARES</v>
      </c>
      <c r="E852" s="188" t="s">
        <v>246</v>
      </c>
      <c r="F852" s="189" t="str">
        <f>VLOOKUP(C852,SERVIÇOS_SINAPI_12_14!$A$2:$H$5049,4,0)</f>
        <v>H</v>
      </c>
      <c r="G852" s="190">
        <v>15.04</v>
      </c>
      <c r="H852" s="194">
        <f>VLOOKUP(C852,SERVIÇOS_SINAPI_12_14!$A$2:$H$5049,6,0)</f>
        <v>13.47</v>
      </c>
      <c r="I852" s="212">
        <v>1.0009999999999999</v>
      </c>
      <c r="J852" s="194">
        <v>15.04</v>
      </c>
      <c r="K852" s="194">
        <f t="shared" si="95"/>
        <v>13.483469999999999</v>
      </c>
    </row>
    <row r="853" spans="1:12" ht="52.8">
      <c r="C853" s="225">
        <v>89011</v>
      </c>
      <c r="D853" s="196"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188" t="s">
        <v>248</v>
      </c>
      <c r="F853" s="189" t="str">
        <f>VLOOKUP(C853,SERVIÇOS_SINAPI_12_14!$A$2:$H$5049,4,0)</f>
        <v>H</v>
      </c>
      <c r="G853" s="190">
        <v>13.6</v>
      </c>
      <c r="H853" s="194">
        <f>VLOOKUP(C853,SERVIÇOS_SINAPI_12_14!$A$2:$H$5049,6,0)</f>
        <v>13.6</v>
      </c>
      <c r="I853" s="189">
        <v>1</v>
      </c>
      <c r="J853" s="194">
        <v>13.6</v>
      </c>
      <c r="K853" s="194">
        <f t="shared" si="95"/>
        <v>13.6</v>
      </c>
    </row>
    <row r="854" spans="1:12" ht="52.8">
      <c r="C854" s="225">
        <v>89012</v>
      </c>
      <c r="D854" s="196"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188" t="s">
        <v>248</v>
      </c>
      <c r="F854" s="189" t="str">
        <f>VLOOKUP(C854,SERVIÇOS_SINAPI_12_14!$A$2:$H$5049,4,0)</f>
        <v>H</v>
      </c>
      <c r="G854" s="190">
        <v>3.06</v>
      </c>
      <c r="H854" s="194">
        <f>VLOOKUP(C854,SERVIÇOS_SINAPI_12_14!$A$2:$H$5049,6,0)</f>
        <v>3.06</v>
      </c>
      <c r="I854" s="189">
        <v>1</v>
      </c>
      <c r="J854" s="194">
        <v>3.06</v>
      </c>
      <c r="K854" s="194">
        <f t="shared" si="95"/>
        <v>3.06</v>
      </c>
    </row>
    <row r="855" spans="1:12">
      <c r="B855"/>
      <c r="C855"/>
      <c r="D855"/>
      <c r="E855"/>
      <c r="F855"/>
      <c r="G855"/>
      <c r="H855"/>
      <c r="I855"/>
      <c r="J855"/>
    </row>
    <row r="856" spans="1:12">
      <c r="B856"/>
      <c r="C856"/>
      <c r="D856"/>
      <c r="E856"/>
      <c r="F856"/>
      <c r="G856"/>
      <c r="H856"/>
      <c r="I856"/>
      <c r="J856"/>
    </row>
    <row r="857" spans="1:12" ht="52.8">
      <c r="A857" s="111" t="e">
        <f>COUNTIF(#REF!,CPU!C857)</f>
        <v>#REF!</v>
      </c>
      <c r="B857" s="236" t="s">
        <v>697</v>
      </c>
      <c r="C857" s="237">
        <v>89011</v>
      </c>
      <c r="D857" s="238" t="s">
        <v>693</v>
      </c>
      <c r="E857" s="239" t="s">
        <v>248</v>
      </c>
      <c r="F857" s="239" t="s">
        <v>231</v>
      </c>
      <c r="G857" s="240">
        <v>13.6</v>
      </c>
      <c r="H857" s="240">
        <v>13.6</v>
      </c>
      <c r="I857" s="239" t="s">
        <v>493</v>
      </c>
      <c r="J857" s="241">
        <v>41974</v>
      </c>
      <c r="K857" s="242">
        <f>SUM(K859:K861)</f>
        <v>13.6</v>
      </c>
      <c r="L857" s="164">
        <f>K857-H857</f>
        <v>0</v>
      </c>
    </row>
    <row r="858" spans="1:12" ht="26.4">
      <c r="C858" s="457" t="s">
        <v>268</v>
      </c>
      <c r="D858" s="121" t="s">
        <v>5</v>
      </c>
      <c r="E858" s="121" t="s">
        <v>223</v>
      </c>
      <c r="F858" s="121" t="s">
        <v>266</v>
      </c>
      <c r="G858" s="121" t="s">
        <v>494</v>
      </c>
      <c r="H858" s="121" t="s">
        <v>495</v>
      </c>
      <c r="I858" s="121" t="s">
        <v>496</v>
      </c>
      <c r="J858" s="121" t="s">
        <v>497</v>
      </c>
      <c r="K858" s="121" t="s">
        <v>498</v>
      </c>
    </row>
    <row r="859" spans="1:12" ht="39.6">
      <c r="C859" s="225">
        <v>6046</v>
      </c>
      <c r="D859" s="196" t="str">
        <f>VLOOKUP(C859,INSUMOS_SINAPI_12_14!$A$2:$H$5049,2,0)</f>
        <v>RETROESCAVADEIRA SOBRE RODAS COM CARREGADEIRA, TRACAO 4 X 4, POTENCIA LIQUIDA 72 HP, PESO OPERACIONAL MINIMO DE 7140 KG, CAPACIDADE MINIMA DA CARREGADEIRA DE 0,79 M3 E DA RETROESCAVADEIRA MINIMA DE 0,18 M3, PRO</v>
      </c>
      <c r="E859" s="188" t="s">
        <v>248</v>
      </c>
      <c r="F859" s="189" t="str">
        <f>VLOOKUP(C859,INSUMOS_SINAPI_12_14!$A$2:$H$5049,4,0)</f>
        <v>UN</v>
      </c>
      <c r="G859" s="190">
        <v>14.87</v>
      </c>
      <c r="H859" s="194">
        <f>VLOOKUP(C859,INSUMOS_SINAPI_12_14!$A$2:$H$5049,6,0)</f>
        <v>212500</v>
      </c>
      <c r="I859" s="189">
        <v>6.3999999999999997E-5</v>
      </c>
      <c r="J859" s="194">
        <v>14.87</v>
      </c>
      <c r="K859" s="194">
        <f t="shared" ref="K859" si="96">I859*H859</f>
        <v>13.6</v>
      </c>
    </row>
    <row r="860" spans="1:12">
      <c r="B860"/>
      <c r="C860"/>
      <c r="D860"/>
      <c r="E860"/>
      <c r="F860"/>
      <c r="G860"/>
      <c r="H860"/>
      <c r="I860"/>
      <c r="J860"/>
    </row>
    <row r="861" spans="1:12">
      <c r="B861"/>
      <c r="C861"/>
      <c r="D861"/>
      <c r="E861"/>
      <c r="F861"/>
      <c r="G861"/>
      <c r="H861"/>
      <c r="I861"/>
      <c r="J861"/>
    </row>
    <row r="862" spans="1:12" ht="52.8">
      <c r="A862" s="111" t="e">
        <f>COUNTIF(#REF!,CPU!C862)</f>
        <v>#REF!</v>
      </c>
      <c r="B862" s="236" t="s">
        <v>698</v>
      </c>
      <c r="C862" s="237">
        <v>89012</v>
      </c>
      <c r="D862" s="238" t="s">
        <v>694</v>
      </c>
      <c r="E862" s="239" t="s">
        <v>248</v>
      </c>
      <c r="F862" s="239" t="s">
        <v>231</v>
      </c>
      <c r="G862" s="240">
        <v>3.06</v>
      </c>
      <c r="H862" s="240">
        <v>3.06</v>
      </c>
      <c r="I862" s="239" t="s">
        <v>493</v>
      </c>
      <c r="J862" s="241">
        <v>41974</v>
      </c>
      <c r="K862" s="242">
        <f>SUM(K864:K866)</f>
        <v>3.06</v>
      </c>
      <c r="L862" s="164">
        <f>K862-H862</f>
        <v>0</v>
      </c>
    </row>
    <row r="863" spans="1:12" ht="26.4">
      <c r="C863" s="457" t="s">
        <v>268</v>
      </c>
      <c r="D863" s="121" t="s">
        <v>5</v>
      </c>
      <c r="E863" s="121" t="s">
        <v>223</v>
      </c>
      <c r="F863" s="121" t="s">
        <v>266</v>
      </c>
      <c r="G863" s="121" t="s">
        <v>494</v>
      </c>
      <c r="H863" s="121" t="s">
        <v>495</v>
      </c>
      <c r="I863" s="121" t="s">
        <v>496</v>
      </c>
      <c r="J863" s="121" t="s">
        <v>497</v>
      </c>
      <c r="K863" s="121" t="s">
        <v>498</v>
      </c>
    </row>
    <row r="864" spans="1:12" ht="39.6">
      <c r="C864" s="225">
        <v>6046</v>
      </c>
      <c r="D864" s="196" t="str">
        <f>VLOOKUP(C864,INSUMOS_SINAPI_12_14!$A$2:$H$5049,2,0)</f>
        <v>RETROESCAVADEIRA SOBRE RODAS COM CARREGADEIRA, TRACAO 4 X 4, POTENCIA LIQUIDA 72 HP, PESO OPERACIONAL MINIMO DE 7140 KG, CAPACIDADE MINIMA DA CARREGADEIRA DE 0,79 M3 E DA RETROESCAVADEIRA MINIMA DE 0,18 M3, PRO</v>
      </c>
      <c r="E864" s="188" t="s">
        <v>248</v>
      </c>
      <c r="F864" s="189" t="str">
        <f>VLOOKUP(C864,INSUMOS_SINAPI_12_14!$A$2:$H$5049,4,0)</f>
        <v>UN</v>
      </c>
      <c r="G864" s="190">
        <v>14.87</v>
      </c>
      <c r="H864" s="194">
        <f>VLOOKUP(C864,INSUMOS_SINAPI_12_14!$A$2:$H$5049,6,0)</f>
        <v>212500</v>
      </c>
      <c r="I864" s="189">
        <v>1.4399999999999999E-5</v>
      </c>
      <c r="J864" s="194">
        <v>14.87</v>
      </c>
      <c r="K864" s="194">
        <f t="shared" ref="K864" si="97">I864*H864</f>
        <v>3.06</v>
      </c>
    </row>
    <row r="865" spans="1:12">
      <c r="B865"/>
      <c r="C865"/>
      <c r="D865"/>
      <c r="E865"/>
      <c r="F865"/>
      <c r="G865"/>
      <c r="H865"/>
      <c r="I865"/>
      <c r="J865"/>
    </row>
    <row r="866" spans="1:12">
      <c r="B866"/>
      <c r="C866"/>
      <c r="D866"/>
      <c r="E866"/>
      <c r="F866"/>
      <c r="G866"/>
      <c r="H866"/>
      <c r="I866"/>
      <c r="J866"/>
    </row>
    <row r="867" spans="1:12" ht="52.8">
      <c r="A867" s="111" t="e">
        <f>COUNTIF(#REF!,CPU!C867)</f>
        <v>#REF!</v>
      </c>
      <c r="B867" s="236" t="s">
        <v>699</v>
      </c>
      <c r="C867" s="237">
        <v>5735</v>
      </c>
      <c r="D867" s="238" t="s">
        <v>700</v>
      </c>
      <c r="E867" s="239" t="s">
        <v>248</v>
      </c>
      <c r="F867" s="239" t="s">
        <v>231</v>
      </c>
      <c r="G867" s="240">
        <v>14.87</v>
      </c>
      <c r="H867" s="240">
        <v>14.87</v>
      </c>
      <c r="I867" s="239" t="s">
        <v>493</v>
      </c>
      <c r="J867" s="241">
        <v>41974</v>
      </c>
      <c r="K867" s="242">
        <f>SUM(K869:K869)</f>
        <v>14.874999999999998</v>
      </c>
      <c r="L867" s="164">
        <f>K867-H867</f>
        <v>4.9999999999990052E-3</v>
      </c>
    </row>
    <row r="868" spans="1:12" ht="26.4">
      <c r="C868" s="457" t="s">
        <v>268</v>
      </c>
      <c r="D868" s="113" t="s">
        <v>5</v>
      </c>
      <c r="E868" s="113" t="s">
        <v>223</v>
      </c>
      <c r="F868" s="113" t="s">
        <v>266</v>
      </c>
      <c r="G868" s="113" t="s">
        <v>494</v>
      </c>
      <c r="H868" s="113" t="s">
        <v>495</v>
      </c>
      <c r="I868" s="113" t="s">
        <v>496</v>
      </c>
      <c r="J868" s="113" t="s">
        <v>497</v>
      </c>
      <c r="K868" s="113" t="s">
        <v>498</v>
      </c>
    </row>
    <row r="869" spans="1:12" ht="39.6">
      <c r="C869" s="225">
        <v>6046</v>
      </c>
      <c r="D869" s="196" t="str">
        <f>VLOOKUP(C869,INSUMOS_SINAPI_12_14!$A$2:$H$5049,2,0)</f>
        <v>RETROESCAVADEIRA SOBRE RODAS COM CARREGADEIRA, TRACAO 4 X 4, POTENCIA LIQUIDA 72 HP, PESO OPERACIONAL MINIMO DE 7140 KG, CAPACIDADE MINIMA DA CARREGADEIRA DE 0,79 M3 E DA RETROESCAVADEIRA MINIMA DE 0,18 M3, PRO</v>
      </c>
      <c r="E869" s="189" t="s">
        <v>246</v>
      </c>
      <c r="F869" s="189" t="str">
        <f>VLOOKUP(C869,INSUMOS_SINAPI_12_14!$A$2:$H$5049,4,0)</f>
        <v>UN</v>
      </c>
      <c r="G869" s="194">
        <v>12.48</v>
      </c>
      <c r="H869" s="194">
        <f>VLOOKUP(C869,INSUMOS_SINAPI_12_14!$A$2:$H$5049,6,0)</f>
        <v>212500</v>
      </c>
      <c r="I869" s="189">
        <v>6.9999999999999994E-5</v>
      </c>
      <c r="J869" s="194">
        <v>18.47</v>
      </c>
      <c r="K869" s="194">
        <f t="shared" ref="K869" si="98">I869*H869</f>
        <v>14.874999999999998</v>
      </c>
    </row>
    <row r="870" spans="1:12">
      <c r="B870"/>
      <c r="C870"/>
      <c r="D870"/>
      <c r="E870"/>
      <c r="F870"/>
      <c r="G870"/>
      <c r="H870"/>
      <c r="I870"/>
      <c r="J870"/>
    </row>
    <row r="871" spans="1:12">
      <c r="B871"/>
      <c r="C871"/>
      <c r="D871"/>
      <c r="E871"/>
      <c r="F871"/>
      <c r="G871"/>
      <c r="H871"/>
      <c r="I871"/>
      <c r="J871"/>
    </row>
    <row r="872" spans="1:12" ht="52.8">
      <c r="A872" s="111" t="e">
        <f>COUNTIF(#REF!,CPU!C872)</f>
        <v>#REF!</v>
      </c>
      <c r="B872" s="236" t="s">
        <v>701</v>
      </c>
      <c r="C872" s="237">
        <v>5736</v>
      </c>
      <c r="D872" s="238" t="s">
        <v>702</v>
      </c>
      <c r="E872" s="239" t="s">
        <v>248</v>
      </c>
      <c r="F872" s="239" t="s">
        <v>231</v>
      </c>
      <c r="G872" s="240">
        <v>32.590000000000003</v>
      </c>
      <c r="H872" s="240">
        <v>32.590000000000003</v>
      </c>
      <c r="I872" s="239" t="s">
        <v>493</v>
      </c>
      <c r="J872" s="241">
        <v>41974</v>
      </c>
      <c r="K872" s="242">
        <f>SUM(K874:K875)</f>
        <v>32.591999999999999</v>
      </c>
      <c r="L872" s="164">
        <f>K872-H872</f>
        <v>1.9999999999953388E-3</v>
      </c>
    </row>
    <row r="873" spans="1:12" ht="26.4">
      <c r="C873" s="457" t="s">
        <v>268</v>
      </c>
      <c r="D873" s="113" t="s">
        <v>5</v>
      </c>
      <c r="E873" s="113" t="s">
        <v>223</v>
      </c>
      <c r="F873" s="113" t="s">
        <v>266</v>
      </c>
      <c r="G873" s="113" t="s">
        <v>494</v>
      </c>
      <c r="H873" s="113" t="s">
        <v>495</v>
      </c>
      <c r="I873" s="113" t="s">
        <v>496</v>
      </c>
      <c r="J873" s="113" t="s">
        <v>497</v>
      </c>
      <c r="K873" s="113" t="s">
        <v>498</v>
      </c>
    </row>
    <row r="874" spans="1:12">
      <c r="C874" s="225">
        <v>4221</v>
      </c>
      <c r="D874" s="196" t="str">
        <f>VLOOKUP(C874,INSUMOS_SINAPI_12_14!$A$2:$H$5049,2,0)</f>
        <v>OLEO DIESEL COMBUSTIVEL COMUM</v>
      </c>
      <c r="E874" s="189" t="s">
        <v>246</v>
      </c>
      <c r="F874" s="189" t="str">
        <f>VLOOKUP(C874,INSUMOS_SINAPI_12_14!$A$2:$H$5049,4,0)</f>
        <v>L</v>
      </c>
      <c r="G874" s="194">
        <v>12.48</v>
      </c>
      <c r="H874" s="194">
        <f>VLOOKUP(C874,INSUMOS_SINAPI_12_14!$A$2:$H$5049,6,0)</f>
        <v>2.8</v>
      </c>
      <c r="I874" s="189">
        <v>11.64</v>
      </c>
      <c r="J874" s="194">
        <v>18.47</v>
      </c>
      <c r="K874" s="194">
        <f t="shared" ref="K874" si="99">I874*H874</f>
        <v>32.591999999999999</v>
      </c>
    </row>
    <row r="875" spans="1:12">
      <c r="B875"/>
      <c r="C875"/>
      <c r="D875"/>
      <c r="E875"/>
      <c r="F875"/>
      <c r="G875"/>
      <c r="H875"/>
      <c r="I875"/>
      <c r="J875"/>
    </row>
    <row r="876" spans="1:12">
      <c r="B876"/>
      <c r="C876"/>
      <c r="D876"/>
      <c r="E876"/>
      <c r="F876"/>
      <c r="G876"/>
      <c r="H876"/>
      <c r="I876"/>
      <c r="J876"/>
    </row>
    <row r="877" spans="1:12" ht="26.4">
      <c r="A877" s="111" t="e">
        <f>COUNTIF(#REF!,CPU!C877)</f>
        <v>#REF!</v>
      </c>
      <c r="B877" s="236" t="s">
        <v>703</v>
      </c>
      <c r="C877" s="237">
        <v>73496</v>
      </c>
      <c r="D877" s="238" t="s">
        <v>704</v>
      </c>
      <c r="E877" s="239" t="s">
        <v>248</v>
      </c>
      <c r="F877" s="239" t="s">
        <v>231</v>
      </c>
      <c r="G877" s="240">
        <v>2.78</v>
      </c>
      <c r="H877" s="240">
        <v>2.77</v>
      </c>
      <c r="I877" s="239" t="s">
        <v>493</v>
      </c>
      <c r="J877" s="241">
        <v>41974</v>
      </c>
      <c r="K877" s="242">
        <f>SUM(K879)</f>
        <v>2.7742800000000001</v>
      </c>
      <c r="L877" s="164">
        <f>K877-H877</f>
        <v>4.2800000000000615E-3</v>
      </c>
    </row>
    <row r="878" spans="1:12" ht="26.4">
      <c r="C878" s="457" t="s">
        <v>268</v>
      </c>
      <c r="D878" s="121" t="s">
        <v>5</v>
      </c>
      <c r="E878" s="121" t="s">
        <v>223</v>
      </c>
      <c r="F878" s="121" t="s">
        <v>266</v>
      </c>
      <c r="G878" s="121" t="s">
        <v>494</v>
      </c>
      <c r="H878" s="121" t="s">
        <v>495</v>
      </c>
      <c r="I878" s="121" t="s">
        <v>496</v>
      </c>
      <c r="J878" s="121" t="s">
        <v>497</v>
      </c>
      <c r="K878" s="121" t="s">
        <v>498</v>
      </c>
    </row>
    <row r="879" spans="1:12" ht="12.75" customHeight="1">
      <c r="C879" s="225">
        <v>11281</v>
      </c>
      <c r="D879" s="196" t="str">
        <f>VLOOKUP(C879,INSUMOS_SINAPI_12_14!$A$2:$H$5049,2,0)</f>
        <v>COMPACTADOR (SOQUETE) COM MOTOR A GASOLINA DE 3 HP, PESO DE 74 KG</v>
      </c>
      <c r="E879" s="188" t="s">
        <v>248</v>
      </c>
      <c r="F879" s="189" t="str">
        <f>VLOOKUP(C879,INSUMOS_SINAPI_12_14!$A$2:$H$5049,4,0)</f>
        <v>UN</v>
      </c>
      <c r="G879" s="190">
        <v>14.87</v>
      </c>
      <c r="H879" s="194">
        <f>VLOOKUP(C879,INSUMOS_SINAPI_12_14!$A$2:$H$5049,6,0)</f>
        <v>9475</v>
      </c>
      <c r="I879" s="214">
        <v>2.9280000000000002E-4</v>
      </c>
      <c r="J879" s="194">
        <v>14.87</v>
      </c>
      <c r="K879" s="194">
        <f t="shared" ref="K879" si="100">I879*H879</f>
        <v>2.7742800000000001</v>
      </c>
    </row>
    <row r="880" spans="1:12">
      <c r="B880"/>
      <c r="C880"/>
      <c r="D880"/>
      <c r="E880"/>
      <c r="F880"/>
      <c r="G880"/>
      <c r="H880"/>
      <c r="I880"/>
      <c r="J880"/>
    </row>
    <row r="881" spans="1:12">
      <c r="B881"/>
      <c r="C881"/>
      <c r="D881"/>
      <c r="E881"/>
      <c r="F881"/>
      <c r="G881"/>
      <c r="H881"/>
      <c r="I881"/>
      <c r="J881"/>
    </row>
    <row r="882" spans="1:12" ht="26.4">
      <c r="A882" s="111" t="e">
        <f>COUNTIF(#REF!,CPU!C882)</f>
        <v>#REF!</v>
      </c>
      <c r="B882" s="236" t="s">
        <v>705</v>
      </c>
      <c r="C882" s="237">
        <v>73560</v>
      </c>
      <c r="D882" s="238" t="s">
        <v>706</v>
      </c>
      <c r="E882" s="239" t="s">
        <v>248</v>
      </c>
      <c r="F882" s="239" t="s">
        <v>231</v>
      </c>
      <c r="G882" s="240">
        <v>2.15</v>
      </c>
      <c r="H882" s="240">
        <v>2.14</v>
      </c>
      <c r="I882" s="239" t="s">
        <v>493</v>
      </c>
      <c r="J882" s="241">
        <v>41974</v>
      </c>
      <c r="K882" s="242">
        <f>SUM(K884:K886)</f>
        <v>2.1441924999999999</v>
      </c>
      <c r="L882" s="164">
        <f>K882-H882</f>
        <v>4.1924999999998214E-3</v>
      </c>
    </row>
    <row r="883" spans="1:12" ht="26.4">
      <c r="C883" s="457" t="s">
        <v>268</v>
      </c>
      <c r="D883" s="121" t="s">
        <v>5</v>
      </c>
      <c r="E883" s="121" t="s">
        <v>223</v>
      </c>
      <c r="F883" s="121" t="s">
        <v>266</v>
      </c>
      <c r="G883" s="121" t="s">
        <v>494</v>
      </c>
      <c r="H883" s="121" t="s">
        <v>495</v>
      </c>
      <c r="I883" s="121" t="s">
        <v>496</v>
      </c>
      <c r="J883" s="121" t="s">
        <v>497</v>
      </c>
      <c r="K883" s="121" t="s">
        <v>498</v>
      </c>
    </row>
    <row r="884" spans="1:12" ht="12.75" customHeight="1">
      <c r="C884" s="225">
        <v>11281</v>
      </c>
      <c r="D884" s="196" t="str">
        <f>VLOOKUP(C884,INSUMOS_SINAPI_12_14!$A$2:$H$5049,2,0)</f>
        <v>COMPACTADOR (SOQUETE) COM MOTOR A GASOLINA DE 3 HP, PESO DE 74 KG</v>
      </c>
      <c r="E884" s="188" t="s">
        <v>248</v>
      </c>
      <c r="F884" s="189" t="str">
        <f>VLOOKUP(C884,INSUMOS_SINAPI_12_14!$A$2:$H$5049,4,0)</f>
        <v>UN</v>
      </c>
      <c r="G884" s="190">
        <v>14.87</v>
      </c>
      <c r="H884" s="194">
        <f>VLOOKUP(C884,INSUMOS_SINAPI_12_14!$A$2:$H$5049,6,0)</f>
        <v>9475</v>
      </c>
      <c r="I884" s="189">
        <v>2.263E-4</v>
      </c>
      <c r="J884" s="194">
        <v>14.87</v>
      </c>
      <c r="K884" s="194">
        <f t="shared" ref="K884" si="101">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932"/>
  <sheetViews>
    <sheetView workbookViewId="0">
      <pane ySplit="1" topLeftCell="A3610" activePane="bottomLeft" state="frozen"/>
      <selection pane="bottomLeft" activeCell="B3622" sqref="B3622:K3625"/>
    </sheetView>
  </sheetViews>
  <sheetFormatPr defaultRowHeight="13.2"/>
  <cols>
    <col min="1" max="1" width="2.5546875" style="111" customWidth="1"/>
    <col min="2" max="2" width="10" style="111" customWidth="1"/>
    <col min="3" max="3" width="79.109375" style="112" customWidth="1"/>
    <col min="4" max="4" width="34" style="111" hidden="1" customWidth="1"/>
    <col min="5" max="5" width="8.6640625" style="111" bestFit="1" customWidth="1"/>
    <col min="6" max="6" width="18.6640625" style="111" hidden="1" customWidth="1"/>
    <col min="7" max="7" width="20" style="111" bestFit="1" customWidth="1"/>
    <col min="8" max="8" width="12.88671875" style="111" customWidth="1"/>
    <col min="9" max="9" width="15" style="111" hidden="1" customWidth="1"/>
    <col min="10" max="10" width="16.109375" customWidth="1"/>
    <col min="11" max="11" width="10.44140625" customWidth="1"/>
  </cols>
  <sheetData>
    <row r="1" spans="1:12" ht="28.5" customHeight="1">
      <c r="B1" s="223" t="s">
        <v>268</v>
      </c>
      <c r="C1" s="223" t="s">
        <v>5</v>
      </c>
      <c r="D1" s="223" t="s">
        <v>223</v>
      </c>
      <c r="E1" s="223" t="s">
        <v>266</v>
      </c>
      <c r="F1" s="223" t="s">
        <v>484</v>
      </c>
      <c r="G1" s="223" t="s">
        <v>485</v>
      </c>
      <c r="H1" s="223" t="s">
        <v>486</v>
      </c>
      <c r="I1" s="223" t="s">
        <v>487</v>
      </c>
      <c r="K1" s="4">
        <v>3.88</v>
      </c>
      <c r="L1" s="131" t="s">
        <v>488</v>
      </c>
    </row>
    <row r="2" spans="1:12" ht="52.8" hidden="1">
      <c r="A2" s="111" t="e">
        <f>COUNTIF(#REF!,'CPU (2)'!B2)</f>
        <v>#REF!</v>
      </c>
      <c r="B2" s="127">
        <v>89977</v>
      </c>
      <c r="C2" s="128" t="s">
        <v>707</v>
      </c>
      <c r="D2" s="127" t="s">
        <v>708</v>
      </c>
      <c r="E2" s="127" t="s">
        <v>492</v>
      </c>
      <c r="F2" s="129">
        <v>97.66</v>
      </c>
      <c r="G2" s="129">
        <v>90.47</v>
      </c>
      <c r="H2" s="127" t="s">
        <v>493</v>
      </c>
      <c r="I2" s="130">
        <v>41974</v>
      </c>
    </row>
    <row r="3" spans="1:12" ht="39.6" hidden="1">
      <c r="A3" s="111" t="e">
        <f>COUNTIF(#REF!,'CPU (2)'!B3)</f>
        <v>#REF!</v>
      </c>
      <c r="B3" s="131">
        <v>89043</v>
      </c>
      <c r="C3" s="132" t="s">
        <v>709</v>
      </c>
      <c r="D3" s="131" t="s">
        <v>708</v>
      </c>
      <c r="E3" s="131" t="s">
        <v>492</v>
      </c>
      <c r="F3" s="133">
        <v>48.62</v>
      </c>
      <c r="G3" s="133">
        <v>49.27</v>
      </c>
      <c r="H3" s="131" t="s">
        <v>493</v>
      </c>
      <c r="I3" s="134">
        <v>41974</v>
      </c>
    </row>
    <row r="4" spans="1:12" ht="52.8" hidden="1">
      <c r="A4" s="111" t="e">
        <f>COUNTIF(#REF!,'CPU (2)'!B4)</f>
        <v>#REF!</v>
      </c>
      <c r="B4" s="127">
        <v>89168</v>
      </c>
      <c r="C4" s="128" t="s">
        <v>710</v>
      </c>
      <c r="D4" s="127" t="s">
        <v>708</v>
      </c>
      <c r="E4" s="127" t="s">
        <v>492</v>
      </c>
      <c r="F4" s="129">
        <v>38.15</v>
      </c>
      <c r="G4" s="129">
        <v>50.49</v>
      </c>
      <c r="H4" s="127" t="s">
        <v>493</v>
      </c>
      <c r="I4" s="130">
        <v>41974</v>
      </c>
    </row>
    <row r="5" spans="1:12" ht="52.8" hidden="1">
      <c r="A5" s="111" t="e">
        <f>COUNTIF(#REF!,'CPU (2)'!B5)</f>
        <v>#REF!</v>
      </c>
      <c r="B5" s="131">
        <v>89978</v>
      </c>
      <c r="C5" s="132" t="s">
        <v>711</v>
      </c>
      <c r="D5" s="131" t="s">
        <v>708</v>
      </c>
      <c r="E5" s="131" t="s">
        <v>492</v>
      </c>
      <c r="F5" s="133">
        <v>55.59</v>
      </c>
      <c r="G5" s="133">
        <v>56.62</v>
      </c>
      <c r="H5" s="131" t="s">
        <v>493</v>
      </c>
      <c r="I5" s="134">
        <v>41974</v>
      </c>
    </row>
    <row r="6" spans="1:12" ht="39.6" hidden="1">
      <c r="A6" s="111" t="e">
        <f>COUNTIF(#REF!,'CPU (2)'!B6)</f>
        <v>#REF!</v>
      </c>
      <c r="B6" s="127">
        <v>89044</v>
      </c>
      <c r="C6" s="128" t="s">
        <v>712</v>
      </c>
      <c r="D6" s="127" t="s">
        <v>708</v>
      </c>
      <c r="E6" s="127" t="s">
        <v>492</v>
      </c>
      <c r="F6" s="129">
        <v>41.95</v>
      </c>
      <c r="G6" s="129">
        <v>44</v>
      </c>
      <c r="H6" s="127" t="s">
        <v>493</v>
      </c>
      <c r="I6" s="130">
        <v>41974</v>
      </c>
    </row>
    <row r="7" spans="1:12" ht="52.8" hidden="1">
      <c r="A7" s="111" t="e">
        <f>COUNTIF(#REF!,'CPU (2)'!B7)</f>
        <v>#REF!</v>
      </c>
      <c r="B7" s="131">
        <v>89169</v>
      </c>
      <c r="C7" s="132" t="s">
        <v>713</v>
      </c>
      <c r="D7" s="131" t="s">
        <v>708</v>
      </c>
      <c r="E7" s="131" t="s">
        <v>492</v>
      </c>
      <c r="F7" s="133">
        <v>42.44</v>
      </c>
      <c r="G7" s="133">
        <v>44.44</v>
      </c>
      <c r="H7" s="131" t="s">
        <v>493</v>
      </c>
      <c r="I7" s="134">
        <v>41974</v>
      </c>
    </row>
    <row r="8" spans="1:12" ht="39.6" hidden="1">
      <c r="A8" s="111" t="e">
        <f>COUNTIF(#REF!,'CPU (2)'!B8)</f>
        <v>#REF!</v>
      </c>
      <c r="B8" s="127">
        <v>89049</v>
      </c>
      <c r="C8" s="128" t="s">
        <v>714</v>
      </c>
      <c r="D8" s="127" t="s">
        <v>715</v>
      </c>
      <c r="E8" s="127" t="s">
        <v>492</v>
      </c>
      <c r="F8" s="129">
        <v>14.89</v>
      </c>
      <c r="G8" s="129">
        <v>14.04</v>
      </c>
      <c r="H8" s="127" t="s">
        <v>493</v>
      </c>
      <c r="I8" s="130">
        <v>41974</v>
      </c>
    </row>
    <row r="9" spans="1:12" ht="52.8" hidden="1">
      <c r="A9" s="111" t="e">
        <f>COUNTIF(#REF!,'CPU (2)'!B9)</f>
        <v>#REF!</v>
      </c>
      <c r="B9" s="131">
        <v>89047</v>
      </c>
      <c r="C9" s="132" t="s">
        <v>716</v>
      </c>
      <c r="D9" s="131" t="s">
        <v>502</v>
      </c>
      <c r="E9" s="131" t="s">
        <v>492</v>
      </c>
      <c r="F9" s="133">
        <v>27.64</v>
      </c>
      <c r="G9" s="133">
        <v>32.89</v>
      </c>
      <c r="H9" s="131" t="s">
        <v>493</v>
      </c>
      <c r="I9" s="134">
        <v>41974</v>
      </c>
    </row>
    <row r="10" spans="1:12" ht="52.8" hidden="1">
      <c r="A10" s="111" t="e">
        <f>COUNTIF(#REF!,'CPU (2)'!B10)</f>
        <v>#REF!</v>
      </c>
      <c r="B10" s="127">
        <v>89173</v>
      </c>
      <c r="C10" s="128" t="s">
        <v>717</v>
      </c>
      <c r="D10" s="127" t="s">
        <v>715</v>
      </c>
      <c r="E10" s="127" t="s">
        <v>492</v>
      </c>
      <c r="F10" s="129">
        <v>9.07</v>
      </c>
      <c r="G10" s="129">
        <v>23.52</v>
      </c>
      <c r="H10" s="127" t="s">
        <v>493</v>
      </c>
      <c r="I10" s="130">
        <v>41974</v>
      </c>
    </row>
    <row r="11" spans="1:12" ht="52.8" hidden="1">
      <c r="A11" s="111" t="e">
        <f>COUNTIF(#REF!,'CPU (2)'!B11)</f>
        <v>#REF!</v>
      </c>
      <c r="B11" s="131">
        <v>89048</v>
      </c>
      <c r="C11" s="132" t="s">
        <v>718</v>
      </c>
      <c r="D11" s="131" t="s">
        <v>715</v>
      </c>
      <c r="E11" s="131" t="s">
        <v>492</v>
      </c>
      <c r="F11" s="133">
        <v>9.57</v>
      </c>
      <c r="G11" s="133">
        <v>23.96</v>
      </c>
      <c r="H11" s="131" t="s">
        <v>493</v>
      </c>
      <c r="I11" s="134">
        <v>41974</v>
      </c>
    </row>
    <row r="12" spans="1:12" ht="52.8" hidden="1">
      <c r="A12" s="111" t="e">
        <f>COUNTIF(#REF!,'CPU (2)'!B12)</f>
        <v>#REF!</v>
      </c>
      <c r="B12" s="127">
        <v>89045</v>
      </c>
      <c r="C12" s="128" t="s">
        <v>719</v>
      </c>
      <c r="D12" s="127" t="s">
        <v>715</v>
      </c>
      <c r="E12" s="127" t="s">
        <v>492</v>
      </c>
      <c r="F12" s="129">
        <v>40.97</v>
      </c>
      <c r="G12" s="129">
        <v>39.53</v>
      </c>
      <c r="H12" s="127" t="s">
        <v>493</v>
      </c>
      <c r="I12" s="130">
        <v>41974</v>
      </c>
    </row>
    <row r="13" spans="1:12" ht="52.8" hidden="1">
      <c r="A13" s="111" t="e">
        <f>COUNTIF(#REF!,'CPU (2)'!B13)</f>
        <v>#REF!</v>
      </c>
      <c r="B13" s="131">
        <v>89170</v>
      </c>
      <c r="C13" s="132" t="s">
        <v>720</v>
      </c>
      <c r="D13" s="131" t="s">
        <v>715</v>
      </c>
      <c r="E13" s="131" t="s">
        <v>492</v>
      </c>
      <c r="F13" s="133">
        <v>39.82</v>
      </c>
      <c r="G13" s="133">
        <v>38.479999999999997</v>
      </c>
      <c r="H13" s="131" t="s">
        <v>493</v>
      </c>
      <c r="I13" s="134">
        <v>41974</v>
      </c>
    </row>
    <row r="14" spans="1:12" ht="39.6" hidden="1">
      <c r="A14" s="111" t="e">
        <f>COUNTIF(#REF!,'CPU (2)'!B14)</f>
        <v>#REF!</v>
      </c>
      <c r="B14" s="127">
        <v>89046</v>
      </c>
      <c r="C14" s="128" t="s">
        <v>721</v>
      </c>
      <c r="D14" s="127" t="s">
        <v>502</v>
      </c>
      <c r="E14" s="127" t="s">
        <v>492</v>
      </c>
      <c r="F14" s="129">
        <v>18.75</v>
      </c>
      <c r="G14" s="129">
        <v>30.22</v>
      </c>
      <c r="H14" s="127" t="s">
        <v>493</v>
      </c>
      <c r="I14" s="130">
        <v>41974</v>
      </c>
    </row>
    <row r="15" spans="1:12" ht="39.6" hidden="1">
      <c r="A15" s="111" t="e">
        <f>COUNTIF(#REF!,'CPU (2)'!B15)</f>
        <v>#REF!</v>
      </c>
      <c r="B15" s="131">
        <v>89171</v>
      </c>
      <c r="C15" s="132" t="s">
        <v>722</v>
      </c>
      <c r="D15" s="131" t="s">
        <v>502</v>
      </c>
      <c r="E15" s="131" t="s">
        <v>492</v>
      </c>
      <c r="F15" s="133">
        <v>20.98</v>
      </c>
      <c r="G15" s="133">
        <v>28.75</v>
      </c>
      <c r="H15" s="131" t="s">
        <v>493</v>
      </c>
      <c r="I15" s="134">
        <v>41974</v>
      </c>
    </row>
    <row r="16" spans="1:12" ht="52.8" hidden="1">
      <c r="A16" s="111" t="e">
        <f>COUNTIF(#REF!,'CPU (2)'!B16)</f>
        <v>#REF!</v>
      </c>
      <c r="B16" s="127">
        <v>89172</v>
      </c>
      <c r="C16" s="128" t="s">
        <v>723</v>
      </c>
      <c r="D16" s="127" t="s">
        <v>502</v>
      </c>
      <c r="E16" s="127" t="s">
        <v>492</v>
      </c>
      <c r="F16" s="129">
        <v>33.85</v>
      </c>
      <c r="G16" s="129">
        <v>32.67</v>
      </c>
      <c r="H16" s="127" t="s">
        <v>493</v>
      </c>
      <c r="I16" s="130">
        <v>41974</v>
      </c>
    </row>
    <row r="17" spans="1:11" ht="26.4" hidden="1">
      <c r="A17" s="111" t="e">
        <f>COUNTIF(#REF!,'CPU (2)'!B17)</f>
        <v>#REF!</v>
      </c>
      <c r="B17" s="131">
        <v>84130</v>
      </c>
      <c r="C17" s="132" t="s">
        <v>724</v>
      </c>
      <c r="D17" s="131" t="s">
        <v>246</v>
      </c>
      <c r="E17" s="131" t="s">
        <v>207</v>
      </c>
      <c r="F17" s="133">
        <v>92.49</v>
      </c>
      <c r="G17" s="133">
        <v>83.14</v>
      </c>
      <c r="H17" s="131" t="s">
        <v>493</v>
      </c>
      <c r="I17" s="134">
        <v>41974</v>
      </c>
    </row>
    <row r="18" spans="1:11" ht="26.4" hidden="1">
      <c r="A18" s="111" t="e">
        <f>COUNTIF(#REF!,'CPU (2)'!B18)</f>
        <v>#REF!</v>
      </c>
      <c r="B18" s="127">
        <v>84131</v>
      </c>
      <c r="C18" s="128" t="s">
        <v>725</v>
      </c>
      <c r="D18" s="127" t="s">
        <v>246</v>
      </c>
      <c r="E18" s="127" t="s">
        <v>207</v>
      </c>
      <c r="F18" s="129">
        <v>77.08</v>
      </c>
      <c r="G18" s="129">
        <v>69.28</v>
      </c>
      <c r="H18" s="127" t="s">
        <v>493</v>
      </c>
      <c r="I18" s="130">
        <v>41974</v>
      </c>
    </row>
    <row r="19" spans="1:11" ht="26.4" hidden="1">
      <c r="A19" s="111" t="e">
        <f>COUNTIF(#REF!,'CPU (2)'!B19)</f>
        <v>#REF!</v>
      </c>
      <c r="B19" s="131">
        <v>84128</v>
      </c>
      <c r="C19" s="132" t="s">
        <v>726</v>
      </c>
      <c r="D19" s="131" t="s">
        <v>246</v>
      </c>
      <c r="E19" s="131" t="s">
        <v>207</v>
      </c>
      <c r="F19" s="133">
        <v>154.15</v>
      </c>
      <c r="G19" s="133">
        <v>138.57</v>
      </c>
      <c r="H19" s="131" t="s">
        <v>493</v>
      </c>
      <c r="I19" s="134">
        <v>41974</v>
      </c>
    </row>
    <row r="20" spans="1:11" ht="26.4" hidden="1">
      <c r="A20" s="111" t="e">
        <f>COUNTIF(#REF!,'CPU (2)'!B20)</f>
        <v>#REF!</v>
      </c>
      <c r="B20" s="127">
        <v>84129</v>
      </c>
      <c r="C20" s="128" t="s">
        <v>727</v>
      </c>
      <c r="D20" s="127" t="s">
        <v>246</v>
      </c>
      <c r="E20" s="127" t="s">
        <v>207</v>
      </c>
      <c r="F20" s="129">
        <v>123.32</v>
      </c>
      <c r="G20" s="129">
        <v>110.85</v>
      </c>
      <c r="H20" s="127" t="s">
        <v>493</v>
      </c>
      <c r="I20" s="130">
        <v>41974</v>
      </c>
    </row>
    <row r="21" spans="1:11" ht="26.4" hidden="1">
      <c r="A21" s="111" t="e">
        <f>COUNTIF(#REF!,'CPU (2)'!B21)</f>
        <v>#REF!</v>
      </c>
      <c r="B21" s="131">
        <v>72135</v>
      </c>
      <c r="C21" s="132" t="s">
        <v>728</v>
      </c>
      <c r="D21" s="131" t="s">
        <v>606</v>
      </c>
      <c r="E21" s="131" t="s">
        <v>207</v>
      </c>
      <c r="F21" s="133">
        <v>4.0599999999999996</v>
      </c>
      <c r="G21" s="133">
        <v>3.75</v>
      </c>
      <c r="H21" s="131" t="s">
        <v>493</v>
      </c>
      <c r="I21" s="134">
        <v>41974</v>
      </c>
    </row>
    <row r="22" spans="1:11" ht="39.6" hidden="1">
      <c r="A22" s="111" t="e">
        <f>COUNTIF(#REF!,'CPU (2)'!B22)</f>
        <v>#REF!</v>
      </c>
      <c r="B22" s="127">
        <v>83402</v>
      </c>
      <c r="C22" s="128" t="s">
        <v>729</v>
      </c>
      <c r="D22" s="127" t="s">
        <v>273</v>
      </c>
      <c r="E22" s="127" t="s">
        <v>6</v>
      </c>
      <c r="F22" s="129">
        <v>38.71</v>
      </c>
      <c r="G22" s="129">
        <v>37.08</v>
      </c>
      <c r="H22" s="127" t="s">
        <v>493</v>
      </c>
      <c r="I22" s="130">
        <v>41974</v>
      </c>
    </row>
    <row r="23" spans="1:11" hidden="1">
      <c r="A23" s="111" t="e">
        <f>COUNTIF(#REF!,'CPU (2)'!B23)</f>
        <v>#REF!</v>
      </c>
      <c r="B23" s="131">
        <v>40841</v>
      </c>
      <c r="C23" s="132" t="s">
        <v>730</v>
      </c>
      <c r="D23" s="131" t="s">
        <v>246</v>
      </c>
      <c r="E23" s="131" t="s">
        <v>6</v>
      </c>
      <c r="F23" s="133">
        <v>88.48</v>
      </c>
      <c r="G23" s="133">
        <v>81.760000000000005</v>
      </c>
      <c r="H23" s="131" t="s">
        <v>493</v>
      </c>
      <c r="I23" s="134">
        <v>41974</v>
      </c>
    </row>
    <row r="24" spans="1:11" ht="39.6" hidden="1">
      <c r="A24" s="111" t="e">
        <f>COUNTIF(#REF!,'CPU (2)'!B24)</f>
        <v>#REF!</v>
      </c>
      <c r="B24" s="127">
        <v>72283</v>
      </c>
      <c r="C24" s="128" t="s">
        <v>731</v>
      </c>
      <c r="D24" s="127" t="s">
        <v>732</v>
      </c>
      <c r="E24" s="127" t="s">
        <v>6</v>
      </c>
      <c r="F24" s="129">
        <v>743.2</v>
      </c>
      <c r="G24" s="129">
        <v>733.89</v>
      </c>
      <c r="H24" s="127" t="s">
        <v>493</v>
      </c>
      <c r="I24" s="130">
        <v>41974</v>
      </c>
    </row>
    <row r="25" spans="1:11" ht="39.6" hidden="1">
      <c r="A25" s="111" t="e">
        <f>COUNTIF(#REF!,'CPU (2)'!B25)</f>
        <v>#REF!</v>
      </c>
      <c r="B25" s="131">
        <v>72284</v>
      </c>
      <c r="C25" s="132" t="s">
        <v>733</v>
      </c>
      <c r="D25" s="131" t="s">
        <v>732</v>
      </c>
      <c r="E25" s="131" t="s">
        <v>6</v>
      </c>
      <c r="F25" s="133">
        <v>1123.73</v>
      </c>
      <c r="G25" s="133">
        <v>1113.08</v>
      </c>
      <c r="H25" s="131" t="s">
        <v>493</v>
      </c>
      <c r="I25" s="134">
        <v>41974</v>
      </c>
    </row>
    <row r="26" spans="1:11" ht="17.25" hidden="1" customHeight="1">
      <c r="A26" s="111" t="e">
        <f>COUNTIF(#REF!,'CPU (2)'!B26)</f>
        <v>#REF!</v>
      </c>
      <c r="B26" s="127">
        <v>83714</v>
      </c>
      <c r="C26" s="128" t="s">
        <v>734</v>
      </c>
      <c r="D26" s="127" t="s">
        <v>632</v>
      </c>
      <c r="E26" s="127" t="s">
        <v>207</v>
      </c>
      <c r="F26" s="129">
        <v>531.41999999999996</v>
      </c>
      <c r="G26" s="129">
        <v>502.97</v>
      </c>
      <c r="H26" s="127" t="s">
        <v>493</v>
      </c>
      <c r="I26" s="130">
        <v>41974</v>
      </c>
    </row>
    <row r="27" spans="1:11" ht="39.6" hidden="1">
      <c r="A27" s="111" t="e">
        <f>COUNTIF(#REF!,'CPU (2)'!B27)</f>
        <v>#REF!</v>
      </c>
      <c r="B27" s="131">
        <v>89422</v>
      </c>
      <c r="C27" s="132" t="s">
        <v>735</v>
      </c>
      <c r="D27" s="131" t="s">
        <v>606</v>
      </c>
      <c r="E27" s="131" t="s">
        <v>6</v>
      </c>
      <c r="F27" s="133">
        <v>2.38</v>
      </c>
      <c r="G27" s="133">
        <v>2.23</v>
      </c>
      <c r="H27" s="131" t="s">
        <v>493</v>
      </c>
      <c r="I27" s="134">
        <v>41974</v>
      </c>
    </row>
    <row r="28" spans="1:11" ht="39.6" hidden="1">
      <c r="A28" s="111" t="e">
        <f>COUNTIF(#REF!,'CPU (2)'!B28)</f>
        <v>#REF!</v>
      </c>
      <c r="B28" s="127">
        <v>89376</v>
      </c>
      <c r="C28" s="128" t="s">
        <v>736</v>
      </c>
      <c r="D28" s="127" t="s">
        <v>606</v>
      </c>
      <c r="E28" s="127" t="s">
        <v>6</v>
      </c>
      <c r="F28" s="129">
        <v>3.33</v>
      </c>
      <c r="G28" s="129">
        <v>3.09</v>
      </c>
      <c r="H28" s="127" t="s">
        <v>493</v>
      </c>
      <c r="I28" s="130">
        <v>41974</v>
      </c>
    </row>
    <row r="29" spans="1:11" ht="39.6" hidden="1">
      <c r="A29" s="111" t="e">
        <f>COUNTIF(#REF!,'CPU (2)'!B29)</f>
        <v>#REF!</v>
      </c>
      <c r="B29" s="131">
        <v>89429</v>
      </c>
      <c r="C29" s="132" t="s">
        <v>737</v>
      </c>
      <c r="D29" s="131" t="s">
        <v>606</v>
      </c>
      <c r="E29" s="131" t="s">
        <v>6</v>
      </c>
      <c r="F29" s="133">
        <v>2.83</v>
      </c>
      <c r="G29" s="133">
        <v>2.67</v>
      </c>
      <c r="H29" s="131" t="s">
        <v>493</v>
      </c>
      <c r="I29" s="134">
        <v>41974</v>
      </c>
    </row>
    <row r="30" spans="1:11" ht="39.6" hidden="1">
      <c r="A30" s="111" t="e">
        <f>COUNTIF(#REF!,'CPU (2)'!B30)</f>
        <v>#REF!</v>
      </c>
      <c r="B30" s="127">
        <v>89538</v>
      </c>
      <c r="C30" s="128" t="s">
        <v>738</v>
      </c>
      <c r="D30" s="127" t="s">
        <v>606</v>
      </c>
      <c r="E30" s="127" t="s">
        <v>6</v>
      </c>
      <c r="F30" s="129">
        <v>2.27</v>
      </c>
      <c r="G30" s="129">
        <v>2.16</v>
      </c>
      <c r="H30" s="127" t="s">
        <v>493</v>
      </c>
      <c r="I30" s="130">
        <v>41974</v>
      </c>
    </row>
    <row r="31" spans="1:11">
      <c r="B31" s="127"/>
      <c r="C31" s="128"/>
      <c r="D31" s="127"/>
      <c r="E31" s="127"/>
      <c r="F31" s="129"/>
      <c r="G31" s="129"/>
      <c r="H31" s="127"/>
      <c r="I31" s="130"/>
    </row>
    <row r="32" spans="1:11" ht="39.6">
      <c r="A32" s="111" t="e">
        <f>COUNTIF(#REF!,'CPU (2)'!B32)</f>
        <v>#REF!</v>
      </c>
      <c r="B32" s="148">
        <v>89383</v>
      </c>
      <c r="C32" s="149" t="s">
        <v>661</v>
      </c>
      <c r="D32" s="148" t="s">
        <v>606</v>
      </c>
      <c r="E32" s="148" t="s">
        <v>6</v>
      </c>
      <c r="F32" s="150">
        <v>3.96</v>
      </c>
      <c r="G32" s="150">
        <v>3.68</v>
      </c>
      <c r="H32" s="148" t="s">
        <v>493</v>
      </c>
      <c r="I32" s="151">
        <v>41974</v>
      </c>
      <c r="J32" s="163">
        <f>SUM(J34:J39)</f>
        <v>3.6839230000000005</v>
      </c>
      <c r="K32" s="164">
        <f>J32-G32</f>
        <v>3.9230000000003429E-3</v>
      </c>
    </row>
    <row r="33" spans="1:12" s="3" customFormat="1" ht="27" customHeight="1">
      <c r="A33" s="111"/>
      <c r="B33" s="113" t="s">
        <v>268</v>
      </c>
      <c r="C33" s="113" t="s">
        <v>5</v>
      </c>
      <c r="D33" s="113" t="s">
        <v>223</v>
      </c>
      <c r="E33" s="113" t="s">
        <v>266</v>
      </c>
      <c r="F33" s="113" t="s">
        <v>494</v>
      </c>
      <c r="G33" s="113" t="s">
        <v>495</v>
      </c>
      <c r="H33" s="113" t="s">
        <v>496</v>
      </c>
      <c r="I33" s="113" t="s">
        <v>497</v>
      </c>
      <c r="J33" s="113" t="s">
        <v>498</v>
      </c>
    </row>
    <row r="34" spans="1:12" ht="26.4">
      <c r="B34" s="145">
        <v>88248</v>
      </c>
      <c r="C34" s="196" t="str">
        <f>VLOOKUP(B34,SERVIÇOS_SINAPI_12_14!$A$2:$H$5049,2,0)</f>
        <v>AUXILIAR DE ENCANADOR OU BOMBEIRO HIDRÁULICO COM ENCARGOS COMPLEMENTARES</v>
      </c>
      <c r="D34" s="188" t="s">
        <v>246</v>
      </c>
      <c r="E34" s="189" t="str">
        <f>VLOOKUP(B34,SERVIÇOS_SINAPI_12_14!$A$2:$H$5049,4,0)</f>
        <v>H</v>
      </c>
      <c r="F34" s="194">
        <v>12.48</v>
      </c>
      <c r="G34" s="191">
        <f>VLOOKUP(B34,SERVIÇOS_SINAPI_12_14!$A$2:$H$5049,6,0)</f>
        <v>11.31</v>
      </c>
      <c r="H34" s="189">
        <v>0.1</v>
      </c>
      <c r="I34" s="194">
        <v>1.25</v>
      </c>
      <c r="J34" s="194">
        <f t="shared" ref="J34:J39" si="0">H34*G34</f>
        <v>1.131</v>
      </c>
      <c r="L34" s="157"/>
    </row>
    <row r="35" spans="1:12">
      <c r="B35" s="145">
        <v>88267</v>
      </c>
      <c r="C35" s="196" t="str">
        <f>VLOOKUP(B35,SERVIÇOS_SINAPI_12_14!$A$2:$H$5049,2,0)</f>
        <v>ENCANADOR OU BOMBEIRO HIDRÁULICO COM ENCARGOS COMPLEMENTARES</v>
      </c>
      <c r="D35" s="188" t="s">
        <v>246</v>
      </c>
      <c r="E35" s="189" t="str">
        <f>VLOOKUP(B35,SERVIÇOS_SINAPI_12_14!$A$2:$H$5049,4,0)</f>
        <v>H</v>
      </c>
      <c r="F35" s="194">
        <v>15.32</v>
      </c>
      <c r="G35" s="191">
        <f>VLOOKUP(B35,SERVIÇOS_SINAPI_12_14!$A$2:$H$5049,6,0)</f>
        <v>13.77</v>
      </c>
      <c r="H35" s="209">
        <v>9.9900000000000003E-2</v>
      </c>
      <c r="I35" s="194">
        <v>1.53</v>
      </c>
      <c r="J35" s="194">
        <f t="shared" si="0"/>
        <v>1.375623</v>
      </c>
      <c r="L35" s="157"/>
    </row>
    <row r="36" spans="1:12" s="144" customFormat="1">
      <c r="A36" s="181"/>
      <c r="B36" s="159">
        <v>65</v>
      </c>
      <c r="C36" s="183" t="str">
        <f>VLOOKUP(B36,INSUMOS_SINAPI_12_14!$A$2:$H$5049,2,0)</f>
        <v>ADAPTADOR PVC SOLDAVEL CURTO C/ BOLSA E ROSCA P/ REGISTRO 25MM X 3/4"</v>
      </c>
      <c r="D36" s="160" t="s">
        <v>235</v>
      </c>
      <c r="E36" s="121" t="str">
        <f>VLOOKUP(B36,INSUMOS_SINAPI_12_14!$A$2:$H$5049,4,0)</f>
        <v>UN</v>
      </c>
      <c r="F36" s="180">
        <v>0.6</v>
      </c>
      <c r="G36" s="162">
        <f>VLOOKUP(B36,INSUMOS_SINAPI_12_14!$A$2:$H$5049,6,0)</f>
        <v>0.6</v>
      </c>
      <c r="H36" s="121">
        <v>1</v>
      </c>
      <c r="I36" s="180">
        <v>0.6</v>
      </c>
      <c r="J36" s="180">
        <f t="shared" si="0"/>
        <v>0.6</v>
      </c>
      <c r="L36"/>
    </row>
    <row r="37" spans="1:12">
      <c r="B37" s="145">
        <v>122</v>
      </c>
      <c r="C37" s="183" t="str">
        <f>VLOOKUP(B37,INSUMOS_SINAPI_12_14!$A$2:$H$5049,2,0)</f>
        <v>ADESIVO PVC FRASCO C/ 850G</v>
      </c>
      <c r="D37" s="140" t="s">
        <v>235</v>
      </c>
      <c r="E37" s="121" t="str">
        <f>VLOOKUP(B37,INSUMOS_SINAPI_12_14!$A$2:$H$5049,4,0)</f>
        <v>UN</v>
      </c>
      <c r="F37" s="115">
        <v>33.340000000000003</v>
      </c>
      <c r="G37" s="162">
        <f>VLOOKUP(B37,INSUMOS_SINAPI_12_14!$A$2:$H$5049,6,0)</f>
        <v>33.340000000000003</v>
      </c>
      <c r="H37" s="113">
        <v>7.0000000000000001E-3</v>
      </c>
      <c r="I37" s="115">
        <v>0.23</v>
      </c>
      <c r="J37" s="115">
        <f t="shared" si="0"/>
        <v>0.23338000000000003</v>
      </c>
    </row>
    <row r="38" spans="1:12">
      <c r="B38" s="145">
        <v>3767</v>
      </c>
      <c r="C38" s="183" t="str">
        <f>VLOOKUP(B38,INSUMOS_SINAPI_12_14!$A$2:$H$5049,2,0)</f>
        <v>LIXA EM FOLHA PARA PAREDE OU MADEIRA, NUMERO 120 (COR VERMELHA)</v>
      </c>
      <c r="D38" s="140" t="s">
        <v>235</v>
      </c>
      <c r="E38" s="121" t="str">
        <f>VLOOKUP(B38,INSUMOS_SINAPI_12_14!$A$2:$H$5049,4,0)</f>
        <v>UN</v>
      </c>
      <c r="F38" s="115">
        <v>0.56000000000000005</v>
      </c>
      <c r="G38" s="162">
        <f>VLOOKUP(B38,INSUMOS_SINAPI_12_14!$A$2:$H$5049,6,0)</f>
        <v>0.56000000000000005</v>
      </c>
      <c r="H38" s="113">
        <v>0.05</v>
      </c>
      <c r="I38" s="115">
        <v>0.03</v>
      </c>
      <c r="J38" s="115">
        <f t="shared" si="0"/>
        <v>2.8000000000000004E-2</v>
      </c>
    </row>
    <row r="39" spans="1:12">
      <c r="B39" s="145">
        <v>20083</v>
      </c>
      <c r="C39" s="183" t="str">
        <f>VLOOKUP(B39,INSUMOS_SINAPI_12_14!$A$2:$H$5049,2,0)</f>
        <v>SOLUCAO LIMPADORA FRASCO PLASTICO C/ 1000CM3</v>
      </c>
      <c r="D39" s="140" t="s">
        <v>235</v>
      </c>
      <c r="E39" s="121" t="str">
        <f>VLOOKUP(B39,INSUMOS_SINAPI_12_14!$A$2:$H$5049,4,0)</f>
        <v>UN</v>
      </c>
      <c r="F39" s="115">
        <v>39.49</v>
      </c>
      <c r="G39" s="162">
        <f>VLOOKUP(B39,INSUMOS_SINAPI_12_14!$A$2:$H$5049,6,0)</f>
        <v>39.49</v>
      </c>
      <c r="H39" s="113">
        <v>8.0000000000000002E-3</v>
      </c>
      <c r="I39" s="115">
        <v>0.32</v>
      </c>
      <c r="J39" s="115">
        <f t="shared" si="0"/>
        <v>0.31592000000000003</v>
      </c>
      <c r="L39" s="157"/>
    </row>
    <row r="40" spans="1:12">
      <c r="B40" s="131"/>
      <c r="C40" s="132"/>
      <c r="D40" s="131"/>
      <c r="E40" s="131"/>
      <c r="F40" s="133"/>
      <c r="G40" s="133"/>
      <c r="H40" s="131"/>
      <c r="I40" s="134"/>
    </row>
    <row r="41" spans="1:12">
      <c r="B41" s="131"/>
      <c r="C41" s="132"/>
      <c r="D41" s="131"/>
      <c r="E41" s="131"/>
      <c r="F41" s="133"/>
      <c r="G41" s="133"/>
      <c r="H41" s="131"/>
      <c r="I41" s="134"/>
    </row>
    <row r="42" spans="1:12" ht="39.6" hidden="1">
      <c r="A42" s="111" t="e">
        <f>COUNTIF(#REF!,'CPU (2)'!B42)</f>
        <v>#REF!</v>
      </c>
      <c r="B42" s="127">
        <v>89436</v>
      </c>
      <c r="C42" s="128" t="s">
        <v>739</v>
      </c>
      <c r="D42" s="127" t="s">
        <v>606</v>
      </c>
      <c r="E42" s="127" t="s">
        <v>6</v>
      </c>
      <c r="F42" s="129">
        <v>3.99</v>
      </c>
      <c r="G42" s="129">
        <v>3.79</v>
      </c>
      <c r="H42" s="127" t="s">
        <v>493</v>
      </c>
      <c r="I42" s="130">
        <v>41974</v>
      </c>
    </row>
    <row r="43" spans="1:12" ht="39.6" hidden="1">
      <c r="A43" s="111" t="e">
        <f>COUNTIF(#REF!,'CPU (2)'!B43)</f>
        <v>#REF!</v>
      </c>
      <c r="B43" s="131">
        <v>89553</v>
      </c>
      <c r="C43" s="132" t="s">
        <v>740</v>
      </c>
      <c r="D43" s="131" t="s">
        <v>606</v>
      </c>
      <c r="E43" s="131" t="s">
        <v>6</v>
      </c>
      <c r="F43" s="133">
        <v>3.1</v>
      </c>
      <c r="G43" s="133">
        <v>2.96</v>
      </c>
      <c r="H43" s="131" t="s">
        <v>493</v>
      </c>
      <c r="I43" s="134">
        <v>41974</v>
      </c>
    </row>
    <row r="44" spans="1:12" ht="39.6" hidden="1">
      <c r="A44" s="111" t="e">
        <f>COUNTIF(#REF!,'CPU (2)'!B44)</f>
        <v>#REF!</v>
      </c>
      <c r="B44" s="127">
        <v>89391</v>
      </c>
      <c r="C44" s="128" t="s">
        <v>741</v>
      </c>
      <c r="D44" s="127" t="s">
        <v>606</v>
      </c>
      <c r="E44" s="127" t="s">
        <v>6</v>
      </c>
      <c r="F44" s="129">
        <v>5.34</v>
      </c>
      <c r="G44" s="129">
        <v>5.01</v>
      </c>
      <c r="H44" s="127" t="s">
        <v>493</v>
      </c>
      <c r="I44" s="130">
        <v>41974</v>
      </c>
    </row>
    <row r="45" spans="1:12" ht="39.6" hidden="1">
      <c r="A45" s="111" t="e">
        <f>COUNTIF(#REF!,'CPU (2)'!B45)</f>
        <v>#REF!</v>
      </c>
      <c r="B45" s="131">
        <v>89570</v>
      </c>
      <c r="C45" s="132" t="s">
        <v>742</v>
      </c>
      <c r="D45" s="131" t="s">
        <v>606</v>
      </c>
      <c r="E45" s="131" t="s">
        <v>6</v>
      </c>
      <c r="F45" s="133">
        <v>8.1199999999999992</v>
      </c>
      <c r="G45" s="133">
        <v>7.96</v>
      </c>
      <c r="H45" s="131" t="s">
        <v>493</v>
      </c>
      <c r="I45" s="134">
        <v>41974</v>
      </c>
    </row>
    <row r="46" spans="1:12" ht="39.6" hidden="1">
      <c r="A46" s="111" t="e">
        <f>COUNTIF(#REF!,'CPU (2)'!B46)</f>
        <v>#REF!</v>
      </c>
      <c r="B46" s="127">
        <v>89572</v>
      </c>
      <c r="C46" s="128" t="s">
        <v>743</v>
      </c>
      <c r="D46" s="127" t="s">
        <v>606</v>
      </c>
      <c r="E46" s="127" t="s">
        <v>6</v>
      </c>
      <c r="F46" s="129">
        <v>5.3</v>
      </c>
      <c r="G46" s="129">
        <v>5.14</v>
      </c>
      <c r="H46" s="127" t="s">
        <v>493</v>
      </c>
      <c r="I46" s="130">
        <v>41974</v>
      </c>
    </row>
    <row r="47" spans="1:12" ht="39.6" hidden="1">
      <c r="A47" s="111" t="e">
        <f>COUNTIF(#REF!,'CPU (2)'!B47)</f>
        <v>#REF!</v>
      </c>
      <c r="B47" s="131">
        <v>89596</v>
      </c>
      <c r="C47" s="132" t="s">
        <v>744</v>
      </c>
      <c r="D47" s="131" t="s">
        <v>606</v>
      </c>
      <c r="E47" s="131" t="s">
        <v>6</v>
      </c>
      <c r="F47" s="133">
        <v>6.78</v>
      </c>
      <c r="G47" s="133">
        <v>6.58</v>
      </c>
      <c r="H47" s="131" t="s">
        <v>493</v>
      </c>
      <c r="I47" s="134">
        <v>41974</v>
      </c>
    </row>
    <row r="48" spans="1:12" ht="39.6" hidden="1">
      <c r="A48" s="111" t="e">
        <f>COUNTIF(#REF!,'CPU (2)'!B48)</f>
        <v>#REF!</v>
      </c>
      <c r="B48" s="127">
        <v>89595</v>
      </c>
      <c r="C48" s="128" t="s">
        <v>745</v>
      </c>
      <c r="D48" s="127" t="s">
        <v>606</v>
      </c>
      <c r="E48" s="127" t="s">
        <v>6</v>
      </c>
      <c r="F48" s="129">
        <v>9.3000000000000007</v>
      </c>
      <c r="G48" s="129">
        <v>9.1</v>
      </c>
      <c r="H48" s="127" t="s">
        <v>493</v>
      </c>
      <c r="I48" s="130">
        <v>41974</v>
      </c>
    </row>
    <row r="49" spans="1:11" ht="39.6" hidden="1">
      <c r="A49" s="111" t="e">
        <f>COUNTIF(#REF!,'CPU (2)'!B49)</f>
        <v>#REF!</v>
      </c>
      <c r="B49" s="131">
        <v>89610</v>
      </c>
      <c r="C49" s="132" t="s">
        <v>746</v>
      </c>
      <c r="D49" s="131" t="s">
        <v>606</v>
      </c>
      <c r="E49" s="131" t="s">
        <v>6</v>
      </c>
      <c r="F49" s="133">
        <v>13.06</v>
      </c>
      <c r="G49" s="133">
        <v>12.83</v>
      </c>
      <c r="H49" s="131" t="s">
        <v>493</v>
      </c>
      <c r="I49" s="134">
        <v>41974</v>
      </c>
    </row>
    <row r="50" spans="1:11" ht="39.6" hidden="1">
      <c r="A50" s="111" t="e">
        <f>COUNTIF(#REF!,'CPU (2)'!B50)</f>
        <v>#REF!</v>
      </c>
      <c r="B50" s="127">
        <v>89613</v>
      </c>
      <c r="C50" s="128" t="s">
        <v>747</v>
      </c>
      <c r="D50" s="127" t="s">
        <v>606</v>
      </c>
      <c r="E50" s="127" t="s">
        <v>6</v>
      </c>
      <c r="F50" s="129">
        <v>23.28</v>
      </c>
      <c r="G50" s="129">
        <v>22.99</v>
      </c>
      <c r="H50" s="127" t="s">
        <v>493</v>
      </c>
      <c r="I50" s="130">
        <v>41974</v>
      </c>
    </row>
    <row r="51" spans="1:11" ht="39.6" hidden="1">
      <c r="A51" s="111" t="e">
        <f>COUNTIF(#REF!,'CPU (2)'!B51)</f>
        <v>#REF!</v>
      </c>
      <c r="B51" s="131">
        <v>89616</v>
      </c>
      <c r="C51" s="132" t="s">
        <v>748</v>
      </c>
      <c r="D51" s="131" t="s">
        <v>606</v>
      </c>
      <c r="E51" s="131" t="s">
        <v>6</v>
      </c>
      <c r="F51" s="133">
        <v>34.15</v>
      </c>
      <c r="G51" s="133">
        <v>33.83</v>
      </c>
      <c r="H51" s="131" t="s">
        <v>493</v>
      </c>
      <c r="I51" s="134">
        <v>41974</v>
      </c>
    </row>
    <row r="52" spans="1:11" ht="26.4" hidden="1">
      <c r="A52" s="111" t="e">
        <f>COUNTIF(#REF!,'CPU (2)'!B52)</f>
        <v>#REF!</v>
      </c>
      <c r="B52" s="127">
        <v>72783</v>
      </c>
      <c r="C52" s="128" t="s">
        <v>749</v>
      </c>
      <c r="D52" s="127" t="s">
        <v>606</v>
      </c>
      <c r="E52" s="127" t="s">
        <v>6</v>
      </c>
      <c r="F52" s="129">
        <v>9.44</v>
      </c>
      <c r="G52" s="129">
        <v>9.24</v>
      </c>
      <c r="H52" s="127" t="s">
        <v>493</v>
      </c>
      <c r="I52" s="130">
        <v>41974</v>
      </c>
    </row>
    <row r="53" spans="1:11" ht="26.4" hidden="1">
      <c r="A53" s="111" t="e">
        <f>COUNTIF(#REF!,'CPU (2)'!B53)</f>
        <v>#REF!</v>
      </c>
      <c r="B53" s="131">
        <v>72784</v>
      </c>
      <c r="C53" s="132" t="s">
        <v>750</v>
      </c>
      <c r="D53" s="131" t="s">
        <v>606</v>
      </c>
      <c r="E53" s="131" t="s">
        <v>6</v>
      </c>
      <c r="F53" s="133">
        <v>11.12</v>
      </c>
      <c r="G53" s="133">
        <v>10.92</v>
      </c>
      <c r="H53" s="131" t="s">
        <v>493</v>
      </c>
      <c r="I53" s="134">
        <v>41974</v>
      </c>
    </row>
    <row r="54" spans="1:11" ht="26.4" hidden="1">
      <c r="A54" s="111" t="e">
        <f>COUNTIF(#REF!,'CPU (2)'!B54)</f>
        <v>#REF!</v>
      </c>
      <c r="B54" s="127">
        <v>72785</v>
      </c>
      <c r="C54" s="128" t="s">
        <v>751</v>
      </c>
      <c r="D54" s="127" t="s">
        <v>606</v>
      </c>
      <c r="E54" s="127" t="s">
        <v>6</v>
      </c>
      <c r="F54" s="129">
        <v>17.600000000000001</v>
      </c>
      <c r="G54" s="129">
        <v>17.399999999999999</v>
      </c>
      <c r="H54" s="127" t="s">
        <v>493</v>
      </c>
      <c r="I54" s="130">
        <v>41974</v>
      </c>
    </row>
    <row r="55" spans="1:11" ht="26.4" hidden="1">
      <c r="A55" s="111" t="e">
        <f>COUNTIF(#REF!,'CPU (2)'!B55)</f>
        <v>#REF!</v>
      </c>
      <c r="B55" s="131">
        <v>72786</v>
      </c>
      <c r="C55" s="132" t="s">
        <v>752</v>
      </c>
      <c r="D55" s="131" t="s">
        <v>606</v>
      </c>
      <c r="E55" s="131" t="s">
        <v>6</v>
      </c>
      <c r="F55" s="133">
        <v>23.46</v>
      </c>
      <c r="G55" s="133">
        <v>23.15</v>
      </c>
      <c r="H55" s="131" t="s">
        <v>493</v>
      </c>
      <c r="I55" s="134">
        <v>41974</v>
      </c>
    </row>
    <row r="56" spans="1:11" ht="26.4" hidden="1">
      <c r="A56" s="111" t="e">
        <f>COUNTIF(#REF!,'CPU (2)'!B56)</f>
        <v>#REF!</v>
      </c>
      <c r="B56" s="127">
        <v>72787</v>
      </c>
      <c r="C56" s="128" t="s">
        <v>753</v>
      </c>
      <c r="D56" s="127" t="s">
        <v>606</v>
      </c>
      <c r="E56" s="127" t="s">
        <v>6</v>
      </c>
      <c r="F56" s="129">
        <v>24.28</v>
      </c>
      <c r="G56" s="129">
        <v>23.97</v>
      </c>
      <c r="H56" s="127" t="s">
        <v>493</v>
      </c>
      <c r="I56" s="130">
        <v>41974</v>
      </c>
    </row>
    <row r="57" spans="1:11" ht="26.4" hidden="1">
      <c r="A57" s="111" t="e">
        <f>COUNTIF(#REF!,'CPU (2)'!B57)</f>
        <v>#REF!</v>
      </c>
      <c r="B57" s="131">
        <v>72788</v>
      </c>
      <c r="C57" s="132" t="s">
        <v>754</v>
      </c>
      <c r="D57" s="131" t="s">
        <v>606</v>
      </c>
      <c r="E57" s="131" t="s">
        <v>6</v>
      </c>
      <c r="F57" s="133">
        <v>36.130000000000003</v>
      </c>
      <c r="G57" s="133">
        <v>35.82</v>
      </c>
      <c r="H57" s="131" t="s">
        <v>493</v>
      </c>
      <c r="I57" s="134">
        <v>41974</v>
      </c>
    </row>
    <row r="58" spans="1:11">
      <c r="B58" s="131"/>
      <c r="C58" s="132"/>
      <c r="D58" s="131"/>
      <c r="E58" s="131"/>
      <c r="F58" s="133"/>
      <c r="G58" s="133"/>
      <c r="H58" s="131"/>
      <c r="I58" s="134"/>
    </row>
    <row r="59" spans="1:11" ht="26.4">
      <c r="A59" s="111" t="e">
        <f>COUNTIF(#REF!,'CPU (2)'!B59)</f>
        <v>#REF!</v>
      </c>
      <c r="B59" s="148">
        <v>72796</v>
      </c>
      <c r="C59" s="149" t="s">
        <v>610</v>
      </c>
      <c r="D59" s="148" t="s">
        <v>606</v>
      </c>
      <c r="E59" s="148" t="s">
        <v>6</v>
      </c>
      <c r="F59" s="150">
        <v>255.72</v>
      </c>
      <c r="G59" s="150">
        <v>255.22</v>
      </c>
      <c r="H59" s="148" t="s">
        <v>493</v>
      </c>
      <c r="I59" s="151">
        <v>41974</v>
      </c>
      <c r="J59" s="163">
        <f>SUM(J61:J66)</f>
        <v>255.21784800000003</v>
      </c>
      <c r="K59" s="164">
        <f>J59-G59</f>
        <v>-2.1519999999668471E-3</v>
      </c>
    </row>
    <row r="60" spans="1:11" s="3" customFormat="1" ht="27.75" customHeight="1">
      <c r="A60" s="111"/>
      <c r="B60" s="113" t="s">
        <v>268</v>
      </c>
      <c r="C60" s="113" t="s">
        <v>5</v>
      </c>
      <c r="D60" s="113" t="s">
        <v>223</v>
      </c>
      <c r="E60" s="113" t="s">
        <v>266</v>
      </c>
      <c r="F60" s="113" t="s">
        <v>494</v>
      </c>
      <c r="G60" s="113" t="s">
        <v>495</v>
      </c>
      <c r="H60" s="113" t="s">
        <v>496</v>
      </c>
      <c r="I60" s="113" t="s">
        <v>497</v>
      </c>
      <c r="J60" s="113" t="s">
        <v>498</v>
      </c>
    </row>
    <row r="61" spans="1:11" ht="26.4">
      <c r="B61" s="145">
        <v>88248</v>
      </c>
      <c r="C61" s="196" t="str">
        <f>VLOOKUP(B61,SERVIÇOS_SINAPI_12_14!$A$2:$H$5049,2,0)</f>
        <v>AUXILIAR DE ENCANADOR OU BOMBEIRO HIDRÁULICO COM ENCARGOS COMPLEMENTARES</v>
      </c>
      <c r="D61" s="188" t="s">
        <v>246</v>
      </c>
      <c r="E61" s="189" t="str">
        <f>VLOOKUP(B61,SERVIÇOS_SINAPI_12_14!$A$2:$H$5049,4,0)</f>
        <v>H</v>
      </c>
      <c r="F61" s="194">
        <v>12.48</v>
      </c>
      <c r="G61" s="191">
        <f>VLOOKUP(B61,SERVIÇOS_SINAPI_12_14!$A$2:$H$5049,6,0)</f>
        <v>11.31</v>
      </c>
      <c r="H61" s="189">
        <v>0.184</v>
      </c>
      <c r="I61" s="194">
        <v>2.2999999999999998</v>
      </c>
      <c r="J61" s="194">
        <f>H61*G61</f>
        <v>2.0810400000000002</v>
      </c>
    </row>
    <row r="62" spans="1:11">
      <c r="B62" s="145">
        <v>88267</v>
      </c>
      <c r="C62" s="196" t="str">
        <f>VLOOKUP(B62,SERVIÇOS_SINAPI_12_14!$A$2:$H$5049,2,0)</f>
        <v>ENCANADOR OU BOMBEIRO HIDRÁULICO COM ENCARGOS COMPLEMENTARES</v>
      </c>
      <c r="D62" s="188" t="s">
        <v>246</v>
      </c>
      <c r="E62" s="189" t="str">
        <f>VLOOKUP(B62,SERVIÇOS_SINAPI_12_14!$A$2:$H$5049,4,0)</f>
        <v>H</v>
      </c>
      <c r="F62" s="194">
        <v>15.32</v>
      </c>
      <c r="G62" s="191">
        <f>VLOOKUP(B62,SERVIÇOS_SINAPI_12_14!$A$2:$H$5049,6,0)</f>
        <v>13.77</v>
      </c>
      <c r="H62" s="189">
        <v>0.184</v>
      </c>
      <c r="I62" s="194">
        <v>2.82</v>
      </c>
      <c r="J62" s="194">
        <f>H62*G62</f>
        <v>2.5336799999999999</v>
      </c>
    </row>
    <row r="63" spans="1:11" s="144" customFormat="1">
      <c r="A63" s="181"/>
      <c r="B63" s="159">
        <v>75</v>
      </c>
      <c r="C63" s="183" t="str">
        <f>VLOOKUP(B63,INSUMOS_SINAPI_12_14!$A$2:$H$5049,2,0)</f>
        <v>ADAPTADOR PVC SOLDAVEL FLANGES LIVRES P/ CAIXA D' AGUA 110MM X 4"</v>
      </c>
      <c r="D63" s="160" t="s">
        <v>235</v>
      </c>
      <c r="E63" s="121" t="str">
        <f>VLOOKUP(B63,INSUMOS_SINAPI_12_14!$A$2:$H$5049,4,0)</f>
        <v>UN</v>
      </c>
      <c r="F63" s="180">
        <v>248.46</v>
      </c>
      <c r="G63" s="162">
        <f>VLOOKUP(B63,INSUMOS_SINAPI_12_14!$A$2:$H$5049,6,0)</f>
        <v>248.46</v>
      </c>
      <c r="H63" s="121">
        <v>1</v>
      </c>
      <c r="I63" s="180">
        <v>248.46</v>
      </c>
      <c r="J63" s="180">
        <f>H63*G63</f>
        <v>248.46</v>
      </c>
    </row>
    <row r="64" spans="1:11">
      <c r="B64" s="145">
        <v>122</v>
      </c>
      <c r="C64" s="183" t="str">
        <f>VLOOKUP(B64,INSUMOS_SINAPI_12_14!$A$2:$H$5049,2,0)</f>
        <v>ADESIVO PVC FRASCO C/ 850G</v>
      </c>
      <c r="D64" s="140" t="s">
        <v>235</v>
      </c>
      <c r="E64" s="121" t="str">
        <f>VLOOKUP(B64,INSUMOS_SINAPI_12_14!$A$2:$H$5049,4,0)</f>
        <v>UN</v>
      </c>
      <c r="F64" s="115">
        <v>33.340000000000003</v>
      </c>
      <c r="G64" s="162">
        <f>VLOOKUP(B64,INSUMOS_SINAPI_12_14!$A$2:$H$5049,6,0)</f>
        <v>33.340000000000003</v>
      </c>
      <c r="H64" s="113">
        <v>3.5000000000000001E-3</v>
      </c>
      <c r="I64" s="115">
        <v>0.12</v>
      </c>
      <c r="J64" s="115">
        <f t="shared" ref="J64:J66" si="1">H64*G64</f>
        <v>0.11669000000000002</v>
      </c>
    </row>
    <row r="65" spans="1:11">
      <c r="B65" s="145">
        <v>3143</v>
      </c>
      <c r="C65" s="183" t="str">
        <f>VLOOKUP(B65,INSUMOS_SINAPI_12_14!$A$2:$H$5049,2,0)</f>
        <v>FITA VEDA ROSCA EM ROLOS 18MMX25M</v>
      </c>
      <c r="D65" s="140" t="s">
        <v>235</v>
      </c>
      <c r="E65" s="121" t="str">
        <f>VLOOKUP(B65,INSUMOS_SINAPI_12_14!$A$2:$H$5049,4,0)</f>
        <v>UN</v>
      </c>
      <c r="F65" s="115">
        <v>5.07</v>
      </c>
      <c r="G65" s="162">
        <f>VLOOKUP(B65,INSUMOS_SINAPI_12_14!$A$2:$H$5049,6,0)</f>
        <v>5.07</v>
      </c>
      <c r="H65" s="113">
        <v>4.1399999999999999E-2</v>
      </c>
      <c r="I65" s="115">
        <v>0.21</v>
      </c>
      <c r="J65" s="115">
        <f t="shared" si="1"/>
        <v>0.209898</v>
      </c>
    </row>
    <row r="66" spans="1:11">
      <c r="B66" s="145">
        <v>20083</v>
      </c>
      <c r="C66" s="183" t="str">
        <f>VLOOKUP(B66,INSUMOS_SINAPI_12_14!$A$2:$H$5049,2,0)</f>
        <v>SOLUCAO LIMPADORA FRASCO PLASTICO C/ 1000CM3</v>
      </c>
      <c r="D66" s="140" t="s">
        <v>235</v>
      </c>
      <c r="E66" s="121" t="str">
        <f>VLOOKUP(B66,INSUMOS_SINAPI_12_14!$A$2:$H$5049,4,0)</f>
        <v>UN</v>
      </c>
      <c r="F66" s="115">
        <v>39.49</v>
      </c>
      <c r="G66" s="162">
        <f>VLOOKUP(B66,INSUMOS_SINAPI_12_14!$A$2:$H$5049,6,0)</f>
        <v>39.49</v>
      </c>
      <c r="H66" s="113">
        <v>4.5999999999999999E-2</v>
      </c>
      <c r="I66" s="115">
        <v>1.82</v>
      </c>
      <c r="J66" s="115">
        <f t="shared" si="1"/>
        <v>1.81654</v>
      </c>
    </row>
    <row r="67" spans="1:11">
      <c r="B67" s="127"/>
      <c r="C67" s="128"/>
      <c r="D67" s="127"/>
      <c r="E67" s="127"/>
      <c r="F67" s="129"/>
      <c r="G67" s="129"/>
      <c r="H67" s="127"/>
      <c r="I67" s="130"/>
    </row>
    <row r="68" spans="1:11">
      <c r="B68" s="127"/>
      <c r="C68" s="128"/>
      <c r="D68" s="127"/>
      <c r="E68" s="127"/>
      <c r="F68" s="129"/>
      <c r="G68" s="129"/>
      <c r="H68" s="127"/>
      <c r="I68" s="130"/>
    </row>
    <row r="69" spans="1:11">
      <c r="B69" s="127"/>
      <c r="C69" s="128"/>
      <c r="D69" s="127"/>
      <c r="E69" s="127"/>
      <c r="F69" s="129"/>
      <c r="G69" s="129"/>
      <c r="H69" s="127"/>
      <c r="I69" s="130"/>
    </row>
    <row r="70" spans="1:11" ht="26.4" hidden="1">
      <c r="A70" s="111" t="e">
        <f>COUNTIF(#REF!,'CPU (2)'!B70)</f>
        <v>#REF!</v>
      </c>
      <c r="B70" s="131">
        <v>72789</v>
      </c>
      <c r="C70" s="132" t="s">
        <v>755</v>
      </c>
      <c r="D70" s="131" t="s">
        <v>606</v>
      </c>
      <c r="E70" s="131" t="s">
        <v>6</v>
      </c>
      <c r="F70" s="133">
        <v>12.32</v>
      </c>
      <c r="G70" s="133">
        <v>12.12</v>
      </c>
      <c r="H70" s="131" t="s">
        <v>493</v>
      </c>
      <c r="I70" s="134">
        <v>41974</v>
      </c>
    </row>
    <row r="71" spans="1:11" ht="26.4" hidden="1">
      <c r="A71" s="111" t="e">
        <f>COUNTIF(#REF!,'CPU (2)'!B71)</f>
        <v>#REF!</v>
      </c>
      <c r="B71" s="127">
        <v>72790</v>
      </c>
      <c r="C71" s="128" t="s">
        <v>756</v>
      </c>
      <c r="D71" s="127" t="s">
        <v>606</v>
      </c>
      <c r="E71" s="127" t="s">
        <v>6</v>
      </c>
      <c r="F71" s="129">
        <v>14.78</v>
      </c>
      <c r="G71" s="129">
        <v>14.58</v>
      </c>
      <c r="H71" s="127" t="s">
        <v>493</v>
      </c>
      <c r="I71" s="130">
        <v>41974</v>
      </c>
    </row>
    <row r="72" spans="1:11" ht="26.4" hidden="1">
      <c r="A72" s="111" t="e">
        <f>COUNTIF(#REF!,'CPU (2)'!B72)</f>
        <v>#REF!</v>
      </c>
      <c r="B72" s="131">
        <v>72791</v>
      </c>
      <c r="C72" s="132" t="s">
        <v>757</v>
      </c>
      <c r="D72" s="131" t="s">
        <v>606</v>
      </c>
      <c r="E72" s="131" t="s">
        <v>6</v>
      </c>
      <c r="F72" s="133">
        <v>18.96</v>
      </c>
      <c r="G72" s="133">
        <v>18.649999999999999</v>
      </c>
      <c r="H72" s="131" t="s">
        <v>493</v>
      </c>
      <c r="I72" s="134">
        <v>41974</v>
      </c>
    </row>
    <row r="73" spans="1:11" ht="26.4" hidden="1">
      <c r="A73" s="111" t="e">
        <f>COUNTIF(#REF!,'CPU (2)'!B73)</f>
        <v>#REF!</v>
      </c>
      <c r="B73" s="127">
        <v>72792</v>
      </c>
      <c r="C73" s="128" t="s">
        <v>758</v>
      </c>
      <c r="D73" s="127" t="s">
        <v>606</v>
      </c>
      <c r="E73" s="127" t="s">
        <v>6</v>
      </c>
      <c r="F73" s="129">
        <v>32.74</v>
      </c>
      <c r="G73" s="129">
        <v>32.43</v>
      </c>
      <c r="H73" s="127" t="s">
        <v>493</v>
      </c>
      <c r="I73" s="130">
        <v>41974</v>
      </c>
    </row>
    <row r="74" spans="1:11" ht="26.4" hidden="1">
      <c r="A74" s="111" t="e">
        <f>COUNTIF(#REF!,'CPU (2)'!B74)</f>
        <v>#REF!</v>
      </c>
      <c r="B74" s="131">
        <v>72793</v>
      </c>
      <c r="C74" s="132" t="s">
        <v>759</v>
      </c>
      <c r="D74" s="131" t="s">
        <v>606</v>
      </c>
      <c r="E74" s="131" t="s">
        <v>6</v>
      </c>
      <c r="F74" s="133">
        <v>45.49</v>
      </c>
      <c r="G74" s="133">
        <v>45.18</v>
      </c>
      <c r="H74" s="131" t="s">
        <v>493</v>
      </c>
      <c r="I74" s="134">
        <v>41974</v>
      </c>
    </row>
    <row r="75" spans="1:11">
      <c r="B75" s="131"/>
      <c r="C75" s="132"/>
      <c r="D75" s="131"/>
      <c r="E75" s="131"/>
      <c r="F75" s="133"/>
      <c r="G75" s="133"/>
      <c r="H75" s="131"/>
      <c r="I75" s="134"/>
    </row>
    <row r="76" spans="1:11" ht="26.4">
      <c r="A76" s="111" t="e">
        <f>COUNTIF(#REF!,'CPU (2)'!B76)</f>
        <v>#REF!</v>
      </c>
      <c r="B76" s="148">
        <v>72794</v>
      </c>
      <c r="C76" s="149" t="s">
        <v>605</v>
      </c>
      <c r="D76" s="148" t="s">
        <v>606</v>
      </c>
      <c r="E76" s="148" t="s">
        <v>6</v>
      </c>
      <c r="F76" s="150">
        <v>134.72</v>
      </c>
      <c r="G76" s="150">
        <v>134.32</v>
      </c>
      <c r="H76" s="148" t="s">
        <v>493</v>
      </c>
      <c r="I76" s="151">
        <v>41974</v>
      </c>
      <c r="J76" s="163">
        <f>SUM(J78:J83)</f>
        <v>134.323903</v>
      </c>
      <c r="K76" s="164">
        <f>J76-G76</f>
        <v>3.9030000000082055E-3</v>
      </c>
    </row>
    <row r="77" spans="1:11" s="3" customFormat="1" ht="30" customHeight="1">
      <c r="A77" s="111"/>
      <c r="B77" s="113" t="s">
        <v>268</v>
      </c>
      <c r="C77" s="113" t="s">
        <v>5</v>
      </c>
      <c r="D77" s="113" t="s">
        <v>223</v>
      </c>
      <c r="E77" s="113" t="s">
        <v>266</v>
      </c>
      <c r="F77" s="113" t="s">
        <v>494</v>
      </c>
      <c r="G77" s="113" t="s">
        <v>495</v>
      </c>
      <c r="H77" s="113" t="s">
        <v>496</v>
      </c>
      <c r="I77" s="113" t="s">
        <v>497</v>
      </c>
      <c r="J77" s="113" t="s">
        <v>498</v>
      </c>
    </row>
    <row r="78" spans="1:11" ht="26.4">
      <c r="B78" s="145">
        <v>88248</v>
      </c>
      <c r="C78" s="196" t="str">
        <f>VLOOKUP(B78,SERVIÇOS_SINAPI_12_14!$A$2:$H$5049,2,0)</f>
        <v>AUXILIAR DE ENCANADOR OU BOMBEIRO HIDRÁULICO COM ENCARGOS COMPLEMENTARES</v>
      </c>
      <c r="D78" s="188" t="s">
        <v>246</v>
      </c>
      <c r="E78" s="189" t="str">
        <f>VLOOKUP(B78,SERVIÇOS_SINAPI_12_14!$A$2:$H$5049,4,0)</f>
        <v>H</v>
      </c>
      <c r="F78" s="194">
        <v>12.48</v>
      </c>
      <c r="G78" s="191">
        <f>VLOOKUP(B78,SERVIÇOS_SINAPI_12_14!$A$2:$H$5049,6,0)</f>
        <v>11.31</v>
      </c>
      <c r="H78" s="189">
        <v>0.14399999999999999</v>
      </c>
      <c r="I78" s="194">
        <v>1.8</v>
      </c>
      <c r="J78" s="194">
        <f t="shared" ref="J78:J83" si="2">H78*G78</f>
        <v>1.6286399999999999</v>
      </c>
    </row>
    <row r="79" spans="1:11">
      <c r="B79" s="145">
        <v>88267</v>
      </c>
      <c r="C79" s="196" t="str">
        <f>VLOOKUP(B79,SERVIÇOS_SINAPI_12_14!$A$2:$H$5049,2,0)</f>
        <v>ENCANADOR OU BOMBEIRO HIDRÁULICO COM ENCARGOS COMPLEMENTARES</v>
      </c>
      <c r="D79" s="188" t="s">
        <v>246</v>
      </c>
      <c r="E79" s="189" t="str">
        <f>VLOOKUP(B79,SERVIÇOS_SINAPI_12_14!$A$2:$H$5049,4,0)</f>
        <v>H</v>
      </c>
      <c r="F79" s="194">
        <v>15.32</v>
      </c>
      <c r="G79" s="191">
        <f>VLOOKUP(B79,SERVIÇOS_SINAPI_12_14!$A$2:$H$5049,6,0)</f>
        <v>13.77</v>
      </c>
      <c r="H79" s="207">
        <v>0.14369999999999999</v>
      </c>
      <c r="I79" s="194">
        <v>2.21</v>
      </c>
      <c r="J79" s="194">
        <f t="shared" si="2"/>
        <v>1.9787489999999999</v>
      </c>
    </row>
    <row r="80" spans="1:11" s="144" customFormat="1">
      <c r="A80" s="181"/>
      <c r="B80" s="159">
        <v>83</v>
      </c>
      <c r="C80" s="183" t="str">
        <f>VLOOKUP(B80,INSUMOS_SINAPI_12_14!$A$2:$H$5049,2,0)</f>
        <v>ADAPTADOR PVC SOLDAVEL FLANGES LIVRES P/ CAIXA D' AGUA 75MM X 2 1/2'</v>
      </c>
      <c r="D80" s="160" t="s">
        <v>235</v>
      </c>
      <c r="E80" s="121" t="str">
        <f>VLOOKUP(B80,INSUMOS_SINAPI_12_14!$A$2:$H$5049,4,0)</f>
        <v>UN</v>
      </c>
      <c r="F80" s="180">
        <v>128.88</v>
      </c>
      <c r="G80" s="162">
        <f>VLOOKUP(B80,INSUMOS_SINAPI_12_14!$A$2:$H$5049,6,0)</f>
        <v>128.88</v>
      </c>
      <c r="H80" s="121">
        <v>1</v>
      </c>
      <c r="I80" s="180">
        <v>128.88</v>
      </c>
      <c r="J80" s="180">
        <f t="shared" si="2"/>
        <v>128.88</v>
      </c>
    </row>
    <row r="81" spans="1:11">
      <c r="B81" s="145">
        <v>122</v>
      </c>
      <c r="C81" s="183" t="str">
        <f>VLOOKUP(B81,INSUMOS_SINAPI_12_14!$A$2:$H$5049,2,0)</f>
        <v>ADESIVO PVC FRASCO C/ 850G</v>
      </c>
      <c r="D81" s="140" t="s">
        <v>235</v>
      </c>
      <c r="E81" s="121" t="str">
        <f>VLOOKUP(B81,INSUMOS_SINAPI_12_14!$A$2:$H$5049,4,0)</f>
        <v>UN</v>
      </c>
      <c r="F81" s="115">
        <v>33.340000000000003</v>
      </c>
      <c r="G81" s="162">
        <f>VLOOKUP(B81,INSUMOS_SINAPI_12_14!$A$2:$H$5049,6,0)</f>
        <v>33.340000000000003</v>
      </c>
      <c r="H81" s="113">
        <v>0.02</v>
      </c>
      <c r="I81" s="115">
        <v>0.67</v>
      </c>
      <c r="J81" s="180">
        <f t="shared" si="2"/>
        <v>0.66680000000000006</v>
      </c>
    </row>
    <row r="82" spans="1:11">
      <c r="B82" s="145">
        <v>3143</v>
      </c>
      <c r="C82" s="183" t="str">
        <f>VLOOKUP(B82,INSUMOS_SINAPI_12_14!$A$2:$H$5049,2,0)</f>
        <v>FITA VEDA ROSCA EM ROLOS 18MMX25M</v>
      </c>
      <c r="D82" s="140" t="s">
        <v>235</v>
      </c>
      <c r="E82" s="121" t="str">
        <f>VLOOKUP(B82,INSUMOS_SINAPI_12_14!$A$2:$H$5049,4,0)</f>
        <v>UN</v>
      </c>
      <c r="F82" s="115">
        <v>5.07</v>
      </c>
      <c r="G82" s="162">
        <f>VLOOKUP(B82,INSUMOS_SINAPI_12_14!$A$2:$H$5049,6,0)</f>
        <v>5.07</v>
      </c>
      <c r="H82" s="113">
        <v>2.8199999999999999E-2</v>
      </c>
      <c r="I82" s="115">
        <v>0.14000000000000001</v>
      </c>
      <c r="J82" s="180">
        <f t="shared" si="2"/>
        <v>0.14297400000000002</v>
      </c>
    </row>
    <row r="83" spans="1:11">
      <c r="B83" s="145">
        <v>20083</v>
      </c>
      <c r="C83" s="183" t="str">
        <f>VLOOKUP(B83,INSUMOS_SINAPI_12_14!$A$2:$H$5049,2,0)</f>
        <v>SOLUCAO LIMPADORA FRASCO PLASTICO C/ 1000CM3</v>
      </c>
      <c r="D83" s="140" t="s">
        <v>235</v>
      </c>
      <c r="E83" s="121" t="str">
        <f>VLOOKUP(B83,INSUMOS_SINAPI_12_14!$A$2:$H$5049,4,0)</f>
        <v>UN</v>
      </c>
      <c r="F83" s="115">
        <v>39.49</v>
      </c>
      <c r="G83" s="162">
        <f>VLOOKUP(B83,INSUMOS_SINAPI_12_14!$A$2:$H$5049,6,0)</f>
        <v>39.49</v>
      </c>
      <c r="H83" s="113">
        <v>2.5999999999999999E-2</v>
      </c>
      <c r="I83" s="115">
        <v>1.03</v>
      </c>
      <c r="J83" s="180">
        <f t="shared" si="2"/>
        <v>1.02674</v>
      </c>
    </row>
    <row r="84" spans="1:11">
      <c r="B84" s="127"/>
      <c r="C84" s="128"/>
      <c r="D84" s="127"/>
      <c r="E84" s="127"/>
      <c r="F84" s="129"/>
      <c r="G84" s="129"/>
      <c r="H84" s="127"/>
      <c r="I84" s="130"/>
    </row>
    <row r="85" spans="1:11">
      <c r="B85" s="127"/>
      <c r="C85" s="128"/>
      <c r="D85" s="127"/>
      <c r="E85" s="127"/>
      <c r="F85" s="129"/>
      <c r="G85" s="129"/>
      <c r="H85" s="127"/>
      <c r="I85" s="130"/>
    </row>
    <row r="86" spans="1:11" ht="26.4" hidden="1">
      <c r="A86" s="111" t="e">
        <f>COUNTIF(#REF!,'CPU (2)'!B86)</f>
        <v>#REF!</v>
      </c>
      <c r="B86" s="131">
        <v>72795</v>
      </c>
      <c r="C86" s="132" t="s">
        <v>760</v>
      </c>
      <c r="D86" s="131" t="s">
        <v>606</v>
      </c>
      <c r="E86" s="131" t="s">
        <v>6</v>
      </c>
      <c r="F86" s="133">
        <v>183.88</v>
      </c>
      <c r="G86" s="133">
        <v>183.27</v>
      </c>
      <c r="H86" s="131" t="s">
        <v>493</v>
      </c>
      <c r="I86" s="134">
        <v>41974</v>
      </c>
    </row>
    <row r="87" spans="1:11" ht="26.4" hidden="1">
      <c r="A87" s="111" t="e">
        <f>COUNTIF(#REF!,'CPU (2)'!B87)</f>
        <v>#REF!</v>
      </c>
      <c r="B87" s="127">
        <v>72797</v>
      </c>
      <c r="C87" s="128" t="s">
        <v>761</v>
      </c>
      <c r="D87" s="127" t="s">
        <v>606</v>
      </c>
      <c r="E87" s="127" t="s">
        <v>6</v>
      </c>
      <c r="F87" s="129">
        <v>13.94</v>
      </c>
      <c r="G87" s="129">
        <v>13.74</v>
      </c>
      <c r="H87" s="127" t="s">
        <v>493</v>
      </c>
      <c r="I87" s="130">
        <v>41974</v>
      </c>
    </row>
    <row r="88" spans="1:11" ht="26.4" hidden="1">
      <c r="A88" s="111" t="e">
        <f>COUNTIF(#REF!,'CPU (2)'!B88)</f>
        <v>#REF!</v>
      </c>
      <c r="B88" s="131">
        <v>72800</v>
      </c>
      <c r="C88" s="132" t="s">
        <v>762</v>
      </c>
      <c r="D88" s="131" t="s">
        <v>606</v>
      </c>
      <c r="E88" s="131" t="s">
        <v>6</v>
      </c>
      <c r="F88" s="133">
        <v>21.42</v>
      </c>
      <c r="G88" s="133">
        <v>21.11</v>
      </c>
      <c r="H88" s="131" t="s">
        <v>493</v>
      </c>
      <c r="I88" s="134">
        <v>41974</v>
      </c>
    </row>
    <row r="89" spans="1:11" ht="26.4" hidden="1">
      <c r="A89" s="111" t="e">
        <f>COUNTIF(#REF!,'CPU (2)'!B89)</f>
        <v>#REF!</v>
      </c>
      <c r="B89" s="127">
        <v>72801</v>
      </c>
      <c r="C89" s="128" t="s">
        <v>763</v>
      </c>
      <c r="D89" s="127" t="s">
        <v>606</v>
      </c>
      <c r="E89" s="127" t="s">
        <v>6</v>
      </c>
      <c r="F89" s="129">
        <v>37.24</v>
      </c>
      <c r="G89" s="129">
        <v>36.93</v>
      </c>
      <c r="H89" s="127" t="s">
        <v>493</v>
      </c>
      <c r="I89" s="130">
        <v>41974</v>
      </c>
    </row>
    <row r="90" spans="1:11" ht="26.4" hidden="1">
      <c r="A90" s="111" t="e">
        <f>COUNTIF(#REF!,'CPU (2)'!B90)</f>
        <v>#REF!</v>
      </c>
      <c r="B90" s="131">
        <v>72803</v>
      </c>
      <c r="C90" s="132" t="s">
        <v>764</v>
      </c>
      <c r="D90" s="131" t="s">
        <v>606</v>
      </c>
      <c r="E90" s="131" t="s">
        <v>6</v>
      </c>
      <c r="F90" s="133">
        <v>147.56</v>
      </c>
      <c r="G90" s="133">
        <v>147.16</v>
      </c>
      <c r="H90" s="131" t="s">
        <v>493</v>
      </c>
      <c r="I90" s="134">
        <v>41974</v>
      </c>
    </row>
    <row r="91" spans="1:11">
      <c r="B91" s="131"/>
      <c r="C91" s="132"/>
      <c r="D91" s="131"/>
      <c r="E91" s="131"/>
      <c r="F91" s="133"/>
      <c r="G91" s="133"/>
      <c r="H91" s="131"/>
      <c r="I91" s="134"/>
    </row>
    <row r="92" spans="1:11" ht="26.4">
      <c r="A92" s="111" t="e">
        <f>COUNTIF(#REF!,'CPU (2)'!B92)</f>
        <v>#REF!</v>
      </c>
      <c r="B92" s="148">
        <v>72805</v>
      </c>
      <c r="C92" s="149" t="s">
        <v>618</v>
      </c>
      <c r="D92" s="148" t="s">
        <v>606</v>
      </c>
      <c r="E92" s="148" t="s">
        <v>6</v>
      </c>
      <c r="F92" s="150">
        <v>280.68</v>
      </c>
      <c r="G92" s="150">
        <v>280.18</v>
      </c>
      <c r="H92" s="148" t="s">
        <v>493</v>
      </c>
      <c r="I92" s="151">
        <v>41974</v>
      </c>
      <c r="J92" s="163">
        <f>SUM(J94:J99)</f>
        <v>280.17784799999998</v>
      </c>
      <c r="K92" s="164">
        <f>J92-G92</f>
        <v>-2.1520000000236905E-3</v>
      </c>
    </row>
    <row r="93" spans="1:11" s="3" customFormat="1" ht="29.25" customHeight="1">
      <c r="A93" s="111"/>
      <c r="B93" s="113" t="s">
        <v>268</v>
      </c>
      <c r="C93" s="113" t="s">
        <v>5</v>
      </c>
      <c r="D93" s="113" t="s">
        <v>223</v>
      </c>
      <c r="E93" s="113" t="s">
        <v>266</v>
      </c>
      <c r="F93" s="113" t="s">
        <v>494</v>
      </c>
      <c r="G93" s="113" t="s">
        <v>495</v>
      </c>
      <c r="H93" s="113" t="s">
        <v>496</v>
      </c>
      <c r="I93" s="113" t="s">
        <v>497</v>
      </c>
      <c r="J93" s="113" t="s">
        <v>498</v>
      </c>
    </row>
    <row r="94" spans="1:11" ht="26.4">
      <c r="B94" s="145">
        <v>88248</v>
      </c>
      <c r="C94" s="196" t="str">
        <f>VLOOKUP(B94,SERVIÇOS_SINAPI_12_14!$A$2:$H$5049,2,0)</f>
        <v>AUXILIAR DE ENCANADOR OU BOMBEIRO HIDRÁULICO COM ENCARGOS COMPLEMENTARES</v>
      </c>
      <c r="D94" s="188" t="s">
        <v>246</v>
      </c>
      <c r="E94" s="189" t="str">
        <f>VLOOKUP(B94,SERVIÇOS_SINAPI_12_14!$A$2:$H$5049,4,0)</f>
        <v>H</v>
      </c>
      <c r="F94" s="194">
        <v>12.48</v>
      </c>
      <c r="G94" s="191">
        <f>VLOOKUP(B94,SERVIÇOS_SINAPI_12_14!$A$2:$H$5049,6,0)</f>
        <v>11.31</v>
      </c>
      <c r="H94" s="189">
        <v>0.184</v>
      </c>
      <c r="I94" s="194">
        <v>2.2999999999999998</v>
      </c>
      <c r="J94" s="194">
        <f t="shared" ref="J94:J99" si="3">H94*G94</f>
        <v>2.0810400000000002</v>
      </c>
    </row>
    <row r="95" spans="1:11">
      <c r="B95" s="145">
        <v>88267</v>
      </c>
      <c r="C95" s="196" t="str">
        <f>VLOOKUP(B95,SERVIÇOS_SINAPI_12_14!$A$2:$H$5049,2,0)</f>
        <v>ENCANADOR OU BOMBEIRO HIDRÁULICO COM ENCARGOS COMPLEMENTARES</v>
      </c>
      <c r="D95" s="188" t="s">
        <v>246</v>
      </c>
      <c r="E95" s="189" t="str">
        <f>VLOOKUP(B95,SERVIÇOS_SINAPI_12_14!$A$2:$H$5049,4,0)</f>
        <v>H</v>
      </c>
      <c r="F95" s="194">
        <v>15.32</v>
      </c>
      <c r="G95" s="191">
        <f>VLOOKUP(B95,SERVIÇOS_SINAPI_12_14!$A$2:$H$5049,6,0)</f>
        <v>13.77</v>
      </c>
      <c r="H95" s="189">
        <v>0.184</v>
      </c>
      <c r="I95" s="194">
        <v>2.82</v>
      </c>
      <c r="J95" s="194">
        <f t="shared" si="3"/>
        <v>2.5336799999999999</v>
      </c>
    </row>
    <row r="96" spans="1:11" ht="12.75" customHeight="1">
      <c r="B96" s="145">
        <v>106</v>
      </c>
      <c r="C96" s="183" t="str">
        <f>VLOOKUP(B96,INSUMOS_SINAPI_12_14!$A$2:$H$5049,2,0)</f>
        <v>ADAPTADOR PVC SOLDAVEL LONGO C/ FLANGE LIVRE P/ CAIXA D' AGUA 1 10MM X 4"</v>
      </c>
      <c r="D96" s="140" t="s">
        <v>235</v>
      </c>
      <c r="E96" s="121" t="str">
        <f>VLOOKUP(B96,INSUMOS_SINAPI_12_14!$A$2:$H$5049,4,0)</f>
        <v>UN</v>
      </c>
      <c r="F96" s="115">
        <v>273.42</v>
      </c>
      <c r="G96" s="162">
        <f>VLOOKUP(B96,INSUMOS_SINAPI_12_14!$A$2:$H$5049,6,0)</f>
        <v>273.42</v>
      </c>
      <c r="H96" s="113">
        <v>1</v>
      </c>
      <c r="I96" s="115">
        <v>273.42</v>
      </c>
      <c r="J96" s="180">
        <f t="shared" si="3"/>
        <v>273.42</v>
      </c>
    </row>
    <row r="97" spans="1:10">
      <c r="B97" s="145">
        <v>122</v>
      </c>
      <c r="C97" s="183" t="str">
        <f>VLOOKUP(B97,INSUMOS_SINAPI_12_14!$A$2:$H$5049,2,0)</f>
        <v>ADESIVO PVC FRASCO C/ 850G</v>
      </c>
      <c r="D97" s="140" t="s">
        <v>235</v>
      </c>
      <c r="E97" s="121" t="str">
        <f>VLOOKUP(B97,INSUMOS_SINAPI_12_14!$A$2:$H$5049,4,0)</f>
        <v>UN</v>
      </c>
      <c r="F97" s="115">
        <v>33.340000000000003</v>
      </c>
      <c r="G97" s="162">
        <f>VLOOKUP(B97,INSUMOS_SINAPI_12_14!$A$2:$H$5049,6,0)</f>
        <v>33.340000000000003</v>
      </c>
      <c r="H97" s="113">
        <v>3.5000000000000001E-3</v>
      </c>
      <c r="I97" s="115">
        <v>0.12</v>
      </c>
      <c r="J97" s="180">
        <f t="shared" si="3"/>
        <v>0.11669000000000002</v>
      </c>
    </row>
    <row r="98" spans="1:10">
      <c r="B98" s="145">
        <v>3143</v>
      </c>
      <c r="C98" s="183" t="str">
        <f>VLOOKUP(B98,INSUMOS_SINAPI_12_14!$A$2:$H$5049,2,0)</f>
        <v>FITA VEDA ROSCA EM ROLOS 18MMX25M</v>
      </c>
      <c r="D98" s="140" t="s">
        <v>235</v>
      </c>
      <c r="E98" s="121" t="str">
        <f>VLOOKUP(B98,INSUMOS_SINAPI_12_14!$A$2:$H$5049,4,0)</f>
        <v>UN</v>
      </c>
      <c r="F98" s="115">
        <v>5.07</v>
      </c>
      <c r="G98" s="162">
        <f>VLOOKUP(B98,INSUMOS_SINAPI_12_14!$A$2:$H$5049,6,0)</f>
        <v>5.07</v>
      </c>
      <c r="H98" s="113">
        <v>4.1399999999999999E-2</v>
      </c>
      <c r="I98" s="115">
        <v>0.21</v>
      </c>
      <c r="J98" s="180">
        <f t="shared" si="3"/>
        <v>0.209898</v>
      </c>
    </row>
    <row r="99" spans="1:10">
      <c r="B99" s="145">
        <v>20083</v>
      </c>
      <c r="C99" s="183" t="str">
        <f>VLOOKUP(B99,INSUMOS_SINAPI_12_14!$A$2:$H$5049,2,0)</f>
        <v>SOLUCAO LIMPADORA FRASCO PLASTICO C/ 1000CM3</v>
      </c>
      <c r="D99" s="140" t="s">
        <v>235</v>
      </c>
      <c r="E99" s="121" t="str">
        <f>VLOOKUP(B99,INSUMOS_SINAPI_12_14!$A$2:$H$5049,4,0)</f>
        <v>UN</v>
      </c>
      <c r="F99" s="115">
        <v>39.49</v>
      </c>
      <c r="G99" s="162">
        <f>VLOOKUP(B99,INSUMOS_SINAPI_12_14!$A$2:$H$5049,6,0)</f>
        <v>39.49</v>
      </c>
      <c r="H99" s="113">
        <v>4.5999999999999999E-2</v>
      </c>
      <c r="I99" s="115">
        <v>1.82</v>
      </c>
      <c r="J99" s="180">
        <f t="shared" si="3"/>
        <v>1.81654</v>
      </c>
    </row>
    <row r="100" spans="1:10">
      <c r="B100" s="127"/>
      <c r="C100" s="128"/>
      <c r="D100" s="127"/>
      <c r="E100" s="127"/>
      <c r="F100" s="129"/>
      <c r="G100" s="129"/>
      <c r="H100" s="127"/>
      <c r="I100" s="130"/>
    </row>
    <row r="101" spans="1:10">
      <c r="B101" s="127"/>
      <c r="C101" s="128"/>
      <c r="D101" s="127"/>
      <c r="E101" s="127"/>
      <c r="F101" s="129"/>
      <c r="G101" s="129"/>
      <c r="H101" s="127"/>
      <c r="I101" s="130"/>
    </row>
    <row r="102" spans="1:10" ht="26.4">
      <c r="A102" s="111" t="e">
        <f>COUNTIF(#REF!,'CPU (2)'!B102)</f>
        <v>#REF!</v>
      </c>
      <c r="B102" s="131">
        <v>72798</v>
      </c>
      <c r="C102" s="132" t="s">
        <v>765</v>
      </c>
      <c r="D102" s="131" t="s">
        <v>606</v>
      </c>
      <c r="E102" s="131" t="s">
        <v>6</v>
      </c>
      <c r="F102" s="133">
        <v>16.7</v>
      </c>
      <c r="G102" s="133">
        <v>16.5</v>
      </c>
      <c r="H102" s="131" t="s">
        <v>493</v>
      </c>
      <c r="I102" s="134">
        <v>41974</v>
      </c>
    </row>
    <row r="103" spans="1:10" ht="26.4">
      <c r="A103" s="111" t="e">
        <f>COUNTIF(#REF!,'CPU (2)'!B103)</f>
        <v>#REF!</v>
      </c>
      <c r="B103" s="127">
        <v>72802</v>
      </c>
      <c r="C103" s="128" t="s">
        <v>766</v>
      </c>
      <c r="D103" s="127" t="s">
        <v>606</v>
      </c>
      <c r="E103" s="127" t="s">
        <v>6</v>
      </c>
      <c r="F103" s="129">
        <v>49.63</v>
      </c>
      <c r="G103" s="129">
        <v>49.32</v>
      </c>
      <c r="H103" s="127" t="s">
        <v>493</v>
      </c>
      <c r="I103" s="130">
        <v>41974</v>
      </c>
    </row>
    <row r="104" spans="1:10" ht="26.4">
      <c r="A104" s="111" t="e">
        <f>COUNTIF(#REF!,'CPU (2)'!B104)</f>
        <v>#REF!</v>
      </c>
      <c r="B104" s="131">
        <v>72804</v>
      </c>
      <c r="C104" s="132" t="s">
        <v>767</v>
      </c>
      <c r="D104" s="131" t="s">
        <v>606</v>
      </c>
      <c r="E104" s="131" t="s">
        <v>6</v>
      </c>
      <c r="F104" s="133">
        <v>199.87</v>
      </c>
      <c r="G104" s="133">
        <v>199.26</v>
      </c>
      <c r="H104" s="131" t="s">
        <v>493</v>
      </c>
      <c r="I104" s="134">
        <v>41974</v>
      </c>
    </row>
    <row r="105" spans="1:10" ht="26.4">
      <c r="A105" s="111" t="e">
        <f>COUNTIF(#REF!,'CPU (2)'!B105)</f>
        <v>#REF!</v>
      </c>
      <c r="B105" s="127">
        <v>85065</v>
      </c>
      <c r="C105" s="128" t="s">
        <v>768</v>
      </c>
      <c r="D105" s="127" t="s">
        <v>604</v>
      </c>
      <c r="E105" s="127" t="s">
        <v>207</v>
      </c>
      <c r="F105" s="129">
        <v>31.12</v>
      </c>
      <c r="G105" s="129">
        <v>29.86</v>
      </c>
      <c r="H105" s="127" t="s">
        <v>493</v>
      </c>
      <c r="I105" s="130">
        <v>41974</v>
      </c>
    </row>
    <row r="106" spans="1:10" ht="26.4">
      <c r="A106" s="111" t="e">
        <f>COUNTIF(#REF!,'CPU (2)'!B106)</f>
        <v>#REF!</v>
      </c>
      <c r="B106" s="131">
        <v>84871</v>
      </c>
      <c r="C106" s="132" t="s">
        <v>769</v>
      </c>
      <c r="D106" s="131" t="s">
        <v>604</v>
      </c>
      <c r="E106" s="131" t="s">
        <v>207</v>
      </c>
      <c r="F106" s="133">
        <v>35.840000000000003</v>
      </c>
      <c r="G106" s="133">
        <v>34.96</v>
      </c>
      <c r="H106" s="131" t="s">
        <v>493</v>
      </c>
      <c r="I106" s="134">
        <v>41974</v>
      </c>
    </row>
    <row r="107" spans="1:10" ht="26.4">
      <c r="A107" s="111" t="e">
        <f>COUNTIF(#REF!,'CPU (2)'!B107)</f>
        <v>#REF!</v>
      </c>
      <c r="B107" s="127">
        <v>85034</v>
      </c>
      <c r="C107" s="128" t="s">
        <v>770</v>
      </c>
      <c r="D107" s="127" t="s">
        <v>604</v>
      </c>
      <c r="E107" s="127" t="s">
        <v>207</v>
      </c>
      <c r="F107" s="129">
        <v>22.13</v>
      </c>
      <c r="G107" s="129">
        <v>20.87</v>
      </c>
      <c r="H107" s="127" t="s">
        <v>493</v>
      </c>
      <c r="I107" s="130">
        <v>41974</v>
      </c>
    </row>
    <row r="108" spans="1:10" ht="26.4">
      <c r="A108" s="111" t="e">
        <f>COUNTIF(#REF!,'CPU (2)'!B108)</f>
        <v>#REF!</v>
      </c>
      <c r="B108" s="131">
        <v>84865</v>
      </c>
      <c r="C108" s="132" t="s">
        <v>771</v>
      </c>
      <c r="D108" s="131" t="s">
        <v>604</v>
      </c>
      <c r="E108" s="131" t="s">
        <v>207</v>
      </c>
      <c r="F108" s="133">
        <v>21.35</v>
      </c>
      <c r="G108" s="133">
        <v>20.09</v>
      </c>
      <c r="H108" s="131" t="s">
        <v>493</v>
      </c>
      <c r="I108" s="134">
        <v>41974</v>
      </c>
    </row>
    <row r="109" spans="1:10" ht="26.4">
      <c r="A109" s="111" t="e">
        <f>COUNTIF(#REF!,'CPU (2)'!B109)</f>
        <v>#REF!</v>
      </c>
      <c r="B109" s="127">
        <v>85040</v>
      </c>
      <c r="C109" s="128" t="s">
        <v>772</v>
      </c>
      <c r="D109" s="127" t="s">
        <v>604</v>
      </c>
      <c r="E109" s="127" t="s">
        <v>207</v>
      </c>
      <c r="F109" s="129">
        <v>20.74</v>
      </c>
      <c r="G109" s="129">
        <v>19.48</v>
      </c>
      <c r="H109" s="127" t="s">
        <v>493</v>
      </c>
      <c r="I109" s="130">
        <v>41974</v>
      </c>
    </row>
    <row r="110" spans="1:10" ht="26.4">
      <c r="A110" s="111" t="e">
        <f>COUNTIF(#REF!,'CPU (2)'!B110)</f>
        <v>#REF!</v>
      </c>
      <c r="B110" s="131">
        <v>85044</v>
      </c>
      <c r="C110" s="132" t="s">
        <v>773</v>
      </c>
      <c r="D110" s="131" t="s">
        <v>604</v>
      </c>
      <c r="E110" s="131" t="s">
        <v>207</v>
      </c>
      <c r="F110" s="133">
        <v>20.74</v>
      </c>
      <c r="G110" s="133">
        <v>19.48</v>
      </c>
      <c r="H110" s="131" t="s">
        <v>493</v>
      </c>
      <c r="I110" s="134">
        <v>41974</v>
      </c>
    </row>
    <row r="111" spans="1:10">
      <c r="A111" s="111" t="e">
        <f>COUNTIF(#REF!,'CPU (2)'!B111)</f>
        <v>#REF!</v>
      </c>
      <c r="B111" s="127" t="s">
        <v>774</v>
      </c>
      <c r="C111" s="128" t="s">
        <v>775</v>
      </c>
      <c r="D111" s="127" t="s">
        <v>271</v>
      </c>
      <c r="E111" s="127" t="s">
        <v>492</v>
      </c>
      <c r="F111" s="129">
        <v>26.72</v>
      </c>
      <c r="G111" s="129">
        <v>25.04</v>
      </c>
      <c r="H111" s="127" t="s">
        <v>493</v>
      </c>
      <c r="I111" s="130">
        <v>41974</v>
      </c>
    </row>
    <row r="112" spans="1:10">
      <c r="A112" s="111" t="e">
        <f>COUNTIF(#REF!,'CPU (2)'!B112)</f>
        <v>#REF!</v>
      </c>
      <c r="B112" s="131" t="s">
        <v>776</v>
      </c>
      <c r="C112" s="132" t="s">
        <v>777</v>
      </c>
      <c r="D112" s="131" t="s">
        <v>271</v>
      </c>
      <c r="E112" s="131" t="s">
        <v>492</v>
      </c>
      <c r="F112" s="133">
        <v>13.36</v>
      </c>
      <c r="G112" s="133">
        <v>12.52</v>
      </c>
      <c r="H112" s="131" t="s">
        <v>493</v>
      </c>
      <c r="I112" s="134">
        <v>41974</v>
      </c>
    </row>
    <row r="113" spans="1:9">
      <c r="A113" s="111" t="e">
        <f>COUNTIF(#REF!,'CPU (2)'!B113)</f>
        <v>#REF!</v>
      </c>
      <c r="B113" s="127">
        <v>88238</v>
      </c>
      <c r="C113" s="128" t="s">
        <v>284</v>
      </c>
      <c r="D113" s="127" t="s">
        <v>246</v>
      </c>
      <c r="E113" s="127" t="s">
        <v>231</v>
      </c>
      <c r="F113" s="129">
        <v>12.48</v>
      </c>
      <c r="G113" s="129">
        <v>11.31</v>
      </c>
      <c r="H113" s="127" t="s">
        <v>493</v>
      </c>
      <c r="I113" s="130">
        <v>41974</v>
      </c>
    </row>
    <row r="114" spans="1:9">
      <c r="A114" s="111" t="e">
        <f>COUNTIF(#REF!,'CPU (2)'!B114)</f>
        <v>#REF!</v>
      </c>
      <c r="B114" s="131">
        <v>88239</v>
      </c>
      <c r="C114" s="132" t="s">
        <v>296</v>
      </c>
      <c r="D114" s="131" t="s">
        <v>246</v>
      </c>
      <c r="E114" s="131" t="s">
        <v>231</v>
      </c>
      <c r="F114" s="133">
        <v>12.48</v>
      </c>
      <c r="G114" s="133">
        <v>11.31</v>
      </c>
      <c r="H114" s="131" t="s">
        <v>493</v>
      </c>
      <c r="I114" s="134">
        <v>41974</v>
      </c>
    </row>
    <row r="115" spans="1:9">
      <c r="A115" s="111" t="e">
        <f>COUNTIF(#REF!,'CPU (2)'!B115)</f>
        <v>#REF!</v>
      </c>
      <c r="B115" s="127">
        <v>88240</v>
      </c>
      <c r="C115" s="128" t="s">
        <v>778</v>
      </c>
      <c r="D115" s="127" t="s">
        <v>246</v>
      </c>
      <c r="E115" s="127" t="s">
        <v>231</v>
      </c>
      <c r="F115" s="129">
        <v>8.19</v>
      </c>
      <c r="G115" s="129">
        <v>7.6</v>
      </c>
      <c r="H115" s="127" t="s">
        <v>493</v>
      </c>
      <c r="I115" s="130">
        <v>41974</v>
      </c>
    </row>
    <row r="116" spans="1:9">
      <c r="A116" s="111" t="e">
        <f>COUNTIF(#REF!,'CPU (2)'!B116)</f>
        <v>#REF!</v>
      </c>
      <c r="B116" s="131">
        <v>88241</v>
      </c>
      <c r="C116" s="132" t="s">
        <v>779</v>
      </c>
      <c r="D116" s="131" t="s">
        <v>246</v>
      </c>
      <c r="E116" s="131" t="s">
        <v>231</v>
      </c>
      <c r="F116" s="133">
        <v>12.87</v>
      </c>
      <c r="G116" s="133">
        <v>11.65</v>
      </c>
      <c r="H116" s="131" t="s">
        <v>493</v>
      </c>
      <c r="I116" s="134">
        <v>41974</v>
      </c>
    </row>
    <row r="117" spans="1:9">
      <c r="A117" s="111" t="e">
        <f>COUNTIF(#REF!,'CPU (2)'!B117)</f>
        <v>#REF!</v>
      </c>
      <c r="B117" s="127">
        <v>88242</v>
      </c>
      <c r="C117" s="128" t="s">
        <v>279</v>
      </c>
      <c r="D117" s="127" t="s">
        <v>246</v>
      </c>
      <c r="E117" s="127" t="s">
        <v>231</v>
      </c>
      <c r="F117" s="129">
        <v>12.21</v>
      </c>
      <c r="G117" s="129">
        <v>11.08</v>
      </c>
      <c r="H117" s="127" t="s">
        <v>493</v>
      </c>
      <c r="I117" s="130">
        <v>41974</v>
      </c>
    </row>
    <row r="118" spans="1:9">
      <c r="A118" s="111" t="e">
        <f>COUNTIF(#REF!,'CPU (2)'!B118)</f>
        <v>#REF!</v>
      </c>
      <c r="B118" s="131">
        <v>88243</v>
      </c>
      <c r="C118" s="132" t="s">
        <v>780</v>
      </c>
      <c r="D118" s="131" t="s">
        <v>246</v>
      </c>
      <c r="E118" s="131" t="s">
        <v>231</v>
      </c>
      <c r="F118" s="133">
        <v>12.87</v>
      </c>
      <c r="G118" s="133">
        <v>11.65</v>
      </c>
      <c r="H118" s="131" t="s">
        <v>493</v>
      </c>
      <c r="I118" s="134">
        <v>41974</v>
      </c>
    </row>
    <row r="119" spans="1:9">
      <c r="A119" s="111" t="e">
        <f>COUNTIF(#REF!,'CPU (2)'!B119)</f>
        <v>#REF!</v>
      </c>
      <c r="B119" s="127">
        <v>88244</v>
      </c>
      <c r="C119" s="128" t="s">
        <v>781</v>
      </c>
      <c r="D119" s="127" t="s">
        <v>246</v>
      </c>
      <c r="E119" s="127" t="s">
        <v>231</v>
      </c>
      <c r="F119" s="129">
        <v>16.260000000000002</v>
      </c>
      <c r="G119" s="129">
        <v>14.58</v>
      </c>
      <c r="H119" s="127" t="s">
        <v>493</v>
      </c>
      <c r="I119" s="130">
        <v>41974</v>
      </c>
    </row>
    <row r="120" spans="1:9" ht="39.6">
      <c r="A120" s="111" t="e">
        <f>COUNTIF(#REF!,'CPU (2)'!B120)</f>
        <v>#REF!</v>
      </c>
      <c r="B120" s="131">
        <v>85172</v>
      </c>
      <c r="C120" s="132" t="s">
        <v>782</v>
      </c>
      <c r="D120" s="131" t="s">
        <v>276</v>
      </c>
      <c r="E120" s="131" t="s">
        <v>207</v>
      </c>
      <c r="F120" s="133">
        <v>87.63</v>
      </c>
      <c r="G120" s="133">
        <v>84.28</v>
      </c>
      <c r="H120" s="131" t="s">
        <v>493</v>
      </c>
      <c r="I120" s="134">
        <v>41974</v>
      </c>
    </row>
    <row r="121" spans="1:9" ht="39.6">
      <c r="A121" s="111" t="e">
        <f>COUNTIF(#REF!,'CPU (2)'!B121)</f>
        <v>#REF!</v>
      </c>
      <c r="B121" s="127" t="s">
        <v>783</v>
      </c>
      <c r="C121" s="128" t="s">
        <v>784</v>
      </c>
      <c r="D121" s="127" t="s">
        <v>276</v>
      </c>
      <c r="E121" s="127" t="s">
        <v>492</v>
      </c>
      <c r="F121" s="129">
        <v>155.06</v>
      </c>
      <c r="G121" s="129">
        <v>147.03</v>
      </c>
      <c r="H121" s="127" t="s">
        <v>493</v>
      </c>
      <c r="I121" s="130">
        <v>41974</v>
      </c>
    </row>
    <row r="122" spans="1:9" ht="39.6">
      <c r="A122" s="111" t="e">
        <f>COUNTIF(#REF!,'CPU (2)'!B122)</f>
        <v>#REF!</v>
      </c>
      <c r="B122" s="131" t="s">
        <v>785</v>
      </c>
      <c r="C122" s="132" t="s">
        <v>786</v>
      </c>
      <c r="D122" s="131" t="s">
        <v>276</v>
      </c>
      <c r="E122" s="131" t="s">
        <v>492</v>
      </c>
      <c r="F122" s="133">
        <v>98.12</v>
      </c>
      <c r="G122" s="133">
        <v>95.94</v>
      </c>
      <c r="H122" s="131" t="s">
        <v>493</v>
      </c>
      <c r="I122" s="134">
        <v>41974</v>
      </c>
    </row>
    <row r="123" spans="1:9" ht="39.6">
      <c r="A123" s="111" t="e">
        <f>COUNTIF(#REF!,'CPU (2)'!B123)</f>
        <v>#REF!</v>
      </c>
      <c r="B123" s="127" t="s">
        <v>787</v>
      </c>
      <c r="C123" s="128" t="s">
        <v>788</v>
      </c>
      <c r="D123" s="127" t="s">
        <v>273</v>
      </c>
      <c r="E123" s="127" t="s">
        <v>6</v>
      </c>
      <c r="F123" s="129">
        <v>3.49</v>
      </c>
      <c r="G123" s="129">
        <v>3.28</v>
      </c>
      <c r="H123" s="127" t="s">
        <v>493</v>
      </c>
      <c r="I123" s="130">
        <v>41974</v>
      </c>
    </row>
    <row r="124" spans="1:9" ht="39.6">
      <c r="A124" s="111" t="e">
        <f>COUNTIF(#REF!,'CPU (2)'!B124)</f>
        <v>#REF!</v>
      </c>
      <c r="B124" s="131" t="s">
        <v>789</v>
      </c>
      <c r="C124" s="132" t="s">
        <v>790</v>
      </c>
      <c r="D124" s="131" t="s">
        <v>273</v>
      </c>
      <c r="E124" s="131" t="s">
        <v>6</v>
      </c>
      <c r="F124" s="133">
        <v>6.12</v>
      </c>
      <c r="G124" s="133">
        <v>5.9</v>
      </c>
      <c r="H124" s="131" t="s">
        <v>493</v>
      </c>
      <c r="I124" s="134">
        <v>41974</v>
      </c>
    </row>
    <row r="125" spans="1:9" ht="39.6">
      <c r="A125" s="111" t="e">
        <f>COUNTIF(#REF!,'CPU (2)'!B125)</f>
        <v>#REF!</v>
      </c>
      <c r="B125" s="127" t="s">
        <v>791</v>
      </c>
      <c r="C125" s="128" t="s">
        <v>792</v>
      </c>
      <c r="D125" s="127" t="s">
        <v>273</v>
      </c>
      <c r="E125" s="127" t="s">
        <v>6</v>
      </c>
      <c r="F125" s="129">
        <v>4.34</v>
      </c>
      <c r="G125" s="129">
        <v>4.12</v>
      </c>
      <c r="H125" s="127" t="s">
        <v>493</v>
      </c>
      <c r="I125" s="130">
        <v>41974</v>
      </c>
    </row>
    <row r="126" spans="1:9">
      <c r="A126" s="111" t="e">
        <f>COUNTIF(#REF!,'CPU (2)'!B126)</f>
        <v>#REF!</v>
      </c>
      <c r="B126" s="131">
        <v>84114</v>
      </c>
      <c r="C126" s="132" t="s">
        <v>793</v>
      </c>
      <c r="D126" s="131" t="s">
        <v>246</v>
      </c>
      <c r="E126" s="131" t="s">
        <v>6</v>
      </c>
      <c r="F126" s="133">
        <v>88.01</v>
      </c>
      <c r="G126" s="133">
        <v>86.36</v>
      </c>
      <c r="H126" s="131" t="s">
        <v>493</v>
      </c>
      <c r="I126" s="134">
        <v>41974</v>
      </c>
    </row>
    <row r="127" spans="1:9" ht="26.4">
      <c r="A127" s="111" t="e">
        <f>COUNTIF(#REF!,'CPU (2)'!B127)</f>
        <v>#REF!</v>
      </c>
      <c r="B127" s="127">
        <v>84874</v>
      </c>
      <c r="C127" s="128" t="s">
        <v>794</v>
      </c>
      <c r="D127" s="127" t="s">
        <v>604</v>
      </c>
      <c r="E127" s="127" t="s">
        <v>6</v>
      </c>
      <c r="F127" s="129">
        <v>103.39</v>
      </c>
      <c r="G127" s="129">
        <v>101.19</v>
      </c>
      <c r="H127" s="127" t="s">
        <v>493</v>
      </c>
      <c r="I127" s="130">
        <v>41974</v>
      </c>
    </row>
    <row r="128" spans="1:9" ht="26.4">
      <c r="A128" s="111" t="e">
        <f>COUNTIF(#REF!,'CPU (2)'!B128)</f>
        <v>#REF!</v>
      </c>
      <c r="B128" s="131" t="s">
        <v>795</v>
      </c>
      <c r="C128" s="132" t="s">
        <v>796</v>
      </c>
      <c r="D128" s="131" t="s">
        <v>604</v>
      </c>
      <c r="E128" s="131" t="s">
        <v>6</v>
      </c>
      <c r="F128" s="133">
        <v>53.44</v>
      </c>
      <c r="G128" s="133">
        <v>51.71</v>
      </c>
      <c r="H128" s="131" t="s">
        <v>493</v>
      </c>
      <c r="I128" s="134">
        <v>41974</v>
      </c>
    </row>
    <row r="129" spans="1:9" ht="26.4">
      <c r="A129" s="111" t="e">
        <f>COUNTIF(#REF!,'CPU (2)'!B129)</f>
        <v>#REF!</v>
      </c>
      <c r="B129" s="127" t="s">
        <v>797</v>
      </c>
      <c r="C129" s="128" t="s">
        <v>798</v>
      </c>
      <c r="D129" s="127" t="s">
        <v>604</v>
      </c>
      <c r="E129" s="127" t="s">
        <v>6</v>
      </c>
      <c r="F129" s="129">
        <v>62.99</v>
      </c>
      <c r="G129" s="129">
        <v>60.62</v>
      </c>
      <c r="H129" s="127" t="s">
        <v>493</v>
      </c>
      <c r="I129" s="130">
        <v>41974</v>
      </c>
    </row>
    <row r="130" spans="1:9" ht="26.4">
      <c r="A130" s="111" t="e">
        <f>COUNTIF(#REF!,'CPU (2)'!B130)</f>
        <v>#REF!</v>
      </c>
      <c r="B130" s="131">
        <v>84855</v>
      </c>
      <c r="C130" s="132" t="s">
        <v>799</v>
      </c>
      <c r="D130" s="131" t="s">
        <v>604</v>
      </c>
      <c r="E130" s="131" t="s">
        <v>207</v>
      </c>
      <c r="F130" s="133">
        <v>4.75</v>
      </c>
      <c r="G130" s="133">
        <v>4.51</v>
      </c>
      <c r="H130" s="131" t="s">
        <v>493</v>
      </c>
      <c r="I130" s="134">
        <v>41974</v>
      </c>
    </row>
    <row r="131" spans="1:9" ht="26.4">
      <c r="A131" s="111" t="e">
        <f>COUNTIF(#REF!,'CPU (2)'!B131)</f>
        <v>#REF!</v>
      </c>
      <c r="B131" s="127">
        <v>84856</v>
      </c>
      <c r="C131" s="128" t="s">
        <v>800</v>
      </c>
      <c r="D131" s="127" t="s">
        <v>604</v>
      </c>
      <c r="E131" s="127" t="s">
        <v>207</v>
      </c>
      <c r="F131" s="129">
        <v>6.6</v>
      </c>
      <c r="G131" s="129">
        <v>6.37</v>
      </c>
      <c r="H131" s="127" t="s">
        <v>493</v>
      </c>
      <c r="I131" s="130">
        <v>41974</v>
      </c>
    </row>
    <row r="132" spans="1:9" ht="26.4">
      <c r="A132" s="111" t="e">
        <f>COUNTIF(#REF!,'CPU (2)'!B132)</f>
        <v>#REF!</v>
      </c>
      <c r="B132" s="131">
        <v>84859</v>
      </c>
      <c r="C132" s="132" t="s">
        <v>801</v>
      </c>
      <c r="D132" s="131" t="s">
        <v>604</v>
      </c>
      <c r="E132" s="131" t="s">
        <v>207</v>
      </c>
      <c r="F132" s="133">
        <v>5.82</v>
      </c>
      <c r="G132" s="133">
        <v>5.59</v>
      </c>
      <c r="H132" s="131" t="s">
        <v>493</v>
      </c>
      <c r="I132" s="134">
        <v>41974</v>
      </c>
    </row>
    <row r="133" spans="1:9" ht="26.4">
      <c r="A133" s="111" t="e">
        <f>COUNTIF(#REF!,'CPU (2)'!B133)</f>
        <v>#REF!</v>
      </c>
      <c r="B133" s="127">
        <v>73386</v>
      </c>
      <c r="C133" s="128" t="s">
        <v>802</v>
      </c>
      <c r="D133" s="127" t="s">
        <v>248</v>
      </c>
      <c r="E133" s="127" t="s">
        <v>231</v>
      </c>
      <c r="F133" s="129">
        <v>33.79</v>
      </c>
      <c r="G133" s="129">
        <v>32.1</v>
      </c>
      <c r="H133" s="127" t="s">
        <v>493</v>
      </c>
      <c r="I133" s="130">
        <v>41974</v>
      </c>
    </row>
    <row r="134" spans="1:9" ht="26.4">
      <c r="A134" s="111" t="e">
        <f>COUNTIF(#REF!,'CPU (2)'!B134)</f>
        <v>#REF!</v>
      </c>
      <c r="B134" s="131">
        <v>73531</v>
      </c>
      <c r="C134" s="132" t="s">
        <v>803</v>
      </c>
      <c r="D134" s="131" t="s">
        <v>248</v>
      </c>
      <c r="E134" s="131" t="s">
        <v>231</v>
      </c>
      <c r="F134" s="133">
        <v>86.57</v>
      </c>
      <c r="G134" s="133">
        <v>84.88</v>
      </c>
      <c r="H134" s="131" t="s">
        <v>493</v>
      </c>
      <c r="I134" s="134">
        <v>41974</v>
      </c>
    </row>
    <row r="135" spans="1:9" ht="26.4">
      <c r="A135" s="111" t="e">
        <f>COUNTIF(#REF!,'CPU (2)'!B135)</f>
        <v>#REF!</v>
      </c>
      <c r="B135" s="127">
        <v>73355</v>
      </c>
      <c r="C135" s="128" t="s">
        <v>804</v>
      </c>
      <c r="D135" s="127" t="s">
        <v>248</v>
      </c>
      <c r="E135" s="127" t="s">
        <v>231</v>
      </c>
      <c r="F135" s="129">
        <v>41.85</v>
      </c>
      <c r="G135" s="129">
        <v>40.159999999999997</v>
      </c>
      <c r="H135" s="127" t="s">
        <v>493</v>
      </c>
      <c r="I135" s="130">
        <v>41974</v>
      </c>
    </row>
    <row r="136" spans="1:9" ht="26.4">
      <c r="A136" s="111" t="e">
        <f>COUNTIF(#REF!,'CPU (2)'!B136)</f>
        <v>#REF!</v>
      </c>
      <c r="B136" s="131">
        <v>73474</v>
      </c>
      <c r="C136" s="132" t="s">
        <v>805</v>
      </c>
      <c r="D136" s="131" t="s">
        <v>246</v>
      </c>
      <c r="E136" s="131" t="s">
        <v>231</v>
      </c>
      <c r="F136" s="133">
        <v>34.93</v>
      </c>
      <c r="G136" s="133">
        <v>33.24</v>
      </c>
      <c r="H136" s="131" t="s">
        <v>493</v>
      </c>
      <c r="I136" s="134">
        <v>41974</v>
      </c>
    </row>
    <row r="137" spans="1:9" ht="26.4">
      <c r="A137" s="111" t="e">
        <f>COUNTIF(#REF!,'CPU (2)'!B137)</f>
        <v>#REF!</v>
      </c>
      <c r="B137" s="127">
        <v>73454</v>
      </c>
      <c r="C137" s="128" t="s">
        <v>806</v>
      </c>
      <c r="D137" s="127" t="s">
        <v>246</v>
      </c>
      <c r="E137" s="127" t="s">
        <v>231</v>
      </c>
      <c r="F137" s="129">
        <v>93.7</v>
      </c>
      <c r="G137" s="129">
        <v>92.01</v>
      </c>
      <c r="H137" s="127" t="s">
        <v>493</v>
      </c>
      <c r="I137" s="130">
        <v>41974</v>
      </c>
    </row>
    <row r="138" spans="1:9" ht="39.6">
      <c r="A138" s="111" t="e">
        <f>COUNTIF(#REF!,'CPU (2)'!B138)</f>
        <v>#REF!</v>
      </c>
      <c r="B138" s="131" t="s">
        <v>807</v>
      </c>
      <c r="C138" s="132" t="s">
        <v>808</v>
      </c>
      <c r="D138" s="131" t="s">
        <v>245</v>
      </c>
      <c r="E138" s="131" t="s">
        <v>809</v>
      </c>
      <c r="F138" s="133">
        <v>664.06</v>
      </c>
      <c r="G138" s="133">
        <v>664.06</v>
      </c>
      <c r="H138" s="131" t="s">
        <v>493</v>
      </c>
      <c r="I138" s="134">
        <v>41974</v>
      </c>
    </row>
    <row r="139" spans="1:9" ht="52.8">
      <c r="A139" s="111" t="e">
        <f>COUNTIF(#REF!,'CPU (2)'!B139)</f>
        <v>#REF!</v>
      </c>
      <c r="B139" s="127" t="s">
        <v>810</v>
      </c>
      <c r="C139" s="128" t="s">
        <v>811</v>
      </c>
      <c r="D139" s="127" t="s">
        <v>245</v>
      </c>
      <c r="E139" s="127" t="s">
        <v>809</v>
      </c>
      <c r="F139" s="129">
        <v>889.17</v>
      </c>
      <c r="G139" s="129">
        <v>889.17</v>
      </c>
      <c r="H139" s="127" t="s">
        <v>493</v>
      </c>
      <c r="I139" s="130">
        <v>41974</v>
      </c>
    </row>
    <row r="140" spans="1:9" ht="52.8">
      <c r="A140" s="111" t="e">
        <f>COUNTIF(#REF!,'CPU (2)'!B140)</f>
        <v>#REF!</v>
      </c>
      <c r="B140" s="131" t="s">
        <v>812</v>
      </c>
      <c r="C140" s="132" t="s">
        <v>813</v>
      </c>
      <c r="D140" s="131" t="s">
        <v>245</v>
      </c>
      <c r="E140" s="131" t="s">
        <v>809</v>
      </c>
      <c r="F140" s="133">
        <v>1013.87</v>
      </c>
      <c r="G140" s="133">
        <v>1013.87</v>
      </c>
      <c r="H140" s="131" t="s">
        <v>493</v>
      </c>
      <c r="I140" s="134">
        <v>41974</v>
      </c>
    </row>
    <row r="141" spans="1:9" ht="52.8">
      <c r="A141" s="111" t="e">
        <f>COUNTIF(#REF!,'CPU (2)'!B141)</f>
        <v>#REF!</v>
      </c>
      <c r="B141" s="127" t="s">
        <v>814</v>
      </c>
      <c r="C141" s="128" t="s">
        <v>815</v>
      </c>
      <c r="D141" s="127" t="s">
        <v>245</v>
      </c>
      <c r="E141" s="127" t="s">
        <v>809</v>
      </c>
      <c r="F141" s="129">
        <v>1130.46</v>
      </c>
      <c r="G141" s="129">
        <v>1130.46</v>
      </c>
      <c r="H141" s="127" t="s">
        <v>493</v>
      </c>
      <c r="I141" s="130">
        <v>41974</v>
      </c>
    </row>
    <row r="142" spans="1:9" ht="52.8">
      <c r="A142" s="111" t="e">
        <f>COUNTIF(#REF!,'CPU (2)'!B142)</f>
        <v>#REF!</v>
      </c>
      <c r="B142" s="131" t="s">
        <v>816</v>
      </c>
      <c r="C142" s="132" t="s">
        <v>817</v>
      </c>
      <c r="D142" s="131" t="s">
        <v>245</v>
      </c>
      <c r="E142" s="131" t="s">
        <v>809</v>
      </c>
      <c r="F142" s="133">
        <v>1157.76</v>
      </c>
      <c r="G142" s="133">
        <v>1157.75</v>
      </c>
      <c r="H142" s="131" t="s">
        <v>493</v>
      </c>
      <c r="I142" s="134">
        <v>41974</v>
      </c>
    </row>
    <row r="143" spans="1:9" ht="39.6">
      <c r="A143" s="111" t="e">
        <f>COUNTIF(#REF!,'CPU (2)'!B143)</f>
        <v>#REF!</v>
      </c>
      <c r="B143" s="127">
        <v>73300</v>
      </c>
      <c r="C143" s="128" t="s">
        <v>818</v>
      </c>
      <c r="D143" s="127" t="s">
        <v>248</v>
      </c>
      <c r="E143" s="127" t="s">
        <v>231</v>
      </c>
      <c r="F143" s="129">
        <v>4.41</v>
      </c>
      <c r="G143" s="129">
        <v>4.4000000000000004</v>
      </c>
      <c r="H143" s="127" t="s">
        <v>493</v>
      </c>
      <c r="I143" s="130">
        <v>41974</v>
      </c>
    </row>
    <row r="144" spans="1:9" ht="39.6">
      <c r="A144" s="111" t="e">
        <f>COUNTIF(#REF!,'CPU (2)'!B144)</f>
        <v>#REF!</v>
      </c>
      <c r="B144" s="131">
        <v>73296</v>
      </c>
      <c r="C144" s="132" t="s">
        <v>819</v>
      </c>
      <c r="D144" s="131" t="s">
        <v>248</v>
      </c>
      <c r="E144" s="131" t="s">
        <v>231</v>
      </c>
      <c r="F144" s="133">
        <v>8.48</v>
      </c>
      <c r="G144" s="133">
        <v>8.48</v>
      </c>
      <c r="H144" s="131" t="s">
        <v>493</v>
      </c>
      <c r="I144" s="134">
        <v>41974</v>
      </c>
    </row>
    <row r="145" spans="1:9" ht="39.6">
      <c r="A145" s="111" t="e">
        <f>COUNTIF(#REF!,'CPU (2)'!B145)</f>
        <v>#REF!</v>
      </c>
      <c r="B145" s="127" t="s">
        <v>820</v>
      </c>
      <c r="C145" s="128" t="s">
        <v>821</v>
      </c>
      <c r="D145" s="127" t="s">
        <v>708</v>
      </c>
      <c r="E145" s="127" t="s">
        <v>492</v>
      </c>
      <c r="F145" s="129">
        <v>60.01</v>
      </c>
      <c r="G145" s="129">
        <v>59.37</v>
      </c>
      <c r="H145" s="127" t="s">
        <v>493</v>
      </c>
      <c r="I145" s="130">
        <v>41974</v>
      </c>
    </row>
    <row r="146" spans="1:9" ht="39.6" hidden="1">
      <c r="A146" s="111" t="e">
        <f>COUNTIF(#REF!,'CPU (2)'!B146)</f>
        <v>#REF!</v>
      </c>
      <c r="B146" s="131" t="s">
        <v>822</v>
      </c>
      <c r="C146" s="132" t="s">
        <v>823</v>
      </c>
      <c r="D146" s="131" t="s">
        <v>708</v>
      </c>
      <c r="E146" s="131" t="s">
        <v>492</v>
      </c>
      <c r="F146" s="133">
        <v>119.44</v>
      </c>
      <c r="G146" s="133">
        <v>118.24</v>
      </c>
      <c r="H146" s="131" t="s">
        <v>493</v>
      </c>
      <c r="I146" s="134">
        <v>41974</v>
      </c>
    </row>
    <row r="147" spans="1:9" ht="39.6" hidden="1">
      <c r="A147" s="111" t="e">
        <f>COUNTIF(#REF!,'CPU (2)'!B147)</f>
        <v>#REF!</v>
      </c>
      <c r="B147" s="127">
        <v>89488</v>
      </c>
      <c r="C147" s="128" t="s">
        <v>824</v>
      </c>
      <c r="D147" s="127" t="s">
        <v>708</v>
      </c>
      <c r="E147" s="127" t="s">
        <v>492</v>
      </c>
      <c r="F147" s="129">
        <v>95.44</v>
      </c>
      <c r="G147" s="129">
        <v>92.68</v>
      </c>
      <c r="H147" s="127" t="s">
        <v>493</v>
      </c>
      <c r="I147" s="130">
        <v>41974</v>
      </c>
    </row>
    <row r="148" spans="1:9" ht="39.6" hidden="1">
      <c r="A148" s="111" t="e">
        <f>COUNTIF(#REF!,'CPU (2)'!B148)</f>
        <v>#REF!</v>
      </c>
      <c r="B148" s="131">
        <v>89469</v>
      </c>
      <c r="C148" s="132" t="s">
        <v>825</v>
      </c>
      <c r="D148" s="131" t="s">
        <v>708</v>
      </c>
      <c r="E148" s="131" t="s">
        <v>492</v>
      </c>
      <c r="F148" s="133">
        <v>84.04</v>
      </c>
      <c r="G148" s="133">
        <v>82.18</v>
      </c>
      <c r="H148" s="131" t="s">
        <v>493</v>
      </c>
      <c r="I148" s="134">
        <v>41974</v>
      </c>
    </row>
    <row r="149" spans="1:9" ht="39.6" hidden="1">
      <c r="A149" s="111" t="e">
        <f>COUNTIF(#REF!,'CPU (2)'!B149)</f>
        <v>#REF!</v>
      </c>
      <c r="B149" s="127">
        <v>89483</v>
      </c>
      <c r="C149" s="128" t="s">
        <v>826</v>
      </c>
      <c r="D149" s="127" t="s">
        <v>708</v>
      </c>
      <c r="E149" s="127" t="s">
        <v>492</v>
      </c>
      <c r="F149" s="129">
        <v>92.62</v>
      </c>
      <c r="G149" s="129">
        <v>90.16</v>
      </c>
      <c r="H149" s="127" t="s">
        <v>493</v>
      </c>
      <c r="I149" s="130">
        <v>41974</v>
      </c>
    </row>
    <row r="150" spans="1:9" ht="39.6" hidden="1">
      <c r="A150" s="111" t="e">
        <f>COUNTIF(#REF!,'CPU (2)'!B150)</f>
        <v>#REF!</v>
      </c>
      <c r="B150" s="131">
        <v>89465</v>
      </c>
      <c r="C150" s="132" t="s">
        <v>827</v>
      </c>
      <c r="D150" s="131" t="s">
        <v>708</v>
      </c>
      <c r="E150" s="131" t="s">
        <v>492</v>
      </c>
      <c r="F150" s="133">
        <v>82.75</v>
      </c>
      <c r="G150" s="133">
        <v>81.040000000000006</v>
      </c>
      <c r="H150" s="131" t="s">
        <v>493</v>
      </c>
      <c r="I150" s="134">
        <v>41974</v>
      </c>
    </row>
    <row r="151" spans="1:9" ht="39.6" hidden="1">
      <c r="A151" s="111" t="e">
        <f>COUNTIF(#REF!,'CPU (2)'!B151)</f>
        <v>#REF!</v>
      </c>
      <c r="B151" s="127">
        <v>89487</v>
      </c>
      <c r="C151" s="128" t="s">
        <v>828</v>
      </c>
      <c r="D151" s="127" t="s">
        <v>708</v>
      </c>
      <c r="E151" s="127" t="s">
        <v>492</v>
      </c>
      <c r="F151" s="129">
        <v>99.62</v>
      </c>
      <c r="G151" s="129">
        <v>96.57</v>
      </c>
      <c r="H151" s="127" t="s">
        <v>493</v>
      </c>
      <c r="I151" s="130">
        <v>41974</v>
      </c>
    </row>
    <row r="152" spans="1:9" ht="39.6" hidden="1">
      <c r="A152" s="111" t="e">
        <f>COUNTIF(#REF!,'CPU (2)'!B152)</f>
        <v>#REF!</v>
      </c>
      <c r="B152" s="131">
        <v>89468</v>
      </c>
      <c r="C152" s="132" t="s">
        <v>829</v>
      </c>
      <c r="D152" s="131" t="s">
        <v>708</v>
      </c>
      <c r="E152" s="131" t="s">
        <v>492</v>
      </c>
      <c r="F152" s="133">
        <v>87.24</v>
      </c>
      <c r="G152" s="133">
        <v>85.18</v>
      </c>
      <c r="H152" s="131" t="s">
        <v>493</v>
      </c>
      <c r="I152" s="134">
        <v>41974</v>
      </c>
    </row>
    <row r="153" spans="1:9" ht="39.6" hidden="1">
      <c r="A153" s="111" t="e">
        <f>COUNTIF(#REF!,'CPU (2)'!B153)</f>
        <v>#REF!</v>
      </c>
      <c r="B153" s="127">
        <v>89480</v>
      </c>
      <c r="C153" s="128" t="s">
        <v>830</v>
      </c>
      <c r="D153" s="127" t="s">
        <v>708</v>
      </c>
      <c r="E153" s="127" t="s">
        <v>492</v>
      </c>
      <c r="F153" s="129">
        <v>94.51</v>
      </c>
      <c r="G153" s="129">
        <v>91.99</v>
      </c>
      <c r="H153" s="127" t="s">
        <v>493</v>
      </c>
      <c r="I153" s="130">
        <v>41974</v>
      </c>
    </row>
    <row r="154" spans="1:9" ht="39.6" hidden="1">
      <c r="A154" s="111" t="e">
        <f>COUNTIF(#REF!,'CPU (2)'!B154)</f>
        <v>#REF!</v>
      </c>
      <c r="B154" s="131">
        <v>89464</v>
      </c>
      <c r="C154" s="132" t="s">
        <v>831</v>
      </c>
      <c r="D154" s="131" t="s">
        <v>708</v>
      </c>
      <c r="E154" s="131" t="s">
        <v>492</v>
      </c>
      <c r="F154" s="133">
        <v>84.79</v>
      </c>
      <c r="G154" s="133">
        <v>83</v>
      </c>
      <c r="H154" s="131" t="s">
        <v>493</v>
      </c>
      <c r="I154" s="134">
        <v>41974</v>
      </c>
    </row>
    <row r="155" spans="1:9" ht="39.6" hidden="1">
      <c r="A155" s="111" t="e">
        <f>COUNTIF(#REF!,'CPU (2)'!B155)</f>
        <v>#REF!</v>
      </c>
      <c r="B155" s="127">
        <v>89486</v>
      </c>
      <c r="C155" s="128" t="s">
        <v>832</v>
      </c>
      <c r="D155" s="127" t="s">
        <v>708</v>
      </c>
      <c r="E155" s="127" t="s">
        <v>492</v>
      </c>
      <c r="F155" s="129">
        <v>72.17</v>
      </c>
      <c r="G155" s="129">
        <v>69.680000000000007</v>
      </c>
      <c r="H155" s="127" t="s">
        <v>493</v>
      </c>
      <c r="I155" s="130">
        <v>41974</v>
      </c>
    </row>
    <row r="156" spans="1:9" ht="39.6" hidden="1">
      <c r="A156" s="111" t="e">
        <f>COUNTIF(#REF!,'CPU (2)'!B156)</f>
        <v>#REF!</v>
      </c>
      <c r="B156" s="131">
        <v>89467</v>
      </c>
      <c r="C156" s="132" t="s">
        <v>833</v>
      </c>
      <c r="D156" s="131" t="s">
        <v>708</v>
      </c>
      <c r="E156" s="131" t="s">
        <v>492</v>
      </c>
      <c r="F156" s="133">
        <v>60.78</v>
      </c>
      <c r="G156" s="133">
        <v>59.19</v>
      </c>
      <c r="H156" s="131" t="s">
        <v>493</v>
      </c>
      <c r="I156" s="134">
        <v>41974</v>
      </c>
    </row>
    <row r="157" spans="1:9" ht="39.6" hidden="1">
      <c r="A157" s="111" t="e">
        <f>COUNTIF(#REF!,'CPU (2)'!B157)</f>
        <v>#REF!</v>
      </c>
      <c r="B157" s="127">
        <v>89479</v>
      </c>
      <c r="C157" s="128" t="s">
        <v>834</v>
      </c>
      <c r="D157" s="127" t="s">
        <v>708</v>
      </c>
      <c r="E157" s="127" t="s">
        <v>492</v>
      </c>
      <c r="F157" s="129">
        <v>68.63</v>
      </c>
      <c r="G157" s="129">
        <v>66.430000000000007</v>
      </c>
      <c r="H157" s="127" t="s">
        <v>493</v>
      </c>
      <c r="I157" s="130">
        <v>41974</v>
      </c>
    </row>
    <row r="158" spans="1:9" ht="39.6" hidden="1">
      <c r="A158" s="111" t="e">
        <f>COUNTIF(#REF!,'CPU (2)'!B158)</f>
        <v>#REF!</v>
      </c>
      <c r="B158" s="131">
        <v>89463</v>
      </c>
      <c r="C158" s="132" t="s">
        <v>835</v>
      </c>
      <c r="D158" s="131" t="s">
        <v>708</v>
      </c>
      <c r="E158" s="131" t="s">
        <v>492</v>
      </c>
      <c r="F158" s="133">
        <v>58.77</v>
      </c>
      <c r="G158" s="133">
        <v>57.31</v>
      </c>
      <c r="H158" s="131" t="s">
        <v>493</v>
      </c>
      <c r="I158" s="134">
        <v>41974</v>
      </c>
    </row>
    <row r="159" spans="1:9" ht="39.6" hidden="1">
      <c r="A159" s="111" t="e">
        <f>COUNTIF(#REF!,'CPU (2)'!B159)</f>
        <v>#REF!</v>
      </c>
      <c r="B159" s="127">
        <v>89484</v>
      </c>
      <c r="C159" s="128" t="s">
        <v>836</v>
      </c>
      <c r="D159" s="127" t="s">
        <v>708</v>
      </c>
      <c r="E159" s="127" t="s">
        <v>492</v>
      </c>
      <c r="F159" s="129">
        <v>76.38</v>
      </c>
      <c r="G159" s="129">
        <v>73.63</v>
      </c>
      <c r="H159" s="127" t="s">
        <v>493</v>
      </c>
      <c r="I159" s="130">
        <v>41974</v>
      </c>
    </row>
    <row r="160" spans="1:9" ht="39.6" hidden="1">
      <c r="A160" s="111" t="e">
        <f>COUNTIF(#REF!,'CPU (2)'!B160)</f>
        <v>#REF!</v>
      </c>
      <c r="B160" s="131">
        <v>89466</v>
      </c>
      <c r="C160" s="132" t="s">
        <v>837</v>
      </c>
      <c r="D160" s="131" t="s">
        <v>708</v>
      </c>
      <c r="E160" s="131" t="s">
        <v>492</v>
      </c>
      <c r="F160" s="133">
        <v>64.010000000000005</v>
      </c>
      <c r="G160" s="133">
        <v>62.25</v>
      </c>
      <c r="H160" s="131" t="s">
        <v>493</v>
      </c>
      <c r="I160" s="134">
        <v>41974</v>
      </c>
    </row>
    <row r="161" spans="1:9" ht="39.6" hidden="1">
      <c r="A161" s="111" t="e">
        <f>COUNTIF(#REF!,'CPU (2)'!B161)</f>
        <v>#REF!</v>
      </c>
      <c r="B161" s="127">
        <v>89478</v>
      </c>
      <c r="C161" s="128" t="s">
        <v>838</v>
      </c>
      <c r="D161" s="127" t="s">
        <v>708</v>
      </c>
      <c r="E161" s="127" t="s">
        <v>492</v>
      </c>
      <c r="F161" s="129">
        <v>70.459999999999994</v>
      </c>
      <c r="G161" s="129">
        <v>68.19</v>
      </c>
      <c r="H161" s="127" t="s">
        <v>493</v>
      </c>
      <c r="I161" s="130">
        <v>41974</v>
      </c>
    </row>
    <row r="162" spans="1:9" ht="39.6" hidden="1">
      <c r="A162" s="111" t="e">
        <f>COUNTIF(#REF!,'CPU (2)'!B162)</f>
        <v>#REF!</v>
      </c>
      <c r="B162" s="131">
        <v>89462</v>
      </c>
      <c r="C162" s="132" t="s">
        <v>839</v>
      </c>
      <c r="D162" s="131" t="s">
        <v>708</v>
      </c>
      <c r="E162" s="131" t="s">
        <v>492</v>
      </c>
      <c r="F162" s="133">
        <v>60.6</v>
      </c>
      <c r="G162" s="133">
        <v>59.08</v>
      </c>
      <c r="H162" s="131" t="s">
        <v>493</v>
      </c>
      <c r="I162" s="134">
        <v>41974</v>
      </c>
    </row>
    <row r="163" spans="1:9" ht="39.6" hidden="1">
      <c r="A163" s="111" t="e">
        <f>COUNTIF(#REF!,'CPU (2)'!B163)</f>
        <v>#REF!</v>
      </c>
      <c r="B163" s="127">
        <v>89477</v>
      </c>
      <c r="C163" s="128" t="s">
        <v>840</v>
      </c>
      <c r="D163" s="127" t="s">
        <v>708</v>
      </c>
      <c r="E163" s="127" t="s">
        <v>492</v>
      </c>
      <c r="F163" s="129">
        <v>78.930000000000007</v>
      </c>
      <c r="G163" s="129">
        <v>76.5</v>
      </c>
      <c r="H163" s="127" t="s">
        <v>493</v>
      </c>
      <c r="I163" s="130">
        <v>41974</v>
      </c>
    </row>
    <row r="164" spans="1:9" ht="39.6" hidden="1">
      <c r="A164" s="111" t="e">
        <f>COUNTIF(#REF!,'CPU (2)'!B164)</f>
        <v>#REF!</v>
      </c>
      <c r="B164" s="131">
        <v>89460</v>
      </c>
      <c r="C164" s="132" t="s">
        <v>841</v>
      </c>
      <c r="D164" s="131" t="s">
        <v>708</v>
      </c>
      <c r="E164" s="131" t="s">
        <v>492</v>
      </c>
      <c r="F164" s="133">
        <v>67.77</v>
      </c>
      <c r="G164" s="133">
        <v>66.23</v>
      </c>
      <c r="H164" s="131" t="s">
        <v>493</v>
      </c>
      <c r="I164" s="134">
        <v>41974</v>
      </c>
    </row>
    <row r="165" spans="1:9" ht="39.6" hidden="1">
      <c r="A165" s="111" t="e">
        <f>COUNTIF(#REF!,'CPU (2)'!B165)</f>
        <v>#REF!</v>
      </c>
      <c r="B165" s="127">
        <v>89473</v>
      </c>
      <c r="C165" s="128" t="s">
        <v>842</v>
      </c>
      <c r="D165" s="127" t="s">
        <v>708</v>
      </c>
      <c r="E165" s="127" t="s">
        <v>492</v>
      </c>
      <c r="F165" s="129">
        <v>75.16</v>
      </c>
      <c r="G165" s="129">
        <v>73.02</v>
      </c>
      <c r="H165" s="127" t="s">
        <v>493</v>
      </c>
      <c r="I165" s="130">
        <v>41974</v>
      </c>
    </row>
    <row r="166" spans="1:9" ht="39.6" hidden="1">
      <c r="A166" s="111" t="e">
        <f>COUNTIF(#REF!,'CPU (2)'!B166)</f>
        <v>#REF!</v>
      </c>
      <c r="B166" s="131">
        <v>89456</v>
      </c>
      <c r="C166" s="132" t="s">
        <v>843</v>
      </c>
      <c r="D166" s="131" t="s">
        <v>708</v>
      </c>
      <c r="E166" s="131" t="s">
        <v>492</v>
      </c>
      <c r="F166" s="133">
        <v>65.52</v>
      </c>
      <c r="G166" s="133">
        <v>64.13</v>
      </c>
      <c r="H166" s="131" t="s">
        <v>493</v>
      </c>
      <c r="I166" s="134">
        <v>41974</v>
      </c>
    </row>
    <row r="167" spans="1:9" ht="39.6" hidden="1">
      <c r="A167" s="111" t="e">
        <f>COUNTIF(#REF!,'CPU (2)'!B167)</f>
        <v>#REF!</v>
      </c>
      <c r="B167" s="127">
        <v>89476</v>
      </c>
      <c r="C167" s="128" t="s">
        <v>844</v>
      </c>
      <c r="D167" s="127" t="s">
        <v>708</v>
      </c>
      <c r="E167" s="127" t="s">
        <v>492</v>
      </c>
      <c r="F167" s="129">
        <v>83.54</v>
      </c>
      <c r="G167" s="129">
        <v>80.84</v>
      </c>
      <c r="H167" s="127" t="s">
        <v>493</v>
      </c>
      <c r="I167" s="130">
        <v>41974</v>
      </c>
    </row>
    <row r="168" spans="1:9" ht="39.6" hidden="1">
      <c r="A168" s="111" t="e">
        <f>COUNTIF(#REF!,'CPU (2)'!B168)</f>
        <v>#REF!</v>
      </c>
      <c r="B168" s="131">
        <v>89459</v>
      </c>
      <c r="C168" s="132" t="s">
        <v>845</v>
      </c>
      <c r="D168" s="131" t="s">
        <v>708</v>
      </c>
      <c r="E168" s="131" t="s">
        <v>492</v>
      </c>
      <c r="F168" s="133">
        <v>71.400000000000006</v>
      </c>
      <c r="G168" s="133">
        <v>69.69</v>
      </c>
      <c r="H168" s="131" t="s">
        <v>493</v>
      </c>
      <c r="I168" s="134">
        <v>41974</v>
      </c>
    </row>
    <row r="169" spans="1:9" ht="39.6" hidden="1">
      <c r="A169" s="111" t="e">
        <f>COUNTIF(#REF!,'CPU (2)'!B169)</f>
        <v>#REF!</v>
      </c>
      <c r="B169" s="127">
        <v>89472</v>
      </c>
      <c r="C169" s="128" t="s">
        <v>846</v>
      </c>
      <c r="D169" s="127" t="s">
        <v>708</v>
      </c>
      <c r="E169" s="127" t="s">
        <v>492</v>
      </c>
      <c r="F169" s="129">
        <v>77.38</v>
      </c>
      <c r="G169" s="129">
        <v>75.16</v>
      </c>
      <c r="H169" s="127" t="s">
        <v>493</v>
      </c>
      <c r="I169" s="130">
        <v>41974</v>
      </c>
    </row>
    <row r="170" spans="1:9" ht="39.6" hidden="1">
      <c r="A170" s="111" t="e">
        <f>COUNTIF(#REF!,'CPU (2)'!B170)</f>
        <v>#REF!</v>
      </c>
      <c r="B170" s="131">
        <v>89455</v>
      </c>
      <c r="C170" s="132" t="s">
        <v>847</v>
      </c>
      <c r="D170" s="131" t="s">
        <v>708</v>
      </c>
      <c r="E170" s="131" t="s">
        <v>492</v>
      </c>
      <c r="F170" s="133">
        <v>67.89</v>
      </c>
      <c r="G170" s="133">
        <v>66.400000000000006</v>
      </c>
      <c r="H170" s="131" t="s">
        <v>493</v>
      </c>
      <c r="I170" s="134">
        <v>41974</v>
      </c>
    </row>
    <row r="171" spans="1:9" ht="39.6" hidden="1">
      <c r="A171" s="111" t="e">
        <f>COUNTIF(#REF!,'CPU (2)'!B171)</f>
        <v>#REF!</v>
      </c>
      <c r="B171" s="127">
        <v>89475</v>
      </c>
      <c r="C171" s="128" t="s">
        <v>848</v>
      </c>
      <c r="D171" s="127" t="s">
        <v>708</v>
      </c>
      <c r="E171" s="127" t="s">
        <v>492</v>
      </c>
      <c r="F171" s="129">
        <v>64.849999999999994</v>
      </c>
      <c r="G171" s="129">
        <v>62.65</v>
      </c>
      <c r="H171" s="127" t="s">
        <v>493</v>
      </c>
      <c r="I171" s="130">
        <v>41974</v>
      </c>
    </row>
    <row r="172" spans="1:9" ht="39.6" hidden="1">
      <c r="A172" s="111" t="e">
        <f>COUNTIF(#REF!,'CPU (2)'!B172)</f>
        <v>#REF!</v>
      </c>
      <c r="B172" s="131">
        <v>89458</v>
      </c>
      <c r="C172" s="132" t="s">
        <v>849</v>
      </c>
      <c r="D172" s="131" t="s">
        <v>708</v>
      </c>
      <c r="E172" s="131" t="s">
        <v>492</v>
      </c>
      <c r="F172" s="133">
        <v>53.85</v>
      </c>
      <c r="G172" s="133">
        <v>52.53</v>
      </c>
      <c r="H172" s="131" t="s">
        <v>493</v>
      </c>
      <c r="I172" s="134">
        <v>41974</v>
      </c>
    </row>
    <row r="173" spans="1:9" ht="39.6" hidden="1">
      <c r="A173" s="111" t="e">
        <f>COUNTIF(#REF!,'CPU (2)'!B173)</f>
        <v>#REF!</v>
      </c>
      <c r="B173" s="127">
        <v>89471</v>
      </c>
      <c r="C173" s="128" t="s">
        <v>850</v>
      </c>
      <c r="D173" s="127" t="s">
        <v>708</v>
      </c>
      <c r="E173" s="127" t="s">
        <v>492</v>
      </c>
      <c r="F173" s="129">
        <v>62.24</v>
      </c>
      <c r="G173" s="129">
        <v>60.28</v>
      </c>
      <c r="H173" s="127" t="s">
        <v>493</v>
      </c>
      <c r="I173" s="130">
        <v>41974</v>
      </c>
    </row>
    <row r="174" spans="1:9" ht="39.6" hidden="1">
      <c r="A174" s="111" t="e">
        <f>COUNTIF(#REF!,'CPU (2)'!B174)</f>
        <v>#REF!</v>
      </c>
      <c r="B174" s="131">
        <v>89454</v>
      </c>
      <c r="C174" s="132" t="s">
        <v>851</v>
      </c>
      <c r="D174" s="131" t="s">
        <v>708</v>
      </c>
      <c r="E174" s="131" t="s">
        <v>492</v>
      </c>
      <c r="F174" s="133">
        <v>52.61</v>
      </c>
      <c r="G174" s="133">
        <v>51.4</v>
      </c>
      <c r="H174" s="131" t="s">
        <v>493</v>
      </c>
      <c r="I174" s="134">
        <v>41974</v>
      </c>
    </row>
    <row r="175" spans="1:9" ht="39.6" hidden="1">
      <c r="A175" s="111" t="e">
        <f>COUNTIF(#REF!,'CPU (2)'!B175)</f>
        <v>#REF!</v>
      </c>
      <c r="B175" s="127">
        <v>89474</v>
      </c>
      <c r="C175" s="128" t="s">
        <v>852</v>
      </c>
      <c r="D175" s="127" t="s">
        <v>708</v>
      </c>
      <c r="E175" s="127" t="s">
        <v>492</v>
      </c>
      <c r="F175" s="129">
        <v>68.77</v>
      </c>
      <c r="G175" s="129">
        <v>66.33</v>
      </c>
      <c r="H175" s="127" t="s">
        <v>493</v>
      </c>
      <c r="I175" s="130">
        <v>41974</v>
      </c>
    </row>
    <row r="176" spans="1:9" ht="39.6" hidden="1">
      <c r="A176" s="111" t="e">
        <f>COUNTIF(#REF!,'CPU (2)'!B176)</f>
        <v>#REF!</v>
      </c>
      <c r="B176" s="131">
        <v>89457</v>
      </c>
      <c r="C176" s="132" t="s">
        <v>853</v>
      </c>
      <c r="D176" s="131" t="s">
        <v>708</v>
      </c>
      <c r="E176" s="131" t="s">
        <v>492</v>
      </c>
      <c r="F176" s="133">
        <v>56.64</v>
      </c>
      <c r="G176" s="133">
        <v>55.18</v>
      </c>
      <c r="H176" s="131" t="s">
        <v>493</v>
      </c>
      <c r="I176" s="134">
        <v>41974</v>
      </c>
    </row>
    <row r="177" spans="1:9" ht="39.6" hidden="1">
      <c r="A177" s="111" t="e">
        <f>COUNTIF(#REF!,'CPU (2)'!B177)</f>
        <v>#REF!</v>
      </c>
      <c r="B177" s="127">
        <v>89470</v>
      </c>
      <c r="C177" s="128" t="s">
        <v>854</v>
      </c>
      <c r="D177" s="127" t="s">
        <v>708</v>
      </c>
      <c r="E177" s="127" t="s">
        <v>492</v>
      </c>
      <c r="F177" s="129">
        <v>63.99</v>
      </c>
      <c r="G177" s="129">
        <v>61.97</v>
      </c>
      <c r="H177" s="127" t="s">
        <v>493</v>
      </c>
      <c r="I177" s="130">
        <v>41974</v>
      </c>
    </row>
    <row r="178" spans="1:9" ht="39.6" hidden="1">
      <c r="A178" s="111" t="e">
        <f>COUNTIF(#REF!,'CPU (2)'!B178)</f>
        <v>#REF!</v>
      </c>
      <c r="B178" s="131">
        <v>89453</v>
      </c>
      <c r="C178" s="132" t="s">
        <v>855</v>
      </c>
      <c r="D178" s="131" t="s">
        <v>708</v>
      </c>
      <c r="E178" s="131" t="s">
        <v>492</v>
      </c>
      <c r="F178" s="133">
        <v>54.36</v>
      </c>
      <c r="G178" s="133">
        <v>53.09</v>
      </c>
      <c r="H178" s="131" t="s">
        <v>493</v>
      </c>
      <c r="I178" s="134">
        <v>41974</v>
      </c>
    </row>
    <row r="179" spans="1:9" ht="26.4" hidden="1">
      <c r="A179" s="111" t="e">
        <f>COUNTIF(#REF!,'CPU (2)'!B179)</f>
        <v>#REF!</v>
      </c>
      <c r="B179" s="127">
        <v>6110</v>
      </c>
      <c r="C179" s="128" t="s">
        <v>856</v>
      </c>
      <c r="D179" s="127" t="s">
        <v>708</v>
      </c>
      <c r="E179" s="127" t="s">
        <v>519</v>
      </c>
      <c r="F179" s="129">
        <v>539.20000000000005</v>
      </c>
      <c r="G179" s="129">
        <v>521.79</v>
      </c>
      <c r="H179" s="127" t="s">
        <v>493</v>
      </c>
      <c r="I179" s="130">
        <v>41974</v>
      </c>
    </row>
    <row r="180" spans="1:9" ht="52.8" hidden="1">
      <c r="A180" s="111" t="e">
        <f>COUNTIF(#REF!,'CPU (2)'!B180)</f>
        <v>#REF!</v>
      </c>
      <c r="B180" s="131">
        <v>87525</v>
      </c>
      <c r="C180" s="132" t="s">
        <v>857</v>
      </c>
      <c r="D180" s="131" t="s">
        <v>708</v>
      </c>
      <c r="E180" s="131" t="s">
        <v>492</v>
      </c>
      <c r="F180" s="133">
        <v>95.63</v>
      </c>
      <c r="G180" s="133">
        <v>88.65</v>
      </c>
      <c r="H180" s="131" t="s">
        <v>493</v>
      </c>
      <c r="I180" s="134">
        <v>41974</v>
      </c>
    </row>
    <row r="181" spans="1:9" ht="52.8" hidden="1">
      <c r="A181" s="111" t="e">
        <f>COUNTIF(#REF!,'CPU (2)'!B181)</f>
        <v>#REF!</v>
      </c>
      <c r="B181" s="127">
        <v>87526</v>
      </c>
      <c r="C181" s="128" t="s">
        <v>858</v>
      </c>
      <c r="D181" s="127" t="s">
        <v>708</v>
      </c>
      <c r="E181" s="127" t="s">
        <v>492</v>
      </c>
      <c r="F181" s="129">
        <v>96.54</v>
      </c>
      <c r="G181" s="129">
        <v>89.46</v>
      </c>
      <c r="H181" s="127" t="s">
        <v>493</v>
      </c>
      <c r="I181" s="130">
        <v>41974</v>
      </c>
    </row>
    <row r="182" spans="1:9" ht="52.8" hidden="1">
      <c r="A182" s="111" t="e">
        <f>COUNTIF(#REF!,'CPU (2)'!B182)</f>
        <v>#REF!</v>
      </c>
      <c r="B182" s="131">
        <v>87509</v>
      </c>
      <c r="C182" s="132" t="s">
        <v>859</v>
      </c>
      <c r="D182" s="131" t="s">
        <v>708</v>
      </c>
      <c r="E182" s="131" t="s">
        <v>492</v>
      </c>
      <c r="F182" s="133">
        <v>91.53</v>
      </c>
      <c r="G182" s="133">
        <v>84.93</v>
      </c>
      <c r="H182" s="131" t="s">
        <v>493</v>
      </c>
      <c r="I182" s="134">
        <v>41974</v>
      </c>
    </row>
    <row r="183" spans="1:9" ht="52.8" hidden="1">
      <c r="A183" s="111" t="e">
        <f>COUNTIF(#REF!,'CPU (2)'!B183)</f>
        <v>#REF!</v>
      </c>
      <c r="B183" s="127">
        <v>87510</v>
      </c>
      <c r="C183" s="128" t="s">
        <v>860</v>
      </c>
      <c r="D183" s="127" t="s">
        <v>708</v>
      </c>
      <c r="E183" s="127" t="s">
        <v>492</v>
      </c>
      <c r="F183" s="129">
        <v>92.44</v>
      </c>
      <c r="G183" s="129">
        <v>85.74</v>
      </c>
      <c r="H183" s="127" t="s">
        <v>493</v>
      </c>
      <c r="I183" s="130">
        <v>41974</v>
      </c>
    </row>
    <row r="184" spans="1:9" ht="52.8" hidden="1">
      <c r="A184" s="111" t="e">
        <f>COUNTIF(#REF!,'CPU (2)'!B184)</f>
        <v>#REF!</v>
      </c>
      <c r="B184" s="131">
        <v>87517</v>
      </c>
      <c r="C184" s="132" t="s">
        <v>861</v>
      </c>
      <c r="D184" s="131" t="s">
        <v>708</v>
      </c>
      <c r="E184" s="131" t="s">
        <v>492</v>
      </c>
      <c r="F184" s="133">
        <v>104.83</v>
      </c>
      <c r="G184" s="133">
        <v>96.94</v>
      </c>
      <c r="H184" s="131" t="s">
        <v>493</v>
      </c>
      <c r="I184" s="134">
        <v>41974</v>
      </c>
    </row>
    <row r="185" spans="1:9" ht="52.8" hidden="1">
      <c r="A185" s="111" t="e">
        <f>COUNTIF(#REF!,'CPU (2)'!B185)</f>
        <v>#REF!</v>
      </c>
      <c r="B185" s="127">
        <v>87518</v>
      </c>
      <c r="C185" s="128" t="s">
        <v>862</v>
      </c>
      <c r="D185" s="127" t="s">
        <v>708</v>
      </c>
      <c r="E185" s="127" t="s">
        <v>492</v>
      </c>
      <c r="F185" s="129">
        <v>105.73</v>
      </c>
      <c r="G185" s="129">
        <v>97.76</v>
      </c>
      <c r="H185" s="127" t="s">
        <v>493</v>
      </c>
      <c r="I185" s="130">
        <v>41974</v>
      </c>
    </row>
    <row r="186" spans="1:9" ht="52.8" hidden="1">
      <c r="A186" s="111" t="e">
        <f>COUNTIF(#REF!,'CPU (2)'!B186)</f>
        <v>#REF!</v>
      </c>
      <c r="B186" s="131">
        <v>87501</v>
      </c>
      <c r="C186" s="132" t="s">
        <v>863</v>
      </c>
      <c r="D186" s="131" t="s">
        <v>708</v>
      </c>
      <c r="E186" s="131" t="s">
        <v>492</v>
      </c>
      <c r="F186" s="133">
        <v>98.16</v>
      </c>
      <c r="G186" s="133">
        <v>90.91</v>
      </c>
      <c r="H186" s="131" t="s">
        <v>493</v>
      </c>
      <c r="I186" s="134">
        <v>41974</v>
      </c>
    </row>
    <row r="187" spans="1:9" ht="52.8" hidden="1">
      <c r="A187" s="111" t="e">
        <f>COUNTIF(#REF!,'CPU (2)'!B187)</f>
        <v>#REF!</v>
      </c>
      <c r="B187" s="127">
        <v>87502</v>
      </c>
      <c r="C187" s="128" t="s">
        <v>864</v>
      </c>
      <c r="D187" s="127" t="s">
        <v>708</v>
      </c>
      <c r="E187" s="127" t="s">
        <v>492</v>
      </c>
      <c r="F187" s="129">
        <v>99.07</v>
      </c>
      <c r="G187" s="129">
        <v>91.72</v>
      </c>
      <c r="H187" s="127" t="s">
        <v>493</v>
      </c>
      <c r="I187" s="130">
        <v>41974</v>
      </c>
    </row>
    <row r="188" spans="1:9" ht="52.8" hidden="1">
      <c r="A188" s="111" t="e">
        <f>COUNTIF(#REF!,'CPU (2)'!B188)</f>
        <v>#REF!</v>
      </c>
      <c r="B188" s="131">
        <v>87523</v>
      </c>
      <c r="C188" s="132" t="s">
        <v>865</v>
      </c>
      <c r="D188" s="131" t="s">
        <v>708</v>
      </c>
      <c r="E188" s="131" t="s">
        <v>492</v>
      </c>
      <c r="F188" s="133">
        <v>73.33</v>
      </c>
      <c r="G188" s="133">
        <v>67.84</v>
      </c>
      <c r="H188" s="131" t="s">
        <v>493</v>
      </c>
      <c r="I188" s="134">
        <v>41974</v>
      </c>
    </row>
    <row r="189" spans="1:9" ht="52.8" hidden="1">
      <c r="A189" s="111" t="e">
        <f>COUNTIF(#REF!,'CPU (2)'!B189)</f>
        <v>#REF!</v>
      </c>
      <c r="B189" s="127">
        <v>87524</v>
      </c>
      <c r="C189" s="128" t="s">
        <v>866</v>
      </c>
      <c r="D189" s="127" t="s">
        <v>708</v>
      </c>
      <c r="E189" s="127" t="s">
        <v>492</v>
      </c>
      <c r="F189" s="129">
        <v>70.36</v>
      </c>
      <c r="G189" s="129">
        <v>68.48</v>
      </c>
      <c r="H189" s="127" t="s">
        <v>493</v>
      </c>
      <c r="I189" s="130">
        <v>41974</v>
      </c>
    </row>
    <row r="190" spans="1:9" ht="52.8" hidden="1">
      <c r="A190" s="111" t="e">
        <f>COUNTIF(#REF!,'CPU (2)'!B190)</f>
        <v>#REF!</v>
      </c>
      <c r="B190" s="131">
        <v>87507</v>
      </c>
      <c r="C190" s="132" t="s">
        <v>867</v>
      </c>
      <c r="D190" s="131" t="s">
        <v>708</v>
      </c>
      <c r="E190" s="131" t="s">
        <v>492</v>
      </c>
      <c r="F190" s="133">
        <v>69.53</v>
      </c>
      <c r="G190" s="133">
        <v>64.400000000000006</v>
      </c>
      <c r="H190" s="131" t="s">
        <v>493</v>
      </c>
      <c r="I190" s="134">
        <v>41974</v>
      </c>
    </row>
    <row r="191" spans="1:9" ht="52.8" hidden="1">
      <c r="A191" s="111" t="e">
        <f>COUNTIF(#REF!,'CPU (2)'!B191)</f>
        <v>#REF!</v>
      </c>
      <c r="B191" s="127">
        <v>87508</v>
      </c>
      <c r="C191" s="128" t="s">
        <v>868</v>
      </c>
      <c r="D191" s="127" t="s">
        <v>708</v>
      </c>
      <c r="E191" s="127" t="s">
        <v>492</v>
      </c>
      <c r="F191" s="129">
        <v>70.239999999999995</v>
      </c>
      <c r="G191" s="129">
        <v>65.05</v>
      </c>
      <c r="H191" s="127" t="s">
        <v>493</v>
      </c>
      <c r="I191" s="130">
        <v>41974</v>
      </c>
    </row>
    <row r="192" spans="1:9" ht="52.8" hidden="1">
      <c r="A192" s="111" t="e">
        <f>COUNTIF(#REF!,'CPU (2)'!B192)</f>
        <v>#REF!</v>
      </c>
      <c r="B192" s="131">
        <v>87515</v>
      </c>
      <c r="C192" s="132" t="s">
        <v>869</v>
      </c>
      <c r="D192" s="131" t="s">
        <v>708</v>
      </c>
      <c r="E192" s="131" t="s">
        <v>492</v>
      </c>
      <c r="F192" s="133">
        <v>82.53</v>
      </c>
      <c r="G192" s="133">
        <v>76.13</v>
      </c>
      <c r="H192" s="131" t="s">
        <v>493</v>
      </c>
      <c r="I192" s="134">
        <v>41974</v>
      </c>
    </row>
    <row r="193" spans="1:9" ht="52.8" hidden="1">
      <c r="A193" s="111" t="e">
        <f>COUNTIF(#REF!,'CPU (2)'!B193)</f>
        <v>#REF!</v>
      </c>
      <c r="B193" s="127">
        <v>87516</v>
      </c>
      <c r="C193" s="128" t="s">
        <v>870</v>
      </c>
      <c r="D193" s="127" t="s">
        <v>708</v>
      </c>
      <c r="E193" s="127" t="s">
        <v>492</v>
      </c>
      <c r="F193" s="129">
        <v>83.24</v>
      </c>
      <c r="G193" s="129">
        <v>76.77</v>
      </c>
      <c r="H193" s="127" t="s">
        <v>493</v>
      </c>
      <c r="I193" s="130">
        <v>41974</v>
      </c>
    </row>
    <row r="194" spans="1:9" ht="52.8" hidden="1">
      <c r="A194" s="111" t="e">
        <f>COUNTIF(#REF!,'CPU (2)'!B194)</f>
        <v>#REF!</v>
      </c>
      <c r="B194" s="131">
        <v>87499</v>
      </c>
      <c r="C194" s="132" t="s">
        <v>871</v>
      </c>
      <c r="D194" s="131" t="s">
        <v>708</v>
      </c>
      <c r="E194" s="131" t="s">
        <v>492</v>
      </c>
      <c r="F194" s="133">
        <v>76.16</v>
      </c>
      <c r="G194" s="133">
        <v>70.38</v>
      </c>
      <c r="H194" s="131" t="s">
        <v>493</v>
      </c>
      <c r="I194" s="134">
        <v>41974</v>
      </c>
    </row>
    <row r="195" spans="1:9" ht="52.8" hidden="1">
      <c r="A195" s="111" t="e">
        <f>COUNTIF(#REF!,'CPU (2)'!B195)</f>
        <v>#REF!</v>
      </c>
      <c r="B195" s="127">
        <v>87500</v>
      </c>
      <c r="C195" s="128" t="s">
        <v>872</v>
      </c>
      <c r="D195" s="127" t="s">
        <v>708</v>
      </c>
      <c r="E195" s="127" t="s">
        <v>492</v>
      </c>
      <c r="F195" s="129">
        <v>76.88</v>
      </c>
      <c r="G195" s="129">
        <v>71.02</v>
      </c>
      <c r="H195" s="127" t="s">
        <v>493</v>
      </c>
      <c r="I195" s="130">
        <v>41974</v>
      </c>
    </row>
    <row r="196" spans="1:9" ht="52.8" hidden="1">
      <c r="A196" s="111" t="e">
        <f>COUNTIF(#REF!,'CPU (2)'!B196)</f>
        <v>#REF!</v>
      </c>
      <c r="B196" s="131">
        <v>87519</v>
      </c>
      <c r="C196" s="132" t="s">
        <v>873</v>
      </c>
      <c r="D196" s="131" t="s">
        <v>708</v>
      </c>
      <c r="E196" s="131" t="s">
        <v>492</v>
      </c>
      <c r="F196" s="133">
        <v>51.91</v>
      </c>
      <c r="G196" s="133">
        <v>48.59</v>
      </c>
      <c r="H196" s="131" t="s">
        <v>493</v>
      </c>
      <c r="I196" s="134">
        <v>41974</v>
      </c>
    </row>
    <row r="197" spans="1:9" ht="52.8" hidden="1">
      <c r="A197" s="111" t="e">
        <f>COUNTIF(#REF!,'CPU (2)'!B197)</f>
        <v>#REF!</v>
      </c>
      <c r="B197" s="127">
        <v>87520</v>
      </c>
      <c r="C197" s="128" t="s">
        <v>874</v>
      </c>
      <c r="D197" s="127" t="s">
        <v>708</v>
      </c>
      <c r="E197" s="127" t="s">
        <v>492</v>
      </c>
      <c r="F197" s="129">
        <v>52.57</v>
      </c>
      <c r="G197" s="129">
        <v>49.18</v>
      </c>
      <c r="H197" s="127" t="s">
        <v>493</v>
      </c>
      <c r="I197" s="130">
        <v>41974</v>
      </c>
    </row>
    <row r="198" spans="1:9" ht="52.8" hidden="1">
      <c r="A198" s="111" t="e">
        <f>COUNTIF(#REF!,'CPU (2)'!B198)</f>
        <v>#REF!</v>
      </c>
      <c r="B198" s="131">
        <v>87503</v>
      </c>
      <c r="C198" s="132" t="s">
        <v>875</v>
      </c>
      <c r="D198" s="131" t="s">
        <v>708</v>
      </c>
      <c r="E198" s="131" t="s">
        <v>492</v>
      </c>
      <c r="F198" s="133">
        <v>47.88</v>
      </c>
      <c r="G198" s="133">
        <v>44.94</v>
      </c>
      <c r="H198" s="131" t="s">
        <v>493</v>
      </c>
      <c r="I198" s="134">
        <v>41974</v>
      </c>
    </row>
    <row r="199" spans="1:9" ht="52.8" hidden="1">
      <c r="A199" s="111" t="e">
        <f>COUNTIF(#REF!,'CPU (2)'!B199)</f>
        <v>#REF!</v>
      </c>
      <c r="B199" s="127">
        <v>87504</v>
      </c>
      <c r="C199" s="128" t="s">
        <v>876</v>
      </c>
      <c r="D199" s="127" t="s">
        <v>708</v>
      </c>
      <c r="E199" s="127" t="s">
        <v>492</v>
      </c>
      <c r="F199" s="129">
        <v>48.54</v>
      </c>
      <c r="G199" s="129">
        <v>45.53</v>
      </c>
      <c r="H199" s="127" t="s">
        <v>493</v>
      </c>
      <c r="I199" s="130">
        <v>41974</v>
      </c>
    </row>
    <row r="200" spans="1:9" ht="52.8" hidden="1">
      <c r="A200" s="111" t="e">
        <f>COUNTIF(#REF!,'CPU (2)'!B200)</f>
        <v>#REF!</v>
      </c>
      <c r="B200" s="131">
        <v>87511</v>
      </c>
      <c r="C200" s="132" t="s">
        <v>877</v>
      </c>
      <c r="D200" s="131" t="s">
        <v>708</v>
      </c>
      <c r="E200" s="131" t="s">
        <v>492</v>
      </c>
      <c r="F200" s="133">
        <v>61.11</v>
      </c>
      <c r="G200" s="133">
        <v>56.88</v>
      </c>
      <c r="H200" s="131" t="s">
        <v>493</v>
      </c>
      <c r="I200" s="134">
        <v>41974</v>
      </c>
    </row>
    <row r="201" spans="1:9" ht="52.8" hidden="1">
      <c r="A201" s="111" t="e">
        <f>COUNTIF(#REF!,'CPU (2)'!B201)</f>
        <v>#REF!</v>
      </c>
      <c r="B201" s="127">
        <v>87512</v>
      </c>
      <c r="C201" s="128" t="s">
        <v>878</v>
      </c>
      <c r="D201" s="127" t="s">
        <v>708</v>
      </c>
      <c r="E201" s="127" t="s">
        <v>492</v>
      </c>
      <c r="F201" s="129">
        <v>61.76</v>
      </c>
      <c r="G201" s="129">
        <v>57.47</v>
      </c>
      <c r="H201" s="127" t="s">
        <v>493</v>
      </c>
      <c r="I201" s="130">
        <v>41974</v>
      </c>
    </row>
    <row r="202" spans="1:9" ht="52.8" hidden="1">
      <c r="A202" s="111" t="e">
        <f>COUNTIF(#REF!,'CPU (2)'!B202)</f>
        <v>#REF!</v>
      </c>
      <c r="B202" s="131">
        <v>87495</v>
      </c>
      <c r="C202" s="132" t="s">
        <v>879</v>
      </c>
      <c r="D202" s="131" t="s">
        <v>708</v>
      </c>
      <c r="E202" s="131" t="s">
        <v>492</v>
      </c>
      <c r="F202" s="133">
        <v>54.73</v>
      </c>
      <c r="G202" s="133">
        <v>51.11</v>
      </c>
      <c r="H202" s="131" t="s">
        <v>493</v>
      </c>
      <c r="I202" s="134">
        <v>41974</v>
      </c>
    </row>
    <row r="203" spans="1:9" ht="52.8" hidden="1">
      <c r="A203" s="111" t="e">
        <f>COUNTIF(#REF!,'CPU (2)'!B203)</f>
        <v>#REF!</v>
      </c>
      <c r="B203" s="127">
        <v>87496</v>
      </c>
      <c r="C203" s="128" t="s">
        <v>880</v>
      </c>
      <c r="D203" s="127" t="s">
        <v>708</v>
      </c>
      <c r="E203" s="127" t="s">
        <v>492</v>
      </c>
      <c r="F203" s="129">
        <v>55.39</v>
      </c>
      <c r="G203" s="129">
        <v>51.71</v>
      </c>
      <c r="H203" s="127" t="s">
        <v>493</v>
      </c>
      <c r="I203" s="130">
        <v>41974</v>
      </c>
    </row>
    <row r="204" spans="1:9" ht="52.8" hidden="1">
      <c r="A204" s="111" t="e">
        <f>COUNTIF(#REF!,'CPU (2)'!B204)</f>
        <v>#REF!</v>
      </c>
      <c r="B204" s="131">
        <v>87467</v>
      </c>
      <c r="C204" s="132" t="s">
        <v>881</v>
      </c>
      <c r="D204" s="131" t="s">
        <v>708</v>
      </c>
      <c r="E204" s="131" t="s">
        <v>492</v>
      </c>
      <c r="F204" s="133">
        <v>58.55</v>
      </c>
      <c r="G204" s="133">
        <v>56.35</v>
      </c>
      <c r="H204" s="131" t="s">
        <v>493</v>
      </c>
      <c r="I204" s="134">
        <v>41974</v>
      </c>
    </row>
    <row r="205" spans="1:9" ht="39.6" hidden="1">
      <c r="A205" s="111" t="e">
        <f>COUNTIF(#REF!,'CPU (2)'!B205)</f>
        <v>#REF!</v>
      </c>
      <c r="B205" s="127">
        <v>87468</v>
      </c>
      <c r="C205" s="128" t="s">
        <v>882</v>
      </c>
      <c r="D205" s="127" t="s">
        <v>708</v>
      </c>
      <c r="E205" s="127" t="s">
        <v>492</v>
      </c>
      <c r="F205" s="129">
        <v>59.24</v>
      </c>
      <c r="G205" s="129">
        <v>56.98</v>
      </c>
      <c r="H205" s="127" t="s">
        <v>493</v>
      </c>
      <c r="I205" s="130">
        <v>41974</v>
      </c>
    </row>
    <row r="206" spans="1:9" ht="52.8" hidden="1">
      <c r="A206" s="111" t="e">
        <f>COUNTIF(#REF!,'CPU (2)'!B206)</f>
        <v>#REF!</v>
      </c>
      <c r="B206" s="131">
        <v>87455</v>
      </c>
      <c r="C206" s="132" t="s">
        <v>883</v>
      </c>
      <c r="D206" s="131" t="s">
        <v>708</v>
      </c>
      <c r="E206" s="131" t="s">
        <v>492</v>
      </c>
      <c r="F206" s="133">
        <v>55.62</v>
      </c>
      <c r="G206" s="133">
        <v>53.66</v>
      </c>
      <c r="H206" s="131" t="s">
        <v>493</v>
      </c>
      <c r="I206" s="134">
        <v>41974</v>
      </c>
    </row>
    <row r="207" spans="1:9" ht="39.6" hidden="1">
      <c r="A207" s="111" t="e">
        <f>COUNTIF(#REF!,'CPU (2)'!B207)</f>
        <v>#REF!</v>
      </c>
      <c r="B207" s="127">
        <v>87456</v>
      </c>
      <c r="C207" s="128" t="s">
        <v>884</v>
      </c>
      <c r="D207" s="127" t="s">
        <v>708</v>
      </c>
      <c r="E207" s="127" t="s">
        <v>492</v>
      </c>
      <c r="F207" s="129">
        <v>56.66</v>
      </c>
      <c r="G207" s="129">
        <v>54.62</v>
      </c>
      <c r="H207" s="127" t="s">
        <v>493</v>
      </c>
      <c r="I207" s="130">
        <v>41974</v>
      </c>
    </row>
    <row r="208" spans="1:9" ht="39.6" hidden="1">
      <c r="A208" s="111" t="e">
        <f>COUNTIF(#REF!,'CPU (2)'!B208)</f>
        <v>#REF!</v>
      </c>
      <c r="B208" s="131">
        <v>87461</v>
      </c>
      <c r="C208" s="132" t="s">
        <v>885</v>
      </c>
      <c r="D208" s="131" t="s">
        <v>708</v>
      </c>
      <c r="E208" s="131" t="s">
        <v>492</v>
      </c>
      <c r="F208" s="133">
        <v>62.61</v>
      </c>
      <c r="G208" s="133">
        <v>60.02</v>
      </c>
      <c r="H208" s="131" t="s">
        <v>493</v>
      </c>
      <c r="I208" s="134">
        <v>41974</v>
      </c>
    </row>
    <row r="209" spans="1:9" ht="39.6" hidden="1">
      <c r="A209" s="111" t="e">
        <f>COUNTIF(#REF!,'CPU (2)'!B209)</f>
        <v>#REF!</v>
      </c>
      <c r="B209" s="127">
        <v>87462</v>
      </c>
      <c r="C209" s="128" t="s">
        <v>886</v>
      </c>
      <c r="D209" s="127" t="s">
        <v>708</v>
      </c>
      <c r="E209" s="127" t="s">
        <v>492</v>
      </c>
      <c r="F209" s="129">
        <v>63.3</v>
      </c>
      <c r="G209" s="129">
        <v>60.64</v>
      </c>
      <c r="H209" s="127" t="s">
        <v>493</v>
      </c>
      <c r="I209" s="130">
        <v>41974</v>
      </c>
    </row>
    <row r="210" spans="1:9" ht="39.6" hidden="1">
      <c r="A210" s="111" t="e">
        <f>COUNTIF(#REF!,'CPU (2)'!B210)</f>
        <v>#REF!</v>
      </c>
      <c r="B210" s="131">
        <v>87449</v>
      </c>
      <c r="C210" s="132" t="s">
        <v>887</v>
      </c>
      <c r="D210" s="131" t="s">
        <v>708</v>
      </c>
      <c r="E210" s="131" t="s">
        <v>492</v>
      </c>
      <c r="F210" s="133">
        <v>58.12</v>
      </c>
      <c r="G210" s="133">
        <v>55.95</v>
      </c>
      <c r="H210" s="131" t="s">
        <v>493</v>
      </c>
      <c r="I210" s="134">
        <v>41974</v>
      </c>
    </row>
    <row r="211" spans="1:9" ht="39.6" hidden="1">
      <c r="A211" s="111" t="e">
        <f>COUNTIF(#REF!,'CPU (2)'!B211)</f>
        <v>#REF!</v>
      </c>
      <c r="B211" s="127">
        <v>87450</v>
      </c>
      <c r="C211" s="128" t="s">
        <v>888</v>
      </c>
      <c r="D211" s="127" t="s">
        <v>708</v>
      </c>
      <c r="E211" s="127" t="s">
        <v>492</v>
      </c>
      <c r="F211" s="129">
        <v>58.82</v>
      </c>
      <c r="G211" s="129">
        <v>56.57</v>
      </c>
      <c r="H211" s="127" t="s">
        <v>493</v>
      </c>
      <c r="I211" s="130">
        <v>41974</v>
      </c>
    </row>
    <row r="212" spans="1:9" ht="52.8" hidden="1">
      <c r="A212" s="111" t="e">
        <f>COUNTIF(#REF!,'CPU (2)'!B212)</f>
        <v>#REF!</v>
      </c>
      <c r="B212" s="131">
        <v>87469</v>
      </c>
      <c r="C212" s="132" t="s">
        <v>889</v>
      </c>
      <c r="D212" s="131" t="s">
        <v>708</v>
      </c>
      <c r="E212" s="131" t="s">
        <v>492</v>
      </c>
      <c r="F212" s="133">
        <v>71.5</v>
      </c>
      <c r="G212" s="133">
        <v>69.06</v>
      </c>
      <c r="H212" s="131" t="s">
        <v>493</v>
      </c>
      <c r="I212" s="134">
        <v>41974</v>
      </c>
    </row>
    <row r="213" spans="1:9" ht="39.6" hidden="1">
      <c r="A213" s="111" t="e">
        <f>COUNTIF(#REF!,'CPU (2)'!B213)</f>
        <v>#REF!</v>
      </c>
      <c r="B213" s="127">
        <v>87470</v>
      </c>
      <c r="C213" s="128" t="s">
        <v>890</v>
      </c>
      <c r="D213" s="127" t="s">
        <v>708</v>
      </c>
      <c r="E213" s="127" t="s">
        <v>492</v>
      </c>
      <c r="F213" s="129">
        <v>72.37</v>
      </c>
      <c r="G213" s="129">
        <v>69.84</v>
      </c>
      <c r="H213" s="127" t="s">
        <v>493</v>
      </c>
      <c r="I213" s="130">
        <v>41974</v>
      </c>
    </row>
    <row r="214" spans="1:9" ht="52.8" hidden="1">
      <c r="A214" s="111" t="e">
        <f>COUNTIF(#REF!,'CPU (2)'!B214)</f>
        <v>#REF!</v>
      </c>
      <c r="B214" s="131">
        <v>87457</v>
      </c>
      <c r="C214" s="132" t="s">
        <v>891</v>
      </c>
      <c r="D214" s="131" t="s">
        <v>708</v>
      </c>
      <c r="E214" s="131" t="s">
        <v>492</v>
      </c>
      <c r="F214" s="133">
        <v>68.41</v>
      </c>
      <c r="G214" s="133">
        <v>66.2</v>
      </c>
      <c r="H214" s="131" t="s">
        <v>493</v>
      </c>
      <c r="I214" s="134">
        <v>41974</v>
      </c>
    </row>
    <row r="215" spans="1:9" ht="39.6" hidden="1">
      <c r="A215" s="111" t="e">
        <f>COUNTIF(#REF!,'CPU (2)'!B215)</f>
        <v>#REF!</v>
      </c>
      <c r="B215" s="127">
        <v>87458</v>
      </c>
      <c r="C215" s="128" t="s">
        <v>892</v>
      </c>
      <c r="D215" s="127" t="s">
        <v>708</v>
      </c>
      <c r="E215" s="127" t="s">
        <v>492</v>
      </c>
      <c r="F215" s="129">
        <v>69.28</v>
      </c>
      <c r="G215" s="129">
        <v>66.98</v>
      </c>
      <c r="H215" s="127" t="s">
        <v>493</v>
      </c>
      <c r="I215" s="130">
        <v>41974</v>
      </c>
    </row>
    <row r="216" spans="1:9" ht="39.6" hidden="1">
      <c r="A216" s="111" t="e">
        <f>COUNTIF(#REF!,'CPU (2)'!B216)</f>
        <v>#REF!</v>
      </c>
      <c r="B216" s="131">
        <v>87463</v>
      </c>
      <c r="C216" s="132" t="s">
        <v>893</v>
      </c>
      <c r="D216" s="131" t="s">
        <v>708</v>
      </c>
      <c r="E216" s="131" t="s">
        <v>492</v>
      </c>
      <c r="F216" s="133">
        <v>75.569999999999993</v>
      </c>
      <c r="G216" s="133">
        <v>72.72</v>
      </c>
      <c r="H216" s="131" t="s">
        <v>493</v>
      </c>
      <c r="I216" s="134">
        <v>41974</v>
      </c>
    </row>
    <row r="217" spans="1:9" ht="39.6" hidden="1">
      <c r="A217" s="111" t="e">
        <f>COUNTIF(#REF!,'CPU (2)'!B217)</f>
        <v>#REF!</v>
      </c>
      <c r="B217" s="127">
        <v>87464</v>
      </c>
      <c r="C217" s="128" t="s">
        <v>894</v>
      </c>
      <c r="D217" s="127" t="s">
        <v>708</v>
      </c>
      <c r="E217" s="127" t="s">
        <v>492</v>
      </c>
      <c r="F217" s="129">
        <v>76.430000000000007</v>
      </c>
      <c r="G217" s="129">
        <v>73.5</v>
      </c>
      <c r="H217" s="127" t="s">
        <v>493</v>
      </c>
      <c r="I217" s="130">
        <v>41974</v>
      </c>
    </row>
    <row r="218" spans="1:9" ht="39.6" hidden="1">
      <c r="A218" s="111" t="e">
        <f>COUNTIF(#REF!,'CPU (2)'!B218)</f>
        <v>#REF!</v>
      </c>
      <c r="B218" s="131">
        <v>87451</v>
      </c>
      <c r="C218" s="132" t="s">
        <v>895</v>
      </c>
      <c r="D218" s="131" t="s">
        <v>708</v>
      </c>
      <c r="E218" s="131" t="s">
        <v>492</v>
      </c>
      <c r="F218" s="133">
        <v>71.42</v>
      </c>
      <c r="G218" s="133">
        <v>68.91</v>
      </c>
      <c r="H218" s="131" t="s">
        <v>493</v>
      </c>
      <c r="I218" s="134">
        <v>41974</v>
      </c>
    </row>
    <row r="219" spans="1:9" ht="39.6" hidden="1">
      <c r="A219" s="111" t="e">
        <f>COUNTIF(#REF!,'CPU (2)'!B219)</f>
        <v>#REF!</v>
      </c>
      <c r="B219" s="127">
        <v>87452</v>
      </c>
      <c r="C219" s="128" t="s">
        <v>896</v>
      </c>
      <c r="D219" s="127" t="s">
        <v>708</v>
      </c>
      <c r="E219" s="127" t="s">
        <v>492</v>
      </c>
      <c r="F219" s="129">
        <v>71.86</v>
      </c>
      <c r="G219" s="129">
        <v>69.349999999999994</v>
      </c>
      <c r="H219" s="127" t="s">
        <v>493</v>
      </c>
      <c r="I219" s="130">
        <v>41974</v>
      </c>
    </row>
    <row r="220" spans="1:9" ht="52.8" hidden="1">
      <c r="A220" s="111" t="e">
        <f>COUNTIF(#REF!,'CPU (2)'!B220)</f>
        <v>#REF!</v>
      </c>
      <c r="B220" s="131">
        <v>87465</v>
      </c>
      <c r="C220" s="132" t="s">
        <v>897</v>
      </c>
      <c r="D220" s="131" t="s">
        <v>708</v>
      </c>
      <c r="E220" s="131" t="s">
        <v>492</v>
      </c>
      <c r="F220" s="133">
        <v>45.68</v>
      </c>
      <c r="G220" s="133">
        <v>44.09</v>
      </c>
      <c r="H220" s="131" t="s">
        <v>493</v>
      </c>
      <c r="I220" s="134">
        <v>41974</v>
      </c>
    </row>
    <row r="221" spans="1:9" ht="39.6" hidden="1">
      <c r="A221" s="111" t="e">
        <f>COUNTIF(#REF!,'CPU (2)'!B221)</f>
        <v>#REF!</v>
      </c>
      <c r="B221" s="127">
        <v>87466</v>
      </c>
      <c r="C221" s="128" t="s">
        <v>898</v>
      </c>
      <c r="D221" s="127" t="s">
        <v>708</v>
      </c>
      <c r="E221" s="127" t="s">
        <v>492</v>
      </c>
      <c r="F221" s="129">
        <v>46.27</v>
      </c>
      <c r="G221" s="129">
        <v>44.62</v>
      </c>
      <c r="H221" s="127" t="s">
        <v>493</v>
      </c>
      <c r="I221" s="130">
        <v>41974</v>
      </c>
    </row>
    <row r="222" spans="1:9" ht="52.8" hidden="1">
      <c r="A222" s="111" t="e">
        <f>COUNTIF(#REF!,'CPU (2)'!B222)</f>
        <v>#REF!</v>
      </c>
      <c r="B222" s="131">
        <v>87453</v>
      </c>
      <c r="C222" s="132" t="s">
        <v>899</v>
      </c>
      <c r="D222" s="131" t="s">
        <v>708</v>
      </c>
      <c r="E222" s="131" t="s">
        <v>492</v>
      </c>
      <c r="F222" s="133">
        <v>43.14</v>
      </c>
      <c r="G222" s="133">
        <v>41.78</v>
      </c>
      <c r="H222" s="131" t="s">
        <v>493</v>
      </c>
      <c r="I222" s="134">
        <v>41974</v>
      </c>
    </row>
    <row r="223" spans="1:9" ht="39.6" hidden="1">
      <c r="A223" s="111" t="e">
        <f>COUNTIF(#REF!,'CPU (2)'!B223)</f>
        <v>#REF!</v>
      </c>
      <c r="B223" s="127">
        <v>87454</v>
      </c>
      <c r="C223" s="128" t="s">
        <v>900</v>
      </c>
      <c r="D223" s="127" t="s">
        <v>708</v>
      </c>
      <c r="E223" s="127" t="s">
        <v>492</v>
      </c>
      <c r="F223" s="129">
        <v>43.74</v>
      </c>
      <c r="G223" s="129">
        <v>42.32</v>
      </c>
      <c r="H223" s="127" t="s">
        <v>493</v>
      </c>
      <c r="I223" s="130">
        <v>41974</v>
      </c>
    </row>
    <row r="224" spans="1:9" ht="39.6" hidden="1">
      <c r="A224" s="111" t="e">
        <f>COUNTIF(#REF!,'CPU (2)'!B224)</f>
        <v>#REF!</v>
      </c>
      <c r="B224" s="131">
        <v>87459</v>
      </c>
      <c r="C224" s="132" t="s">
        <v>901</v>
      </c>
      <c r="D224" s="131" t="s">
        <v>708</v>
      </c>
      <c r="E224" s="131" t="s">
        <v>492</v>
      </c>
      <c r="F224" s="133">
        <v>49.74</v>
      </c>
      <c r="G224" s="133">
        <v>47.75</v>
      </c>
      <c r="H224" s="131" t="s">
        <v>493</v>
      </c>
      <c r="I224" s="134">
        <v>41974</v>
      </c>
    </row>
    <row r="225" spans="1:9" ht="39.6" hidden="1">
      <c r="A225" s="111" t="e">
        <f>COUNTIF(#REF!,'CPU (2)'!B225)</f>
        <v>#REF!</v>
      </c>
      <c r="B225" s="127">
        <v>87460</v>
      </c>
      <c r="C225" s="128" t="s">
        <v>902</v>
      </c>
      <c r="D225" s="127" t="s">
        <v>708</v>
      </c>
      <c r="E225" s="127" t="s">
        <v>492</v>
      </c>
      <c r="F225" s="129">
        <v>50.34</v>
      </c>
      <c r="G225" s="129">
        <v>48.28</v>
      </c>
      <c r="H225" s="127" t="s">
        <v>493</v>
      </c>
      <c r="I225" s="130">
        <v>41974</v>
      </c>
    </row>
    <row r="226" spans="1:9" ht="39.6" hidden="1">
      <c r="A226" s="111" t="e">
        <f>COUNTIF(#REF!,'CPU (2)'!B226)</f>
        <v>#REF!</v>
      </c>
      <c r="B226" s="131">
        <v>87447</v>
      </c>
      <c r="C226" s="132" t="s">
        <v>903</v>
      </c>
      <c r="D226" s="131" t="s">
        <v>708</v>
      </c>
      <c r="E226" s="131" t="s">
        <v>492</v>
      </c>
      <c r="F226" s="133">
        <v>45.28</v>
      </c>
      <c r="G226" s="133">
        <v>43.71</v>
      </c>
      <c r="H226" s="131" t="s">
        <v>493</v>
      </c>
      <c r="I226" s="134">
        <v>41974</v>
      </c>
    </row>
    <row r="227" spans="1:9" ht="39.6" hidden="1">
      <c r="A227" s="111" t="e">
        <f>COUNTIF(#REF!,'CPU (2)'!B227)</f>
        <v>#REF!</v>
      </c>
      <c r="B227" s="127">
        <v>87448</v>
      </c>
      <c r="C227" s="128" t="s">
        <v>904</v>
      </c>
      <c r="D227" s="127" t="s">
        <v>708</v>
      </c>
      <c r="E227" s="127" t="s">
        <v>492</v>
      </c>
      <c r="F227" s="129">
        <v>45.49</v>
      </c>
      <c r="G227" s="129">
        <v>43.87</v>
      </c>
      <c r="H227" s="127" t="s">
        <v>493</v>
      </c>
      <c r="I227" s="130">
        <v>41974</v>
      </c>
    </row>
    <row r="228" spans="1:9" ht="26.4" hidden="1">
      <c r="A228" s="111" t="e">
        <f>COUNTIF(#REF!,'CPU (2)'!B228)</f>
        <v>#REF!</v>
      </c>
      <c r="B228" s="131" t="s">
        <v>905</v>
      </c>
      <c r="C228" s="132" t="s">
        <v>906</v>
      </c>
      <c r="D228" s="131" t="s">
        <v>708</v>
      </c>
      <c r="E228" s="131" t="s">
        <v>519</v>
      </c>
      <c r="F228" s="133">
        <v>386.54</v>
      </c>
      <c r="G228" s="133">
        <v>364.56</v>
      </c>
      <c r="H228" s="131" t="s">
        <v>493</v>
      </c>
      <c r="I228" s="134">
        <v>41974</v>
      </c>
    </row>
    <row r="229" spans="1:9" ht="39.6" hidden="1">
      <c r="A229" s="111" t="e">
        <f>COUNTIF(#REF!,'CPU (2)'!B229)</f>
        <v>#REF!</v>
      </c>
      <c r="B229" s="127" t="s">
        <v>907</v>
      </c>
      <c r="C229" s="128" t="s">
        <v>908</v>
      </c>
      <c r="D229" s="127" t="s">
        <v>708</v>
      </c>
      <c r="E229" s="127" t="s">
        <v>492</v>
      </c>
      <c r="F229" s="129">
        <v>59.95</v>
      </c>
      <c r="G229" s="129">
        <v>57.03</v>
      </c>
      <c r="H229" s="127" t="s">
        <v>493</v>
      </c>
      <c r="I229" s="130">
        <v>41974</v>
      </c>
    </row>
    <row r="230" spans="1:9" ht="26.4" hidden="1">
      <c r="A230" s="111" t="e">
        <f>COUNTIF(#REF!,'CPU (2)'!B230)</f>
        <v>#REF!</v>
      </c>
      <c r="B230" s="131">
        <v>72133</v>
      </c>
      <c r="C230" s="132" t="s">
        <v>909</v>
      </c>
      <c r="D230" s="131" t="s">
        <v>708</v>
      </c>
      <c r="E230" s="131" t="s">
        <v>492</v>
      </c>
      <c r="F230" s="133">
        <v>178.46</v>
      </c>
      <c r="G230" s="133">
        <v>170.57</v>
      </c>
      <c r="H230" s="131" t="s">
        <v>493</v>
      </c>
      <c r="I230" s="134">
        <v>41974</v>
      </c>
    </row>
    <row r="231" spans="1:9" ht="26.4" hidden="1">
      <c r="A231" s="111" t="e">
        <f>COUNTIF(#REF!,'CPU (2)'!B231)</f>
        <v>#REF!</v>
      </c>
      <c r="B231" s="127">
        <v>72131</v>
      </c>
      <c r="C231" s="128" t="s">
        <v>910</v>
      </c>
      <c r="D231" s="127" t="s">
        <v>708</v>
      </c>
      <c r="E231" s="127" t="s">
        <v>492</v>
      </c>
      <c r="F231" s="129">
        <v>100.54</v>
      </c>
      <c r="G231" s="129">
        <v>96.53</v>
      </c>
      <c r="H231" s="127" t="s">
        <v>493</v>
      </c>
      <c r="I231" s="130">
        <v>41974</v>
      </c>
    </row>
    <row r="232" spans="1:9" ht="26.4" hidden="1">
      <c r="A232" s="111" t="e">
        <f>COUNTIF(#REF!,'CPU (2)'!B232)</f>
        <v>#REF!</v>
      </c>
      <c r="B232" s="131">
        <v>72132</v>
      </c>
      <c r="C232" s="132" t="s">
        <v>911</v>
      </c>
      <c r="D232" s="131" t="s">
        <v>708</v>
      </c>
      <c r="E232" s="131" t="s">
        <v>492</v>
      </c>
      <c r="F232" s="133">
        <v>51.06</v>
      </c>
      <c r="G232" s="133">
        <v>48.84</v>
      </c>
      <c r="H232" s="131" t="s">
        <v>493</v>
      </c>
      <c r="I232" s="134">
        <v>41974</v>
      </c>
    </row>
    <row r="233" spans="1:9" hidden="1">
      <c r="A233" s="111" t="e">
        <f>COUNTIF(#REF!,'CPU (2)'!B233)</f>
        <v>#REF!</v>
      </c>
      <c r="B233" s="127">
        <v>83518</v>
      </c>
      <c r="C233" s="128" t="s">
        <v>912</v>
      </c>
      <c r="D233" s="127" t="s">
        <v>271</v>
      </c>
      <c r="E233" s="127" t="s">
        <v>519</v>
      </c>
      <c r="F233" s="129">
        <v>316.23</v>
      </c>
      <c r="G233" s="129">
        <v>305.45999999999998</v>
      </c>
      <c r="H233" s="127" t="s">
        <v>493</v>
      </c>
      <c r="I233" s="130">
        <v>41974</v>
      </c>
    </row>
    <row r="234" spans="1:9" hidden="1">
      <c r="A234" s="111" t="e">
        <f>COUNTIF(#REF!,'CPU (2)'!B234)</f>
        <v>#REF!</v>
      </c>
      <c r="B234" s="131">
        <v>83519</v>
      </c>
      <c r="C234" s="132" t="s">
        <v>913</v>
      </c>
      <c r="D234" s="131" t="s">
        <v>271</v>
      </c>
      <c r="E234" s="131" t="s">
        <v>519</v>
      </c>
      <c r="F234" s="133">
        <v>394.43</v>
      </c>
      <c r="G234" s="133">
        <v>372.07</v>
      </c>
      <c r="H234" s="131" t="s">
        <v>493</v>
      </c>
      <c r="I234" s="134">
        <v>41974</v>
      </c>
    </row>
    <row r="235" spans="1:9" ht="52.8" hidden="1">
      <c r="A235" s="111" t="e">
        <f>COUNTIF(#REF!,'CPU (2)'!B235)</f>
        <v>#REF!</v>
      </c>
      <c r="B235" s="127">
        <v>89293</v>
      </c>
      <c r="C235" s="128" t="s">
        <v>914</v>
      </c>
      <c r="D235" s="127" t="s">
        <v>708</v>
      </c>
      <c r="E235" s="127" t="s">
        <v>492</v>
      </c>
      <c r="F235" s="129">
        <v>47.62</v>
      </c>
      <c r="G235" s="129">
        <v>45.74</v>
      </c>
      <c r="H235" s="127" t="s">
        <v>493</v>
      </c>
      <c r="I235" s="130">
        <v>41974</v>
      </c>
    </row>
    <row r="236" spans="1:9" ht="52.8" hidden="1">
      <c r="A236" s="111" t="e">
        <f>COUNTIF(#REF!,'CPU (2)'!B236)</f>
        <v>#REF!</v>
      </c>
      <c r="B236" s="131">
        <v>89312</v>
      </c>
      <c r="C236" s="132" t="s">
        <v>915</v>
      </c>
      <c r="D236" s="131" t="s">
        <v>708</v>
      </c>
      <c r="E236" s="131" t="s">
        <v>492</v>
      </c>
      <c r="F236" s="133">
        <v>58.28</v>
      </c>
      <c r="G236" s="133">
        <v>55.63</v>
      </c>
      <c r="H236" s="131" t="s">
        <v>493</v>
      </c>
      <c r="I236" s="134">
        <v>41974</v>
      </c>
    </row>
    <row r="237" spans="1:9" ht="52.8" hidden="1">
      <c r="A237" s="111" t="e">
        <f>COUNTIF(#REF!,'CPU (2)'!B237)</f>
        <v>#REF!</v>
      </c>
      <c r="B237" s="127">
        <v>89313</v>
      </c>
      <c r="C237" s="128" t="s">
        <v>916</v>
      </c>
      <c r="D237" s="127" t="s">
        <v>708</v>
      </c>
      <c r="E237" s="127" t="s">
        <v>492</v>
      </c>
      <c r="F237" s="129">
        <v>60.61</v>
      </c>
      <c r="G237" s="129">
        <v>57.73</v>
      </c>
      <c r="H237" s="127" t="s">
        <v>493</v>
      </c>
      <c r="I237" s="130">
        <v>41974</v>
      </c>
    </row>
    <row r="238" spans="1:9" ht="52.8" hidden="1">
      <c r="A238" s="111" t="e">
        <f>COUNTIF(#REF!,'CPU (2)'!B238)</f>
        <v>#REF!</v>
      </c>
      <c r="B238" s="131">
        <v>89296</v>
      </c>
      <c r="C238" s="132" t="s">
        <v>917</v>
      </c>
      <c r="D238" s="131" t="s">
        <v>708</v>
      </c>
      <c r="E238" s="131" t="s">
        <v>492</v>
      </c>
      <c r="F238" s="133">
        <v>48.61</v>
      </c>
      <c r="G238" s="133">
        <v>46.71</v>
      </c>
      <c r="H238" s="131" t="s">
        <v>493</v>
      </c>
      <c r="I238" s="134">
        <v>41974</v>
      </c>
    </row>
    <row r="239" spans="1:9" ht="52.8" hidden="1">
      <c r="A239" s="111" t="e">
        <f>COUNTIF(#REF!,'CPU (2)'!B239)</f>
        <v>#REF!</v>
      </c>
      <c r="B239" s="127">
        <v>89297</v>
      </c>
      <c r="C239" s="128" t="s">
        <v>918</v>
      </c>
      <c r="D239" s="127" t="s">
        <v>708</v>
      </c>
      <c r="E239" s="127" t="s">
        <v>492</v>
      </c>
      <c r="F239" s="129">
        <v>50.25</v>
      </c>
      <c r="G239" s="129">
        <v>48.19</v>
      </c>
      <c r="H239" s="127" t="s">
        <v>493</v>
      </c>
      <c r="I239" s="130">
        <v>41974</v>
      </c>
    </row>
    <row r="240" spans="1:9" ht="52.8" hidden="1">
      <c r="A240" s="111" t="e">
        <f>COUNTIF(#REF!,'CPU (2)'!B240)</f>
        <v>#REF!</v>
      </c>
      <c r="B240" s="131">
        <v>89308</v>
      </c>
      <c r="C240" s="132" t="s">
        <v>919</v>
      </c>
      <c r="D240" s="131" t="s">
        <v>708</v>
      </c>
      <c r="E240" s="131" t="s">
        <v>492</v>
      </c>
      <c r="F240" s="133">
        <v>54.24</v>
      </c>
      <c r="G240" s="133">
        <v>51.91</v>
      </c>
      <c r="H240" s="131" t="s">
        <v>493</v>
      </c>
      <c r="I240" s="134">
        <v>41974</v>
      </c>
    </row>
    <row r="241" spans="1:9" ht="52.8" hidden="1">
      <c r="A241" s="111" t="e">
        <f>COUNTIF(#REF!,'CPU (2)'!B241)</f>
        <v>#REF!</v>
      </c>
      <c r="B241" s="127">
        <v>89309</v>
      </c>
      <c r="C241" s="128" t="s">
        <v>920</v>
      </c>
      <c r="D241" s="127" t="s">
        <v>708</v>
      </c>
      <c r="E241" s="127" t="s">
        <v>492</v>
      </c>
      <c r="F241" s="129">
        <v>56.57</v>
      </c>
      <c r="G241" s="129">
        <v>54.01</v>
      </c>
      <c r="H241" s="127" t="s">
        <v>493</v>
      </c>
      <c r="I241" s="130">
        <v>41974</v>
      </c>
    </row>
    <row r="242" spans="1:9" ht="52.8" hidden="1">
      <c r="A242" s="111" t="e">
        <f>COUNTIF(#REF!,'CPU (2)'!B242)</f>
        <v>#REF!</v>
      </c>
      <c r="B242" s="131">
        <v>89292</v>
      </c>
      <c r="C242" s="132" t="s">
        <v>921</v>
      </c>
      <c r="D242" s="131" t="s">
        <v>708</v>
      </c>
      <c r="E242" s="131" t="s">
        <v>492</v>
      </c>
      <c r="F242" s="133">
        <v>45.98</v>
      </c>
      <c r="G242" s="133">
        <v>44.25</v>
      </c>
      <c r="H242" s="131" t="s">
        <v>493</v>
      </c>
      <c r="I242" s="134">
        <v>41974</v>
      </c>
    </row>
    <row r="243" spans="1:9" ht="52.8" hidden="1">
      <c r="A243" s="111" t="e">
        <f>COUNTIF(#REF!,'CPU (2)'!B243)</f>
        <v>#REF!</v>
      </c>
      <c r="B243" s="135">
        <v>89310</v>
      </c>
      <c r="C243" s="128" t="s">
        <v>922</v>
      </c>
      <c r="D243" s="127" t="s">
        <v>708</v>
      </c>
      <c r="E243" s="127" t="s">
        <v>492</v>
      </c>
      <c r="F243" s="129">
        <v>64.42</v>
      </c>
      <c r="G243" s="129">
        <v>61.29</v>
      </c>
      <c r="H243" s="127" t="s">
        <v>493</v>
      </c>
      <c r="I243" s="130">
        <v>41974</v>
      </c>
    </row>
    <row r="244" spans="1:9" ht="52.8" hidden="1">
      <c r="A244" s="111" t="e">
        <f>COUNTIF(#REF!,'CPU (2)'!B244)</f>
        <v>#REF!</v>
      </c>
      <c r="B244" s="131">
        <v>89311</v>
      </c>
      <c r="C244" s="132" t="s">
        <v>923</v>
      </c>
      <c r="D244" s="131" t="s">
        <v>708</v>
      </c>
      <c r="E244" s="131" t="s">
        <v>492</v>
      </c>
      <c r="F244" s="133">
        <v>66.739999999999995</v>
      </c>
      <c r="G244" s="133">
        <v>63.39</v>
      </c>
      <c r="H244" s="131" t="s">
        <v>493</v>
      </c>
      <c r="I244" s="134">
        <v>41974</v>
      </c>
    </row>
    <row r="245" spans="1:9" ht="52.8" hidden="1">
      <c r="A245" s="111" t="e">
        <f>COUNTIF(#REF!,'CPU (2)'!B245)</f>
        <v>#REF!</v>
      </c>
      <c r="B245" s="127">
        <v>89294</v>
      </c>
      <c r="C245" s="128" t="s">
        <v>924</v>
      </c>
      <c r="D245" s="127" t="s">
        <v>708</v>
      </c>
      <c r="E245" s="127" t="s">
        <v>492</v>
      </c>
      <c r="F245" s="129">
        <v>53.93</v>
      </c>
      <c r="G245" s="129">
        <v>51.64</v>
      </c>
      <c r="H245" s="127" t="s">
        <v>493</v>
      </c>
      <c r="I245" s="130">
        <v>41974</v>
      </c>
    </row>
    <row r="246" spans="1:9" ht="39.6" hidden="1">
      <c r="A246" s="111" t="e">
        <f>COUNTIF(#REF!,'CPU (2)'!B246)</f>
        <v>#REF!</v>
      </c>
      <c r="B246" s="131">
        <v>89295</v>
      </c>
      <c r="C246" s="132" t="s">
        <v>925</v>
      </c>
      <c r="D246" s="131" t="s">
        <v>708</v>
      </c>
      <c r="E246" s="131" t="s">
        <v>492</v>
      </c>
      <c r="F246" s="133">
        <v>55.57</v>
      </c>
      <c r="G246" s="133">
        <v>53.12</v>
      </c>
      <c r="H246" s="131" t="s">
        <v>493</v>
      </c>
      <c r="I246" s="134">
        <v>41974</v>
      </c>
    </row>
    <row r="247" spans="1:9" ht="52.8" hidden="1">
      <c r="A247" s="111" t="e">
        <f>COUNTIF(#REF!,'CPU (2)'!B247)</f>
        <v>#REF!</v>
      </c>
      <c r="B247" s="127">
        <v>89306</v>
      </c>
      <c r="C247" s="128" t="s">
        <v>926</v>
      </c>
      <c r="D247" s="127" t="s">
        <v>708</v>
      </c>
      <c r="E247" s="127" t="s">
        <v>492</v>
      </c>
      <c r="F247" s="129">
        <v>57.63</v>
      </c>
      <c r="G247" s="129">
        <v>55.07</v>
      </c>
      <c r="H247" s="127" t="s">
        <v>493</v>
      </c>
      <c r="I247" s="130">
        <v>41974</v>
      </c>
    </row>
    <row r="248" spans="1:9" ht="52.8" hidden="1">
      <c r="A248" s="111" t="e">
        <f>COUNTIF(#REF!,'CPU (2)'!B248)</f>
        <v>#REF!</v>
      </c>
      <c r="B248" s="131">
        <v>89307</v>
      </c>
      <c r="C248" s="132" t="s">
        <v>927</v>
      </c>
      <c r="D248" s="131" t="s">
        <v>708</v>
      </c>
      <c r="E248" s="131" t="s">
        <v>492</v>
      </c>
      <c r="F248" s="133">
        <v>59.96</v>
      </c>
      <c r="G248" s="133">
        <v>57.17</v>
      </c>
      <c r="H248" s="131" t="s">
        <v>493</v>
      </c>
      <c r="I248" s="134">
        <v>41974</v>
      </c>
    </row>
    <row r="249" spans="1:9" ht="52.8" hidden="1">
      <c r="A249" s="111" t="e">
        <f>COUNTIF(#REF!,'CPU (2)'!B249)</f>
        <v>#REF!</v>
      </c>
      <c r="B249" s="127">
        <v>89290</v>
      </c>
      <c r="C249" s="128" t="s">
        <v>928</v>
      </c>
      <c r="D249" s="127" t="s">
        <v>708</v>
      </c>
      <c r="E249" s="127" t="s">
        <v>492</v>
      </c>
      <c r="F249" s="129">
        <v>49.37</v>
      </c>
      <c r="G249" s="129">
        <v>47.42</v>
      </c>
      <c r="H249" s="127" t="s">
        <v>493</v>
      </c>
      <c r="I249" s="130">
        <v>41974</v>
      </c>
    </row>
    <row r="250" spans="1:9" ht="39.6" hidden="1">
      <c r="A250" s="111" t="e">
        <f>COUNTIF(#REF!,'CPU (2)'!B250)</f>
        <v>#REF!</v>
      </c>
      <c r="B250" s="131">
        <v>89291</v>
      </c>
      <c r="C250" s="132" t="s">
        <v>929</v>
      </c>
      <c r="D250" s="131" t="s">
        <v>708</v>
      </c>
      <c r="E250" s="131" t="s">
        <v>492</v>
      </c>
      <c r="F250" s="133">
        <v>51.01</v>
      </c>
      <c r="G250" s="133">
        <v>48.9</v>
      </c>
      <c r="H250" s="131" t="s">
        <v>493</v>
      </c>
      <c r="I250" s="134">
        <v>41974</v>
      </c>
    </row>
    <row r="251" spans="1:9" ht="52.8" hidden="1">
      <c r="A251" s="111" t="e">
        <f>COUNTIF(#REF!,'CPU (2)'!B251)</f>
        <v>#REF!</v>
      </c>
      <c r="B251" s="127">
        <v>89304</v>
      </c>
      <c r="C251" s="128" t="s">
        <v>930</v>
      </c>
      <c r="D251" s="127" t="s">
        <v>708</v>
      </c>
      <c r="E251" s="127" t="s">
        <v>492</v>
      </c>
      <c r="F251" s="129">
        <v>50.61</v>
      </c>
      <c r="G251" s="129">
        <v>48.55</v>
      </c>
      <c r="H251" s="127" t="s">
        <v>493</v>
      </c>
      <c r="I251" s="130">
        <v>41974</v>
      </c>
    </row>
    <row r="252" spans="1:9" ht="52.8" hidden="1">
      <c r="A252" s="111" t="e">
        <f>COUNTIF(#REF!,'CPU (2)'!B252)</f>
        <v>#REF!</v>
      </c>
      <c r="B252" s="131">
        <v>89305</v>
      </c>
      <c r="C252" s="132" t="s">
        <v>931</v>
      </c>
      <c r="D252" s="131" t="s">
        <v>708</v>
      </c>
      <c r="E252" s="131" t="s">
        <v>492</v>
      </c>
      <c r="F252" s="133">
        <v>52.7</v>
      </c>
      <c r="G252" s="133">
        <v>50.44</v>
      </c>
      <c r="H252" s="131" t="s">
        <v>493</v>
      </c>
      <c r="I252" s="134">
        <v>41974</v>
      </c>
    </row>
    <row r="253" spans="1:9" ht="52.8" hidden="1">
      <c r="A253" s="111" t="e">
        <f>COUNTIF(#REF!,'CPU (2)'!B253)</f>
        <v>#REF!</v>
      </c>
      <c r="B253" s="127">
        <v>89288</v>
      </c>
      <c r="C253" s="128" t="s">
        <v>932</v>
      </c>
      <c r="D253" s="127" t="s">
        <v>708</v>
      </c>
      <c r="E253" s="127" t="s">
        <v>492</v>
      </c>
      <c r="F253" s="129">
        <v>41.16</v>
      </c>
      <c r="G253" s="129">
        <v>39.840000000000003</v>
      </c>
      <c r="H253" s="127" t="s">
        <v>493</v>
      </c>
      <c r="I253" s="130">
        <v>41974</v>
      </c>
    </row>
    <row r="254" spans="1:9" ht="52.8" hidden="1">
      <c r="A254" s="111" t="e">
        <f>COUNTIF(#REF!,'CPU (2)'!B254)</f>
        <v>#REF!</v>
      </c>
      <c r="B254" s="131">
        <v>89289</v>
      </c>
      <c r="C254" s="132" t="s">
        <v>933</v>
      </c>
      <c r="D254" s="131" t="s">
        <v>708</v>
      </c>
      <c r="E254" s="131" t="s">
        <v>492</v>
      </c>
      <c r="F254" s="133">
        <v>42.63</v>
      </c>
      <c r="G254" s="133">
        <v>41.18</v>
      </c>
      <c r="H254" s="131" t="s">
        <v>493</v>
      </c>
      <c r="I254" s="134">
        <v>41974</v>
      </c>
    </row>
    <row r="255" spans="1:9" ht="52.8" hidden="1">
      <c r="A255" s="111" t="e">
        <f>COUNTIF(#REF!,'CPU (2)'!B255)</f>
        <v>#REF!</v>
      </c>
      <c r="B255" s="127">
        <v>89300</v>
      </c>
      <c r="C255" s="128" t="s">
        <v>934</v>
      </c>
      <c r="D255" s="127" t="s">
        <v>708</v>
      </c>
      <c r="E255" s="127" t="s">
        <v>492</v>
      </c>
      <c r="F255" s="129">
        <v>47.17</v>
      </c>
      <c r="G255" s="129">
        <v>45.34</v>
      </c>
      <c r="H255" s="127" t="s">
        <v>493</v>
      </c>
      <c r="I255" s="130">
        <v>41974</v>
      </c>
    </row>
    <row r="256" spans="1:9" ht="52.8" hidden="1">
      <c r="A256" s="111" t="e">
        <f>COUNTIF(#REF!,'CPU (2)'!B256)</f>
        <v>#REF!</v>
      </c>
      <c r="B256" s="131">
        <v>89301</v>
      </c>
      <c r="C256" s="132" t="s">
        <v>935</v>
      </c>
      <c r="D256" s="131" t="s">
        <v>708</v>
      </c>
      <c r="E256" s="131" t="s">
        <v>492</v>
      </c>
      <c r="F256" s="133">
        <v>49.26</v>
      </c>
      <c r="G256" s="133">
        <v>47.24</v>
      </c>
      <c r="H256" s="131" t="s">
        <v>493</v>
      </c>
      <c r="I256" s="134">
        <v>41974</v>
      </c>
    </row>
    <row r="257" spans="1:9" ht="52.8" hidden="1">
      <c r="A257" s="111" t="e">
        <f>COUNTIF(#REF!,'CPU (2)'!B257)</f>
        <v>#REF!</v>
      </c>
      <c r="B257" s="127">
        <v>89284</v>
      </c>
      <c r="C257" s="128" t="s">
        <v>936</v>
      </c>
      <c r="D257" s="127" t="s">
        <v>708</v>
      </c>
      <c r="E257" s="127" t="s">
        <v>492</v>
      </c>
      <c r="F257" s="129">
        <v>39.119999999999997</v>
      </c>
      <c r="G257" s="129">
        <v>37.909999999999997</v>
      </c>
      <c r="H257" s="127" t="s">
        <v>493</v>
      </c>
      <c r="I257" s="130">
        <v>41974</v>
      </c>
    </row>
    <row r="258" spans="1:9" ht="52.8" hidden="1">
      <c r="A258" s="111" t="e">
        <f>COUNTIF(#REF!,'CPU (2)'!B258)</f>
        <v>#REF!</v>
      </c>
      <c r="B258" s="131">
        <v>89285</v>
      </c>
      <c r="C258" s="132" t="s">
        <v>937</v>
      </c>
      <c r="D258" s="131" t="s">
        <v>708</v>
      </c>
      <c r="E258" s="131" t="s">
        <v>492</v>
      </c>
      <c r="F258" s="133">
        <v>40.590000000000003</v>
      </c>
      <c r="G258" s="133">
        <v>39.24</v>
      </c>
      <c r="H258" s="131" t="s">
        <v>493</v>
      </c>
      <c r="I258" s="134">
        <v>41974</v>
      </c>
    </row>
    <row r="259" spans="1:9" ht="52.8" hidden="1">
      <c r="A259" s="111" t="e">
        <f>COUNTIF(#REF!,'CPU (2)'!B259)</f>
        <v>#REF!</v>
      </c>
      <c r="B259" s="127">
        <v>89302</v>
      </c>
      <c r="C259" s="128" t="s">
        <v>938</v>
      </c>
      <c r="D259" s="127" t="s">
        <v>708</v>
      </c>
      <c r="E259" s="127" t="s">
        <v>492</v>
      </c>
      <c r="F259" s="129">
        <v>56.12</v>
      </c>
      <c r="G259" s="129">
        <v>53.64</v>
      </c>
      <c r="H259" s="127" t="s">
        <v>493</v>
      </c>
      <c r="I259" s="130">
        <v>41974</v>
      </c>
    </row>
    <row r="260" spans="1:9" ht="52.8" hidden="1">
      <c r="A260" s="111" t="e">
        <f>COUNTIF(#REF!,'CPU (2)'!B260)</f>
        <v>#REF!</v>
      </c>
      <c r="B260" s="131">
        <v>89303</v>
      </c>
      <c r="C260" s="132" t="s">
        <v>939</v>
      </c>
      <c r="D260" s="131" t="s">
        <v>708</v>
      </c>
      <c r="E260" s="131" t="s">
        <v>492</v>
      </c>
      <c r="F260" s="133">
        <v>58.21</v>
      </c>
      <c r="G260" s="133">
        <v>55.53</v>
      </c>
      <c r="H260" s="131" t="s">
        <v>493</v>
      </c>
      <c r="I260" s="134">
        <v>41974</v>
      </c>
    </row>
    <row r="261" spans="1:9" ht="52.8" hidden="1">
      <c r="A261" s="111" t="e">
        <f>COUNTIF(#REF!,'CPU (2)'!B261)</f>
        <v>#REF!</v>
      </c>
      <c r="B261" s="127">
        <v>89286</v>
      </c>
      <c r="C261" s="128" t="s">
        <v>940</v>
      </c>
      <c r="D261" s="127" t="s">
        <v>708</v>
      </c>
      <c r="E261" s="127" t="s">
        <v>492</v>
      </c>
      <c r="F261" s="129">
        <v>45.81</v>
      </c>
      <c r="G261" s="129">
        <v>44.17</v>
      </c>
      <c r="H261" s="127" t="s">
        <v>493</v>
      </c>
      <c r="I261" s="130">
        <v>41974</v>
      </c>
    </row>
    <row r="262" spans="1:9" ht="52.8" hidden="1">
      <c r="A262" s="111" t="e">
        <f>COUNTIF(#REF!,'CPU (2)'!B262)</f>
        <v>#REF!</v>
      </c>
      <c r="B262" s="131">
        <v>89287</v>
      </c>
      <c r="C262" s="132" t="s">
        <v>941</v>
      </c>
      <c r="D262" s="131" t="s">
        <v>708</v>
      </c>
      <c r="E262" s="131" t="s">
        <v>492</v>
      </c>
      <c r="F262" s="133">
        <v>47.28</v>
      </c>
      <c r="G262" s="133">
        <v>45.5</v>
      </c>
      <c r="H262" s="131" t="s">
        <v>493</v>
      </c>
      <c r="I262" s="134">
        <v>41974</v>
      </c>
    </row>
    <row r="263" spans="1:9" ht="52.8" hidden="1">
      <c r="A263" s="111" t="e">
        <f>COUNTIF(#REF!,'CPU (2)'!B263)</f>
        <v>#REF!</v>
      </c>
      <c r="B263" s="127">
        <v>89298</v>
      </c>
      <c r="C263" s="128" t="s">
        <v>942</v>
      </c>
      <c r="D263" s="127" t="s">
        <v>708</v>
      </c>
      <c r="E263" s="127" t="s">
        <v>492</v>
      </c>
      <c r="F263" s="129">
        <v>50.49</v>
      </c>
      <c r="G263" s="129">
        <v>48.45</v>
      </c>
      <c r="H263" s="127" t="s">
        <v>493</v>
      </c>
      <c r="I263" s="130">
        <v>41974</v>
      </c>
    </row>
    <row r="264" spans="1:9" ht="52.8" hidden="1">
      <c r="A264" s="111" t="e">
        <f>COUNTIF(#REF!,'CPU (2)'!B264)</f>
        <v>#REF!</v>
      </c>
      <c r="B264" s="131">
        <v>89299</v>
      </c>
      <c r="C264" s="132" t="s">
        <v>943</v>
      </c>
      <c r="D264" s="131" t="s">
        <v>708</v>
      </c>
      <c r="E264" s="131" t="s">
        <v>492</v>
      </c>
      <c r="F264" s="133">
        <v>52.58</v>
      </c>
      <c r="G264" s="133">
        <v>50.34</v>
      </c>
      <c r="H264" s="131" t="s">
        <v>493</v>
      </c>
      <c r="I264" s="134">
        <v>41974</v>
      </c>
    </row>
    <row r="265" spans="1:9" ht="52.8" hidden="1">
      <c r="A265" s="111" t="e">
        <f>COUNTIF(#REF!,'CPU (2)'!B265)</f>
        <v>#REF!</v>
      </c>
      <c r="B265" s="127">
        <v>89282</v>
      </c>
      <c r="C265" s="128" t="s">
        <v>944</v>
      </c>
      <c r="D265" s="127" t="s">
        <v>708</v>
      </c>
      <c r="E265" s="127" t="s">
        <v>492</v>
      </c>
      <c r="F265" s="129">
        <v>42.44</v>
      </c>
      <c r="G265" s="129">
        <v>41.01</v>
      </c>
      <c r="H265" s="127" t="s">
        <v>493</v>
      </c>
      <c r="I265" s="130">
        <v>41974</v>
      </c>
    </row>
    <row r="266" spans="1:9" ht="39.6" hidden="1">
      <c r="A266" s="111" t="e">
        <f>COUNTIF(#REF!,'CPU (2)'!B266)</f>
        <v>#REF!</v>
      </c>
      <c r="B266" s="131">
        <v>89283</v>
      </c>
      <c r="C266" s="132" t="s">
        <v>945</v>
      </c>
      <c r="D266" s="131" t="s">
        <v>708</v>
      </c>
      <c r="E266" s="131" t="s">
        <v>492</v>
      </c>
      <c r="F266" s="133">
        <v>43.92</v>
      </c>
      <c r="G266" s="133">
        <v>42.34</v>
      </c>
      <c r="H266" s="131" t="s">
        <v>493</v>
      </c>
      <c r="I266" s="134">
        <v>41974</v>
      </c>
    </row>
    <row r="267" spans="1:9" hidden="1">
      <c r="A267" s="111" t="e">
        <f>COUNTIF(#REF!,'CPU (2)'!B267)</f>
        <v>#REF!</v>
      </c>
      <c r="B267" s="127">
        <v>73674</v>
      </c>
      <c r="C267" s="128" t="s">
        <v>946</v>
      </c>
      <c r="D267" s="127" t="s">
        <v>246</v>
      </c>
      <c r="E267" s="127" t="s">
        <v>492</v>
      </c>
      <c r="F267" s="129">
        <v>17.28</v>
      </c>
      <c r="G267" s="129">
        <v>16.3</v>
      </c>
      <c r="H267" s="127" t="s">
        <v>493</v>
      </c>
      <c r="I267" s="130">
        <v>41974</v>
      </c>
    </row>
    <row r="268" spans="1:9" hidden="1">
      <c r="A268" s="111" t="e">
        <f>COUNTIF(#REF!,'CPU (2)'!B268)</f>
        <v>#REF!</v>
      </c>
      <c r="B268" s="152">
        <v>73673</v>
      </c>
      <c r="C268" s="153" t="s">
        <v>947</v>
      </c>
      <c r="D268" s="152" t="s">
        <v>246</v>
      </c>
      <c r="E268" s="152" t="s">
        <v>492</v>
      </c>
      <c r="F268" s="154">
        <v>15.85</v>
      </c>
      <c r="G268" s="154">
        <v>14.7</v>
      </c>
      <c r="H268" s="152" t="s">
        <v>493</v>
      </c>
      <c r="I268" s="155">
        <v>41974</v>
      </c>
    </row>
    <row r="269" spans="1:9" ht="26.4" hidden="1">
      <c r="A269" s="111" t="e">
        <f>COUNTIF(#REF!,'CPU (2)'!B269)</f>
        <v>#REF!</v>
      </c>
      <c r="B269" s="152">
        <v>84112</v>
      </c>
      <c r="C269" s="153" t="s">
        <v>948</v>
      </c>
      <c r="D269" s="152" t="s">
        <v>246</v>
      </c>
      <c r="E269" s="152" t="s">
        <v>492</v>
      </c>
      <c r="F269" s="154">
        <v>12.41</v>
      </c>
      <c r="G269" s="154">
        <v>12.1</v>
      </c>
      <c r="H269" s="152" t="s">
        <v>493</v>
      </c>
      <c r="I269" s="155">
        <v>41974</v>
      </c>
    </row>
    <row r="270" spans="1:9" hidden="1">
      <c r="A270" s="111" t="e">
        <f>COUNTIF(#REF!,'CPU (2)'!B270)</f>
        <v>#REF!</v>
      </c>
      <c r="B270" s="152">
        <v>84154</v>
      </c>
      <c r="C270" s="153" t="s">
        <v>949</v>
      </c>
      <c r="D270" s="152" t="s">
        <v>271</v>
      </c>
      <c r="E270" s="152" t="s">
        <v>950</v>
      </c>
      <c r="F270" s="154">
        <v>105.61</v>
      </c>
      <c r="G270" s="154">
        <v>105.44</v>
      </c>
      <c r="H270" s="152" t="s">
        <v>493</v>
      </c>
      <c r="I270" s="155">
        <v>41974</v>
      </c>
    </row>
    <row r="271" spans="1:9" hidden="1">
      <c r="A271" s="111" t="e">
        <f>COUNTIF(#REF!,'CPU (2)'!B271)</f>
        <v>#REF!</v>
      </c>
      <c r="B271" s="152">
        <v>84153</v>
      </c>
      <c r="C271" s="153" t="s">
        <v>951</v>
      </c>
      <c r="D271" s="152" t="s">
        <v>271</v>
      </c>
      <c r="E271" s="152" t="s">
        <v>238</v>
      </c>
      <c r="F271" s="154">
        <v>34.479999999999997</v>
      </c>
      <c r="G271" s="154">
        <v>34.31</v>
      </c>
      <c r="H271" s="152" t="s">
        <v>493</v>
      </c>
      <c r="I271" s="155">
        <v>41974</v>
      </c>
    </row>
    <row r="272" spans="1:9" ht="26.4" hidden="1">
      <c r="A272" s="111" t="e">
        <f>COUNTIF(#REF!,'CPU (2)'!B272)</f>
        <v>#REF!</v>
      </c>
      <c r="B272" s="152">
        <v>86905</v>
      </c>
      <c r="C272" s="153" t="s">
        <v>952</v>
      </c>
      <c r="D272" s="152" t="s">
        <v>606</v>
      </c>
      <c r="E272" s="152" t="s">
        <v>6</v>
      </c>
      <c r="F272" s="154">
        <v>106.75</v>
      </c>
      <c r="G272" s="154">
        <v>105.87</v>
      </c>
      <c r="H272" s="152" t="s">
        <v>493</v>
      </c>
      <c r="I272" s="155">
        <v>41974</v>
      </c>
    </row>
    <row r="273" spans="1:11" ht="26.4" hidden="1">
      <c r="A273" s="111" t="e">
        <f>COUNTIF(#REF!,'CPU (2)'!B273)</f>
        <v>#REF!</v>
      </c>
      <c r="B273" s="152">
        <v>86908</v>
      </c>
      <c r="C273" s="153" t="s">
        <v>953</v>
      </c>
      <c r="D273" s="152" t="s">
        <v>606</v>
      </c>
      <c r="E273" s="152" t="s">
        <v>6</v>
      </c>
      <c r="F273" s="154">
        <v>125.76</v>
      </c>
      <c r="G273" s="154">
        <v>125.32</v>
      </c>
      <c r="H273" s="152" t="s">
        <v>493</v>
      </c>
      <c r="I273" s="155">
        <v>41974</v>
      </c>
    </row>
    <row r="274" spans="1:11" ht="39.6" hidden="1">
      <c r="A274" s="111" t="e">
        <f>COUNTIF(#REF!,'CPU (2)'!B274)</f>
        <v>#REF!</v>
      </c>
      <c r="B274" s="152">
        <v>72941</v>
      </c>
      <c r="C274" s="153" t="s">
        <v>954</v>
      </c>
      <c r="D274" s="152" t="s">
        <v>273</v>
      </c>
      <c r="E274" s="152" t="s">
        <v>6</v>
      </c>
      <c r="F274" s="154">
        <v>415.57</v>
      </c>
      <c r="G274" s="154">
        <v>411.5</v>
      </c>
      <c r="H274" s="152" t="s">
        <v>493</v>
      </c>
      <c r="I274" s="155">
        <v>41974</v>
      </c>
    </row>
    <row r="275" spans="1:11" ht="26.4" hidden="1">
      <c r="A275" s="111" t="e">
        <f>COUNTIF(#REF!,'CPU (2)'!B275)</f>
        <v>#REF!</v>
      </c>
      <c r="B275" s="152">
        <v>84084</v>
      </c>
      <c r="C275" s="153" t="s">
        <v>955</v>
      </c>
      <c r="D275" s="152" t="s">
        <v>715</v>
      </c>
      <c r="E275" s="152" t="s">
        <v>492</v>
      </c>
      <c r="F275" s="154">
        <v>4.8600000000000003</v>
      </c>
      <c r="G275" s="154">
        <v>4.4000000000000004</v>
      </c>
      <c r="H275" s="152" t="s">
        <v>493</v>
      </c>
      <c r="I275" s="155">
        <v>41974</v>
      </c>
    </row>
    <row r="276" spans="1:11" hidden="1">
      <c r="A276" s="111" t="e">
        <f>COUNTIF(#REF!,'CPU (2)'!B276)</f>
        <v>#REF!</v>
      </c>
      <c r="B276" s="152">
        <v>79483</v>
      </c>
      <c r="C276" s="153" t="s">
        <v>956</v>
      </c>
      <c r="D276" s="152" t="s">
        <v>270</v>
      </c>
      <c r="E276" s="152" t="s">
        <v>492</v>
      </c>
      <c r="F276" s="154">
        <v>18.21</v>
      </c>
      <c r="G276" s="154">
        <v>16.53</v>
      </c>
      <c r="H276" s="152" t="s">
        <v>493</v>
      </c>
      <c r="I276" s="155">
        <v>41974</v>
      </c>
    </row>
    <row r="277" spans="1:11" ht="26.4" hidden="1">
      <c r="A277" s="111" t="e">
        <f>COUNTIF(#REF!,'CPU (2)'!B277)</f>
        <v>#REF!</v>
      </c>
      <c r="B277" s="152">
        <v>85187</v>
      </c>
      <c r="C277" s="153" t="s">
        <v>957</v>
      </c>
      <c r="D277" s="152" t="s">
        <v>276</v>
      </c>
      <c r="E277" s="152" t="s">
        <v>958</v>
      </c>
      <c r="F277" s="154">
        <v>355.3</v>
      </c>
      <c r="G277" s="154">
        <v>332.95</v>
      </c>
      <c r="H277" s="152" t="s">
        <v>493</v>
      </c>
      <c r="I277" s="155">
        <v>41974</v>
      </c>
    </row>
    <row r="278" spans="1:11" hidden="1">
      <c r="A278" s="111" t="e">
        <f>COUNTIF(#REF!,'CPU (2)'!B278)</f>
        <v>#REF!</v>
      </c>
      <c r="B278" s="152">
        <v>72815</v>
      </c>
      <c r="C278" s="153" t="s">
        <v>959</v>
      </c>
      <c r="D278" s="152" t="s">
        <v>502</v>
      </c>
      <c r="E278" s="152" t="s">
        <v>492</v>
      </c>
      <c r="F278" s="154">
        <v>34.380000000000003</v>
      </c>
      <c r="G278" s="154">
        <v>33.04</v>
      </c>
      <c r="H278" s="152" t="s">
        <v>493</v>
      </c>
      <c r="I278" s="155">
        <v>41974</v>
      </c>
    </row>
    <row r="279" spans="1:11" ht="26.4" hidden="1">
      <c r="A279" s="111" t="e">
        <f>COUNTIF(#REF!,'CPU (2)'!B279)</f>
        <v>#REF!</v>
      </c>
      <c r="B279" s="152">
        <v>84663</v>
      </c>
      <c r="C279" s="153" t="s">
        <v>960</v>
      </c>
      <c r="D279" s="152" t="s">
        <v>553</v>
      </c>
      <c r="E279" s="152" t="s">
        <v>492</v>
      </c>
      <c r="F279" s="154">
        <v>16.47</v>
      </c>
      <c r="G279" s="154">
        <v>15.43</v>
      </c>
      <c r="H279" s="152" t="s">
        <v>493</v>
      </c>
      <c r="I279" s="155">
        <v>41974</v>
      </c>
    </row>
    <row r="280" spans="1:11">
      <c r="B280"/>
      <c r="C280"/>
      <c r="D280"/>
      <c r="E280"/>
      <c r="F280"/>
      <c r="G280"/>
      <c r="H280"/>
      <c r="I280" s="155"/>
    </row>
    <row r="281" spans="1:11">
      <c r="A281" s="111" t="e">
        <f>COUNTIF(#REF!,'CPU (2)'!B281)</f>
        <v>#REF!</v>
      </c>
      <c r="B281" s="148">
        <v>88485</v>
      </c>
      <c r="C281" s="149" t="s">
        <v>558</v>
      </c>
      <c r="D281" s="148" t="s">
        <v>553</v>
      </c>
      <c r="E281" s="148" t="s">
        <v>492</v>
      </c>
      <c r="F281" s="150">
        <v>1.76</v>
      </c>
      <c r="G281" s="150">
        <v>1.68</v>
      </c>
      <c r="H281" s="148" t="s">
        <v>493</v>
      </c>
      <c r="I281" s="151">
        <v>41974</v>
      </c>
      <c r="J281" s="163">
        <f>SUM(J283:J285)</f>
        <v>1.6833100000000001</v>
      </c>
      <c r="K281" s="164">
        <f>J281-G281</f>
        <v>3.3100000000001462E-3</v>
      </c>
    </row>
    <row r="282" spans="1:11" ht="26.4">
      <c r="B282" s="458" t="s">
        <v>268</v>
      </c>
      <c r="C282" s="458" t="s">
        <v>5</v>
      </c>
      <c r="D282" s="458" t="s">
        <v>223</v>
      </c>
      <c r="E282" s="458" t="s">
        <v>266</v>
      </c>
      <c r="F282" s="458" t="s">
        <v>494</v>
      </c>
      <c r="G282" s="458" t="s">
        <v>495</v>
      </c>
      <c r="H282" s="458" t="s">
        <v>496</v>
      </c>
      <c r="I282" s="458" t="s">
        <v>497</v>
      </c>
      <c r="J282" s="458" t="s">
        <v>498</v>
      </c>
    </row>
    <row r="283" spans="1:11">
      <c r="B283" s="145">
        <v>88310</v>
      </c>
      <c r="C283" s="196" t="str">
        <f>VLOOKUP(B283,SERVIÇOS_SINAPI_12_14!$A$2:$H$5049,2,0)</f>
        <v>PINTOR COM ENCARGOS COMPLEMENTARES</v>
      </c>
      <c r="D283" s="138" t="s">
        <v>246</v>
      </c>
      <c r="E283" s="189" t="str">
        <f>VLOOKUP(B283,SERVIÇOS_SINAPI_12_14!$A$2:$H$5049,4,0)</f>
        <v>H</v>
      </c>
      <c r="F283" s="184">
        <v>15.32</v>
      </c>
      <c r="G283" s="191">
        <f>VLOOKUP(B283,SERVIÇOS_SINAPI_12_14!$A$2:$H$5049,6,0)</f>
        <v>13.77</v>
      </c>
      <c r="H283" s="208">
        <v>3.9E-2</v>
      </c>
      <c r="I283" s="184">
        <v>0.6</v>
      </c>
      <c r="J283" s="194">
        <f t="shared" ref="J283:J285" si="4">H283*G283</f>
        <v>0.53703000000000001</v>
      </c>
    </row>
    <row r="284" spans="1:11">
      <c r="B284" s="145">
        <v>88316</v>
      </c>
      <c r="C284" s="196" t="str">
        <f>VLOOKUP(B284,SERVIÇOS_SINAPI_12_14!$A$2:$H$5049,2,0)</f>
        <v>SERVENTE COM ENCARGOS COMPLEMENTARES</v>
      </c>
      <c r="D284" s="138" t="s">
        <v>246</v>
      </c>
      <c r="E284" s="189" t="str">
        <f>VLOOKUP(B284,SERVIÇOS_SINAPI_12_14!$A$2:$H$5049,4,0)</f>
        <v>H</v>
      </c>
      <c r="F284" s="184">
        <v>12.14</v>
      </c>
      <c r="G284" s="191">
        <f>VLOOKUP(B284,SERVIÇOS_SINAPI_12_14!$A$2:$H$5049,6,0)</f>
        <v>11.02</v>
      </c>
      <c r="H284" s="208">
        <v>1.4E-2</v>
      </c>
      <c r="I284" s="184">
        <v>0.17</v>
      </c>
      <c r="J284" s="194">
        <f t="shared" si="4"/>
        <v>0.15428</v>
      </c>
    </row>
    <row r="285" spans="1:11">
      <c r="B285" s="145">
        <v>6085</v>
      </c>
      <c r="C285" s="183" t="str">
        <f>VLOOKUP(B285,INSUMOS_SINAPI_12_14!$A$2:$H$5049,2,0)</f>
        <v>SELADOR ACRILICO</v>
      </c>
      <c r="D285" s="140" t="s">
        <v>235</v>
      </c>
      <c r="E285" s="121" t="str">
        <f>VLOOKUP(B285,INSUMOS_SINAPI_12_14!$A$2:$H$5049,4,0)</f>
        <v>L</v>
      </c>
      <c r="F285" s="115">
        <v>6.2</v>
      </c>
      <c r="G285" s="162">
        <f>VLOOKUP(B285,INSUMOS_SINAPI_12_14!$A$2:$H$5049,6,0)</f>
        <v>6.2</v>
      </c>
      <c r="H285" s="113">
        <v>0.16</v>
      </c>
      <c r="I285" s="115">
        <v>0.99</v>
      </c>
      <c r="J285" s="180">
        <f t="shared" si="4"/>
        <v>0.9920000000000001</v>
      </c>
    </row>
    <row r="286" spans="1:11">
      <c r="B286"/>
      <c r="C286"/>
      <c r="D286"/>
      <c r="E286"/>
      <c r="F286"/>
      <c r="G286"/>
      <c r="H286"/>
      <c r="I286"/>
    </row>
    <row r="287" spans="1:11">
      <c r="B287"/>
      <c r="C287"/>
      <c r="D287"/>
      <c r="E287"/>
      <c r="F287"/>
      <c r="G287"/>
      <c r="H287"/>
      <c r="I287"/>
    </row>
    <row r="288" spans="1:11" hidden="1">
      <c r="A288" s="111" t="e">
        <f>COUNTIF(#REF!,'CPU (2)'!B288)</f>
        <v>#REF!</v>
      </c>
      <c r="B288" s="152">
        <v>88484</v>
      </c>
      <c r="C288" s="153" t="s">
        <v>961</v>
      </c>
      <c r="D288" s="152" t="s">
        <v>553</v>
      </c>
      <c r="E288" s="152" t="s">
        <v>492</v>
      </c>
      <c r="F288" s="154">
        <v>2</v>
      </c>
      <c r="G288" s="154">
        <v>1.9</v>
      </c>
      <c r="H288" s="152" t="s">
        <v>493</v>
      </c>
      <c r="I288" s="155">
        <v>41974</v>
      </c>
    </row>
    <row r="289" spans="1:11" hidden="1">
      <c r="A289" s="111" t="e">
        <f>COUNTIF(#REF!,'CPU (2)'!B289)</f>
        <v>#REF!</v>
      </c>
      <c r="B289" s="152">
        <v>88483</v>
      </c>
      <c r="C289" s="153" t="s">
        <v>962</v>
      </c>
      <c r="D289" s="152" t="s">
        <v>553</v>
      </c>
      <c r="E289" s="152" t="s">
        <v>492</v>
      </c>
      <c r="F289" s="154">
        <v>1.69</v>
      </c>
      <c r="G289" s="154">
        <v>1.63</v>
      </c>
      <c r="H289" s="152" t="s">
        <v>493</v>
      </c>
      <c r="I289" s="155">
        <v>41974</v>
      </c>
    </row>
    <row r="290" spans="1:11" hidden="1">
      <c r="A290" s="111" t="e">
        <f>COUNTIF(#REF!,'CPU (2)'!B290)</f>
        <v>#REF!</v>
      </c>
      <c r="B290" s="152">
        <v>88482</v>
      </c>
      <c r="C290" s="153" t="s">
        <v>963</v>
      </c>
      <c r="D290" s="152" t="s">
        <v>553</v>
      </c>
      <c r="E290" s="152" t="s">
        <v>492</v>
      </c>
      <c r="F290" s="154">
        <v>1.86</v>
      </c>
      <c r="G290" s="154">
        <v>1.79</v>
      </c>
      <c r="H290" s="152" t="s">
        <v>493</v>
      </c>
      <c r="I290" s="155">
        <v>41974</v>
      </c>
    </row>
    <row r="291" spans="1:11" ht="39.6" hidden="1">
      <c r="A291" s="111" t="e">
        <f>COUNTIF(#REF!,'CPU (2)'!B291)</f>
        <v>#REF!</v>
      </c>
      <c r="B291" s="152">
        <v>87430</v>
      </c>
      <c r="C291" s="153" t="s">
        <v>964</v>
      </c>
      <c r="D291" s="152" t="s">
        <v>715</v>
      </c>
      <c r="E291" s="152" t="s">
        <v>492</v>
      </c>
      <c r="F291" s="154">
        <v>15.19</v>
      </c>
      <c r="G291" s="154">
        <v>14.86</v>
      </c>
      <c r="H291" s="152" t="s">
        <v>493</v>
      </c>
      <c r="I291" s="155">
        <v>41974</v>
      </c>
    </row>
    <row r="292" spans="1:11" ht="39.6" hidden="1">
      <c r="A292" s="111" t="e">
        <f>COUNTIF(#REF!,'CPU (2)'!B292)</f>
        <v>#REF!</v>
      </c>
      <c r="B292" s="152">
        <v>87433</v>
      </c>
      <c r="C292" s="153" t="s">
        <v>965</v>
      </c>
      <c r="D292" s="152" t="s">
        <v>715</v>
      </c>
      <c r="E292" s="152" t="s">
        <v>492</v>
      </c>
      <c r="F292" s="154">
        <v>23.45</v>
      </c>
      <c r="G292" s="154">
        <v>23.22</v>
      </c>
      <c r="H292" s="152" t="s">
        <v>493</v>
      </c>
      <c r="I292" s="155">
        <v>41974</v>
      </c>
    </row>
    <row r="293" spans="1:11" ht="39.6" hidden="1">
      <c r="A293" s="111" t="e">
        <f>COUNTIF(#REF!,'CPU (2)'!B293)</f>
        <v>#REF!</v>
      </c>
      <c r="B293" s="152">
        <v>87436</v>
      </c>
      <c r="C293" s="153" t="s">
        <v>966</v>
      </c>
      <c r="D293" s="152" t="s">
        <v>715</v>
      </c>
      <c r="E293" s="152" t="s">
        <v>492</v>
      </c>
      <c r="F293" s="154">
        <v>25.63</v>
      </c>
      <c r="G293" s="154">
        <v>25.19</v>
      </c>
      <c r="H293" s="152" t="s">
        <v>493</v>
      </c>
      <c r="I293" s="155">
        <v>41974</v>
      </c>
    </row>
    <row r="294" spans="1:11" ht="39.6" hidden="1">
      <c r="A294" s="111" t="e">
        <f>COUNTIF(#REF!,'CPU (2)'!B294)</f>
        <v>#REF!</v>
      </c>
      <c r="B294" s="152">
        <v>87439</v>
      </c>
      <c r="C294" s="153" t="s">
        <v>967</v>
      </c>
      <c r="D294" s="152" t="s">
        <v>715</v>
      </c>
      <c r="E294" s="152" t="s">
        <v>492</v>
      </c>
      <c r="F294" s="154">
        <v>32.25</v>
      </c>
      <c r="G294" s="154">
        <v>31.81</v>
      </c>
      <c r="H294" s="152" t="s">
        <v>493</v>
      </c>
      <c r="I294" s="155">
        <v>41974</v>
      </c>
    </row>
    <row r="295" spans="1:11" ht="39.6" hidden="1">
      <c r="A295" s="111" t="e">
        <f>COUNTIF(#REF!,'CPU (2)'!B295)</f>
        <v>#REF!</v>
      </c>
      <c r="B295" s="152">
        <v>87429</v>
      </c>
      <c r="C295" s="153" t="s">
        <v>968</v>
      </c>
      <c r="D295" s="152" t="s">
        <v>715</v>
      </c>
      <c r="E295" s="152" t="s">
        <v>492</v>
      </c>
      <c r="F295" s="154">
        <v>14.91</v>
      </c>
      <c r="G295" s="154">
        <v>14.61</v>
      </c>
      <c r="H295" s="152" t="s">
        <v>493</v>
      </c>
      <c r="I295" s="155">
        <v>41974</v>
      </c>
    </row>
    <row r="296" spans="1:11" ht="39.6" hidden="1">
      <c r="A296" s="111" t="e">
        <f>COUNTIF(#REF!,'CPU (2)'!B296)</f>
        <v>#REF!</v>
      </c>
      <c r="B296" s="152">
        <v>87432</v>
      </c>
      <c r="C296" s="153" t="s">
        <v>969</v>
      </c>
      <c r="D296" s="152" t="s">
        <v>715</v>
      </c>
      <c r="E296" s="152" t="s">
        <v>492</v>
      </c>
      <c r="F296" s="154">
        <v>22.89</v>
      </c>
      <c r="G296" s="154">
        <v>22.17</v>
      </c>
      <c r="H296" s="152" t="s">
        <v>493</v>
      </c>
      <c r="I296" s="155">
        <v>41974</v>
      </c>
    </row>
    <row r="297" spans="1:11" ht="39.6" hidden="1">
      <c r="A297" s="111" t="e">
        <f>COUNTIF(#REF!,'CPU (2)'!B297)</f>
        <v>#REF!</v>
      </c>
      <c r="B297" s="152">
        <v>87435</v>
      </c>
      <c r="C297" s="153" t="s">
        <v>970</v>
      </c>
      <c r="D297" s="152" t="s">
        <v>715</v>
      </c>
      <c r="E297" s="152" t="s">
        <v>492</v>
      </c>
      <c r="F297" s="154">
        <v>24.67</v>
      </c>
      <c r="G297" s="154">
        <v>24.32</v>
      </c>
      <c r="H297" s="152" t="s">
        <v>493</v>
      </c>
      <c r="I297" s="155">
        <v>41974</v>
      </c>
    </row>
    <row r="298" spans="1:11" ht="39.6" hidden="1">
      <c r="A298" s="111" t="e">
        <f>COUNTIF(#REF!,'CPU (2)'!B298)</f>
        <v>#REF!</v>
      </c>
      <c r="B298" s="152">
        <v>87438</v>
      </c>
      <c r="C298" s="153" t="s">
        <v>971</v>
      </c>
      <c r="D298" s="152" t="s">
        <v>715</v>
      </c>
      <c r="E298" s="152" t="s">
        <v>492</v>
      </c>
      <c r="F298" s="154">
        <v>31.03</v>
      </c>
      <c r="G298" s="154">
        <v>30.71</v>
      </c>
      <c r="H298" s="152" t="s">
        <v>493</v>
      </c>
      <c r="I298" s="155">
        <v>41974</v>
      </c>
    </row>
    <row r="299" spans="1:11" ht="39.6" hidden="1">
      <c r="A299" s="111" t="e">
        <f>COUNTIF(#REF!,'CPU (2)'!B299)</f>
        <v>#REF!</v>
      </c>
      <c r="B299" s="152">
        <v>87431</v>
      </c>
      <c r="C299" s="153" t="s">
        <v>972</v>
      </c>
      <c r="D299" s="152" t="s">
        <v>715</v>
      </c>
      <c r="E299" s="152" t="s">
        <v>492</v>
      </c>
      <c r="F299" s="154">
        <v>15.33</v>
      </c>
      <c r="G299" s="154">
        <v>14.99</v>
      </c>
      <c r="H299" s="152" t="s">
        <v>493</v>
      </c>
      <c r="I299" s="155">
        <v>41974</v>
      </c>
    </row>
    <row r="300" spans="1:11" ht="39.6" hidden="1">
      <c r="A300" s="111" t="e">
        <f>COUNTIF(#REF!,'CPU (2)'!B300)</f>
        <v>#REF!</v>
      </c>
      <c r="B300" s="152">
        <v>87434</v>
      </c>
      <c r="C300" s="153" t="s">
        <v>973</v>
      </c>
      <c r="D300" s="152" t="s">
        <v>715</v>
      </c>
      <c r="E300" s="152" t="s">
        <v>492</v>
      </c>
      <c r="F300" s="154">
        <v>23.85</v>
      </c>
      <c r="G300" s="154">
        <v>23.58</v>
      </c>
      <c r="H300" s="152" t="s">
        <v>493</v>
      </c>
      <c r="I300" s="155">
        <v>41974</v>
      </c>
    </row>
    <row r="301" spans="1:11" ht="39.6" hidden="1">
      <c r="A301" s="111" t="e">
        <f>COUNTIF(#REF!,'CPU (2)'!B301)</f>
        <v>#REF!</v>
      </c>
      <c r="B301" s="152">
        <v>87437</v>
      </c>
      <c r="C301" s="153" t="s">
        <v>974</v>
      </c>
      <c r="D301" s="152" t="s">
        <v>715</v>
      </c>
      <c r="E301" s="152" t="s">
        <v>492</v>
      </c>
      <c r="F301" s="154">
        <v>26.31</v>
      </c>
      <c r="G301" s="154">
        <v>25.8</v>
      </c>
      <c r="H301" s="152" t="s">
        <v>493</v>
      </c>
      <c r="I301" s="155">
        <v>41974</v>
      </c>
    </row>
    <row r="302" spans="1:11" ht="39.6" hidden="1">
      <c r="A302" s="111" t="e">
        <f>COUNTIF(#REF!,'CPU (2)'!B302)</f>
        <v>#REF!</v>
      </c>
      <c r="B302" s="152">
        <v>87440</v>
      </c>
      <c r="C302" s="153" t="s">
        <v>975</v>
      </c>
      <c r="D302" s="152" t="s">
        <v>715</v>
      </c>
      <c r="E302" s="152" t="s">
        <v>492</v>
      </c>
      <c r="F302" s="154">
        <v>32.81</v>
      </c>
      <c r="G302" s="154">
        <v>32.31</v>
      </c>
      <c r="H302" s="152" t="s">
        <v>493</v>
      </c>
      <c r="I302" s="155">
        <v>41974</v>
      </c>
    </row>
    <row r="303" spans="1:11">
      <c r="B303"/>
      <c r="C303"/>
      <c r="D303"/>
      <c r="E303"/>
      <c r="F303"/>
      <c r="G303"/>
      <c r="H303"/>
      <c r="I303" s="155"/>
    </row>
    <row r="304" spans="1:11" ht="26.4">
      <c r="A304" s="111" t="e">
        <f>COUNTIF(#REF!,'CPU (2)'!B304)</f>
        <v>#REF!</v>
      </c>
      <c r="B304" s="148">
        <v>88497</v>
      </c>
      <c r="C304" s="149" t="s">
        <v>560</v>
      </c>
      <c r="D304" s="148" t="s">
        <v>553</v>
      </c>
      <c r="E304" s="148" t="s">
        <v>492</v>
      </c>
      <c r="F304" s="150">
        <v>9.34</v>
      </c>
      <c r="G304" s="150">
        <v>8.73</v>
      </c>
      <c r="H304" s="148" t="s">
        <v>493</v>
      </c>
      <c r="I304" s="155">
        <v>41974</v>
      </c>
      <c r="J304" s="163">
        <f>SUM(J306:J309)</f>
        <v>8.7279450000000001</v>
      </c>
      <c r="K304" s="164">
        <f>J304-G304</f>
        <v>-2.0550000000003621E-3</v>
      </c>
    </row>
    <row r="305" spans="1:10" ht="26.4">
      <c r="B305" s="458" t="s">
        <v>268</v>
      </c>
      <c r="C305" s="458" t="s">
        <v>5</v>
      </c>
      <c r="D305" s="458" t="s">
        <v>223</v>
      </c>
      <c r="E305" s="458" t="s">
        <v>266</v>
      </c>
      <c r="F305" s="458" t="s">
        <v>494</v>
      </c>
      <c r="G305" s="458" t="s">
        <v>495</v>
      </c>
      <c r="H305" s="458" t="s">
        <v>496</v>
      </c>
      <c r="I305" s="458" t="s">
        <v>497</v>
      </c>
      <c r="J305" s="458" t="s">
        <v>498</v>
      </c>
    </row>
    <row r="306" spans="1:10">
      <c r="B306" s="145">
        <v>88310</v>
      </c>
      <c r="C306" s="196" t="str">
        <f>VLOOKUP(B306,SERVIÇOS_SINAPI_12_14!$A$2:$H$5049,2,0)</f>
        <v>PINTOR COM ENCARGOS COMPLEMENTARES</v>
      </c>
      <c r="D306" s="138" t="s">
        <v>246</v>
      </c>
      <c r="E306" s="189" t="str">
        <f>VLOOKUP(B306,SERVIÇOS_SINAPI_12_14!$A$2:$H$5049,4,0)</f>
        <v>H</v>
      </c>
      <c r="F306" s="184">
        <v>15.32</v>
      </c>
      <c r="G306" s="191">
        <f>VLOOKUP(B306,SERVIÇOS_SINAPI_12_14!$A$2:$H$5049,6,0)</f>
        <v>13.77</v>
      </c>
      <c r="H306" s="207">
        <v>0.312</v>
      </c>
      <c r="I306" s="184">
        <v>4.78</v>
      </c>
      <c r="J306" s="194">
        <f t="shared" ref="J306:J309" si="5">H306*G306</f>
        <v>4.2962400000000001</v>
      </c>
    </row>
    <row r="307" spans="1:10">
      <c r="B307" s="145">
        <v>88316</v>
      </c>
      <c r="C307" s="196" t="str">
        <f>VLOOKUP(B307,SERVIÇOS_SINAPI_12_14!$A$2:$H$5049,2,0)</f>
        <v>SERVENTE COM ENCARGOS COMPLEMENTARES</v>
      </c>
      <c r="D307" s="138" t="s">
        <v>246</v>
      </c>
      <c r="E307" s="189" t="str">
        <f>VLOOKUP(B307,SERVIÇOS_SINAPI_12_14!$A$2:$H$5049,4,0)</f>
        <v>H</v>
      </c>
      <c r="F307" s="184">
        <v>12.14</v>
      </c>
      <c r="G307" s="191">
        <f>VLOOKUP(B307,SERVIÇOS_SINAPI_12_14!$A$2:$H$5049,6,0)</f>
        <v>11.02</v>
      </c>
      <c r="H307" s="207">
        <v>0.114</v>
      </c>
      <c r="I307" s="184">
        <v>1.38</v>
      </c>
      <c r="J307" s="194">
        <f t="shared" si="5"/>
        <v>1.2562800000000001</v>
      </c>
    </row>
    <row r="308" spans="1:10">
      <c r="B308" s="145">
        <v>3767</v>
      </c>
      <c r="C308" s="183" t="str">
        <f>VLOOKUP(B308,INSUMOS_SINAPI_12_14!$A$2:$H$5049,2,0)</f>
        <v>LIXA EM FOLHA PARA PAREDE OU MADEIRA, NUMERO 120 (COR VERMELHA)</v>
      </c>
      <c r="D308" s="140" t="s">
        <v>235</v>
      </c>
      <c r="E308" s="121" t="str">
        <f>VLOOKUP(B308,INSUMOS_SINAPI_12_14!$A$2:$H$5049,4,0)</f>
        <v>UN</v>
      </c>
      <c r="F308" s="115">
        <v>0.56000000000000005</v>
      </c>
      <c r="G308" s="162">
        <f>VLOOKUP(B308,INSUMOS_SINAPI_12_14!$A$2:$H$5049,6,0)</f>
        <v>0.56000000000000005</v>
      </c>
      <c r="H308" s="113">
        <v>0.06</v>
      </c>
      <c r="I308" s="115">
        <v>0.03</v>
      </c>
      <c r="J308" s="180">
        <f t="shared" si="5"/>
        <v>3.3600000000000005E-2</v>
      </c>
    </row>
    <row r="309" spans="1:10">
      <c r="B309" s="145">
        <v>4051</v>
      </c>
      <c r="C309" s="183" t="str">
        <f>VLOOKUP(B309,INSUMOS_SINAPI_12_14!$A$2:$H$5049,2,0)</f>
        <v>MASSA CORRIDA PVA PARA PAREDES INTERNAS</v>
      </c>
      <c r="D309" s="140" t="s">
        <v>235</v>
      </c>
      <c r="E309" s="121" t="str">
        <f>VLOOKUP(B309,INSUMOS_SINAPI_12_14!$A$2:$H$5049,4,0)</f>
        <v>18L</v>
      </c>
      <c r="F309" s="115">
        <v>64.25</v>
      </c>
      <c r="G309" s="162">
        <f>VLOOKUP(B309,INSUMOS_SINAPI_12_14!$A$2:$H$5049,6,0)</f>
        <v>64.25</v>
      </c>
      <c r="H309" s="113">
        <v>4.8899999999999999E-2</v>
      </c>
      <c r="I309" s="115">
        <v>3.14</v>
      </c>
      <c r="J309" s="180">
        <f t="shared" si="5"/>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idden="1">
      <c r="A317" s="111" t="e">
        <f>COUNTIF(#REF!,'CPU (2)'!B317)</f>
        <v>#REF!</v>
      </c>
      <c r="B317" s="152">
        <v>88495</v>
      </c>
      <c r="C317" s="153" t="s">
        <v>976</v>
      </c>
      <c r="D317" s="152" t="s">
        <v>553</v>
      </c>
      <c r="E317" s="152" t="s">
        <v>492</v>
      </c>
      <c r="F317" s="154">
        <v>6.77</v>
      </c>
      <c r="G317" s="154">
        <v>6.31</v>
      </c>
      <c r="H317" s="152" t="s">
        <v>493</v>
      </c>
      <c r="I317" s="155">
        <v>41974</v>
      </c>
    </row>
    <row r="318" spans="1:10" hidden="1">
      <c r="A318" s="111" t="e">
        <f>COUNTIF(#REF!,'CPU (2)'!B318)</f>
        <v>#REF!</v>
      </c>
      <c r="B318" s="152">
        <v>88496</v>
      </c>
      <c r="C318" s="153" t="s">
        <v>977</v>
      </c>
      <c r="D318" s="152" t="s">
        <v>553</v>
      </c>
      <c r="E318" s="152" t="s">
        <v>492</v>
      </c>
      <c r="F318" s="154">
        <v>16.47</v>
      </c>
      <c r="G318" s="154">
        <v>15.15</v>
      </c>
      <c r="H318" s="152" t="s">
        <v>493</v>
      </c>
      <c r="I318" s="155">
        <v>41974</v>
      </c>
    </row>
    <row r="319" spans="1:10" hidden="1">
      <c r="A319" s="111" t="e">
        <f>COUNTIF(#REF!,'CPU (2)'!B319)</f>
        <v>#REF!</v>
      </c>
      <c r="B319" s="152">
        <v>88494</v>
      </c>
      <c r="C319" s="153" t="s">
        <v>978</v>
      </c>
      <c r="D319" s="152" t="s">
        <v>553</v>
      </c>
      <c r="E319" s="152" t="s">
        <v>492</v>
      </c>
      <c r="F319" s="154">
        <v>12.11</v>
      </c>
      <c r="G319" s="154">
        <v>11.12</v>
      </c>
      <c r="H319" s="152" t="s">
        <v>493</v>
      </c>
      <c r="I319" s="155">
        <v>41974</v>
      </c>
    </row>
    <row r="320" spans="1:10" ht="26.4" hidden="1">
      <c r="A320" s="111" t="e">
        <f>COUNTIF(#REF!,'CPU (2)'!B320)</f>
        <v>#REF!</v>
      </c>
      <c r="B320" s="152">
        <v>88412</v>
      </c>
      <c r="C320" s="153" t="s">
        <v>979</v>
      </c>
      <c r="D320" s="152" t="s">
        <v>553</v>
      </c>
      <c r="E320" s="152" t="s">
        <v>492</v>
      </c>
      <c r="F320" s="154">
        <v>1.45</v>
      </c>
      <c r="G320" s="154">
        <v>1.4</v>
      </c>
      <c r="H320" s="152" t="s">
        <v>493</v>
      </c>
      <c r="I320" s="155">
        <v>41974</v>
      </c>
    </row>
    <row r="321" spans="1:9" ht="26.4" hidden="1">
      <c r="A321" s="111" t="e">
        <f>COUNTIF(#REF!,'CPU (2)'!B321)</f>
        <v>#REF!</v>
      </c>
      <c r="B321" s="152">
        <v>88411</v>
      </c>
      <c r="C321" s="153" t="s">
        <v>980</v>
      </c>
      <c r="D321" s="152" t="s">
        <v>553</v>
      </c>
      <c r="E321" s="152" t="s">
        <v>492</v>
      </c>
      <c r="F321" s="154">
        <v>1.86</v>
      </c>
      <c r="G321" s="154">
        <v>1.77</v>
      </c>
      <c r="H321" s="152" t="s">
        <v>493</v>
      </c>
      <c r="I321" s="155">
        <v>41974</v>
      </c>
    </row>
    <row r="322" spans="1:9" ht="26.4" hidden="1">
      <c r="A322" s="111" t="e">
        <f>COUNTIF(#REF!,'CPU (2)'!B322)</f>
        <v>#REF!</v>
      </c>
      <c r="B322" s="152">
        <v>88415</v>
      </c>
      <c r="C322" s="153" t="s">
        <v>981</v>
      </c>
      <c r="D322" s="152" t="s">
        <v>553</v>
      </c>
      <c r="E322" s="152" t="s">
        <v>492</v>
      </c>
      <c r="F322" s="154">
        <v>1.99</v>
      </c>
      <c r="G322" s="154">
        <v>1.88</v>
      </c>
      <c r="H322" s="152" t="s">
        <v>493</v>
      </c>
      <c r="I322" s="155">
        <v>41974</v>
      </c>
    </row>
    <row r="323" spans="1:9" ht="26.4" hidden="1">
      <c r="A323" s="111" t="e">
        <f>COUNTIF(#REF!,'CPU (2)'!B323)</f>
        <v>#REF!</v>
      </c>
      <c r="B323" s="152">
        <v>88413</v>
      </c>
      <c r="C323" s="153" t="s">
        <v>982</v>
      </c>
      <c r="D323" s="152" t="s">
        <v>553</v>
      </c>
      <c r="E323" s="152" t="s">
        <v>492</v>
      </c>
      <c r="F323" s="154">
        <v>2.68</v>
      </c>
      <c r="G323" s="154">
        <v>2.5099999999999998</v>
      </c>
      <c r="H323" s="152" t="s">
        <v>493</v>
      </c>
      <c r="I323" s="155">
        <v>41974</v>
      </c>
    </row>
    <row r="324" spans="1:9" ht="26.4" hidden="1">
      <c r="A324" s="111" t="e">
        <f>COUNTIF(#REF!,'CPU (2)'!B324)</f>
        <v>#REF!</v>
      </c>
      <c r="B324" s="152">
        <v>88414</v>
      </c>
      <c r="C324" s="153" t="s">
        <v>983</v>
      </c>
      <c r="D324" s="152" t="s">
        <v>553</v>
      </c>
      <c r="E324" s="152" t="s">
        <v>492</v>
      </c>
      <c r="F324" s="154">
        <v>2.94</v>
      </c>
      <c r="G324" s="154">
        <v>2.74</v>
      </c>
      <c r="H324" s="152" t="s">
        <v>493</v>
      </c>
      <c r="I324" s="155">
        <v>41974</v>
      </c>
    </row>
    <row r="325" spans="1:9" ht="26.4" hidden="1">
      <c r="A325" s="111" t="e">
        <f>COUNTIF(#REF!,'CPU (2)'!B325)</f>
        <v>#REF!</v>
      </c>
      <c r="B325" s="152">
        <v>87418</v>
      </c>
      <c r="C325" s="153" t="s">
        <v>984</v>
      </c>
      <c r="D325" s="152" t="s">
        <v>715</v>
      </c>
      <c r="E325" s="152" t="s">
        <v>492</v>
      </c>
      <c r="F325" s="154">
        <v>12.21</v>
      </c>
      <c r="G325" s="154">
        <v>11.61</v>
      </c>
      <c r="H325" s="152" t="s">
        <v>493</v>
      </c>
      <c r="I325" s="155">
        <v>41974</v>
      </c>
    </row>
    <row r="326" spans="1:9" ht="26.4" hidden="1">
      <c r="A326" s="111" t="e">
        <f>COUNTIF(#REF!,'CPU (2)'!B326)</f>
        <v>#REF!</v>
      </c>
      <c r="B326" s="152">
        <v>87421</v>
      </c>
      <c r="C326" s="153" t="s">
        <v>985</v>
      </c>
      <c r="D326" s="152" t="s">
        <v>715</v>
      </c>
      <c r="E326" s="152" t="s">
        <v>492</v>
      </c>
      <c r="F326" s="154">
        <v>18.86</v>
      </c>
      <c r="G326" s="154">
        <v>18.079999999999998</v>
      </c>
      <c r="H326" s="152" t="s">
        <v>493</v>
      </c>
      <c r="I326" s="155">
        <v>41974</v>
      </c>
    </row>
    <row r="327" spans="1:9" ht="26.4" hidden="1">
      <c r="A327" s="111" t="e">
        <f>COUNTIF(#REF!,'CPU (2)'!B327)</f>
        <v>#REF!</v>
      </c>
      <c r="B327" s="152">
        <v>87417</v>
      </c>
      <c r="C327" s="153" t="s">
        <v>986</v>
      </c>
      <c r="D327" s="152" t="s">
        <v>715</v>
      </c>
      <c r="E327" s="152" t="s">
        <v>492</v>
      </c>
      <c r="F327" s="154">
        <v>11.93</v>
      </c>
      <c r="G327" s="154">
        <v>11.36</v>
      </c>
      <c r="H327" s="152" t="s">
        <v>493</v>
      </c>
      <c r="I327" s="155">
        <v>41974</v>
      </c>
    </row>
    <row r="328" spans="1:9" ht="26.4" hidden="1">
      <c r="A328" s="111" t="e">
        <f>COUNTIF(#REF!,'CPU (2)'!B328)</f>
        <v>#REF!</v>
      </c>
      <c r="B328" s="152">
        <v>87420</v>
      </c>
      <c r="C328" s="153" t="s">
        <v>987</v>
      </c>
      <c r="D328" s="152" t="s">
        <v>715</v>
      </c>
      <c r="E328" s="152" t="s">
        <v>492</v>
      </c>
      <c r="F328" s="154">
        <v>18.579999999999998</v>
      </c>
      <c r="G328" s="154">
        <v>17.829999999999998</v>
      </c>
      <c r="H328" s="152" t="s">
        <v>493</v>
      </c>
      <c r="I328" s="155">
        <v>41974</v>
      </c>
    </row>
    <row r="329" spans="1:9" ht="26.4" hidden="1">
      <c r="A329" s="111" t="e">
        <f>COUNTIF(#REF!,'CPU (2)'!B329)</f>
        <v>#REF!</v>
      </c>
      <c r="B329" s="152">
        <v>87419</v>
      </c>
      <c r="C329" s="153" t="s">
        <v>988</v>
      </c>
      <c r="D329" s="152" t="s">
        <v>715</v>
      </c>
      <c r="E329" s="152" t="s">
        <v>492</v>
      </c>
      <c r="F329" s="154">
        <v>13.03</v>
      </c>
      <c r="G329" s="154">
        <v>12.35</v>
      </c>
      <c r="H329" s="152" t="s">
        <v>493</v>
      </c>
      <c r="I329" s="155">
        <v>41974</v>
      </c>
    </row>
    <row r="330" spans="1:9" ht="26.4" hidden="1">
      <c r="A330" s="111" t="e">
        <f>COUNTIF(#REF!,'CPU (2)'!B330)</f>
        <v>#REF!</v>
      </c>
      <c r="B330" s="152">
        <v>87422</v>
      </c>
      <c r="C330" s="153" t="s">
        <v>989</v>
      </c>
      <c r="D330" s="152" t="s">
        <v>715</v>
      </c>
      <c r="E330" s="152" t="s">
        <v>492</v>
      </c>
      <c r="F330" s="154">
        <v>19.68</v>
      </c>
      <c r="G330" s="154">
        <v>18.82</v>
      </c>
      <c r="H330" s="152" t="s">
        <v>493</v>
      </c>
      <c r="I330" s="155">
        <v>41974</v>
      </c>
    </row>
    <row r="331" spans="1:9" ht="26.4" hidden="1">
      <c r="A331" s="111" t="e">
        <f>COUNTIF(#REF!,'CPU (2)'!B331)</f>
        <v>#REF!</v>
      </c>
      <c r="B331" s="152">
        <v>87412</v>
      </c>
      <c r="C331" s="153" t="s">
        <v>990</v>
      </c>
      <c r="D331" s="152" t="s">
        <v>715</v>
      </c>
      <c r="E331" s="152" t="s">
        <v>492</v>
      </c>
      <c r="F331" s="154">
        <v>15.21</v>
      </c>
      <c r="G331" s="154">
        <v>14.32</v>
      </c>
      <c r="H331" s="152" t="s">
        <v>493</v>
      </c>
      <c r="I331" s="155">
        <v>41974</v>
      </c>
    </row>
    <row r="332" spans="1:9" ht="26.4" hidden="1">
      <c r="A332" s="111" t="e">
        <f>COUNTIF(#REF!,'CPU (2)'!B332)</f>
        <v>#REF!</v>
      </c>
      <c r="B332" s="152">
        <v>87415</v>
      </c>
      <c r="C332" s="153" t="s">
        <v>991</v>
      </c>
      <c r="D332" s="152" t="s">
        <v>715</v>
      </c>
      <c r="E332" s="152" t="s">
        <v>492</v>
      </c>
      <c r="F332" s="154">
        <v>21.32</v>
      </c>
      <c r="G332" s="154">
        <v>20.3</v>
      </c>
      <c r="H332" s="152" t="s">
        <v>493</v>
      </c>
      <c r="I332" s="155">
        <v>41974</v>
      </c>
    </row>
    <row r="333" spans="1:9" ht="26.4" hidden="1">
      <c r="A333" s="111" t="e">
        <f>COUNTIF(#REF!,'CPU (2)'!B333)</f>
        <v>#REF!</v>
      </c>
      <c r="B333" s="152">
        <v>87411</v>
      </c>
      <c r="C333" s="153" t="s">
        <v>992</v>
      </c>
      <c r="D333" s="152" t="s">
        <v>715</v>
      </c>
      <c r="E333" s="152" t="s">
        <v>492</v>
      </c>
      <c r="F333" s="154">
        <v>11.39</v>
      </c>
      <c r="G333" s="154">
        <v>10.87</v>
      </c>
      <c r="H333" s="152" t="s">
        <v>493</v>
      </c>
      <c r="I333" s="155">
        <v>41974</v>
      </c>
    </row>
    <row r="334" spans="1:9" ht="26.4" hidden="1">
      <c r="A334" s="111" t="e">
        <f>COUNTIF(#REF!,'CPU (2)'!B334)</f>
        <v>#REF!</v>
      </c>
      <c r="B334" s="152">
        <v>87414</v>
      </c>
      <c r="C334" s="153" t="s">
        <v>993</v>
      </c>
      <c r="D334" s="152" t="s">
        <v>715</v>
      </c>
      <c r="E334" s="152" t="s">
        <v>492</v>
      </c>
      <c r="F334" s="154">
        <v>17.62</v>
      </c>
      <c r="G334" s="154">
        <v>16.96</v>
      </c>
      <c r="H334" s="152" t="s">
        <v>493</v>
      </c>
      <c r="I334" s="155">
        <v>41974</v>
      </c>
    </row>
    <row r="335" spans="1:9" ht="26.4" hidden="1">
      <c r="A335" s="111" t="e">
        <f>COUNTIF(#REF!,'CPU (2)'!B335)</f>
        <v>#REF!</v>
      </c>
      <c r="B335" s="152">
        <v>87413</v>
      </c>
      <c r="C335" s="153" t="s">
        <v>994</v>
      </c>
      <c r="D335" s="152" t="s">
        <v>715</v>
      </c>
      <c r="E335" s="152" t="s">
        <v>492</v>
      </c>
      <c r="F335" s="154">
        <v>17.39</v>
      </c>
      <c r="G335" s="154">
        <v>16.3</v>
      </c>
      <c r="H335" s="152" t="s">
        <v>493</v>
      </c>
      <c r="I335" s="155">
        <v>41974</v>
      </c>
    </row>
    <row r="336" spans="1:9" ht="26.4" hidden="1">
      <c r="A336" s="111" t="e">
        <f>COUNTIF(#REF!,'CPU (2)'!B336)</f>
        <v>#REF!</v>
      </c>
      <c r="B336" s="152">
        <v>87416</v>
      </c>
      <c r="C336" s="153" t="s">
        <v>995</v>
      </c>
      <c r="D336" s="152" t="s">
        <v>715</v>
      </c>
      <c r="E336" s="152" t="s">
        <v>492</v>
      </c>
      <c r="F336" s="154">
        <v>23.64</v>
      </c>
      <c r="G336" s="154">
        <v>22.4</v>
      </c>
      <c r="H336" s="152" t="s">
        <v>493</v>
      </c>
      <c r="I336" s="155">
        <v>41974</v>
      </c>
    </row>
    <row r="337" spans="1:11" ht="26.4" hidden="1">
      <c r="A337" s="111" t="e">
        <f>COUNTIF(#REF!,'CPU (2)'!B337)</f>
        <v>#REF!</v>
      </c>
      <c r="B337" s="152">
        <v>87424</v>
      </c>
      <c r="C337" s="153" t="s">
        <v>996</v>
      </c>
      <c r="D337" s="152" t="s">
        <v>715</v>
      </c>
      <c r="E337" s="152" t="s">
        <v>492</v>
      </c>
      <c r="F337" s="154">
        <v>23.64</v>
      </c>
      <c r="G337" s="154">
        <v>22.4</v>
      </c>
      <c r="H337" s="152" t="s">
        <v>493</v>
      </c>
      <c r="I337" s="155">
        <v>41974</v>
      </c>
    </row>
    <row r="338" spans="1:11" ht="26.4" hidden="1">
      <c r="A338" s="111" t="e">
        <f>COUNTIF(#REF!,'CPU (2)'!B338)</f>
        <v>#REF!</v>
      </c>
      <c r="B338" s="152">
        <v>87427</v>
      </c>
      <c r="C338" s="153" t="s">
        <v>997</v>
      </c>
      <c r="D338" s="152" t="s">
        <v>715</v>
      </c>
      <c r="E338" s="152" t="s">
        <v>492</v>
      </c>
      <c r="F338" s="154">
        <v>28.29</v>
      </c>
      <c r="G338" s="154">
        <v>26.93</v>
      </c>
      <c r="H338" s="152" t="s">
        <v>493</v>
      </c>
      <c r="I338" s="155">
        <v>41974</v>
      </c>
    </row>
    <row r="339" spans="1:11" ht="26.4" hidden="1">
      <c r="A339" s="111" t="e">
        <f>COUNTIF(#REF!,'CPU (2)'!B339)</f>
        <v>#REF!</v>
      </c>
      <c r="B339" s="152">
        <v>87423</v>
      </c>
      <c r="C339" s="153" t="s">
        <v>998</v>
      </c>
      <c r="D339" s="152" t="s">
        <v>715</v>
      </c>
      <c r="E339" s="152" t="s">
        <v>492</v>
      </c>
      <c r="F339" s="154">
        <v>23.22</v>
      </c>
      <c r="G339" s="154">
        <v>22.02</v>
      </c>
      <c r="H339" s="152" t="s">
        <v>493</v>
      </c>
      <c r="I339" s="155">
        <v>41974</v>
      </c>
    </row>
    <row r="340" spans="1:11" ht="26.4" hidden="1">
      <c r="A340" s="111" t="e">
        <f>COUNTIF(#REF!,'CPU (2)'!B340)</f>
        <v>#REF!</v>
      </c>
      <c r="B340" s="152">
        <v>87426</v>
      </c>
      <c r="C340" s="153" t="s">
        <v>999</v>
      </c>
      <c r="D340" s="152" t="s">
        <v>715</v>
      </c>
      <c r="E340" s="152" t="s">
        <v>492</v>
      </c>
      <c r="F340" s="154">
        <v>27.87</v>
      </c>
      <c r="G340" s="154">
        <v>26.55</v>
      </c>
      <c r="H340" s="152" t="s">
        <v>493</v>
      </c>
      <c r="I340" s="155">
        <v>41974</v>
      </c>
    </row>
    <row r="341" spans="1:11" ht="26.4" hidden="1">
      <c r="A341" s="111" t="e">
        <f>COUNTIF(#REF!,'CPU (2)'!B341)</f>
        <v>#REF!</v>
      </c>
      <c r="B341" s="152">
        <v>87425</v>
      </c>
      <c r="C341" s="153" t="s">
        <v>1000</v>
      </c>
      <c r="D341" s="152" t="s">
        <v>715</v>
      </c>
      <c r="E341" s="152" t="s">
        <v>492</v>
      </c>
      <c r="F341" s="154">
        <v>24.32</v>
      </c>
      <c r="G341" s="154">
        <v>23.02</v>
      </c>
      <c r="H341" s="152" t="s">
        <v>493</v>
      </c>
      <c r="I341" s="155">
        <v>41974</v>
      </c>
    </row>
    <row r="342" spans="1:11" ht="26.4" hidden="1">
      <c r="A342" s="111" t="e">
        <f>COUNTIF(#REF!,'CPU (2)'!B342)</f>
        <v>#REF!</v>
      </c>
      <c r="B342" s="152">
        <v>87428</v>
      </c>
      <c r="C342" s="153" t="s">
        <v>1001</v>
      </c>
      <c r="D342" s="152" t="s">
        <v>715</v>
      </c>
      <c r="E342" s="152" t="s">
        <v>492</v>
      </c>
      <c r="F342" s="154">
        <v>28.97</v>
      </c>
      <c r="G342" s="154">
        <v>27.54</v>
      </c>
      <c r="H342" s="152" t="s">
        <v>493</v>
      </c>
      <c r="I342" s="155">
        <v>41974</v>
      </c>
    </row>
    <row r="343" spans="1:11">
      <c r="B343"/>
      <c r="C343"/>
      <c r="D343"/>
      <c r="E343"/>
      <c r="F343"/>
      <c r="G343"/>
      <c r="H343"/>
      <c r="I343" s="155"/>
    </row>
    <row r="344" spans="1:11" ht="26.4">
      <c r="A344" s="111" t="e">
        <f>COUNTIF(#REF!,'CPU (2)'!B344)</f>
        <v>#REF!</v>
      </c>
      <c r="B344" s="148">
        <v>88489</v>
      </c>
      <c r="C344" s="149" t="s">
        <v>562</v>
      </c>
      <c r="D344" s="148" t="s">
        <v>553</v>
      </c>
      <c r="E344" s="148" t="s">
        <v>492</v>
      </c>
      <c r="F344" s="150">
        <v>8.6999999999999993</v>
      </c>
      <c r="G344" s="150">
        <v>8.33</v>
      </c>
      <c r="H344" s="148" t="s">
        <v>493</v>
      </c>
      <c r="I344" s="155">
        <v>41974</v>
      </c>
      <c r="J344" s="163">
        <f>SUM(J346:J348)</f>
        <v>8.331570000000001</v>
      </c>
      <c r="K344" s="164">
        <f>J344-G344</f>
        <v>1.5700000000009595E-3</v>
      </c>
    </row>
    <row r="345" spans="1:11" ht="26.4">
      <c r="B345" s="458" t="s">
        <v>268</v>
      </c>
      <c r="C345" s="458" t="s">
        <v>5</v>
      </c>
      <c r="D345" s="458" t="s">
        <v>223</v>
      </c>
      <c r="E345" s="458" t="s">
        <v>266</v>
      </c>
      <c r="F345" s="458" t="s">
        <v>494</v>
      </c>
      <c r="G345" s="458" t="s">
        <v>495</v>
      </c>
      <c r="H345" s="458" t="s">
        <v>496</v>
      </c>
      <c r="I345" s="458" t="s">
        <v>497</v>
      </c>
      <c r="J345" s="458" t="s">
        <v>498</v>
      </c>
    </row>
    <row r="346" spans="1:11">
      <c r="B346" s="145">
        <v>88310</v>
      </c>
      <c r="C346" s="196" t="str">
        <f>VLOOKUP(B346,SERVIÇOS_SINAPI_12_14!$A$2:$H$5049,2,0)</f>
        <v>PINTOR COM ENCARGOS COMPLEMENTARES</v>
      </c>
      <c r="D346" s="138" t="s">
        <v>246</v>
      </c>
      <c r="E346" s="189" t="str">
        <f>VLOOKUP(B346,SERVIÇOS_SINAPI_12_14!$A$2:$H$5049,4,0)</f>
        <v>H</v>
      </c>
      <c r="F346" s="184">
        <v>15.32</v>
      </c>
      <c r="G346" s="191">
        <f>VLOOKUP(B346,SERVIÇOS_SINAPI_12_14!$A$2:$H$5049,6,0)</f>
        <v>13.77</v>
      </c>
      <c r="H346" s="207">
        <v>0.187</v>
      </c>
      <c r="I346" s="184">
        <v>2.86</v>
      </c>
      <c r="J346" s="194">
        <f t="shared" ref="J346:J348" si="6">H346*G346</f>
        <v>2.5749900000000001</v>
      </c>
    </row>
    <row r="347" spans="1:11">
      <c r="B347" s="145">
        <v>88316</v>
      </c>
      <c r="C347" s="196" t="str">
        <f>VLOOKUP(B347,SERVIÇOS_SINAPI_12_14!$A$2:$H$5049,2,0)</f>
        <v>SERVENTE COM ENCARGOS COMPLEMENTARES</v>
      </c>
      <c r="D347" s="138" t="s">
        <v>246</v>
      </c>
      <c r="E347" s="189" t="str">
        <f>VLOOKUP(B347,SERVIÇOS_SINAPI_12_14!$A$2:$H$5049,4,0)</f>
        <v>H</v>
      </c>
      <c r="F347" s="184">
        <v>12.14</v>
      </c>
      <c r="G347" s="191">
        <f>VLOOKUP(B347,SERVIÇOS_SINAPI_12_14!$A$2:$H$5049,6,0)</f>
        <v>11.02</v>
      </c>
      <c r="H347" s="207">
        <v>6.9000000000000006E-2</v>
      </c>
      <c r="I347" s="184">
        <v>0.84</v>
      </c>
      <c r="J347" s="194">
        <f t="shared" si="6"/>
        <v>0.76038000000000006</v>
      </c>
    </row>
    <row r="348" spans="1:11">
      <c r="B348" s="145">
        <v>7356</v>
      </c>
      <c r="C348" s="183" t="str">
        <f>VLOOKUP(B348,INSUMOS_SINAPI_12_14!$A$2:$H$5049,2,0)</f>
        <v>TINTA ACRILICA PREMIUM, COR BRANCO FOSCO</v>
      </c>
      <c r="D348" s="140" t="s">
        <v>235</v>
      </c>
      <c r="E348" s="121" t="str">
        <f>VLOOKUP(B348,INSUMOS_SINAPI_12_14!$A$2:$H$5049,4,0)</f>
        <v>L</v>
      </c>
      <c r="F348" s="115">
        <v>15.14</v>
      </c>
      <c r="G348" s="162">
        <f>VLOOKUP(B348,INSUMOS_SINAPI_12_14!$A$2:$H$5049,6,0)</f>
        <v>15.14</v>
      </c>
      <c r="H348" s="113">
        <v>0.33</v>
      </c>
      <c r="I348" s="115">
        <v>5</v>
      </c>
      <c r="J348" s="180">
        <f t="shared" si="6"/>
        <v>4.9962000000000009</v>
      </c>
    </row>
    <row r="349" spans="1:11">
      <c r="B349"/>
      <c r="C349"/>
      <c r="D349"/>
      <c r="E349"/>
      <c r="F349"/>
      <c r="G349"/>
      <c r="H349"/>
      <c r="I349" s="155"/>
    </row>
    <row r="350" spans="1:11">
      <c r="B350"/>
      <c r="C350"/>
      <c r="D350"/>
      <c r="E350"/>
      <c r="F350"/>
      <c r="G350"/>
      <c r="H350"/>
      <c r="I350" s="155"/>
    </row>
    <row r="351" spans="1:11" ht="26.4" hidden="1">
      <c r="A351" s="111" t="e">
        <f>COUNTIF(#REF!,'CPU (2)'!B351)</f>
        <v>#REF!</v>
      </c>
      <c r="B351" s="152">
        <v>88488</v>
      </c>
      <c r="C351" s="153" t="s">
        <v>1002</v>
      </c>
      <c r="D351" s="152" t="s">
        <v>553</v>
      </c>
      <c r="E351" s="152" t="s">
        <v>492</v>
      </c>
      <c r="F351" s="154">
        <v>9.81</v>
      </c>
      <c r="G351" s="154">
        <v>9.34</v>
      </c>
      <c r="H351" s="152" t="s">
        <v>493</v>
      </c>
      <c r="I351" s="155">
        <v>41974</v>
      </c>
    </row>
    <row r="352" spans="1:11" ht="26.4" hidden="1">
      <c r="A352" s="111" t="e">
        <f>COUNTIF(#REF!,'CPU (2)'!B352)</f>
        <v>#REF!</v>
      </c>
      <c r="B352" s="152">
        <v>88487</v>
      </c>
      <c r="C352" s="153" t="s">
        <v>1003</v>
      </c>
      <c r="D352" s="152" t="s">
        <v>553</v>
      </c>
      <c r="E352" s="152" t="s">
        <v>492</v>
      </c>
      <c r="F352" s="154">
        <v>6.89</v>
      </c>
      <c r="G352" s="154">
        <v>6.63</v>
      </c>
      <c r="H352" s="152" t="s">
        <v>493</v>
      </c>
      <c r="I352" s="155">
        <v>41974</v>
      </c>
    </row>
    <row r="353" spans="1:9" ht="26.4" hidden="1">
      <c r="A353" s="111" t="e">
        <f>COUNTIF(#REF!,'CPU (2)'!B353)</f>
        <v>#REF!</v>
      </c>
      <c r="B353" s="152">
        <v>88486</v>
      </c>
      <c r="C353" s="153" t="s">
        <v>1004</v>
      </c>
      <c r="D353" s="152" t="s">
        <v>553</v>
      </c>
      <c r="E353" s="152" t="s">
        <v>492</v>
      </c>
      <c r="F353" s="154">
        <v>7.68</v>
      </c>
      <c r="G353" s="154">
        <v>7.34</v>
      </c>
      <c r="H353" s="152" t="s">
        <v>493</v>
      </c>
      <c r="I353" s="155">
        <v>41974</v>
      </c>
    </row>
    <row r="354" spans="1:9" ht="26.4" hidden="1">
      <c r="A354" s="111" t="e">
        <f>COUNTIF(#REF!,'CPU (2)'!B354)</f>
        <v>#REF!</v>
      </c>
      <c r="B354" s="152">
        <v>88432</v>
      </c>
      <c r="C354" s="153" t="s">
        <v>1005</v>
      </c>
      <c r="D354" s="152" t="s">
        <v>553</v>
      </c>
      <c r="E354" s="152" t="s">
        <v>492</v>
      </c>
      <c r="F354" s="154">
        <v>12.46</v>
      </c>
      <c r="G354" s="154">
        <v>11.78</v>
      </c>
      <c r="H354" s="152" t="s">
        <v>493</v>
      </c>
      <c r="I354" s="155">
        <v>41974</v>
      </c>
    </row>
    <row r="355" spans="1:9" ht="39.6" hidden="1">
      <c r="A355" s="111" t="e">
        <f>COUNTIF(#REF!,'CPU (2)'!B355)</f>
        <v>#REF!</v>
      </c>
      <c r="B355" s="152">
        <v>88426</v>
      </c>
      <c r="C355" s="153" t="s">
        <v>1006</v>
      </c>
      <c r="D355" s="152" t="s">
        <v>553</v>
      </c>
      <c r="E355" s="152" t="s">
        <v>492</v>
      </c>
      <c r="F355" s="154">
        <v>16.149999999999999</v>
      </c>
      <c r="G355" s="154">
        <v>15.92</v>
      </c>
      <c r="H355" s="152" t="s">
        <v>493</v>
      </c>
      <c r="I355" s="155">
        <v>41974</v>
      </c>
    </row>
    <row r="356" spans="1:9" ht="39.6" hidden="1">
      <c r="A356" s="111" t="e">
        <f>COUNTIF(#REF!,'CPU (2)'!B356)</f>
        <v>#REF!</v>
      </c>
      <c r="B356" s="152">
        <v>88417</v>
      </c>
      <c r="C356" s="153" t="s">
        <v>1007</v>
      </c>
      <c r="D356" s="152" t="s">
        <v>553</v>
      </c>
      <c r="E356" s="152" t="s">
        <v>492</v>
      </c>
      <c r="F356" s="154">
        <v>15.21</v>
      </c>
      <c r="G356" s="154">
        <v>15.07</v>
      </c>
      <c r="H356" s="152" t="s">
        <v>493</v>
      </c>
      <c r="I356" s="155">
        <v>41974</v>
      </c>
    </row>
    <row r="357" spans="1:9" ht="39.6" hidden="1">
      <c r="A357" s="111" t="e">
        <f>COUNTIF(#REF!,'CPU (2)'!B357)</f>
        <v>#REF!</v>
      </c>
      <c r="B357" s="152">
        <v>88424</v>
      </c>
      <c r="C357" s="153" t="s">
        <v>1008</v>
      </c>
      <c r="D357" s="152" t="s">
        <v>553</v>
      </c>
      <c r="E357" s="152" t="s">
        <v>492</v>
      </c>
      <c r="F357" s="154">
        <v>18.66</v>
      </c>
      <c r="G357" s="154">
        <v>18.18</v>
      </c>
      <c r="H357" s="152" t="s">
        <v>493</v>
      </c>
      <c r="I357" s="155">
        <v>41974</v>
      </c>
    </row>
    <row r="358" spans="1:9" ht="39.6" hidden="1">
      <c r="A358" s="111" t="e">
        <f>COUNTIF(#REF!,'CPU (2)'!B358)</f>
        <v>#REF!</v>
      </c>
      <c r="B358" s="152">
        <v>88416</v>
      </c>
      <c r="C358" s="153" t="s">
        <v>1009</v>
      </c>
      <c r="D358" s="152" t="s">
        <v>553</v>
      </c>
      <c r="E358" s="152" t="s">
        <v>492</v>
      </c>
      <c r="F358" s="154">
        <v>16.66</v>
      </c>
      <c r="G358" s="154">
        <v>16.38</v>
      </c>
      <c r="H358" s="152" t="s">
        <v>493</v>
      </c>
      <c r="I358" s="155">
        <v>41974</v>
      </c>
    </row>
    <row r="359" spans="1:9" ht="26.4" hidden="1">
      <c r="A359" s="111" t="e">
        <f>COUNTIF(#REF!,'CPU (2)'!B359)</f>
        <v>#REF!</v>
      </c>
      <c r="B359" s="152">
        <v>88431</v>
      </c>
      <c r="C359" s="153" t="s">
        <v>1010</v>
      </c>
      <c r="D359" s="152" t="s">
        <v>553</v>
      </c>
      <c r="E359" s="152" t="s">
        <v>492</v>
      </c>
      <c r="F359" s="154">
        <v>19.45</v>
      </c>
      <c r="G359" s="154">
        <v>18.89</v>
      </c>
      <c r="H359" s="152" t="s">
        <v>493</v>
      </c>
      <c r="I359" s="155">
        <v>41974</v>
      </c>
    </row>
    <row r="360" spans="1:9" ht="26.4" hidden="1">
      <c r="A360" s="111" t="e">
        <f>COUNTIF(#REF!,'CPU (2)'!B360)</f>
        <v>#REF!</v>
      </c>
      <c r="B360" s="152">
        <v>88423</v>
      </c>
      <c r="C360" s="153" t="s">
        <v>1011</v>
      </c>
      <c r="D360" s="152" t="s">
        <v>553</v>
      </c>
      <c r="E360" s="152" t="s">
        <v>492</v>
      </c>
      <c r="F360" s="154">
        <v>17.12</v>
      </c>
      <c r="G360" s="154">
        <v>16.79</v>
      </c>
      <c r="H360" s="152" t="s">
        <v>493</v>
      </c>
      <c r="I360" s="155">
        <v>41974</v>
      </c>
    </row>
    <row r="361" spans="1:9" ht="39.6" hidden="1">
      <c r="A361" s="111" t="e">
        <f>COUNTIF(#REF!,'CPU (2)'!B361)</f>
        <v>#REF!</v>
      </c>
      <c r="B361" s="152">
        <v>88428</v>
      </c>
      <c r="C361" s="153" t="s">
        <v>1012</v>
      </c>
      <c r="D361" s="152" t="s">
        <v>553</v>
      </c>
      <c r="E361" s="152" t="s">
        <v>492</v>
      </c>
      <c r="F361" s="154">
        <v>23.71</v>
      </c>
      <c r="G361" s="154">
        <v>22.73</v>
      </c>
      <c r="H361" s="152" t="s">
        <v>493</v>
      </c>
      <c r="I361" s="155">
        <v>41974</v>
      </c>
    </row>
    <row r="362" spans="1:9" ht="39.6" hidden="1">
      <c r="A362" s="111" t="e">
        <f>COUNTIF(#REF!,'CPU (2)'!B362)</f>
        <v>#REF!</v>
      </c>
      <c r="B362" s="152">
        <v>88420</v>
      </c>
      <c r="C362" s="153" t="s">
        <v>1013</v>
      </c>
      <c r="D362" s="152" t="s">
        <v>553</v>
      </c>
      <c r="E362" s="152" t="s">
        <v>492</v>
      </c>
      <c r="F362" s="154">
        <v>19.600000000000001</v>
      </c>
      <c r="G362" s="154">
        <v>19.03</v>
      </c>
      <c r="H362" s="152" t="s">
        <v>493</v>
      </c>
      <c r="I362" s="155">
        <v>41974</v>
      </c>
    </row>
    <row r="363" spans="1:9" ht="39.6" hidden="1">
      <c r="A363" s="111" t="e">
        <f>COUNTIF(#REF!,'CPU (2)'!B363)</f>
        <v>#REF!</v>
      </c>
      <c r="B363" s="152">
        <v>88429</v>
      </c>
      <c r="C363" s="153" t="s">
        <v>1014</v>
      </c>
      <c r="D363" s="152" t="s">
        <v>553</v>
      </c>
      <c r="E363" s="152" t="s">
        <v>492</v>
      </c>
      <c r="F363" s="154">
        <v>25.32</v>
      </c>
      <c r="G363" s="154">
        <v>24.18</v>
      </c>
      <c r="H363" s="152" t="s">
        <v>493</v>
      </c>
      <c r="I363" s="155">
        <v>41974</v>
      </c>
    </row>
    <row r="364" spans="1:9" ht="39.6" hidden="1">
      <c r="A364" s="111" t="e">
        <f>COUNTIF(#REF!,'CPU (2)'!B364)</f>
        <v>#REF!</v>
      </c>
      <c r="B364" s="152">
        <v>88421</v>
      </c>
      <c r="C364" s="153" t="s">
        <v>1015</v>
      </c>
      <c r="D364" s="152" t="s">
        <v>553</v>
      </c>
      <c r="E364" s="152" t="s">
        <v>492</v>
      </c>
      <c r="F364" s="154">
        <v>20.52</v>
      </c>
      <c r="G364" s="154">
        <v>19.86</v>
      </c>
      <c r="H364" s="152" t="s">
        <v>493</v>
      </c>
      <c r="I364" s="155">
        <v>41974</v>
      </c>
    </row>
    <row r="365" spans="1:9" ht="26.4" hidden="1">
      <c r="A365" s="111" t="e">
        <f>COUNTIF(#REF!,'CPU (2)'!B365)</f>
        <v>#REF!</v>
      </c>
      <c r="B365" s="152" t="s">
        <v>1016</v>
      </c>
      <c r="C365" s="153" t="s">
        <v>1017</v>
      </c>
      <c r="D365" s="152" t="s">
        <v>251</v>
      </c>
      <c r="E365" s="152" t="s">
        <v>519</v>
      </c>
      <c r="F365" s="154">
        <v>389.03</v>
      </c>
      <c r="G365" s="154">
        <v>387.12</v>
      </c>
      <c r="H365" s="152" t="s">
        <v>493</v>
      </c>
      <c r="I365" s="155">
        <v>41974</v>
      </c>
    </row>
    <row r="366" spans="1:9" ht="26.4" hidden="1">
      <c r="A366" s="111" t="e">
        <f>COUNTIF(#REF!,'CPU (2)'!B366)</f>
        <v>#REF!</v>
      </c>
      <c r="B366" s="152" t="s">
        <v>1018</v>
      </c>
      <c r="C366" s="153" t="s">
        <v>1019</v>
      </c>
      <c r="D366" s="152" t="s">
        <v>251</v>
      </c>
      <c r="E366" s="152" t="s">
        <v>519</v>
      </c>
      <c r="F366" s="154">
        <v>483.52</v>
      </c>
      <c r="G366" s="154">
        <v>479.36</v>
      </c>
      <c r="H366" s="152" t="s">
        <v>493</v>
      </c>
      <c r="I366" s="155">
        <v>41974</v>
      </c>
    </row>
    <row r="367" spans="1:9" hidden="1">
      <c r="A367" s="111" t="e">
        <f>COUNTIF(#REF!,'CPU (2)'!B367)</f>
        <v>#REF!</v>
      </c>
      <c r="B367" s="152">
        <v>84101</v>
      </c>
      <c r="C367" s="153" t="s">
        <v>1020</v>
      </c>
      <c r="D367" s="152" t="s">
        <v>246</v>
      </c>
      <c r="E367" s="152" t="s">
        <v>519</v>
      </c>
      <c r="F367" s="154">
        <v>355.04</v>
      </c>
      <c r="G367" s="154">
        <v>343.87</v>
      </c>
      <c r="H367" s="152" t="s">
        <v>493</v>
      </c>
      <c r="I367" s="155">
        <v>41974</v>
      </c>
    </row>
    <row r="368" spans="1:9" hidden="1">
      <c r="A368" s="111" t="e">
        <f>COUNTIF(#REF!,'CPU (2)'!B368)</f>
        <v>#REF!</v>
      </c>
      <c r="B368" s="152">
        <v>84100</v>
      </c>
      <c r="C368" s="153" t="s">
        <v>1021</v>
      </c>
      <c r="D368" s="152" t="s">
        <v>246</v>
      </c>
      <c r="E368" s="152" t="s">
        <v>519</v>
      </c>
      <c r="F368" s="154">
        <v>590.66</v>
      </c>
      <c r="G368" s="154">
        <v>562.83000000000004</v>
      </c>
      <c r="H368" s="152" t="s">
        <v>493</v>
      </c>
      <c r="I368" s="155">
        <v>41974</v>
      </c>
    </row>
    <row r="369" spans="1:9" ht="39.6" hidden="1">
      <c r="A369" s="111" t="e">
        <f>COUNTIF(#REF!,'CPU (2)'!B369)</f>
        <v>#REF!</v>
      </c>
      <c r="B369" s="152">
        <v>87382</v>
      </c>
      <c r="C369" s="153" t="s">
        <v>1022</v>
      </c>
      <c r="D369" s="152" t="s">
        <v>246</v>
      </c>
      <c r="E369" s="152" t="s">
        <v>519</v>
      </c>
      <c r="F369" s="154">
        <v>1041.6400000000001</v>
      </c>
      <c r="G369" s="154">
        <v>1038.1500000000001</v>
      </c>
      <c r="H369" s="152" t="s">
        <v>493</v>
      </c>
      <c r="I369" s="155">
        <v>41974</v>
      </c>
    </row>
    <row r="370" spans="1:9" ht="39.6" hidden="1">
      <c r="A370" s="111" t="e">
        <f>COUNTIF(#REF!,'CPU (2)'!B370)</f>
        <v>#REF!</v>
      </c>
      <c r="B370" s="152">
        <v>87383</v>
      </c>
      <c r="C370" s="153" t="s">
        <v>1023</v>
      </c>
      <c r="D370" s="152" t="s">
        <v>246</v>
      </c>
      <c r="E370" s="152" t="s">
        <v>519</v>
      </c>
      <c r="F370" s="154">
        <v>1040.67</v>
      </c>
      <c r="G370" s="154">
        <v>1037.96</v>
      </c>
      <c r="H370" s="152" t="s">
        <v>493</v>
      </c>
      <c r="I370" s="155">
        <v>41974</v>
      </c>
    </row>
    <row r="371" spans="1:9" ht="39.6" hidden="1">
      <c r="A371" s="111" t="e">
        <f>COUNTIF(#REF!,'CPU (2)'!B371)</f>
        <v>#REF!</v>
      </c>
      <c r="B371" s="152">
        <v>87384</v>
      </c>
      <c r="C371" s="153" t="s">
        <v>1024</v>
      </c>
      <c r="D371" s="152" t="s">
        <v>246</v>
      </c>
      <c r="E371" s="152" t="s">
        <v>519</v>
      </c>
      <c r="F371" s="154">
        <v>1037.4100000000001</v>
      </c>
      <c r="G371" s="154">
        <v>1035.0999999999999</v>
      </c>
      <c r="H371" s="152" t="s">
        <v>493</v>
      </c>
      <c r="I371" s="155">
        <v>41974</v>
      </c>
    </row>
    <row r="372" spans="1:9" ht="26.4" hidden="1">
      <c r="A372" s="111" t="e">
        <f>COUNTIF(#REF!,'CPU (2)'!B372)</f>
        <v>#REF!</v>
      </c>
      <c r="B372" s="152">
        <v>87398</v>
      </c>
      <c r="C372" s="153" t="s">
        <v>1025</v>
      </c>
      <c r="D372" s="152" t="s">
        <v>246</v>
      </c>
      <c r="E372" s="152" t="s">
        <v>519</v>
      </c>
      <c r="F372" s="154">
        <v>1167.29</v>
      </c>
      <c r="G372" s="154">
        <v>1152.05</v>
      </c>
      <c r="H372" s="152" t="s">
        <v>493</v>
      </c>
      <c r="I372" s="155">
        <v>41974</v>
      </c>
    </row>
    <row r="373" spans="1:9" ht="26.4" hidden="1">
      <c r="A373" s="111" t="e">
        <f>COUNTIF(#REF!,'CPU (2)'!B373)</f>
        <v>#REF!</v>
      </c>
      <c r="B373" s="152">
        <v>87395</v>
      </c>
      <c r="C373" s="153" t="s">
        <v>1026</v>
      </c>
      <c r="D373" s="152" t="s">
        <v>246</v>
      </c>
      <c r="E373" s="152" t="s">
        <v>519</v>
      </c>
      <c r="F373" s="154">
        <v>4022.53</v>
      </c>
      <c r="G373" s="154">
        <v>4010.01</v>
      </c>
      <c r="H373" s="152" t="s">
        <v>493</v>
      </c>
      <c r="I373" s="155">
        <v>41974</v>
      </c>
    </row>
    <row r="374" spans="1:9" ht="26.4" hidden="1">
      <c r="A374" s="111" t="e">
        <f>COUNTIF(#REF!,'CPU (2)'!B374)</f>
        <v>#REF!</v>
      </c>
      <c r="B374" s="152">
        <v>87396</v>
      </c>
      <c r="C374" s="153" t="s">
        <v>1027</v>
      </c>
      <c r="D374" s="152" t="s">
        <v>246</v>
      </c>
      <c r="E374" s="152" t="s">
        <v>519</v>
      </c>
      <c r="F374" s="154">
        <v>4072.32</v>
      </c>
      <c r="G374" s="154">
        <v>4060.6</v>
      </c>
      <c r="H374" s="152" t="s">
        <v>493</v>
      </c>
      <c r="I374" s="155">
        <v>41974</v>
      </c>
    </row>
    <row r="375" spans="1:9" ht="26.4" hidden="1">
      <c r="A375" s="111" t="e">
        <f>COUNTIF(#REF!,'CPU (2)'!B375)</f>
        <v>#REF!</v>
      </c>
      <c r="B375" s="152">
        <v>87397</v>
      </c>
      <c r="C375" s="153" t="s">
        <v>1028</v>
      </c>
      <c r="D375" s="152" t="s">
        <v>246</v>
      </c>
      <c r="E375" s="152" t="s">
        <v>519</v>
      </c>
      <c r="F375" s="154">
        <v>4090</v>
      </c>
      <c r="G375" s="154">
        <v>4078.68</v>
      </c>
      <c r="H375" s="152" t="s">
        <v>493</v>
      </c>
      <c r="I375" s="155">
        <v>41974</v>
      </c>
    </row>
    <row r="376" spans="1:9" ht="26.4" hidden="1">
      <c r="A376" s="111" t="e">
        <f>COUNTIF(#REF!,'CPU (2)'!B376)</f>
        <v>#REF!</v>
      </c>
      <c r="B376" s="152">
        <v>87402</v>
      </c>
      <c r="C376" s="153" t="s">
        <v>1029</v>
      </c>
      <c r="D376" s="152" t="s">
        <v>246</v>
      </c>
      <c r="E376" s="152" t="s">
        <v>519</v>
      </c>
      <c r="F376" s="154">
        <v>4228.3500000000004</v>
      </c>
      <c r="G376" s="154">
        <v>4200.17</v>
      </c>
      <c r="H376" s="152" t="s">
        <v>493</v>
      </c>
      <c r="I376" s="155">
        <v>41974</v>
      </c>
    </row>
    <row r="377" spans="1:9" ht="26.4" hidden="1">
      <c r="A377" s="111" t="e">
        <f>COUNTIF(#REF!,'CPU (2)'!B377)</f>
        <v>#REF!</v>
      </c>
      <c r="B377" s="152">
        <v>87391</v>
      </c>
      <c r="C377" s="153" t="s">
        <v>1030</v>
      </c>
      <c r="D377" s="152" t="s">
        <v>246</v>
      </c>
      <c r="E377" s="152" t="s">
        <v>519</v>
      </c>
      <c r="F377" s="154">
        <v>5110.18</v>
      </c>
      <c r="G377" s="154">
        <v>5110.87</v>
      </c>
      <c r="H377" s="152" t="s">
        <v>493</v>
      </c>
      <c r="I377" s="155">
        <v>41974</v>
      </c>
    </row>
    <row r="378" spans="1:9" ht="26.4" hidden="1">
      <c r="A378" s="111" t="e">
        <f>COUNTIF(#REF!,'CPU (2)'!B378)</f>
        <v>#REF!</v>
      </c>
      <c r="B378" s="152">
        <v>87393</v>
      </c>
      <c r="C378" s="153" t="s">
        <v>1031</v>
      </c>
      <c r="D378" s="152" t="s">
        <v>246</v>
      </c>
      <c r="E378" s="152" t="s">
        <v>519</v>
      </c>
      <c r="F378" s="154">
        <v>5175.62</v>
      </c>
      <c r="G378" s="154">
        <v>5177.41</v>
      </c>
      <c r="H378" s="152" t="s">
        <v>493</v>
      </c>
      <c r="I378" s="155">
        <v>41974</v>
      </c>
    </row>
    <row r="379" spans="1:9" ht="26.4" hidden="1">
      <c r="A379" s="111" t="e">
        <f>COUNTIF(#REF!,'CPU (2)'!B379)</f>
        <v>#REF!</v>
      </c>
      <c r="B379" s="152">
        <v>87394</v>
      </c>
      <c r="C379" s="153" t="s">
        <v>1032</v>
      </c>
      <c r="D379" s="152" t="s">
        <v>246</v>
      </c>
      <c r="E379" s="152" t="s">
        <v>519</v>
      </c>
      <c r="F379" s="154">
        <v>5203.92</v>
      </c>
      <c r="G379" s="154">
        <v>5206.21</v>
      </c>
      <c r="H379" s="152" t="s">
        <v>493</v>
      </c>
      <c r="I379" s="155">
        <v>41974</v>
      </c>
    </row>
    <row r="380" spans="1:9" ht="26.4" hidden="1">
      <c r="A380" s="111" t="e">
        <f>COUNTIF(#REF!,'CPU (2)'!B380)</f>
        <v>#REF!</v>
      </c>
      <c r="B380" s="152">
        <v>87401</v>
      </c>
      <c r="C380" s="153" t="s">
        <v>1033</v>
      </c>
      <c r="D380" s="152" t="s">
        <v>246</v>
      </c>
      <c r="E380" s="152" t="s">
        <v>519</v>
      </c>
      <c r="F380" s="154">
        <v>5325.6</v>
      </c>
      <c r="G380" s="154">
        <v>5311.05</v>
      </c>
      <c r="H380" s="152" t="s">
        <v>493</v>
      </c>
      <c r="I380" s="155">
        <v>41974</v>
      </c>
    </row>
    <row r="381" spans="1:9" ht="26.4" hidden="1">
      <c r="A381" s="111" t="e">
        <f>COUNTIF(#REF!,'CPU (2)'!B381)</f>
        <v>#REF!</v>
      </c>
      <c r="B381" s="152">
        <v>87407</v>
      </c>
      <c r="C381" s="153" t="s">
        <v>1034</v>
      </c>
      <c r="D381" s="152" t="s">
        <v>246</v>
      </c>
      <c r="E381" s="152" t="s">
        <v>519</v>
      </c>
      <c r="F381" s="154">
        <v>1044.31</v>
      </c>
      <c r="G381" s="154">
        <v>1054.5899999999999</v>
      </c>
      <c r="H381" s="152" t="s">
        <v>493</v>
      </c>
      <c r="I381" s="155">
        <v>41974</v>
      </c>
    </row>
    <row r="382" spans="1:9" ht="26.4" hidden="1">
      <c r="A382" s="111" t="e">
        <f>COUNTIF(#REF!,'CPU (2)'!B382)</f>
        <v>#REF!</v>
      </c>
      <c r="B382" s="152">
        <v>87408</v>
      </c>
      <c r="C382" s="153" t="s">
        <v>1035</v>
      </c>
      <c r="D382" s="152" t="s">
        <v>246</v>
      </c>
      <c r="E382" s="152" t="s">
        <v>519</v>
      </c>
      <c r="F382" s="154">
        <v>1036.6400000000001</v>
      </c>
      <c r="G382" s="154">
        <v>1048.1400000000001</v>
      </c>
      <c r="H382" s="152" t="s">
        <v>493</v>
      </c>
      <c r="I382" s="155">
        <v>41974</v>
      </c>
    </row>
    <row r="383" spans="1:9" ht="26.4" hidden="1">
      <c r="A383" s="111" t="e">
        <f>COUNTIF(#REF!,'CPU (2)'!B383)</f>
        <v>#REF!</v>
      </c>
      <c r="B383" s="152">
        <v>87385</v>
      </c>
      <c r="C383" s="153" t="s">
        <v>1036</v>
      </c>
      <c r="D383" s="152" t="s">
        <v>246</v>
      </c>
      <c r="E383" s="152" t="s">
        <v>519</v>
      </c>
      <c r="F383" s="154">
        <v>1064.75</v>
      </c>
      <c r="G383" s="154">
        <v>1070.56</v>
      </c>
      <c r="H383" s="152" t="s">
        <v>493</v>
      </c>
      <c r="I383" s="155">
        <v>41974</v>
      </c>
    </row>
    <row r="384" spans="1:9" ht="26.4" hidden="1">
      <c r="A384" s="111" t="e">
        <f>COUNTIF(#REF!,'CPU (2)'!B384)</f>
        <v>#REF!</v>
      </c>
      <c r="B384" s="152">
        <v>87386</v>
      </c>
      <c r="C384" s="153" t="s">
        <v>1037</v>
      </c>
      <c r="D384" s="152" t="s">
        <v>246</v>
      </c>
      <c r="E384" s="152" t="s">
        <v>519</v>
      </c>
      <c r="F384" s="154">
        <v>1060.29</v>
      </c>
      <c r="G384" s="154">
        <v>1066.97</v>
      </c>
      <c r="H384" s="152" t="s">
        <v>493</v>
      </c>
      <c r="I384" s="155">
        <v>41974</v>
      </c>
    </row>
    <row r="385" spans="1:9" ht="26.4" hidden="1">
      <c r="A385" s="111" t="e">
        <f>COUNTIF(#REF!,'CPU (2)'!B385)</f>
        <v>#REF!</v>
      </c>
      <c r="B385" s="152">
        <v>87387</v>
      </c>
      <c r="C385" s="153" t="s">
        <v>1038</v>
      </c>
      <c r="D385" s="152" t="s">
        <v>246</v>
      </c>
      <c r="E385" s="152" t="s">
        <v>519</v>
      </c>
      <c r="F385" s="154">
        <v>1058.26</v>
      </c>
      <c r="G385" s="154">
        <v>1065.17</v>
      </c>
      <c r="H385" s="152" t="s">
        <v>493</v>
      </c>
      <c r="I385" s="155">
        <v>41974</v>
      </c>
    </row>
    <row r="386" spans="1:9" hidden="1">
      <c r="A386" s="111" t="e">
        <f>COUNTIF(#REF!,'CPU (2)'!B386)</f>
        <v>#REF!</v>
      </c>
      <c r="B386" s="152">
        <v>87399</v>
      </c>
      <c r="C386" s="153" t="s">
        <v>1039</v>
      </c>
      <c r="D386" s="152" t="s">
        <v>246</v>
      </c>
      <c r="E386" s="152" t="s">
        <v>519</v>
      </c>
      <c r="F386" s="154">
        <v>1196.19</v>
      </c>
      <c r="G386" s="154">
        <v>1188.24</v>
      </c>
      <c r="H386" s="152" t="s">
        <v>493</v>
      </c>
      <c r="I386" s="155">
        <v>41974</v>
      </c>
    </row>
    <row r="387" spans="1:9" hidden="1">
      <c r="A387" s="111" t="e">
        <f>COUNTIF(#REF!,'CPU (2)'!B387)</f>
        <v>#REF!</v>
      </c>
      <c r="B387" s="152">
        <v>6022</v>
      </c>
      <c r="C387" s="153" t="s">
        <v>1040</v>
      </c>
      <c r="D387" s="152" t="s">
        <v>246</v>
      </c>
      <c r="E387" s="152" t="s">
        <v>519</v>
      </c>
      <c r="F387" s="154">
        <v>523.11</v>
      </c>
      <c r="G387" s="154">
        <v>501.36</v>
      </c>
      <c r="H387" s="152" t="s">
        <v>493</v>
      </c>
      <c r="I387" s="155">
        <v>41974</v>
      </c>
    </row>
    <row r="388" spans="1:9" ht="26.4" hidden="1">
      <c r="A388" s="111" t="e">
        <f>COUNTIF(#REF!,'CPU (2)'!B388)</f>
        <v>#REF!</v>
      </c>
      <c r="B388" s="152">
        <v>73548</v>
      </c>
      <c r="C388" s="153" t="s">
        <v>1041</v>
      </c>
      <c r="D388" s="152" t="s">
        <v>246</v>
      </c>
      <c r="E388" s="152" t="s">
        <v>519</v>
      </c>
      <c r="F388" s="154">
        <v>549.27</v>
      </c>
      <c r="G388" s="154">
        <v>535.34</v>
      </c>
      <c r="H388" s="152" t="s">
        <v>493</v>
      </c>
      <c r="I388" s="155">
        <v>41974</v>
      </c>
    </row>
    <row r="389" spans="1:9" ht="26.4" hidden="1">
      <c r="A389" s="111" t="e">
        <f>COUNTIF(#REF!,'CPU (2)'!B389)</f>
        <v>#REF!</v>
      </c>
      <c r="B389" s="152">
        <v>73549</v>
      </c>
      <c r="C389" s="153" t="s">
        <v>1042</v>
      </c>
      <c r="D389" s="152" t="s">
        <v>246</v>
      </c>
      <c r="E389" s="152" t="s">
        <v>519</v>
      </c>
      <c r="F389" s="154">
        <v>511.01</v>
      </c>
      <c r="G389" s="154">
        <v>496.84</v>
      </c>
      <c r="H389" s="152" t="s">
        <v>493</v>
      </c>
      <c r="I389" s="155">
        <v>41974</v>
      </c>
    </row>
    <row r="390" spans="1:9" hidden="1">
      <c r="A390" s="111" t="e">
        <f>COUNTIF(#REF!,'CPU (2)'!B390)</f>
        <v>#REF!</v>
      </c>
      <c r="B390" s="152">
        <v>73551</v>
      </c>
      <c r="C390" s="153" t="s">
        <v>1043</v>
      </c>
      <c r="D390" s="152" t="s">
        <v>246</v>
      </c>
      <c r="E390" s="152" t="s">
        <v>519</v>
      </c>
      <c r="F390" s="154">
        <v>433.07</v>
      </c>
      <c r="G390" s="154">
        <v>424.13</v>
      </c>
      <c r="H390" s="152" t="s">
        <v>493</v>
      </c>
      <c r="I390" s="155">
        <v>41974</v>
      </c>
    </row>
    <row r="391" spans="1:9" ht="26.4" hidden="1">
      <c r="A391" s="111" t="e">
        <f>COUNTIF(#REF!,'CPU (2)'!B391)</f>
        <v>#REF!</v>
      </c>
      <c r="B391" s="152">
        <v>88627</v>
      </c>
      <c r="C391" s="153" t="s">
        <v>1044</v>
      </c>
      <c r="D391" s="152" t="s">
        <v>246</v>
      </c>
      <c r="E391" s="152" t="s">
        <v>519</v>
      </c>
      <c r="F391" s="154">
        <v>468.73</v>
      </c>
      <c r="G391" s="154">
        <v>454.48</v>
      </c>
      <c r="H391" s="152" t="s">
        <v>493</v>
      </c>
      <c r="I391" s="155">
        <v>41974</v>
      </c>
    </row>
    <row r="392" spans="1:9" ht="26.4" hidden="1">
      <c r="A392" s="111" t="e">
        <f>COUNTIF(#REF!,'CPU (2)'!B392)</f>
        <v>#REF!</v>
      </c>
      <c r="B392" s="152">
        <v>88626</v>
      </c>
      <c r="C392" s="153" t="s">
        <v>1045</v>
      </c>
      <c r="D392" s="152" t="s">
        <v>246</v>
      </c>
      <c r="E392" s="152" t="s">
        <v>519</v>
      </c>
      <c r="F392" s="154">
        <v>394.9</v>
      </c>
      <c r="G392" s="154">
        <v>388.59</v>
      </c>
      <c r="H392" s="152" t="s">
        <v>493</v>
      </c>
      <c r="I392" s="155">
        <v>41974</v>
      </c>
    </row>
    <row r="393" spans="1:9" ht="26.4" hidden="1">
      <c r="A393" s="111" t="e">
        <f>COUNTIF(#REF!,'CPU (2)'!B393)</f>
        <v>#REF!</v>
      </c>
      <c r="B393" s="152">
        <v>87368</v>
      </c>
      <c r="C393" s="153" t="s">
        <v>1046</v>
      </c>
      <c r="D393" s="152" t="s">
        <v>246</v>
      </c>
      <c r="E393" s="152" t="s">
        <v>519</v>
      </c>
      <c r="F393" s="154">
        <v>467.68</v>
      </c>
      <c r="G393" s="154">
        <v>454.83</v>
      </c>
      <c r="H393" s="152" t="s">
        <v>493</v>
      </c>
      <c r="I393" s="155">
        <v>41974</v>
      </c>
    </row>
    <row r="394" spans="1:9" ht="39.6" hidden="1">
      <c r="A394" s="111" t="e">
        <f>COUNTIF(#REF!,'CPU (2)'!B394)</f>
        <v>#REF!</v>
      </c>
      <c r="B394" s="152">
        <v>87289</v>
      </c>
      <c r="C394" s="153" t="s">
        <v>1047</v>
      </c>
      <c r="D394" s="152" t="s">
        <v>246</v>
      </c>
      <c r="E394" s="152" t="s">
        <v>519</v>
      </c>
      <c r="F394" s="154">
        <v>396.56</v>
      </c>
      <c r="G394" s="154">
        <v>390.66</v>
      </c>
      <c r="H394" s="152" t="s">
        <v>493</v>
      </c>
      <c r="I394" s="155">
        <v>41974</v>
      </c>
    </row>
    <row r="395" spans="1:9" ht="39.6" hidden="1">
      <c r="A395" s="111" t="e">
        <f>COUNTIF(#REF!,'CPU (2)'!B395)</f>
        <v>#REF!</v>
      </c>
      <c r="B395" s="152">
        <v>87290</v>
      </c>
      <c r="C395" s="153" t="s">
        <v>1048</v>
      </c>
      <c r="D395" s="152" t="s">
        <v>246</v>
      </c>
      <c r="E395" s="152" t="s">
        <v>519</v>
      </c>
      <c r="F395" s="154">
        <v>394.73</v>
      </c>
      <c r="G395" s="154">
        <v>389.54</v>
      </c>
      <c r="H395" s="152" t="s">
        <v>493</v>
      </c>
      <c r="I395" s="155">
        <v>41974</v>
      </c>
    </row>
    <row r="396" spans="1:9" ht="39.6" hidden="1">
      <c r="A396" s="111" t="e">
        <f>COUNTIF(#REF!,'CPU (2)'!B396)</f>
        <v>#REF!</v>
      </c>
      <c r="B396" s="152">
        <v>87333</v>
      </c>
      <c r="C396" s="153" t="s">
        <v>1049</v>
      </c>
      <c r="D396" s="152" t="s">
        <v>246</v>
      </c>
      <c r="E396" s="152" t="s">
        <v>519</v>
      </c>
      <c r="F396" s="154">
        <v>395.18</v>
      </c>
      <c r="G396" s="154">
        <v>391.52</v>
      </c>
      <c r="H396" s="152" t="s">
        <v>493</v>
      </c>
      <c r="I396" s="155">
        <v>41974</v>
      </c>
    </row>
    <row r="397" spans="1:9" ht="39.6" hidden="1">
      <c r="A397" s="111" t="e">
        <f>COUNTIF(#REF!,'CPU (2)'!B397)</f>
        <v>#REF!</v>
      </c>
      <c r="B397" s="152">
        <v>87334</v>
      </c>
      <c r="C397" s="153" t="s">
        <v>1050</v>
      </c>
      <c r="D397" s="152" t="s">
        <v>246</v>
      </c>
      <c r="E397" s="152" t="s">
        <v>519</v>
      </c>
      <c r="F397" s="154">
        <v>375.69</v>
      </c>
      <c r="G397" s="154">
        <v>373.15</v>
      </c>
      <c r="H397" s="152" t="s">
        <v>493</v>
      </c>
      <c r="I397" s="155">
        <v>41974</v>
      </c>
    </row>
    <row r="398" spans="1:9" ht="26.4" hidden="1">
      <c r="A398" s="111" t="e">
        <f>COUNTIF(#REF!,'CPU (2)'!B398)</f>
        <v>#REF!</v>
      </c>
      <c r="B398" s="152">
        <v>87367</v>
      </c>
      <c r="C398" s="153" t="s">
        <v>1051</v>
      </c>
      <c r="D398" s="152" t="s">
        <v>246</v>
      </c>
      <c r="E398" s="152" t="s">
        <v>519</v>
      </c>
      <c r="F398" s="154">
        <v>475.7</v>
      </c>
      <c r="G398" s="154">
        <v>463.33</v>
      </c>
      <c r="H398" s="152" t="s">
        <v>493</v>
      </c>
      <c r="I398" s="155">
        <v>41974</v>
      </c>
    </row>
    <row r="399" spans="1:9" ht="39.6" hidden="1">
      <c r="A399" s="111" t="e">
        <f>COUNTIF(#REF!,'CPU (2)'!B399)</f>
        <v>#REF!</v>
      </c>
      <c r="B399" s="152">
        <v>87286</v>
      </c>
      <c r="C399" s="153" t="s">
        <v>1052</v>
      </c>
      <c r="D399" s="152" t="s">
        <v>246</v>
      </c>
      <c r="E399" s="152" t="s">
        <v>519</v>
      </c>
      <c r="F399" s="154">
        <v>359.47</v>
      </c>
      <c r="G399" s="154">
        <v>358.21</v>
      </c>
      <c r="H399" s="152" t="s">
        <v>493</v>
      </c>
      <c r="I399" s="155">
        <v>41974</v>
      </c>
    </row>
    <row r="400" spans="1:9" ht="39.6" hidden="1">
      <c r="A400" s="111" t="e">
        <f>COUNTIF(#REF!,'CPU (2)'!B400)</f>
        <v>#REF!</v>
      </c>
      <c r="B400" s="152">
        <v>87287</v>
      </c>
      <c r="C400" s="153" t="s">
        <v>1053</v>
      </c>
      <c r="D400" s="152" t="s">
        <v>246</v>
      </c>
      <c r="E400" s="152" t="s">
        <v>519</v>
      </c>
      <c r="F400" s="154">
        <v>410.35</v>
      </c>
      <c r="G400" s="154">
        <v>404.72</v>
      </c>
      <c r="H400" s="152" t="s">
        <v>493</v>
      </c>
      <c r="I400" s="155">
        <v>41974</v>
      </c>
    </row>
    <row r="401" spans="1:9" ht="39.6" hidden="1">
      <c r="A401" s="111" t="e">
        <f>COUNTIF(#REF!,'CPU (2)'!B401)</f>
        <v>#REF!</v>
      </c>
      <c r="B401" s="152">
        <v>87331</v>
      </c>
      <c r="C401" s="153" t="s">
        <v>1054</v>
      </c>
      <c r="D401" s="152" t="s">
        <v>246</v>
      </c>
      <c r="E401" s="152" t="s">
        <v>519</v>
      </c>
      <c r="F401" s="154">
        <v>419.1</v>
      </c>
      <c r="G401" s="154">
        <v>414.83</v>
      </c>
      <c r="H401" s="152" t="s">
        <v>493</v>
      </c>
      <c r="I401" s="155">
        <v>41974</v>
      </c>
    </row>
    <row r="402" spans="1:9" ht="39.6" hidden="1">
      <c r="A402" s="111" t="e">
        <f>COUNTIF(#REF!,'CPU (2)'!B402)</f>
        <v>#REF!</v>
      </c>
      <c r="B402" s="152">
        <v>87332</v>
      </c>
      <c r="C402" s="153" t="s">
        <v>1055</v>
      </c>
      <c r="D402" s="152" t="s">
        <v>246</v>
      </c>
      <c r="E402" s="152" t="s">
        <v>519</v>
      </c>
      <c r="F402" s="154">
        <v>391.94</v>
      </c>
      <c r="G402" s="154">
        <v>389.22</v>
      </c>
      <c r="H402" s="152" t="s">
        <v>493</v>
      </c>
      <c r="I402" s="155">
        <v>41974</v>
      </c>
    </row>
    <row r="403" spans="1:9" ht="26.4" hidden="1">
      <c r="A403" s="111" t="e">
        <f>COUNTIF(#REF!,'CPU (2)'!B403)</f>
        <v>#REF!</v>
      </c>
      <c r="B403" s="152">
        <v>87369</v>
      </c>
      <c r="C403" s="153" t="s">
        <v>1056</v>
      </c>
      <c r="D403" s="152" t="s">
        <v>246</v>
      </c>
      <c r="E403" s="152" t="s">
        <v>519</v>
      </c>
      <c r="F403" s="154">
        <v>485.08</v>
      </c>
      <c r="G403" s="154">
        <v>472.37</v>
      </c>
      <c r="H403" s="152" t="s">
        <v>493</v>
      </c>
      <c r="I403" s="155">
        <v>41974</v>
      </c>
    </row>
    <row r="404" spans="1:9" ht="39.6" hidden="1">
      <c r="A404" s="111" t="e">
        <f>COUNTIF(#REF!,'CPU (2)'!B404)</f>
        <v>#REF!</v>
      </c>
      <c r="B404" s="152">
        <v>87292</v>
      </c>
      <c r="C404" s="153" t="s">
        <v>1057</v>
      </c>
      <c r="D404" s="152" t="s">
        <v>246</v>
      </c>
      <c r="E404" s="152" t="s">
        <v>519</v>
      </c>
      <c r="F404" s="154">
        <v>417.84</v>
      </c>
      <c r="G404" s="154">
        <v>411.95</v>
      </c>
      <c r="H404" s="152" t="s">
        <v>493</v>
      </c>
      <c r="I404" s="155">
        <v>41974</v>
      </c>
    </row>
    <row r="405" spans="1:9" ht="39.6" hidden="1">
      <c r="A405" s="111" t="e">
        <f>COUNTIF(#REF!,'CPU (2)'!B405)</f>
        <v>#REF!</v>
      </c>
      <c r="B405" s="152">
        <v>87335</v>
      </c>
      <c r="C405" s="153" t="s">
        <v>1058</v>
      </c>
      <c r="D405" s="152" t="s">
        <v>246</v>
      </c>
      <c r="E405" s="152" t="s">
        <v>519</v>
      </c>
      <c r="F405" s="154">
        <v>408.52</v>
      </c>
      <c r="G405" s="154">
        <v>405.14</v>
      </c>
      <c r="H405" s="152" t="s">
        <v>493</v>
      </c>
      <c r="I405" s="155">
        <v>41974</v>
      </c>
    </row>
    <row r="406" spans="1:9" ht="39.6" hidden="1">
      <c r="A406" s="111" t="e">
        <f>COUNTIF(#REF!,'CPU (2)'!B406)</f>
        <v>#REF!</v>
      </c>
      <c r="B406" s="152">
        <v>87336</v>
      </c>
      <c r="C406" s="153" t="s">
        <v>1059</v>
      </c>
      <c r="D406" s="152" t="s">
        <v>246</v>
      </c>
      <c r="E406" s="152" t="s">
        <v>519</v>
      </c>
      <c r="F406" s="154">
        <v>394.83</v>
      </c>
      <c r="G406" s="154">
        <v>392.33</v>
      </c>
      <c r="H406" s="152" t="s">
        <v>493</v>
      </c>
      <c r="I406" s="155">
        <v>41974</v>
      </c>
    </row>
    <row r="407" spans="1:9" ht="26.4" hidden="1">
      <c r="A407" s="111" t="e">
        <f>COUNTIF(#REF!,'CPU (2)'!B407)</f>
        <v>#REF!</v>
      </c>
      <c r="B407" s="152">
        <v>87370</v>
      </c>
      <c r="C407" s="153" t="s">
        <v>1060</v>
      </c>
      <c r="D407" s="152" t="s">
        <v>246</v>
      </c>
      <c r="E407" s="152" t="s">
        <v>519</v>
      </c>
      <c r="F407" s="154">
        <v>462.78</v>
      </c>
      <c r="G407" s="154">
        <v>450.04</v>
      </c>
      <c r="H407" s="152" t="s">
        <v>493</v>
      </c>
      <c r="I407" s="155">
        <v>41974</v>
      </c>
    </row>
    <row r="408" spans="1:9" ht="39.6" hidden="1">
      <c r="A408" s="111" t="e">
        <f>COUNTIF(#REF!,'CPU (2)'!B408)</f>
        <v>#REF!</v>
      </c>
      <c r="B408" s="152">
        <v>87294</v>
      </c>
      <c r="C408" s="153" t="s">
        <v>1061</v>
      </c>
      <c r="D408" s="152" t="s">
        <v>246</v>
      </c>
      <c r="E408" s="152" t="s">
        <v>519</v>
      </c>
      <c r="F408" s="154">
        <v>393.52</v>
      </c>
      <c r="G408" s="154">
        <v>387.87</v>
      </c>
      <c r="H408" s="152" t="s">
        <v>493</v>
      </c>
      <c r="I408" s="155">
        <v>41974</v>
      </c>
    </row>
    <row r="409" spans="1:9" ht="39.6" hidden="1">
      <c r="A409" s="111" t="e">
        <f>COUNTIF(#REF!,'CPU (2)'!B409)</f>
        <v>#REF!</v>
      </c>
      <c r="B409" s="152">
        <v>87337</v>
      </c>
      <c r="C409" s="153" t="s">
        <v>1062</v>
      </c>
      <c r="D409" s="152" t="s">
        <v>246</v>
      </c>
      <c r="E409" s="152" t="s">
        <v>519</v>
      </c>
      <c r="F409" s="154">
        <v>385.63</v>
      </c>
      <c r="G409" s="154">
        <v>382.31</v>
      </c>
      <c r="H409" s="152" t="s">
        <v>493</v>
      </c>
      <c r="I409" s="155">
        <v>41974</v>
      </c>
    </row>
    <row r="410" spans="1:9" ht="39.6" hidden="1">
      <c r="A410" s="111" t="e">
        <f>COUNTIF(#REF!,'CPU (2)'!B410)</f>
        <v>#REF!</v>
      </c>
      <c r="B410" s="152">
        <v>88715</v>
      </c>
      <c r="C410" s="153" t="s">
        <v>1063</v>
      </c>
      <c r="D410" s="152" t="s">
        <v>246</v>
      </c>
      <c r="E410" s="152" t="s">
        <v>519</v>
      </c>
      <c r="F410" s="154">
        <v>393.31</v>
      </c>
      <c r="G410" s="154">
        <v>387.68</v>
      </c>
      <c r="H410" s="152" t="s">
        <v>493</v>
      </c>
      <c r="I410" s="155">
        <v>41974</v>
      </c>
    </row>
    <row r="411" spans="1:9" ht="26.4" hidden="1">
      <c r="A411" s="111" t="e">
        <f>COUNTIF(#REF!,'CPU (2)'!B411)</f>
        <v>#REF!</v>
      </c>
      <c r="B411" s="152">
        <v>87380</v>
      </c>
      <c r="C411" s="153" t="s">
        <v>1064</v>
      </c>
      <c r="D411" s="152" t="s">
        <v>246</v>
      </c>
      <c r="E411" s="152" t="s">
        <v>519</v>
      </c>
      <c r="F411" s="154">
        <v>1796.71</v>
      </c>
      <c r="G411" s="154">
        <v>1784.71</v>
      </c>
      <c r="H411" s="152" t="s">
        <v>493</v>
      </c>
      <c r="I411" s="155">
        <v>41974</v>
      </c>
    </row>
    <row r="412" spans="1:9" ht="39.6" hidden="1">
      <c r="A412" s="111" t="e">
        <f>COUNTIF(#REF!,'CPU (2)'!B412)</f>
        <v>#REF!</v>
      </c>
      <c r="B412" s="152">
        <v>87322</v>
      </c>
      <c r="C412" s="153" t="s">
        <v>1065</v>
      </c>
      <c r="D412" s="152" t="s">
        <v>246</v>
      </c>
      <c r="E412" s="152" t="s">
        <v>519</v>
      </c>
      <c r="F412" s="154">
        <v>1740.36</v>
      </c>
      <c r="G412" s="154">
        <v>1735</v>
      </c>
      <c r="H412" s="152" t="s">
        <v>493</v>
      </c>
      <c r="I412" s="155">
        <v>41974</v>
      </c>
    </row>
    <row r="413" spans="1:9" ht="39.6" hidden="1">
      <c r="A413" s="111" t="e">
        <f>COUNTIF(#REF!,'CPU (2)'!B413)</f>
        <v>#REF!</v>
      </c>
      <c r="B413" s="152">
        <v>87323</v>
      </c>
      <c r="C413" s="153" t="s">
        <v>1066</v>
      </c>
      <c r="D413" s="152" t="s">
        <v>246</v>
      </c>
      <c r="E413" s="152" t="s">
        <v>519</v>
      </c>
      <c r="F413" s="154">
        <v>1731.37</v>
      </c>
      <c r="G413" s="154">
        <v>1726.79</v>
      </c>
      <c r="H413" s="152" t="s">
        <v>493</v>
      </c>
      <c r="I413" s="155">
        <v>41974</v>
      </c>
    </row>
    <row r="414" spans="1:9" ht="39.6" hidden="1">
      <c r="A414" s="111" t="e">
        <f>COUNTIF(#REF!,'CPU (2)'!B414)</f>
        <v>#REF!</v>
      </c>
      <c r="B414" s="152">
        <v>87360</v>
      </c>
      <c r="C414" s="153" t="s">
        <v>1067</v>
      </c>
      <c r="D414" s="152" t="s">
        <v>246</v>
      </c>
      <c r="E414" s="152" t="s">
        <v>519</v>
      </c>
      <c r="F414" s="154">
        <v>1721.63</v>
      </c>
      <c r="G414" s="154">
        <v>1716.9</v>
      </c>
      <c r="H414" s="152" t="s">
        <v>493</v>
      </c>
      <c r="I414" s="155">
        <v>41974</v>
      </c>
    </row>
    <row r="415" spans="1:9" ht="39.6" hidden="1">
      <c r="A415" s="111" t="e">
        <f>COUNTIF(#REF!,'CPU (2)'!B415)</f>
        <v>#REF!</v>
      </c>
      <c r="B415" s="152">
        <v>87361</v>
      </c>
      <c r="C415" s="153" t="s">
        <v>1068</v>
      </c>
      <c r="D415" s="152" t="s">
        <v>246</v>
      </c>
      <c r="E415" s="152" t="s">
        <v>519</v>
      </c>
      <c r="F415" s="154">
        <v>1702.46</v>
      </c>
      <c r="G415" s="154">
        <v>1699.62</v>
      </c>
      <c r="H415" s="152" t="s">
        <v>493</v>
      </c>
      <c r="I415" s="155">
        <v>41974</v>
      </c>
    </row>
    <row r="416" spans="1:9" ht="39.6" hidden="1">
      <c r="A416" s="111" t="e">
        <f>COUNTIF(#REF!,'CPU (2)'!B416)</f>
        <v>#REF!</v>
      </c>
      <c r="B416" s="152">
        <v>87362</v>
      </c>
      <c r="C416" s="153" t="s">
        <v>1069</v>
      </c>
      <c r="D416" s="152" t="s">
        <v>246</v>
      </c>
      <c r="E416" s="152" t="s">
        <v>519</v>
      </c>
      <c r="F416" s="154">
        <v>1699.53</v>
      </c>
      <c r="G416" s="154">
        <v>1697.13</v>
      </c>
      <c r="H416" s="152" t="s">
        <v>493</v>
      </c>
      <c r="I416" s="155">
        <v>41974</v>
      </c>
    </row>
    <row r="417" spans="1:11" ht="26.4" hidden="1">
      <c r="A417" s="111" t="e">
        <f>COUNTIF(#REF!,'CPU (2)'!B417)</f>
        <v>#REF!</v>
      </c>
      <c r="B417" s="152">
        <v>87377</v>
      </c>
      <c r="C417" s="153" t="s">
        <v>1070</v>
      </c>
      <c r="D417" s="152" t="s">
        <v>246</v>
      </c>
      <c r="E417" s="152" t="s">
        <v>519</v>
      </c>
      <c r="F417" s="154">
        <v>428.28</v>
      </c>
      <c r="G417" s="154">
        <v>416.11</v>
      </c>
      <c r="H417" s="152" t="s">
        <v>493</v>
      </c>
      <c r="I417" s="155">
        <v>41974</v>
      </c>
    </row>
    <row r="418" spans="1:11" ht="26.4" hidden="1">
      <c r="A418" s="111" t="e">
        <f>COUNTIF(#REF!,'CPU (2)'!B418)</f>
        <v>#REF!</v>
      </c>
      <c r="B418" s="152">
        <v>87313</v>
      </c>
      <c r="C418" s="153" t="s">
        <v>1071</v>
      </c>
      <c r="D418" s="152" t="s">
        <v>246</v>
      </c>
      <c r="E418" s="152" t="s">
        <v>519</v>
      </c>
      <c r="F418" s="154">
        <v>355.44</v>
      </c>
      <c r="G418" s="154">
        <v>350.13</v>
      </c>
      <c r="H418" s="152" t="s">
        <v>493</v>
      </c>
      <c r="I418" s="155">
        <v>41974</v>
      </c>
    </row>
    <row r="419" spans="1:11" ht="26.4" hidden="1">
      <c r="A419" s="111" t="e">
        <f>COUNTIF(#REF!,'CPU (2)'!B419)</f>
        <v>#REF!</v>
      </c>
      <c r="B419" s="152">
        <v>87314</v>
      </c>
      <c r="C419" s="153" t="s">
        <v>1072</v>
      </c>
      <c r="D419" s="152" t="s">
        <v>246</v>
      </c>
      <c r="E419" s="152" t="s">
        <v>519</v>
      </c>
      <c r="F419" s="154">
        <v>352.39</v>
      </c>
      <c r="G419" s="154">
        <v>347.81</v>
      </c>
      <c r="H419" s="152" t="s">
        <v>493</v>
      </c>
      <c r="I419" s="155">
        <v>41974</v>
      </c>
    </row>
    <row r="420" spans="1:11" ht="39.6" hidden="1">
      <c r="A420" s="111" t="e">
        <f>COUNTIF(#REF!,'CPU (2)'!B420)</f>
        <v>#REF!</v>
      </c>
      <c r="B420" s="152">
        <v>87352</v>
      </c>
      <c r="C420" s="153" t="s">
        <v>1073</v>
      </c>
      <c r="D420" s="152" t="s">
        <v>246</v>
      </c>
      <c r="E420" s="152" t="s">
        <v>519</v>
      </c>
      <c r="F420" s="154">
        <v>390.81</v>
      </c>
      <c r="G420" s="154">
        <v>385.23</v>
      </c>
      <c r="H420" s="152" t="s">
        <v>493</v>
      </c>
      <c r="I420" s="155">
        <v>41974</v>
      </c>
    </row>
    <row r="421" spans="1:11" ht="39.6" hidden="1">
      <c r="A421" s="111" t="e">
        <f>COUNTIF(#REF!,'CPU (2)'!B421)</f>
        <v>#REF!</v>
      </c>
      <c r="B421" s="152">
        <v>87353</v>
      </c>
      <c r="C421" s="153" t="s">
        <v>1074</v>
      </c>
      <c r="D421" s="152" t="s">
        <v>246</v>
      </c>
      <c r="E421" s="152" t="s">
        <v>519</v>
      </c>
      <c r="F421" s="154">
        <v>354.66</v>
      </c>
      <c r="G421" s="154">
        <v>351.37</v>
      </c>
      <c r="H421" s="152" t="s">
        <v>493</v>
      </c>
      <c r="I421" s="155">
        <v>41974</v>
      </c>
    </row>
    <row r="422" spans="1:11" ht="39.6" hidden="1">
      <c r="A422" s="111" t="e">
        <f>COUNTIF(#REF!,'CPU (2)'!B422)</f>
        <v>#REF!</v>
      </c>
      <c r="B422" s="152">
        <v>87354</v>
      </c>
      <c r="C422" s="153" t="s">
        <v>1075</v>
      </c>
      <c r="D422" s="152" t="s">
        <v>246</v>
      </c>
      <c r="E422" s="152" t="s">
        <v>519</v>
      </c>
      <c r="F422" s="154">
        <v>338.64</v>
      </c>
      <c r="G422" s="154">
        <v>336.34</v>
      </c>
      <c r="H422" s="152" t="s">
        <v>493</v>
      </c>
      <c r="I422" s="155">
        <v>41974</v>
      </c>
    </row>
    <row r="423" spans="1:11" ht="26.4" hidden="1">
      <c r="A423" s="111" t="e">
        <f>COUNTIF(#REF!,'CPU (2)'!B423)</f>
        <v>#REF!</v>
      </c>
      <c r="B423" s="152">
        <v>87372</v>
      </c>
      <c r="C423" s="153" t="s">
        <v>1076</v>
      </c>
      <c r="D423" s="152" t="s">
        <v>246</v>
      </c>
      <c r="E423" s="152" t="s">
        <v>519</v>
      </c>
      <c r="F423" s="154">
        <v>567.16</v>
      </c>
      <c r="G423" s="154">
        <v>554.28</v>
      </c>
      <c r="H423" s="152" t="s">
        <v>493</v>
      </c>
      <c r="I423" s="155">
        <v>41974</v>
      </c>
    </row>
    <row r="424" spans="1:11" ht="26.4" hidden="1">
      <c r="A424" s="111" t="e">
        <f>COUNTIF(#REF!,'CPU (2)'!B424)</f>
        <v>#REF!</v>
      </c>
      <c r="B424" s="152">
        <v>87298</v>
      </c>
      <c r="C424" s="153" t="s">
        <v>1077</v>
      </c>
      <c r="D424" s="152" t="s">
        <v>246</v>
      </c>
      <c r="E424" s="152" t="s">
        <v>519</v>
      </c>
      <c r="F424" s="154">
        <v>501.79</v>
      </c>
      <c r="G424" s="154">
        <v>495.48</v>
      </c>
      <c r="H424" s="152" t="s">
        <v>493</v>
      </c>
      <c r="I424" s="155">
        <v>41974</v>
      </c>
    </row>
    <row r="425" spans="1:11" ht="26.4" hidden="1">
      <c r="A425" s="111" t="e">
        <f>COUNTIF(#REF!,'CPU (2)'!B425)</f>
        <v>#REF!</v>
      </c>
      <c r="B425" s="152">
        <v>87299</v>
      </c>
      <c r="C425" s="153" t="s">
        <v>1078</v>
      </c>
      <c r="D425" s="152" t="s">
        <v>246</v>
      </c>
      <c r="E425" s="152" t="s">
        <v>519</v>
      </c>
      <c r="F425" s="154">
        <v>492.66</v>
      </c>
      <c r="G425" s="154">
        <v>487.66</v>
      </c>
      <c r="H425" s="152" t="s">
        <v>493</v>
      </c>
      <c r="I425" s="155">
        <v>41974</v>
      </c>
    </row>
    <row r="426" spans="1:11" ht="26.4" hidden="1">
      <c r="A426" s="111" t="e">
        <f>COUNTIF(#REF!,'CPU (2)'!B426)</f>
        <v>#REF!</v>
      </c>
      <c r="B426" s="152">
        <v>87339</v>
      </c>
      <c r="C426" s="153" t="s">
        <v>1079</v>
      </c>
      <c r="D426" s="152" t="s">
        <v>246</v>
      </c>
      <c r="E426" s="152" t="s">
        <v>519</v>
      </c>
      <c r="F426" s="154">
        <v>548.13</v>
      </c>
      <c r="G426" s="154">
        <v>540.95000000000005</v>
      </c>
      <c r="H426" s="152" t="s">
        <v>493</v>
      </c>
      <c r="I426" s="155">
        <v>41974</v>
      </c>
    </row>
    <row r="427" spans="1:11" ht="26.4" hidden="1">
      <c r="A427" s="111" t="e">
        <f>COUNTIF(#REF!,'CPU (2)'!B427)</f>
        <v>#REF!</v>
      </c>
      <c r="B427" s="152">
        <v>87340</v>
      </c>
      <c r="C427" s="153" t="s">
        <v>1080</v>
      </c>
      <c r="D427" s="152" t="s">
        <v>246</v>
      </c>
      <c r="E427" s="152" t="s">
        <v>519</v>
      </c>
      <c r="F427" s="154">
        <v>486.96</v>
      </c>
      <c r="G427" s="154">
        <v>483.63</v>
      </c>
      <c r="H427" s="152" t="s">
        <v>493</v>
      </c>
      <c r="I427" s="155">
        <v>41974</v>
      </c>
    </row>
    <row r="428" spans="1:11" ht="26.4" hidden="1">
      <c r="A428" s="111" t="e">
        <f>COUNTIF(#REF!,'CPU (2)'!B428)</f>
        <v>#REF!</v>
      </c>
      <c r="B428" s="152">
        <v>87341</v>
      </c>
      <c r="C428" s="153" t="s">
        <v>1081</v>
      </c>
      <c r="D428" s="152" t="s">
        <v>246</v>
      </c>
      <c r="E428" s="152" t="s">
        <v>519</v>
      </c>
      <c r="F428" s="154">
        <v>476.1</v>
      </c>
      <c r="G428" s="154">
        <v>473.46</v>
      </c>
      <c r="H428" s="152" t="s">
        <v>493</v>
      </c>
      <c r="I428" s="155">
        <v>41974</v>
      </c>
    </row>
    <row r="429" spans="1:11">
      <c r="B429"/>
      <c r="C429"/>
      <c r="D429"/>
      <c r="E429"/>
      <c r="F429"/>
      <c r="G429"/>
      <c r="H429"/>
      <c r="I429" s="155"/>
    </row>
    <row r="430" spans="1:11">
      <c r="A430" s="111" t="e">
        <f>COUNTIF(#REF!,'CPU (2)'!B430)</f>
        <v>#REF!</v>
      </c>
      <c r="B430" s="148">
        <v>88629</v>
      </c>
      <c r="C430" s="149" t="s">
        <v>578</v>
      </c>
      <c r="D430" s="148" t="s">
        <v>246</v>
      </c>
      <c r="E430" s="148" t="s">
        <v>519</v>
      </c>
      <c r="F430" s="150">
        <v>481.23</v>
      </c>
      <c r="G430" s="150">
        <v>467.3</v>
      </c>
      <c r="H430" s="148" t="s">
        <v>493</v>
      </c>
      <c r="I430" s="268">
        <v>41974</v>
      </c>
      <c r="J430" s="163">
        <f>SUM(J432:J434)</f>
        <v>467.29771999999997</v>
      </c>
      <c r="K430" s="164">
        <f>J430-G430</f>
        <v>-2.2800000000415821E-3</v>
      </c>
    </row>
    <row r="431" spans="1:11" ht="26.4">
      <c r="B431" s="458" t="s">
        <v>268</v>
      </c>
      <c r="C431" s="458" t="s">
        <v>5</v>
      </c>
      <c r="D431" s="458" t="s">
        <v>223</v>
      </c>
      <c r="E431" s="458" t="s">
        <v>266</v>
      </c>
      <c r="F431" s="458" t="s">
        <v>494</v>
      </c>
      <c r="G431" s="458" t="s">
        <v>495</v>
      </c>
      <c r="H431" s="458" t="s">
        <v>496</v>
      </c>
      <c r="I431" s="458" t="s">
        <v>497</v>
      </c>
      <c r="J431" s="458" t="s">
        <v>498</v>
      </c>
    </row>
    <row r="432" spans="1:11" ht="12.75" customHeight="1">
      <c r="B432" s="145">
        <v>88297</v>
      </c>
      <c r="C432" s="196" t="str">
        <f>VLOOKUP(B432,SERVIÇOS_SINAPI_12_14!$A$2:$H$5049,2,0)</f>
        <v>OPERADOR DE MÁQUINAS E EQUIPAMENTOS COM ENCARGOS COMPLEMENTARES</v>
      </c>
      <c r="D432" s="260" t="s">
        <v>246</v>
      </c>
      <c r="E432" s="189" t="str">
        <f>VLOOKUP(B432,SERVIÇOS_SINAPI_12_14!$A$2:$H$5049,4,0)</f>
        <v>H</v>
      </c>
      <c r="F432" s="184">
        <v>15.63</v>
      </c>
      <c r="G432" s="191">
        <f>VLOOKUP(B432,SERVIÇOS_SINAPI_12_14!$A$2:$H$5049,6,0)</f>
        <v>13.98</v>
      </c>
      <c r="H432" s="208">
        <v>8.484</v>
      </c>
      <c r="I432" s="184">
        <v>132.54</v>
      </c>
      <c r="J432" s="194">
        <f t="shared" ref="J432:J434" si="7">H432*G432</f>
        <v>118.60632</v>
      </c>
    </row>
    <row r="433" spans="1:10">
      <c r="B433" s="145">
        <v>370</v>
      </c>
      <c r="C433" s="183" t="str">
        <f>VLOOKUP(B433,INSUMOS_SINAPI_12_14!$A$2:$H$5049,2,0)</f>
        <v>AREIA MEDIA - POSTO JAZIDA/FORNECEDOR (SEM FRETE)</v>
      </c>
      <c r="D433" s="113" t="s">
        <v>235</v>
      </c>
      <c r="E433" s="121" t="str">
        <f>VLOOKUP(B433,INSUMOS_SINAPI_12_14!$A$2:$H$5049,4,0)</f>
        <v>M³</v>
      </c>
      <c r="F433" s="115">
        <v>57.5</v>
      </c>
      <c r="G433" s="162">
        <f>VLOOKUP(B433,INSUMOS_SINAPI_12_14!$A$2:$H$5049,6,0)</f>
        <v>57.5</v>
      </c>
      <c r="H433" s="113">
        <v>1.1499999999999999</v>
      </c>
      <c r="I433" s="115">
        <v>66.13</v>
      </c>
      <c r="J433" s="180">
        <f t="shared" si="7"/>
        <v>66.125</v>
      </c>
    </row>
    <row r="434" spans="1:10">
      <c r="B434" s="145">
        <v>1379</v>
      </c>
      <c r="C434" s="183" t="str">
        <f>VLOOKUP(B434,INSUMOS_SINAPI_12_14!$A$2:$H$5049,2,0)</f>
        <v>CIMENTO PORTLAND COMPOSTO CP II-32</v>
      </c>
      <c r="D434" s="113" t="s">
        <v>235</v>
      </c>
      <c r="E434" s="121" t="str">
        <f>VLOOKUP(B434,INSUMOS_SINAPI_12_14!$A$2:$H$5049,4,0)</f>
        <v>KG</v>
      </c>
      <c r="F434" s="115">
        <v>0.64</v>
      </c>
      <c r="G434" s="162">
        <f>VLOOKUP(B434,INSUMOS_SINAPI_12_14!$A$2:$H$5049,6,0)</f>
        <v>0.64</v>
      </c>
      <c r="H434" s="113">
        <v>441.51</v>
      </c>
      <c r="I434" s="115">
        <v>282.57</v>
      </c>
      <c r="J434" s="180">
        <f t="shared" si="7"/>
        <v>282.56639999999999</v>
      </c>
    </row>
    <row r="435" spans="1:10">
      <c r="B435"/>
      <c r="C435"/>
      <c r="D435"/>
      <c r="E435"/>
      <c r="F435"/>
      <c r="G435"/>
      <c r="H435"/>
      <c r="I435" s="155"/>
    </row>
    <row r="436" spans="1:10">
      <c r="B436"/>
      <c r="C436"/>
      <c r="D436"/>
      <c r="E436"/>
      <c r="F436"/>
      <c r="G436"/>
      <c r="H436"/>
      <c r="I436" s="155"/>
    </row>
    <row r="437" spans="1:10">
      <c r="B437"/>
      <c r="C437"/>
      <c r="D437"/>
      <c r="E437"/>
      <c r="F437"/>
      <c r="G437"/>
      <c r="H437"/>
      <c r="I437" s="155"/>
    </row>
    <row r="438" spans="1:10" ht="26.4" hidden="1">
      <c r="A438" s="111" t="e">
        <f>COUNTIF(#REF!,'CPU (2)'!B438)</f>
        <v>#REF!</v>
      </c>
      <c r="B438" s="152">
        <v>88628</v>
      </c>
      <c r="C438" s="153" t="s">
        <v>1082</v>
      </c>
      <c r="D438" s="152" t="s">
        <v>246</v>
      </c>
      <c r="E438" s="152" t="s">
        <v>519</v>
      </c>
      <c r="F438" s="154">
        <v>403.61</v>
      </c>
      <c r="G438" s="154">
        <v>397.99</v>
      </c>
      <c r="H438" s="152" t="s">
        <v>493</v>
      </c>
      <c r="I438" s="155">
        <v>41974</v>
      </c>
    </row>
    <row r="439" spans="1:10" ht="26.4" hidden="1">
      <c r="A439" s="111" t="e">
        <f>COUNTIF(#REF!,'CPU (2)'!B439)</f>
        <v>#REF!</v>
      </c>
      <c r="B439" s="152">
        <v>87371</v>
      </c>
      <c r="C439" s="153" t="s">
        <v>1083</v>
      </c>
      <c r="D439" s="152" t="s">
        <v>246</v>
      </c>
      <c r="E439" s="152" t="s">
        <v>519</v>
      </c>
      <c r="F439" s="154">
        <v>456.66</v>
      </c>
      <c r="G439" s="154">
        <v>444.09</v>
      </c>
      <c r="H439" s="152" t="s">
        <v>493</v>
      </c>
      <c r="I439" s="155">
        <v>41974</v>
      </c>
    </row>
    <row r="440" spans="1:10" ht="39.6" hidden="1">
      <c r="A440" s="111" t="e">
        <f>COUNTIF(#REF!,'CPU (2)'!B440)</f>
        <v>#REF!</v>
      </c>
      <c r="B440" s="152">
        <v>87295</v>
      </c>
      <c r="C440" s="153" t="s">
        <v>1084</v>
      </c>
      <c r="D440" s="152" t="s">
        <v>246</v>
      </c>
      <c r="E440" s="152" t="s">
        <v>519</v>
      </c>
      <c r="F440" s="154">
        <v>396.24</v>
      </c>
      <c r="G440" s="154">
        <v>389.39</v>
      </c>
      <c r="H440" s="152" t="s">
        <v>493</v>
      </c>
      <c r="I440" s="155">
        <v>41974</v>
      </c>
    </row>
    <row r="441" spans="1:10" ht="39.6" hidden="1">
      <c r="A441" s="111" t="e">
        <f>COUNTIF(#REF!,'CPU (2)'!B441)</f>
        <v>#REF!</v>
      </c>
      <c r="B441" s="152">
        <v>87296</v>
      </c>
      <c r="C441" s="153" t="s">
        <v>1085</v>
      </c>
      <c r="D441" s="152" t="s">
        <v>246</v>
      </c>
      <c r="E441" s="152" t="s">
        <v>519</v>
      </c>
      <c r="F441" s="154">
        <v>384.37</v>
      </c>
      <c r="G441" s="154">
        <v>379.38</v>
      </c>
      <c r="H441" s="152" t="s">
        <v>493</v>
      </c>
      <c r="I441" s="155">
        <v>41974</v>
      </c>
    </row>
    <row r="442" spans="1:10" ht="39.6" hidden="1">
      <c r="A442" s="111" t="e">
        <f>COUNTIF(#REF!,'CPU (2)'!B442)</f>
        <v>#REF!</v>
      </c>
      <c r="B442" s="152">
        <v>87338</v>
      </c>
      <c r="C442" s="153" t="s">
        <v>1086</v>
      </c>
      <c r="D442" s="152" t="s">
        <v>246</v>
      </c>
      <c r="E442" s="152" t="s">
        <v>519</v>
      </c>
      <c r="F442" s="154">
        <v>375.38</v>
      </c>
      <c r="G442" s="154">
        <v>372.44</v>
      </c>
      <c r="H442" s="152" t="s">
        <v>493</v>
      </c>
      <c r="I442" s="155">
        <v>41974</v>
      </c>
    </row>
    <row r="443" spans="1:10" ht="26.4" hidden="1">
      <c r="A443" s="111" t="e">
        <f>COUNTIF(#REF!,'CPU (2)'!B443)</f>
        <v>#REF!</v>
      </c>
      <c r="B443" s="152">
        <v>87381</v>
      </c>
      <c r="C443" s="153" t="s">
        <v>1087</v>
      </c>
      <c r="D443" s="152" t="s">
        <v>246</v>
      </c>
      <c r="E443" s="152" t="s">
        <v>519</v>
      </c>
      <c r="F443" s="154">
        <v>1754.41</v>
      </c>
      <c r="G443" s="154">
        <v>1742.31</v>
      </c>
      <c r="H443" s="152" t="s">
        <v>493</v>
      </c>
      <c r="I443" s="155">
        <v>41974</v>
      </c>
    </row>
    <row r="444" spans="1:10" ht="39.6" hidden="1">
      <c r="A444" s="111" t="e">
        <f>COUNTIF(#REF!,'CPU (2)'!B444)</f>
        <v>#REF!</v>
      </c>
      <c r="B444" s="152">
        <v>87325</v>
      </c>
      <c r="C444" s="153" t="s">
        <v>1088</v>
      </c>
      <c r="D444" s="152" t="s">
        <v>246</v>
      </c>
      <c r="E444" s="152" t="s">
        <v>519</v>
      </c>
      <c r="F444" s="154">
        <v>1693.98</v>
      </c>
      <c r="G444" s="154">
        <v>1688.07</v>
      </c>
      <c r="H444" s="152" t="s">
        <v>493</v>
      </c>
      <c r="I444" s="155">
        <v>41974</v>
      </c>
    </row>
    <row r="445" spans="1:10" ht="39.6" hidden="1">
      <c r="A445" s="111" t="e">
        <f>COUNTIF(#REF!,'CPU (2)'!B445)</f>
        <v>#REF!</v>
      </c>
      <c r="B445" s="152">
        <v>87326</v>
      </c>
      <c r="C445" s="153" t="s">
        <v>1089</v>
      </c>
      <c r="D445" s="152" t="s">
        <v>246</v>
      </c>
      <c r="E445" s="152" t="s">
        <v>519</v>
      </c>
      <c r="F445" s="154">
        <v>1690.95</v>
      </c>
      <c r="G445" s="154">
        <v>1686.05</v>
      </c>
      <c r="H445" s="152" t="s">
        <v>493</v>
      </c>
      <c r="I445" s="155">
        <v>41974</v>
      </c>
    </row>
    <row r="446" spans="1:10" ht="39.6" hidden="1">
      <c r="A446" s="111" t="e">
        <f>COUNTIF(#REF!,'CPU (2)'!B446)</f>
        <v>#REF!</v>
      </c>
      <c r="B446" s="152">
        <v>87363</v>
      </c>
      <c r="C446" s="153" t="s">
        <v>1090</v>
      </c>
      <c r="D446" s="152" t="s">
        <v>246</v>
      </c>
      <c r="E446" s="152" t="s">
        <v>519</v>
      </c>
      <c r="F446" s="154">
        <v>1680.98</v>
      </c>
      <c r="G446" s="154">
        <v>1676.79</v>
      </c>
      <c r="H446" s="152" t="s">
        <v>493</v>
      </c>
      <c r="I446" s="155">
        <v>41974</v>
      </c>
    </row>
    <row r="447" spans="1:10" ht="39.6" hidden="1">
      <c r="A447" s="111" t="e">
        <f>COUNTIF(#REF!,'CPU (2)'!B447)</f>
        <v>#REF!</v>
      </c>
      <c r="B447" s="152">
        <v>87364</v>
      </c>
      <c r="C447" s="153" t="s">
        <v>1091</v>
      </c>
      <c r="D447" s="152" t="s">
        <v>246</v>
      </c>
      <c r="E447" s="152" t="s">
        <v>519</v>
      </c>
      <c r="F447" s="154">
        <v>1654.74</v>
      </c>
      <c r="G447" s="154">
        <v>1652.19</v>
      </c>
      <c r="H447" s="152" t="s">
        <v>493</v>
      </c>
      <c r="I447" s="155">
        <v>41974</v>
      </c>
    </row>
    <row r="448" spans="1:10" ht="26.4" hidden="1">
      <c r="A448" s="111" t="e">
        <f>COUNTIF(#REF!,'CPU (2)'!B448)</f>
        <v>#REF!</v>
      </c>
      <c r="B448" s="152">
        <v>87378</v>
      </c>
      <c r="C448" s="153" t="s">
        <v>1092</v>
      </c>
      <c r="D448" s="152" t="s">
        <v>246</v>
      </c>
      <c r="E448" s="152" t="s">
        <v>519</v>
      </c>
      <c r="F448" s="154">
        <v>381.16</v>
      </c>
      <c r="G448" s="154">
        <v>368.9</v>
      </c>
      <c r="H448" s="152" t="s">
        <v>493</v>
      </c>
      <c r="I448" s="155">
        <v>41974</v>
      </c>
    </row>
    <row r="449" spans="1:9" ht="26.4" hidden="1">
      <c r="A449" s="111" t="e">
        <f>COUNTIF(#REF!,'CPU (2)'!B449)</f>
        <v>#REF!</v>
      </c>
      <c r="B449" s="152">
        <v>87316</v>
      </c>
      <c r="C449" s="153" t="s">
        <v>1093</v>
      </c>
      <c r="D449" s="152" t="s">
        <v>246</v>
      </c>
      <c r="E449" s="152" t="s">
        <v>519</v>
      </c>
      <c r="F449" s="154">
        <v>310.55</v>
      </c>
      <c r="G449" s="154">
        <v>304.88</v>
      </c>
      <c r="H449" s="152" t="s">
        <v>493</v>
      </c>
      <c r="I449" s="155">
        <v>41974</v>
      </c>
    </row>
    <row r="450" spans="1:9" ht="26.4" hidden="1">
      <c r="A450" s="111" t="e">
        <f>COUNTIF(#REF!,'CPU (2)'!B450)</f>
        <v>#REF!</v>
      </c>
      <c r="B450" s="152">
        <v>87317</v>
      </c>
      <c r="C450" s="153" t="s">
        <v>1094</v>
      </c>
      <c r="D450" s="152" t="s">
        <v>246</v>
      </c>
      <c r="E450" s="152" t="s">
        <v>519</v>
      </c>
      <c r="F450" s="154">
        <v>303.93</v>
      </c>
      <c r="G450" s="154">
        <v>299.37</v>
      </c>
      <c r="H450" s="152" t="s">
        <v>493</v>
      </c>
      <c r="I450" s="155">
        <v>41974</v>
      </c>
    </row>
    <row r="451" spans="1:9" ht="39.6" hidden="1">
      <c r="A451" s="111" t="e">
        <f>COUNTIF(#REF!,'CPU (2)'!B451)</f>
        <v>#REF!</v>
      </c>
      <c r="B451" s="152">
        <v>87355</v>
      </c>
      <c r="C451" s="153" t="s">
        <v>1095</v>
      </c>
      <c r="D451" s="152" t="s">
        <v>246</v>
      </c>
      <c r="E451" s="152" t="s">
        <v>519</v>
      </c>
      <c r="F451" s="154">
        <v>329.54</v>
      </c>
      <c r="G451" s="154">
        <v>324.77999999999997</v>
      </c>
      <c r="H451" s="152" t="s">
        <v>493</v>
      </c>
      <c r="I451" s="155">
        <v>41974</v>
      </c>
    </row>
    <row r="452" spans="1:9" ht="39.6" hidden="1">
      <c r="A452" s="111" t="e">
        <f>COUNTIF(#REF!,'CPU (2)'!B452)</f>
        <v>#REF!</v>
      </c>
      <c r="B452" s="152">
        <v>87356</v>
      </c>
      <c r="C452" s="153" t="s">
        <v>1096</v>
      </c>
      <c r="D452" s="152" t="s">
        <v>246</v>
      </c>
      <c r="E452" s="152" t="s">
        <v>519</v>
      </c>
      <c r="F452" s="154">
        <v>300.32</v>
      </c>
      <c r="G452" s="154">
        <v>297.44</v>
      </c>
      <c r="H452" s="152" t="s">
        <v>493</v>
      </c>
      <c r="I452" s="155">
        <v>41974</v>
      </c>
    </row>
    <row r="453" spans="1:9" ht="39.6" hidden="1">
      <c r="A453" s="111" t="e">
        <f>COUNTIF(#REF!,'CPU (2)'!B453)</f>
        <v>#REF!</v>
      </c>
      <c r="B453" s="152">
        <v>87357</v>
      </c>
      <c r="C453" s="153" t="s">
        <v>1097</v>
      </c>
      <c r="D453" s="152" t="s">
        <v>246</v>
      </c>
      <c r="E453" s="152" t="s">
        <v>519</v>
      </c>
      <c r="F453" s="154">
        <v>294.02</v>
      </c>
      <c r="G453" s="154">
        <v>291.57</v>
      </c>
      <c r="H453" s="152" t="s">
        <v>493</v>
      </c>
      <c r="I453" s="155">
        <v>41974</v>
      </c>
    </row>
    <row r="454" spans="1:9" ht="26.4" hidden="1">
      <c r="A454" s="111" t="e">
        <f>COUNTIF(#REF!,'CPU (2)'!B454)</f>
        <v>#REF!</v>
      </c>
      <c r="B454" s="152">
        <v>87373</v>
      </c>
      <c r="C454" s="153" t="s">
        <v>1098</v>
      </c>
      <c r="D454" s="152" t="s">
        <v>246</v>
      </c>
      <c r="E454" s="152" t="s">
        <v>519</v>
      </c>
      <c r="F454" s="154">
        <v>504.73</v>
      </c>
      <c r="G454" s="154">
        <v>491.89</v>
      </c>
      <c r="H454" s="152" t="s">
        <v>493</v>
      </c>
      <c r="I454" s="155">
        <v>41974</v>
      </c>
    </row>
    <row r="455" spans="1:9" ht="26.4" hidden="1">
      <c r="A455" s="111" t="e">
        <f>COUNTIF(#REF!,'CPU (2)'!B455)</f>
        <v>#REF!</v>
      </c>
      <c r="B455" s="152">
        <v>87301</v>
      </c>
      <c r="C455" s="153" t="s">
        <v>1099</v>
      </c>
      <c r="D455" s="152" t="s">
        <v>246</v>
      </c>
      <c r="E455" s="152" t="s">
        <v>519</v>
      </c>
      <c r="F455" s="154">
        <v>437.26</v>
      </c>
      <c r="G455" s="154">
        <v>431.03</v>
      </c>
      <c r="H455" s="152" t="s">
        <v>493</v>
      </c>
      <c r="I455" s="155">
        <v>41974</v>
      </c>
    </row>
    <row r="456" spans="1:9" ht="26.4" hidden="1">
      <c r="A456" s="111" t="e">
        <f>COUNTIF(#REF!,'CPU (2)'!B456)</f>
        <v>#REF!</v>
      </c>
      <c r="B456" s="152">
        <v>87302</v>
      </c>
      <c r="C456" s="153" t="s">
        <v>1100</v>
      </c>
      <c r="D456" s="152" t="s">
        <v>246</v>
      </c>
      <c r="E456" s="152" t="s">
        <v>519</v>
      </c>
      <c r="F456" s="154">
        <v>429.91</v>
      </c>
      <c r="G456" s="154">
        <v>424.79</v>
      </c>
      <c r="H456" s="152" t="s">
        <v>493</v>
      </c>
      <c r="I456" s="155">
        <v>41974</v>
      </c>
    </row>
    <row r="457" spans="1:9" ht="26.4" hidden="1">
      <c r="A457" s="111" t="e">
        <f>COUNTIF(#REF!,'CPU (2)'!B457)</f>
        <v>#REF!</v>
      </c>
      <c r="B457" s="152">
        <v>87342</v>
      </c>
      <c r="C457" s="153" t="s">
        <v>1101</v>
      </c>
      <c r="D457" s="152" t="s">
        <v>246</v>
      </c>
      <c r="E457" s="152" t="s">
        <v>519</v>
      </c>
      <c r="F457" s="154">
        <v>469.26</v>
      </c>
      <c r="G457" s="154">
        <v>463.12</v>
      </c>
      <c r="H457" s="152" t="s">
        <v>493</v>
      </c>
      <c r="I457" s="155">
        <v>41974</v>
      </c>
    </row>
    <row r="458" spans="1:9" ht="26.4" hidden="1">
      <c r="A458" s="111" t="e">
        <f>COUNTIF(#REF!,'CPU (2)'!B458)</f>
        <v>#REF!</v>
      </c>
      <c r="B458" s="152">
        <v>87343</v>
      </c>
      <c r="C458" s="153" t="s">
        <v>1102</v>
      </c>
      <c r="D458" s="152" t="s">
        <v>246</v>
      </c>
      <c r="E458" s="152" t="s">
        <v>519</v>
      </c>
      <c r="F458" s="154">
        <v>429.47</v>
      </c>
      <c r="G458" s="154">
        <v>425.85</v>
      </c>
      <c r="H458" s="152" t="s">
        <v>493</v>
      </c>
      <c r="I458" s="155">
        <v>41974</v>
      </c>
    </row>
    <row r="459" spans="1:9" ht="26.4" hidden="1">
      <c r="A459" s="111" t="e">
        <f>COUNTIF(#REF!,'CPU (2)'!B459)</f>
        <v>#REF!</v>
      </c>
      <c r="B459" s="152">
        <v>87344</v>
      </c>
      <c r="C459" s="153" t="s">
        <v>1103</v>
      </c>
      <c r="D459" s="152" t="s">
        <v>246</v>
      </c>
      <c r="E459" s="152" t="s">
        <v>519</v>
      </c>
      <c r="F459" s="154">
        <v>414.15</v>
      </c>
      <c r="G459" s="154">
        <v>411.52</v>
      </c>
      <c r="H459" s="152" t="s">
        <v>493</v>
      </c>
      <c r="I459" s="155">
        <v>41974</v>
      </c>
    </row>
    <row r="460" spans="1:9" hidden="1">
      <c r="A460" s="111" t="e">
        <f>COUNTIF(#REF!,'CPU (2)'!B460)</f>
        <v>#REF!</v>
      </c>
      <c r="B460" s="152">
        <v>88631</v>
      </c>
      <c r="C460" s="153" t="s">
        <v>1104</v>
      </c>
      <c r="D460" s="152" t="s">
        <v>246</v>
      </c>
      <c r="E460" s="152" t="s">
        <v>519</v>
      </c>
      <c r="F460" s="154">
        <v>432.21</v>
      </c>
      <c r="G460" s="154">
        <v>418.09</v>
      </c>
      <c r="H460" s="152" t="s">
        <v>493</v>
      </c>
      <c r="I460" s="155">
        <v>41974</v>
      </c>
    </row>
    <row r="461" spans="1:9" ht="26.4" hidden="1">
      <c r="A461" s="111" t="e">
        <f>COUNTIF(#REF!,'CPU (2)'!B461)</f>
        <v>#REF!</v>
      </c>
      <c r="B461" s="152">
        <v>88630</v>
      </c>
      <c r="C461" s="153" t="s">
        <v>1105</v>
      </c>
      <c r="D461" s="152" t="s">
        <v>246</v>
      </c>
      <c r="E461" s="152" t="s">
        <v>519</v>
      </c>
      <c r="F461" s="154">
        <v>352.06</v>
      </c>
      <c r="G461" s="154">
        <v>346.52</v>
      </c>
      <c r="H461" s="152" t="s">
        <v>493</v>
      </c>
      <c r="I461" s="155">
        <v>41974</v>
      </c>
    </row>
    <row r="462" spans="1:9" ht="26.4" hidden="1">
      <c r="A462" s="111" t="e">
        <f>COUNTIF(#REF!,'CPU (2)'!B462)</f>
        <v>#REF!</v>
      </c>
      <c r="B462" s="152">
        <v>87379</v>
      </c>
      <c r="C462" s="153" t="s">
        <v>1106</v>
      </c>
      <c r="D462" s="152" t="s">
        <v>246</v>
      </c>
      <c r="E462" s="152" t="s">
        <v>519</v>
      </c>
      <c r="F462" s="154">
        <v>1725.04</v>
      </c>
      <c r="G462" s="154">
        <v>1712.97</v>
      </c>
      <c r="H462" s="152" t="s">
        <v>493</v>
      </c>
      <c r="I462" s="155">
        <v>41974</v>
      </c>
    </row>
    <row r="463" spans="1:9" ht="39.6" hidden="1">
      <c r="A463" s="111" t="e">
        <f>COUNTIF(#REF!,'CPU (2)'!B463)</f>
        <v>#REF!</v>
      </c>
      <c r="B463" s="152">
        <v>87319</v>
      </c>
      <c r="C463" s="153" t="s">
        <v>1107</v>
      </c>
      <c r="D463" s="152" t="s">
        <v>246</v>
      </c>
      <c r="E463" s="152" t="s">
        <v>519</v>
      </c>
      <c r="F463" s="154">
        <v>1663.9</v>
      </c>
      <c r="G463" s="154">
        <v>1658.62</v>
      </c>
      <c r="H463" s="152" t="s">
        <v>493</v>
      </c>
      <c r="I463" s="155">
        <v>41974</v>
      </c>
    </row>
    <row r="464" spans="1:9" ht="39.6" hidden="1">
      <c r="A464" s="111" t="e">
        <f>COUNTIF(#REF!,'CPU (2)'!B464)</f>
        <v>#REF!</v>
      </c>
      <c r="B464" s="152">
        <v>87320</v>
      </c>
      <c r="C464" s="153" t="s">
        <v>1108</v>
      </c>
      <c r="D464" s="152" t="s">
        <v>246</v>
      </c>
      <c r="E464" s="152" t="s">
        <v>519</v>
      </c>
      <c r="F464" s="154">
        <v>1666.2</v>
      </c>
      <c r="G464" s="154">
        <v>1661.66</v>
      </c>
      <c r="H464" s="152" t="s">
        <v>493</v>
      </c>
      <c r="I464" s="155">
        <v>41974</v>
      </c>
    </row>
    <row r="465" spans="1:9" ht="39.6" hidden="1">
      <c r="A465" s="111" t="e">
        <f>COUNTIF(#REF!,'CPU (2)'!B465)</f>
        <v>#REF!</v>
      </c>
      <c r="B465" s="152">
        <v>87358</v>
      </c>
      <c r="C465" s="153" t="s">
        <v>1109</v>
      </c>
      <c r="D465" s="152" t="s">
        <v>246</v>
      </c>
      <c r="E465" s="152" t="s">
        <v>519</v>
      </c>
      <c r="F465" s="154">
        <v>1638.69</v>
      </c>
      <c r="G465" s="154">
        <v>1635.19</v>
      </c>
      <c r="H465" s="152" t="s">
        <v>493</v>
      </c>
      <c r="I465" s="155">
        <v>41974</v>
      </c>
    </row>
    <row r="466" spans="1:9" ht="39.6" hidden="1">
      <c r="A466" s="111" t="e">
        <f>COUNTIF(#REF!,'CPU (2)'!B466)</f>
        <v>#REF!</v>
      </c>
      <c r="B466" s="152">
        <v>87359</v>
      </c>
      <c r="C466" s="153" t="s">
        <v>1110</v>
      </c>
      <c r="D466" s="152" t="s">
        <v>246</v>
      </c>
      <c r="E466" s="152" t="s">
        <v>519</v>
      </c>
      <c r="F466" s="154">
        <v>1627.08</v>
      </c>
      <c r="G466" s="154">
        <v>1624.7</v>
      </c>
      <c r="H466" s="152" t="s">
        <v>493</v>
      </c>
      <c r="I466" s="155">
        <v>41974</v>
      </c>
    </row>
    <row r="467" spans="1:9" ht="26.4" hidden="1">
      <c r="A467" s="111" t="e">
        <f>COUNTIF(#REF!,'CPU (2)'!B467)</f>
        <v>#REF!</v>
      </c>
      <c r="B467" s="152">
        <v>87376</v>
      </c>
      <c r="C467" s="153" t="s">
        <v>1111</v>
      </c>
      <c r="D467" s="152" t="s">
        <v>246</v>
      </c>
      <c r="E467" s="152" t="s">
        <v>519</v>
      </c>
      <c r="F467" s="154">
        <v>349.66</v>
      </c>
      <c r="G467" s="154">
        <v>337.34</v>
      </c>
      <c r="H467" s="152" t="s">
        <v>493</v>
      </c>
      <c r="I467" s="155">
        <v>41974</v>
      </c>
    </row>
    <row r="468" spans="1:9" ht="26.4" hidden="1">
      <c r="A468" s="111" t="e">
        <f>COUNTIF(#REF!,'CPU (2)'!B468)</f>
        <v>#REF!</v>
      </c>
      <c r="B468" s="152">
        <v>87310</v>
      </c>
      <c r="C468" s="153" t="s">
        <v>1112</v>
      </c>
      <c r="D468" s="152" t="s">
        <v>246</v>
      </c>
      <c r="E468" s="152" t="s">
        <v>519</v>
      </c>
      <c r="F468" s="154">
        <v>274.89999999999998</v>
      </c>
      <c r="G468" s="154">
        <v>269.67</v>
      </c>
      <c r="H468" s="152" t="s">
        <v>493</v>
      </c>
      <c r="I468" s="155">
        <v>41974</v>
      </c>
    </row>
    <row r="469" spans="1:9" ht="26.4" hidden="1">
      <c r="A469" s="111" t="e">
        <f>COUNTIF(#REF!,'CPU (2)'!B469)</f>
        <v>#REF!</v>
      </c>
      <c r="B469" s="152">
        <v>87311</v>
      </c>
      <c r="C469" s="153" t="s">
        <v>1113</v>
      </c>
      <c r="D469" s="152" t="s">
        <v>246</v>
      </c>
      <c r="E469" s="152" t="s">
        <v>519</v>
      </c>
      <c r="F469" s="154">
        <v>270.52999999999997</v>
      </c>
      <c r="G469" s="154">
        <v>265.99</v>
      </c>
      <c r="H469" s="152" t="s">
        <v>493</v>
      </c>
      <c r="I469" s="155">
        <v>41974</v>
      </c>
    </row>
    <row r="470" spans="1:9" ht="39.6" hidden="1">
      <c r="A470" s="111" t="e">
        <f>COUNTIF(#REF!,'CPU (2)'!B470)</f>
        <v>#REF!</v>
      </c>
      <c r="B470" s="152">
        <v>87350</v>
      </c>
      <c r="C470" s="153" t="s">
        <v>1114</v>
      </c>
      <c r="D470" s="152" t="s">
        <v>246</v>
      </c>
      <c r="E470" s="152" t="s">
        <v>519</v>
      </c>
      <c r="F470" s="154">
        <v>292.69</v>
      </c>
      <c r="G470" s="154">
        <v>288.51</v>
      </c>
      <c r="H470" s="152" t="s">
        <v>493</v>
      </c>
      <c r="I470" s="155">
        <v>41974</v>
      </c>
    </row>
    <row r="471" spans="1:9" ht="39.6" hidden="1">
      <c r="A471" s="111" t="e">
        <f>COUNTIF(#REF!,'CPU (2)'!B471)</f>
        <v>#REF!</v>
      </c>
      <c r="B471" s="152">
        <v>87351</v>
      </c>
      <c r="C471" s="153" t="s">
        <v>1115</v>
      </c>
      <c r="D471" s="152" t="s">
        <v>246</v>
      </c>
      <c r="E471" s="152" t="s">
        <v>519</v>
      </c>
      <c r="F471" s="154">
        <v>267.02999999999997</v>
      </c>
      <c r="G471" s="154">
        <v>264.32</v>
      </c>
      <c r="H471" s="152" t="s">
        <v>493</v>
      </c>
      <c r="I471" s="155">
        <v>41974</v>
      </c>
    </row>
    <row r="472" spans="1:9" ht="26.4" hidden="1">
      <c r="A472" s="111" t="e">
        <f>COUNTIF(#REF!,'CPU (2)'!B472)</f>
        <v>#REF!</v>
      </c>
      <c r="B472" s="152">
        <v>87374</v>
      </c>
      <c r="C472" s="153" t="s">
        <v>1116</v>
      </c>
      <c r="D472" s="152" t="s">
        <v>246</v>
      </c>
      <c r="E472" s="152" t="s">
        <v>519</v>
      </c>
      <c r="F472" s="154">
        <v>462.79</v>
      </c>
      <c r="G472" s="154">
        <v>449.99</v>
      </c>
      <c r="H472" s="152" t="s">
        <v>493</v>
      </c>
      <c r="I472" s="155">
        <v>41974</v>
      </c>
    </row>
    <row r="473" spans="1:9" ht="26.4" hidden="1">
      <c r="A473" s="111" t="e">
        <f>COUNTIF(#REF!,'CPU (2)'!B473)</f>
        <v>#REF!</v>
      </c>
      <c r="B473" s="152">
        <v>87304</v>
      </c>
      <c r="C473" s="153" t="s">
        <v>1117</v>
      </c>
      <c r="D473" s="152" t="s">
        <v>246</v>
      </c>
      <c r="E473" s="152" t="s">
        <v>519</v>
      </c>
      <c r="F473" s="154">
        <v>396.9</v>
      </c>
      <c r="G473" s="154">
        <v>390.35</v>
      </c>
      <c r="H473" s="152" t="s">
        <v>493</v>
      </c>
      <c r="I473" s="155">
        <v>41974</v>
      </c>
    </row>
    <row r="474" spans="1:9" ht="26.4" hidden="1">
      <c r="A474" s="111" t="e">
        <f>COUNTIF(#REF!,'CPU (2)'!B474)</f>
        <v>#REF!</v>
      </c>
      <c r="B474" s="152">
        <v>87305</v>
      </c>
      <c r="C474" s="153" t="s">
        <v>1118</v>
      </c>
      <c r="D474" s="152" t="s">
        <v>246</v>
      </c>
      <c r="E474" s="152" t="s">
        <v>519</v>
      </c>
      <c r="F474" s="154">
        <v>389.87</v>
      </c>
      <c r="G474" s="154">
        <v>384.58</v>
      </c>
      <c r="H474" s="152" t="s">
        <v>493</v>
      </c>
      <c r="I474" s="155">
        <v>41974</v>
      </c>
    </row>
    <row r="475" spans="1:9" ht="26.4" hidden="1">
      <c r="A475" s="111" t="e">
        <f>COUNTIF(#REF!,'CPU (2)'!B475)</f>
        <v>#REF!</v>
      </c>
      <c r="B475" s="152">
        <v>87345</v>
      </c>
      <c r="C475" s="153" t="s">
        <v>1119</v>
      </c>
      <c r="D475" s="152" t="s">
        <v>246</v>
      </c>
      <c r="E475" s="152" t="s">
        <v>519</v>
      </c>
      <c r="F475" s="154">
        <v>410.4</v>
      </c>
      <c r="G475" s="154">
        <v>405.26</v>
      </c>
      <c r="H475" s="152" t="s">
        <v>493</v>
      </c>
      <c r="I475" s="155">
        <v>41974</v>
      </c>
    </row>
    <row r="476" spans="1:9" ht="26.4" hidden="1">
      <c r="A476" s="111" t="e">
        <f>COUNTIF(#REF!,'CPU (2)'!B476)</f>
        <v>#REF!</v>
      </c>
      <c r="B476" s="152">
        <v>87346</v>
      </c>
      <c r="C476" s="153" t="s">
        <v>1120</v>
      </c>
      <c r="D476" s="152" t="s">
        <v>246</v>
      </c>
      <c r="E476" s="152" t="s">
        <v>519</v>
      </c>
      <c r="F476" s="154">
        <v>383.6</v>
      </c>
      <c r="G476" s="154">
        <v>380.29</v>
      </c>
      <c r="H476" s="152" t="s">
        <v>493</v>
      </c>
      <c r="I476" s="155">
        <v>41974</v>
      </c>
    </row>
    <row r="477" spans="1:9" ht="26.4" hidden="1">
      <c r="A477" s="111" t="e">
        <f>COUNTIF(#REF!,'CPU (2)'!B477)</f>
        <v>#REF!</v>
      </c>
      <c r="B477" s="152">
        <v>87347</v>
      </c>
      <c r="C477" s="153" t="s">
        <v>1121</v>
      </c>
      <c r="D477" s="152" t="s">
        <v>246</v>
      </c>
      <c r="E477" s="152" t="s">
        <v>519</v>
      </c>
      <c r="F477" s="154">
        <v>375.08</v>
      </c>
      <c r="G477" s="154">
        <v>372.33</v>
      </c>
      <c r="H477" s="152" t="s">
        <v>493</v>
      </c>
      <c r="I477" s="155">
        <v>41974</v>
      </c>
    </row>
    <row r="478" spans="1:9" ht="39.6" hidden="1">
      <c r="A478" s="111" t="e">
        <f>COUNTIF(#REF!,'CPU (2)'!B478)</f>
        <v>#REF!</v>
      </c>
      <c r="B478" s="152">
        <v>87366</v>
      </c>
      <c r="C478" s="153" t="s">
        <v>1122</v>
      </c>
      <c r="D478" s="152" t="s">
        <v>246</v>
      </c>
      <c r="E478" s="152" t="s">
        <v>519</v>
      </c>
      <c r="F478" s="154">
        <v>391.53</v>
      </c>
      <c r="G478" s="154">
        <v>379.23</v>
      </c>
      <c r="H478" s="152" t="s">
        <v>493</v>
      </c>
      <c r="I478" s="155">
        <v>41974</v>
      </c>
    </row>
    <row r="479" spans="1:9" ht="39.6" hidden="1">
      <c r="A479" s="111" t="e">
        <f>COUNTIF(#REF!,'CPU (2)'!B479)</f>
        <v>#REF!</v>
      </c>
      <c r="B479" s="152">
        <v>87283</v>
      </c>
      <c r="C479" s="153" t="s">
        <v>1123</v>
      </c>
      <c r="D479" s="152" t="s">
        <v>246</v>
      </c>
      <c r="E479" s="152" t="s">
        <v>519</v>
      </c>
      <c r="F479" s="154">
        <v>328.21</v>
      </c>
      <c r="G479" s="154">
        <v>321.70999999999998</v>
      </c>
      <c r="H479" s="152" t="s">
        <v>493</v>
      </c>
      <c r="I479" s="155">
        <v>41974</v>
      </c>
    </row>
    <row r="480" spans="1:9" ht="39.6" hidden="1">
      <c r="A480" s="111" t="e">
        <f>COUNTIF(#REF!,'CPU (2)'!B480)</f>
        <v>#REF!</v>
      </c>
      <c r="B480" s="152">
        <v>87284</v>
      </c>
      <c r="C480" s="153" t="s">
        <v>1124</v>
      </c>
      <c r="D480" s="152" t="s">
        <v>246</v>
      </c>
      <c r="E480" s="152" t="s">
        <v>519</v>
      </c>
      <c r="F480" s="154">
        <v>315.83999999999997</v>
      </c>
      <c r="G480" s="154">
        <v>311.11</v>
      </c>
      <c r="H480" s="152" t="s">
        <v>493</v>
      </c>
      <c r="I480" s="155">
        <v>41974</v>
      </c>
    </row>
    <row r="481" spans="1:9" ht="52.8" hidden="1">
      <c r="A481" s="111" t="e">
        <f>COUNTIF(#REF!,'CPU (2)'!B481)</f>
        <v>#REF!</v>
      </c>
      <c r="B481" s="152">
        <v>87329</v>
      </c>
      <c r="C481" s="153" t="s">
        <v>1125</v>
      </c>
      <c r="D481" s="152" t="s">
        <v>246</v>
      </c>
      <c r="E481" s="152" t="s">
        <v>519</v>
      </c>
      <c r="F481" s="154">
        <v>338.36</v>
      </c>
      <c r="G481" s="154">
        <v>333.96</v>
      </c>
      <c r="H481" s="152" t="s">
        <v>493</v>
      </c>
      <c r="I481" s="155">
        <v>41974</v>
      </c>
    </row>
    <row r="482" spans="1:9" ht="52.8" hidden="1">
      <c r="A482" s="111" t="e">
        <f>COUNTIF(#REF!,'CPU (2)'!B482)</f>
        <v>#REF!</v>
      </c>
      <c r="B482" s="152">
        <v>87330</v>
      </c>
      <c r="C482" s="153" t="s">
        <v>1126</v>
      </c>
      <c r="D482" s="152" t="s">
        <v>246</v>
      </c>
      <c r="E482" s="152" t="s">
        <v>519</v>
      </c>
      <c r="F482" s="154">
        <v>310.8</v>
      </c>
      <c r="G482" s="154">
        <v>307.95999999999998</v>
      </c>
      <c r="H482" s="152" t="s">
        <v>493</v>
      </c>
      <c r="I482" s="155">
        <v>41974</v>
      </c>
    </row>
    <row r="483" spans="1:9" ht="26.4" hidden="1">
      <c r="A483" s="111" t="e">
        <f>COUNTIF(#REF!,'CPU (2)'!B483)</f>
        <v>#REF!</v>
      </c>
      <c r="B483" s="152">
        <v>87375</v>
      </c>
      <c r="C483" s="153" t="s">
        <v>1127</v>
      </c>
      <c r="D483" s="152" t="s">
        <v>246</v>
      </c>
      <c r="E483" s="152" t="s">
        <v>519</v>
      </c>
      <c r="F483" s="154">
        <v>429.38</v>
      </c>
      <c r="G483" s="154">
        <v>416.9</v>
      </c>
      <c r="H483" s="152" t="s">
        <v>493</v>
      </c>
      <c r="I483" s="155">
        <v>41974</v>
      </c>
    </row>
    <row r="484" spans="1:9" ht="26.4" hidden="1">
      <c r="A484" s="111" t="e">
        <f>COUNTIF(#REF!,'CPU (2)'!B484)</f>
        <v>#REF!</v>
      </c>
      <c r="B484" s="152">
        <v>87307</v>
      </c>
      <c r="C484" s="153" t="s">
        <v>1128</v>
      </c>
      <c r="D484" s="152" t="s">
        <v>246</v>
      </c>
      <c r="E484" s="152" t="s">
        <v>519</v>
      </c>
      <c r="F484" s="154">
        <v>364.74</v>
      </c>
      <c r="G484" s="154">
        <v>358.54</v>
      </c>
      <c r="H484" s="152" t="s">
        <v>493</v>
      </c>
      <c r="I484" s="155">
        <v>41974</v>
      </c>
    </row>
    <row r="485" spans="1:9" ht="26.4" hidden="1">
      <c r="A485" s="111" t="e">
        <f>COUNTIF(#REF!,'CPU (2)'!B485)</f>
        <v>#REF!</v>
      </c>
      <c r="B485" s="152">
        <v>87308</v>
      </c>
      <c r="C485" s="153" t="s">
        <v>1129</v>
      </c>
      <c r="D485" s="152" t="s">
        <v>246</v>
      </c>
      <c r="E485" s="152" t="s">
        <v>519</v>
      </c>
      <c r="F485" s="154">
        <v>358.12</v>
      </c>
      <c r="G485" s="154">
        <v>352.86</v>
      </c>
      <c r="H485" s="152" t="s">
        <v>493</v>
      </c>
      <c r="I485" s="155">
        <v>41974</v>
      </c>
    </row>
    <row r="486" spans="1:9" ht="26.4" hidden="1">
      <c r="A486" s="111" t="e">
        <f>COUNTIF(#REF!,'CPU (2)'!B486)</f>
        <v>#REF!</v>
      </c>
      <c r="B486" s="152">
        <v>87348</v>
      </c>
      <c r="C486" s="153" t="s">
        <v>1130</v>
      </c>
      <c r="D486" s="152" t="s">
        <v>246</v>
      </c>
      <c r="E486" s="152" t="s">
        <v>519</v>
      </c>
      <c r="F486" s="154">
        <v>377.17</v>
      </c>
      <c r="G486" s="154">
        <v>372.28</v>
      </c>
      <c r="H486" s="152" t="s">
        <v>493</v>
      </c>
      <c r="I486" s="155">
        <v>41974</v>
      </c>
    </row>
    <row r="487" spans="1:9" ht="26.4" hidden="1">
      <c r="A487" s="111" t="e">
        <f>COUNTIF(#REF!,'CPU (2)'!B487)</f>
        <v>#REF!</v>
      </c>
      <c r="B487" s="152">
        <v>87349</v>
      </c>
      <c r="C487" s="153" t="s">
        <v>1131</v>
      </c>
      <c r="D487" s="152" t="s">
        <v>246</v>
      </c>
      <c r="E487" s="152" t="s">
        <v>519</v>
      </c>
      <c r="F487" s="154">
        <v>343.03</v>
      </c>
      <c r="G487" s="154">
        <v>340.41</v>
      </c>
      <c r="H487" s="152" t="s">
        <v>493</v>
      </c>
      <c r="I487" s="155">
        <v>41974</v>
      </c>
    </row>
    <row r="488" spans="1:9" ht="39.6" hidden="1">
      <c r="A488" s="111" t="e">
        <f>COUNTIF(#REF!,'CPU (2)'!B488)</f>
        <v>#REF!</v>
      </c>
      <c r="B488" s="152">
        <v>87365</v>
      </c>
      <c r="C488" s="153" t="s">
        <v>1132</v>
      </c>
      <c r="D488" s="152" t="s">
        <v>246</v>
      </c>
      <c r="E488" s="152" t="s">
        <v>519</v>
      </c>
      <c r="F488" s="154">
        <v>371.26</v>
      </c>
      <c r="G488" s="154">
        <v>358.96</v>
      </c>
      <c r="H488" s="152" t="s">
        <v>493</v>
      </c>
      <c r="I488" s="155">
        <v>41974</v>
      </c>
    </row>
    <row r="489" spans="1:9" ht="39.6" hidden="1">
      <c r="A489" s="111" t="e">
        <f>COUNTIF(#REF!,'CPU (2)'!B489)</f>
        <v>#REF!</v>
      </c>
      <c r="B489" s="152">
        <v>87280</v>
      </c>
      <c r="C489" s="153" t="s">
        <v>1133</v>
      </c>
      <c r="D489" s="152" t="s">
        <v>246</v>
      </c>
      <c r="E489" s="152" t="s">
        <v>519</v>
      </c>
      <c r="F489" s="154">
        <v>302.52</v>
      </c>
      <c r="G489" s="154">
        <v>296.57</v>
      </c>
      <c r="H489" s="152" t="s">
        <v>493</v>
      </c>
      <c r="I489" s="155">
        <v>41974</v>
      </c>
    </row>
    <row r="490" spans="1:9" ht="39.6" hidden="1">
      <c r="A490" s="111" t="e">
        <f>COUNTIF(#REF!,'CPU (2)'!B490)</f>
        <v>#REF!</v>
      </c>
      <c r="B490" s="152">
        <v>87281</v>
      </c>
      <c r="C490" s="153" t="s">
        <v>1134</v>
      </c>
      <c r="D490" s="152" t="s">
        <v>246</v>
      </c>
      <c r="E490" s="152" t="s">
        <v>519</v>
      </c>
      <c r="F490" s="154">
        <v>301.04000000000002</v>
      </c>
      <c r="G490" s="154">
        <v>295.76</v>
      </c>
      <c r="H490" s="152" t="s">
        <v>493</v>
      </c>
      <c r="I490" s="155">
        <v>41974</v>
      </c>
    </row>
    <row r="491" spans="1:9" ht="52.8" hidden="1">
      <c r="A491" s="111" t="e">
        <f>COUNTIF(#REF!,'CPU (2)'!B491)</f>
        <v>#REF!</v>
      </c>
      <c r="B491" s="152">
        <v>87327</v>
      </c>
      <c r="C491" s="153" t="s">
        <v>1135</v>
      </c>
      <c r="D491" s="152" t="s">
        <v>246</v>
      </c>
      <c r="E491" s="152" t="s">
        <v>519</v>
      </c>
      <c r="F491" s="154">
        <v>312.02999999999997</v>
      </c>
      <c r="G491" s="154">
        <v>307.99</v>
      </c>
      <c r="H491" s="152" t="s">
        <v>493</v>
      </c>
      <c r="I491" s="155">
        <v>41974</v>
      </c>
    </row>
    <row r="492" spans="1:9" ht="52.8" hidden="1">
      <c r="A492" s="111" t="e">
        <f>COUNTIF(#REF!,'CPU (2)'!B492)</f>
        <v>#REF!</v>
      </c>
      <c r="B492" s="152">
        <v>87328</v>
      </c>
      <c r="C492" s="153" t="s">
        <v>1136</v>
      </c>
      <c r="D492" s="152" t="s">
        <v>246</v>
      </c>
      <c r="E492" s="152" t="s">
        <v>519</v>
      </c>
      <c r="F492" s="154">
        <v>286.58</v>
      </c>
      <c r="G492" s="154">
        <v>283.99</v>
      </c>
      <c r="H492" s="152" t="s">
        <v>493</v>
      </c>
      <c r="I492" s="155">
        <v>41974</v>
      </c>
    </row>
    <row r="493" spans="1:9" ht="26.4" hidden="1">
      <c r="A493" s="111" t="e">
        <f>COUNTIF(#REF!,'CPU (2)'!B493)</f>
        <v>#REF!</v>
      </c>
      <c r="B493" s="152">
        <v>87410</v>
      </c>
      <c r="C493" s="153" t="s">
        <v>1137</v>
      </c>
      <c r="D493" s="152" t="s">
        <v>246</v>
      </c>
      <c r="E493" s="152" t="s">
        <v>519</v>
      </c>
      <c r="F493" s="154">
        <v>973.78</v>
      </c>
      <c r="G493" s="154">
        <v>998.33</v>
      </c>
      <c r="H493" s="152" t="s">
        <v>493</v>
      </c>
      <c r="I493" s="155">
        <v>41974</v>
      </c>
    </row>
    <row r="494" spans="1:9" ht="26.4" hidden="1">
      <c r="A494" s="111" t="e">
        <f>COUNTIF(#REF!,'CPU (2)'!B494)</f>
        <v>#REF!</v>
      </c>
      <c r="B494" s="152" t="s">
        <v>1138</v>
      </c>
      <c r="C494" s="153" t="s">
        <v>1139</v>
      </c>
      <c r="D494" s="152" t="s">
        <v>271</v>
      </c>
      <c r="E494" s="152" t="s">
        <v>238</v>
      </c>
      <c r="F494" s="154">
        <v>5.47</v>
      </c>
      <c r="G494" s="154">
        <v>5.27</v>
      </c>
      <c r="H494" s="152" t="s">
        <v>493</v>
      </c>
      <c r="I494" s="155">
        <v>41974</v>
      </c>
    </row>
    <row r="495" spans="1:9" hidden="1">
      <c r="A495" s="111" t="e">
        <f>COUNTIF(#REF!,'CPU (2)'!B495)</f>
        <v>#REF!</v>
      </c>
      <c r="B495" s="152" t="s">
        <v>1140</v>
      </c>
      <c r="C495" s="153" t="s">
        <v>1141</v>
      </c>
      <c r="D495" s="152" t="s">
        <v>271</v>
      </c>
      <c r="E495" s="152" t="s">
        <v>6</v>
      </c>
      <c r="F495" s="154">
        <v>474.26</v>
      </c>
      <c r="G495" s="154">
        <v>455.67</v>
      </c>
      <c r="H495" s="152" t="s">
        <v>493</v>
      </c>
      <c r="I495" s="155">
        <v>41974</v>
      </c>
    </row>
    <row r="496" spans="1:9">
      <c r="B496" s="131"/>
      <c r="C496" s="132"/>
      <c r="D496" s="131"/>
      <c r="E496" s="131"/>
      <c r="F496" s="133"/>
      <c r="G496" s="133"/>
      <c r="H496" s="131"/>
      <c r="I496" s="134"/>
    </row>
    <row r="497" spans="1:11" ht="26.4">
      <c r="A497" s="111" t="e">
        <f>COUNTIF(#REF!,'CPU (2)'!B497)</f>
        <v>#REF!</v>
      </c>
      <c r="B497" s="148" t="s">
        <v>528</v>
      </c>
      <c r="C497" s="149" t="s">
        <v>529</v>
      </c>
      <c r="D497" s="148" t="s">
        <v>271</v>
      </c>
      <c r="E497" s="148" t="s">
        <v>238</v>
      </c>
      <c r="F497" s="150">
        <v>6.72</v>
      </c>
      <c r="G497" s="150">
        <v>6.44</v>
      </c>
      <c r="H497" s="148" t="s">
        <v>493</v>
      </c>
      <c r="I497" s="151">
        <v>41974</v>
      </c>
      <c r="J497" s="163">
        <f>SUM(J499:J502)</f>
        <v>6.4441230000000003</v>
      </c>
      <c r="K497" s="164">
        <f>J497-G497</f>
        <v>4.1229999999998768E-3</v>
      </c>
    </row>
    <row r="498" spans="1:11" s="3" customFormat="1" ht="28.5" customHeight="1">
      <c r="A498" s="111"/>
      <c r="B498" s="113" t="s">
        <v>268</v>
      </c>
      <c r="C498" s="113" t="s">
        <v>5</v>
      </c>
      <c r="D498" s="113" t="s">
        <v>223</v>
      </c>
      <c r="E498" s="113" t="s">
        <v>266</v>
      </c>
      <c r="F498" s="113" t="s">
        <v>494</v>
      </c>
      <c r="G498" s="113" t="s">
        <v>495</v>
      </c>
      <c r="H498" s="113" t="s">
        <v>496</v>
      </c>
      <c r="I498" s="113" t="s">
        <v>497</v>
      </c>
      <c r="J498" s="113" t="s">
        <v>498</v>
      </c>
    </row>
    <row r="499" spans="1:11">
      <c r="B499" s="189">
        <v>88238</v>
      </c>
      <c r="C499" s="196" t="str">
        <f>VLOOKUP(B499,SERVIÇOS_SINAPI_12_14!$A$2:$H$5049,2,0)</f>
        <v>AJUDANTE DE ARMADOR COM ENCARGOS COMPLEMENTARES</v>
      </c>
      <c r="D499" s="189" t="s">
        <v>246</v>
      </c>
      <c r="E499" s="189" t="str">
        <f>VLOOKUP(B499,SERVIÇOS_SINAPI_12_14!$A$2:$H$5049,4,0)</f>
        <v>H</v>
      </c>
      <c r="F499" s="189">
        <v>12.48</v>
      </c>
      <c r="G499" s="191">
        <f>VLOOKUP(B499,SERVIÇOS_SINAPI_12_14!$A$2:$H$5049,6,0)</f>
        <v>11.31</v>
      </c>
      <c r="H499" s="188">
        <v>0.1</v>
      </c>
      <c r="I499" s="198">
        <v>1.25</v>
      </c>
      <c r="J499" s="198">
        <f>H499*G499</f>
        <v>1.131</v>
      </c>
    </row>
    <row r="500" spans="1:11">
      <c r="B500" s="189">
        <v>88245</v>
      </c>
      <c r="C500" s="196" t="str">
        <f>VLOOKUP(B500,SERVIÇOS_SINAPI_12_14!$A$2:$H$5049,2,0)</f>
        <v>ARMADOR COM ENCARGOS COMPLEMENTARES</v>
      </c>
      <c r="D500" s="189" t="s">
        <v>246</v>
      </c>
      <c r="E500" s="189" t="str">
        <f>VLOOKUP(B500,SERVIÇOS_SINAPI_12_14!$A$2:$H$5049,4,0)</f>
        <v>H</v>
      </c>
      <c r="F500" s="189">
        <v>15.32</v>
      </c>
      <c r="G500" s="191">
        <f>VLOOKUP(B500,SERVIÇOS_SINAPI_12_14!$A$2:$H$5049,6,0)</f>
        <v>13.77</v>
      </c>
      <c r="H500" s="210">
        <v>9.9900000000000003E-2</v>
      </c>
      <c r="I500" s="198">
        <v>1.53</v>
      </c>
      <c r="J500" s="198">
        <f>H500*G500</f>
        <v>1.375623</v>
      </c>
    </row>
    <row r="501" spans="1:11">
      <c r="B501" s="145">
        <v>34</v>
      </c>
      <c r="C501" s="158" t="str">
        <f>VLOOKUP(B501,INSUMOS_SINAPI_12_14!$A$2:$H$5049,2,0)</f>
        <v>ACO CA-50, 10,0 MM, VERGALHAO</v>
      </c>
      <c r="D501" s="140" t="s">
        <v>235</v>
      </c>
      <c r="E501" s="121" t="str">
        <f>VLOOKUP(B501,INSUMOS_SINAPI_12_14!$A$2:$H$5049,4,0)</f>
        <v>KG</v>
      </c>
      <c r="F501" s="195">
        <v>3.39</v>
      </c>
      <c r="G501" s="162">
        <f>VLOOKUP(B501,INSUMOS_SINAPI_12_14!$A$2:$H$5049,6,0)</f>
        <v>3.39</v>
      </c>
      <c r="H501" s="140">
        <v>1.1000000000000001</v>
      </c>
      <c r="I501" s="195">
        <v>3.73</v>
      </c>
      <c r="J501" s="195">
        <f>H501*G501</f>
        <v>3.7290000000000005</v>
      </c>
    </row>
    <row r="502" spans="1:11">
      <c r="B502" s="145">
        <v>337</v>
      </c>
      <c r="C502" s="158" t="str">
        <f>VLOOKUP(B502,INSUMOS_SINAPI_12_14!$A$2:$H$5049,2,0)</f>
        <v>ARAME RECOZIDO 18 BWG, 1,25 MM (0,01 KG/M)</v>
      </c>
      <c r="D502" s="140" t="s">
        <v>235</v>
      </c>
      <c r="E502" s="121" t="str">
        <f>VLOOKUP(B502,INSUMOS_SINAPI_12_14!$A$2:$H$5049,4,0)</f>
        <v>KG</v>
      </c>
      <c r="F502" s="195">
        <v>6.95</v>
      </c>
      <c r="G502" s="162">
        <f>VLOOKUP(B502,INSUMOS_SINAPI_12_14!$A$2:$H$5049,6,0)</f>
        <v>6.95</v>
      </c>
      <c r="H502" s="140">
        <v>0.03</v>
      </c>
      <c r="I502" s="195">
        <v>0.21</v>
      </c>
      <c r="J502" s="195">
        <f>H502*G502</f>
        <v>0.20849999999999999</v>
      </c>
    </row>
    <row r="503" spans="1:11">
      <c r="B503" s="127"/>
      <c r="C503" s="128"/>
      <c r="D503" s="127"/>
      <c r="E503" s="127"/>
      <c r="F503" s="129"/>
      <c r="G503" s="129"/>
      <c r="H503" s="127"/>
      <c r="I503" s="130"/>
    </row>
    <row r="504" spans="1:11" ht="26.4">
      <c r="A504" s="111" t="e">
        <f>COUNTIF(#REF!,'CPU (2)'!B504)</f>
        <v>#REF!</v>
      </c>
      <c r="B504" s="148" t="s">
        <v>534</v>
      </c>
      <c r="C504" s="149" t="s">
        <v>535</v>
      </c>
      <c r="D504" s="148" t="s">
        <v>271</v>
      </c>
      <c r="E504" s="148" t="s">
        <v>238</v>
      </c>
      <c r="F504" s="150">
        <v>6.58</v>
      </c>
      <c r="G504" s="150">
        <v>6.31</v>
      </c>
      <c r="H504" s="148" t="s">
        <v>493</v>
      </c>
      <c r="I504" s="151">
        <v>41974</v>
      </c>
      <c r="J504" s="163">
        <f>SUM(J506:J509)</f>
        <v>6.3140000000000009</v>
      </c>
      <c r="K504" s="164">
        <f>J504-G504</f>
        <v>4.0000000000013358E-3</v>
      </c>
    </row>
    <row r="505" spans="1:11" s="3" customFormat="1" ht="30" customHeight="1">
      <c r="A505" s="111"/>
      <c r="B505" s="113" t="s">
        <v>268</v>
      </c>
      <c r="C505" s="113" t="s">
        <v>5</v>
      </c>
      <c r="D505" s="113" t="s">
        <v>223</v>
      </c>
      <c r="E505" s="113" t="s">
        <v>266</v>
      </c>
      <c r="F505" s="113" t="s">
        <v>494</v>
      </c>
      <c r="G505" s="113" t="s">
        <v>495</v>
      </c>
      <c r="H505" s="113" t="s">
        <v>496</v>
      </c>
      <c r="I505" s="113" t="s">
        <v>497</v>
      </c>
      <c r="J505" s="113" t="s">
        <v>498</v>
      </c>
    </row>
    <row r="506" spans="1:11">
      <c r="B506" s="145">
        <v>88245</v>
      </c>
      <c r="C506" s="196" t="str">
        <f>VLOOKUP(B506,SERVIÇOS_SINAPI_12_14!$A$2:$H$5049,2,0)</f>
        <v>ARMADOR COM ENCARGOS COMPLEMENTARES</v>
      </c>
      <c r="D506" s="188" t="s">
        <v>246</v>
      </c>
      <c r="E506" s="189" t="str">
        <f>VLOOKUP(B506,SERVIÇOS_SINAPI_12_14!$A$2:$H$5049,4,0)</f>
        <v>H</v>
      </c>
      <c r="F506" s="194">
        <v>15.32</v>
      </c>
      <c r="G506" s="191">
        <f>VLOOKUP(B506,SERVIÇOS_SINAPI_12_14!$A$2:$H$5049,6,0)</f>
        <v>13.77</v>
      </c>
      <c r="H506" s="189">
        <v>0.1</v>
      </c>
      <c r="I506" s="194">
        <v>1.53</v>
      </c>
      <c r="J506" s="194">
        <f t="shared" ref="J506:J509" si="8">H506*G506</f>
        <v>1.377</v>
      </c>
    </row>
    <row r="507" spans="1:11">
      <c r="B507" s="145">
        <v>88316</v>
      </c>
      <c r="C507" s="196" t="str">
        <f>VLOOKUP(B507,SERVIÇOS_SINAPI_12_14!$A$2:$H$5049,2,0)</f>
        <v>SERVENTE COM ENCARGOS COMPLEMENTARES</v>
      </c>
      <c r="D507" s="188" t="s">
        <v>246</v>
      </c>
      <c r="E507" s="189" t="str">
        <f>VLOOKUP(B507,SERVIÇOS_SINAPI_12_14!$A$2:$H$5049,4,0)</f>
        <v>H</v>
      </c>
      <c r="F507" s="194">
        <v>12.14</v>
      </c>
      <c r="G507" s="191">
        <f>VLOOKUP(B507,SERVIÇOS_SINAPI_12_14!$A$2:$H$5049,6,0)</f>
        <v>11.02</v>
      </c>
      <c r="H507" s="189">
        <v>0.1</v>
      </c>
      <c r="I507" s="194">
        <v>1.21</v>
      </c>
      <c r="J507" s="194">
        <f t="shared" si="8"/>
        <v>1.1020000000000001</v>
      </c>
    </row>
    <row r="508" spans="1:11">
      <c r="B508" s="145">
        <v>39</v>
      </c>
      <c r="C508" s="179" t="str">
        <f>VLOOKUP(B508,INSUMOS_SINAPI_12_14!$A$2:$H$5049,2,0)</f>
        <v>ACO CA-60, 5,0 MM, VERGALHAO</v>
      </c>
      <c r="D508" s="140" t="s">
        <v>235</v>
      </c>
      <c r="E508" s="121" t="str">
        <f>VLOOKUP(B508,INSUMOS_SINAPI_12_14!$A$2:$H$5049,4,0)</f>
        <v>KG</v>
      </c>
      <c r="F508" s="115">
        <v>3.36</v>
      </c>
      <c r="G508" s="162">
        <f>VLOOKUP(B508,INSUMOS_SINAPI_12_14!$A$2:$H$5049,6,0)</f>
        <v>3.36</v>
      </c>
      <c r="H508" s="113">
        <v>1.1000000000000001</v>
      </c>
      <c r="I508" s="115">
        <v>3.7</v>
      </c>
      <c r="J508" s="115">
        <f t="shared" si="8"/>
        <v>3.6960000000000002</v>
      </c>
    </row>
    <row r="509" spans="1:11">
      <c r="B509" s="145">
        <v>337</v>
      </c>
      <c r="C509" s="179" t="str">
        <f>VLOOKUP(B509,INSUMOS_SINAPI_12_14!$A$2:$H$5049,2,0)</f>
        <v>ARAME RECOZIDO 18 BWG, 1,25 MM (0,01 KG/M)</v>
      </c>
      <c r="D509" s="140" t="s">
        <v>235</v>
      </c>
      <c r="E509" s="121" t="str">
        <f>VLOOKUP(B509,INSUMOS_SINAPI_12_14!$A$2:$H$5049,4,0)</f>
        <v>KG</v>
      </c>
      <c r="F509" s="115">
        <v>6.95</v>
      </c>
      <c r="G509" s="162">
        <f>VLOOKUP(B509,INSUMOS_SINAPI_12_14!$A$2:$H$5049,6,0)</f>
        <v>6.95</v>
      </c>
      <c r="H509" s="113">
        <v>0.02</v>
      </c>
      <c r="I509" s="115">
        <v>0.14000000000000001</v>
      </c>
      <c r="J509" s="115">
        <f t="shared" si="8"/>
        <v>0.13900000000000001</v>
      </c>
    </row>
    <row r="510" spans="1:11">
      <c r="B510" s="131"/>
      <c r="C510" s="132"/>
      <c r="D510" s="131"/>
      <c r="E510" s="131"/>
      <c r="F510" s="133"/>
      <c r="G510" s="133"/>
      <c r="H510" s="131"/>
      <c r="I510" s="134"/>
    </row>
    <row r="511" spans="1:11">
      <c r="B511" s="131"/>
      <c r="C511" s="132"/>
      <c r="D511" s="131"/>
      <c r="E511" s="131"/>
      <c r="F511" s="133"/>
      <c r="G511" s="133"/>
      <c r="H511" s="131"/>
      <c r="I511" s="134"/>
    </row>
    <row r="512" spans="1:11" ht="26.4" hidden="1">
      <c r="A512" s="111" t="e">
        <f>COUNTIF(#REF!,'CPU (2)'!B512)</f>
        <v>#REF!</v>
      </c>
      <c r="B512" s="127" t="s">
        <v>1142</v>
      </c>
      <c r="C512" s="128" t="s">
        <v>1143</v>
      </c>
      <c r="D512" s="127" t="s">
        <v>271</v>
      </c>
      <c r="E512" s="127" t="s">
        <v>238</v>
      </c>
      <c r="F512" s="129">
        <v>5.9</v>
      </c>
      <c r="G512" s="129">
        <v>5.71</v>
      </c>
      <c r="H512" s="127" t="s">
        <v>493</v>
      </c>
      <c r="I512" s="130">
        <v>41974</v>
      </c>
    </row>
    <row r="513" spans="1:9" ht="26.4" hidden="1">
      <c r="A513" s="111" t="e">
        <f>COUNTIF(#REF!,'CPU (2)'!B513)</f>
        <v>#REF!</v>
      </c>
      <c r="B513" s="131" t="s">
        <v>1144</v>
      </c>
      <c r="C513" s="132" t="s">
        <v>1145</v>
      </c>
      <c r="D513" s="131" t="s">
        <v>271</v>
      </c>
      <c r="E513" s="131" t="s">
        <v>238</v>
      </c>
      <c r="F513" s="133">
        <v>5.89</v>
      </c>
      <c r="G513" s="133">
        <v>5.81</v>
      </c>
      <c r="H513" s="131" t="s">
        <v>493</v>
      </c>
      <c r="I513" s="134">
        <v>41974</v>
      </c>
    </row>
    <row r="514" spans="1:9" ht="26.4" hidden="1">
      <c r="A514" s="111" t="e">
        <f>COUNTIF(#REF!,'CPU (2)'!B514)</f>
        <v>#REF!</v>
      </c>
      <c r="B514" s="127">
        <v>85662</v>
      </c>
      <c r="C514" s="128" t="s">
        <v>1146</v>
      </c>
      <c r="D514" s="127" t="s">
        <v>271</v>
      </c>
      <c r="E514" s="127" t="s">
        <v>492</v>
      </c>
      <c r="F514" s="129">
        <v>8.8000000000000007</v>
      </c>
      <c r="G514" s="129">
        <v>8.69</v>
      </c>
      <c r="H514" s="127" t="s">
        <v>493</v>
      </c>
      <c r="I514" s="130">
        <v>41974</v>
      </c>
    </row>
    <row r="515" spans="1:9" ht="39.6" hidden="1">
      <c r="A515" s="111" t="e">
        <f>COUNTIF(#REF!,'CPU (2)'!B515)</f>
        <v>#REF!</v>
      </c>
      <c r="B515" s="131">
        <v>88544</v>
      </c>
      <c r="C515" s="132" t="s">
        <v>1147</v>
      </c>
      <c r="D515" s="131" t="s">
        <v>273</v>
      </c>
      <c r="E515" s="131" t="s">
        <v>6</v>
      </c>
      <c r="F515" s="133">
        <v>82.18</v>
      </c>
      <c r="G515" s="133">
        <v>78.19</v>
      </c>
      <c r="H515" s="131" t="s">
        <v>493</v>
      </c>
      <c r="I515" s="134">
        <v>41974</v>
      </c>
    </row>
    <row r="516" spans="1:9" ht="39.6" hidden="1">
      <c r="A516" s="111" t="e">
        <f>COUNTIF(#REF!,'CPU (2)'!B516)</f>
        <v>#REF!</v>
      </c>
      <c r="B516" s="127">
        <v>88545</v>
      </c>
      <c r="C516" s="128" t="s">
        <v>1148</v>
      </c>
      <c r="D516" s="127" t="s">
        <v>273</v>
      </c>
      <c r="E516" s="127" t="s">
        <v>6</v>
      </c>
      <c r="F516" s="129">
        <v>137</v>
      </c>
      <c r="G516" s="129">
        <v>131.68</v>
      </c>
      <c r="H516" s="127" t="s">
        <v>493</v>
      </c>
      <c r="I516" s="130">
        <v>41974</v>
      </c>
    </row>
    <row r="517" spans="1:9" ht="39.6" hidden="1">
      <c r="A517" s="111" t="e">
        <f>COUNTIF(#REF!,'CPU (2)'!B517)</f>
        <v>#REF!</v>
      </c>
      <c r="B517" s="131">
        <v>88543</v>
      </c>
      <c r="C517" s="132" t="s">
        <v>1149</v>
      </c>
      <c r="D517" s="131" t="s">
        <v>273</v>
      </c>
      <c r="E517" s="131" t="s">
        <v>6</v>
      </c>
      <c r="F517" s="133">
        <v>123.63</v>
      </c>
      <c r="G517" s="133">
        <v>118.84</v>
      </c>
      <c r="H517" s="131" t="s">
        <v>493</v>
      </c>
      <c r="I517" s="134">
        <v>41974</v>
      </c>
    </row>
    <row r="518" spans="1:9" hidden="1">
      <c r="A518" s="111" t="e">
        <f>COUNTIF(#REF!,'CPU (2)'!B518)</f>
        <v>#REF!</v>
      </c>
      <c r="B518" s="127">
        <v>88245</v>
      </c>
      <c r="C518" s="128" t="s">
        <v>302</v>
      </c>
      <c r="D518" s="127" t="s">
        <v>246</v>
      </c>
      <c r="E518" s="127" t="s">
        <v>231</v>
      </c>
      <c r="F518" s="129">
        <v>15.32</v>
      </c>
      <c r="G518" s="129">
        <v>13.77</v>
      </c>
      <c r="H518" s="127" t="s">
        <v>493</v>
      </c>
      <c r="I518" s="130">
        <v>41974</v>
      </c>
    </row>
    <row r="519" spans="1:9" hidden="1">
      <c r="A519" s="111" t="e">
        <f>COUNTIF(#REF!,'CPU (2)'!B519)</f>
        <v>#REF!</v>
      </c>
      <c r="B519" s="131" t="s">
        <v>1150</v>
      </c>
      <c r="C519" s="132" t="s">
        <v>1151</v>
      </c>
      <c r="D519" s="131" t="s">
        <v>271</v>
      </c>
      <c r="E519" s="131" t="s">
        <v>6</v>
      </c>
      <c r="F519" s="133">
        <v>246.33</v>
      </c>
      <c r="G519" s="133">
        <v>238.33</v>
      </c>
      <c r="H519" s="131" t="s">
        <v>493</v>
      </c>
      <c r="I519" s="134">
        <v>41974</v>
      </c>
    </row>
    <row r="520" spans="1:9" ht="26.4" hidden="1">
      <c r="A520" s="111" t="e">
        <f>COUNTIF(#REF!,'CPU (2)'!B520)</f>
        <v>#REF!</v>
      </c>
      <c r="B520" s="127">
        <v>73713</v>
      </c>
      <c r="C520" s="128" t="s">
        <v>1152</v>
      </c>
      <c r="D520" s="127" t="s">
        <v>271</v>
      </c>
      <c r="E520" s="127" t="s">
        <v>6</v>
      </c>
      <c r="F520" s="129">
        <v>369.5</v>
      </c>
      <c r="G520" s="129">
        <v>357.49</v>
      </c>
      <c r="H520" s="127" t="s">
        <v>493</v>
      </c>
      <c r="I520" s="130">
        <v>41974</v>
      </c>
    </row>
    <row r="521" spans="1:9" hidden="1">
      <c r="A521" s="111" t="e">
        <f>COUNTIF(#REF!,'CPU (2)'!B521)</f>
        <v>#REF!</v>
      </c>
      <c r="B521" s="131" t="s">
        <v>1153</v>
      </c>
      <c r="C521" s="132" t="s">
        <v>1154</v>
      </c>
      <c r="D521" s="131" t="s">
        <v>271</v>
      </c>
      <c r="E521" s="131" t="s">
        <v>6</v>
      </c>
      <c r="F521" s="133">
        <v>426.97</v>
      </c>
      <c r="G521" s="133">
        <v>413.1</v>
      </c>
      <c r="H521" s="131" t="s">
        <v>493</v>
      </c>
      <c r="I521" s="134">
        <v>41974</v>
      </c>
    </row>
    <row r="522" spans="1:9" hidden="1">
      <c r="A522" s="111" t="e">
        <f>COUNTIF(#REF!,'CPU (2)'!B522)</f>
        <v>#REF!</v>
      </c>
      <c r="B522" s="127" t="s">
        <v>1155</v>
      </c>
      <c r="C522" s="128" t="s">
        <v>1156</v>
      </c>
      <c r="D522" s="127" t="s">
        <v>271</v>
      </c>
      <c r="E522" s="127" t="s">
        <v>6</v>
      </c>
      <c r="F522" s="129">
        <v>492.66</v>
      </c>
      <c r="G522" s="129">
        <v>476.66</v>
      </c>
      <c r="H522" s="127" t="s">
        <v>493</v>
      </c>
      <c r="I522" s="130">
        <v>41974</v>
      </c>
    </row>
    <row r="523" spans="1:9" hidden="1">
      <c r="A523" s="111" t="e">
        <f>COUNTIF(#REF!,'CPU (2)'!B523)</f>
        <v>#REF!</v>
      </c>
      <c r="B523" s="131" t="s">
        <v>1157</v>
      </c>
      <c r="C523" s="132" t="s">
        <v>1158</v>
      </c>
      <c r="D523" s="131" t="s">
        <v>271</v>
      </c>
      <c r="E523" s="131" t="s">
        <v>6</v>
      </c>
      <c r="F523" s="133">
        <v>615.83000000000004</v>
      </c>
      <c r="G523" s="133">
        <v>595.82000000000005</v>
      </c>
      <c r="H523" s="131" t="s">
        <v>493</v>
      </c>
      <c r="I523" s="134">
        <v>41974</v>
      </c>
    </row>
    <row r="524" spans="1:9" hidden="1">
      <c r="A524" s="111" t="e">
        <f>COUNTIF(#REF!,'CPU (2)'!B524)</f>
        <v>#REF!</v>
      </c>
      <c r="B524" s="127" t="s">
        <v>1159</v>
      </c>
      <c r="C524" s="128" t="s">
        <v>1160</v>
      </c>
      <c r="D524" s="127" t="s">
        <v>271</v>
      </c>
      <c r="E524" s="127" t="s">
        <v>6</v>
      </c>
      <c r="F524" s="129">
        <v>763.62</v>
      </c>
      <c r="G524" s="129">
        <v>738.82</v>
      </c>
      <c r="H524" s="127" t="s">
        <v>493</v>
      </c>
      <c r="I524" s="130">
        <v>41974</v>
      </c>
    </row>
    <row r="525" spans="1:9" hidden="1">
      <c r="A525" s="111" t="e">
        <f>COUNTIF(#REF!,'CPU (2)'!B525)</f>
        <v>#REF!</v>
      </c>
      <c r="B525" s="131">
        <v>88246</v>
      </c>
      <c r="C525" s="132" t="s">
        <v>1161</v>
      </c>
      <c r="D525" s="131" t="s">
        <v>246</v>
      </c>
      <c r="E525" s="131" t="s">
        <v>231</v>
      </c>
      <c r="F525" s="133">
        <v>18.88</v>
      </c>
      <c r="G525" s="133">
        <v>16.850000000000001</v>
      </c>
      <c r="H525" s="131" t="s">
        <v>493</v>
      </c>
      <c r="I525" s="134">
        <v>41974</v>
      </c>
    </row>
    <row r="526" spans="1:9" ht="26.4" hidden="1">
      <c r="A526" s="111" t="e">
        <f>COUNTIF(#REF!,'CPU (2)'!B526)</f>
        <v>#REF!</v>
      </c>
      <c r="B526" s="127">
        <v>73729</v>
      </c>
      <c r="C526" s="128" t="s">
        <v>1162</v>
      </c>
      <c r="D526" s="127" t="s">
        <v>538</v>
      </c>
      <c r="E526" s="127" t="s">
        <v>207</v>
      </c>
      <c r="F526" s="129">
        <v>9.68</v>
      </c>
      <c r="G526" s="129">
        <v>8.84</v>
      </c>
      <c r="H526" s="127" t="s">
        <v>493</v>
      </c>
      <c r="I526" s="130">
        <v>41974</v>
      </c>
    </row>
    <row r="527" spans="1:9" ht="26.4" hidden="1">
      <c r="A527" s="111" t="e">
        <f>COUNTIF(#REF!,'CPU (2)'!B527)</f>
        <v>#REF!</v>
      </c>
      <c r="B527" s="131">
        <v>73728</v>
      </c>
      <c r="C527" s="132" t="s">
        <v>1163</v>
      </c>
      <c r="D527" s="131" t="s">
        <v>538</v>
      </c>
      <c r="E527" s="131" t="s">
        <v>207</v>
      </c>
      <c r="F527" s="133">
        <v>13.19</v>
      </c>
      <c r="G527" s="133">
        <v>12.04</v>
      </c>
      <c r="H527" s="131" t="s">
        <v>493</v>
      </c>
      <c r="I527" s="134">
        <v>41974</v>
      </c>
    </row>
    <row r="528" spans="1:9" ht="26.4" hidden="1">
      <c r="A528" s="111" t="e">
        <f>COUNTIF(#REF!,'CPU (2)'!B528)</f>
        <v>#REF!</v>
      </c>
      <c r="B528" s="127">
        <v>73727</v>
      </c>
      <c r="C528" s="128" t="s">
        <v>1164</v>
      </c>
      <c r="D528" s="127" t="s">
        <v>538</v>
      </c>
      <c r="E528" s="127" t="s">
        <v>207</v>
      </c>
      <c r="F528" s="129">
        <v>14.52</v>
      </c>
      <c r="G528" s="129">
        <v>13.24</v>
      </c>
      <c r="H528" s="127" t="s">
        <v>493</v>
      </c>
      <c r="I528" s="130">
        <v>41974</v>
      </c>
    </row>
    <row r="529" spans="1:9" ht="26.4" hidden="1">
      <c r="A529" s="111" t="e">
        <f>COUNTIF(#REF!,'CPU (2)'!B529)</f>
        <v>#REF!</v>
      </c>
      <c r="B529" s="131">
        <v>73731</v>
      </c>
      <c r="C529" s="132" t="s">
        <v>1165</v>
      </c>
      <c r="D529" s="131" t="s">
        <v>538</v>
      </c>
      <c r="E529" s="131" t="s">
        <v>207</v>
      </c>
      <c r="F529" s="133">
        <v>5.58</v>
      </c>
      <c r="G529" s="133">
        <v>5.07</v>
      </c>
      <c r="H529" s="131" t="s">
        <v>493</v>
      </c>
      <c r="I529" s="134">
        <v>41974</v>
      </c>
    </row>
    <row r="530" spans="1:9" ht="39.6" hidden="1">
      <c r="A530" s="111" t="e">
        <f>COUNTIF(#REF!,'CPU (2)'!B530)</f>
        <v>#REF!</v>
      </c>
      <c r="B530" s="127">
        <v>83717</v>
      </c>
      <c r="C530" s="128" t="s">
        <v>1166</v>
      </c>
      <c r="D530" s="127" t="s">
        <v>632</v>
      </c>
      <c r="E530" s="127" t="s">
        <v>207</v>
      </c>
      <c r="F530" s="129">
        <v>14.15</v>
      </c>
      <c r="G530" s="129">
        <v>13.01</v>
      </c>
      <c r="H530" s="127" t="s">
        <v>493</v>
      </c>
      <c r="I530" s="130">
        <v>41974</v>
      </c>
    </row>
    <row r="531" spans="1:9" ht="39.6" hidden="1">
      <c r="A531" s="111" t="e">
        <f>COUNTIF(#REF!,'CPU (2)'!B531)</f>
        <v>#REF!</v>
      </c>
      <c r="B531" s="131">
        <v>83725</v>
      </c>
      <c r="C531" s="132" t="s">
        <v>1167</v>
      </c>
      <c r="D531" s="131" t="s">
        <v>538</v>
      </c>
      <c r="E531" s="131" t="s">
        <v>238</v>
      </c>
      <c r="F531" s="133">
        <v>0.86</v>
      </c>
      <c r="G531" s="133">
        <v>0.8</v>
      </c>
      <c r="H531" s="131" t="s">
        <v>493</v>
      </c>
      <c r="I531" s="134">
        <v>41974</v>
      </c>
    </row>
    <row r="532" spans="1:9" ht="39.6" hidden="1">
      <c r="A532" s="111" t="e">
        <f>COUNTIF(#REF!,'CPU (2)'!B532)</f>
        <v>#REF!</v>
      </c>
      <c r="B532" s="127">
        <v>83724</v>
      </c>
      <c r="C532" s="128" t="s">
        <v>1168</v>
      </c>
      <c r="D532" s="127" t="s">
        <v>538</v>
      </c>
      <c r="E532" s="127" t="s">
        <v>238</v>
      </c>
      <c r="F532" s="129">
        <v>1.29</v>
      </c>
      <c r="G532" s="129">
        <v>1.1599999999999999</v>
      </c>
      <c r="H532" s="127" t="s">
        <v>493</v>
      </c>
      <c r="I532" s="130">
        <v>41974</v>
      </c>
    </row>
    <row r="533" spans="1:9" ht="39.6" hidden="1">
      <c r="A533" s="111" t="e">
        <f>COUNTIF(#REF!,'CPU (2)'!B533)</f>
        <v>#REF!</v>
      </c>
      <c r="B533" s="131">
        <v>83726</v>
      </c>
      <c r="C533" s="132" t="s">
        <v>1169</v>
      </c>
      <c r="D533" s="131" t="s">
        <v>538</v>
      </c>
      <c r="E533" s="131" t="s">
        <v>238</v>
      </c>
      <c r="F533" s="133">
        <v>0.63</v>
      </c>
      <c r="G533" s="133">
        <v>0.56999999999999995</v>
      </c>
      <c r="H533" s="131" t="s">
        <v>493</v>
      </c>
      <c r="I533" s="134">
        <v>41974</v>
      </c>
    </row>
    <row r="534" spans="1:9" ht="26.4" hidden="1">
      <c r="A534" s="111" t="e">
        <f>COUNTIF(#REF!,'CPU (2)'!B534)</f>
        <v>#REF!</v>
      </c>
      <c r="B534" s="127">
        <v>40675</v>
      </c>
      <c r="C534" s="128" t="s">
        <v>1170</v>
      </c>
      <c r="D534" s="127" t="s">
        <v>715</v>
      </c>
      <c r="E534" s="127" t="s">
        <v>207</v>
      </c>
      <c r="F534" s="129">
        <v>3.26</v>
      </c>
      <c r="G534" s="129">
        <v>2.94</v>
      </c>
      <c r="H534" s="127" t="s">
        <v>493</v>
      </c>
      <c r="I534" s="130">
        <v>41974</v>
      </c>
    </row>
    <row r="535" spans="1:9" hidden="1">
      <c r="A535" s="111" t="e">
        <f>COUNTIF(#REF!,'CPU (2)'!B535)</f>
        <v>#REF!</v>
      </c>
      <c r="B535" s="131">
        <v>84187</v>
      </c>
      <c r="C535" s="132" t="s">
        <v>1171</v>
      </c>
      <c r="D535" s="131" t="s">
        <v>502</v>
      </c>
      <c r="E535" s="131" t="s">
        <v>492</v>
      </c>
      <c r="F535" s="133">
        <v>16.149999999999999</v>
      </c>
      <c r="G535" s="133">
        <v>15.69</v>
      </c>
      <c r="H535" s="131" t="s">
        <v>493</v>
      </c>
      <c r="I535" s="134">
        <v>41974</v>
      </c>
    </row>
    <row r="536" spans="1:9" ht="26.4" hidden="1">
      <c r="A536" s="111" t="e">
        <f>COUNTIF(#REF!,'CPU (2)'!B536)</f>
        <v>#REF!</v>
      </c>
      <c r="B536" s="127">
        <v>84193</v>
      </c>
      <c r="C536" s="128" t="s">
        <v>1172</v>
      </c>
      <c r="D536" s="127" t="s">
        <v>502</v>
      </c>
      <c r="E536" s="127" t="s">
        <v>492</v>
      </c>
      <c r="F536" s="129">
        <v>20.5</v>
      </c>
      <c r="G536" s="129">
        <v>18.989999999999998</v>
      </c>
      <c r="H536" s="127" t="s">
        <v>493</v>
      </c>
      <c r="I536" s="130">
        <v>41974</v>
      </c>
    </row>
    <row r="537" spans="1:9" ht="26.4" hidden="1">
      <c r="A537" s="111" t="e">
        <f>COUNTIF(#REF!,'CPU (2)'!B537)</f>
        <v>#REF!</v>
      </c>
      <c r="B537" s="131">
        <v>73607</v>
      </c>
      <c r="C537" s="132" t="s">
        <v>1173</v>
      </c>
      <c r="D537" s="131" t="s">
        <v>538</v>
      </c>
      <c r="E537" s="131" t="s">
        <v>6</v>
      </c>
      <c r="F537" s="133">
        <v>66.180000000000007</v>
      </c>
      <c r="G537" s="133">
        <v>60.86</v>
      </c>
      <c r="H537" s="131" t="s">
        <v>493</v>
      </c>
      <c r="I537" s="134">
        <v>41974</v>
      </c>
    </row>
    <row r="538" spans="1:9" ht="26.4" hidden="1">
      <c r="A538" s="111" t="e">
        <f>COUNTIF(#REF!,'CPU (2)'!B538)</f>
        <v>#REF!</v>
      </c>
      <c r="B538" s="127">
        <v>73606</v>
      </c>
      <c r="C538" s="128" t="s">
        <v>1174</v>
      </c>
      <c r="D538" s="127" t="s">
        <v>538</v>
      </c>
      <c r="E538" s="127" t="s">
        <v>6</v>
      </c>
      <c r="F538" s="129">
        <v>99.27</v>
      </c>
      <c r="G538" s="129">
        <v>91.29</v>
      </c>
      <c r="H538" s="127" t="s">
        <v>493</v>
      </c>
      <c r="I538" s="130">
        <v>41974</v>
      </c>
    </row>
    <row r="539" spans="1:9" ht="26.4" hidden="1">
      <c r="A539" s="111" t="e">
        <f>COUNTIF(#REF!,'CPU (2)'!B539)</f>
        <v>#REF!</v>
      </c>
      <c r="B539" s="131" t="s">
        <v>1175</v>
      </c>
      <c r="C539" s="132" t="s">
        <v>1176</v>
      </c>
      <c r="D539" s="131" t="s">
        <v>538</v>
      </c>
      <c r="E539" s="131" t="s">
        <v>207</v>
      </c>
      <c r="F539" s="133">
        <v>8.1</v>
      </c>
      <c r="G539" s="133">
        <v>7.38</v>
      </c>
      <c r="H539" s="131" t="s">
        <v>493</v>
      </c>
      <c r="I539" s="134">
        <v>41974</v>
      </c>
    </row>
    <row r="540" spans="1:9" ht="26.4" hidden="1">
      <c r="A540" s="111" t="e">
        <f>COUNTIF(#REF!,'CPU (2)'!B540)</f>
        <v>#REF!</v>
      </c>
      <c r="B540" s="127" t="s">
        <v>1177</v>
      </c>
      <c r="C540" s="128" t="s">
        <v>1178</v>
      </c>
      <c r="D540" s="127" t="s">
        <v>538</v>
      </c>
      <c r="E540" s="127" t="s">
        <v>207</v>
      </c>
      <c r="F540" s="129">
        <v>147.1</v>
      </c>
      <c r="G540" s="129">
        <v>141.34</v>
      </c>
      <c r="H540" s="127" t="s">
        <v>493</v>
      </c>
      <c r="I540" s="130">
        <v>41974</v>
      </c>
    </row>
    <row r="541" spans="1:9" ht="26.4" hidden="1">
      <c r="A541" s="111" t="e">
        <f>COUNTIF(#REF!,'CPU (2)'!B541)</f>
        <v>#REF!</v>
      </c>
      <c r="B541" s="131" t="s">
        <v>1179</v>
      </c>
      <c r="C541" s="132" t="s">
        <v>1180</v>
      </c>
      <c r="D541" s="131" t="s">
        <v>538</v>
      </c>
      <c r="E541" s="131" t="s">
        <v>207</v>
      </c>
      <c r="F541" s="133">
        <v>197.61</v>
      </c>
      <c r="G541" s="133">
        <v>189.87</v>
      </c>
      <c r="H541" s="131" t="s">
        <v>493</v>
      </c>
      <c r="I541" s="134">
        <v>41974</v>
      </c>
    </row>
    <row r="542" spans="1:9" ht="26.4" hidden="1">
      <c r="A542" s="111" t="e">
        <f>COUNTIF(#REF!,'CPU (2)'!B542)</f>
        <v>#REF!</v>
      </c>
      <c r="B542" s="127" t="s">
        <v>1181</v>
      </c>
      <c r="C542" s="128" t="s">
        <v>1182</v>
      </c>
      <c r="D542" s="127" t="s">
        <v>538</v>
      </c>
      <c r="E542" s="127" t="s">
        <v>207</v>
      </c>
      <c r="F542" s="129">
        <v>29.64</v>
      </c>
      <c r="G542" s="129">
        <v>28.48</v>
      </c>
      <c r="H542" s="127" t="s">
        <v>493</v>
      </c>
      <c r="I542" s="130">
        <v>41974</v>
      </c>
    </row>
    <row r="543" spans="1:9" ht="26.4" hidden="1">
      <c r="A543" s="111" t="e">
        <f>COUNTIF(#REF!,'CPU (2)'!B543)</f>
        <v>#REF!</v>
      </c>
      <c r="B543" s="131" t="s">
        <v>1183</v>
      </c>
      <c r="C543" s="132" t="s">
        <v>1184</v>
      </c>
      <c r="D543" s="131" t="s">
        <v>538</v>
      </c>
      <c r="E543" s="131" t="s">
        <v>207</v>
      </c>
      <c r="F543" s="133">
        <v>45.01</v>
      </c>
      <c r="G543" s="133">
        <v>43.25</v>
      </c>
      <c r="H543" s="131" t="s">
        <v>493</v>
      </c>
      <c r="I543" s="134">
        <v>41974</v>
      </c>
    </row>
    <row r="544" spans="1:9" ht="26.4" hidden="1">
      <c r="A544" s="111" t="e">
        <f>COUNTIF(#REF!,'CPU (2)'!B544)</f>
        <v>#REF!</v>
      </c>
      <c r="B544" s="127" t="s">
        <v>1185</v>
      </c>
      <c r="C544" s="128" t="s">
        <v>1186</v>
      </c>
      <c r="D544" s="127" t="s">
        <v>538</v>
      </c>
      <c r="E544" s="127" t="s">
        <v>207</v>
      </c>
      <c r="F544" s="129">
        <v>58.18</v>
      </c>
      <c r="G544" s="129">
        <v>55.9</v>
      </c>
      <c r="H544" s="127" t="s">
        <v>493</v>
      </c>
      <c r="I544" s="130">
        <v>41974</v>
      </c>
    </row>
    <row r="545" spans="1:9" ht="26.4" hidden="1">
      <c r="A545" s="111" t="e">
        <f>COUNTIF(#REF!,'CPU (2)'!B545)</f>
        <v>#REF!</v>
      </c>
      <c r="B545" s="131" t="s">
        <v>1187</v>
      </c>
      <c r="C545" s="132" t="s">
        <v>1188</v>
      </c>
      <c r="D545" s="131" t="s">
        <v>538</v>
      </c>
      <c r="E545" s="131" t="s">
        <v>207</v>
      </c>
      <c r="F545" s="133">
        <v>84.51</v>
      </c>
      <c r="G545" s="133">
        <v>81.34</v>
      </c>
      <c r="H545" s="131" t="s">
        <v>493</v>
      </c>
      <c r="I545" s="134">
        <v>41974</v>
      </c>
    </row>
    <row r="546" spans="1:9" ht="26.4" hidden="1">
      <c r="A546" s="111" t="e">
        <f>COUNTIF(#REF!,'CPU (2)'!B546)</f>
        <v>#REF!</v>
      </c>
      <c r="B546" s="127" t="s">
        <v>1189</v>
      </c>
      <c r="C546" s="128" t="s">
        <v>1190</v>
      </c>
      <c r="D546" s="127" t="s">
        <v>538</v>
      </c>
      <c r="E546" s="127" t="s">
        <v>207</v>
      </c>
      <c r="F546" s="129">
        <v>94.14</v>
      </c>
      <c r="G546" s="129">
        <v>90.45</v>
      </c>
      <c r="H546" s="127" t="s">
        <v>493</v>
      </c>
      <c r="I546" s="130">
        <v>41974</v>
      </c>
    </row>
    <row r="547" spans="1:9" ht="26.4" hidden="1">
      <c r="A547" s="111" t="e">
        <f>COUNTIF(#REF!,'CPU (2)'!B547)</f>
        <v>#REF!</v>
      </c>
      <c r="B547" s="131" t="s">
        <v>1191</v>
      </c>
      <c r="C547" s="132" t="s">
        <v>1192</v>
      </c>
      <c r="D547" s="131" t="s">
        <v>538</v>
      </c>
      <c r="E547" s="131" t="s">
        <v>207</v>
      </c>
      <c r="F547" s="133">
        <v>134.12</v>
      </c>
      <c r="G547" s="133">
        <v>129.11000000000001</v>
      </c>
      <c r="H547" s="131" t="s">
        <v>493</v>
      </c>
      <c r="I547" s="134">
        <v>41974</v>
      </c>
    </row>
    <row r="548" spans="1:9" ht="26.4" hidden="1">
      <c r="A548" s="111" t="e">
        <f>COUNTIF(#REF!,'CPU (2)'!B548)</f>
        <v>#REF!</v>
      </c>
      <c r="B548" s="127">
        <v>73684</v>
      </c>
      <c r="C548" s="128" t="s">
        <v>1193</v>
      </c>
      <c r="D548" s="127" t="s">
        <v>538</v>
      </c>
      <c r="E548" s="127" t="s">
        <v>207</v>
      </c>
      <c r="F548" s="129">
        <v>21.73</v>
      </c>
      <c r="G548" s="129">
        <v>19.96</v>
      </c>
      <c r="H548" s="127" t="s">
        <v>493</v>
      </c>
      <c r="I548" s="130">
        <v>41974</v>
      </c>
    </row>
    <row r="549" spans="1:9" ht="26.4" hidden="1">
      <c r="A549" s="111" t="e">
        <f>COUNTIF(#REF!,'CPU (2)'!B549)</f>
        <v>#REF!</v>
      </c>
      <c r="B549" s="131" t="s">
        <v>1194</v>
      </c>
      <c r="C549" s="132" t="s">
        <v>1195</v>
      </c>
      <c r="D549" s="131" t="s">
        <v>538</v>
      </c>
      <c r="E549" s="131" t="s">
        <v>207</v>
      </c>
      <c r="F549" s="133">
        <v>36.65</v>
      </c>
      <c r="G549" s="133">
        <v>34.130000000000003</v>
      </c>
      <c r="H549" s="131" t="s">
        <v>493</v>
      </c>
      <c r="I549" s="134">
        <v>41974</v>
      </c>
    </row>
    <row r="550" spans="1:9" ht="26.4" hidden="1">
      <c r="A550" s="111" t="e">
        <f>COUNTIF(#REF!,'CPU (2)'!B550)</f>
        <v>#REF!</v>
      </c>
      <c r="B550" s="127" t="s">
        <v>1196</v>
      </c>
      <c r="C550" s="128" t="s">
        <v>1197</v>
      </c>
      <c r="D550" s="127" t="s">
        <v>538</v>
      </c>
      <c r="E550" s="127" t="s">
        <v>207</v>
      </c>
      <c r="F550" s="129">
        <v>43.5</v>
      </c>
      <c r="G550" s="129">
        <v>40.49</v>
      </c>
      <c r="H550" s="127" t="s">
        <v>493</v>
      </c>
      <c r="I550" s="130">
        <v>41974</v>
      </c>
    </row>
    <row r="551" spans="1:9" ht="26.4" hidden="1">
      <c r="A551" s="111" t="e">
        <f>COUNTIF(#REF!,'CPU (2)'!B551)</f>
        <v>#REF!</v>
      </c>
      <c r="B551" s="131" t="s">
        <v>1198</v>
      </c>
      <c r="C551" s="132" t="s">
        <v>1199</v>
      </c>
      <c r="D551" s="131" t="s">
        <v>538</v>
      </c>
      <c r="E551" s="131" t="s">
        <v>207</v>
      </c>
      <c r="F551" s="133">
        <v>51.4</v>
      </c>
      <c r="G551" s="133">
        <v>47.9</v>
      </c>
      <c r="H551" s="131" t="s">
        <v>493</v>
      </c>
      <c r="I551" s="134">
        <v>41974</v>
      </c>
    </row>
    <row r="552" spans="1:9" ht="26.4" hidden="1">
      <c r="A552" s="111" t="e">
        <f>COUNTIF(#REF!,'CPU (2)'!B552)</f>
        <v>#REF!</v>
      </c>
      <c r="B552" s="127" t="s">
        <v>1200</v>
      </c>
      <c r="C552" s="128" t="s">
        <v>1201</v>
      </c>
      <c r="D552" s="127" t="s">
        <v>538</v>
      </c>
      <c r="E552" s="127" t="s">
        <v>207</v>
      </c>
      <c r="F552" s="129">
        <v>5.86</v>
      </c>
      <c r="G552" s="129">
        <v>5.42</v>
      </c>
      <c r="H552" s="127" t="s">
        <v>493</v>
      </c>
      <c r="I552" s="130">
        <v>41974</v>
      </c>
    </row>
    <row r="553" spans="1:9" ht="26.4" hidden="1">
      <c r="A553" s="111" t="e">
        <f>COUNTIF(#REF!,'CPU (2)'!B553)</f>
        <v>#REF!</v>
      </c>
      <c r="B553" s="131" t="s">
        <v>1202</v>
      </c>
      <c r="C553" s="132" t="s">
        <v>1203</v>
      </c>
      <c r="D553" s="131" t="s">
        <v>538</v>
      </c>
      <c r="E553" s="131" t="s">
        <v>207</v>
      </c>
      <c r="F553" s="133">
        <v>7.5</v>
      </c>
      <c r="G553" s="133">
        <v>6.93</v>
      </c>
      <c r="H553" s="131" t="s">
        <v>493</v>
      </c>
      <c r="I553" s="134">
        <v>41974</v>
      </c>
    </row>
    <row r="554" spans="1:9" ht="26.4" hidden="1">
      <c r="A554" s="111" t="e">
        <f>COUNTIF(#REF!,'CPU (2)'!B554)</f>
        <v>#REF!</v>
      </c>
      <c r="B554" s="127" t="s">
        <v>1204</v>
      </c>
      <c r="C554" s="128" t="s">
        <v>1205</v>
      </c>
      <c r="D554" s="127" t="s">
        <v>538</v>
      </c>
      <c r="E554" s="127" t="s">
        <v>207</v>
      </c>
      <c r="F554" s="129">
        <v>9.0399999999999991</v>
      </c>
      <c r="G554" s="129">
        <v>8.36</v>
      </c>
      <c r="H554" s="127" t="s">
        <v>493</v>
      </c>
      <c r="I554" s="130">
        <v>41974</v>
      </c>
    </row>
    <row r="555" spans="1:9" ht="26.4" hidden="1">
      <c r="A555" s="111" t="e">
        <f>COUNTIF(#REF!,'CPU (2)'!B555)</f>
        <v>#REF!</v>
      </c>
      <c r="B555" s="131" t="s">
        <v>1206</v>
      </c>
      <c r="C555" s="132" t="s">
        <v>1207</v>
      </c>
      <c r="D555" s="131" t="s">
        <v>538</v>
      </c>
      <c r="E555" s="131" t="s">
        <v>207</v>
      </c>
      <c r="F555" s="133">
        <v>10.19</v>
      </c>
      <c r="G555" s="133">
        <v>9.43</v>
      </c>
      <c r="H555" s="131" t="s">
        <v>493</v>
      </c>
      <c r="I555" s="134">
        <v>41974</v>
      </c>
    </row>
    <row r="556" spans="1:9" ht="26.4" hidden="1">
      <c r="A556" s="111" t="e">
        <f>COUNTIF(#REF!,'CPU (2)'!B556)</f>
        <v>#REF!</v>
      </c>
      <c r="B556" s="127" t="s">
        <v>1208</v>
      </c>
      <c r="C556" s="128" t="s">
        <v>1209</v>
      </c>
      <c r="D556" s="127" t="s">
        <v>538</v>
      </c>
      <c r="E556" s="127" t="s">
        <v>207</v>
      </c>
      <c r="F556" s="129">
        <v>11.89</v>
      </c>
      <c r="G556" s="129">
        <v>11.02</v>
      </c>
      <c r="H556" s="127" t="s">
        <v>493</v>
      </c>
      <c r="I556" s="130">
        <v>41974</v>
      </c>
    </row>
    <row r="557" spans="1:9" ht="26.4" hidden="1">
      <c r="A557" s="111" t="e">
        <f>COUNTIF(#REF!,'CPU (2)'!B557)</f>
        <v>#REF!</v>
      </c>
      <c r="B557" s="131" t="s">
        <v>1210</v>
      </c>
      <c r="C557" s="132" t="s">
        <v>1211</v>
      </c>
      <c r="D557" s="131" t="s">
        <v>538</v>
      </c>
      <c r="E557" s="131" t="s">
        <v>207</v>
      </c>
      <c r="F557" s="133">
        <v>13.58</v>
      </c>
      <c r="G557" s="133">
        <v>12.6</v>
      </c>
      <c r="H557" s="131" t="s">
        <v>493</v>
      </c>
      <c r="I557" s="134">
        <v>41974</v>
      </c>
    </row>
    <row r="558" spans="1:9" ht="26.4" hidden="1">
      <c r="A558" s="111" t="e">
        <f>COUNTIF(#REF!,'CPU (2)'!B558)</f>
        <v>#REF!</v>
      </c>
      <c r="B558" s="127" t="s">
        <v>1212</v>
      </c>
      <c r="C558" s="128" t="s">
        <v>1213</v>
      </c>
      <c r="D558" s="127" t="s">
        <v>538</v>
      </c>
      <c r="E558" s="127" t="s">
        <v>207</v>
      </c>
      <c r="F558" s="129">
        <v>15.25</v>
      </c>
      <c r="G558" s="129">
        <v>14.15</v>
      </c>
      <c r="H558" s="127" t="s">
        <v>493</v>
      </c>
      <c r="I558" s="130">
        <v>41974</v>
      </c>
    </row>
    <row r="559" spans="1:9" ht="26.4" hidden="1">
      <c r="A559" s="111" t="e">
        <f>COUNTIF(#REF!,'CPU (2)'!B559)</f>
        <v>#REF!</v>
      </c>
      <c r="B559" s="131" t="s">
        <v>1214</v>
      </c>
      <c r="C559" s="132" t="s">
        <v>1215</v>
      </c>
      <c r="D559" s="131" t="s">
        <v>538</v>
      </c>
      <c r="E559" s="131" t="s">
        <v>207</v>
      </c>
      <c r="F559" s="133">
        <v>16.89</v>
      </c>
      <c r="G559" s="133">
        <v>15.72</v>
      </c>
      <c r="H559" s="131" t="s">
        <v>493</v>
      </c>
      <c r="I559" s="134">
        <v>41974</v>
      </c>
    </row>
    <row r="560" spans="1:9" ht="26.4" hidden="1">
      <c r="A560" s="111" t="e">
        <f>COUNTIF(#REF!,'CPU (2)'!B560)</f>
        <v>#REF!</v>
      </c>
      <c r="B560" s="127" t="s">
        <v>1216</v>
      </c>
      <c r="C560" s="128" t="s">
        <v>1217</v>
      </c>
      <c r="D560" s="127" t="s">
        <v>538</v>
      </c>
      <c r="E560" s="127" t="s">
        <v>207</v>
      </c>
      <c r="F560" s="129">
        <v>20.3</v>
      </c>
      <c r="G560" s="129">
        <v>18.91</v>
      </c>
      <c r="H560" s="127" t="s">
        <v>493</v>
      </c>
      <c r="I560" s="130">
        <v>41974</v>
      </c>
    </row>
    <row r="561" spans="1:11" ht="26.4" hidden="1">
      <c r="A561" s="111" t="e">
        <f>COUNTIF(#REF!,'CPU (2)'!B561)</f>
        <v>#REF!</v>
      </c>
      <c r="B561" s="131" t="s">
        <v>1218</v>
      </c>
      <c r="C561" s="132" t="s">
        <v>1219</v>
      </c>
      <c r="D561" s="131" t="s">
        <v>538</v>
      </c>
      <c r="E561" s="131" t="s">
        <v>207</v>
      </c>
      <c r="F561" s="133">
        <v>25.59</v>
      </c>
      <c r="G561" s="133">
        <v>23.74</v>
      </c>
      <c r="H561" s="131" t="s">
        <v>493</v>
      </c>
      <c r="I561" s="134">
        <v>41974</v>
      </c>
    </row>
    <row r="562" spans="1:11" ht="26.4" hidden="1">
      <c r="A562" s="111" t="e">
        <f>COUNTIF(#REF!,'CPU (2)'!B562)</f>
        <v>#REF!</v>
      </c>
      <c r="B562" s="127" t="s">
        <v>1220</v>
      </c>
      <c r="C562" s="128" t="s">
        <v>1221</v>
      </c>
      <c r="D562" s="127" t="s">
        <v>538</v>
      </c>
      <c r="E562" s="127" t="s">
        <v>207</v>
      </c>
      <c r="F562" s="129">
        <v>29.38</v>
      </c>
      <c r="G562" s="129">
        <v>27.29</v>
      </c>
      <c r="H562" s="127" t="s">
        <v>493</v>
      </c>
      <c r="I562" s="130">
        <v>41974</v>
      </c>
    </row>
    <row r="563" spans="1:11" ht="26.4" hidden="1">
      <c r="A563" s="111" t="e">
        <f>COUNTIF(#REF!,'CPU (2)'!B563)</f>
        <v>#REF!</v>
      </c>
      <c r="B563" s="131" t="s">
        <v>1222</v>
      </c>
      <c r="C563" s="132" t="s">
        <v>1223</v>
      </c>
      <c r="D563" s="131" t="s">
        <v>538</v>
      </c>
      <c r="E563" s="131" t="s">
        <v>207</v>
      </c>
      <c r="F563" s="133">
        <v>34.270000000000003</v>
      </c>
      <c r="G563" s="133">
        <v>31.94</v>
      </c>
      <c r="H563" s="131" t="s">
        <v>493</v>
      </c>
      <c r="I563" s="134">
        <v>41974</v>
      </c>
    </row>
    <row r="564" spans="1:11" ht="26.4" hidden="1">
      <c r="A564" s="111" t="e">
        <f>COUNTIF(#REF!,'CPU (2)'!B564)</f>
        <v>#REF!</v>
      </c>
      <c r="B564" s="127" t="s">
        <v>1224</v>
      </c>
      <c r="C564" s="128" t="s">
        <v>1225</v>
      </c>
      <c r="D564" s="127" t="s">
        <v>538</v>
      </c>
      <c r="E564" s="127" t="s">
        <v>207</v>
      </c>
      <c r="F564" s="129">
        <v>19.29</v>
      </c>
      <c r="G564" s="129">
        <v>18.510000000000002</v>
      </c>
      <c r="H564" s="127" t="s">
        <v>493</v>
      </c>
      <c r="I564" s="130">
        <v>41974</v>
      </c>
    </row>
    <row r="565" spans="1:11" ht="26.4" hidden="1">
      <c r="A565" s="111" t="e">
        <f>COUNTIF(#REF!,'CPU (2)'!B565)</f>
        <v>#REF!</v>
      </c>
      <c r="B565" s="131">
        <v>73721</v>
      </c>
      <c r="C565" s="132" t="s">
        <v>1226</v>
      </c>
      <c r="D565" s="131" t="s">
        <v>538</v>
      </c>
      <c r="E565" s="131" t="s">
        <v>207</v>
      </c>
      <c r="F565" s="133">
        <v>122.92</v>
      </c>
      <c r="G565" s="133">
        <v>114.14</v>
      </c>
      <c r="H565" s="131" t="s">
        <v>493</v>
      </c>
      <c r="I565" s="134">
        <v>41974</v>
      </c>
    </row>
    <row r="566" spans="1:11" ht="26.4" hidden="1">
      <c r="A566" s="111" t="e">
        <f>COUNTIF(#REF!,'CPU (2)'!B566)</f>
        <v>#REF!</v>
      </c>
      <c r="B566" s="127">
        <v>73719</v>
      </c>
      <c r="C566" s="128" t="s">
        <v>1227</v>
      </c>
      <c r="D566" s="127" t="s">
        <v>538</v>
      </c>
      <c r="E566" s="127" t="s">
        <v>207</v>
      </c>
      <c r="F566" s="129">
        <v>153.05000000000001</v>
      </c>
      <c r="G566" s="129">
        <v>142.22999999999999</v>
      </c>
      <c r="H566" s="127" t="s">
        <v>493</v>
      </c>
      <c r="I566" s="130">
        <v>41974</v>
      </c>
    </row>
    <row r="567" spans="1:11">
      <c r="B567" s="127"/>
      <c r="C567" s="128"/>
      <c r="D567" s="127"/>
      <c r="E567" s="127"/>
      <c r="F567" s="129"/>
      <c r="G567" s="129"/>
      <c r="H567" s="127"/>
      <c r="I567" s="130"/>
    </row>
    <row r="568" spans="1:11" ht="24.75" customHeight="1">
      <c r="A568" s="111" t="e">
        <f>COUNTIF(#REF!,'CPU (2)'!B568)</f>
        <v>#REF!</v>
      </c>
      <c r="B568" s="148">
        <v>73718</v>
      </c>
      <c r="C568" s="149" t="s">
        <v>537</v>
      </c>
      <c r="D568" s="148" t="s">
        <v>538</v>
      </c>
      <c r="E568" s="148" t="s">
        <v>207</v>
      </c>
      <c r="F568" s="150">
        <v>238.73</v>
      </c>
      <c r="G568" s="150">
        <v>221.69</v>
      </c>
      <c r="H568" s="148" t="s">
        <v>493</v>
      </c>
      <c r="I568" s="151">
        <v>41974</v>
      </c>
      <c r="J568" s="163">
        <f>SUM(J570:J573)</f>
        <v>221.69069799999994</v>
      </c>
      <c r="K568" s="164">
        <f>J568-G568</f>
        <v>6.9799999994302198E-4</v>
      </c>
    </row>
    <row r="569" spans="1:11" ht="26.4">
      <c r="A569" s="181"/>
      <c r="B569" s="458" t="s">
        <v>268</v>
      </c>
      <c r="C569" s="458" t="s">
        <v>5</v>
      </c>
      <c r="D569" s="458" t="s">
        <v>223</v>
      </c>
      <c r="E569" s="458" t="s">
        <v>266</v>
      </c>
      <c r="F569" s="458" t="s">
        <v>494</v>
      </c>
      <c r="G569" s="458" t="s">
        <v>495</v>
      </c>
      <c r="H569" s="458" t="s">
        <v>496</v>
      </c>
      <c r="I569" s="458" t="s">
        <v>497</v>
      </c>
      <c r="J569" s="458" t="s">
        <v>498</v>
      </c>
    </row>
    <row r="570" spans="1:11" ht="26.4">
      <c r="A570" s="181"/>
      <c r="B570" s="145">
        <v>73535</v>
      </c>
      <c r="C570" s="196" t="str">
        <f>VLOOKUP(B570,SERVIÇOS_SINAPI_12_14!$A$2:$H$5049,2,0)</f>
        <v>CHP - CAMINHAO C/GUINCHO 6T, MOTOR DIESEL 136HP, M. BENZ MOD L1214, MUNCK MOD, M 640/18, OU SIMILAR</v>
      </c>
      <c r="D570" s="138" t="s">
        <v>248</v>
      </c>
      <c r="E570" s="189" t="str">
        <f>VLOOKUP(B570,SERVIÇOS_SINAPI_12_14!$A$2:$H$5049,4,0)</f>
        <v>H</v>
      </c>
      <c r="F570" s="184">
        <v>105.77</v>
      </c>
      <c r="G570" s="191">
        <f>VLOOKUP(B570,SERVIÇOS_SINAPI_12_14!$A$2:$H$5049,6,0)</f>
        <v>105.77</v>
      </c>
      <c r="H570" s="189">
        <v>0.38</v>
      </c>
      <c r="I570" s="184">
        <v>40.19</v>
      </c>
      <c r="J570" s="194">
        <f t="shared" ref="J570:J573" si="9">H570*G570</f>
        <v>40.192599999999999</v>
      </c>
    </row>
    <row r="571" spans="1:11">
      <c r="A571" s="181"/>
      <c r="B571" s="145">
        <v>88309</v>
      </c>
      <c r="C571" s="196" t="str">
        <f>VLOOKUP(B571,SERVIÇOS_SINAPI_12_14!$A$2:$H$5049,2,0)</f>
        <v>PEDREIRO COM ENCARGOS COMPLEMENTARES</v>
      </c>
      <c r="D571" s="138" t="s">
        <v>246</v>
      </c>
      <c r="E571" s="189" t="str">
        <f>VLOOKUP(B571,SERVIÇOS_SINAPI_12_14!$A$2:$H$5049,4,0)</f>
        <v>H</v>
      </c>
      <c r="F571" s="184">
        <v>15.32</v>
      </c>
      <c r="G571" s="191">
        <f>VLOOKUP(B571,SERVIÇOS_SINAPI_12_14!$A$2:$H$5049,6,0)</f>
        <v>13.77</v>
      </c>
      <c r="H571" s="189">
        <v>4.18</v>
      </c>
      <c r="I571" s="184">
        <v>64.040000000000006</v>
      </c>
      <c r="J571" s="194">
        <f t="shared" si="9"/>
        <v>57.558599999999991</v>
      </c>
    </row>
    <row r="572" spans="1:11">
      <c r="A572" s="181"/>
      <c r="B572" s="145">
        <v>88316</v>
      </c>
      <c r="C572" s="196" t="str">
        <f>VLOOKUP(B572,SERVIÇOS_SINAPI_12_14!$A$2:$H$5049,2,0)</f>
        <v>SERVENTE COM ENCARGOS COMPLEMENTARES</v>
      </c>
      <c r="D572" s="138" t="s">
        <v>246</v>
      </c>
      <c r="E572" s="189" t="str">
        <f>VLOOKUP(B572,SERVIÇOS_SINAPI_12_14!$A$2:$H$5049,4,0)</f>
        <v>H</v>
      </c>
      <c r="F572" s="184">
        <v>12.14</v>
      </c>
      <c r="G572" s="191">
        <f>VLOOKUP(B572,SERVIÇOS_SINAPI_12_14!$A$2:$H$5049,6,0)</f>
        <v>11.02</v>
      </c>
      <c r="H572" s="208">
        <v>8.7448999999999995</v>
      </c>
      <c r="I572" s="184">
        <v>106.1</v>
      </c>
      <c r="J572" s="194">
        <f t="shared" si="9"/>
        <v>96.368797999999984</v>
      </c>
    </row>
    <row r="573" spans="1:11">
      <c r="A573" s="181"/>
      <c r="B573" s="145">
        <v>88629</v>
      </c>
      <c r="C573" s="196" t="str">
        <f>VLOOKUP(B573,SERVIÇOS_SINAPI_12_14!$A$2:$H$5049,2,0)</f>
        <v>ARGAMASSA TRAÇO 1:3 (CIMENTO E AREIA MÉDIA), PREPARO MANUAL. AF_08/2014</v>
      </c>
      <c r="D573" s="138" t="s">
        <v>246</v>
      </c>
      <c r="E573" s="189" t="str">
        <f>VLOOKUP(B573,SERVIÇOS_SINAPI_12_14!$A$2:$H$5049,4,0)</f>
        <v>M³</v>
      </c>
      <c r="F573" s="184">
        <v>481.23</v>
      </c>
      <c r="G573" s="191">
        <f>VLOOKUP(B573,SERVIÇOS_SINAPI_12_14!$A$2:$H$5049,6,0)</f>
        <v>467.3</v>
      </c>
      <c r="H573" s="189">
        <v>5.8999999999999997E-2</v>
      </c>
      <c r="I573" s="184">
        <v>28.39</v>
      </c>
      <c r="J573" s="194">
        <f t="shared" si="9"/>
        <v>27.570699999999999</v>
      </c>
    </row>
    <row r="574" spans="1:11">
      <c r="A574" s="181"/>
      <c r="B574"/>
      <c r="C574"/>
      <c r="D574"/>
      <c r="E574"/>
      <c r="F574"/>
      <c r="G574"/>
      <c r="H574"/>
      <c r="I574" s="134"/>
    </row>
    <row r="575" spans="1:11">
      <c r="B575"/>
      <c r="C575"/>
      <c r="D575"/>
      <c r="E575"/>
      <c r="F575"/>
      <c r="G575"/>
      <c r="H575"/>
      <c r="I575" s="134"/>
    </row>
    <row r="576" spans="1:11">
      <c r="B576"/>
      <c r="C576"/>
      <c r="D576"/>
      <c r="E576"/>
      <c r="F576"/>
      <c r="G576"/>
      <c r="H576"/>
      <c r="I576" s="134"/>
    </row>
    <row r="577" spans="1:9">
      <c r="B577"/>
      <c r="C577"/>
      <c r="D577"/>
      <c r="E577"/>
      <c r="F577"/>
      <c r="G577"/>
      <c r="H577"/>
      <c r="I577" s="134"/>
    </row>
    <row r="578" spans="1:9">
      <c r="B578"/>
      <c r="C578"/>
      <c r="D578"/>
      <c r="E578"/>
      <c r="F578"/>
      <c r="G578"/>
      <c r="H578"/>
      <c r="I578" s="134"/>
    </row>
    <row r="579" spans="1:9">
      <c r="B579"/>
      <c r="C579"/>
      <c r="D579"/>
      <c r="E579"/>
      <c r="F579"/>
      <c r="G579"/>
      <c r="H579"/>
      <c r="I579" s="134"/>
    </row>
    <row r="580" spans="1:9">
      <c r="B580"/>
      <c r="C580"/>
      <c r="D580"/>
      <c r="E580"/>
      <c r="F580"/>
      <c r="G580"/>
      <c r="H580"/>
      <c r="I580" s="134"/>
    </row>
    <row r="581" spans="1:9">
      <c r="B581"/>
      <c r="C581"/>
      <c r="D581"/>
      <c r="E581"/>
      <c r="F581"/>
      <c r="G581"/>
      <c r="H581"/>
      <c r="I581" s="134"/>
    </row>
    <row r="582" spans="1:9" hidden="1">
      <c r="A582" s="111" t="e">
        <f>COUNTIF(#REF!,'CPU (2)'!B582)</f>
        <v>#REF!</v>
      </c>
      <c r="B582">
        <v>73730</v>
      </c>
      <c r="C582" t="s">
        <v>1228</v>
      </c>
      <c r="D582" t="s">
        <v>538</v>
      </c>
      <c r="E582" t="s">
        <v>207</v>
      </c>
      <c r="F582">
        <v>14.25</v>
      </c>
      <c r="G582">
        <v>13.19</v>
      </c>
      <c r="H582" t="s">
        <v>493</v>
      </c>
      <c r="I582" s="130">
        <v>41974</v>
      </c>
    </row>
    <row r="583" spans="1:9" hidden="1">
      <c r="A583" s="111" t="e">
        <f>COUNTIF(#REF!,'CPU (2)'!B583)</f>
        <v>#REF!</v>
      </c>
      <c r="B583">
        <v>73724</v>
      </c>
      <c r="C583" t="s">
        <v>1229</v>
      </c>
      <c r="D583" t="s">
        <v>538</v>
      </c>
      <c r="E583" t="s">
        <v>207</v>
      </c>
      <c r="F583">
        <v>20.260000000000002</v>
      </c>
      <c r="G583">
        <v>18.77</v>
      </c>
      <c r="H583" t="s">
        <v>493</v>
      </c>
      <c r="I583" s="134">
        <v>41974</v>
      </c>
    </row>
    <row r="584" spans="1:9" hidden="1">
      <c r="A584" s="111" t="e">
        <f>COUNTIF(#REF!,'CPU (2)'!B584)</f>
        <v>#REF!</v>
      </c>
      <c r="B584">
        <v>73723</v>
      </c>
      <c r="C584" t="s">
        <v>1230</v>
      </c>
      <c r="D584" t="s">
        <v>538</v>
      </c>
      <c r="E584" t="s">
        <v>207</v>
      </c>
      <c r="F584">
        <v>30.71</v>
      </c>
      <c r="G584">
        <v>28.43</v>
      </c>
      <c r="H584" t="s">
        <v>493</v>
      </c>
      <c r="I584" s="130">
        <v>41974</v>
      </c>
    </row>
    <row r="585" spans="1:9" hidden="1">
      <c r="A585" s="111" t="e">
        <f>COUNTIF(#REF!,'CPU (2)'!B585)</f>
        <v>#REF!</v>
      </c>
      <c r="B585">
        <v>73722</v>
      </c>
      <c r="C585" t="s">
        <v>1231</v>
      </c>
      <c r="D585" t="s">
        <v>538</v>
      </c>
      <c r="E585" t="s">
        <v>207</v>
      </c>
      <c r="F585">
        <v>39.42</v>
      </c>
      <c r="G585">
        <v>36.51</v>
      </c>
      <c r="H585" t="s">
        <v>493</v>
      </c>
      <c r="I585" s="134">
        <v>41974</v>
      </c>
    </row>
    <row r="586" spans="1:9" hidden="1">
      <c r="A586" s="111" t="e">
        <f>COUNTIF(#REF!,'CPU (2)'!B586)</f>
        <v>#REF!</v>
      </c>
      <c r="B586">
        <v>73720</v>
      </c>
      <c r="C586" t="s">
        <v>1232</v>
      </c>
      <c r="D586" t="s">
        <v>538</v>
      </c>
      <c r="E586" t="s">
        <v>207</v>
      </c>
      <c r="F586">
        <v>81.87</v>
      </c>
      <c r="G586">
        <v>75.930000000000007</v>
      </c>
      <c r="H586" t="s">
        <v>493</v>
      </c>
      <c r="I586" s="130">
        <v>41974</v>
      </c>
    </row>
    <row r="587" spans="1:9" hidden="1">
      <c r="A587" s="111" t="e">
        <f>COUNTIF(#REF!,'CPU (2)'!B587)</f>
        <v>#REF!</v>
      </c>
      <c r="B587">
        <v>73726</v>
      </c>
      <c r="C587" t="s">
        <v>1233</v>
      </c>
      <c r="D587" t="s">
        <v>538</v>
      </c>
      <c r="E587" t="s">
        <v>207</v>
      </c>
      <c r="F587">
        <v>19.84</v>
      </c>
      <c r="G587">
        <v>18.149999999999999</v>
      </c>
      <c r="H587" t="s">
        <v>493</v>
      </c>
      <c r="I587" s="134">
        <v>41974</v>
      </c>
    </row>
    <row r="588" spans="1:9" hidden="1">
      <c r="A588" s="111" t="e">
        <f>COUNTIF(#REF!,'CPU (2)'!B588)</f>
        <v>#REF!</v>
      </c>
      <c r="B588">
        <v>73725</v>
      </c>
      <c r="C588" t="s">
        <v>1234</v>
      </c>
      <c r="D588" t="s">
        <v>538</v>
      </c>
      <c r="E588" t="s">
        <v>207</v>
      </c>
      <c r="F588">
        <v>23.81</v>
      </c>
      <c r="G588">
        <v>21.79</v>
      </c>
      <c r="H588" t="s">
        <v>493</v>
      </c>
      <c r="I588" s="130">
        <v>41974</v>
      </c>
    </row>
    <row r="589" spans="1:9" hidden="1">
      <c r="A589" s="111" t="e">
        <f>COUNTIF(#REF!,'CPU (2)'!B589)</f>
        <v>#REF!</v>
      </c>
      <c r="B589" t="s">
        <v>1235</v>
      </c>
      <c r="C589" t="s">
        <v>1236</v>
      </c>
      <c r="D589" t="s">
        <v>538</v>
      </c>
      <c r="E589" t="s">
        <v>207</v>
      </c>
      <c r="F589">
        <v>10.55</v>
      </c>
      <c r="G589">
        <v>9.98</v>
      </c>
      <c r="H589" t="s">
        <v>493</v>
      </c>
      <c r="I589" s="134">
        <v>41974</v>
      </c>
    </row>
    <row r="590" spans="1:9" hidden="1">
      <c r="A590" s="111" t="e">
        <f>COUNTIF(#REF!,'CPU (2)'!B590)</f>
        <v>#REF!</v>
      </c>
      <c r="B590" t="s">
        <v>1237</v>
      </c>
      <c r="C590" t="s">
        <v>1238</v>
      </c>
      <c r="D590" t="s">
        <v>538</v>
      </c>
      <c r="E590" t="s">
        <v>207</v>
      </c>
      <c r="F590">
        <v>16.010000000000002</v>
      </c>
      <c r="G590">
        <v>15.06</v>
      </c>
      <c r="H590" t="s">
        <v>493</v>
      </c>
      <c r="I590" s="130">
        <v>41974</v>
      </c>
    </row>
    <row r="591" spans="1:9" hidden="1">
      <c r="A591" s="111" t="e">
        <f>COUNTIF(#REF!,'CPU (2)'!B591)</f>
        <v>#REF!</v>
      </c>
      <c r="B591" t="s">
        <v>1239</v>
      </c>
      <c r="C591" t="s">
        <v>1240</v>
      </c>
      <c r="D591" t="s">
        <v>538</v>
      </c>
      <c r="E591" t="s">
        <v>207</v>
      </c>
      <c r="F591">
        <v>19.3</v>
      </c>
      <c r="G591">
        <v>18.239999999999998</v>
      </c>
      <c r="H591" t="s">
        <v>493</v>
      </c>
      <c r="I591" s="134">
        <v>41974</v>
      </c>
    </row>
    <row r="592" spans="1:9" hidden="1">
      <c r="A592" s="111" t="e">
        <f>COUNTIF(#REF!,'CPU (2)'!B592)</f>
        <v>#REF!</v>
      </c>
      <c r="B592" t="s">
        <v>1241</v>
      </c>
      <c r="C592" t="s">
        <v>1242</v>
      </c>
      <c r="D592" t="s">
        <v>538</v>
      </c>
      <c r="E592" t="s">
        <v>207</v>
      </c>
      <c r="F592">
        <v>22.2</v>
      </c>
      <c r="G592">
        <v>21.06</v>
      </c>
      <c r="H592" t="s">
        <v>493</v>
      </c>
      <c r="I592" s="130">
        <v>41974</v>
      </c>
    </row>
    <row r="593" spans="1:9" hidden="1">
      <c r="A593" s="111" t="e">
        <f>COUNTIF(#REF!,'CPU (2)'!B593)</f>
        <v>#REF!</v>
      </c>
      <c r="B593" t="s">
        <v>1243</v>
      </c>
      <c r="C593" t="s">
        <v>1244</v>
      </c>
      <c r="D593" t="s">
        <v>538</v>
      </c>
      <c r="E593" t="s">
        <v>207</v>
      </c>
      <c r="F593">
        <v>25.5</v>
      </c>
      <c r="G593">
        <v>24.28</v>
      </c>
      <c r="H593" t="s">
        <v>493</v>
      </c>
      <c r="I593" s="134">
        <v>41974</v>
      </c>
    </row>
    <row r="594" spans="1:9" hidden="1">
      <c r="A594" s="111" t="e">
        <f>COUNTIF(#REF!,'CPU (2)'!B594)</f>
        <v>#REF!</v>
      </c>
      <c r="B594" t="s">
        <v>1245</v>
      </c>
      <c r="C594" t="s">
        <v>1246</v>
      </c>
      <c r="D594" t="s">
        <v>538</v>
      </c>
      <c r="E594" t="s">
        <v>207</v>
      </c>
      <c r="F594">
        <v>3.13</v>
      </c>
      <c r="G594">
        <v>2.82</v>
      </c>
      <c r="H594" t="s">
        <v>493</v>
      </c>
      <c r="I594" s="130">
        <v>41974</v>
      </c>
    </row>
    <row r="595" spans="1:9" hidden="1">
      <c r="A595" s="111" t="e">
        <f>COUNTIF(#REF!,'CPU (2)'!B595)</f>
        <v>#REF!</v>
      </c>
      <c r="B595" t="s">
        <v>1247</v>
      </c>
      <c r="C595" t="s">
        <v>1248</v>
      </c>
      <c r="D595" t="s">
        <v>538</v>
      </c>
      <c r="E595" t="s">
        <v>207</v>
      </c>
      <c r="F595">
        <v>34.409999999999997</v>
      </c>
      <c r="G595">
        <v>32.03</v>
      </c>
      <c r="H595" t="s">
        <v>493</v>
      </c>
      <c r="I595" s="134">
        <v>41974</v>
      </c>
    </row>
    <row r="596" spans="1:9" hidden="1">
      <c r="A596" s="111" t="e">
        <f>COUNTIF(#REF!,'CPU (2)'!B596)</f>
        <v>#REF!</v>
      </c>
      <c r="B596" t="s">
        <v>1249</v>
      </c>
      <c r="C596" t="s">
        <v>1250</v>
      </c>
      <c r="D596" t="s">
        <v>538</v>
      </c>
      <c r="E596" t="s">
        <v>207</v>
      </c>
      <c r="F596">
        <v>40.799999999999997</v>
      </c>
      <c r="G596">
        <v>37.96</v>
      </c>
      <c r="H596" t="s">
        <v>493</v>
      </c>
      <c r="I596" s="130">
        <v>41974</v>
      </c>
    </row>
    <row r="597" spans="1:9" hidden="1">
      <c r="A597" s="111" t="e">
        <f>COUNTIF(#REF!,'CPU (2)'!B597)</f>
        <v>#REF!</v>
      </c>
      <c r="B597" t="s">
        <v>1251</v>
      </c>
      <c r="C597" t="s">
        <v>1252</v>
      </c>
      <c r="D597" t="s">
        <v>538</v>
      </c>
      <c r="E597" t="s">
        <v>207</v>
      </c>
      <c r="F597">
        <v>48.18</v>
      </c>
      <c r="G597">
        <v>44.87</v>
      </c>
      <c r="H597" t="s">
        <v>493</v>
      </c>
      <c r="I597" s="134">
        <v>41974</v>
      </c>
    </row>
    <row r="598" spans="1:9" hidden="1">
      <c r="A598" s="111" t="e">
        <f>COUNTIF(#REF!,'CPU (2)'!B598)</f>
        <v>#REF!</v>
      </c>
      <c r="B598" t="s">
        <v>1253</v>
      </c>
      <c r="C598" t="s">
        <v>1254</v>
      </c>
      <c r="D598" t="s">
        <v>538</v>
      </c>
      <c r="E598" t="s">
        <v>207</v>
      </c>
      <c r="F598">
        <v>5.41</v>
      </c>
      <c r="G598">
        <v>5</v>
      </c>
      <c r="H598" t="s">
        <v>493</v>
      </c>
      <c r="I598" s="130">
        <v>41974</v>
      </c>
    </row>
    <row r="599" spans="1:9" hidden="1">
      <c r="A599" s="111" t="e">
        <f>COUNTIF(#REF!,'CPU (2)'!B599)</f>
        <v>#REF!</v>
      </c>
      <c r="B599" t="s">
        <v>1255</v>
      </c>
      <c r="C599" t="s">
        <v>1256</v>
      </c>
      <c r="D599" t="s">
        <v>538</v>
      </c>
      <c r="E599" t="s">
        <v>207</v>
      </c>
      <c r="F599">
        <v>6.93</v>
      </c>
      <c r="G599">
        <v>6.4</v>
      </c>
      <c r="H599" t="s">
        <v>493</v>
      </c>
      <c r="I599" s="134">
        <v>41974</v>
      </c>
    </row>
    <row r="600" spans="1:9" hidden="1">
      <c r="A600" s="111" t="e">
        <f>COUNTIF(#REF!,'CPU (2)'!B600)</f>
        <v>#REF!</v>
      </c>
      <c r="B600" t="s">
        <v>1257</v>
      </c>
      <c r="C600" t="s">
        <v>1258</v>
      </c>
      <c r="D600" t="s">
        <v>538</v>
      </c>
      <c r="E600" t="s">
        <v>207</v>
      </c>
      <c r="F600">
        <v>8.36</v>
      </c>
      <c r="G600">
        <v>7.73</v>
      </c>
      <c r="H600" t="s">
        <v>493</v>
      </c>
      <c r="I600" s="130">
        <v>41974</v>
      </c>
    </row>
    <row r="601" spans="1:9" hidden="1">
      <c r="A601" s="111" t="e">
        <f>COUNTIF(#REF!,'CPU (2)'!B601)</f>
        <v>#REF!</v>
      </c>
      <c r="B601" t="s">
        <v>1259</v>
      </c>
      <c r="C601" t="s">
        <v>1260</v>
      </c>
      <c r="D601" t="s">
        <v>538</v>
      </c>
      <c r="E601" t="s">
        <v>207</v>
      </c>
      <c r="F601">
        <v>9.4499999999999993</v>
      </c>
      <c r="G601">
        <v>8.73</v>
      </c>
      <c r="H601" t="s">
        <v>493</v>
      </c>
      <c r="I601" s="134">
        <v>41974</v>
      </c>
    </row>
    <row r="602" spans="1:9" hidden="1">
      <c r="A602" s="111" t="e">
        <f>COUNTIF(#REF!,'CPU (2)'!B602)</f>
        <v>#REF!</v>
      </c>
      <c r="B602" t="s">
        <v>1261</v>
      </c>
      <c r="C602" t="s">
        <v>1262</v>
      </c>
      <c r="D602" t="s">
        <v>538</v>
      </c>
      <c r="E602" t="s">
        <v>207</v>
      </c>
      <c r="F602">
        <v>11.03</v>
      </c>
      <c r="G602">
        <v>10.220000000000001</v>
      </c>
      <c r="H602" t="s">
        <v>493</v>
      </c>
      <c r="I602" s="130">
        <v>41974</v>
      </c>
    </row>
    <row r="603" spans="1:9" hidden="1">
      <c r="A603" s="111" t="e">
        <f>COUNTIF(#REF!,'CPU (2)'!B603)</f>
        <v>#REF!</v>
      </c>
      <c r="B603" t="s">
        <v>1263</v>
      </c>
      <c r="C603" t="s">
        <v>1264</v>
      </c>
      <c r="D603" t="s">
        <v>538</v>
      </c>
      <c r="E603" t="s">
        <v>207</v>
      </c>
      <c r="F603">
        <v>12.61</v>
      </c>
      <c r="G603">
        <v>11.7</v>
      </c>
      <c r="H603" t="s">
        <v>493</v>
      </c>
      <c r="I603" s="134">
        <v>41974</v>
      </c>
    </row>
    <row r="604" spans="1:9" hidden="1">
      <c r="A604" s="111" t="e">
        <f>COUNTIF(#REF!,'CPU (2)'!B604)</f>
        <v>#REF!</v>
      </c>
      <c r="B604" t="s">
        <v>1265</v>
      </c>
      <c r="C604" t="s">
        <v>1266</v>
      </c>
      <c r="D604" t="s">
        <v>538</v>
      </c>
      <c r="E604" t="s">
        <v>207</v>
      </c>
      <c r="F604">
        <v>14.18</v>
      </c>
      <c r="G604">
        <v>13.16</v>
      </c>
      <c r="H604" t="s">
        <v>493</v>
      </c>
      <c r="I604" s="130">
        <v>41974</v>
      </c>
    </row>
    <row r="605" spans="1:9" hidden="1">
      <c r="A605" s="111" t="e">
        <f>COUNTIF(#REF!,'CPU (2)'!B605)</f>
        <v>#REF!</v>
      </c>
      <c r="B605" t="s">
        <v>1267</v>
      </c>
      <c r="C605" t="s">
        <v>1268</v>
      </c>
      <c r="D605" t="s">
        <v>538</v>
      </c>
      <c r="E605" t="s">
        <v>207</v>
      </c>
      <c r="F605">
        <v>15.72</v>
      </c>
      <c r="G605">
        <v>14.62</v>
      </c>
      <c r="H605" t="s">
        <v>493</v>
      </c>
      <c r="I605" s="134">
        <v>41974</v>
      </c>
    </row>
    <row r="606" spans="1:9" hidden="1">
      <c r="A606" s="111" t="e">
        <f>COUNTIF(#REF!,'CPU (2)'!B606)</f>
        <v>#REF!</v>
      </c>
      <c r="B606" t="s">
        <v>1269</v>
      </c>
      <c r="C606" t="s">
        <v>1270</v>
      </c>
      <c r="D606" t="s">
        <v>538</v>
      </c>
      <c r="E606" t="s">
        <v>207</v>
      </c>
      <c r="F606">
        <v>18.940000000000001</v>
      </c>
      <c r="G606">
        <v>17.63</v>
      </c>
      <c r="H606" t="s">
        <v>493</v>
      </c>
      <c r="I606" s="130">
        <v>41974</v>
      </c>
    </row>
    <row r="607" spans="1:9" hidden="1">
      <c r="A607" s="111" t="e">
        <f>COUNTIF(#REF!,'CPU (2)'!B607)</f>
        <v>#REF!</v>
      </c>
      <c r="B607" t="s">
        <v>1271</v>
      </c>
      <c r="C607" t="s">
        <v>1272</v>
      </c>
      <c r="D607" t="s">
        <v>538</v>
      </c>
      <c r="E607" t="s">
        <v>207</v>
      </c>
      <c r="F607">
        <v>23.88</v>
      </c>
      <c r="G607">
        <v>22.15</v>
      </c>
      <c r="H607" t="s">
        <v>493</v>
      </c>
      <c r="I607" s="134">
        <v>41974</v>
      </c>
    </row>
    <row r="608" spans="1:9" hidden="1">
      <c r="A608" s="111" t="e">
        <f>COUNTIF(#REF!,'CPU (2)'!B608)</f>
        <v>#REF!</v>
      </c>
      <c r="B608" t="s">
        <v>1273</v>
      </c>
      <c r="C608" t="s">
        <v>1274</v>
      </c>
      <c r="D608" t="s">
        <v>538</v>
      </c>
      <c r="E608" t="s">
        <v>207</v>
      </c>
      <c r="F608">
        <v>2.6</v>
      </c>
      <c r="G608">
        <v>2.35</v>
      </c>
      <c r="H608" t="s">
        <v>493</v>
      </c>
      <c r="I608" s="130">
        <v>41974</v>
      </c>
    </row>
    <row r="609" spans="1:11" hidden="1">
      <c r="A609" s="111" t="e">
        <f>COUNTIF(#REF!,'CPU (2)'!B609)</f>
        <v>#REF!</v>
      </c>
      <c r="B609" t="s">
        <v>1275</v>
      </c>
      <c r="C609" t="s">
        <v>1276</v>
      </c>
      <c r="D609" t="s">
        <v>538</v>
      </c>
      <c r="E609" t="s">
        <v>207</v>
      </c>
      <c r="F609">
        <v>27.47</v>
      </c>
      <c r="G609">
        <v>25.51</v>
      </c>
      <c r="H609" t="s">
        <v>493</v>
      </c>
      <c r="I609" s="134">
        <v>41974</v>
      </c>
    </row>
    <row r="610" spans="1:11" hidden="1">
      <c r="A610" s="111" t="e">
        <f>COUNTIF(#REF!,'CPU (2)'!B610)</f>
        <v>#REF!</v>
      </c>
      <c r="B610" t="s">
        <v>1277</v>
      </c>
      <c r="C610" t="s">
        <v>1278</v>
      </c>
      <c r="D610" t="s">
        <v>538</v>
      </c>
      <c r="E610" t="s">
        <v>207</v>
      </c>
      <c r="F610">
        <v>32.07</v>
      </c>
      <c r="G610">
        <v>29.88</v>
      </c>
      <c r="H610" t="s">
        <v>493</v>
      </c>
      <c r="I610" s="130">
        <v>41974</v>
      </c>
    </row>
    <row r="611" spans="1:11" hidden="1">
      <c r="A611" s="111" t="e">
        <f>COUNTIF(#REF!,'CPU (2)'!B611)</f>
        <v>#REF!</v>
      </c>
      <c r="B611">
        <v>83655</v>
      </c>
      <c r="C611" t="s">
        <v>1279</v>
      </c>
      <c r="D611" t="s">
        <v>538</v>
      </c>
      <c r="E611" t="s">
        <v>207</v>
      </c>
      <c r="F611">
        <v>2.39</v>
      </c>
      <c r="G611">
        <v>2.2000000000000002</v>
      </c>
      <c r="H611" t="s">
        <v>493</v>
      </c>
      <c r="I611" s="134">
        <v>41974</v>
      </c>
    </row>
    <row r="612" spans="1:11" hidden="1">
      <c r="A612" s="111" t="e">
        <f>COUNTIF(#REF!,'CPU (2)'!B612)</f>
        <v>#REF!</v>
      </c>
      <c r="B612">
        <v>83621</v>
      </c>
      <c r="C612" t="s">
        <v>1280</v>
      </c>
      <c r="D612" t="s">
        <v>632</v>
      </c>
      <c r="E612" t="s">
        <v>6</v>
      </c>
      <c r="F612">
        <v>73.88</v>
      </c>
      <c r="G612">
        <v>66.92</v>
      </c>
      <c r="H612" t="s">
        <v>493</v>
      </c>
      <c r="I612" s="130">
        <v>41974</v>
      </c>
    </row>
    <row r="613" spans="1:11" hidden="1">
      <c r="A613" s="111" t="e">
        <f>COUNTIF(#REF!,'CPU (2)'!B613)</f>
        <v>#REF!</v>
      </c>
      <c r="B613" t="s">
        <v>1281</v>
      </c>
      <c r="C613" t="s">
        <v>1282</v>
      </c>
      <c r="D613" t="s">
        <v>538</v>
      </c>
      <c r="E613" t="s">
        <v>207</v>
      </c>
      <c r="F613">
        <v>3.02</v>
      </c>
      <c r="G613">
        <v>2.72</v>
      </c>
      <c r="H613" t="s">
        <v>493</v>
      </c>
      <c r="I613" s="134">
        <v>41974</v>
      </c>
    </row>
    <row r="614" spans="1:11">
      <c r="B614"/>
      <c r="C614"/>
      <c r="D614"/>
      <c r="E614"/>
      <c r="F614"/>
      <c r="G614"/>
      <c r="H614"/>
      <c r="I614" s="134"/>
    </row>
    <row r="615" spans="1:11" ht="26.4">
      <c r="A615" s="111" t="e">
        <f>COUNTIF(#REF!,'CPU (2)'!B615)</f>
        <v>#REF!</v>
      </c>
      <c r="B615" s="148" t="s">
        <v>656</v>
      </c>
      <c r="C615" s="149" t="s">
        <v>657</v>
      </c>
      <c r="D615" s="148" t="s">
        <v>538</v>
      </c>
      <c r="E615" s="148" t="s">
        <v>207</v>
      </c>
      <c r="F615" s="150">
        <v>2.16</v>
      </c>
      <c r="G615" s="150">
        <v>1.94</v>
      </c>
      <c r="H615" s="148" t="s">
        <v>493</v>
      </c>
      <c r="I615" s="151">
        <v>41974</v>
      </c>
      <c r="J615" s="163">
        <f>SUM(J617:J618)</f>
        <v>1.9445000000000001</v>
      </c>
      <c r="K615" s="164">
        <f>J615-G615</f>
        <v>4.5000000000001705E-3</v>
      </c>
    </row>
    <row r="616" spans="1:11" s="3" customFormat="1" ht="29.25" customHeight="1">
      <c r="A616" s="111"/>
      <c r="B616" s="113" t="s">
        <v>268</v>
      </c>
      <c r="C616" s="113" t="s">
        <v>5</v>
      </c>
      <c r="D616" s="113" t="s">
        <v>223</v>
      </c>
      <c r="E616" s="113" t="s">
        <v>266</v>
      </c>
      <c r="F616" s="113" t="s">
        <v>494</v>
      </c>
      <c r="G616" s="113" t="s">
        <v>495</v>
      </c>
      <c r="H616" s="113" t="s">
        <v>496</v>
      </c>
      <c r="I616" s="113" t="s">
        <v>497</v>
      </c>
      <c r="J616" s="113" t="s">
        <v>498</v>
      </c>
    </row>
    <row r="617" spans="1:11">
      <c r="B617" s="145">
        <v>88246</v>
      </c>
      <c r="C617" s="196" t="str">
        <f>VLOOKUP(B617,SERVIÇOS_SINAPI_12_14!$A$2:$H$5049,2,0)</f>
        <v>ASSENTADOR DE TUBOS COM ENCARGOS COMPLEMENTARES</v>
      </c>
      <c r="D617" s="188" t="s">
        <v>246</v>
      </c>
      <c r="E617" s="189" t="str">
        <f>VLOOKUP(B617,SERVIÇOS_SINAPI_12_14!$A$2:$H$5049,4,0)</f>
        <v>H</v>
      </c>
      <c r="F617" s="194">
        <v>18.88</v>
      </c>
      <c r="G617" s="191">
        <f>VLOOKUP(B617,SERVIÇOS_SINAPI_12_14!$A$2:$H$5049,6,0)</f>
        <v>16.850000000000001</v>
      </c>
      <c r="H617" s="189">
        <v>0.05</v>
      </c>
      <c r="I617" s="194">
        <v>0.94</v>
      </c>
      <c r="J617" s="194">
        <f>H617*G617</f>
        <v>0.84250000000000014</v>
      </c>
    </row>
    <row r="618" spans="1:11">
      <c r="B618" s="145">
        <v>88316</v>
      </c>
      <c r="C618" s="196" t="str">
        <f>VLOOKUP(B618,SERVIÇOS_SINAPI_12_14!$A$2:$H$5049,2,0)</f>
        <v>SERVENTE COM ENCARGOS COMPLEMENTARES</v>
      </c>
      <c r="D618" s="188" t="s">
        <v>246</v>
      </c>
      <c r="E618" s="189" t="str">
        <f>VLOOKUP(B618,SERVIÇOS_SINAPI_12_14!$A$2:$H$5049,4,0)</f>
        <v>H</v>
      </c>
      <c r="F618" s="194">
        <v>12.14</v>
      </c>
      <c r="G618" s="191">
        <f>VLOOKUP(B618,SERVIÇOS_SINAPI_12_14!$A$2:$H$5049,6,0)</f>
        <v>11.02</v>
      </c>
      <c r="H618" s="189">
        <v>0.1</v>
      </c>
      <c r="I618" s="194">
        <v>1.21</v>
      </c>
      <c r="J618" s="194">
        <f>H618*G618</f>
        <v>1.1020000000000001</v>
      </c>
    </row>
    <row r="619" spans="1:11">
      <c r="B619" s="127"/>
      <c r="C619" s="128"/>
      <c r="D619" s="127"/>
      <c r="E619" s="127"/>
      <c r="F619" s="129"/>
      <c r="G619" s="129"/>
      <c r="H619" s="127"/>
      <c r="I619" s="130"/>
    </row>
    <row r="620" spans="1:11">
      <c r="B620" s="127"/>
      <c r="C620" s="128"/>
      <c r="D620" s="127"/>
      <c r="E620" s="127"/>
      <c r="F620" s="129"/>
      <c r="G620" s="129"/>
      <c r="H620" s="127"/>
      <c r="I620" s="130"/>
    </row>
    <row r="621" spans="1:11" ht="26.4" hidden="1">
      <c r="A621" s="111" t="e">
        <f>COUNTIF(#REF!,'CPU (2)'!B621)</f>
        <v>#REF!</v>
      </c>
      <c r="B621" s="131" t="s">
        <v>1283</v>
      </c>
      <c r="C621" s="132" t="s">
        <v>1284</v>
      </c>
      <c r="D621" s="131" t="s">
        <v>538</v>
      </c>
      <c r="E621" s="131" t="s">
        <v>207</v>
      </c>
      <c r="F621" s="133">
        <v>10.95</v>
      </c>
      <c r="G621" s="133">
        <v>10.14</v>
      </c>
      <c r="H621" s="131" t="s">
        <v>493</v>
      </c>
      <c r="I621" s="134">
        <v>41974</v>
      </c>
    </row>
    <row r="622" spans="1:11" ht="26.4" hidden="1">
      <c r="A622" s="111" t="e">
        <f>COUNTIF(#REF!,'CPU (2)'!B622)</f>
        <v>#REF!</v>
      </c>
      <c r="B622" s="127" t="s">
        <v>1285</v>
      </c>
      <c r="C622" s="128" t="s">
        <v>1286</v>
      </c>
      <c r="D622" s="127" t="s">
        <v>538</v>
      </c>
      <c r="E622" s="127" t="s">
        <v>207</v>
      </c>
      <c r="F622" s="129">
        <v>3.24</v>
      </c>
      <c r="G622" s="129">
        <v>2.91</v>
      </c>
      <c r="H622" s="127" t="s">
        <v>493</v>
      </c>
      <c r="I622" s="130">
        <v>41974</v>
      </c>
    </row>
    <row r="623" spans="1:11" ht="26.4" hidden="1">
      <c r="A623" s="111" t="e">
        <f>COUNTIF(#REF!,'CPU (2)'!B623)</f>
        <v>#REF!</v>
      </c>
      <c r="B623" s="131" t="s">
        <v>1287</v>
      </c>
      <c r="C623" s="132" t="s">
        <v>1288</v>
      </c>
      <c r="D623" s="131" t="s">
        <v>538</v>
      </c>
      <c r="E623" s="131" t="s">
        <v>207</v>
      </c>
      <c r="F623" s="133">
        <v>3.45</v>
      </c>
      <c r="G623" s="133">
        <v>3.11</v>
      </c>
      <c r="H623" s="131" t="s">
        <v>493</v>
      </c>
      <c r="I623" s="134">
        <v>41974</v>
      </c>
    </row>
    <row r="624" spans="1:11" ht="26.4" hidden="1">
      <c r="A624" s="111" t="e">
        <f>COUNTIF(#REF!,'CPU (2)'!B624)</f>
        <v>#REF!</v>
      </c>
      <c r="B624" s="127" t="s">
        <v>1289</v>
      </c>
      <c r="C624" s="128" t="s">
        <v>1290</v>
      </c>
      <c r="D624" s="127" t="s">
        <v>538</v>
      </c>
      <c r="E624" s="127" t="s">
        <v>207</v>
      </c>
      <c r="F624" s="129">
        <v>2.59</v>
      </c>
      <c r="G624" s="129">
        <v>2.33</v>
      </c>
      <c r="H624" s="127" t="s">
        <v>493</v>
      </c>
      <c r="I624" s="130">
        <v>41974</v>
      </c>
    </row>
    <row r="625" spans="1:11" ht="26.4" hidden="1">
      <c r="A625" s="111" t="e">
        <f>COUNTIF(#REF!,'CPU (2)'!B625)</f>
        <v>#REF!</v>
      </c>
      <c r="B625" s="131" t="s">
        <v>1291</v>
      </c>
      <c r="C625" s="132" t="s">
        <v>1292</v>
      </c>
      <c r="D625" s="131" t="s">
        <v>538</v>
      </c>
      <c r="E625" s="131" t="s">
        <v>207</v>
      </c>
      <c r="F625" s="133">
        <v>3.88</v>
      </c>
      <c r="G625" s="133">
        <v>3.5</v>
      </c>
      <c r="H625" s="131" t="s">
        <v>493</v>
      </c>
      <c r="I625" s="134">
        <v>41974</v>
      </c>
    </row>
    <row r="626" spans="1:11" ht="26.4" hidden="1">
      <c r="A626" s="111" t="e">
        <f>COUNTIF(#REF!,'CPU (2)'!B626)</f>
        <v>#REF!</v>
      </c>
      <c r="B626" s="127" t="s">
        <v>1293</v>
      </c>
      <c r="C626" s="128" t="s">
        <v>1294</v>
      </c>
      <c r="D626" s="127" t="s">
        <v>538</v>
      </c>
      <c r="E626" s="127" t="s">
        <v>207</v>
      </c>
      <c r="F626" s="129">
        <v>3.02</v>
      </c>
      <c r="G626" s="129">
        <v>2.72</v>
      </c>
      <c r="H626" s="127" t="s">
        <v>493</v>
      </c>
      <c r="I626" s="130">
        <v>41974</v>
      </c>
    </row>
    <row r="627" spans="1:11" ht="26.4" hidden="1">
      <c r="A627" s="111" t="e">
        <f>COUNTIF(#REF!,'CPU (2)'!B627)</f>
        <v>#REF!</v>
      </c>
      <c r="B627" s="131" t="s">
        <v>1295</v>
      </c>
      <c r="C627" s="132" t="s">
        <v>1296</v>
      </c>
      <c r="D627" s="131" t="s">
        <v>538</v>
      </c>
      <c r="E627" s="131" t="s">
        <v>207</v>
      </c>
      <c r="F627" s="133">
        <v>4.32</v>
      </c>
      <c r="G627" s="133">
        <v>3.88</v>
      </c>
      <c r="H627" s="131" t="s">
        <v>493</v>
      </c>
      <c r="I627" s="134">
        <v>41974</v>
      </c>
    </row>
    <row r="628" spans="1:11" ht="26.4" hidden="1">
      <c r="A628" s="111" t="e">
        <f>COUNTIF(#REF!,'CPU (2)'!B628)</f>
        <v>#REF!</v>
      </c>
      <c r="B628" s="127" t="s">
        <v>1297</v>
      </c>
      <c r="C628" s="128" t="s">
        <v>1298</v>
      </c>
      <c r="D628" s="127" t="s">
        <v>538</v>
      </c>
      <c r="E628" s="127" t="s">
        <v>207</v>
      </c>
      <c r="F628" s="129">
        <v>3.45</v>
      </c>
      <c r="G628" s="129">
        <v>3.11</v>
      </c>
      <c r="H628" s="127" t="s">
        <v>493</v>
      </c>
      <c r="I628" s="130">
        <v>41974</v>
      </c>
    </row>
    <row r="629" spans="1:11" ht="26.4" hidden="1">
      <c r="A629" s="111" t="e">
        <f>COUNTIF(#REF!,'CPU (2)'!B629)</f>
        <v>#REF!</v>
      </c>
      <c r="B629" s="131" t="s">
        <v>1299</v>
      </c>
      <c r="C629" s="132" t="s">
        <v>1300</v>
      </c>
      <c r="D629" s="131" t="s">
        <v>538</v>
      </c>
      <c r="E629" s="131" t="s">
        <v>207</v>
      </c>
      <c r="F629" s="133">
        <v>4.75</v>
      </c>
      <c r="G629" s="133">
        <v>4.2699999999999996</v>
      </c>
      <c r="H629" s="131" t="s">
        <v>493</v>
      </c>
      <c r="I629" s="134">
        <v>41974</v>
      </c>
    </row>
    <row r="630" spans="1:11" ht="26.4" hidden="1">
      <c r="A630" s="111" t="e">
        <f>COUNTIF(#REF!,'CPU (2)'!B630)</f>
        <v>#REF!</v>
      </c>
      <c r="B630" s="127" t="s">
        <v>1301</v>
      </c>
      <c r="C630" s="128" t="s">
        <v>1302</v>
      </c>
      <c r="D630" s="127" t="s">
        <v>538</v>
      </c>
      <c r="E630" s="127" t="s">
        <v>207</v>
      </c>
      <c r="F630" s="129">
        <v>4.32</v>
      </c>
      <c r="G630" s="129">
        <v>3.88</v>
      </c>
      <c r="H630" s="127" t="s">
        <v>493</v>
      </c>
      <c r="I630" s="130">
        <v>41974</v>
      </c>
    </row>
    <row r="631" spans="1:11" ht="26.4" hidden="1">
      <c r="A631" s="111" t="e">
        <f>COUNTIF(#REF!,'CPU (2)'!B631)</f>
        <v>#REF!</v>
      </c>
      <c r="B631" s="131" t="s">
        <v>1303</v>
      </c>
      <c r="C631" s="132" t="s">
        <v>1304</v>
      </c>
      <c r="D631" s="131" t="s">
        <v>538</v>
      </c>
      <c r="E631" s="131" t="s">
        <v>207</v>
      </c>
      <c r="F631" s="133">
        <v>4.75</v>
      </c>
      <c r="G631" s="133">
        <v>4.2699999999999996</v>
      </c>
      <c r="H631" s="131" t="s">
        <v>493</v>
      </c>
      <c r="I631" s="134">
        <v>41974</v>
      </c>
    </row>
    <row r="632" spans="1:11" ht="26.4" hidden="1">
      <c r="A632" s="111" t="e">
        <f>COUNTIF(#REF!,'CPU (2)'!B632)</f>
        <v>#REF!</v>
      </c>
      <c r="B632" s="127" t="s">
        <v>1305</v>
      </c>
      <c r="C632" s="128" t="s">
        <v>1306</v>
      </c>
      <c r="D632" s="127" t="s">
        <v>538</v>
      </c>
      <c r="E632" s="127" t="s">
        <v>207</v>
      </c>
      <c r="F632" s="129">
        <v>6.47</v>
      </c>
      <c r="G632" s="129">
        <v>5.94</v>
      </c>
      <c r="H632" s="127" t="s">
        <v>493</v>
      </c>
      <c r="I632" s="130">
        <v>41974</v>
      </c>
    </row>
    <row r="633" spans="1:11">
      <c r="B633" s="127"/>
      <c r="C633" s="128"/>
      <c r="D633" s="127"/>
      <c r="E633" s="127"/>
      <c r="F633" s="129"/>
      <c r="G633" s="129"/>
      <c r="H633" s="127"/>
      <c r="I633" s="130"/>
    </row>
    <row r="634" spans="1:11" ht="26.4">
      <c r="A634" s="111" t="e">
        <f>COUNTIF(#REF!,'CPU (2)'!B634)</f>
        <v>#REF!</v>
      </c>
      <c r="B634" s="148" t="s">
        <v>653</v>
      </c>
      <c r="C634" s="149" t="s">
        <v>654</v>
      </c>
      <c r="D634" s="148" t="s">
        <v>538</v>
      </c>
      <c r="E634" s="148" t="s">
        <v>207</v>
      </c>
      <c r="F634" s="150">
        <v>1.29</v>
      </c>
      <c r="G634" s="150">
        <v>1.1599999999999999</v>
      </c>
      <c r="H634" s="148" t="s">
        <v>493</v>
      </c>
      <c r="I634" s="151">
        <v>41974</v>
      </c>
      <c r="J634" s="163">
        <f>SUM(J636:J637)</f>
        <v>1.16333</v>
      </c>
      <c r="K634" s="164">
        <f>J634-G634</f>
        <v>3.3300000000000551E-3</v>
      </c>
    </row>
    <row r="635" spans="1:11" s="3" customFormat="1" ht="27.75" customHeight="1">
      <c r="A635" s="111"/>
      <c r="B635" s="113" t="s">
        <v>268</v>
      </c>
      <c r="C635" s="113" t="s">
        <v>5</v>
      </c>
      <c r="D635" s="113" t="s">
        <v>223</v>
      </c>
      <c r="E635" s="113" t="s">
        <v>266</v>
      </c>
      <c r="F635" s="113" t="s">
        <v>494</v>
      </c>
      <c r="G635" s="113" t="s">
        <v>495</v>
      </c>
      <c r="H635" s="113" t="s">
        <v>496</v>
      </c>
      <c r="I635" s="113" t="s">
        <v>497</v>
      </c>
      <c r="J635" s="113" t="s">
        <v>498</v>
      </c>
    </row>
    <row r="636" spans="1:11">
      <c r="B636" s="145">
        <v>88246</v>
      </c>
      <c r="C636" s="196" t="str">
        <f>VLOOKUP(B636,SERVIÇOS_SINAPI_12_14!$A$2:$H$5049,2,0)</f>
        <v>ASSENTADOR DE TUBOS COM ENCARGOS COMPLEMENTARES</v>
      </c>
      <c r="D636" s="188" t="s">
        <v>246</v>
      </c>
      <c r="E636" s="189" t="str">
        <f>VLOOKUP(B636,SERVIÇOS_SINAPI_12_14!$A$2:$H$5049,4,0)</f>
        <v>H</v>
      </c>
      <c r="F636" s="194">
        <v>18.88</v>
      </c>
      <c r="G636" s="191">
        <f>VLOOKUP(B636,SERVIÇOS_SINAPI_12_14!$A$2:$H$5049,6,0)</f>
        <v>16.850000000000001</v>
      </c>
      <c r="H636" s="208">
        <v>2.98E-2</v>
      </c>
      <c r="I636" s="194">
        <v>0.56999999999999995</v>
      </c>
      <c r="J636" s="194">
        <f>H636*G636</f>
        <v>0.50213000000000008</v>
      </c>
    </row>
    <row r="637" spans="1:11">
      <c r="B637" s="145">
        <v>88316</v>
      </c>
      <c r="C637" s="196" t="str">
        <f>VLOOKUP(B637,SERVIÇOS_SINAPI_12_14!$A$2:$H$5049,2,0)</f>
        <v>SERVENTE COM ENCARGOS COMPLEMENTARES</v>
      </c>
      <c r="D637" s="188" t="s">
        <v>246</v>
      </c>
      <c r="E637" s="189" t="str">
        <f>VLOOKUP(B637,SERVIÇOS_SINAPI_12_14!$A$2:$H$5049,4,0)</f>
        <v>H</v>
      </c>
      <c r="F637" s="194">
        <v>12.14</v>
      </c>
      <c r="G637" s="191">
        <f>VLOOKUP(B637,SERVIÇOS_SINAPI_12_14!$A$2:$H$5049,6,0)</f>
        <v>11.02</v>
      </c>
      <c r="H637" s="189">
        <v>0.06</v>
      </c>
      <c r="I637" s="194">
        <v>0.73</v>
      </c>
      <c r="J637" s="194">
        <f>H637*G637</f>
        <v>0.6611999999999999</v>
      </c>
    </row>
    <row r="638" spans="1:11">
      <c r="B638" s="131"/>
      <c r="C638" s="132"/>
      <c r="D638" s="131"/>
      <c r="E638" s="131"/>
      <c r="F638" s="133"/>
      <c r="G638" s="133"/>
      <c r="H638" s="131"/>
      <c r="I638" s="134"/>
    </row>
    <row r="639" spans="1:11">
      <c r="B639" s="131"/>
      <c r="C639" s="132"/>
      <c r="D639" s="131"/>
      <c r="E639" s="131"/>
      <c r="F639" s="133"/>
      <c r="G639" s="133"/>
      <c r="H639" s="131"/>
      <c r="I639" s="134"/>
    </row>
    <row r="640" spans="1:11" ht="26.4" hidden="1">
      <c r="A640" s="111" t="e">
        <f>COUNTIF(#REF!,'CPU (2)'!B640)</f>
        <v>#REF!</v>
      </c>
      <c r="B640" s="127" t="s">
        <v>1307</v>
      </c>
      <c r="C640" s="128" t="s">
        <v>1308</v>
      </c>
      <c r="D640" s="127" t="s">
        <v>538</v>
      </c>
      <c r="E640" s="127" t="s">
        <v>207</v>
      </c>
      <c r="F640" s="129">
        <v>7.14</v>
      </c>
      <c r="G640" s="129">
        <v>6.56</v>
      </c>
      <c r="H640" s="127" t="s">
        <v>493</v>
      </c>
      <c r="I640" s="130">
        <v>41974</v>
      </c>
    </row>
    <row r="641" spans="1:11" ht="26.4" hidden="1">
      <c r="A641" s="111" t="e">
        <f>COUNTIF(#REF!,'CPU (2)'!B641)</f>
        <v>#REF!</v>
      </c>
      <c r="B641" s="131" t="s">
        <v>1309</v>
      </c>
      <c r="C641" s="132" t="s">
        <v>1310</v>
      </c>
      <c r="D641" s="131" t="s">
        <v>538</v>
      </c>
      <c r="E641" s="131" t="s">
        <v>207</v>
      </c>
      <c r="F641" s="133">
        <v>8</v>
      </c>
      <c r="G641" s="133">
        <v>7.37</v>
      </c>
      <c r="H641" s="131" t="s">
        <v>493</v>
      </c>
      <c r="I641" s="134">
        <v>41974</v>
      </c>
    </row>
    <row r="642" spans="1:11" ht="26.4" hidden="1">
      <c r="A642" s="111" t="e">
        <f>COUNTIF(#REF!,'CPU (2)'!B642)</f>
        <v>#REF!</v>
      </c>
      <c r="B642" s="127" t="s">
        <v>1311</v>
      </c>
      <c r="C642" s="128" t="s">
        <v>1312</v>
      </c>
      <c r="D642" s="127" t="s">
        <v>538</v>
      </c>
      <c r="E642" s="127" t="s">
        <v>207</v>
      </c>
      <c r="F642" s="129">
        <v>8.7100000000000009</v>
      </c>
      <c r="G642" s="129">
        <v>8.0399999999999991</v>
      </c>
      <c r="H642" s="127" t="s">
        <v>493</v>
      </c>
      <c r="I642" s="130">
        <v>41974</v>
      </c>
    </row>
    <row r="643" spans="1:11">
      <c r="B643" s="127"/>
      <c r="C643" s="128"/>
      <c r="D643" s="127"/>
      <c r="E643" s="127"/>
      <c r="F643" s="129"/>
      <c r="G643" s="129"/>
      <c r="H643" s="127"/>
      <c r="I643" s="130"/>
    </row>
    <row r="644" spans="1:11" ht="26.4">
      <c r="A644" s="111" t="e">
        <f>COUNTIF(#REF!,'CPU (2)'!B644)</f>
        <v>#REF!</v>
      </c>
      <c r="B644" s="148" t="s">
        <v>647</v>
      </c>
      <c r="C644" s="149" t="s">
        <v>648</v>
      </c>
      <c r="D644" s="148" t="s">
        <v>538</v>
      </c>
      <c r="E644" s="148" t="s">
        <v>207</v>
      </c>
      <c r="F644" s="150">
        <v>1.73</v>
      </c>
      <c r="G644" s="150">
        <v>1.55</v>
      </c>
      <c r="H644" s="148" t="s">
        <v>493</v>
      </c>
      <c r="I644" s="151">
        <v>41974</v>
      </c>
      <c r="J644" s="163">
        <f>SUM(J646:J647)</f>
        <v>1.55223</v>
      </c>
      <c r="K644" s="164">
        <f>J644-G644</f>
        <v>2.2299999999999542E-3</v>
      </c>
    </row>
    <row r="645" spans="1:11" s="3" customFormat="1" ht="27.75" customHeight="1">
      <c r="A645" s="111"/>
      <c r="B645" s="113" t="s">
        <v>268</v>
      </c>
      <c r="C645" s="113" t="s">
        <v>5</v>
      </c>
      <c r="D645" s="113" t="s">
        <v>223</v>
      </c>
      <c r="E645" s="113" t="s">
        <v>266</v>
      </c>
      <c r="F645" s="113" t="s">
        <v>494</v>
      </c>
      <c r="G645" s="113" t="s">
        <v>495</v>
      </c>
      <c r="H645" s="113" t="s">
        <v>496</v>
      </c>
      <c r="I645" s="113" t="s">
        <v>497</v>
      </c>
      <c r="J645" s="113" t="s">
        <v>498</v>
      </c>
    </row>
    <row r="646" spans="1:11">
      <c r="B646" s="145">
        <v>88246</v>
      </c>
      <c r="C646" s="196" t="str">
        <f>VLOOKUP(B646,SERVIÇOS_SINAPI_12_14!$A$2:$H$5049,2,0)</f>
        <v>ASSENTADOR DE TUBOS COM ENCARGOS COMPLEMENTARES</v>
      </c>
      <c r="D646" s="188" t="s">
        <v>246</v>
      </c>
      <c r="E646" s="189" t="str">
        <f>VLOOKUP(B646,SERVIÇOS_SINAPI_12_14!$A$2:$H$5049,4,0)</f>
        <v>H</v>
      </c>
      <c r="F646" s="199">
        <v>18.88</v>
      </c>
      <c r="G646" s="191">
        <f>VLOOKUP(B646,SERVIÇOS_SINAPI_12_14!$A$2:$H$5049,6,0)</f>
        <v>16.850000000000001</v>
      </c>
      <c r="H646" s="211">
        <v>3.9800000000000002E-2</v>
      </c>
      <c r="I646" s="199">
        <v>0.76</v>
      </c>
      <c r="J646" s="199">
        <f>H646*G646</f>
        <v>0.67063000000000006</v>
      </c>
    </row>
    <row r="647" spans="1:11">
      <c r="B647" s="145">
        <v>88316</v>
      </c>
      <c r="C647" s="196" t="str">
        <f>VLOOKUP(B647,SERVIÇOS_SINAPI_12_14!$A$2:$H$5049,2,0)</f>
        <v>SERVENTE COM ENCARGOS COMPLEMENTARES</v>
      </c>
      <c r="D647" s="188" t="s">
        <v>246</v>
      </c>
      <c r="E647" s="189" t="str">
        <f>VLOOKUP(B647,SERVIÇOS_SINAPI_12_14!$A$2:$H$5049,4,0)</f>
        <v>H</v>
      </c>
      <c r="F647" s="199">
        <v>12.14</v>
      </c>
      <c r="G647" s="191">
        <f>VLOOKUP(B647,SERVIÇOS_SINAPI_12_14!$A$2:$H$5049,6,0)</f>
        <v>11.02</v>
      </c>
      <c r="H647" s="192">
        <v>0.08</v>
      </c>
      <c r="I647" s="199">
        <v>0.97</v>
      </c>
      <c r="J647" s="199">
        <f>H647*G647</f>
        <v>0.88159999999999994</v>
      </c>
    </row>
    <row r="648" spans="1:11">
      <c r="B648"/>
      <c r="C648"/>
      <c r="D648"/>
      <c r="E648"/>
      <c r="F648"/>
      <c r="G648"/>
      <c r="H648"/>
      <c r="I648" s="134"/>
    </row>
    <row r="649" spans="1:11">
      <c r="B649"/>
      <c r="C649"/>
      <c r="D649"/>
      <c r="E649"/>
      <c r="F649"/>
      <c r="G649"/>
      <c r="H649"/>
      <c r="I649" s="134"/>
    </row>
    <row r="650" spans="1:11" ht="26.4" hidden="1">
      <c r="A650" s="111" t="e">
        <f>COUNTIF(#REF!,'CPU (2)'!B650)</f>
        <v>#REF!</v>
      </c>
      <c r="B650" s="127" t="s">
        <v>1313</v>
      </c>
      <c r="C650" s="128" t="s">
        <v>1314</v>
      </c>
      <c r="D650" s="127" t="s">
        <v>538</v>
      </c>
      <c r="E650" s="127" t="s">
        <v>207</v>
      </c>
      <c r="F650" s="129">
        <v>9.52</v>
      </c>
      <c r="G650" s="129">
        <v>8.8000000000000007</v>
      </c>
      <c r="H650" s="127" t="s">
        <v>493</v>
      </c>
      <c r="I650" s="130">
        <v>41974</v>
      </c>
    </row>
    <row r="651" spans="1:11" ht="26.4" hidden="1">
      <c r="A651" s="111" t="e">
        <f>COUNTIF(#REF!,'CPU (2)'!B651)</f>
        <v>#REF!</v>
      </c>
      <c r="B651" s="131" t="s">
        <v>1315</v>
      </c>
      <c r="C651" s="132" t="s">
        <v>1316</v>
      </c>
      <c r="D651" s="131" t="s">
        <v>538</v>
      </c>
      <c r="E651" s="131" t="s">
        <v>207</v>
      </c>
      <c r="F651" s="133">
        <v>10.28</v>
      </c>
      <c r="G651" s="133">
        <v>9.52</v>
      </c>
      <c r="H651" s="131" t="s">
        <v>493</v>
      </c>
      <c r="I651" s="134">
        <v>41974</v>
      </c>
    </row>
    <row r="652" spans="1:11" ht="26.4" hidden="1">
      <c r="A652" s="111" t="e">
        <f>COUNTIF(#REF!,'CPU (2)'!B652)</f>
        <v>#REF!</v>
      </c>
      <c r="B652" s="127">
        <v>83727</v>
      </c>
      <c r="C652" s="128" t="s">
        <v>1317</v>
      </c>
      <c r="D652" s="127" t="s">
        <v>606</v>
      </c>
      <c r="E652" s="127" t="s">
        <v>207</v>
      </c>
      <c r="F652" s="129">
        <v>1.38</v>
      </c>
      <c r="G652" s="129">
        <v>1.28</v>
      </c>
      <c r="H652" s="127" t="s">
        <v>493</v>
      </c>
      <c r="I652" s="130">
        <v>41974</v>
      </c>
    </row>
    <row r="653" spans="1:11" ht="26.4" hidden="1">
      <c r="A653" s="111" t="e">
        <f>COUNTIF(#REF!,'CPU (2)'!B653)</f>
        <v>#REF!</v>
      </c>
      <c r="B653" s="131" t="s">
        <v>1318</v>
      </c>
      <c r="C653" s="132" t="s">
        <v>1319</v>
      </c>
      <c r="D653" s="131" t="s">
        <v>270</v>
      </c>
      <c r="E653" s="131" t="s">
        <v>519</v>
      </c>
      <c r="F653" s="133">
        <v>72.45</v>
      </c>
      <c r="G653" s="133">
        <v>69.09</v>
      </c>
      <c r="H653" s="131" t="s">
        <v>493</v>
      </c>
      <c r="I653" s="134">
        <v>41974</v>
      </c>
    </row>
    <row r="654" spans="1:11" hidden="1">
      <c r="A654" s="111" t="e">
        <f>COUNTIF(#REF!,'CPU (2)'!B654)</f>
        <v>#REF!</v>
      </c>
      <c r="B654" s="127">
        <v>79482</v>
      </c>
      <c r="C654" s="128" t="s">
        <v>1320</v>
      </c>
      <c r="D654" s="127" t="s">
        <v>270</v>
      </c>
      <c r="E654" s="127" t="s">
        <v>519</v>
      </c>
      <c r="F654" s="129">
        <v>40.26</v>
      </c>
      <c r="G654" s="129">
        <v>39.89</v>
      </c>
      <c r="H654" s="127" t="s">
        <v>493</v>
      </c>
      <c r="I654" s="130">
        <v>41974</v>
      </c>
    </row>
    <row r="655" spans="1:11">
      <c r="A655" s="111" t="e">
        <f>COUNTIF(#REF!,'CPU (2)'!B655)</f>
        <v>#REF!</v>
      </c>
      <c r="B655" s="148">
        <v>55835</v>
      </c>
      <c r="C655" s="149" t="s">
        <v>518</v>
      </c>
      <c r="D655" s="148" t="s">
        <v>270</v>
      </c>
      <c r="E655" s="148" t="s">
        <v>519</v>
      </c>
      <c r="F655" s="150">
        <v>42.49</v>
      </c>
      <c r="G655" s="150">
        <v>38.58</v>
      </c>
      <c r="H655" s="148" t="s">
        <v>493</v>
      </c>
      <c r="I655" s="261">
        <v>41974</v>
      </c>
      <c r="J655" s="163">
        <f>SUM(J657:J657)</f>
        <v>38.581019999999995</v>
      </c>
      <c r="K655" s="164">
        <f>J655-G655</f>
        <v>1.0199999999969123E-3</v>
      </c>
    </row>
    <row r="656" spans="1:11" ht="26.4">
      <c r="B656" s="458" t="s">
        <v>268</v>
      </c>
      <c r="C656" s="458" t="s">
        <v>5</v>
      </c>
      <c r="D656" s="458" t="s">
        <v>223</v>
      </c>
      <c r="E656" s="458" t="s">
        <v>266</v>
      </c>
      <c r="F656" s="458" t="s">
        <v>494</v>
      </c>
      <c r="G656" s="458" t="s">
        <v>495</v>
      </c>
      <c r="H656" s="458" t="s">
        <v>496</v>
      </c>
      <c r="I656" s="458" t="s">
        <v>497</v>
      </c>
      <c r="J656" s="458" t="s">
        <v>498</v>
      </c>
    </row>
    <row r="657" spans="1:11">
      <c r="B657" s="145">
        <v>88316</v>
      </c>
      <c r="C657" s="196" t="str">
        <f>VLOOKUP(B657,SERVIÇOS_SINAPI_12_14!$A$2:$H$5049,2,0)</f>
        <v>SERVENTE COM ENCARGOS COMPLEMENTARES</v>
      </c>
      <c r="D657" s="188" t="s">
        <v>246</v>
      </c>
      <c r="E657" s="189" t="str">
        <f>VLOOKUP(B657,SERVIÇOS_SINAPI_12_14!$A$2:$H$5049,4,0)</f>
        <v>H</v>
      </c>
      <c r="F657" s="194">
        <v>12.14</v>
      </c>
      <c r="G657" s="191">
        <f>VLOOKUP(B657,SERVIÇOS_SINAPI_12_14!$A$2:$H$5049,6,0)</f>
        <v>11.02</v>
      </c>
      <c r="H657" s="209">
        <v>3.5009999999999999</v>
      </c>
      <c r="I657" s="194">
        <v>42.49</v>
      </c>
      <c r="J657" s="199">
        <f>H657*G657</f>
        <v>38.581019999999995</v>
      </c>
    </row>
    <row r="658" spans="1:11">
      <c r="B658"/>
      <c r="C658"/>
      <c r="D658"/>
      <c r="E658"/>
      <c r="F658"/>
      <c r="G658"/>
      <c r="H658"/>
      <c r="I658" s="134"/>
    </row>
    <row r="659" spans="1:11">
      <c r="B659"/>
      <c r="C659"/>
      <c r="D659"/>
      <c r="E659"/>
      <c r="F659"/>
      <c r="G659"/>
      <c r="H659"/>
      <c r="I659" s="134"/>
    </row>
    <row r="660" spans="1:11">
      <c r="A660" s="111" t="e">
        <f>COUNTIF(#REF!,'CPU (2)'!B660)</f>
        <v>#REF!</v>
      </c>
      <c r="B660" s="148">
        <v>79481</v>
      </c>
      <c r="C660" s="149" t="s">
        <v>596</v>
      </c>
      <c r="D660" s="148" t="s">
        <v>270</v>
      </c>
      <c r="E660" s="148" t="s">
        <v>519</v>
      </c>
      <c r="F660" s="150">
        <v>24.28</v>
      </c>
      <c r="G660" s="150">
        <v>22.04</v>
      </c>
      <c r="H660" s="148" t="s">
        <v>493</v>
      </c>
      <c r="I660" s="151">
        <v>41974</v>
      </c>
      <c r="J660" s="163">
        <f>SUM(J662:J663)</f>
        <v>22.04</v>
      </c>
      <c r="K660" s="164">
        <f>J660-G660</f>
        <v>0</v>
      </c>
    </row>
    <row r="661" spans="1:11" s="3" customFormat="1" ht="29.25" customHeight="1">
      <c r="A661" s="111"/>
      <c r="B661" s="113" t="s">
        <v>268</v>
      </c>
      <c r="C661" s="113" t="s">
        <v>5</v>
      </c>
      <c r="D661" s="113" t="s">
        <v>223</v>
      </c>
      <c r="E661" s="113" t="s">
        <v>266</v>
      </c>
      <c r="F661" s="113" t="s">
        <v>494</v>
      </c>
      <c r="G661" s="113" t="s">
        <v>495</v>
      </c>
      <c r="H661" s="113" t="s">
        <v>496</v>
      </c>
      <c r="I661" s="113" t="s">
        <v>497</v>
      </c>
      <c r="J661" s="113" t="s">
        <v>498</v>
      </c>
    </row>
    <row r="662" spans="1:11">
      <c r="B662" s="145">
        <v>88316</v>
      </c>
      <c r="C662" s="196" t="str">
        <f>VLOOKUP(B662,SERVIÇOS_SINAPI_12_14!$A$2:$H$5049,2,0)</f>
        <v>SERVENTE COM ENCARGOS COMPLEMENTARES</v>
      </c>
      <c r="D662" s="189" t="s">
        <v>246</v>
      </c>
      <c r="E662" s="189" t="str">
        <f>VLOOKUP(B662,SERVIÇOS_SINAPI_12_14!$A$2:$H$5049,4,0)</f>
        <v>H</v>
      </c>
      <c r="F662" s="194">
        <v>12.14</v>
      </c>
      <c r="G662" s="191">
        <f>VLOOKUP(B662,SERVIÇOS_SINAPI_12_14!$A$2:$H$5049,6,0)</f>
        <v>11.02</v>
      </c>
      <c r="H662" s="189">
        <v>2</v>
      </c>
      <c r="I662" s="194">
        <v>24.28</v>
      </c>
      <c r="J662" s="194">
        <f>H662*G662</f>
        <v>22.04</v>
      </c>
    </row>
    <row r="663" spans="1:11">
      <c r="B663" s="127"/>
      <c r="C663" s="128"/>
      <c r="D663" s="127"/>
      <c r="E663" s="127"/>
      <c r="F663" s="129"/>
      <c r="G663" s="129"/>
      <c r="H663" s="127"/>
      <c r="I663" s="130"/>
    </row>
    <row r="664" spans="1:11" hidden="1">
      <c r="A664" s="111" t="e">
        <f>COUNTIF(#REF!,'CPU (2)'!B664)</f>
        <v>#REF!</v>
      </c>
      <c r="B664" s="131">
        <v>79484</v>
      </c>
      <c r="C664" s="132" t="s">
        <v>1321</v>
      </c>
      <c r="D664" s="131" t="s">
        <v>270</v>
      </c>
      <c r="E664" s="131" t="s">
        <v>519</v>
      </c>
      <c r="F664" s="133">
        <v>34.72</v>
      </c>
      <c r="G664" s="133">
        <v>34.700000000000003</v>
      </c>
      <c r="H664" s="131" t="s">
        <v>493</v>
      </c>
      <c r="I664" s="134">
        <v>41974</v>
      </c>
    </row>
    <row r="665" spans="1:11" hidden="1">
      <c r="A665" s="111" t="e">
        <f>COUNTIF(#REF!,'CPU (2)'!B665)</f>
        <v>#REF!</v>
      </c>
      <c r="B665" s="127">
        <v>88247</v>
      </c>
      <c r="C665" s="128" t="s">
        <v>282</v>
      </c>
      <c r="D665" s="127" t="s">
        <v>246</v>
      </c>
      <c r="E665" s="127" t="s">
        <v>231</v>
      </c>
      <c r="F665" s="129">
        <v>12.47</v>
      </c>
      <c r="G665" s="129">
        <v>11.3</v>
      </c>
      <c r="H665" s="127" t="s">
        <v>493</v>
      </c>
      <c r="I665" s="130">
        <v>41974</v>
      </c>
    </row>
    <row r="666" spans="1:11" ht="26.4" hidden="1">
      <c r="A666" s="111" t="e">
        <f>COUNTIF(#REF!,'CPU (2)'!B666)</f>
        <v>#REF!</v>
      </c>
      <c r="B666" s="131">
        <v>88248</v>
      </c>
      <c r="C666" s="132" t="s">
        <v>1322</v>
      </c>
      <c r="D666" s="131" t="s">
        <v>246</v>
      </c>
      <c r="E666" s="131" t="s">
        <v>231</v>
      </c>
      <c r="F666" s="133">
        <v>12.48</v>
      </c>
      <c r="G666" s="133">
        <v>11.31</v>
      </c>
      <c r="H666" s="131" t="s">
        <v>493</v>
      </c>
      <c r="I666" s="134">
        <v>41974</v>
      </c>
    </row>
    <row r="667" spans="1:11" hidden="1">
      <c r="A667" s="111" t="e">
        <f>COUNTIF(#REF!,'CPU (2)'!B667)</f>
        <v>#REF!</v>
      </c>
      <c r="B667" s="127">
        <v>88249</v>
      </c>
      <c r="C667" s="128" t="s">
        <v>1323</v>
      </c>
      <c r="D667" s="127" t="s">
        <v>246</v>
      </c>
      <c r="E667" s="127" t="s">
        <v>231</v>
      </c>
      <c r="F667" s="129">
        <v>12.66</v>
      </c>
      <c r="G667" s="129">
        <v>11.47</v>
      </c>
      <c r="H667" s="127" t="s">
        <v>493</v>
      </c>
      <c r="I667" s="130">
        <v>41974</v>
      </c>
    </row>
    <row r="668" spans="1:11" hidden="1">
      <c r="A668" s="111" t="e">
        <f>COUNTIF(#REF!,'CPU (2)'!B668)</f>
        <v>#REF!</v>
      </c>
      <c r="B668" s="131">
        <v>88250</v>
      </c>
      <c r="C668" s="132" t="s">
        <v>1324</v>
      </c>
      <c r="D668" s="131" t="s">
        <v>246</v>
      </c>
      <c r="E668" s="131" t="s">
        <v>231</v>
      </c>
      <c r="F668" s="133">
        <v>10.62</v>
      </c>
      <c r="G668" s="133">
        <v>9.6999999999999993</v>
      </c>
      <c r="H668" s="131" t="s">
        <v>493</v>
      </c>
      <c r="I668" s="134">
        <v>41974</v>
      </c>
    </row>
    <row r="669" spans="1:11" hidden="1">
      <c r="A669" s="111" t="e">
        <f>COUNTIF(#REF!,'CPU (2)'!B669)</f>
        <v>#REF!</v>
      </c>
      <c r="B669" s="127">
        <v>88251</v>
      </c>
      <c r="C669" s="128" t="s">
        <v>1325</v>
      </c>
      <c r="D669" s="127" t="s">
        <v>246</v>
      </c>
      <c r="E669" s="127" t="s">
        <v>231</v>
      </c>
      <c r="F669" s="129">
        <v>12.01</v>
      </c>
      <c r="G669" s="129">
        <v>10.91</v>
      </c>
      <c r="H669" s="127" t="s">
        <v>493</v>
      </c>
      <c r="I669" s="130">
        <v>41974</v>
      </c>
    </row>
    <row r="670" spans="1:11" hidden="1">
      <c r="A670" s="111" t="e">
        <f>COUNTIF(#REF!,'CPU (2)'!B670)</f>
        <v>#REF!</v>
      </c>
      <c r="B670" s="131">
        <v>88252</v>
      </c>
      <c r="C670" s="132" t="s">
        <v>1326</v>
      </c>
      <c r="D670" s="131" t="s">
        <v>246</v>
      </c>
      <c r="E670" s="131" t="s">
        <v>231</v>
      </c>
      <c r="F670" s="133">
        <v>11.6</v>
      </c>
      <c r="G670" s="133">
        <v>10.55</v>
      </c>
      <c r="H670" s="131" t="s">
        <v>493</v>
      </c>
      <c r="I670" s="134">
        <v>41974</v>
      </c>
    </row>
    <row r="671" spans="1:11" hidden="1">
      <c r="A671" s="111" t="e">
        <f>COUNTIF(#REF!,'CPU (2)'!B671)</f>
        <v>#REF!</v>
      </c>
      <c r="B671" s="127">
        <v>88253</v>
      </c>
      <c r="C671" s="128" t="s">
        <v>1327</v>
      </c>
      <c r="D671" s="127" t="s">
        <v>246</v>
      </c>
      <c r="E671" s="127" t="s">
        <v>231</v>
      </c>
      <c r="F671" s="129">
        <v>19.86</v>
      </c>
      <c r="G671" s="129">
        <v>17.690000000000001</v>
      </c>
      <c r="H671" s="127" t="s">
        <v>493</v>
      </c>
      <c r="I671" s="130">
        <v>41974</v>
      </c>
    </row>
    <row r="672" spans="1:11" hidden="1">
      <c r="A672" s="111" t="e">
        <f>COUNTIF(#REF!,'CPU (2)'!B672)</f>
        <v>#REF!</v>
      </c>
      <c r="B672" s="131">
        <v>88254</v>
      </c>
      <c r="C672" s="132" t="s">
        <v>1328</v>
      </c>
      <c r="D672" s="131" t="s">
        <v>246</v>
      </c>
      <c r="E672" s="131" t="s">
        <v>231</v>
      </c>
      <c r="F672" s="133">
        <v>27.53</v>
      </c>
      <c r="G672" s="133">
        <v>24.33</v>
      </c>
      <c r="H672" s="131" t="s">
        <v>493</v>
      </c>
      <c r="I672" s="134">
        <v>41974</v>
      </c>
    </row>
    <row r="673" spans="1:9" hidden="1">
      <c r="A673" s="111" t="e">
        <f>COUNTIF(#REF!,'CPU (2)'!B673)</f>
        <v>#REF!</v>
      </c>
      <c r="B673" s="127">
        <v>88255</v>
      </c>
      <c r="C673" s="128" t="s">
        <v>1329</v>
      </c>
      <c r="D673" s="127" t="s">
        <v>246</v>
      </c>
      <c r="E673" s="127" t="s">
        <v>231</v>
      </c>
      <c r="F673" s="129">
        <v>23.72</v>
      </c>
      <c r="G673" s="129">
        <v>21.03</v>
      </c>
      <c r="H673" s="127" t="s">
        <v>493</v>
      </c>
      <c r="I673" s="130">
        <v>41974</v>
      </c>
    </row>
    <row r="674" spans="1:9" hidden="1">
      <c r="A674" s="111" t="e">
        <f>COUNTIF(#REF!,'CPU (2)'!B674)</f>
        <v>#REF!</v>
      </c>
      <c r="B674" s="131">
        <v>88256</v>
      </c>
      <c r="C674" s="132" t="s">
        <v>1330</v>
      </c>
      <c r="D674" s="131" t="s">
        <v>246</v>
      </c>
      <c r="E674" s="131" t="s">
        <v>231</v>
      </c>
      <c r="F674" s="133">
        <v>14.29</v>
      </c>
      <c r="G674" s="133">
        <v>12.87</v>
      </c>
      <c r="H674" s="131" t="s">
        <v>493</v>
      </c>
      <c r="I674" s="134">
        <v>41974</v>
      </c>
    </row>
    <row r="675" spans="1:9" ht="26.4" hidden="1">
      <c r="A675" s="111" t="e">
        <f>COUNTIF(#REF!,'CPU (2)'!B675)</f>
        <v>#REF!</v>
      </c>
      <c r="B675" s="127">
        <v>86896</v>
      </c>
      <c r="C675" s="128" t="s">
        <v>1331</v>
      </c>
      <c r="D675" s="127" t="s">
        <v>606</v>
      </c>
      <c r="E675" s="127" t="s">
        <v>6</v>
      </c>
      <c r="F675" s="129">
        <v>175.23</v>
      </c>
      <c r="G675" s="129">
        <v>170.4</v>
      </c>
      <c r="H675" s="127" t="s">
        <v>493</v>
      </c>
      <c r="I675" s="130">
        <v>41974</v>
      </c>
    </row>
    <row r="676" spans="1:9" ht="26.4" hidden="1">
      <c r="A676" s="111" t="e">
        <f>COUNTIF(#REF!,'CPU (2)'!B676)</f>
        <v>#REF!</v>
      </c>
      <c r="B676" s="131">
        <v>86890</v>
      </c>
      <c r="C676" s="132" t="s">
        <v>1332</v>
      </c>
      <c r="D676" s="131" t="s">
        <v>606</v>
      </c>
      <c r="E676" s="131" t="s">
        <v>6</v>
      </c>
      <c r="F676" s="133">
        <v>315.57</v>
      </c>
      <c r="G676" s="133">
        <v>311.39</v>
      </c>
      <c r="H676" s="131" t="s">
        <v>493</v>
      </c>
      <c r="I676" s="134">
        <v>41974</v>
      </c>
    </row>
    <row r="677" spans="1:9" ht="52.8" hidden="1">
      <c r="A677" s="111" t="e">
        <f>COUNTIF(#REF!,'CPU (2)'!B677)</f>
        <v>#REF!</v>
      </c>
      <c r="B677" s="127">
        <v>86944</v>
      </c>
      <c r="C677" s="128" t="s">
        <v>1333</v>
      </c>
      <c r="D677" s="127" t="s">
        <v>606</v>
      </c>
      <c r="E677" s="127" t="s">
        <v>6</v>
      </c>
      <c r="F677" s="129">
        <v>460.43</v>
      </c>
      <c r="G677" s="129">
        <v>454.29</v>
      </c>
      <c r="H677" s="127" t="s">
        <v>493</v>
      </c>
      <c r="I677" s="130">
        <v>41974</v>
      </c>
    </row>
    <row r="678" spans="1:9" ht="26.4" hidden="1">
      <c r="A678" s="111" t="e">
        <f>COUNTIF(#REF!,'CPU (2)'!B678)</f>
        <v>#REF!</v>
      </c>
      <c r="B678" s="131">
        <v>86895</v>
      </c>
      <c r="C678" s="132" t="s">
        <v>1334</v>
      </c>
      <c r="D678" s="131" t="s">
        <v>606</v>
      </c>
      <c r="E678" s="131" t="s">
        <v>6</v>
      </c>
      <c r="F678" s="133">
        <v>159.22999999999999</v>
      </c>
      <c r="G678" s="133">
        <v>154.4</v>
      </c>
      <c r="H678" s="131" t="s">
        <v>493</v>
      </c>
      <c r="I678" s="134">
        <v>41974</v>
      </c>
    </row>
    <row r="679" spans="1:9" ht="26.4" hidden="1">
      <c r="A679" s="111" t="e">
        <f>COUNTIF(#REF!,'CPU (2)'!B679)</f>
        <v>#REF!</v>
      </c>
      <c r="B679" s="127">
        <v>86889</v>
      </c>
      <c r="C679" s="128" t="s">
        <v>1335</v>
      </c>
      <c r="D679" s="127" t="s">
        <v>606</v>
      </c>
      <c r="E679" s="127" t="s">
        <v>6</v>
      </c>
      <c r="F679" s="129">
        <v>272.92</v>
      </c>
      <c r="G679" s="129">
        <v>268.74</v>
      </c>
      <c r="H679" s="127" t="s">
        <v>493</v>
      </c>
      <c r="I679" s="130">
        <v>41974</v>
      </c>
    </row>
    <row r="680" spans="1:9" ht="52.8" hidden="1">
      <c r="A680" s="111" t="e">
        <f>COUNTIF(#REF!,'CPU (2)'!B680)</f>
        <v>#REF!</v>
      </c>
      <c r="B680" s="131">
        <v>86945</v>
      </c>
      <c r="C680" s="132" t="s">
        <v>1336</v>
      </c>
      <c r="D680" s="131" t="s">
        <v>606</v>
      </c>
      <c r="E680" s="131" t="s">
        <v>6</v>
      </c>
      <c r="F680" s="133">
        <v>776.21</v>
      </c>
      <c r="G680" s="133">
        <v>769.33</v>
      </c>
      <c r="H680" s="131" t="s">
        <v>493</v>
      </c>
      <c r="I680" s="134">
        <v>41974</v>
      </c>
    </row>
    <row r="681" spans="1:9" ht="26.4" hidden="1">
      <c r="A681" s="111" t="e">
        <f>COUNTIF(#REF!,'CPU (2)'!B681)</f>
        <v>#REF!</v>
      </c>
      <c r="B681" s="127">
        <v>86897</v>
      </c>
      <c r="C681" s="128" t="s">
        <v>1337</v>
      </c>
      <c r="D681" s="127" t="s">
        <v>606</v>
      </c>
      <c r="E681" s="127" t="s">
        <v>6</v>
      </c>
      <c r="F681" s="129">
        <v>193.25</v>
      </c>
      <c r="G681" s="129">
        <v>188.43</v>
      </c>
      <c r="H681" s="127" t="s">
        <v>493</v>
      </c>
      <c r="I681" s="130">
        <v>41974</v>
      </c>
    </row>
    <row r="682" spans="1:9" ht="26.4" hidden="1">
      <c r="A682" s="111" t="e">
        <f>COUNTIF(#REF!,'CPU (2)'!B682)</f>
        <v>#REF!</v>
      </c>
      <c r="B682" s="131">
        <v>86891</v>
      </c>
      <c r="C682" s="132" t="s">
        <v>1338</v>
      </c>
      <c r="D682" s="131" t="s">
        <v>606</v>
      </c>
      <c r="E682" s="131" t="s">
        <v>6</v>
      </c>
      <c r="F682" s="133">
        <v>363.63</v>
      </c>
      <c r="G682" s="133">
        <v>359.45</v>
      </c>
      <c r="H682" s="131" t="s">
        <v>493</v>
      </c>
      <c r="I682" s="134">
        <v>41974</v>
      </c>
    </row>
    <row r="683" spans="1:9" ht="26.4" hidden="1">
      <c r="A683" s="111" t="e">
        <f>COUNTIF(#REF!,'CPU (2)'!B683)</f>
        <v>#REF!</v>
      </c>
      <c r="B683" s="127">
        <v>86898</v>
      </c>
      <c r="C683" s="128" t="s">
        <v>1339</v>
      </c>
      <c r="D683" s="127" t="s">
        <v>606</v>
      </c>
      <c r="E683" s="127" t="s">
        <v>6</v>
      </c>
      <c r="F683" s="129">
        <v>237.55</v>
      </c>
      <c r="G683" s="129">
        <v>232.73</v>
      </c>
      <c r="H683" s="127" t="s">
        <v>493</v>
      </c>
      <c r="I683" s="130">
        <v>41974</v>
      </c>
    </row>
    <row r="684" spans="1:9" ht="26.4" hidden="1">
      <c r="A684" s="111" t="e">
        <f>COUNTIF(#REF!,'CPU (2)'!B684)</f>
        <v>#REF!</v>
      </c>
      <c r="B684" s="131">
        <v>86892</v>
      </c>
      <c r="C684" s="132" t="s">
        <v>1340</v>
      </c>
      <c r="D684" s="131" t="s">
        <v>606</v>
      </c>
      <c r="E684" s="131" t="s">
        <v>6</v>
      </c>
      <c r="F684" s="133">
        <v>481.72</v>
      </c>
      <c r="G684" s="133">
        <v>477.53</v>
      </c>
      <c r="H684" s="131" t="s">
        <v>493</v>
      </c>
      <c r="I684" s="134">
        <v>41974</v>
      </c>
    </row>
    <row r="685" spans="1:9" ht="26.4" hidden="1">
      <c r="A685" s="111" t="e">
        <f>COUNTIF(#REF!,'CPU (2)'!B685)</f>
        <v>#REF!</v>
      </c>
      <c r="B685" s="127">
        <v>86899</v>
      </c>
      <c r="C685" s="128" t="s">
        <v>1341</v>
      </c>
      <c r="D685" s="127" t="s">
        <v>606</v>
      </c>
      <c r="E685" s="127" t="s">
        <v>6</v>
      </c>
      <c r="F685" s="129">
        <v>263.82</v>
      </c>
      <c r="G685" s="129">
        <v>259</v>
      </c>
      <c r="H685" s="127" t="s">
        <v>493</v>
      </c>
      <c r="I685" s="130">
        <v>41974</v>
      </c>
    </row>
    <row r="686" spans="1:9" ht="26.4" hidden="1">
      <c r="A686" s="111" t="e">
        <f>COUNTIF(#REF!,'CPU (2)'!B686)</f>
        <v>#REF!</v>
      </c>
      <c r="B686" s="131">
        <v>86893</v>
      </c>
      <c r="C686" s="132" t="s">
        <v>1342</v>
      </c>
      <c r="D686" s="131" t="s">
        <v>606</v>
      </c>
      <c r="E686" s="131" t="s">
        <v>6</v>
      </c>
      <c r="F686" s="133">
        <v>551.74</v>
      </c>
      <c r="G686" s="133">
        <v>547.55999999999995</v>
      </c>
      <c r="H686" s="131" t="s">
        <v>493</v>
      </c>
      <c r="I686" s="134">
        <v>41974</v>
      </c>
    </row>
    <row r="687" spans="1:9" ht="26.4" hidden="1">
      <c r="A687" s="111" t="e">
        <f>COUNTIF(#REF!,'CPU (2)'!B687)</f>
        <v>#REF!</v>
      </c>
      <c r="B687" s="127">
        <v>86894</v>
      </c>
      <c r="C687" s="128" t="s">
        <v>1343</v>
      </c>
      <c r="D687" s="127" t="s">
        <v>606</v>
      </c>
      <c r="E687" s="127" t="s">
        <v>6</v>
      </c>
      <c r="F687" s="129">
        <v>127.93</v>
      </c>
      <c r="G687" s="129">
        <v>125.03</v>
      </c>
      <c r="H687" s="127" t="s">
        <v>493</v>
      </c>
      <c r="I687" s="130">
        <v>41974</v>
      </c>
    </row>
    <row r="688" spans="1:9" ht="52.8" hidden="1">
      <c r="A688" s="111" t="e">
        <f>COUNTIF(#REF!,'CPU (2)'!B688)</f>
        <v>#REF!</v>
      </c>
      <c r="B688" s="131">
        <v>86934</v>
      </c>
      <c r="C688" s="132" t="s">
        <v>1344</v>
      </c>
      <c r="D688" s="131" t="s">
        <v>606</v>
      </c>
      <c r="E688" s="131" t="s">
        <v>6</v>
      </c>
      <c r="F688" s="133">
        <v>179.3</v>
      </c>
      <c r="G688" s="133">
        <v>175.78</v>
      </c>
      <c r="H688" s="131" t="s">
        <v>493</v>
      </c>
      <c r="I688" s="134">
        <v>41974</v>
      </c>
    </row>
    <row r="689" spans="1:11" ht="52.8" hidden="1">
      <c r="A689" s="111" t="e">
        <f>COUNTIF(#REF!,'CPU (2)'!B689)</f>
        <v>#REF!</v>
      </c>
      <c r="B689" s="127">
        <v>86933</v>
      </c>
      <c r="C689" s="128" t="s">
        <v>1345</v>
      </c>
      <c r="D689" s="127" t="s">
        <v>606</v>
      </c>
      <c r="E689" s="127" t="s">
        <v>6</v>
      </c>
      <c r="F689" s="129">
        <v>172.35</v>
      </c>
      <c r="G689" s="129">
        <v>168.74</v>
      </c>
      <c r="H689" s="127" t="s">
        <v>493</v>
      </c>
      <c r="I689" s="130">
        <v>41974</v>
      </c>
    </row>
    <row r="690" spans="1:11" ht="26.4" hidden="1">
      <c r="A690" s="111" t="e">
        <f>COUNTIF(#REF!,'CPU (2)'!B690)</f>
        <v>#REF!</v>
      </c>
      <c r="B690" s="131" t="s">
        <v>1346</v>
      </c>
      <c r="C690" s="132" t="s">
        <v>1347</v>
      </c>
      <c r="D690" s="131" t="s">
        <v>604</v>
      </c>
      <c r="E690" s="131" t="s">
        <v>6</v>
      </c>
      <c r="F690" s="133">
        <v>52.39</v>
      </c>
      <c r="G690" s="133">
        <v>49.59</v>
      </c>
      <c r="H690" s="131" t="s">
        <v>493</v>
      </c>
      <c r="I690" s="134">
        <v>41974</v>
      </c>
    </row>
    <row r="691" spans="1:11" ht="26.4" hidden="1">
      <c r="A691" s="111" t="e">
        <f>COUNTIF(#REF!,'CPU (2)'!B691)</f>
        <v>#REF!</v>
      </c>
      <c r="B691" s="127" t="s">
        <v>1348</v>
      </c>
      <c r="C691" s="128" t="s">
        <v>1349</v>
      </c>
      <c r="D691" s="127" t="s">
        <v>604</v>
      </c>
      <c r="E691" s="127" t="s">
        <v>6</v>
      </c>
      <c r="F691" s="129">
        <v>46.72</v>
      </c>
      <c r="G691" s="129">
        <v>43.92</v>
      </c>
      <c r="H691" s="127" t="s">
        <v>493</v>
      </c>
      <c r="I691" s="130">
        <v>41974</v>
      </c>
    </row>
    <row r="692" spans="1:11" ht="26.4" hidden="1">
      <c r="A692" s="111" t="e">
        <f>COUNTIF(#REF!,'CPU (2)'!B692)</f>
        <v>#REF!</v>
      </c>
      <c r="B692" s="131">
        <v>84852</v>
      </c>
      <c r="C692" s="132" t="s">
        <v>1350</v>
      </c>
      <c r="D692" s="131" t="s">
        <v>604</v>
      </c>
      <c r="E692" s="131" t="s">
        <v>6</v>
      </c>
      <c r="F692" s="133">
        <v>48.96</v>
      </c>
      <c r="G692" s="133">
        <v>46.15</v>
      </c>
      <c r="H692" s="131" t="s">
        <v>493</v>
      </c>
      <c r="I692" s="134">
        <v>41974</v>
      </c>
    </row>
    <row r="693" spans="1:11" hidden="1">
      <c r="A693" s="111" t="e">
        <f>COUNTIF(#REF!,'CPU (2)'!B693)</f>
        <v>#REF!</v>
      </c>
      <c r="B693" s="127">
        <v>72817</v>
      </c>
      <c r="C693" s="128" t="s">
        <v>1351</v>
      </c>
      <c r="D693" s="127" t="s">
        <v>246</v>
      </c>
      <c r="E693" s="127" t="s">
        <v>207</v>
      </c>
      <c r="F693" s="129">
        <v>160.53</v>
      </c>
      <c r="G693" s="129">
        <v>156.58000000000001</v>
      </c>
      <c r="H693" s="127" t="s">
        <v>493</v>
      </c>
      <c r="I693" s="130">
        <v>41974</v>
      </c>
    </row>
    <row r="694" spans="1:11" ht="26.4" hidden="1">
      <c r="A694" s="111" t="e">
        <f>COUNTIF(#REF!,'CPU (2)'!B694)</f>
        <v>#REF!</v>
      </c>
      <c r="B694" s="131">
        <v>5991</v>
      </c>
      <c r="C694" s="132" t="s">
        <v>1352</v>
      </c>
      <c r="D694" s="131" t="s">
        <v>715</v>
      </c>
      <c r="E694" s="131" t="s">
        <v>492</v>
      </c>
      <c r="F694" s="133">
        <v>33.33</v>
      </c>
      <c r="G694" s="133">
        <v>30.78</v>
      </c>
      <c r="H694" s="131" t="s">
        <v>493</v>
      </c>
      <c r="I694" s="134">
        <v>41974</v>
      </c>
    </row>
    <row r="695" spans="1:11" ht="26.4" hidden="1">
      <c r="A695" s="111" t="e">
        <f>COUNTIF(#REF!,'CPU (2)'!B695)</f>
        <v>#REF!</v>
      </c>
      <c r="B695" s="127">
        <v>5997</v>
      </c>
      <c r="C695" s="128" t="s">
        <v>1353</v>
      </c>
      <c r="D695" s="127" t="s">
        <v>715</v>
      </c>
      <c r="E695" s="127" t="s">
        <v>492</v>
      </c>
      <c r="F695" s="129">
        <v>31.76</v>
      </c>
      <c r="G695" s="129">
        <v>29.2</v>
      </c>
      <c r="H695" s="127" t="s">
        <v>493</v>
      </c>
      <c r="I695" s="130">
        <v>41974</v>
      </c>
    </row>
    <row r="696" spans="1:11" ht="39.6" hidden="1">
      <c r="A696" s="111" t="e">
        <f>COUNTIF(#REF!,'CPU (2)'!B696)</f>
        <v>#REF!</v>
      </c>
      <c r="B696" s="131">
        <v>84072</v>
      </c>
      <c r="C696" s="132" t="s">
        <v>1354</v>
      </c>
      <c r="D696" s="131" t="s">
        <v>715</v>
      </c>
      <c r="E696" s="131" t="s">
        <v>492</v>
      </c>
      <c r="F696" s="133">
        <v>25.35</v>
      </c>
      <c r="G696" s="133">
        <v>23.15</v>
      </c>
      <c r="H696" s="131" t="s">
        <v>493</v>
      </c>
      <c r="I696" s="134">
        <v>41974</v>
      </c>
    </row>
    <row r="697" spans="1:11" ht="26.4" hidden="1">
      <c r="A697" s="111" t="e">
        <f>COUNTIF(#REF!,'CPU (2)'!B697)</f>
        <v>#REF!</v>
      </c>
      <c r="B697" s="127">
        <v>84027</v>
      </c>
      <c r="C697" s="128" t="s">
        <v>1355</v>
      </c>
      <c r="D697" s="127" t="s">
        <v>715</v>
      </c>
      <c r="E697" s="127" t="s">
        <v>492</v>
      </c>
      <c r="F697" s="129">
        <v>25.01</v>
      </c>
      <c r="G697" s="129">
        <v>22.81</v>
      </c>
      <c r="H697" s="127" t="s">
        <v>493</v>
      </c>
      <c r="I697" s="130">
        <v>41974</v>
      </c>
    </row>
    <row r="698" spans="1:11" ht="26.4" hidden="1">
      <c r="A698" s="111" t="e">
        <f>COUNTIF(#REF!,'CPU (2)'!B698)</f>
        <v>#REF!</v>
      </c>
      <c r="B698" s="131">
        <v>84024</v>
      </c>
      <c r="C698" s="132" t="s">
        <v>1356</v>
      </c>
      <c r="D698" s="131" t="s">
        <v>715</v>
      </c>
      <c r="E698" s="131" t="s">
        <v>492</v>
      </c>
      <c r="F698" s="133">
        <v>30.17</v>
      </c>
      <c r="G698" s="133">
        <v>27.63</v>
      </c>
      <c r="H698" s="131" t="s">
        <v>493</v>
      </c>
      <c r="I698" s="134">
        <v>41974</v>
      </c>
    </row>
    <row r="699" spans="1:11" ht="26.4" hidden="1">
      <c r="A699" s="111" t="e">
        <f>COUNTIF(#REF!,'CPU (2)'!B699)</f>
        <v>#REF!</v>
      </c>
      <c r="B699" s="127">
        <v>84023</v>
      </c>
      <c r="C699" s="128" t="s">
        <v>1357</v>
      </c>
      <c r="D699" s="127" t="s">
        <v>715</v>
      </c>
      <c r="E699" s="127" t="s">
        <v>492</v>
      </c>
      <c r="F699" s="129">
        <v>32.57</v>
      </c>
      <c r="G699" s="129">
        <v>29.96</v>
      </c>
      <c r="H699" s="127" t="s">
        <v>493</v>
      </c>
      <c r="I699" s="130">
        <v>41974</v>
      </c>
    </row>
    <row r="700" spans="1:11" ht="26.4" hidden="1">
      <c r="A700" s="111" t="e">
        <f>COUNTIF(#REF!,'CPU (2)'!B700)</f>
        <v>#REF!</v>
      </c>
      <c r="B700" s="131">
        <v>84028</v>
      </c>
      <c r="C700" s="132" t="s">
        <v>1358</v>
      </c>
      <c r="D700" s="131" t="s">
        <v>715</v>
      </c>
      <c r="E700" s="131" t="s">
        <v>492</v>
      </c>
      <c r="F700" s="133">
        <v>42.53</v>
      </c>
      <c r="G700" s="133">
        <v>39.61</v>
      </c>
      <c r="H700" s="131" t="s">
        <v>493</v>
      </c>
      <c r="I700" s="134">
        <v>41974</v>
      </c>
    </row>
    <row r="701" spans="1:11" ht="26.4" hidden="1">
      <c r="A701" s="111" t="e">
        <f>COUNTIF(#REF!,'CPU (2)'!B701)</f>
        <v>#REF!</v>
      </c>
      <c r="B701" s="127">
        <v>84026</v>
      </c>
      <c r="C701" s="128" t="s">
        <v>1359</v>
      </c>
      <c r="D701" s="127" t="s">
        <v>715</v>
      </c>
      <c r="E701" s="127" t="s">
        <v>492</v>
      </c>
      <c r="F701" s="129">
        <v>38.19</v>
      </c>
      <c r="G701" s="129">
        <v>35.270000000000003</v>
      </c>
      <c r="H701" s="127" t="s">
        <v>493</v>
      </c>
      <c r="I701" s="130">
        <v>41974</v>
      </c>
    </row>
    <row r="702" spans="1:11">
      <c r="B702" s="127"/>
      <c r="C702" s="128"/>
      <c r="D702" s="127"/>
      <c r="E702" s="127"/>
      <c r="F702" s="129"/>
      <c r="G702" s="129"/>
      <c r="H702" s="127"/>
      <c r="I702" s="130"/>
    </row>
    <row r="703" spans="1:11" ht="39.6">
      <c r="A703" s="111" t="e">
        <f>COUNTIF(#REF!,'CPU (2)'!B703)</f>
        <v>#REF!</v>
      </c>
      <c r="B703" s="148" t="s">
        <v>500</v>
      </c>
      <c r="C703" s="149" t="s">
        <v>501</v>
      </c>
      <c r="D703" s="148" t="s">
        <v>245</v>
      </c>
      <c r="E703" s="148" t="s">
        <v>492</v>
      </c>
      <c r="F703" s="150">
        <v>270.08</v>
      </c>
      <c r="G703" s="150">
        <v>249.53</v>
      </c>
      <c r="H703" s="148" t="s">
        <v>493</v>
      </c>
      <c r="I703" s="151">
        <v>41974</v>
      </c>
      <c r="J703" s="163">
        <f>SUM(J705:J735)</f>
        <v>249.52727600000003</v>
      </c>
      <c r="K703" s="164">
        <f>J703-G703</f>
        <v>-2.7239999999721931E-3</v>
      </c>
    </row>
    <row r="704" spans="1:11" s="111" customFormat="1" ht="27.75" customHeight="1">
      <c r="B704" s="113" t="s">
        <v>268</v>
      </c>
      <c r="C704" s="113" t="s">
        <v>5</v>
      </c>
      <c r="D704" s="113" t="s">
        <v>223</v>
      </c>
      <c r="E704" s="113" t="s">
        <v>266</v>
      </c>
      <c r="F704" s="113" t="s">
        <v>494</v>
      </c>
      <c r="G704" s="113" t="s">
        <v>495</v>
      </c>
      <c r="H704" s="113" t="s">
        <v>496</v>
      </c>
      <c r="I704" s="113" t="s">
        <v>497</v>
      </c>
      <c r="J704" s="113" t="s">
        <v>498</v>
      </c>
    </row>
    <row r="705" spans="1:10" ht="12.75" customHeight="1">
      <c r="B705" s="147">
        <v>6045</v>
      </c>
      <c r="C705" s="196" t="str">
        <f>VLOOKUP(B705,SERVIÇOS_SINAPI_12_14!$A$2:$H$5049,2,0)</f>
        <v>CONCRETO FCK=15MPA, PREPARO COM BETONEIRA, SEM LANCAMENTO</v>
      </c>
      <c r="D705" s="189" t="s">
        <v>271</v>
      </c>
      <c r="E705" s="189" t="str">
        <f>VLOOKUP(B705,SERVIÇOS_SINAPI_12_14!$A$2:$H$5049,4,0)</f>
        <v>M³</v>
      </c>
      <c r="F705" s="194">
        <v>385.69</v>
      </c>
      <c r="G705" s="194">
        <f>VLOOKUP(B705,SERVIÇOS_SINAPI_12_14!$A$2:$H$5049,6,0)</f>
        <v>378.98</v>
      </c>
      <c r="H705" s="189">
        <v>1.4999999999999999E-2</v>
      </c>
      <c r="I705" s="194">
        <v>5.79</v>
      </c>
      <c r="J705" s="194">
        <f t="shared" ref="J705:J735" si="10">H705*G705</f>
        <v>5.6847000000000003</v>
      </c>
    </row>
    <row r="706" spans="1:10">
      <c r="B706" s="147">
        <v>73372</v>
      </c>
      <c r="C706" s="196" t="str">
        <f>VLOOKUP(B706,SERVIÇOS_SINAPI_12_14!$A$2:$H$5049,2,0)</f>
        <v>PINHO DE TERCEIRA 1" X 12" E 1" X 9"</v>
      </c>
      <c r="D706" s="189" t="s">
        <v>246</v>
      </c>
      <c r="E706" s="189" t="str">
        <f>VLOOKUP(B706,SERVIÇOS_SINAPI_12_14!$A$2:$H$5049,4,0)</f>
        <v>M²</v>
      </c>
      <c r="F706" s="194">
        <v>20.51</v>
      </c>
      <c r="G706" s="194">
        <f>VLOOKUP(B706,SERVIÇOS_SINAPI_12_14!$A$2:$H$5049,6,0)</f>
        <v>20.5</v>
      </c>
      <c r="H706" s="189">
        <v>1.02</v>
      </c>
      <c r="I706" s="194">
        <v>20.92</v>
      </c>
      <c r="J706" s="194">
        <f t="shared" si="10"/>
        <v>20.91</v>
      </c>
    </row>
    <row r="707" spans="1:10" ht="26.4">
      <c r="B707" s="165">
        <v>73465</v>
      </c>
      <c r="C707" s="196" t="str">
        <f>VLOOKUP(B707,SERVIÇOS_SINAPI_12_14!$A$2:$H$5049,2,0)</f>
        <v>PISO CIMENTADO E=1,5CM C/ARGAMASSA 1:3 CIMENTO AREIA ALISADO COLHER SOBRE BASE EXISTENTE.</v>
      </c>
      <c r="D707" s="189" t="s">
        <v>502</v>
      </c>
      <c r="E707" s="189" t="str">
        <f>VLOOKUP(B707,SERVIÇOS_SINAPI_12_14!$A$2:$H$5049,4,0)</f>
        <v>M²</v>
      </c>
      <c r="F707" s="194">
        <v>27.19</v>
      </c>
      <c r="G707" s="194">
        <f>VLOOKUP(B707,SERVIÇOS_SINAPI_12_14!$A$2:$H$5049,6,0)</f>
        <v>25.04</v>
      </c>
      <c r="H707" s="189">
        <v>1</v>
      </c>
      <c r="I707" s="194">
        <v>27.19</v>
      </c>
      <c r="J707" s="194">
        <f t="shared" si="10"/>
        <v>25.04</v>
      </c>
    </row>
    <row r="708" spans="1:10" ht="12.75" customHeight="1">
      <c r="B708" s="126" t="s">
        <v>503</v>
      </c>
      <c r="C708" s="196" t="str">
        <f>VLOOKUP(B708,SERVIÇOS_SINAPI_12_14!$A$2:$H$5049,2,0)</f>
        <v>LANCAMENTO/APLICACAO MANUAL DE CONCRETO EM ESTRUTURAS</v>
      </c>
      <c r="D708" s="189" t="s">
        <v>271</v>
      </c>
      <c r="E708" s="189" t="str">
        <f>VLOOKUP(B708,SERVIÇOS_SINAPI_12_14!$A$2:$H$5049,4,0)</f>
        <v>M³</v>
      </c>
      <c r="F708" s="194">
        <v>80.42</v>
      </c>
      <c r="G708" s="194">
        <f>VLOOKUP(B708,SERVIÇOS_SINAPI_12_14!$A$2:$H$5049,6,0)</f>
        <v>72.84</v>
      </c>
      <c r="H708" s="189">
        <v>1.4999999999999999E-2</v>
      </c>
      <c r="I708" s="194">
        <v>1.21</v>
      </c>
      <c r="J708" s="194">
        <f t="shared" si="10"/>
        <v>1.0926</v>
      </c>
    </row>
    <row r="709" spans="1:10">
      <c r="B709" s="147">
        <v>88251</v>
      </c>
      <c r="C709" s="196" t="str">
        <f>VLOOKUP(B709,SERVIÇOS_SINAPI_12_14!$A$2:$H$5049,2,0)</f>
        <v>AUXILIAR DE SERRALHEIRO COM ENCARGOS COMPLEMENTARES</v>
      </c>
      <c r="D709" s="189" t="s">
        <v>246</v>
      </c>
      <c r="E709" s="189" t="str">
        <f>VLOOKUP(B709,SERVIÇOS_SINAPI_12_14!$A$2:$H$5049,4,0)</f>
        <v>H</v>
      </c>
      <c r="F709" s="194">
        <v>12.01</v>
      </c>
      <c r="G709" s="191">
        <f>VLOOKUP(B709,SERVIÇOS_SINAPI_12_14!$A$2:$H$5049,6,0)</f>
        <v>10.91</v>
      </c>
      <c r="H709" s="189">
        <v>7.0000000000000007E-2</v>
      </c>
      <c r="I709" s="194">
        <v>0.84</v>
      </c>
      <c r="J709" s="194">
        <f t="shared" si="10"/>
        <v>0.76370000000000005</v>
      </c>
    </row>
    <row r="710" spans="1:10">
      <c r="B710" s="147">
        <v>88261</v>
      </c>
      <c r="C710" s="196" t="str">
        <f>VLOOKUP(B710,SERVIÇOS_SINAPI_12_14!$A$2:$H$5049,2,0)</f>
        <v>CARPINTEIRO DE ESQUADRIA COM ENCARGOS COMPLEMENTARES</v>
      </c>
      <c r="D710" s="189" t="s">
        <v>246</v>
      </c>
      <c r="E710" s="189" t="str">
        <f>VLOOKUP(B710,SERVIÇOS_SINAPI_12_14!$A$2:$H$5049,4,0)</f>
        <v>H</v>
      </c>
      <c r="F710" s="194">
        <v>15.16</v>
      </c>
      <c r="G710" s="191">
        <f>VLOOKUP(B710,SERVIÇOS_SINAPI_12_14!$A$2:$H$5049,6,0)</f>
        <v>13.63</v>
      </c>
      <c r="H710" s="208">
        <v>6.343</v>
      </c>
      <c r="I710" s="194">
        <v>96.11</v>
      </c>
      <c r="J710" s="194">
        <f t="shared" si="10"/>
        <v>86.455089999999998</v>
      </c>
    </row>
    <row r="711" spans="1:10">
      <c r="B711" s="147">
        <v>88264</v>
      </c>
      <c r="C711" s="196" t="str">
        <f>VLOOKUP(B711,SERVIÇOS_SINAPI_12_14!$A$2:$H$5049,2,0)</f>
        <v>ELETRICISTA COM ENCARGOS COMPLEMENTARES</v>
      </c>
      <c r="D711" s="189" t="s">
        <v>246</v>
      </c>
      <c r="E711" s="189" t="str">
        <f>VLOOKUP(B711,SERVIÇOS_SINAPI_12_14!$A$2:$H$5049,4,0)</f>
        <v>H</v>
      </c>
      <c r="F711" s="194">
        <v>15.32</v>
      </c>
      <c r="G711" s="191">
        <f>VLOOKUP(B711,SERVIÇOS_SINAPI_12_14!$A$2:$H$5049,6,0)</f>
        <v>13.77</v>
      </c>
      <c r="H711" s="189">
        <v>0.3</v>
      </c>
      <c r="I711" s="194">
        <v>4.5999999999999996</v>
      </c>
      <c r="J711" s="194">
        <f t="shared" si="10"/>
        <v>4.1309999999999993</v>
      </c>
    </row>
    <row r="712" spans="1:10">
      <c r="B712" s="147">
        <v>88315</v>
      </c>
      <c r="C712" s="196" t="str">
        <f>VLOOKUP(B712,SERVIÇOS_SINAPI_12_14!$A$2:$H$5049,2,0)</f>
        <v>SERRALHEIRO COM ENCARGOS COMPLEMENTARES</v>
      </c>
      <c r="D712" s="189" t="s">
        <v>246</v>
      </c>
      <c r="E712" s="189" t="str">
        <f>VLOOKUP(B712,SERVIÇOS_SINAPI_12_14!$A$2:$H$5049,4,0)</f>
        <v>H</v>
      </c>
      <c r="F712" s="194">
        <v>14.69</v>
      </c>
      <c r="G712" s="191">
        <f>VLOOKUP(B712,SERVIÇOS_SINAPI_12_14!$A$2:$H$5049,6,0)</f>
        <v>13.23</v>
      </c>
      <c r="H712" s="189">
        <v>7.0000000000000007E-2</v>
      </c>
      <c r="I712" s="194">
        <v>1.03</v>
      </c>
      <c r="J712" s="194">
        <f t="shared" si="10"/>
        <v>0.92610000000000015</v>
      </c>
    </row>
    <row r="713" spans="1:10">
      <c r="B713" s="147">
        <v>88316</v>
      </c>
      <c r="C713" s="196" t="str">
        <f>VLOOKUP(B713,SERVIÇOS_SINAPI_12_14!$A$2:$H$5049,2,0)</f>
        <v>SERVENTE COM ENCARGOS COMPLEMENTARES</v>
      </c>
      <c r="D713" s="189" t="s">
        <v>246</v>
      </c>
      <c r="E713" s="189" t="str">
        <f>VLOOKUP(B713,SERVIÇOS_SINAPI_12_14!$A$2:$H$5049,4,0)</f>
        <v>H</v>
      </c>
      <c r="F713" s="194">
        <v>12.14</v>
      </c>
      <c r="G713" s="191">
        <f>VLOOKUP(B713,SERVIÇOS_SINAPI_12_14!$A$2:$H$5049,6,0)</f>
        <v>11.02</v>
      </c>
      <c r="H713" s="189">
        <v>7.03</v>
      </c>
      <c r="I713" s="194">
        <v>85.34</v>
      </c>
      <c r="J713" s="194">
        <f t="shared" si="10"/>
        <v>77.470600000000005</v>
      </c>
    </row>
    <row r="714" spans="1:10" s="144" customFormat="1" ht="26.4">
      <c r="A714" s="181"/>
      <c r="B714" s="165">
        <v>1346</v>
      </c>
      <c r="C714" s="183" t="str">
        <f>VLOOKUP(B714,INSUMOS_SINAPI_12_14!$A$2:$H$5049,2,0)</f>
        <v>CHAPA DE MADEIRA COMPENSADA PLASTIFICADA PARA FORMA DE CONCRETO, DE *2,44 X 1,22* M, E = 10 MM</v>
      </c>
      <c r="D714" s="121" t="s">
        <v>235</v>
      </c>
      <c r="E714" s="121" t="str">
        <f>VLOOKUP(B714,INSUMOS_SINAPI_12_14!$A$2:$H$5049,4,0)</f>
        <v>M²</v>
      </c>
      <c r="F714" s="180">
        <v>21.44</v>
      </c>
      <c r="G714" s="180">
        <f>VLOOKUP(B714,INSUMOS_SINAPI_12_14!$A$2:$H$5049,6,0)</f>
        <v>21.44</v>
      </c>
      <c r="H714" s="121">
        <v>0.38600000000000001</v>
      </c>
      <c r="I714" s="180">
        <v>8.2799999999999994</v>
      </c>
      <c r="J714" s="180">
        <f t="shared" si="10"/>
        <v>8.2758400000000005</v>
      </c>
    </row>
    <row r="715" spans="1:10" ht="26.4">
      <c r="B715" s="147">
        <v>1607</v>
      </c>
      <c r="C715" s="183" t="str">
        <f>VLOOKUP(B715,INSUMOS_SINAPI_12_14!$A$2:$H$5049,2,0)</f>
        <v>CONJUNTO ARRUELAS DE VEDACAO 5/16" PARA TELHA FIBROCIMENTO (UMA ARRUELA METALICA E UMA ARRUELA PVC - CONICAS)</v>
      </c>
      <c r="D715" s="113" t="s">
        <v>235</v>
      </c>
      <c r="E715" s="121" t="str">
        <f>VLOOKUP(B715,INSUMOS_SINAPI_12_14!$A$2:$H$5049,4,0)</f>
        <v>CJ</v>
      </c>
      <c r="F715" s="115">
        <v>0.2</v>
      </c>
      <c r="G715" s="180">
        <f>VLOOKUP(B715,INSUMOS_SINAPI_12_14!$A$2:$H$5049,6,0)</f>
        <v>0.2</v>
      </c>
      <c r="H715" s="113">
        <v>0.214</v>
      </c>
      <c r="I715" s="115">
        <v>0.04</v>
      </c>
      <c r="J715" s="180">
        <f t="shared" si="10"/>
        <v>4.2800000000000005E-2</v>
      </c>
    </row>
    <row r="716" spans="1:10" ht="12.75" customHeight="1">
      <c r="B716" s="147">
        <v>2370</v>
      </c>
      <c r="C716" s="183" t="str">
        <f>VLOOKUP(B716,INSUMOS_SINAPI_12_14!$A$2:$H$5049,2,0)</f>
        <v>DISJUNTOR TIPO NEMA, MONOPOLAR 10 ATE 30A</v>
      </c>
      <c r="D716" s="113" t="s">
        <v>235</v>
      </c>
      <c r="E716" s="121" t="str">
        <f>VLOOKUP(B716,INSUMOS_SINAPI_12_14!$A$2:$H$5049,4,0)</f>
        <v>UN</v>
      </c>
      <c r="F716" s="115">
        <v>7.05</v>
      </c>
      <c r="G716" s="180">
        <f>VLOOKUP(B716,INSUMOS_SINAPI_12_14!$A$2:$H$5049,6,0)</f>
        <v>7.05</v>
      </c>
      <c r="H716" s="113">
        <v>5.7000000000000002E-3</v>
      </c>
      <c r="I716" s="115">
        <v>0.04</v>
      </c>
      <c r="J716" s="180">
        <f t="shared" si="10"/>
        <v>4.0184999999999998E-2</v>
      </c>
    </row>
    <row r="717" spans="1:10" ht="12.75" customHeight="1">
      <c r="B717" s="147">
        <v>4448</v>
      </c>
      <c r="C717" s="183" t="str">
        <f>VLOOKUP(B717,INSUMOS_SINAPI_12_14!$A$2:$H$5049,2,0)</f>
        <v>PECA DE MADEIRA NATIVA/REGIONAL 7,5 X 12,50 CM (3X5") NAO APARELHADA (P/FORMA)</v>
      </c>
      <c r="D717" s="113" t="s">
        <v>235</v>
      </c>
      <c r="E717" s="121" t="str">
        <f>VLOOKUP(B717,INSUMOS_SINAPI_12_14!$A$2:$H$5049,4,0)</f>
        <v>M</v>
      </c>
      <c r="F717" s="115">
        <v>5.13</v>
      </c>
      <c r="G717" s="180">
        <f>VLOOKUP(B717,INSUMOS_SINAPI_12_14!$A$2:$H$5049,6,0)</f>
        <v>5.13</v>
      </c>
      <c r="H717" s="113">
        <v>0.7</v>
      </c>
      <c r="I717" s="115">
        <v>3.59</v>
      </c>
      <c r="J717" s="180">
        <f t="shared" si="10"/>
        <v>3.5909999999999997</v>
      </c>
    </row>
    <row r="718" spans="1:10" ht="12.75" customHeight="1">
      <c r="B718" s="147">
        <v>4491</v>
      </c>
      <c r="C718" s="183" t="str">
        <f>VLOOKUP(B718,INSUMOS_SINAPI_12_14!$A$2:$H$5049,2,0)</f>
        <v>PECA DE MADEIRA NATIVA / REGIONAL 7,5 X 7,5CM (3X3) NAO APARELHADA (P/FORMA)</v>
      </c>
      <c r="D718" s="113" t="s">
        <v>235</v>
      </c>
      <c r="E718" s="121" t="str">
        <f>VLOOKUP(B718,INSUMOS_SINAPI_12_14!$A$2:$H$5049,4,0)</f>
        <v>M</v>
      </c>
      <c r="F718" s="115">
        <v>2.81</v>
      </c>
      <c r="G718" s="180">
        <f>VLOOKUP(B718,INSUMOS_SINAPI_12_14!$A$2:$H$5049,6,0)</f>
        <v>2.81</v>
      </c>
      <c r="H718" s="113">
        <v>0.9</v>
      </c>
      <c r="I718" s="115">
        <v>2.5299999999999998</v>
      </c>
      <c r="J718" s="180">
        <f t="shared" si="10"/>
        <v>2.5289999999999999</v>
      </c>
    </row>
    <row r="719" spans="1:10" ht="12.75" customHeight="1">
      <c r="B719" s="147">
        <v>5075</v>
      </c>
      <c r="C719" s="183" t="str">
        <f>VLOOKUP(B719,INSUMOS_SINAPI_12_14!$A$2:$H$5049,2,0)</f>
        <v>PREGO POLIDO COM CABECA 18 X 30</v>
      </c>
      <c r="D719" s="113" t="s">
        <v>235</v>
      </c>
      <c r="E719" s="121" t="str">
        <f>VLOOKUP(B719,INSUMOS_SINAPI_12_14!$A$2:$H$5049,4,0)</f>
        <v>KG</v>
      </c>
      <c r="F719" s="115">
        <v>6.98</v>
      </c>
      <c r="G719" s="180">
        <f>VLOOKUP(B719,INSUMOS_SINAPI_12_14!$A$2:$H$5049,6,0)</f>
        <v>6.98</v>
      </c>
      <c r="H719" s="113">
        <v>0.1</v>
      </c>
      <c r="I719" s="115">
        <v>0.7</v>
      </c>
      <c r="J719" s="180">
        <f t="shared" si="10"/>
        <v>0.69800000000000006</v>
      </c>
    </row>
    <row r="720" spans="1:10" ht="12.75" customHeight="1">
      <c r="B720" s="147">
        <v>5085</v>
      </c>
      <c r="C720" s="183" t="str">
        <f>VLOOKUP(B720,INSUMOS_SINAPI_12_14!$A$2:$H$5049,2,0)</f>
        <v>CADEADO LATAO CROMADO H = 35MM / 5 PINOS / HASTE CROMADA H = 30MM</v>
      </c>
      <c r="D720" s="113" t="s">
        <v>235</v>
      </c>
      <c r="E720" s="121" t="str">
        <f>VLOOKUP(B720,INSUMOS_SINAPI_12_14!$A$2:$H$5049,4,0)</f>
        <v>UN</v>
      </c>
      <c r="F720" s="115">
        <v>17.02</v>
      </c>
      <c r="G720" s="180">
        <f>VLOOKUP(B720,INSUMOS_SINAPI_12_14!$A$2:$H$5049,6,0)</f>
        <v>17.02</v>
      </c>
      <c r="H720" s="113">
        <v>5.7999999999999996E-3</v>
      </c>
      <c r="I720" s="115">
        <v>0.1</v>
      </c>
      <c r="J720" s="180">
        <f t="shared" si="10"/>
        <v>9.8715999999999984E-2</v>
      </c>
    </row>
    <row r="721" spans="2:10" ht="12.75" customHeight="1">
      <c r="B721" s="147">
        <v>5088</v>
      </c>
      <c r="C721" s="183" t="str">
        <f>VLOOKUP(B721,INSUMOS_SINAPI_12_14!$A$2:$H$5049,2,0)</f>
        <v>PORTA CADEADO ZINCADO OXIDADO PRETO</v>
      </c>
      <c r="D721" s="113" t="s">
        <v>235</v>
      </c>
      <c r="E721" s="121" t="str">
        <f>VLOOKUP(B721,INSUMOS_SINAPI_12_14!$A$2:$H$5049,4,0)</f>
        <v>UN</v>
      </c>
      <c r="F721" s="115">
        <v>5.0999999999999996</v>
      </c>
      <c r="G721" s="180">
        <f>VLOOKUP(B721,INSUMOS_SINAPI_12_14!$A$2:$H$5049,6,0)</f>
        <v>5.0999999999999996</v>
      </c>
      <c r="H721" s="113">
        <v>5.7999999999999996E-3</v>
      </c>
      <c r="I721" s="115">
        <v>0.03</v>
      </c>
      <c r="J721" s="180">
        <f t="shared" si="10"/>
        <v>2.9579999999999995E-2</v>
      </c>
    </row>
    <row r="722" spans="2:10" ht="12.75" customHeight="1">
      <c r="B722" s="147">
        <v>7194</v>
      </c>
      <c r="C722" s="183" t="str">
        <f>VLOOKUP(B722,INSUMOS_SINAPI_12_14!$A$2:$H$5049,2,0)</f>
        <v>TELHA DE FIBROCIMENTO ONDULADA E = 6 MM, DE *2,44 X 1,10* M (SEM AMIANTO)</v>
      </c>
      <c r="D722" s="113" t="s">
        <v>235</v>
      </c>
      <c r="E722" s="121" t="str">
        <f>VLOOKUP(B722,INSUMOS_SINAPI_12_14!$A$2:$H$5049,4,0)</f>
        <v>M²</v>
      </c>
      <c r="F722" s="115">
        <v>17.75</v>
      </c>
      <c r="G722" s="180">
        <f>VLOOKUP(B722,INSUMOS_SINAPI_12_14!$A$2:$H$5049,6,0)</f>
        <v>17.75</v>
      </c>
      <c r="H722" s="113">
        <v>0.318</v>
      </c>
      <c r="I722" s="115">
        <v>5.64</v>
      </c>
      <c r="J722" s="180">
        <f t="shared" si="10"/>
        <v>5.6444999999999999</v>
      </c>
    </row>
    <row r="723" spans="2:10" ht="12.75" customHeight="1">
      <c r="B723" s="147">
        <v>10490</v>
      </c>
      <c r="C723" s="183" t="str">
        <f>VLOOKUP(B723,INSUMOS_SINAPI_12_14!$A$2:$H$5049,2,0)</f>
        <v>VIDRO LISO INCOLOR 3 MM - SEM COLOCACAO</v>
      </c>
      <c r="D723" s="113" t="s">
        <v>235</v>
      </c>
      <c r="E723" s="121" t="str">
        <f>VLOOKUP(B723,INSUMOS_SINAPI_12_14!$A$2:$H$5049,4,0)</f>
        <v>M²</v>
      </c>
      <c r="F723" s="115">
        <v>40.5</v>
      </c>
      <c r="G723" s="180">
        <f>VLOOKUP(B723,INSUMOS_SINAPI_12_14!$A$2:$H$5049,6,0)</f>
        <v>40.5</v>
      </c>
      <c r="H723" s="113">
        <v>2.3E-2</v>
      </c>
      <c r="I723" s="115">
        <v>0.93</v>
      </c>
      <c r="J723" s="180">
        <f t="shared" si="10"/>
        <v>0.93149999999999999</v>
      </c>
    </row>
    <row r="724" spans="2:10" ht="12.75" customHeight="1">
      <c r="B724" s="147">
        <v>10555</v>
      </c>
      <c r="C724" s="183" t="str">
        <f>VLOOKUP(B724,INSUMOS_SINAPI_12_14!$A$2:$H$5049,2,0)</f>
        <v>PORTA DE MADEIRA SEMI-OCA, FOLHA LISA PARA PINTURA *80 X 210 X 3,5* CM</v>
      </c>
      <c r="D724" s="113" t="s">
        <v>235</v>
      </c>
      <c r="E724" s="121" t="str">
        <f>VLOOKUP(B724,INSUMOS_SINAPI_12_14!$A$2:$H$5049,4,0)</f>
        <v>UN</v>
      </c>
      <c r="F724" s="115">
        <v>49.51</v>
      </c>
      <c r="G724" s="180">
        <f>VLOOKUP(B724,INSUMOS_SINAPI_12_14!$A$2:$H$5049,6,0)</f>
        <v>49.51</v>
      </c>
      <c r="H724" s="113">
        <v>1.15E-2</v>
      </c>
      <c r="I724" s="115">
        <v>0.56999999999999995</v>
      </c>
      <c r="J724" s="180">
        <f t="shared" si="10"/>
        <v>0.56936500000000001</v>
      </c>
    </row>
    <row r="725" spans="2:10" ht="12.75" customHeight="1">
      <c r="B725" s="147">
        <v>10567</v>
      </c>
      <c r="C725" s="183" t="str">
        <f>VLOOKUP(B725,INSUMOS_SINAPI_12_14!$A$2:$H$5049,2,0)</f>
        <v>TABUA MADEIRA 3A QUALIDADE 2,5 X 23,0CM (1 X 9") NAO APARELHADA</v>
      </c>
      <c r="D725" s="113" t="s">
        <v>235</v>
      </c>
      <c r="E725" s="121" t="str">
        <f>VLOOKUP(B725,INSUMOS_SINAPI_12_14!$A$2:$H$5049,4,0)</f>
        <v>M</v>
      </c>
      <c r="F725" s="115">
        <v>4.34</v>
      </c>
      <c r="G725" s="180">
        <f>VLOOKUP(B725,INSUMOS_SINAPI_12_14!$A$2:$H$5049,6,0)</f>
        <v>4.34</v>
      </c>
      <c r="H725" s="113">
        <v>0.25</v>
      </c>
      <c r="I725" s="115">
        <v>1.0900000000000001</v>
      </c>
      <c r="J725" s="180">
        <f t="shared" si="10"/>
        <v>1.085</v>
      </c>
    </row>
    <row r="726" spans="2:10" ht="12.75" customHeight="1">
      <c r="B726" s="147">
        <v>10952</v>
      </c>
      <c r="C726" s="183" t="str">
        <f>VLOOKUP(B726,INSUMOS_SINAPI_12_14!$A$2:$H$5049,2,0)</f>
        <v>CANTONEIRA ACO ABAS IGUAIS (QUALQUER BITOLA), E = 1/8 "</v>
      </c>
      <c r="D726" s="113" t="s">
        <v>235</v>
      </c>
      <c r="E726" s="121" t="str">
        <f>VLOOKUP(B726,INSUMOS_SINAPI_12_14!$A$2:$H$5049,4,0)</f>
        <v>KG</v>
      </c>
      <c r="F726" s="115">
        <v>3.4</v>
      </c>
      <c r="G726" s="180">
        <f>VLOOKUP(B726,INSUMOS_SINAPI_12_14!$A$2:$H$5049,6,0)</f>
        <v>3.4</v>
      </c>
      <c r="H726" s="113">
        <v>0.30299999999999999</v>
      </c>
      <c r="I726" s="115">
        <v>1.03</v>
      </c>
      <c r="J726" s="180">
        <f t="shared" si="10"/>
        <v>1.0302</v>
      </c>
    </row>
    <row r="727" spans="2:10" ht="26.4">
      <c r="B727" s="147">
        <v>11056</v>
      </c>
      <c r="C727" s="183" t="str">
        <f>VLOOKUP(B727,INSUMOS_SINAPI_12_14!$A$2:$H$5049,2,0)</f>
        <v>PARAFUSO ROSCA SOBERBA ZINCADO CABECA CHATA FENDA SIMPLES 3,8 X 30 MM (1.1/4 ")</v>
      </c>
      <c r="D727" s="113" t="s">
        <v>235</v>
      </c>
      <c r="E727" s="121" t="str">
        <f>VLOOKUP(B727,INSUMOS_SINAPI_12_14!$A$2:$H$5049,4,0)</f>
        <v>UN</v>
      </c>
      <c r="F727" s="115">
        <v>7.0000000000000007E-2</v>
      </c>
      <c r="G727" s="180">
        <f>VLOOKUP(B727,INSUMOS_SINAPI_12_14!$A$2:$H$5049,6,0)</f>
        <v>7.0000000000000007E-2</v>
      </c>
      <c r="H727" s="113">
        <v>1.28</v>
      </c>
      <c r="I727" s="115">
        <v>0.09</v>
      </c>
      <c r="J727" s="180">
        <f t="shared" si="10"/>
        <v>8.9600000000000013E-2</v>
      </c>
    </row>
    <row r="728" spans="2:10" ht="26.4">
      <c r="B728" s="147">
        <v>11443</v>
      </c>
      <c r="C728" s="183" t="str">
        <f>VLOOKUP(B728,INSUMOS_SINAPI_12_14!$A$2:$H$5049,2,0)</f>
        <v>DOBRADICA FERRO POLIDO OU GALV 3 X 3" E=2MM PINO SOLTO OU REVERSIVEL SEM ANEIS</v>
      </c>
      <c r="D728" s="113" t="s">
        <v>235</v>
      </c>
      <c r="E728" s="121" t="str">
        <f>VLOOKUP(B728,INSUMOS_SINAPI_12_14!$A$2:$H$5049,4,0)</f>
        <v>UN</v>
      </c>
      <c r="F728" s="115">
        <v>3.63</v>
      </c>
      <c r="G728" s="180">
        <f>VLOOKUP(B728,INSUMOS_SINAPI_12_14!$A$2:$H$5049,6,0)</f>
        <v>3.63</v>
      </c>
      <c r="H728" s="113">
        <v>3.4599999999999999E-2</v>
      </c>
      <c r="I728" s="115">
        <v>0.13</v>
      </c>
      <c r="J728" s="180">
        <f t="shared" si="10"/>
        <v>0.12559799999999999</v>
      </c>
    </row>
    <row r="729" spans="2:10" ht="12.75" customHeight="1">
      <c r="B729" s="147">
        <v>11467</v>
      </c>
      <c r="C729" s="183" t="str">
        <f>VLOOKUP(B729,INSUMOS_SINAPI_12_14!$A$2:$H$5049,2,0)</f>
        <v>FECHADURA SOBREPOR FERRO PINTADO CHAVE GRANDE</v>
      </c>
      <c r="D729" s="113" t="s">
        <v>235</v>
      </c>
      <c r="E729" s="121" t="str">
        <f>VLOOKUP(B729,INSUMOS_SINAPI_12_14!$A$2:$H$5049,4,0)</f>
        <v>UN</v>
      </c>
      <c r="F729" s="115">
        <v>9</v>
      </c>
      <c r="G729" s="180">
        <f>VLOOKUP(B729,INSUMOS_SINAPI_12_14!$A$2:$H$5049,6,0)</f>
        <v>9</v>
      </c>
      <c r="H729" s="113">
        <v>5.7999999999999996E-3</v>
      </c>
      <c r="I729" s="115">
        <v>0.05</v>
      </c>
      <c r="J729" s="180">
        <f t="shared" si="10"/>
        <v>5.2199999999999996E-2</v>
      </c>
    </row>
    <row r="730" spans="2:10" ht="26.4">
      <c r="B730" s="147">
        <v>11891</v>
      </c>
      <c r="C730" s="183" t="str">
        <f>VLOOKUP(B730,INSUMOS_SINAPI_12_14!$A$2:$H$5049,2,0)</f>
        <v>FIO/CORDAO COBRE ISOLADO PARALELO OU TORCIDO 2 X 2,5MM2, TIPO PLASTIFLEX PIRELLI OU EQUIV</v>
      </c>
      <c r="D730" s="113" t="s">
        <v>235</v>
      </c>
      <c r="E730" s="121" t="str">
        <f>VLOOKUP(B730,INSUMOS_SINAPI_12_14!$A$2:$H$5049,4,0)</f>
        <v>M</v>
      </c>
      <c r="F730" s="115">
        <v>2.5</v>
      </c>
      <c r="G730" s="180">
        <f>VLOOKUP(B730,INSUMOS_SINAPI_12_14!$A$2:$H$5049,6,0)</f>
        <v>2.5</v>
      </c>
      <c r="H730" s="113">
        <v>0.53600000000000003</v>
      </c>
      <c r="I730" s="115">
        <v>1.34</v>
      </c>
      <c r="J730" s="180">
        <f t="shared" si="10"/>
        <v>1.34</v>
      </c>
    </row>
    <row r="731" spans="2:10" ht="12.75" customHeight="1">
      <c r="B731" s="147">
        <v>12128</v>
      </c>
      <c r="C731" s="183" t="str">
        <f>VLOOKUP(B731,INSUMOS_SINAPI_12_14!$A$2:$H$5049,2,0)</f>
        <v>INTERRUPTOR SOBREPOR 1 TECLA SIMPLES, TIPO SILENTOQUE PIAL OU EQUIV</v>
      </c>
      <c r="D731" s="113" t="s">
        <v>235</v>
      </c>
      <c r="E731" s="121" t="str">
        <f>VLOOKUP(B731,INSUMOS_SINAPI_12_14!$A$2:$H$5049,4,0)</f>
        <v>UN</v>
      </c>
      <c r="F731" s="115">
        <v>3.34</v>
      </c>
      <c r="G731" s="180">
        <f>VLOOKUP(B731,INSUMOS_SINAPI_12_14!$A$2:$H$5049,6,0)</f>
        <v>3.34</v>
      </c>
      <c r="H731" s="113">
        <v>2.3E-2</v>
      </c>
      <c r="I731" s="115">
        <v>0.08</v>
      </c>
      <c r="J731" s="180">
        <f t="shared" si="10"/>
        <v>7.6819999999999999E-2</v>
      </c>
    </row>
    <row r="732" spans="2:10" ht="12.75" customHeight="1">
      <c r="B732" s="147">
        <v>12147</v>
      </c>
      <c r="C732" s="183" t="str">
        <f>VLOOKUP(B732,INSUMOS_SINAPI_12_14!$A$2:$H$5049,2,0)</f>
        <v>TOMADA SOBREPOR 2P UNIVERSAL 10A/250V, TIPO SILENTOQUE PIAL OU EQUIV</v>
      </c>
      <c r="D732" s="113" t="s">
        <v>235</v>
      </c>
      <c r="E732" s="121" t="str">
        <f>VLOOKUP(B732,INSUMOS_SINAPI_12_14!$A$2:$H$5049,4,0)</f>
        <v>UN</v>
      </c>
      <c r="F732" s="115">
        <v>7.57</v>
      </c>
      <c r="G732" s="180">
        <f>VLOOKUP(B732,INSUMOS_SINAPI_12_14!$A$2:$H$5049,6,0)</f>
        <v>7.57</v>
      </c>
      <c r="H732" s="113">
        <v>2.1999999999999999E-2</v>
      </c>
      <c r="I732" s="115">
        <v>0.17</v>
      </c>
      <c r="J732" s="180">
        <f t="shared" si="10"/>
        <v>0.16653999999999999</v>
      </c>
    </row>
    <row r="733" spans="2:10" ht="12.75" customHeight="1">
      <c r="B733" s="147">
        <v>12296</v>
      </c>
      <c r="C733" s="183" t="str">
        <f>VLOOKUP(B733,INSUMOS_SINAPI_12_14!$A$2:$H$5049,2,0)</f>
        <v>BOCAL/SOQUETE/RECEPTACULO DE PORCELANA</v>
      </c>
      <c r="D733" s="113" t="s">
        <v>235</v>
      </c>
      <c r="E733" s="121" t="str">
        <f>VLOOKUP(B733,INSUMOS_SINAPI_12_14!$A$2:$H$5049,4,0)</f>
        <v>UN</v>
      </c>
      <c r="F733" s="115">
        <v>2.14</v>
      </c>
      <c r="G733" s="180">
        <f>VLOOKUP(B733,INSUMOS_SINAPI_12_14!$A$2:$H$5049,6,0)</f>
        <v>2.14</v>
      </c>
      <c r="H733" s="113">
        <v>4.6100000000000002E-2</v>
      </c>
      <c r="I733" s="115">
        <v>0.1</v>
      </c>
      <c r="J733" s="180">
        <f t="shared" si="10"/>
        <v>9.8654000000000006E-2</v>
      </c>
    </row>
    <row r="734" spans="2:10" ht="12.75" customHeight="1">
      <c r="B734" s="147">
        <v>12298</v>
      </c>
      <c r="C734" s="183" t="str">
        <f>VLOOKUP(B734,INSUMOS_SINAPI_12_14!$A$2:$H$5049,2,0)</f>
        <v>GLOBO ESFERICO DE VIDRO LISO TAMANHO MEDIO</v>
      </c>
      <c r="D734" s="113" t="s">
        <v>235</v>
      </c>
      <c r="E734" s="121" t="str">
        <f>VLOOKUP(B734,INSUMOS_SINAPI_12_14!$A$2:$H$5049,4,0)</f>
        <v>UN</v>
      </c>
      <c r="F734" s="115">
        <v>11.08</v>
      </c>
      <c r="G734" s="180">
        <f>VLOOKUP(B734,INSUMOS_SINAPI_12_14!$A$2:$H$5049,6,0)</f>
        <v>11.08</v>
      </c>
      <c r="H734" s="113">
        <v>4.6100000000000002E-2</v>
      </c>
      <c r="I734" s="115">
        <v>0.51</v>
      </c>
      <c r="J734" s="180">
        <f t="shared" si="10"/>
        <v>0.51078800000000002</v>
      </c>
    </row>
    <row r="735" spans="2:10" ht="12.75" customHeight="1">
      <c r="B735" s="147">
        <v>21127</v>
      </c>
      <c r="C735" s="183" t="str">
        <f>VLOOKUP(B735,INSUMOS_SINAPI_12_14!$A$2:$H$5049,2,0)</f>
        <v>FITA ISOLANTE ADESIVA ANTI-CHAMA EM ROLOS 19MM X 5M</v>
      </c>
      <c r="D735" s="113" t="s">
        <v>235</v>
      </c>
      <c r="E735" s="121" t="str">
        <f>VLOOKUP(B735,INSUMOS_SINAPI_12_14!$A$2:$H$5049,4,0)</f>
        <v>UN</v>
      </c>
      <c r="F735" s="115">
        <v>1.1499999999999999</v>
      </c>
      <c r="G735" s="180">
        <f>VLOOKUP(B735,INSUMOS_SINAPI_12_14!$A$2:$H$5049,6,0)</f>
        <v>1.1499999999999999</v>
      </c>
      <c r="H735" s="113">
        <v>2.4E-2</v>
      </c>
      <c r="I735" s="115">
        <v>0.03</v>
      </c>
      <c r="J735" s="180">
        <f t="shared" si="10"/>
        <v>2.76E-2</v>
      </c>
    </row>
    <row r="736" spans="2:10">
      <c r="B736" s="131"/>
      <c r="C736" s="132"/>
      <c r="D736" s="131"/>
      <c r="E736" s="131"/>
      <c r="F736" s="133"/>
      <c r="G736" s="133"/>
      <c r="H736" s="131"/>
      <c r="I736" s="134"/>
      <c r="J736" s="146"/>
    </row>
    <row r="737" spans="1:9">
      <c r="B737" s="131"/>
      <c r="C737" s="132"/>
      <c r="D737" s="131"/>
      <c r="E737" s="131"/>
      <c r="F737" s="133"/>
      <c r="G737" s="133"/>
      <c r="H737" s="131"/>
      <c r="I737" s="134"/>
    </row>
    <row r="738" spans="1:9" ht="26.4" hidden="1">
      <c r="A738" s="111" t="e">
        <f>COUNTIF(#REF!,'CPU (2)'!B738)</f>
        <v>#REF!</v>
      </c>
      <c r="B738" s="127" t="s">
        <v>1360</v>
      </c>
      <c r="C738" s="128" t="s">
        <v>1361</v>
      </c>
      <c r="D738" s="127" t="s">
        <v>245</v>
      </c>
      <c r="E738" s="127" t="s">
        <v>492</v>
      </c>
      <c r="F738" s="129">
        <v>289.72000000000003</v>
      </c>
      <c r="G738" s="129">
        <v>270.02</v>
      </c>
      <c r="H738" s="127" t="s">
        <v>493</v>
      </c>
      <c r="I738" s="130">
        <v>41974</v>
      </c>
    </row>
    <row r="739" spans="1:9" ht="26.4" hidden="1">
      <c r="A739" s="111" t="e">
        <f>COUNTIF(#REF!,'CPU (2)'!B739)</f>
        <v>#REF!</v>
      </c>
      <c r="B739" s="131" t="s">
        <v>1362</v>
      </c>
      <c r="C739" s="132" t="s">
        <v>1363</v>
      </c>
      <c r="D739" s="131" t="s">
        <v>251</v>
      </c>
      <c r="E739" s="131" t="s">
        <v>207</v>
      </c>
      <c r="F739" s="133">
        <v>364.02</v>
      </c>
      <c r="G739" s="133">
        <v>349.81</v>
      </c>
      <c r="H739" s="131" t="s">
        <v>493</v>
      </c>
      <c r="I739" s="134">
        <v>41974</v>
      </c>
    </row>
    <row r="740" spans="1:9" ht="39.6" hidden="1">
      <c r="A740" s="111" t="e">
        <f>COUNTIF(#REF!,'CPU (2)'!B740)</f>
        <v>#REF!</v>
      </c>
      <c r="B740" s="127" t="s">
        <v>1364</v>
      </c>
      <c r="C740" s="128" t="s">
        <v>1365</v>
      </c>
      <c r="D740" s="127" t="s">
        <v>251</v>
      </c>
      <c r="E740" s="127" t="s">
        <v>207</v>
      </c>
      <c r="F740" s="129">
        <v>456.9</v>
      </c>
      <c r="G740" s="129">
        <v>436.42</v>
      </c>
      <c r="H740" s="127" t="s">
        <v>493</v>
      </c>
      <c r="I740" s="130">
        <v>41974</v>
      </c>
    </row>
    <row r="741" spans="1:9" ht="26.4" hidden="1">
      <c r="A741" s="111" t="e">
        <f>COUNTIF(#REF!,'CPU (2)'!B741)</f>
        <v>#REF!</v>
      </c>
      <c r="B741" s="131">
        <v>84091</v>
      </c>
      <c r="C741" s="132" t="s">
        <v>1366</v>
      </c>
      <c r="D741" s="131" t="s">
        <v>715</v>
      </c>
      <c r="E741" s="131" t="s">
        <v>492</v>
      </c>
      <c r="F741" s="133">
        <v>35.57</v>
      </c>
      <c r="G741" s="133">
        <v>33.409999999999997</v>
      </c>
      <c r="H741" s="131" t="s">
        <v>493</v>
      </c>
      <c r="I741" s="134">
        <v>41974</v>
      </c>
    </row>
    <row r="742" spans="1:9" ht="26.4" hidden="1">
      <c r="A742" s="111" t="e">
        <f>COUNTIF(#REF!,'CPU (2)'!B742)</f>
        <v>#REF!</v>
      </c>
      <c r="B742" s="127">
        <v>72923</v>
      </c>
      <c r="C742" s="128" t="s">
        <v>1367</v>
      </c>
      <c r="D742" s="127" t="s">
        <v>251</v>
      </c>
      <c r="E742" s="127" t="s">
        <v>519</v>
      </c>
      <c r="F742" s="129">
        <v>112.07</v>
      </c>
      <c r="G742" s="129">
        <v>111.83</v>
      </c>
      <c r="H742" s="127" t="s">
        <v>493</v>
      </c>
      <c r="I742" s="130">
        <v>41974</v>
      </c>
    </row>
    <row r="743" spans="1:9" ht="26.4" hidden="1">
      <c r="A743" s="111" t="e">
        <f>COUNTIF(#REF!,'CPU (2)'!B743)</f>
        <v>#REF!</v>
      </c>
      <c r="B743" s="131">
        <v>72924</v>
      </c>
      <c r="C743" s="132" t="s">
        <v>1368</v>
      </c>
      <c r="D743" s="131" t="s">
        <v>251</v>
      </c>
      <c r="E743" s="131" t="s">
        <v>519</v>
      </c>
      <c r="F743" s="133">
        <v>94.85</v>
      </c>
      <c r="G743" s="133">
        <v>94.61</v>
      </c>
      <c r="H743" s="131" t="s">
        <v>493</v>
      </c>
      <c r="I743" s="134">
        <v>41974</v>
      </c>
    </row>
    <row r="744" spans="1:9" hidden="1">
      <c r="A744" s="111" t="e">
        <f>COUNTIF(#REF!,'CPU (2)'!B744)</f>
        <v>#REF!</v>
      </c>
      <c r="B744" s="127">
        <v>72910</v>
      </c>
      <c r="C744" s="128" t="s">
        <v>1369</v>
      </c>
      <c r="D744" s="127" t="s">
        <v>251</v>
      </c>
      <c r="E744" s="127" t="s">
        <v>519</v>
      </c>
      <c r="F744" s="129">
        <v>10.38</v>
      </c>
      <c r="G744" s="129">
        <v>10.06</v>
      </c>
      <c r="H744" s="127" t="s">
        <v>493</v>
      </c>
      <c r="I744" s="130">
        <v>41974</v>
      </c>
    </row>
    <row r="745" spans="1:9" ht="26.4" hidden="1">
      <c r="A745" s="111" t="e">
        <f>COUNTIF(#REF!,'CPU (2)'!B745)</f>
        <v>#REF!</v>
      </c>
      <c r="B745" s="131">
        <v>72912</v>
      </c>
      <c r="C745" s="132" t="s">
        <v>1370</v>
      </c>
      <c r="D745" s="131" t="s">
        <v>251</v>
      </c>
      <c r="E745" s="131" t="s">
        <v>519</v>
      </c>
      <c r="F745" s="133">
        <v>33.79</v>
      </c>
      <c r="G745" s="133">
        <v>33.340000000000003</v>
      </c>
      <c r="H745" s="131" t="s">
        <v>493</v>
      </c>
      <c r="I745" s="134">
        <v>41974</v>
      </c>
    </row>
    <row r="746" spans="1:9" ht="26.4" hidden="1">
      <c r="A746" s="111" t="e">
        <f>COUNTIF(#REF!,'CPU (2)'!B746)</f>
        <v>#REF!</v>
      </c>
      <c r="B746" s="127">
        <v>72916</v>
      </c>
      <c r="C746" s="128" t="s">
        <v>1371</v>
      </c>
      <c r="D746" s="127" t="s">
        <v>251</v>
      </c>
      <c r="E746" s="127" t="s">
        <v>519</v>
      </c>
      <c r="F746" s="129">
        <v>35.58</v>
      </c>
      <c r="G746" s="129">
        <v>35.25</v>
      </c>
      <c r="H746" s="127" t="s">
        <v>493</v>
      </c>
      <c r="I746" s="130">
        <v>41974</v>
      </c>
    </row>
    <row r="747" spans="1:9" ht="26.4" hidden="1">
      <c r="A747" s="111" t="e">
        <f>COUNTIF(#REF!,'CPU (2)'!B747)</f>
        <v>#REF!</v>
      </c>
      <c r="B747" s="131">
        <v>72913</v>
      </c>
      <c r="C747" s="132" t="s">
        <v>1372</v>
      </c>
      <c r="D747" s="131" t="s">
        <v>251</v>
      </c>
      <c r="E747" s="131" t="s">
        <v>519</v>
      </c>
      <c r="F747" s="133">
        <v>54.59</v>
      </c>
      <c r="G747" s="133">
        <v>54.11</v>
      </c>
      <c r="H747" s="131" t="s">
        <v>493</v>
      </c>
      <c r="I747" s="134">
        <v>41974</v>
      </c>
    </row>
    <row r="748" spans="1:9" ht="26.4" hidden="1">
      <c r="A748" s="111" t="e">
        <f>COUNTIF(#REF!,'CPU (2)'!B748)</f>
        <v>#REF!</v>
      </c>
      <c r="B748" s="127">
        <v>72919</v>
      </c>
      <c r="C748" s="128" t="s">
        <v>1373</v>
      </c>
      <c r="D748" s="127" t="s">
        <v>251</v>
      </c>
      <c r="E748" s="127" t="s">
        <v>519</v>
      </c>
      <c r="F748" s="129">
        <v>54.66</v>
      </c>
      <c r="G748" s="129">
        <v>54.42</v>
      </c>
      <c r="H748" s="127" t="s">
        <v>493</v>
      </c>
      <c r="I748" s="130">
        <v>41974</v>
      </c>
    </row>
    <row r="749" spans="1:9" ht="26.4" hidden="1">
      <c r="A749" s="111" t="e">
        <f>COUNTIF(#REF!,'CPU (2)'!B749)</f>
        <v>#REF!</v>
      </c>
      <c r="B749" s="131">
        <v>72922</v>
      </c>
      <c r="C749" s="132" t="s">
        <v>1374</v>
      </c>
      <c r="D749" s="131" t="s">
        <v>251</v>
      </c>
      <c r="E749" s="131" t="s">
        <v>519</v>
      </c>
      <c r="F749" s="133">
        <v>76.42</v>
      </c>
      <c r="G749" s="133">
        <v>76.180000000000007</v>
      </c>
      <c r="H749" s="131" t="s">
        <v>493</v>
      </c>
      <c r="I749" s="134">
        <v>41974</v>
      </c>
    </row>
    <row r="750" spans="1:9" ht="26.4" hidden="1">
      <c r="A750" s="111" t="e">
        <f>COUNTIF(#REF!,'CPU (2)'!B750)</f>
        <v>#REF!</v>
      </c>
      <c r="B750" s="127">
        <v>72914</v>
      </c>
      <c r="C750" s="128" t="s">
        <v>1375</v>
      </c>
      <c r="D750" s="127" t="s">
        <v>251</v>
      </c>
      <c r="E750" s="127" t="s">
        <v>519</v>
      </c>
      <c r="F750" s="129">
        <v>78.08</v>
      </c>
      <c r="G750" s="129">
        <v>77.47</v>
      </c>
      <c r="H750" s="127" t="s">
        <v>493</v>
      </c>
      <c r="I750" s="130">
        <v>41974</v>
      </c>
    </row>
    <row r="751" spans="1:9" ht="26.4" hidden="1">
      <c r="A751" s="111" t="e">
        <f>COUNTIF(#REF!,'CPU (2)'!B751)</f>
        <v>#REF!</v>
      </c>
      <c r="B751" s="131">
        <v>72911</v>
      </c>
      <c r="C751" s="132" t="s">
        <v>1376</v>
      </c>
      <c r="D751" s="131" t="s">
        <v>251</v>
      </c>
      <c r="E751" s="131" t="s">
        <v>519</v>
      </c>
      <c r="F751" s="133">
        <v>8.5299999999999994</v>
      </c>
      <c r="G751" s="133">
        <v>8.26</v>
      </c>
      <c r="H751" s="131" t="s">
        <v>493</v>
      </c>
      <c r="I751" s="134">
        <v>41974</v>
      </c>
    </row>
    <row r="752" spans="1:9" ht="39.6" hidden="1">
      <c r="A752" s="111" t="e">
        <f>COUNTIF(#REF!,'CPU (2)'!B752)</f>
        <v>#REF!</v>
      </c>
      <c r="B752" s="127">
        <v>83487</v>
      </c>
      <c r="C752" s="128" t="s">
        <v>1377</v>
      </c>
      <c r="D752" s="127" t="s">
        <v>273</v>
      </c>
      <c r="E752" s="127" t="s">
        <v>6</v>
      </c>
      <c r="F752" s="129">
        <v>72.959999999999994</v>
      </c>
      <c r="G752" s="129">
        <v>71.599999999999994</v>
      </c>
      <c r="H752" s="127" t="s">
        <v>493</v>
      </c>
      <c r="I752" s="130">
        <v>41974</v>
      </c>
    </row>
    <row r="753" spans="1:9" hidden="1">
      <c r="A753" s="111" t="e">
        <f>COUNTIF(#REF!,'CPU (2)'!B753)</f>
        <v>#REF!</v>
      </c>
      <c r="B753" s="131">
        <v>73711</v>
      </c>
      <c r="C753" s="132" t="s">
        <v>1378</v>
      </c>
      <c r="D753" s="131" t="s">
        <v>251</v>
      </c>
      <c r="E753" s="131" t="s">
        <v>519</v>
      </c>
      <c r="F753" s="133">
        <v>139.91999999999999</v>
      </c>
      <c r="G753" s="133">
        <v>139.69</v>
      </c>
      <c r="H753" s="131" t="s">
        <v>493</v>
      </c>
      <c r="I753" s="134">
        <v>41974</v>
      </c>
    </row>
    <row r="754" spans="1:9" hidden="1">
      <c r="A754" s="111" t="e">
        <f>COUNTIF(#REF!,'CPU (2)'!B754)</f>
        <v>#REF!</v>
      </c>
      <c r="B754" s="127">
        <v>73710</v>
      </c>
      <c r="C754" s="128" t="s">
        <v>1379</v>
      </c>
      <c r="D754" s="127" t="s">
        <v>251</v>
      </c>
      <c r="E754" s="127" t="s">
        <v>519</v>
      </c>
      <c r="F754" s="129">
        <v>180.96</v>
      </c>
      <c r="G754" s="129">
        <v>180.66</v>
      </c>
      <c r="H754" s="127" t="s">
        <v>493</v>
      </c>
      <c r="I754" s="130">
        <v>41974</v>
      </c>
    </row>
    <row r="755" spans="1:9" ht="26.4" hidden="1">
      <c r="A755" s="111" t="e">
        <f>COUNTIF(#REF!,'CPU (2)'!B755)</f>
        <v>#REF!</v>
      </c>
      <c r="B755" s="131" t="s">
        <v>1380</v>
      </c>
      <c r="C755" s="132" t="s">
        <v>1381</v>
      </c>
      <c r="D755" s="131" t="s">
        <v>251</v>
      </c>
      <c r="E755" s="131" t="s">
        <v>519</v>
      </c>
      <c r="F755" s="133">
        <v>194.91</v>
      </c>
      <c r="G755" s="133">
        <v>193.66</v>
      </c>
      <c r="H755" s="131" t="s">
        <v>493</v>
      </c>
      <c r="I755" s="134">
        <v>41974</v>
      </c>
    </row>
    <row r="756" spans="1:9" ht="26.4" hidden="1">
      <c r="A756" s="111" t="e">
        <f>COUNTIF(#REF!,'CPU (2)'!B756)</f>
        <v>#REF!</v>
      </c>
      <c r="B756" s="127">
        <v>83772</v>
      </c>
      <c r="C756" s="128" t="s">
        <v>1382</v>
      </c>
      <c r="D756" s="127" t="s">
        <v>251</v>
      </c>
      <c r="E756" s="127" t="s">
        <v>519</v>
      </c>
      <c r="F756" s="129">
        <v>11.89</v>
      </c>
      <c r="G756" s="129">
        <v>11.57</v>
      </c>
      <c r="H756" s="127" t="s">
        <v>493</v>
      </c>
      <c r="I756" s="130">
        <v>41974</v>
      </c>
    </row>
    <row r="757" spans="1:9" ht="26.4" hidden="1">
      <c r="A757" s="111" t="e">
        <f>COUNTIF(#REF!,'CPU (2)'!B757)</f>
        <v>#REF!</v>
      </c>
      <c r="B757" s="131">
        <v>89218</v>
      </c>
      <c r="C757" s="132" t="s">
        <v>1383</v>
      </c>
      <c r="D757" s="131" t="s">
        <v>248</v>
      </c>
      <c r="E757" s="131" t="s">
        <v>254</v>
      </c>
      <c r="F757" s="133">
        <v>32.99</v>
      </c>
      <c r="G757" s="133">
        <v>31.89</v>
      </c>
      <c r="H757" s="131" t="s">
        <v>493</v>
      </c>
      <c r="I757" s="134">
        <v>41974</v>
      </c>
    </row>
    <row r="758" spans="1:9" ht="26.4" hidden="1">
      <c r="A758" s="111" t="e">
        <f>COUNTIF(#REF!,'CPU (2)'!B758)</f>
        <v>#REF!</v>
      </c>
      <c r="B758" s="127">
        <v>89843</v>
      </c>
      <c r="C758" s="128" t="s">
        <v>1384</v>
      </c>
      <c r="D758" s="127" t="s">
        <v>248</v>
      </c>
      <c r="E758" s="127" t="s">
        <v>249</v>
      </c>
      <c r="F758" s="129">
        <v>124.63</v>
      </c>
      <c r="G758" s="129">
        <v>123.53</v>
      </c>
      <c r="H758" s="127" t="s">
        <v>493</v>
      </c>
      <c r="I758" s="130">
        <v>41974</v>
      </c>
    </row>
    <row r="759" spans="1:9" ht="26.4" hidden="1">
      <c r="A759" s="111" t="e">
        <f>COUNTIF(#REF!,'CPU (2)'!B759)</f>
        <v>#REF!</v>
      </c>
      <c r="B759" s="131">
        <v>89212</v>
      </c>
      <c r="C759" s="132" t="s">
        <v>1385</v>
      </c>
      <c r="D759" s="131" t="s">
        <v>248</v>
      </c>
      <c r="E759" s="131" t="s">
        <v>231</v>
      </c>
      <c r="F759" s="133">
        <v>15.39</v>
      </c>
      <c r="G759" s="133">
        <v>15.39</v>
      </c>
      <c r="H759" s="131" t="s">
        <v>493</v>
      </c>
      <c r="I759" s="134">
        <v>41974</v>
      </c>
    </row>
    <row r="760" spans="1:9" ht="26.4" hidden="1">
      <c r="A760" s="111" t="e">
        <f>COUNTIF(#REF!,'CPU (2)'!B760)</f>
        <v>#REF!</v>
      </c>
      <c r="B760" s="127">
        <v>89213</v>
      </c>
      <c r="C760" s="128" t="s">
        <v>1386</v>
      </c>
      <c r="D760" s="127" t="s">
        <v>248</v>
      </c>
      <c r="E760" s="127" t="s">
        <v>231</v>
      </c>
      <c r="F760" s="129">
        <v>5.98</v>
      </c>
      <c r="G760" s="129">
        <v>5.98</v>
      </c>
      <c r="H760" s="127" t="s">
        <v>493</v>
      </c>
      <c r="I760" s="130">
        <v>41974</v>
      </c>
    </row>
    <row r="761" spans="1:9" ht="26.4" hidden="1">
      <c r="A761" s="111" t="e">
        <f>COUNTIF(#REF!,'CPU (2)'!B761)</f>
        <v>#REF!</v>
      </c>
      <c r="B761" s="131">
        <v>89214</v>
      </c>
      <c r="C761" s="132" t="s">
        <v>1387</v>
      </c>
      <c r="D761" s="131" t="s">
        <v>248</v>
      </c>
      <c r="E761" s="131" t="s">
        <v>231</v>
      </c>
      <c r="F761" s="133">
        <v>18.11</v>
      </c>
      <c r="G761" s="133">
        <v>18.11</v>
      </c>
      <c r="H761" s="131" t="s">
        <v>493</v>
      </c>
      <c r="I761" s="134">
        <v>41974</v>
      </c>
    </row>
    <row r="762" spans="1:9" ht="26.4" hidden="1">
      <c r="A762" s="111" t="e">
        <f>COUNTIF(#REF!,'CPU (2)'!B762)</f>
        <v>#REF!</v>
      </c>
      <c r="B762" s="127">
        <v>89215</v>
      </c>
      <c r="C762" s="128" t="s">
        <v>1388</v>
      </c>
      <c r="D762" s="127" t="s">
        <v>248</v>
      </c>
      <c r="E762" s="127" t="s">
        <v>231</v>
      </c>
      <c r="F762" s="129">
        <v>73.53</v>
      </c>
      <c r="G762" s="129">
        <v>73.52</v>
      </c>
      <c r="H762" s="127" t="s">
        <v>493</v>
      </c>
      <c r="I762" s="130">
        <v>41974</v>
      </c>
    </row>
    <row r="763" spans="1:9" ht="26.4" hidden="1">
      <c r="A763" s="111" t="e">
        <f>COUNTIF(#REF!,'CPU (2)'!B763)</f>
        <v>#REF!</v>
      </c>
      <c r="B763" s="131">
        <v>84854</v>
      </c>
      <c r="C763" s="132" t="s">
        <v>1389</v>
      </c>
      <c r="D763" s="131" t="s">
        <v>604</v>
      </c>
      <c r="E763" s="131" t="s">
        <v>207</v>
      </c>
      <c r="F763" s="133">
        <v>24.68</v>
      </c>
      <c r="G763" s="133">
        <v>22.58</v>
      </c>
      <c r="H763" s="131" t="s">
        <v>493</v>
      </c>
      <c r="I763" s="134">
        <v>41974</v>
      </c>
    </row>
    <row r="764" spans="1:9" hidden="1">
      <c r="A764" s="111" t="e">
        <f>COUNTIF(#REF!,'CPU (2)'!B764)</f>
        <v>#REF!</v>
      </c>
      <c r="B764" s="127">
        <v>4877</v>
      </c>
      <c r="C764" s="128" t="s">
        <v>1390</v>
      </c>
      <c r="D764" s="127" t="s">
        <v>246</v>
      </c>
      <c r="E764" s="127" t="s">
        <v>231</v>
      </c>
      <c r="F764" s="129">
        <v>16.71</v>
      </c>
      <c r="G764" s="129">
        <v>15.15</v>
      </c>
      <c r="H764" s="127" t="s">
        <v>493</v>
      </c>
      <c r="I764" s="130">
        <v>41974</v>
      </c>
    </row>
    <row r="765" spans="1:9" ht="26.4" hidden="1">
      <c r="A765" s="111" t="e">
        <f>COUNTIF(#REF!,'CPU (2)'!B765)</f>
        <v>#REF!</v>
      </c>
      <c r="B765" s="131">
        <v>87446</v>
      </c>
      <c r="C765" s="132" t="s">
        <v>1391</v>
      </c>
      <c r="D765" s="131" t="s">
        <v>248</v>
      </c>
      <c r="E765" s="131" t="s">
        <v>254</v>
      </c>
      <c r="F765" s="133">
        <v>0.36</v>
      </c>
      <c r="G765" s="133">
        <v>0.36</v>
      </c>
      <c r="H765" s="131" t="s">
        <v>493</v>
      </c>
      <c r="I765" s="134">
        <v>41974</v>
      </c>
    </row>
    <row r="766" spans="1:9" ht="26.4" hidden="1">
      <c r="A766" s="111" t="e">
        <f>COUNTIF(#REF!,'CPU (2)'!B766)</f>
        <v>#REF!</v>
      </c>
      <c r="B766" s="127">
        <v>87445</v>
      </c>
      <c r="C766" s="128" t="s">
        <v>1392</v>
      </c>
      <c r="D766" s="127" t="s">
        <v>248</v>
      </c>
      <c r="E766" s="127" t="s">
        <v>249</v>
      </c>
      <c r="F766" s="129">
        <v>2.71</v>
      </c>
      <c r="G766" s="129">
        <v>2.7</v>
      </c>
      <c r="H766" s="127" t="s">
        <v>493</v>
      </c>
      <c r="I766" s="130">
        <v>41974</v>
      </c>
    </row>
    <row r="767" spans="1:9" ht="26.4" hidden="1">
      <c r="A767" s="111" t="e">
        <f>COUNTIF(#REF!,'CPU (2)'!B767)</f>
        <v>#REF!</v>
      </c>
      <c r="B767" s="131">
        <v>87441</v>
      </c>
      <c r="C767" s="132" t="s">
        <v>1393</v>
      </c>
      <c r="D767" s="131" t="s">
        <v>248</v>
      </c>
      <c r="E767" s="131" t="s">
        <v>231</v>
      </c>
      <c r="F767" s="133">
        <v>0.28999999999999998</v>
      </c>
      <c r="G767" s="133">
        <v>0.28999999999999998</v>
      </c>
      <c r="H767" s="131" t="s">
        <v>493</v>
      </c>
      <c r="I767" s="134">
        <v>41974</v>
      </c>
    </row>
    <row r="768" spans="1:9" ht="26.4" hidden="1">
      <c r="A768" s="111" t="e">
        <f>COUNTIF(#REF!,'CPU (2)'!B768)</f>
        <v>#REF!</v>
      </c>
      <c r="B768" s="127">
        <v>87442</v>
      </c>
      <c r="C768" s="128" t="s">
        <v>1394</v>
      </c>
      <c r="D768" s="127" t="s">
        <v>248</v>
      </c>
      <c r="E768" s="127" t="s">
        <v>231</v>
      </c>
      <c r="F768" s="129">
        <v>7.0000000000000007E-2</v>
      </c>
      <c r="G768" s="129">
        <v>0.06</v>
      </c>
      <c r="H768" s="127" t="s">
        <v>493</v>
      </c>
      <c r="I768" s="130">
        <v>41974</v>
      </c>
    </row>
    <row r="769" spans="1:11" ht="26.4" hidden="1">
      <c r="A769" s="111" t="e">
        <f>COUNTIF(#REF!,'CPU (2)'!B769)</f>
        <v>#REF!</v>
      </c>
      <c r="B769" s="131">
        <v>87443</v>
      </c>
      <c r="C769" s="132" t="s">
        <v>1395</v>
      </c>
      <c r="D769" s="131" t="s">
        <v>248</v>
      </c>
      <c r="E769" s="131" t="s">
        <v>231</v>
      </c>
      <c r="F769" s="133">
        <v>0.25</v>
      </c>
      <c r="G769" s="133">
        <v>0.24</v>
      </c>
      <c r="H769" s="131" t="s">
        <v>493</v>
      </c>
      <c r="I769" s="134">
        <v>41974</v>
      </c>
    </row>
    <row r="770" spans="1:11" ht="39.6" hidden="1">
      <c r="A770" s="111" t="e">
        <f>COUNTIF(#REF!,'CPU (2)'!B770)</f>
        <v>#REF!</v>
      </c>
      <c r="B770" s="127">
        <v>87444</v>
      </c>
      <c r="C770" s="128" t="s">
        <v>1396</v>
      </c>
      <c r="D770" s="127" t="s">
        <v>248</v>
      </c>
      <c r="E770" s="127" t="s">
        <v>231</v>
      </c>
      <c r="F770" s="129">
        <v>2.1</v>
      </c>
      <c r="G770" s="129">
        <v>2.1</v>
      </c>
      <c r="H770" s="127" t="s">
        <v>493</v>
      </c>
      <c r="I770" s="130">
        <v>41974</v>
      </c>
    </row>
    <row r="771" spans="1:11">
      <c r="B771" s="127"/>
      <c r="C771" s="128"/>
      <c r="D771" s="127"/>
      <c r="E771" s="127"/>
      <c r="F771" s="129"/>
      <c r="G771" s="129"/>
      <c r="H771" s="127"/>
      <c r="I771" s="130"/>
    </row>
    <row r="772" spans="1:11" ht="39.6">
      <c r="A772" s="111" t="e">
        <f>COUNTIF(#REF!,'CPU (2)'!B772)</f>
        <v>#REF!</v>
      </c>
      <c r="B772" s="148">
        <v>88831</v>
      </c>
      <c r="C772" s="149" t="s">
        <v>667</v>
      </c>
      <c r="D772" s="148" t="s">
        <v>248</v>
      </c>
      <c r="E772" s="148" t="s">
        <v>254</v>
      </c>
      <c r="F772" s="150">
        <v>0.27</v>
      </c>
      <c r="G772" s="150">
        <v>0.26</v>
      </c>
      <c r="H772" s="148" t="s">
        <v>493</v>
      </c>
      <c r="I772" s="151">
        <v>41974</v>
      </c>
      <c r="J772" s="163">
        <f>SUM(J774:J775)</f>
        <v>0.26</v>
      </c>
      <c r="K772" s="164">
        <f>J772-G772</f>
        <v>0</v>
      </c>
    </row>
    <row r="773" spans="1:11" ht="26.4">
      <c r="B773" s="113" t="s">
        <v>268</v>
      </c>
      <c r="C773" s="113" t="s">
        <v>5</v>
      </c>
      <c r="D773" s="113" t="s">
        <v>223</v>
      </c>
      <c r="E773" s="113" t="s">
        <v>266</v>
      </c>
      <c r="F773" s="113" t="s">
        <v>494</v>
      </c>
      <c r="G773" s="113" t="s">
        <v>495</v>
      </c>
      <c r="H773" s="113" t="s">
        <v>496</v>
      </c>
      <c r="I773" s="113" t="s">
        <v>497</v>
      </c>
      <c r="J773" s="113" t="s">
        <v>498</v>
      </c>
    </row>
    <row r="774" spans="1:11" ht="39.6">
      <c r="B774" s="145">
        <v>88826</v>
      </c>
      <c r="C774" s="196" t="str">
        <f>VLOOKUP(B774,SERVIÇOS_SINAPI_12_14!$A$2:$H$5049,2,0)</f>
        <v>BETONEIRA CAPACIDADE NOMINAL DE 400 L, CAPACIDADE DE MISTURA 310 L, MOTOR ELÉTRICO TRIFÁSICO POTÊNCIA DE 2 HP, SEM CARREGADOR - DEPRECIAÇÃO. AF_10/2014</v>
      </c>
      <c r="D774" s="189" t="s">
        <v>248</v>
      </c>
      <c r="E774" s="189" t="str">
        <f>VLOOKUP(B774,SERVIÇOS_SINAPI_12_14!$A$2:$H$5049,4,0)</f>
        <v>H</v>
      </c>
      <c r="F774" s="189">
        <v>0.22</v>
      </c>
      <c r="G774" s="194">
        <f>VLOOKUP(B774,SERVIÇOS_SINAPI_12_14!$A$2:$H$5049,6,0)</f>
        <v>0.21</v>
      </c>
      <c r="H774" s="189">
        <v>1</v>
      </c>
      <c r="I774" s="194">
        <v>0.22</v>
      </c>
      <c r="J774" s="194">
        <f t="shared" ref="J774:J775" si="11">H774*G774</f>
        <v>0.21</v>
      </c>
    </row>
    <row r="775" spans="1:11" ht="39.6">
      <c r="B775" s="145">
        <v>88827</v>
      </c>
      <c r="C775" s="196" t="str">
        <f>VLOOKUP(B775,SERVIÇOS_SINAPI_12_14!$A$2:$H$5049,2,0)</f>
        <v>BETONEIRA CAPACIDADE NOMINAL DE 400 L, CAPACIDADE DE MISTURA 310 L, MOTOR ELÉTRICO TRIFÁSICO POTÊNCIA DE 2 HP, SEM CARREGADOR - JUROS. AF_10/2014</v>
      </c>
      <c r="D775" s="189" t="s">
        <v>248</v>
      </c>
      <c r="E775" s="189" t="str">
        <f>VLOOKUP(B775,SERVIÇOS_SINAPI_12_14!$A$2:$H$5049,4,0)</f>
        <v>H</v>
      </c>
      <c r="F775" s="194">
        <v>0.05</v>
      </c>
      <c r="G775" s="194">
        <f>VLOOKUP(B775,SERVIÇOS_SINAPI_12_14!$A$2:$H$5049,6,0)</f>
        <v>0.05</v>
      </c>
      <c r="H775" s="189">
        <v>1</v>
      </c>
      <c r="I775" s="194">
        <v>0.05</v>
      </c>
      <c r="J775" s="194">
        <f t="shared" si="11"/>
        <v>0.05</v>
      </c>
    </row>
    <row r="776" spans="1:11">
      <c r="B776" s="131"/>
      <c r="C776" s="132"/>
      <c r="D776" s="131"/>
      <c r="E776" s="131"/>
      <c r="F776" s="133"/>
      <c r="G776" s="133"/>
      <c r="H776" s="131"/>
      <c r="I776" s="134"/>
    </row>
    <row r="777" spans="1:11">
      <c r="B777" s="131"/>
      <c r="C777" s="132"/>
      <c r="D777" s="131"/>
      <c r="E777" s="131"/>
      <c r="F777" s="133"/>
      <c r="G777" s="133"/>
      <c r="H777" s="131"/>
      <c r="I777" s="134"/>
    </row>
    <row r="778" spans="1:11" ht="39.6">
      <c r="A778" s="178" t="e">
        <f>COUNTIF(#REF!,'CPU (2)'!B778)</f>
        <v>#REF!</v>
      </c>
      <c r="B778" s="148">
        <v>88830</v>
      </c>
      <c r="C778" s="149" t="s">
        <v>668</v>
      </c>
      <c r="D778" s="148" t="s">
        <v>248</v>
      </c>
      <c r="E778" s="148" t="s">
        <v>249</v>
      </c>
      <c r="F778" s="150">
        <v>1.1499999999999999</v>
      </c>
      <c r="G778" s="150">
        <v>1.1399999999999999</v>
      </c>
      <c r="H778" s="148" t="s">
        <v>493</v>
      </c>
      <c r="I778" s="151">
        <v>41974</v>
      </c>
      <c r="J778" s="163">
        <f>SUM(J780:J783)</f>
        <v>1.1401699999999999</v>
      </c>
      <c r="K778" s="164">
        <f>J778-G778</f>
        <v>1.7000000000000348E-4</v>
      </c>
    </row>
    <row r="779" spans="1:11" s="111" customFormat="1" ht="26.4">
      <c r="A779" s="178"/>
      <c r="B779" s="113" t="s">
        <v>268</v>
      </c>
      <c r="C779" s="113" t="s">
        <v>5</v>
      </c>
      <c r="D779" s="113" t="s">
        <v>223</v>
      </c>
      <c r="E779" s="113" t="s">
        <v>266</v>
      </c>
      <c r="F779" s="113" t="s">
        <v>494</v>
      </c>
      <c r="G779" s="113" t="s">
        <v>495</v>
      </c>
      <c r="H779" s="113" t="s">
        <v>496</v>
      </c>
      <c r="I779" s="113" t="s">
        <v>497</v>
      </c>
      <c r="J779" s="113" t="s">
        <v>498</v>
      </c>
    </row>
    <row r="780" spans="1:11" ht="39.6">
      <c r="A780" s="178"/>
      <c r="B780" s="145">
        <v>88826</v>
      </c>
      <c r="C780" s="196" t="str">
        <f>VLOOKUP(B780,SERVIÇOS_SINAPI_12_14!$A$2:$H$5049,2,0)</f>
        <v>BETONEIRA CAPACIDADE NOMINAL DE 400 L, CAPACIDADE DE MISTURA 310 L, MOTOR ELÉTRICO TRIFÁSICO POTÊNCIA DE 2 HP, SEM CARREGADOR - DEPRECIAÇÃO. AF_10/2014</v>
      </c>
      <c r="D780" s="189" t="s">
        <v>248</v>
      </c>
      <c r="E780" s="189" t="str">
        <f>VLOOKUP(B780,SERVIÇOS_SINAPI_12_14!$A$2:$H$5049,4,0)</f>
        <v>H</v>
      </c>
      <c r="F780" s="189">
        <v>0.22</v>
      </c>
      <c r="G780" s="194">
        <f>VLOOKUP(B780,SERVIÇOS_SINAPI_12_14!$A$2:$H$5049,6,0)</f>
        <v>0.21</v>
      </c>
      <c r="H780" s="212">
        <v>1.0089999999999999</v>
      </c>
      <c r="I780" s="194">
        <v>0.22</v>
      </c>
      <c r="J780" s="194">
        <f t="shared" ref="J780:J783" si="12">H780*G780</f>
        <v>0.21188999999999997</v>
      </c>
    </row>
    <row r="781" spans="1:11" ht="39.6">
      <c r="A781" s="178"/>
      <c r="B781" s="145">
        <v>88827</v>
      </c>
      <c r="C781" s="196" t="str">
        <f>VLOOKUP(B781,SERVIÇOS_SINAPI_12_14!$A$2:$H$5049,2,0)</f>
        <v>BETONEIRA CAPACIDADE NOMINAL DE 400 L, CAPACIDADE DE MISTURA 310 L, MOTOR ELÉTRICO TRIFÁSICO POTÊNCIA DE 2 HP, SEM CARREGADOR - JUROS. AF_10/2014</v>
      </c>
      <c r="D781" s="189" t="s">
        <v>248</v>
      </c>
      <c r="E781" s="189" t="str">
        <f>VLOOKUP(B781,SERVIÇOS_SINAPI_12_14!$A$2:$H$5049,4,0)</f>
        <v>H</v>
      </c>
      <c r="F781" s="194">
        <v>0.05</v>
      </c>
      <c r="G781" s="194">
        <f>VLOOKUP(B781,SERVIÇOS_SINAPI_12_14!$A$2:$H$5049,6,0)</f>
        <v>0.05</v>
      </c>
      <c r="H781" s="212">
        <v>1.0089999999999999</v>
      </c>
      <c r="I781" s="194">
        <v>0.05</v>
      </c>
      <c r="J781" s="194">
        <f t="shared" si="12"/>
        <v>5.0449999999999995E-2</v>
      </c>
    </row>
    <row r="782" spans="1:11" ht="39.6">
      <c r="A782" s="178"/>
      <c r="B782" s="145">
        <v>88828</v>
      </c>
      <c r="C782" s="196" t="str">
        <f>VLOOKUP(B782,SERVIÇOS_SINAPI_12_14!$A$2:$H$5049,2,0)</f>
        <v>BETONEIRA CAPACIDADE NOMINAL DE 400 L, CAPACIDADE DE MISTURA 310 L, MOTOR ELÉTRICO TRIFÁSICO POTÊNCIA DE 2 HP, SEM CARREGADOR - MANUTENÇÃO. AF_10/2014</v>
      </c>
      <c r="D782" s="189" t="s">
        <v>248</v>
      </c>
      <c r="E782" s="189" t="str">
        <f>VLOOKUP(B782,SERVIÇOS_SINAPI_12_14!$A$2:$H$5049,4,0)</f>
        <v>H</v>
      </c>
      <c r="F782" s="194">
        <v>0.18</v>
      </c>
      <c r="G782" s="194">
        <f>VLOOKUP(B782,SERVIÇOS_SINAPI_12_14!$A$2:$H$5049,6,0)</f>
        <v>0.17</v>
      </c>
      <c r="H782" s="212">
        <v>1.0089999999999999</v>
      </c>
      <c r="I782" s="194">
        <v>0.18</v>
      </c>
      <c r="J782" s="194">
        <f t="shared" si="12"/>
        <v>0.17152999999999999</v>
      </c>
    </row>
    <row r="783" spans="1:11" ht="39.6">
      <c r="A783" s="178"/>
      <c r="B783" s="145">
        <v>88829</v>
      </c>
      <c r="C783" s="196" t="str">
        <f>VLOOKUP(B783,SERVIÇOS_SINAPI_12_14!$A$2:$H$5049,2,0)</f>
        <v>BETONEIRA CAPACIDADE NOMINAL DE 400 L, CAPACIDADE DE MISTURA 310 L, MOTOR ELÉTRICO TRIFÁSICO POTÊNCIA DE 2 HP, SEM CARREGADOR - MATERIAIS NA OPERAÇÃO. AF_10/2014</v>
      </c>
      <c r="D783" s="189" t="s">
        <v>248</v>
      </c>
      <c r="E783" s="189" t="str">
        <f>VLOOKUP(B783,SERVIÇOS_SINAPI_12_14!$A$2:$H$5049,4,0)</f>
        <v>H</v>
      </c>
      <c r="F783" s="194">
        <v>0.7</v>
      </c>
      <c r="G783" s="194">
        <f>VLOOKUP(B783,SERVIÇOS_SINAPI_12_14!$A$2:$H$5049,6,0)</f>
        <v>0.7</v>
      </c>
      <c r="H783" s="212">
        <v>1.0089999999999999</v>
      </c>
      <c r="I783" s="194">
        <v>0.7</v>
      </c>
      <c r="J783" s="194">
        <f t="shared" si="12"/>
        <v>0.70629999999999993</v>
      </c>
    </row>
    <row r="784" spans="1:11">
      <c r="A784" s="178"/>
      <c r="B784" s="174"/>
      <c r="C784" s="175"/>
      <c r="D784" s="174"/>
      <c r="E784" s="174"/>
      <c r="F784" s="176"/>
      <c r="G784" s="176"/>
      <c r="H784" s="174"/>
      <c r="I784" s="177"/>
      <c r="J784" s="173"/>
    </row>
    <row r="785" spans="1:11">
      <c r="A785" s="178"/>
      <c r="B785" s="174"/>
      <c r="C785" s="175"/>
      <c r="D785" s="174"/>
      <c r="E785" s="174"/>
      <c r="F785" s="176"/>
      <c r="G785" s="176"/>
      <c r="H785" s="174"/>
      <c r="I785" s="177"/>
      <c r="J785" s="173"/>
    </row>
    <row r="786" spans="1:11" hidden="1">
      <c r="A786" s="178"/>
      <c r="B786" s="174"/>
      <c r="C786" s="175"/>
      <c r="D786" s="174"/>
      <c r="E786" s="174"/>
      <c r="F786" s="176"/>
      <c r="G786" s="176"/>
      <c r="H786" s="174"/>
      <c r="I786" s="177"/>
      <c r="J786" s="173"/>
    </row>
    <row r="787" spans="1:11" hidden="1">
      <c r="A787" s="178"/>
      <c r="B787" s="174"/>
      <c r="C787" s="175"/>
      <c r="D787" s="174"/>
      <c r="E787" s="174"/>
      <c r="F787" s="176"/>
      <c r="G787" s="176"/>
      <c r="H787" s="174"/>
      <c r="I787" s="177"/>
      <c r="J787" s="173"/>
    </row>
    <row r="788" spans="1:11" hidden="1">
      <c r="A788" s="178"/>
      <c r="B788" s="174"/>
      <c r="C788" s="175"/>
      <c r="D788" s="174"/>
      <c r="E788" s="174"/>
      <c r="F788" s="176"/>
      <c r="G788" s="176"/>
      <c r="H788" s="174"/>
      <c r="I788" s="177"/>
      <c r="J788" s="173"/>
    </row>
    <row r="789" spans="1:11" hidden="1">
      <c r="A789" s="178"/>
      <c r="B789" s="174"/>
      <c r="C789" s="175"/>
      <c r="D789" s="174"/>
      <c r="E789" s="174"/>
      <c r="F789" s="176"/>
      <c r="G789" s="176"/>
      <c r="H789" s="174"/>
      <c r="I789" s="177"/>
      <c r="J789" s="173"/>
    </row>
    <row r="790" spans="1:11" hidden="1">
      <c r="A790" s="178"/>
      <c r="B790" s="174"/>
      <c r="C790" s="175"/>
      <c r="D790" s="174"/>
      <c r="E790" s="174"/>
      <c r="F790" s="176"/>
      <c r="G790" s="176"/>
      <c r="H790" s="174"/>
      <c r="I790" s="177"/>
      <c r="J790" s="173"/>
    </row>
    <row r="791" spans="1:11" hidden="1">
      <c r="A791" s="178"/>
      <c r="B791" s="174"/>
      <c r="C791" s="175"/>
      <c r="D791" s="174"/>
      <c r="E791" s="174"/>
      <c r="F791" s="176"/>
      <c r="G791" s="176"/>
      <c r="H791" s="174"/>
      <c r="I791" s="177"/>
      <c r="J791" s="173"/>
    </row>
    <row r="792" spans="1:11" hidden="1">
      <c r="A792" s="178"/>
      <c r="B792" s="174"/>
      <c r="C792" s="175"/>
      <c r="D792" s="174"/>
      <c r="E792" s="174"/>
      <c r="F792" s="176"/>
      <c r="G792" s="176"/>
      <c r="H792" s="174"/>
      <c r="I792" s="177"/>
      <c r="J792" s="173"/>
    </row>
    <row r="793" spans="1:11" ht="39.6">
      <c r="A793" s="111" t="e">
        <f>COUNTIF(#REF!,'CPU (2)'!B793)</f>
        <v>#REF!</v>
      </c>
      <c r="B793" s="148">
        <v>88826</v>
      </c>
      <c r="C793" s="149" t="s">
        <v>669</v>
      </c>
      <c r="D793" s="148" t="s">
        <v>248</v>
      </c>
      <c r="E793" s="148" t="s">
        <v>231</v>
      </c>
      <c r="F793" s="150">
        <v>0.22</v>
      </c>
      <c r="G793" s="150">
        <v>0.21</v>
      </c>
      <c r="H793" s="148" t="s">
        <v>493</v>
      </c>
      <c r="I793" s="151">
        <v>41974</v>
      </c>
      <c r="J793" s="163">
        <f>SUM(J795:J798)</f>
        <v>0.21483000000000002</v>
      </c>
      <c r="K793" s="164">
        <f>J793-G793</f>
        <v>4.8300000000000287E-3</v>
      </c>
    </row>
    <row r="794" spans="1:11" s="111" customFormat="1" ht="26.4">
      <c r="B794" s="113" t="s">
        <v>268</v>
      </c>
      <c r="C794" s="113" t="s">
        <v>5</v>
      </c>
      <c r="D794" s="113" t="s">
        <v>223</v>
      </c>
      <c r="E794" s="113" t="s">
        <v>266</v>
      </c>
      <c r="F794" s="113" t="s">
        <v>494</v>
      </c>
      <c r="G794" s="113" t="s">
        <v>495</v>
      </c>
      <c r="H794" s="113" t="s">
        <v>496</v>
      </c>
      <c r="I794" s="113" t="s">
        <v>497</v>
      </c>
      <c r="J794" s="113" t="s">
        <v>498</v>
      </c>
    </row>
    <row r="795" spans="1:11" s="181" customFormat="1" ht="26.4">
      <c r="B795" s="159">
        <v>10535</v>
      </c>
      <c r="C795" s="183" t="str">
        <f>VLOOKUP(B795,INSUMOS_SINAPI_12_14!$A$2:$H$5049,2,0)</f>
        <v>BETONEIRA CAPACIDADE NOMINAL 400 L, CAPACIDADE DE MISTURA 280 L, MOTOR ELETRICO TRIFASICO 220/380 V POTENCIA 2 CV, SEM CARREGADOR</v>
      </c>
      <c r="D795" s="121" t="s">
        <v>250</v>
      </c>
      <c r="E795" s="121" t="str">
        <f>VLOOKUP(B795,INSUMOS_SINAPI_12_14!$A$2:$H$5049,4,0)</f>
        <v>UN</v>
      </c>
      <c r="F795" s="180">
        <v>3150</v>
      </c>
      <c r="G795" s="180">
        <f>VLOOKUP(B795,INSUMOS_SINAPI_12_14!$A$2:$H$5049,6,0)</f>
        <v>3150</v>
      </c>
      <c r="H795" s="121">
        <v>6.8200000000000004E-5</v>
      </c>
      <c r="I795" s="180">
        <v>0.22</v>
      </c>
      <c r="J795" s="180">
        <f t="shared" ref="J795" si="13">H795*G795</f>
        <v>0.21483000000000002</v>
      </c>
    </row>
    <row r="796" spans="1:11">
      <c r="B796" s="131"/>
      <c r="C796" s="132"/>
      <c r="D796" s="131"/>
      <c r="E796" s="131"/>
      <c r="F796" s="133"/>
      <c r="G796" s="133"/>
      <c r="H796" s="131"/>
      <c r="I796" s="134"/>
    </row>
    <row r="797" spans="1:11">
      <c r="B797" s="131"/>
      <c r="C797" s="132"/>
      <c r="D797" s="131"/>
      <c r="E797" s="131"/>
      <c r="F797" s="133"/>
      <c r="G797" s="133"/>
      <c r="H797" s="131"/>
      <c r="I797" s="134"/>
    </row>
    <row r="798" spans="1:11">
      <c r="B798" s="131"/>
      <c r="C798" s="132"/>
      <c r="D798" s="131"/>
      <c r="E798" s="131"/>
      <c r="F798" s="133"/>
      <c r="G798" s="133"/>
      <c r="H798" s="131"/>
      <c r="I798" s="134"/>
    </row>
    <row r="799" spans="1:11" ht="39.6">
      <c r="A799" s="111" t="e">
        <f>COUNTIF(#REF!,'CPU (2)'!B799)</f>
        <v>#REF!</v>
      </c>
      <c r="B799" s="148">
        <v>88827</v>
      </c>
      <c r="C799" s="149" t="s">
        <v>670</v>
      </c>
      <c r="D799" s="148" t="s">
        <v>248</v>
      </c>
      <c r="E799" s="148" t="s">
        <v>231</v>
      </c>
      <c r="F799" s="150">
        <v>0.05</v>
      </c>
      <c r="G799" s="150">
        <v>0.05</v>
      </c>
      <c r="H799" s="148" t="s">
        <v>493</v>
      </c>
      <c r="I799" s="151">
        <v>41974</v>
      </c>
      <c r="J799" s="163">
        <f>SUM(J801)</f>
        <v>5.04E-2</v>
      </c>
      <c r="K799" s="164">
        <f>J799-G799</f>
        <v>3.9999999999999758E-4</v>
      </c>
    </row>
    <row r="800" spans="1:11" ht="26.4">
      <c r="B800" s="113" t="s">
        <v>268</v>
      </c>
      <c r="C800" s="113" t="s">
        <v>5</v>
      </c>
      <c r="D800" s="113" t="s">
        <v>223</v>
      </c>
      <c r="E800" s="113" t="s">
        <v>266</v>
      </c>
      <c r="F800" s="113" t="s">
        <v>494</v>
      </c>
      <c r="G800" s="113" t="s">
        <v>495</v>
      </c>
      <c r="H800" s="113" t="s">
        <v>496</v>
      </c>
      <c r="I800" s="113" t="s">
        <v>497</v>
      </c>
      <c r="J800" s="113" t="s">
        <v>498</v>
      </c>
    </row>
    <row r="801" spans="1:11" s="111" customFormat="1" ht="26.4">
      <c r="B801" s="159">
        <v>10535</v>
      </c>
      <c r="C801" s="183" t="str">
        <f>VLOOKUP(B801,INSUMOS_SINAPI_12_14!$A$2:$H$5049,2,0)</f>
        <v>BETONEIRA CAPACIDADE NOMINAL 400 L, CAPACIDADE DE MISTURA 280 L, MOTOR ELETRICO TRIFASICO 220/380 V POTENCIA 2 CV, SEM CARREGADOR</v>
      </c>
      <c r="D801" s="121" t="s">
        <v>250</v>
      </c>
      <c r="E801" s="121" t="str">
        <f>VLOOKUP(B801,INSUMOS_SINAPI_12_14!$A$2:$H$5049,4,0)</f>
        <v>UN</v>
      </c>
      <c r="F801" s="180">
        <v>3150</v>
      </c>
      <c r="G801" s="180">
        <f>VLOOKUP(B801,INSUMOS_SINAPI_12_14!$A$2:$H$5049,6,0)</f>
        <v>3150</v>
      </c>
      <c r="H801" s="182">
        <v>1.5999999999999999E-5</v>
      </c>
      <c r="I801" s="180">
        <v>0.22</v>
      </c>
      <c r="J801" s="180">
        <f t="shared" ref="J801" si="14">H801*G801</f>
        <v>5.04E-2</v>
      </c>
    </row>
    <row r="802" spans="1:11">
      <c r="B802" s="127"/>
      <c r="C802" s="128"/>
      <c r="D802" s="127"/>
      <c r="E802" s="127"/>
      <c r="F802" s="129"/>
      <c r="G802" s="129"/>
      <c r="H802" s="127"/>
      <c r="I802" s="130"/>
    </row>
    <row r="803" spans="1:11">
      <c r="B803" s="127"/>
      <c r="C803" s="128"/>
      <c r="D803" s="127"/>
      <c r="E803" s="127"/>
      <c r="F803" s="129"/>
      <c r="G803" s="129"/>
      <c r="H803" s="127"/>
      <c r="I803" s="130"/>
    </row>
    <row r="804" spans="1:11">
      <c r="B804" s="127"/>
      <c r="C804" s="128"/>
      <c r="D804" s="127"/>
      <c r="E804" s="127"/>
      <c r="F804" s="129"/>
      <c r="G804" s="129"/>
      <c r="H804" s="127"/>
      <c r="I804" s="130"/>
    </row>
    <row r="805" spans="1:11" ht="39.6">
      <c r="A805" s="111" t="e">
        <f>COUNTIF(#REF!,'CPU (2)'!B805)</f>
        <v>#REF!</v>
      </c>
      <c r="B805" s="148">
        <v>88828</v>
      </c>
      <c r="C805" s="149" t="s">
        <v>671</v>
      </c>
      <c r="D805" s="148" t="s">
        <v>248</v>
      </c>
      <c r="E805" s="148" t="s">
        <v>231</v>
      </c>
      <c r="F805" s="150">
        <v>0.18</v>
      </c>
      <c r="G805" s="150">
        <v>0.17</v>
      </c>
      <c r="H805" s="148" t="s">
        <v>493</v>
      </c>
      <c r="I805" s="151">
        <v>41974</v>
      </c>
      <c r="J805" s="163">
        <f>SUM(J807)</f>
        <v>0.17325000000000002</v>
      </c>
      <c r="K805" s="164">
        <f>J805-G805</f>
        <v>3.2500000000000029E-3</v>
      </c>
    </row>
    <row r="806" spans="1:11" ht="26.4">
      <c r="B806" s="113" t="s">
        <v>268</v>
      </c>
      <c r="C806" s="113" t="s">
        <v>5</v>
      </c>
      <c r="D806" s="113" t="s">
        <v>223</v>
      </c>
      <c r="E806" s="113" t="s">
        <v>266</v>
      </c>
      <c r="F806" s="113" t="s">
        <v>494</v>
      </c>
      <c r="G806" s="113" t="s">
        <v>495</v>
      </c>
      <c r="H806" s="113" t="s">
        <v>496</v>
      </c>
      <c r="I806" s="113" t="s">
        <v>497</v>
      </c>
      <c r="J806" s="113" t="s">
        <v>498</v>
      </c>
    </row>
    <row r="807" spans="1:11" ht="26.4">
      <c r="B807" s="159">
        <v>10535</v>
      </c>
      <c r="C807" s="183" t="str">
        <f>VLOOKUP(B807,INSUMOS_SINAPI_12_14!$A$2:$H$5049,2,0)</f>
        <v>BETONEIRA CAPACIDADE NOMINAL 400 L, CAPACIDADE DE MISTURA 280 L, MOTOR ELETRICO TRIFASICO 220/380 V POTENCIA 2 CV, SEM CARREGADOR</v>
      </c>
      <c r="D807" s="121" t="s">
        <v>250</v>
      </c>
      <c r="E807" s="121" t="str">
        <f>VLOOKUP(B807,INSUMOS_SINAPI_12_14!$A$2:$H$5049,4,0)</f>
        <v>UN</v>
      </c>
      <c r="F807" s="180">
        <v>3150</v>
      </c>
      <c r="G807" s="180">
        <f>VLOOKUP(B807,INSUMOS_SINAPI_12_14!$A$2:$H$5049,6,0)</f>
        <v>3150</v>
      </c>
      <c r="H807" s="182">
        <v>5.5000000000000002E-5</v>
      </c>
      <c r="I807" s="180">
        <v>0.22</v>
      </c>
      <c r="J807" s="180">
        <f t="shared" ref="J807" si="15">H807*G807</f>
        <v>0.17325000000000002</v>
      </c>
    </row>
    <row r="808" spans="1:11">
      <c r="B808" s="131"/>
      <c r="C808" s="132"/>
      <c r="D808" s="131"/>
      <c r="E808" s="131"/>
      <c r="F808" s="133"/>
      <c r="G808" s="133"/>
      <c r="H808" s="131"/>
      <c r="I808" s="134"/>
    </row>
    <row r="809" spans="1:11">
      <c r="B809" s="131"/>
      <c r="C809" s="132"/>
      <c r="D809" s="131"/>
      <c r="E809" s="131"/>
      <c r="F809" s="133"/>
      <c r="G809" s="133"/>
      <c r="H809" s="131"/>
      <c r="I809" s="134"/>
    </row>
    <row r="810" spans="1:11" ht="39.6">
      <c r="A810" s="111" t="e">
        <f>COUNTIF(#REF!,'CPU (2)'!B810)</f>
        <v>#REF!</v>
      </c>
      <c r="B810" s="148">
        <v>88829</v>
      </c>
      <c r="C810" s="149" t="s">
        <v>672</v>
      </c>
      <c r="D810" s="148" t="s">
        <v>248</v>
      </c>
      <c r="E810" s="148" t="s">
        <v>231</v>
      </c>
      <c r="F810" s="150">
        <v>0.7</v>
      </c>
      <c r="G810" s="150">
        <v>0.7</v>
      </c>
      <c r="H810" s="148" t="s">
        <v>493</v>
      </c>
      <c r="I810" s="151">
        <v>41974</v>
      </c>
      <c r="J810" s="163">
        <f>SUM(J812)</f>
        <v>0.69751000000000007</v>
      </c>
      <c r="K810" s="164">
        <f>J810-G810</f>
        <v>-2.4899999999998812E-3</v>
      </c>
    </row>
    <row r="811" spans="1:11" ht="26.4">
      <c r="B811" s="113" t="s">
        <v>268</v>
      </c>
      <c r="C811" s="113" t="s">
        <v>5</v>
      </c>
      <c r="D811" s="113" t="s">
        <v>223</v>
      </c>
      <c r="E811" s="113" t="s">
        <v>266</v>
      </c>
      <c r="F811" s="113" t="s">
        <v>494</v>
      </c>
      <c r="G811" s="113" t="s">
        <v>495</v>
      </c>
      <c r="H811" s="113" t="s">
        <v>496</v>
      </c>
      <c r="I811" s="113" t="s">
        <v>497</v>
      </c>
      <c r="J811" s="113" t="s">
        <v>498</v>
      </c>
    </row>
    <row r="812" spans="1:11" s="111" customFormat="1">
      <c r="B812" s="159">
        <v>2705</v>
      </c>
      <c r="C812" s="183" t="str">
        <f>VLOOKUP(B812,INSUMOS_SINAPI_12_14!$A$2:$H$5049,2,0)</f>
        <v>ENERGIA ELETRICA ATE 2000 KWH INDUSTRIAL, SEM DEMANDA</v>
      </c>
      <c r="D812" s="121" t="s">
        <v>250</v>
      </c>
      <c r="E812" s="121" t="str">
        <f>VLOOKUP(B812,INSUMOS_SINAPI_12_14!$A$2:$H$5049,4,0)</f>
        <v>KW/H</v>
      </c>
      <c r="F812" s="180">
        <v>3150</v>
      </c>
      <c r="G812" s="180">
        <f>VLOOKUP(B812,INSUMOS_SINAPI_12_14!$A$2:$H$5049,6,0)</f>
        <v>0.55000000000000004</v>
      </c>
      <c r="H812" s="182">
        <v>1.2682</v>
      </c>
      <c r="I812" s="180">
        <v>0.22</v>
      </c>
      <c r="J812" s="180">
        <f t="shared" ref="J812" si="16">H812*G812</f>
        <v>0.69751000000000007</v>
      </c>
    </row>
    <row r="813" spans="1:11">
      <c r="B813" s="127"/>
      <c r="C813" s="128"/>
      <c r="D813" s="127"/>
      <c r="E813" s="127"/>
      <c r="F813" s="129"/>
      <c r="G813" s="129"/>
      <c r="H813" s="127"/>
      <c r="I813" s="130"/>
    </row>
    <row r="814" spans="1:11">
      <c r="B814" s="127"/>
      <c r="C814" s="128"/>
      <c r="D814" s="127"/>
      <c r="E814" s="127"/>
      <c r="F814" s="129"/>
      <c r="G814" s="129"/>
      <c r="H814" s="127"/>
      <c r="I814" s="130"/>
    </row>
    <row r="815" spans="1:11" ht="39.6" hidden="1">
      <c r="A815" s="111" t="e">
        <f>COUNTIF(#REF!,'CPU (2)'!B815)</f>
        <v>#REF!</v>
      </c>
      <c r="B815" s="131">
        <v>89226</v>
      </c>
      <c r="C815" s="132" t="s">
        <v>1397</v>
      </c>
      <c r="D815" s="131" t="s">
        <v>248</v>
      </c>
      <c r="E815" s="131" t="s">
        <v>254</v>
      </c>
      <c r="F815" s="133">
        <v>1.0900000000000001</v>
      </c>
      <c r="G815" s="133">
        <v>1.08</v>
      </c>
      <c r="H815" s="131" t="s">
        <v>493</v>
      </c>
      <c r="I815" s="134">
        <v>41974</v>
      </c>
    </row>
    <row r="816" spans="1:11" ht="39.6" hidden="1">
      <c r="A816" s="111" t="e">
        <f>COUNTIF(#REF!,'CPU (2)'!B816)</f>
        <v>#REF!</v>
      </c>
      <c r="B816" s="127">
        <v>89225</v>
      </c>
      <c r="C816" s="128" t="s">
        <v>1398</v>
      </c>
      <c r="D816" s="127" t="s">
        <v>248</v>
      </c>
      <c r="E816" s="127" t="s">
        <v>249</v>
      </c>
      <c r="F816" s="129">
        <v>3.2</v>
      </c>
      <c r="G816" s="129">
        <v>3.19</v>
      </c>
      <c r="H816" s="127" t="s">
        <v>493</v>
      </c>
      <c r="I816" s="130">
        <v>41974</v>
      </c>
    </row>
    <row r="817" spans="1:9" ht="39.6" hidden="1">
      <c r="A817" s="111" t="e">
        <f>COUNTIF(#REF!,'CPU (2)'!B817)</f>
        <v>#REF!</v>
      </c>
      <c r="B817" s="131">
        <v>89221</v>
      </c>
      <c r="C817" s="132" t="s">
        <v>1399</v>
      </c>
      <c r="D817" s="131" t="s">
        <v>248</v>
      </c>
      <c r="E817" s="131" t="s">
        <v>231</v>
      </c>
      <c r="F817" s="133">
        <v>0.88</v>
      </c>
      <c r="G817" s="133">
        <v>0.87</v>
      </c>
      <c r="H817" s="131" t="s">
        <v>493</v>
      </c>
      <c r="I817" s="134">
        <v>41974</v>
      </c>
    </row>
    <row r="818" spans="1:9" ht="39.6" hidden="1">
      <c r="A818" s="111" t="e">
        <f>COUNTIF(#REF!,'CPU (2)'!B818)</f>
        <v>#REF!</v>
      </c>
      <c r="B818" s="127">
        <v>89222</v>
      </c>
      <c r="C818" s="128" t="s">
        <v>1400</v>
      </c>
      <c r="D818" s="127" t="s">
        <v>248</v>
      </c>
      <c r="E818" s="127" t="s">
        <v>231</v>
      </c>
      <c r="F818" s="129">
        <v>0.21</v>
      </c>
      <c r="G818" s="129">
        <v>0.2</v>
      </c>
      <c r="H818" s="127" t="s">
        <v>493</v>
      </c>
      <c r="I818" s="130">
        <v>41974</v>
      </c>
    </row>
    <row r="819" spans="1:9" ht="39.6" hidden="1">
      <c r="A819" s="111" t="e">
        <f>COUNTIF(#REF!,'CPU (2)'!B819)</f>
        <v>#REF!</v>
      </c>
      <c r="B819" s="131">
        <v>89223</v>
      </c>
      <c r="C819" s="132" t="s">
        <v>1401</v>
      </c>
      <c r="D819" s="131" t="s">
        <v>248</v>
      </c>
      <c r="E819" s="131" t="s">
        <v>231</v>
      </c>
      <c r="F819" s="133">
        <v>0.73</v>
      </c>
      <c r="G819" s="133">
        <v>0.73</v>
      </c>
      <c r="H819" s="131" t="s">
        <v>493</v>
      </c>
      <c r="I819" s="134">
        <v>41974</v>
      </c>
    </row>
    <row r="820" spans="1:9" ht="39.6" hidden="1">
      <c r="A820" s="111" t="e">
        <f>COUNTIF(#REF!,'CPU (2)'!B820)</f>
        <v>#REF!</v>
      </c>
      <c r="B820" s="127">
        <v>89224</v>
      </c>
      <c r="C820" s="128" t="s">
        <v>1402</v>
      </c>
      <c r="D820" s="127" t="s">
        <v>248</v>
      </c>
      <c r="E820" s="127" t="s">
        <v>231</v>
      </c>
      <c r="F820" s="129">
        <v>1.38</v>
      </c>
      <c r="G820" s="129">
        <v>1.38</v>
      </c>
      <c r="H820" s="127" t="s">
        <v>493</v>
      </c>
      <c r="I820" s="130">
        <v>41974</v>
      </c>
    </row>
    <row r="821" spans="1:9" ht="26.4" hidden="1">
      <c r="A821" s="111" t="e">
        <f>COUNTIF(#REF!,'CPU (2)'!B821)</f>
        <v>#REF!</v>
      </c>
      <c r="B821" s="131">
        <v>89279</v>
      </c>
      <c r="C821" s="132" t="s">
        <v>1403</v>
      </c>
      <c r="D821" s="131" t="s">
        <v>248</v>
      </c>
      <c r="E821" s="131" t="s">
        <v>254</v>
      </c>
      <c r="F821" s="133">
        <v>1.32</v>
      </c>
      <c r="G821" s="133">
        <v>1.31</v>
      </c>
      <c r="H821" s="131" t="s">
        <v>493</v>
      </c>
      <c r="I821" s="134">
        <v>41974</v>
      </c>
    </row>
    <row r="822" spans="1:9" ht="26.4" hidden="1">
      <c r="A822" s="111" t="e">
        <f>COUNTIF(#REF!,'CPU (2)'!B822)</f>
        <v>#REF!</v>
      </c>
      <c r="B822" s="127">
        <v>89278</v>
      </c>
      <c r="C822" s="128" t="s">
        <v>1404</v>
      </c>
      <c r="D822" s="127" t="s">
        <v>248</v>
      </c>
      <c r="E822" s="127" t="s">
        <v>249</v>
      </c>
      <c r="F822" s="129">
        <v>6.38</v>
      </c>
      <c r="G822" s="129">
        <v>6.37</v>
      </c>
      <c r="H822" s="127" t="s">
        <v>493</v>
      </c>
      <c r="I822" s="130">
        <v>41974</v>
      </c>
    </row>
    <row r="823" spans="1:9" ht="26.4" hidden="1">
      <c r="A823" s="111" t="e">
        <f>COUNTIF(#REF!,'CPU (2)'!B823)</f>
        <v>#REF!</v>
      </c>
      <c r="B823" s="131">
        <v>89274</v>
      </c>
      <c r="C823" s="132" t="s">
        <v>1405</v>
      </c>
      <c r="D823" s="131" t="s">
        <v>248</v>
      </c>
      <c r="E823" s="131" t="s">
        <v>231</v>
      </c>
      <c r="F823" s="133">
        <v>1.07</v>
      </c>
      <c r="G823" s="133">
        <v>1.06</v>
      </c>
      <c r="H823" s="131" t="s">
        <v>493</v>
      </c>
      <c r="I823" s="134">
        <v>41974</v>
      </c>
    </row>
    <row r="824" spans="1:9" ht="26.4" hidden="1">
      <c r="A824" s="111" t="e">
        <f>COUNTIF(#REF!,'CPU (2)'!B824)</f>
        <v>#REF!</v>
      </c>
      <c r="B824" s="127">
        <v>89275</v>
      </c>
      <c r="C824" s="128" t="s">
        <v>1406</v>
      </c>
      <c r="D824" s="127" t="s">
        <v>248</v>
      </c>
      <c r="E824" s="127" t="s">
        <v>231</v>
      </c>
      <c r="F824" s="129">
        <v>0.25</v>
      </c>
      <c r="G824" s="129">
        <v>0.24</v>
      </c>
      <c r="H824" s="127" t="s">
        <v>493</v>
      </c>
      <c r="I824" s="130">
        <v>41974</v>
      </c>
    </row>
    <row r="825" spans="1:9" ht="26.4" hidden="1">
      <c r="A825" s="111" t="e">
        <f>COUNTIF(#REF!,'CPU (2)'!B825)</f>
        <v>#REF!</v>
      </c>
      <c r="B825" s="131">
        <v>89276</v>
      </c>
      <c r="C825" s="132" t="s">
        <v>1407</v>
      </c>
      <c r="D825" s="131" t="s">
        <v>248</v>
      </c>
      <c r="E825" s="131" t="s">
        <v>231</v>
      </c>
      <c r="F825" s="133">
        <v>0.89</v>
      </c>
      <c r="G825" s="133">
        <v>0.88</v>
      </c>
      <c r="H825" s="131" t="s">
        <v>493</v>
      </c>
      <c r="I825" s="134">
        <v>41974</v>
      </c>
    </row>
    <row r="826" spans="1:9" ht="39.6" hidden="1">
      <c r="A826" s="111" t="e">
        <f>COUNTIF(#REF!,'CPU (2)'!B826)</f>
        <v>#REF!</v>
      </c>
      <c r="B826" s="127">
        <v>89277</v>
      </c>
      <c r="C826" s="128" t="s">
        <v>1408</v>
      </c>
      <c r="D826" s="127" t="s">
        <v>248</v>
      </c>
      <c r="E826" s="127" t="s">
        <v>231</v>
      </c>
      <c r="F826" s="129">
        <v>4.17</v>
      </c>
      <c r="G826" s="129">
        <v>4.17</v>
      </c>
      <c r="H826" s="127" t="s">
        <v>493</v>
      </c>
      <c r="I826" s="130">
        <v>41974</v>
      </c>
    </row>
    <row r="827" spans="1:9" ht="26.4" hidden="1">
      <c r="A827" s="111" t="e">
        <f>COUNTIF(#REF!,'CPU (2)'!B827)</f>
        <v>#REF!</v>
      </c>
      <c r="B827" s="131" t="s">
        <v>1409</v>
      </c>
      <c r="C827" s="132" t="s">
        <v>1410</v>
      </c>
      <c r="D827" s="131" t="s">
        <v>248</v>
      </c>
      <c r="E827" s="131" t="s">
        <v>231</v>
      </c>
      <c r="F827" s="133">
        <v>14.64</v>
      </c>
      <c r="G827" s="133">
        <v>14.63</v>
      </c>
      <c r="H827" s="131" t="s">
        <v>493</v>
      </c>
      <c r="I827" s="134">
        <v>41974</v>
      </c>
    </row>
    <row r="828" spans="1:9" ht="26.4" hidden="1">
      <c r="A828" s="111" t="e">
        <f>COUNTIF(#REF!,'CPU (2)'!B828)</f>
        <v>#REF!</v>
      </c>
      <c r="B828" s="127" t="s">
        <v>1411</v>
      </c>
      <c r="C828" s="128" t="s">
        <v>1412</v>
      </c>
      <c r="D828" s="127" t="s">
        <v>248</v>
      </c>
      <c r="E828" s="127" t="s">
        <v>231</v>
      </c>
      <c r="F828" s="129">
        <v>4.72</v>
      </c>
      <c r="G828" s="129">
        <v>4.71</v>
      </c>
      <c r="H828" s="127" t="s">
        <v>493</v>
      </c>
      <c r="I828" s="130">
        <v>41974</v>
      </c>
    </row>
    <row r="829" spans="1:9" hidden="1">
      <c r="A829" s="111" t="e">
        <f>COUNTIF(#REF!,'CPU (2)'!B829)</f>
        <v>#REF!</v>
      </c>
      <c r="B829" s="131">
        <v>88257</v>
      </c>
      <c r="C829" s="132" t="s">
        <v>1413</v>
      </c>
      <c r="D829" s="131" t="s">
        <v>246</v>
      </c>
      <c r="E829" s="131" t="s">
        <v>231</v>
      </c>
      <c r="F829" s="133">
        <v>16.87</v>
      </c>
      <c r="G829" s="133">
        <v>15.11</v>
      </c>
      <c r="H829" s="131" t="s">
        <v>493</v>
      </c>
      <c r="I829" s="134">
        <v>41974</v>
      </c>
    </row>
    <row r="830" spans="1:9" ht="39.6" hidden="1">
      <c r="A830" s="111" t="e">
        <f>COUNTIF(#REF!,'CPU (2)'!B830)</f>
        <v>#REF!</v>
      </c>
      <c r="B830" s="127">
        <v>72139</v>
      </c>
      <c r="C830" s="128" t="s">
        <v>1414</v>
      </c>
      <c r="D830" s="127" t="s">
        <v>708</v>
      </c>
      <c r="E830" s="127" t="s">
        <v>492</v>
      </c>
      <c r="F830" s="129">
        <v>495.42</v>
      </c>
      <c r="G830" s="129">
        <v>484.66</v>
      </c>
      <c r="H830" s="127" t="s">
        <v>493</v>
      </c>
      <c r="I830" s="130">
        <v>41974</v>
      </c>
    </row>
    <row r="831" spans="1:9" ht="39.6" hidden="1">
      <c r="A831" s="111" t="e">
        <f>COUNTIF(#REF!,'CPU (2)'!B831)</f>
        <v>#REF!</v>
      </c>
      <c r="B831" s="131">
        <v>72176</v>
      </c>
      <c r="C831" s="132" t="s">
        <v>1415</v>
      </c>
      <c r="D831" s="131" t="s">
        <v>708</v>
      </c>
      <c r="E831" s="131" t="s">
        <v>492</v>
      </c>
      <c r="F831" s="133">
        <v>503.67</v>
      </c>
      <c r="G831" s="133">
        <v>492.88</v>
      </c>
      <c r="H831" s="131" t="s">
        <v>493</v>
      </c>
      <c r="I831" s="134">
        <v>41974</v>
      </c>
    </row>
    <row r="832" spans="1:9" ht="39.6" hidden="1">
      <c r="A832" s="111" t="e">
        <f>COUNTIF(#REF!,'CPU (2)'!B832)</f>
        <v>#REF!</v>
      </c>
      <c r="B832" s="127">
        <v>72175</v>
      </c>
      <c r="C832" s="128" t="s">
        <v>1416</v>
      </c>
      <c r="D832" s="127" t="s">
        <v>708</v>
      </c>
      <c r="E832" s="127" t="s">
        <v>492</v>
      </c>
      <c r="F832" s="129">
        <v>499.67</v>
      </c>
      <c r="G832" s="129">
        <v>488.87</v>
      </c>
      <c r="H832" s="127" t="s">
        <v>493</v>
      </c>
      <c r="I832" s="130">
        <v>41974</v>
      </c>
    </row>
    <row r="833" spans="1:9" ht="39.6" hidden="1">
      <c r="A833" s="111" t="e">
        <f>COUNTIF(#REF!,'CPU (2)'!B833)</f>
        <v>#REF!</v>
      </c>
      <c r="B833" s="131">
        <v>83659</v>
      </c>
      <c r="C833" s="132" t="s">
        <v>1417</v>
      </c>
      <c r="D833" s="131" t="s">
        <v>632</v>
      </c>
      <c r="E833" s="131" t="s">
        <v>6</v>
      </c>
      <c r="F833" s="133">
        <v>622.6</v>
      </c>
      <c r="G833" s="133">
        <v>586.97</v>
      </c>
      <c r="H833" s="131" t="s">
        <v>493</v>
      </c>
      <c r="I833" s="134">
        <v>41974</v>
      </c>
    </row>
    <row r="834" spans="1:9" ht="39.6" hidden="1">
      <c r="A834" s="111" t="e">
        <f>COUNTIF(#REF!,'CPU (2)'!B834)</f>
        <v>#REF!</v>
      </c>
      <c r="B834" s="127" t="s">
        <v>1418</v>
      </c>
      <c r="C834" s="128" t="s">
        <v>1419</v>
      </c>
      <c r="D834" s="127" t="s">
        <v>632</v>
      </c>
      <c r="E834" s="127" t="s">
        <v>6</v>
      </c>
      <c r="F834" s="129">
        <v>339.05</v>
      </c>
      <c r="G834" s="129">
        <v>319.85000000000002</v>
      </c>
      <c r="H834" s="127" t="s">
        <v>493</v>
      </c>
      <c r="I834" s="130">
        <v>41974</v>
      </c>
    </row>
    <row r="835" spans="1:9" ht="39.6" hidden="1">
      <c r="A835" s="111" t="e">
        <f>COUNTIF(#REF!,'CPU (2)'!B835)</f>
        <v>#REF!</v>
      </c>
      <c r="B835" s="131" t="s">
        <v>1420</v>
      </c>
      <c r="C835" s="132" t="s">
        <v>1421</v>
      </c>
      <c r="D835" s="131" t="s">
        <v>632</v>
      </c>
      <c r="E835" s="131" t="s">
        <v>6</v>
      </c>
      <c r="F835" s="133">
        <v>490.59</v>
      </c>
      <c r="G835" s="133">
        <v>463.21</v>
      </c>
      <c r="H835" s="131" t="s">
        <v>493</v>
      </c>
      <c r="I835" s="134">
        <v>41974</v>
      </c>
    </row>
    <row r="836" spans="1:9" ht="39.6" hidden="1">
      <c r="A836" s="111" t="e">
        <f>COUNTIF(#REF!,'CPU (2)'!B836)</f>
        <v>#REF!</v>
      </c>
      <c r="B836" s="127" t="s">
        <v>1422</v>
      </c>
      <c r="C836" s="128" t="s">
        <v>1423</v>
      </c>
      <c r="D836" s="127" t="s">
        <v>632</v>
      </c>
      <c r="E836" s="127" t="s">
        <v>6</v>
      </c>
      <c r="F836" s="129">
        <v>833.6</v>
      </c>
      <c r="G836" s="129">
        <v>788.06</v>
      </c>
      <c r="H836" s="127" t="s">
        <v>493</v>
      </c>
      <c r="I836" s="130">
        <v>41974</v>
      </c>
    </row>
    <row r="837" spans="1:9" ht="39.6" hidden="1">
      <c r="A837" s="111" t="e">
        <f>COUNTIF(#REF!,'CPU (2)'!B837)</f>
        <v>#REF!</v>
      </c>
      <c r="B837" s="131" t="s">
        <v>1424</v>
      </c>
      <c r="C837" s="132" t="s">
        <v>1425</v>
      </c>
      <c r="D837" s="131" t="s">
        <v>632</v>
      </c>
      <c r="E837" s="131" t="s">
        <v>6</v>
      </c>
      <c r="F837" s="133">
        <v>1281.1500000000001</v>
      </c>
      <c r="G837" s="133">
        <v>1212.31</v>
      </c>
      <c r="H837" s="131" t="s">
        <v>493</v>
      </c>
      <c r="I837" s="134">
        <v>41974</v>
      </c>
    </row>
    <row r="838" spans="1:9" ht="39.6" hidden="1">
      <c r="A838" s="111" t="e">
        <f>COUNTIF(#REF!,'CPU (2)'!B838)</f>
        <v>#REF!</v>
      </c>
      <c r="B838" s="127" t="s">
        <v>1426</v>
      </c>
      <c r="C838" s="128" t="s">
        <v>1427</v>
      </c>
      <c r="D838" s="127" t="s">
        <v>632</v>
      </c>
      <c r="E838" s="127" t="s">
        <v>6</v>
      </c>
      <c r="F838" s="129">
        <v>1619.73</v>
      </c>
      <c r="G838" s="129">
        <v>1536.24</v>
      </c>
      <c r="H838" s="127" t="s">
        <v>493</v>
      </c>
      <c r="I838" s="130">
        <v>41974</v>
      </c>
    </row>
    <row r="839" spans="1:9" ht="39.6" hidden="1">
      <c r="A839" s="111" t="e">
        <f>COUNTIF(#REF!,'CPU (2)'!B839)</f>
        <v>#REF!</v>
      </c>
      <c r="B839" s="131" t="s">
        <v>1428</v>
      </c>
      <c r="C839" s="132" t="s">
        <v>1429</v>
      </c>
      <c r="D839" s="131" t="s">
        <v>632</v>
      </c>
      <c r="E839" s="131" t="s">
        <v>6</v>
      </c>
      <c r="F839" s="133">
        <v>2520.4</v>
      </c>
      <c r="G839" s="133">
        <v>2388.29</v>
      </c>
      <c r="H839" s="131" t="s">
        <v>493</v>
      </c>
      <c r="I839" s="134">
        <v>41974</v>
      </c>
    </row>
    <row r="840" spans="1:9" ht="39.6" hidden="1">
      <c r="A840" s="111" t="e">
        <f>COUNTIF(#REF!,'CPU (2)'!B840)</f>
        <v>#REF!</v>
      </c>
      <c r="B840" s="127" t="s">
        <v>1430</v>
      </c>
      <c r="C840" s="128" t="s">
        <v>1431</v>
      </c>
      <c r="D840" s="127" t="s">
        <v>632</v>
      </c>
      <c r="E840" s="127" t="s">
        <v>6</v>
      </c>
      <c r="F840" s="129">
        <v>574.55999999999995</v>
      </c>
      <c r="G840" s="129">
        <v>542.80999999999995</v>
      </c>
      <c r="H840" s="127" t="s">
        <v>493</v>
      </c>
      <c r="I840" s="130">
        <v>41974</v>
      </c>
    </row>
    <row r="841" spans="1:9" ht="39.6" hidden="1">
      <c r="A841" s="111" t="e">
        <f>COUNTIF(#REF!,'CPU (2)'!B841)</f>
        <v>#REF!</v>
      </c>
      <c r="B841" s="131" t="s">
        <v>1432</v>
      </c>
      <c r="C841" s="132" t="s">
        <v>1433</v>
      </c>
      <c r="D841" s="131" t="s">
        <v>632</v>
      </c>
      <c r="E841" s="131" t="s">
        <v>6</v>
      </c>
      <c r="F841" s="133">
        <v>884.28</v>
      </c>
      <c r="G841" s="133">
        <v>836.32</v>
      </c>
      <c r="H841" s="131" t="s">
        <v>493</v>
      </c>
      <c r="I841" s="134">
        <v>41974</v>
      </c>
    </row>
    <row r="842" spans="1:9" ht="39.6" hidden="1">
      <c r="A842" s="111" t="e">
        <f>COUNTIF(#REF!,'CPU (2)'!B842)</f>
        <v>#REF!</v>
      </c>
      <c r="B842" s="127" t="s">
        <v>1434</v>
      </c>
      <c r="C842" s="128" t="s">
        <v>1435</v>
      </c>
      <c r="D842" s="127" t="s">
        <v>632</v>
      </c>
      <c r="E842" s="127" t="s">
        <v>6</v>
      </c>
      <c r="F842" s="129">
        <v>1275.21</v>
      </c>
      <c r="G842" s="129">
        <v>1207.1300000000001</v>
      </c>
      <c r="H842" s="127" t="s">
        <v>493</v>
      </c>
      <c r="I842" s="130">
        <v>41974</v>
      </c>
    </row>
    <row r="843" spans="1:9" ht="39.6" hidden="1">
      <c r="A843" s="111" t="e">
        <f>COUNTIF(#REF!,'CPU (2)'!B843)</f>
        <v>#REF!</v>
      </c>
      <c r="B843" s="131" t="s">
        <v>1436</v>
      </c>
      <c r="C843" s="132" t="s">
        <v>1437</v>
      </c>
      <c r="D843" s="131" t="s">
        <v>632</v>
      </c>
      <c r="E843" s="131" t="s">
        <v>6</v>
      </c>
      <c r="F843" s="133">
        <v>1752.88</v>
      </c>
      <c r="G843" s="133">
        <v>1660.54</v>
      </c>
      <c r="H843" s="131" t="s">
        <v>493</v>
      </c>
      <c r="I843" s="134">
        <v>41974</v>
      </c>
    </row>
    <row r="844" spans="1:9" ht="39.6" hidden="1">
      <c r="A844" s="111" t="e">
        <f>COUNTIF(#REF!,'CPU (2)'!B844)</f>
        <v>#REF!</v>
      </c>
      <c r="B844" s="127" t="s">
        <v>1438</v>
      </c>
      <c r="C844" s="128" t="s">
        <v>1439</v>
      </c>
      <c r="D844" s="127" t="s">
        <v>632</v>
      </c>
      <c r="E844" s="127" t="s">
        <v>6</v>
      </c>
      <c r="F844" s="129">
        <v>641.69000000000005</v>
      </c>
      <c r="G844" s="129">
        <v>606.15</v>
      </c>
      <c r="H844" s="127" t="s">
        <v>493</v>
      </c>
      <c r="I844" s="130">
        <v>41974</v>
      </c>
    </row>
    <row r="845" spans="1:9" ht="39.6" hidden="1">
      <c r="A845" s="111" t="e">
        <f>COUNTIF(#REF!,'CPU (2)'!B845)</f>
        <v>#REF!</v>
      </c>
      <c r="B845" s="131" t="s">
        <v>1440</v>
      </c>
      <c r="C845" s="132" t="s">
        <v>1441</v>
      </c>
      <c r="D845" s="131" t="s">
        <v>632</v>
      </c>
      <c r="E845" s="131" t="s">
        <v>6</v>
      </c>
      <c r="F845" s="133">
        <v>1092.1600000000001</v>
      </c>
      <c r="G845" s="133">
        <v>1032.8699999999999</v>
      </c>
      <c r="H845" s="131" t="s">
        <v>493</v>
      </c>
      <c r="I845" s="134">
        <v>41974</v>
      </c>
    </row>
    <row r="846" spans="1:9" ht="39.6" hidden="1">
      <c r="A846" s="111" t="e">
        <f>COUNTIF(#REF!,'CPU (2)'!B846)</f>
        <v>#REF!</v>
      </c>
      <c r="B846" s="127" t="s">
        <v>1442</v>
      </c>
      <c r="C846" s="128" t="s">
        <v>1443</v>
      </c>
      <c r="D846" s="127" t="s">
        <v>632</v>
      </c>
      <c r="E846" s="127" t="s">
        <v>6</v>
      </c>
      <c r="F846" s="129">
        <v>1677.63</v>
      </c>
      <c r="G846" s="129">
        <v>1587.92</v>
      </c>
      <c r="H846" s="127" t="s">
        <v>493</v>
      </c>
      <c r="I846" s="130">
        <v>41974</v>
      </c>
    </row>
    <row r="847" spans="1:9" ht="39.6" hidden="1">
      <c r="A847" s="111" t="e">
        <f>COUNTIF(#REF!,'CPU (2)'!B847)</f>
        <v>#REF!</v>
      </c>
      <c r="B847" s="131" t="s">
        <v>1444</v>
      </c>
      <c r="C847" s="132" t="s">
        <v>1445</v>
      </c>
      <c r="D847" s="131" t="s">
        <v>632</v>
      </c>
      <c r="E847" s="131" t="s">
        <v>6</v>
      </c>
      <c r="F847" s="133">
        <v>2406.79</v>
      </c>
      <c r="G847" s="133">
        <v>2279.65</v>
      </c>
      <c r="H847" s="131" t="s">
        <v>493</v>
      </c>
      <c r="I847" s="134">
        <v>41974</v>
      </c>
    </row>
    <row r="848" spans="1:9" ht="39.6" hidden="1">
      <c r="A848" s="111" t="e">
        <f>COUNTIF(#REF!,'CPU (2)'!B848)</f>
        <v>#REF!</v>
      </c>
      <c r="B848" s="127" t="s">
        <v>1446</v>
      </c>
      <c r="C848" s="128" t="s">
        <v>1447</v>
      </c>
      <c r="D848" s="127" t="s">
        <v>632</v>
      </c>
      <c r="E848" s="127" t="s">
        <v>6</v>
      </c>
      <c r="F848" s="129">
        <v>3287.99</v>
      </c>
      <c r="G848" s="129">
        <v>3116.1</v>
      </c>
      <c r="H848" s="127" t="s">
        <v>493</v>
      </c>
      <c r="I848" s="130">
        <v>41974</v>
      </c>
    </row>
    <row r="849" spans="1:9" hidden="1">
      <c r="A849" s="111" t="e">
        <f>COUNTIF(#REF!,'CPU (2)'!B849)</f>
        <v>#REF!</v>
      </c>
      <c r="B849" s="131">
        <v>83486</v>
      </c>
      <c r="C849" s="132" t="s">
        <v>1448</v>
      </c>
      <c r="D849" s="131" t="s">
        <v>732</v>
      </c>
      <c r="E849" s="131" t="s">
        <v>6</v>
      </c>
      <c r="F849" s="133">
        <v>1061.9000000000001</v>
      </c>
      <c r="G849" s="133">
        <v>1040.24</v>
      </c>
      <c r="H849" s="131" t="s">
        <v>493</v>
      </c>
      <c r="I849" s="134">
        <v>41974</v>
      </c>
    </row>
    <row r="850" spans="1:9" hidden="1">
      <c r="A850" s="111" t="e">
        <f>COUNTIF(#REF!,'CPU (2)'!B850)</f>
        <v>#REF!</v>
      </c>
      <c r="B850" s="127">
        <v>83646</v>
      </c>
      <c r="C850" s="128" t="s">
        <v>1449</v>
      </c>
      <c r="D850" s="127" t="s">
        <v>732</v>
      </c>
      <c r="E850" s="127" t="s">
        <v>6</v>
      </c>
      <c r="F850" s="129">
        <v>1690.82</v>
      </c>
      <c r="G850" s="129">
        <v>1670.53</v>
      </c>
      <c r="H850" s="127" t="s">
        <v>493</v>
      </c>
      <c r="I850" s="130">
        <v>41974</v>
      </c>
    </row>
    <row r="851" spans="1:9" hidden="1">
      <c r="A851" s="111" t="e">
        <f>COUNTIF(#REF!,'CPU (2)'!B851)</f>
        <v>#REF!</v>
      </c>
      <c r="B851" s="131">
        <v>83650</v>
      </c>
      <c r="C851" s="132" t="s">
        <v>1450</v>
      </c>
      <c r="D851" s="131" t="s">
        <v>732</v>
      </c>
      <c r="E851" s="131" t="s">
        <v>6</v>
      </c>
      <c r="F851" s="133">
        <v>3470.72</v>
      </c>
      <c r="G851" s="133">
        <v>3386.54</v>
      </c>
      <c r="H851" s="131" t="s">
        <v>493</v>
      </c>
      <c r="I851" s="134">
        <v>41974</v>
      </c>
    </row>
    <row r="852" spans="1:9" hidden="1">
      <c r="A852" s="111" t="e">
        <f>COUNTIF(#REF!,'CPU (2)'!B852)</f>
        <v>#REF!</v>
      </c>
      <c r="B852" s="127">
        <v>83649</v>
      </c>
      <c r="C852" s="128" t="s">
        <v>1451</v>
      </c>
      <c r="D852" s="127" t="s">
        <v>732</v>
      </c>
      <c r="E852" s="127" t="s">
        <v>6</v>
      </c>
      <c r="F852" s="129">
        <v>4182.24</v>
      </c>
      <c r="G852" s="129">
        <v>4098.0600000000004</v>
      </c>
      <c r="H852" s="127" t="s">
        <v>493</v>
      </c>
      <c r="I852" s="130">
        <v>41974</v>
      </c>
    </row>
    <row r="853" spans="1:9" hidden="1">
      <c r="A853" s="111" t="e">
        <f>COUNTIF(#REF!,'CPU (2)'!B853)</f>
        <v>#REF!</v>
      </c>
      <c r="B853" s="131">
        <v>83648</v>
      </c>
      <c r="C853" s="132" t="s">
        <v>1452</v>
      </c>
      <c r="D853" s="131" t="s">
        <v>732</v>
      </c>
      <c r="E853" s="131" t="s">
        <v>6</v>
      </c>
      <c r="F853" s="133">
        <v>695.42</v>
      </c>
      <c r="G853" s="133">
        <v>675.13</v>
      </c>
      <c r="H853" s="131" t="s">
        <v>493</v>
      </c>
      <c r="I853" s="134">
        <v>41974</v>
      </c>
    </row>
    <row r="854" spans="1:9" hidden="1">
      <c r="A854" s="111" t="e">
        <f>COUNTIF(#REF!,'CPU (2)'!B854)</f>
        <v>#REF!</v>
      </c>
      <c r="B854" s="127">
        <v>83647</v>
      </c>
      <c r="C854" s="128" t="s">
        <v>1453</v>
      </c>
      <c r="D854" s="127" t="s">
        <v>732</v>
      </c>
      <c r="E854" s="127" t="s">
        <v>6</v>
      </c>
      <c r="F854" s="129">
        <v>1097.3399999999999</v>
      </c>
      <c r="G854" s="129">
        <v>1077.05</v>
      </c>
      <c r="H854" s="127" t="s">
        <v>493</v>
      </c>
      <c r="I854" s="130">
        <v>41974</v>
      </c>
    </row>
    <row r="855" spans="1:9" hidden="1">
      <c r="A855" s="111" t="e">
        <f>COUNTIF(#REF!,'CPU (2)'!B855)</f>
        <v>#REF!</v>
      </c>
      <c r="B855" s="131">
        <v>83644</v>
      </c>
      <c r="C855" s="132" t="s">
        <v>1454</v>
      </c>
      <c r="D855" s="131" t="s">
        <v>732</v>
      </c>
      <c r="E855" s="131" t="s">
        <v>6</v>
      </c>
      <c r="F855" s="133">
        <v>4626.0600000000004</v>
      </c>
      <c r="G855" s="133">
        <v>4605.7700000000004</v>
      </c>
      <c r="H855" s="131" t="s">
        <v>493</v>
      </c>
      <c r="I855" s="134">
        <v>41974</v>
      </c>
    </row>
    <row r="856" spans="1:9" hidden="1">
      <c r="A856" s="111" t="e">
        <f>COUNTIF(#REF!,'CPU (2)'!B856)</f>
        <v>#REF!</v>
      </c>
      <c r="B856" s="127">
        <v>83645</v>
      </c>
      <c r="C856" s="128" t="s">
        <v>1455</v>
      </c>
      <c r="D856" s="127" t="s">
        <v>732</v>
      </c>
      <c r="E856" s="127" t="s">
        <v>6</v>
      </c>
      <c r="F856" s="129">
        <v>1453.1</v>
      </c>
      <c r="G856" s="129">
        <v>1432.81</v>
      </c>
      <c r="H856" s="127" t="s">
        <v>493</v>
      </c>
      <c r="I856" s="130">
        <v>41974</v>
      </c>
    </row>
    <row r="857" spans="1:9" ht="26.4" hidden="1">
      <c r="A857" s="111" t="e">
        <f>COUNTIF(#REF!,'CPU (2)'!B857)</f>
        <v>#REF!</v>
      </c>
      <c r="B857" s="131">
        <v>83643</v>
      </c>
      <c r="C857" s="132" t="s">
        <v>1456</v>
      </c>
      <c r="D857" s="131" t="s">
        <v>732</v>
      </c>
      <c r="E857" s="131" t="s">
        <v>6</v>
      </c>
      <c r="F857" s="133">
        <v>1928</v>
      </c>
      <c r="G857" s="133">
        <v>1908.03</v>
      </c>
      <c r="H857" s="131" t="s">
        <v>493</v>
      </c>
      <c r="I857" s="134">
        <v>41974</v>
      </c>
    </row>
    <row r="858" spans="1:9" ht="39.6" hidden="1">
      <c r="A858" s="111" t="e">
        <f>COUNTIF(#REF!,'CPU (2)'!B858)</f>
        <v>#REF!</v>
      </c>
      <c r="B858" s="127">
        <v>89022</v>
      </c>
      <c r="C858" s="128" t="s">
        <v>1457</v>
      </c>
      <c r="D858" s="127" t="s">
        <v>248</v>
      </c>
      <c r="E858" s="127" t="s">
        <v>254</v>
      </c>
      <c r="F858" s="129">
        <v>0.2</v>
      </c>
      <c r="G858" s="129">
        <v>0.2</v>
      </c>
      <c r="H858" s="127" t="s">
        <v>493</v>
      </c>
      <c r="I858" s="130">
        <v>41974</v>
      </c>
    </row>
    <row r="859" spans="1:9" ht="39.6" hidden="1">
      <c r="A859" s="111" t="e">
        <f>COUNTIF(#REF!,'CPU (2)'!B859)</f>
        <v>#REF!</v>
      </c>
      <c r="B859" s="131">
        <v>89021</v>
      </c>
      <c r="C859" s="132" t="s">
        <v>1458</v>
      </c>
      <c r="D859" s="131" t="s">
        <v>248</v>
      </c>
      <c r="E859" s="131" t="s">
        <v>249</v>
      </c>
      <c r="F859" s="133">
        <v>1.58</v>
      </c>
      <c r="G859" s="133">
        <v>1.58</v>
      </c>
      <c r="H859" s="131" t="s">
        <v>493</v>
      </c>
      <c r="I859" s="134">
        <v>41974</v>
      </c>
    </row>
    <row r="860" spans="1:9" ht="39.6" hidden="1">
      <c r="A860" s="111" t="e">
        <f>COUNTIF(#REF!,'CPU (2)'!B860)</f>
        <v>#REF!</v>
      </c>
      <c r="B860" s="127">
        <v>89019</v>
      </c>
      <c r="C860" s="128" t="s">
        <v>1459</v>
      </c>
      <c r="D860" s="127" t="s">
        <v>248</v>
      </c>
      <c r="E860" s="127" t="s">
        <v>231</v>
      </c>
      <c r="F860" s="129">
        <v>0.16</v>
      </c>
      <c r="G860" s="129">
        <v>0.15</v>
      </c>
      <c r="H860" s="127" t="s">
        <v>493</v>
      </c>
      <c r="I860" s="130">
        <v>41974</v>
      </c>
    </row>
    <row r="861" spans="1:9" ht="39.6" hidden="1">
      <c r="A861" s="111" t="e">
        <f>COUNTIF(#REF!,'CPU (2)'!B861)</f>
        <v>#REF!</v>
      </c>
      <c r="B861" s="131">
        <v>89020</v>
      </c>
      <c r="C861" s="132" t="s">
        <v>1460</v>
      </c>
      <c r="D861" s="131" t="s">
        <v>248</v>
      </c>
      <c r="E861" s="131" t="s">
        <v>231</v>
      </c>
      <c r="F861" s="133">
        <v>0.04</v>
      </c>
      <c r="G861" s="133">
        <v>0.04</v>
      </c>
      <c r="H861" s="131" t="s">
        <v>493</v>
      </c>
      <c r="I861" s="134">
        <v>41974</v>
      </c>
    </row>
    <row r="862" spans="1:9" ht="39.6" hidden="1">
      <c r="A862" s="111" t="e">
        <f>COUNTIF(#REF!,'CPU (2)'!B862)</f>
        <v>#REF!</v>
      </c>
      <c r="B862" s="127">
        <v>5800</v>
      </c>
      <c r="C862" s="128" t="s">
        <v>1461</v>
      </c>
      <c r="D862" s="127" t="s">
        <v>248</v>
      </c>
      <c r="E862" s="127" t="s">
        <v>231</v>
      </c>
      <c r="F862" s="129">
        <v>0.1</v>
      </c>
      <c r="G862" s="129">
        <v>0.1</v>
      </c>
      <c r="H862" s="127" t="s">
        <v>493</v>
      </c>
      <c r="I862" s="130">
        <v>41974</v>
      </c>
    </row>
    <row r="863" spans="1:9" ht="39.6" hidden="1">
      <c r="A863" s="111" t="e">
        <f>COUNTIF(#REF!,'CPU (2)'!B863)</f>
        <v>#REF!</v>
      </c>
      <c r="B863" s="131">
        <v>53866</v>
      </c>
      <c r="C863" s="132" t="s">
        <v>1462</v>
      </c>
      <c r="D863" s="131" t="s">
        <v>248</v>
      </c>
      <c r="E863" s="131" t="s">
        <v>231</v>
      </c>
      <c r="F863" s="133">
        <v>1.28</v>
      </c>
      <c r="G863" s="133">
        <v>1.27</v>
      </c>
      <c r="H863" s="131" t="s">
        <v>493</v>
      </c>
      <c r="I863" s="134">
        <v>41974</v>
      </c>
    </row>
    <row r="864" spans="1:9" ht="39.6" hidden="1">
      <c r="A864" s="111" t="e">
        <f>COUNTIF(#REF!,'CPU (2)'!B864)</f>
        <v>#REF!</v>
      </c>
      <c r="B864" s="127">
        <v>83400</v>
      </c>
      <c r="C864" s="128" t="s">
        <v>1463</v>
      </c>
      <c r="D864" s="127" t="s">
        <v>273</v>
      </c>
      <c r="E864" s="127" t="s">
        <v>6</v>
      </c>
      <c r="F864" s="129">
        <v>73.73</v>
      </c>
      <c r="G864" s="129">
        <v>69.69</v>
      </c>
      <c r="H864" s="127" t="s">
        <v>493</v>
      </c>
      <c r="I864" s="130">
        <v>41974</v>
      </c>
    </row>
    <row r="865" spans="1:9" ht="39.6" hidden="1">
      <c r="A865" s="111" t="e">
        <f>COUNTIF(#REF!,'CPU (2)'!B865)</f>
        <v>#REF!</v>
      </c>
      <c r="B865" s="131">
        <v>83401</v>
      </c>
      <c r="C865" s="132" t="s">
        <v>1464</v>
      </c>
      <c r="D865" s="131" t="s">
        <v>273</v>
      </c>
      <c r="E865" s="131" t="s">
        <v>6</v>
      </c>
      <c r="F865" s="133">
        <v>152.51</v>
      </c>
      <c r="G865" s="133">
        <v>148.47</v>
      </c>
      <c r="H865" s="131" t="s">
        <v>493</v>
      </c>
      <c r="I865" s="134">
        <v>41974</v>
      </c>
    </row>
    <row r="866" spans="1:9" hidden="1">
      <c r="A866" s="111" t="e">
        <f>COUNTIF(#REF!,'CPU (2)'!B866)</f>
        <v>#REF!</v>
      </c>
      <c r="B866" s="127">
        <v>84159</v>
      </c>
      <c r="C866" s="128" t="s">
        <v>1465</v>
      </c>
      <c r="D866" s="127" t="s">
        <v>246</v>
      </c>
      <c r="E866" s="127" t="s">
        <v>1466</v>
      </c>
      <c r="F866" s="129">
        <v>2.94</v>
      </c>
      <c r="G866" s="129">
        <v>2.86</v>
      </c>
      <c r="H866" s="127" t="s">
        <v>493</v>
      </c>
      <c r="I866" s="130">
        <v>41974</v>
      </c>
    </row>
    <row r="867" spans="1:9" hidden="1">
      <c r="A867" s="111" t="e">
        <f>COUNTIF(#REF!,'CPU (2)'!B867)</f>
        <v>#REF!</v>
      </c>
      <c r="B867" s="131">
        <v>84158</v>
      </c>
      <c r="C867" s="132" t="s">
        <v>1467</v>
      </c>
      <c r="D867" s="131" t="s">
        <v>246</v>
      </c>
      <c r="E867" s="131" t="s">
        <v>1466</v>
      </c>
      <c r="F867" s="133">
        <v>1.65</v>
      </c>
      <c r="G867" s="133">
        <v>1.62</v>
      </c>
      <c r="H867" s="131" t="s">
        <v>493</v>
      </c>
      <c r="I867" s="134">
        <v>41974</v>
      </c>
    </row>
    <row r="868" spans="1:9" hidden="1">
      <c r="A868" s="111" t="e">
        <f>COUNTIF(#REF!,'CPU (2)'!B868)</f>
        <v>#REF!</v>
      </c>
      <c r="B868" s="127">
        <v>73543</v>
      </c>
      <c r="C868" s="128" t="s">
        <v>1468</v>
      </c>
      <c r="D868" s="127" t="s">
        <v>246</v>
      </c>
      <c r="E868" s="127" t="s">
        <v>1466</v>
      </c>
      <c r="F868" s="129">
        <v>1.01</v>
      </c>
      <c r="G868" s="129">
        <v>0.98</v>
      </c>
      <c r="H868" s="127" t="s">
        <v>493</v>
      </c>
      <c r="I868" s="130">
        <v>41974</v>
      </c>
    </row>
    <row r="869" spans="1:9" hidden="1">
      <c r="A869" s="111" t="e">
        <f>COUNTIF(#REF!,'CPU (2)'!B869)</f>
        <v>#REF!</v>
      </c>
      <c r="B869" s="131">
        <v>73542</v>
      </c>
      <c r="C869" s="132" t="s">
        <v>1469</v>
      </c>
      <c r="D869" s="131" t="s">
        <v>246</v>
      </c>
      <c r="E869" s="131" t="s">
        <v>1466</v>
      </c>
      <c r="F869" s="133">
        <v>1.21</v>
      </c>
      <c r="G869" s="133">
        <v>1.17</v>
      </c>
      <c r="H869" s="131" t="s">
        <v>493</v>
      </c>
      <c r="I869" s="134">
        <v>41974</v>
      </c>
    </row>
    <row r="870" spans="1:9" ht="39.6" hidden="1">
      <c r="A870" s="111" t="e">
        <f>COUNTIF(#REF!,'CPU (2)'!B870)</f>
        <v>#REF!</v>
      </c>
      <c r="B870" s="127" t="s">
        <v>1470</v>
      </c>
      <c r="C870" s="128" t="s">
        <v>1471</v>
      </c>
      <c r="D870" s="127" t="s">
        <v>273</v>
      </c>
      <c r="E870" s="127" t="s">
        <v>207</v>
      </c>
      <c r="F870" s="129">
        <v>2.0299999999999998</v>
      </c>
      <c r="G870" s="129">
        <v>1.92</v>
      </c>
      <c r="H870" s="127" t="s">
        <v>493</v>
      </c>
      <c r="I870" s="130">
        <v>41974</v>
      </c>
    </row>
    <row r="871" spans="1:9" ht="39.6" hidden="1">
      <c r="A871" s="111" t="e">
        <f>COUNTIF(#REF!,'CPU (2)'!B871)</f>
        <v>#REF!</v>
      </c>
      <c r="B871" s="131" t="s">
        <v>1472</v>
      </c>
      <c r="C871" s="132" t="s">
        <v>1473</v>
      </c>
      <c r="D871" s="131" t="s">
        <v>273</v>
      </c>
      <c r="E871" s="131" t="s">
        <v>207</v>
      </c>
      <c r="F871" s="133">
        <v>8.01</v>
      </c>
      <c r="G871" s="133">
        <v>7.79</v>
      </c>
      <c r="H871" s="131" t="s">
        <v>493</v>
      </c>
      <c r="I871" s="134">
        <v>41974</v>
      </c>
    </row>
    <row r="872" spans="1:9" ht="39.6" hidden="1">
      <c r="A872" s="111" t="e">
        <f>COUNTIF(#REF!,'CPU (2)'!B872)</f>
        <v>#REF!</v>
      </c>
      <c r="B872" s="127" t="s">
        <v>1474</v>
      </c>
      <c r="C872" s="128" t="s">
        <v>1475</v>
      </c>
      <c r="D872" s="127" t="s">
        <v>273</v>
      </c>
      <c r="E872" s="127" t="s">
        <v>207</v>
      </c>
      <c r="F872" s="129">
        <v>56.05</v>
      </c>
      <c r="G872" s="129">
        <v>55.11</v>
      </c>
      <c r="H872" s="127" t="s">
        <v>493</v>
      </c>
      <c r="I872" s="130">
        <v>41974</v>
      </c>
    </row>
    <row r="873" spans="1:9" ht="39.6" hidden="1">
      <c r="A873" s="111" t="e">
        <f>COUNTIF(#REF!,'CPU (2)'!B873)</f>
        <v>#REF!</v>
      </c>
      <c r="B873" s="131" t="s">
        <v>1476</v>
      </c>
      <c r="C873" s="132" t="s">
        <v>1477</v>
      </c>
      <c r="D873" s="131" t="s">
        <v>273</v>
      </c>
      <c r="E873" s="131" t="s">
        <v>207</v>
      </c>
      <c r="F873" s="133">
        <v>67.08</v>
      </c>
      <c r="G873" s="133">
        <v>66.02</v>
      </c>
      <c r="H873" s="131" t="s">
        <v>493</v>
      </c>
      <c r="I873" s="134">
        <v>41974</v>
      </c>
    </row>
    <row r="874" spans="1:9" ht="39.6" hidden="1">
      <c r="A874" s="111" t="e">
        <f>COUNTIF(#REF!,'CPU (2)'!B874)</f>
        <v>#REF!</v>
      </c>
      <c r="B874" s="127" t="s">
        <v>1478</v>
      </c>
      <c r="C874" s="128" t="s">
        <v>1479</v>
      </c>
      <c r="D874" s="127" t="s">
        <v>273</v>
      </c>
      <c r="E874" s="127" t="s">
        <v>207</v>
      </c>
      <c r="F874" s="129">
        <v>9.1999999999999993</v>
      </c>
      <c r="G874" s="129">
        <v>8.9600000000000009</v>
      </c>
      <c r="H874" s="127" t="s">
        <v>493</v>
      </c>
      <c r="I874" s="130">
        <v>41974</v>
      </c>
    </row>
    <row r="875" spans="1:9" ht="39.6" hidden="1">
      <c r="A875" s="111" t="e">
        <f>COUNTIF(#REF!,'CPU (2)'!B875)</f>
        <v>#REF!</v>
      </c>
      <c r="B875" s="131" t="s">
        <v>1480</v>
      </c>
      <c r="C875" s="132" t="s">
        <v>1481</v>
      </c>
      <c r="D875" s="131" t="s">
        <v>273</v>
      </c>
      <c r="E875" s="131" t="s">
        <v>207</v>
      </c>
      <c r="F875" s="133">
        <v>82.54</v>
      </c>
      <c r="G875" s="133">
        <v>81.33</v>
      </c>
      <c r="H875" s="131" t="s">
        <v>493</v>
      </c>
      <c r="I875" s="134">
        <v>41974</v>
      </c>
    </row>
    <row r="876" spans="1:9" ht="39.6" hidden="1">
      <c r="A876" s="111" t="e">
        <f>COUNTIF(#REF!,'CPU (2)'!B876)</f>
        <v>#REF!</v>
      </c>
      <c r="B876" s="127" t="s">
        <v>1482</v>
      </c>
      <c r="C876" s="128" t="s">
        <v>1483</v>
      </c>
      <c r="D876" s="127" t="s">
        <v>273</v>
      </c>
      <c r="E876" s="127" t="s">
        <v>207</v>
      </c>
      <c r="F876" s="129">
        <v>2.67</v>
      </c>
      <c r="G876" s="129">
        <v>2.5299999999999998</v>
      </c>
      <c r="H876" s="127" t="s">
        <v>493</v>
      </c>
      <c r="I876" s="130">
        <v>41974</v>
      </c>
    </row>
    <row r="877" spans="1:9" ht="39.6" hidden="1">
      <c r="A877" s="111" t="e">
        <f>COUNTIF(#REF!,'CPU (2)'!B877)</f>
        <v>#REF!</v>
      </c>
      <c r="B877" s="131" t="s">
        <v>1484</v>
      </c>
      <c r="C877" s="132" t="s">
        <v>1485</v>
      </c>
      <c r="D877" s="131" t="s">
        <v>273</v>
      </c>
      <c r="E877" s="131" t="s">
        <v>207</v>
      </c>
      <c r="F877" s="133">
        <v>105.07</v>
      </c>
      <c r="G877" s="133">
        <v>103.74</v>
      </c>
      <c r="H877" s="131" t="s">
        <v>493</v>
      </c>
      <c r="I877" s="134">
        <v>41974</v>
      </c>
    </row>
    <row r="878" spans="1:9" ht="39.6" hidden="1">
      <c r="A878" s="111" t="e">
        <f>COUNTIF(#REF!,'CPU (2)'!B878)</f>
        <v>#REF!</v>
      </c>
      <c r="B878" s="127" t="s">
        <v>1486</v>
      </c>
      <c r="C878" s="128" t="s">
        <v>1487</v>
      </c>
      <c r="D878" s="127" t="s">
        <v>273</v>
      </c>
      <c r="E878" s="127" t="s">
        <v>207</v>
      </c>
      <c r="F878" s="129">
        <v>13.27</v>
      </c>
      <c r="G878" s="129">
        <v>13</v>
      </c>
      <c r="H878" s="127" t="s">
        <v>493</v>
      </c>
      <c r="I878" s="130">
        <v>41974</v>
      </c>
    </row>
    <row r="879" spans="1:9" ht="39.6" hidden="1">
      <c r="A879" s="111" t="e">
        <f>COUNTIF(#REF!,'CPU (2)'!B879)</f>
        <v>#REF!</v>
      </c>
      <c r="B879" s="131" t="s">
        <v>1488</v>
      </c>
      <c r="C879" s="132" t="s">
        <v>1489</v>
      </c>
      <c r="D879" s="131" t="s">
        <v>273</v>
      </c>
      <c r="E879" s="131" t="s">
        <v>207</v>
      </c>
      <c r="F879" s="133">
        <v>126.15</v>
      </c>
      <c r="G879" s="133">
        <v>124.68</v>
      </c>
      <c r="H879" s="131" t="s">
        <v>493</v>
      </c>
      <c r="I879" s="134">
        <v>41974</v>
      </c>
    </row>
    <row r="880" spans="1:9" ht="39.6" hidden="1">
      <c r="A880" s="111" t="e">
        <f>COUNTIF(#REF!,'CPU (2)'!B880)</f>
        <v>#REF!</v>
      </c>
      <c r="B880" s="127" t="s">
        <v>1490</v>
      </c>
      <c r="C880" s="128" t="s">
        <v>1491</v>
      </c>
      <c r="D880" s="127" t="s">
        <v>273</v>
      </c>
      <c r="E880" s="127" t="s">
        <v>207</v>
      </c>
      <c r="F880" s="129">
        <v>18.07</v>
      </c>
      <c r="G880" s="129">
        <v>17.66</v>
      </c>
      <c r="H880" s="127" t="s">
        <v>493</v>
      </c>
      <c r="I880" s="130">
        <v>41974</v>
      </c>
    </row>
    <row r="881" spans="1:9" ht="39.6" hidden="1">
      <c r="A881" s="111" t="e">
        <f>COUNTIF(#REF!,'CPU (2)'!B881)</f>
        <v>#REF!</v>
      </c>
      <c r="B881" s="131" t="s">
        <v>1492</v>
      </c>
      <c r="C881" s="132" t="s">
        <v>1493</v>
      </c>
      <c r="D881" s="131" t="s">
        <v>273</v>
      </c>
      <c r="E881" s="131" t="s">
        <v>207</v>
      </c>
      <c r="F881" s="133">
        <v>3.89</v>
      </c>
      <c r="G881" s="133">
        <v>3.72</v>
      </c>
      <c r="H881" s="131" t="s">
        <v>493</v>
      </c>
      <c r="I881" s="134">
        <v>41974</v>
      </c>
    </row>
    <row r="882" spans="1:9" ht="39.6" hidden="1">
      <c r="A882" s="111" t="e">
        <f>COUNTIF(#REF!,'CPU (2)'!B882)</f>
        <v>#REF!</v>
      </c>
      <c r="B882" s="127" t="s">
        <v>1494</v>
      </c>
      <c r="C882" s="128" t="s">
        <v>1495</v>
      </c>
      <c r="D882" s="127" t="s">
        <v>273</v>
      </c>
      <c r="E882" s="127" t="s">
        <v>207</v>
      </c>
      <c r="F882" s="129">
        <v>24.33</v>
      </c>
      <c r="G882" s="129">
        <v>23.8</v>
      </c>
      <c r="H882" s="127" t="s">
        <v>493</v>
      </c>
      <c r="I882" s="130">
        <v>41974</v>
      </c>
    </row>
    <row r="883" spans="1:9" ht="39.6" hidden="1">
      <c r="A883" s="111" t="e">
        <f>COUNTIF(#REF!,'CPU (2)'!B883)</f>
        <v>#REF!</v>
      </c>
      <c r="B883" s="131" t="s">
        <v>1496</v>
      </c>
      <c r="C883" s="132" t="s">
        <v>1497</v>
      </c>
      <c r="D883" s="131" t="s">
        <v>273</v>
      </c>
      <c r="E883" s="131" t="s">
        <v>207</v>
      </c>
      <c r="F883" s="133">
        <v>5.24</v>
      </c>
      <c r="G883" s="133">
        <v>5.05</v>
      </c>
      <c r="H883" s="131" t="s">
        <v>493</v>
      </c>
      <c r="I883" s="134">
        <v>41974</v>
      </c>
    </row>
    <row r="884" spans="1:9" ht="39.6" hidden="1">
      <c r="A884" s="111" t="e">
        <f>COUNTIF(#REF!,'CPU (2)'!B884)</f>
        <v>#REF!</v>
      </c>
      <c r="B884" s="127" t="s">
        <v>1498</v>
      </c>
      <c r="C884" s="128" t="s">
        <v>1499</v>
      </c>
      <c r="D884" s="127" t="s">
        <v>273</v>
      </c>
      <c r="E884" s="127" t="s">
        <v>207</v>
      </c>
      <c r="F884" s="129">
        <v>34.520000000000003</v>
      </c>
      <c r="G884" s="129">
        <v>33.85</v>
      </c>
      <c r="H884" s="127" t="s">
        <v>493</v>
      </c>
      <c r="I884" s="130">
        <v>41974</v>
      </c>
    </row>
    <row r="885" spans="1:9" ht="39.6" hidden="1">
      <c r="A885" s="111" t="e">
        <f>COUNTIF(#REF!,'CPU (2)'!B885)</f>
        <v>#REF!</v>
      </c>
      <c r="B885" s="131" t="s">
        <v>1500</v>
      </c>
      <c r="C885" s="132" t="s">
        <v>1501</v>
      </c>
      <c r="D885" s="131" t="s">
        <v>273</v>
      </c>
      <c r="E885" s="131" t="s">
        <v>207</v>
      </c>
      <c r="F885" s="133">
        <v>45.5</v>
      </c>
      <c r="G885" s="133">
        <v>44.69</v>
      </c>
      <c r="H885" s="131" t="s">
        <v>493</v>
      </c>
      <c r="I885" s="134">
        <v>41974</v>
      </c>
    </row>
    <row r="886" spans="1:9" ht="39.6" hidden="1">
      <c r="A886" s="111" t="e">
        <f>COUNTIF(#REF!,'CPU (2)'!B886)</f>
        <v>#REF!</v>
      </c>
      <c r="B886" s="127">
        <v>83416</v>
      </c>
      <c r="C886" s="128" t="s">
        <v>1502</v>
      </c>
      <c r="D886" s="127" t="s">
        <v>273</v>
      </c>
      <c r="E886" s="127" t="s">
        <v>207</v>
      </c>
      <c r="F886" s="129">
        <v>2.4</v>
      </c>
      <c r="G886" s="129">
        <v>2.29</v>
      </c>
      <c r="H886" s="127" t="s">
        <v>493</v>
      </c>
      <c r="I886" s="130">
        <v>41974</v>
      </c>
    </row>
    <row r="887" spans="1:9" ht="39.6" hidden="1">
      <c r="A887" s="111" t="e">
        <f>COUNTIF(#REF!,'CPU (2)'!B887)</f>
        <v>#REF!</v>
      </c>
      <c r="B887" s="131">
        <v>83420</v>
      </c>
      <c r="C887" s="132" t="s">
        <v>1503</v>
      </c>
      <c r="D887" s="131" t="s">
        <v>273</v>
      </c>
      <c r="E887" s="131" t="s">
        <v>207</v>
      </c>
      <c r="F887" s="133">
        <v>7.48</v>
      </c>
      <c r="G887" s="133">
        <v>7.26</v>
      </c>
      <c r="H887" s="131" t="s">
        <v>493</v>
      </c>
      <c r="I887" s="134">
        <v>41974</v>
      </c>
    </row>
    <row r="888" spans="1:9" ht="39.6" hidden="1">
      <c r="A888" s="111" t="e">
        <f>COUNTIF(#REF!,'CPU (2)'!B888)</f>
        <v>#REF!</v>
      </c>
      <c r="B888" s="127">
        <v>83432</v>
      </c>
      <c r="C888" s="128" t="s">
        <v>1504</v>
      </c>
      <c r="D888" s="127" t="s">
        <v>273</v>
      </c>
      <c r="E888" s="127" t="s">
        <v>207</v>
      </c>
      <c r="F888" s="129">
        <v>58.86</v>
      </c>
      <c r="G888" s="129">
        <v>57.9</v>
      </c>
      <c r="H888" s="127" t="s">
        <v>493</v>
      </c>
      <c r="I888" s="130">
        <v>41974</v>
      </c>
    </row>
    <row r="889" spans="1:9" ht="39.6" hidden="1">
      <c r="A889" s="111" t="e">
        <f>COUNTIF(#REF!,'CPU (2)'!B889)</f>
        <v>#REF!</v>
      </c>
      <c r="B889" s="131">
        <v>83433</v>
      </c>
      <c r="C889" s="132" t="s">
        <v>1505</v>
      </c>
      <c r="D889" s="131" t="s">
        <v>273</v>
      </c>
      <c r="E889" s="131" t="s">
        <v>207</v>
      </c>
      <c r="F889" s="133">
        <v>73.53</v>
      </c>
      <c r="G889" s="133">
        <v>72.430000000000007</v>
      </c>
      <c r="H889" s="131" t="s">
        <v>493</v>
      </c>
      <c r="I889" s="134">
        <v>41974</v>
      </c>
    </row>
    <row r="890" spans="1:9" ht="39.6" hidden="1">
      <c r="A890" s="111" t="e">
        <f>COUNTIF(#REF!,'CPU (2)'!B890)</f>
        <v>#REF!</v>
      </c>
      <c r="B890" s="127">
        <v>83421</v>
      </c>
      <c r="C890" s="128" t="s">
        <v>1506</v>
      </c>
      <c r="D890" s="127" t="s">
        <v>273</v>
      </c>
      <c r="E890" s="127" t="s">
        <v>207</v>
      </c>
      <c r="F890" s="129">
        <v>10.39</v>
      </c>
      <c r="G890" s="129">
        <v>10.15</v>
      </c>
      <c r="H890" s="127" t="s">
        <v>493</v>
      </c>
      <c r="I890" s="130">
        <v>41974</v>
      </c>
    </row>
    <row r="891" spans="1:9" ht="39.6" hidden="1">
      <c r="A891" s="111" t="e">
        <f>COUNTIF(#REF!,'CPU (2)'!B891)</f>
        <v>#REF!</v>
      </c>
      <c r="B891" s="131">
        <v>83434</v>
      </c>
      <c r="C891" s="132" t="s">
        <v>1507</v>
      </c>
      <c r="D891" s="131" t="s">
        <v>273</v>
      </c>
      <c r="E891" s="131" t="s">
        <v>207</v>
      </c>
      <c r="F891" s="133">
        <v>88.99</v>
      </c>
      <c r="G891" s="133">
        <v>87.76</v>
      </c>
      <c r="H891" s="131" t="s">
        <v>493</v>
      </c>
      <c r="I891" s="134">
        <v>41974</v>
      </c>
    </row>
    <row r="892" spans="1:9" ht="39.6" hidden="1">
      <c r="A892" s="111" t="e">
        <f>COUNTIF(#REF!,'CPU (2)'!B892)</f>
        <v>#REF!</v>
      </c>
      <c r="B892" s="127">
        <v>83417</v>
      </c>
      <c r="C892" s="128" t="s">
        <v>1508</v>
      </c>
      <c r="D892" s="127" t="s">
        <v>273</v>
      </c>
      <c r="E892" s="127" t="s">
        <v>207</v>
      </c>
      <c r="F892" s="129">
        <v>3.05</v>
      </c>
      <c r="G892" s="129">
        <v>2.91</v>
      </c>
      <c r="H892" s="127" t="s">
        <v>493</v>
      </c>
      <c r="I892" s="130">
        <v>41974</v>
      </c>
    </row>
    <row r="893" spans="1:9" ht="39.6" hidden="1">
      <c r="A893" s="111" t="e">
        <f>COUNTIF(#REF!,'CPU (2)'!B893)</f>
        <v>#REF!</v>
      </c>
      <c r="B893" s="131">
        <v>83435</v>
      </c>
      <c r="C893" s="132" t="s">
        <v>1509</v>
      </c>
      <c r="D893" s="131" t="s">
        <v>273</v>
      </c>
      <c r="E893" s="131" t="s">
        <v>207</v>
      </c>
      <c r="F893" s="133">
        <v>117.48</v>
      </c>
      <c r="G893" s="133">
        <v>116.12</v>
      </c>
      <c r="H893" s="131" t="s">
        <v>493</v>
      </c>
      <c r="I893" s="134">
        <v>41974</v>
      </c>
    </row>
    <row r="894" spans="1:9" ht="39.6" hidden="1">
      <c r="A894" s="111" t="e">
        <f>COUNTIF(#REF!,'CPU (2)'!B894)</f>
        <v>#REF!</v>
      </c>
      <c r="B894" s="127">
        <v>83422</v>
      </c>
      <c r="C894" s="128" t="s">
        <v>1510</v>
      </c>
      <c r="D894" s="127" t="s">
        <v>273</v>
      </c>
      <c r="E894" s="127" t="s">
        <v>207</v>
      </c>
      <c r="F894" s="129">
        <v>14.96</v>
      </c>
      <c r="G894" s="129">
        <v>14.68</v>
      </c>
      <c r="H894" s="127" t="s">
        <v>493</v>
      </c>
      <c r="I894" s="130">
        <v>41974</v>
      </c>
    </row>
    <row r="895" spans="1:9" ht="39.6" hidden="1">
      <c r="A895" s="111" t="e">
        <f>COUNTIF(#REF!,'CPU (2)'!B895)</f>
        <v>#REF!</v>
      </c>
      <c r="B895" s="131">
        <v>83436</v>
      </c>
      <c r="C895" s="132" t="s">
        <v>1511</v>
      </c>
      <c r="D895" s="131" t="s">
        <v>273</v>
      </c>
      <c r="E895" s="131" t="s">
        <v>207</v>
      </c>
      <c r="F895" s="133">
        <v>138.5</v>
      </c>
      <c r="G895" s="133">
        <v>137.01</v>
      </c>
      <c r="H895" s="131" t="s">
        <v>493</v>
      </c>
      <c r="I895" s="134">
        <v>41974</v>
      </c>
    </row>
    <row r="896" spans="1:9" ht="39.6" hidden="1">
      <c r="A896" s="111" t="e">
        <f>COUNTIF(#REF!,'CPU (2)'!B896)</f>
        <v>#REF!</v>
      </c>
      <c r="B896" s="127">
        <v>83423</v>
      </c>
      <c r="C896" s="128" t="s">
        <v>1512</v>
      </c>
      <c r="D896" s="127" t="s">
        <v>273</v>
      </c>
      <c r="E896" s="127" t="s">
        <v>207</v>
      </c>
      <c r="F896" s="129">
        <v>20.2</v>
      </c>
      <c r="G896" s="129">
        <v>19.79</v>
      </c>
      <c r="H896" s="127" t="s">
        <v>493</v>
      </c>
      <c r="I896" s="130">
        <v>41974</v>
      </c>
    </row>
    <row r="897" spans="1:9" ht="39.6" hidden="1">
      <c r="A897" s="111" t="e">
        <f>COUNTIF(#REF!,'CPU (2)'!B897)</f>
        <v>#REF!</v>
      </c>
      <c r="B897" s="131">
        <v>83418</v>
      </c>
      <c r="C897" s="132" t="s">
        <v>1513</v>
      </c>
      <c r="D897" s="131" t="s">
        <v>273</v>
      </c>
      <c r="E897" s="131" t="s">
        <v>207</v>
      </c>
      <c r="F897" s="133">
        <v>4.45</v>
      </c>
      <c r="G897" s="133">
        <v>4.28</v>
      </c>
      <c r="H897" s="131" t="s">
        <v>493</v>
      </c>
      <c r="I897" s="134">
        <v>41974</v>
      </c>
    </row>
    <row r="898" spans="1:9" ht="39.6" hidden="1">
      <c r="A898" s="111" t="e">
        <f>COUNTIF(#REF!,'CPU (2)'!B898)</f>
        <v>#REF!</v>
      </c>
      <c r="B898" s="127">
        <v>83424</v>
      </c>
      <c r="C898" s="128" t="s">
        <v>1514</v>
      </c>
      <c r="D898" s="127" t="s">
        <v>273</v>
      </c>
      <c r="E898" s="127" t="s">
        <v>207</v>
      </c>
      <c r="F898" s="129">
        <v>27.28</v>
      </c>
      <c r="G898" s="129">
        <v>26.73</v>
      </c>
      <c r="H898" s="127" t="s">
        <v>493</v>
      </c>
      <c r="I898" s="130">
        <v>41974</v>
      </c>
    </row>
    <row r="899" spans="1:9" ht="39.6" hidden="1">
      <c r="A899" s="111" t="e">
        <f>COUNTIF(#REF!,'CPU (2)'!B899)</f>
        <v>#REF!</v>
      </c>
      <c r="B899" s="131">
        <v>83419</v>
      </c>
      <c r="C899" s="132" t="s">
        <v>1515</v>
      </c>
      <c r="D899" s="131" t="s">
        <v>273</v>
      </c>
      <c r="E899" s="131" t="s">
        <v>207</v>
      </c>
      <c r="F899" s="133">
        <v>5.38</v>
      </c>
      <c r="G899" s="133">
        <v>5.18</v>
      </c>
      <c r="H899" s="131" t="s">
        <v>493</v>
      </c>
      <c r="I899" s="134">
        <v>41974</v>
      </c>
    </row>
    <row r="900" spans="1:9" ht="39.6" hidden="1">
      <c r="A900" s="111" t="e">
        <f>COUNTIF(#REF!,'CPU (2)'!B900)</f>
        <v>#REF!</v>
      </c>
      <c r="B900" s="127">
        <v>83425</v>
      </c>
      <c r="C900" s="128" t="s">
        <v>1516</v>
      </c>
      <c r="D900" s="127" t="s">
        <v>273</v>
      </c>
      <c r="E900" s="127" t="s">
        <v>207</v>
      </c>
      <c r="F900" s="129">
        <v>37.299999999999997</v>
      </c>
      <c r="G900" s="129">
        <v>36.61</v>
      </c>
      <c r="H900" s="127" t="s">
        <v>493</v>
      </c>
      <c r="I900" s="130">
        <v>41974</v>
      </c>
    </row>
    <row r="901" spans="1:9" ht="39.6" hidden="1">
      <c r="A901" s="111" t="e">
        <f>COUNTIF(#REF!,'CPU (2)'!B901)</f>
        <v>#REF!</v>
      </c>
      <c r="B901" s="131">
        <v>83431</v>
      </c>
      <c r="C901" s="132" t="s">
        <v>1517</v>
      </c>
      <c r="D901" s="131" t="s">
        <v>273</v>
      </c>
      <c r="E901" s="131" t="s">
        <v>207</v>
      </c>
      <c r="F901" s="133">
        <v>50.86</v>
      </c>
      <c r="G901" s="133">
        <v>50.04</v>
      </c>
      <c r="H901" s="131" t="s">
        <v>493</v>
      </c>
      <c r="I901" s="134">
        <v>41974</v>
      </c>
    </row>
    <row r="902" spans="1:9" ht="39.6" hidden="1">
      <c r="A902" s="111" t="e">
        <f>COUNTIF(#REF!,'CPU (2)'!B902)</f>
        <v>#REF!</v>
      </c>
      <c r="B902" s="127">
        <v>72250</v>
      </c>
      <c r="C902" s="128" t="s">
        <v>1518</v>
      </c>
      <c r="D902" s="127" t="s">
        <v>273</v>
      </c>
      <c r="E902" s="127" t="s">
        <v>207</v>
      </c>
      <c r="F902" s="129">
        <v>7.71</v>
      </c>
      <c r="G902" s="129">
        <v>7.43</v>
      </c>
      <c r="H902" s="127" t="s">
        <v>493</v>
      </c>
      <c r="I902" s="130">
        <v>41974</v>
      </c>
    </row>
    <row r="903" spans="1:9" ht="39.6" hidden="1">
      <c r="A903" s="111" t="e">
        <f>COUNTIF(#REF!,'CPU (2)'!B903)</f>
        <v>#REF!</v>
      </c>
      <c r="B903" s="131">
        <v>72257</v>
      </c>
      <c r="C903" s="132" t="s">
        <v>1519</v>
      </c>
      <c r="D903" s="131" t="s">
        <v>273</v>
      </c>
      <c r="E903" s="131" t="s">
        <v>207</v>
      </c>
      <c r="F903" s="133">
        <v>58.64</v>
      </c>
      <c r="G903" s="133">
        <v>57.4</v>
      </c>
      <c r="H903" s="131" t="s">
        <v>493</v>
      </c>
      <c r="I903" s="134">
        <v>41974</v>
      </c>
    </row>
    <row r="904" spans="1:9" ht="39.6" hidden="1">
      <c r="A904" s="111" t="e">
        <f>COUNTIF(#REF!,'CPU (2)'!B904)</f>
        <v>#REF!</v>
      </c>
      <c r="B904" s="127">
        <v>72251</v>
      </c>
      <c r="C904" s="128" t="s">
        <v>1520</v>
      </c>
      <c r="D904" s="127" t="s">
        <v>273</v>
      </c>
      <c r="E904" s="127" t="s">
        <v>207</v>
      </c>
      <c r="F904" s="129">
        <v>9.93</v>
      </c>
      <c r="G904" s="129">
        <v>9.57</v>
      </c>
      <c r="H904" s="127" t="s">
        <v>493</v>
      </c>
      <c r="I904" s="130">
        <v>41974</v>
      </c>
    </row>
    <row r="905" spans="1:9" ht="39.6" hidden="1">
      <c r="A905" s="111" t="e">
        <f>COUNTIF(#REF!,'CPU (2)'!B905)</f>
        <v>#REF!</v>
      </c>
      <c r="B905" s="131">
        <v>72252</v>
      </c>
      <c r="C905" s="132" t="s">
        <v>1521</v>
      </c>
      <c r="D905" s="131" t="s">
        <v>273</v>
      </c>
      <c r="E905" s="131" t="s">
        <v>207</v>
      </c>
      <c r="F905" s="133">
        <v>15.96</v>
      </c>
      <c r="G905" s="133">
        <v>15.5</v>
      </c>
      <c r="H905" s="131" t="s">
        <v>493</v>
      </c>
      <c r="I905" s="134">
        <v>41974</v>
      </c>
    </row>
    <row r="906" spans="1:9" ht="39.6" hidden="1">
      <c r="A906" s="111" t="e">
        <f>COUNTIF(#REF!,'CPU (2)'!B906)</f>
        <v>#REF!</v>
      </c>
      <c r="B906" s="127">
        <v>72253</v>
      </c>
      <c r="C906" s="128" t="s">
        <v>1522</v>
      </c>
      <c r="D906" s="127" t="s">
        <v>273</v>
      </c>
      <c r="E906" s="127" t="s">
        <v>207</v>
      </c>
      <c r="F906" s="129">
        <v>20.27</v>
      </c>
      <c r="G906" s="129">
        <v>19.690000000000001</v>
      </c>
      <c r="H906" s="127" t="s">
        <v>493</v>
      </c>
      <c r="I906" s="130">
        <v>41974</v>
      </c>
    </row>
    <row r="907" spans="1:9" ht="39.6" hidden="1">
      <c r="A907" s="111" t="e">
        <f>COUNTIF(#REF!,'CPU (2)'!B907)</f>
        <v>#REF!</v>
      </c>
      <c r="B907" s="131">
        <v>72254</v>
      </c>
      <c r="C907" s="132" t="s">
        <v>1523</v>
      </c>
      <c r="D907" s="131" t="s">
        <v>273</v>
      </c>
      <c r="E907" s="131" t="s">
        <v>207</v>
      </c>
      <c r="F907" s="133">
        <v>27.41</v>
      </c>
      <c r="G907" s="133">
        <v>26.57</v>
      </c>
      <c r="H907" s="131" t="s">
        <v>493</v>
      </c>
      <c r="I907" s="134">
        <v>41974</v>
      </c>
    </row>
    <row r="908" spans="1:9" ht="39.6" hidden="1">
      <c r="A908" s="111" t="e">
        <f>COUNTIF(#REF!,'CPU (2)'!B908)</f>
        <v>#REF!</v>
      </c>
      <c r="B908" s="127">
        <v>72249</v>
      </c>
      <c r="C908" s="128" t="s">
        <v>1524</v>
      </c>
      <c r="D908" s="127" t="s">
        <v>273</v>
      </c>
      <c r="E908" s="127" t="s">
        <v>207</v>
      </c>
      <c r="F908" s="129">
        <v>5.34</v>
      </c>
      <c r="G908" s="129">
        <v>5.12</v>
      </c>
      <c r="H908" s="127" t="s">
        <v>493</v>
      </c>
      <c r="I908" s="130">
        <v>41974</v>
      </c>
    </row>
    <row r="909" spans="1:9" ht="39.6" hidden="1">
      <c r="A909" s="111" t="e">
        <f>COUNTIF(#REF!,'CPU (2)'!B909)</f>
        <v>#REF!</v>
      </c>
      <c r="B909" s="131">
        <v>72255</v>
      </c>
      <c r="C909" s="132" t="s">
        <v>1525</v>
      </c>
      <c r="D909" s="131" t="s">
        <v>273</v>
      </c>
      <c r="E909" s="131" t="s">
        <v>207</v>
      </c>
      <c r="F909" s="133">
        <v>37.200000000000003</v>
      </c>
      <c r="G909" s="133">
        <v>36.28</v>
      </c>
      <c r="H909" s="131" t="s">
        <v>493</v>
      </c>
      <c r="I909" s="134">
        <v>41974</v>
      </c>
    </row>
    <row r="910" spans="1:9" ht="39.6" hidden="1">
      <c r="A910" s="111" t="e">
        <f>COUNTIF(#REF!,'CPU (2)'!B910)</f>
        <v>#REF!</v>
      </c>
      <c r="B910" s="127">
        <v>72256</v>
      </c>
      <c r="C910" s="128" t="s">
        <v>1526</v>
      </c>
      <c r="D910" s="127" t="s">
        <v>273</v>
      </c>
      <c r="E910" s="127" t="s">
        <v>207</v>
      </c>
      <c r="F910" s="129">
        <v>46.85</v>
      </c>
      <c r="G910" s="129">
        <v>45.87</v>
      </c>
      <c r="H910" s="127" t="s">
        <v>493</v>
      </c>
      <c r="I910" s="130">
        <v>41974</v>
      </c>
    </row>
    <row r="911" spans="1:9" hidden="1">
      <c r="A911" s="111" t="e">
        <f>COUNTIF(#REF!,'CPU (2)'!B911)</f>
        <v>#REF!</v>
      </c>
      <c r="B911" s="131" t="s">
        <v>1527</v>
      </c>
      <c r="C911" s="132" t="s">
        <v>1528</v>
      </c>
      <c r="D911" s="131" t="s">
        <v>732</v>
      </c>
      <c r="E911" s="131" t="s">
        <v>207</v>
      </c>
      <c r="F911" s="133">
        <v>0.94</v>
      </c>
      <c r="G911" s="133">
        <v>0.88</v>
      </c>
      <c r="H911" s="131" t="s">
        <v>493</v>
      </c>
      <c r="I911" s="134">
        <v>41974</v>
      </c>
    </row>
    <row r="912" spans="1:9" hidden="1">
      <c r="A912" s="111" t="e">
        <f>COUNTIF(#REF!,'CPU (2)'!B912)</f>
        <v>#REF!</v>
      </c>
      <c r="B912" s="127" t="s">
        <v>1529</v>
      </c>
      <c r="C912" s="128" t="s">
        <v>1530</v>
      </c>
      <c r="D912" s="127" t="s">
        <v>732</v>
      </c>
      <c r="E912" s="127" t="s">
        <v>207</v>
      </c>
      <c r="F912" s="129">
        <v>1.18</v>
      </c>
      <c r="G912" s="129">
        <v>1.1200000000000001</v>
      </c>
      <c r="H912" s="127" t="s">
        <v>493</v>
      </c>
      <c r="I912" s="130">
        <v>41974</v>
      </c>
    </row>
    <row r="913" spans="1:9" hidden="1">
      <c r="A913" s="111" t="e">
        <f>COUNTIF(#REF!,'CPU (2)'!B913)</f>
        <v>#REF!</v>
      </c>
      <c r="B913" s="131" t="s">
        <v>1531</v>
      </c>
      <c r="C913" s="132" t="s">
        <v>1532</v>
      </c>
      <c r="D913" s="131" t="s">
        <v>732</v>
      </c>
      <c r="E913" s="131" t="s">
        <v>207</v>
      </c>
      <c r="F913" s="133">
        <v>1.48</v>
      </c>
      <c r="G913" s="133">
        <v>1.42</v>
      </c>
      <c r="H913" s="131" t="s">
        <v>493</v>
      </c>
      <c r="I913" s="134">
        <v>41974</v>
      </c>
    </row>
    <row r="914" spans="1:9" hidden="1">
      <c r="A914" s="111" t="e">
        <f>COUNTIF(#REF!,'CPU (2)'!B914)</f>
        <v>#REF!</v>
      </c>
      <c r="B914" s="127" t="s">
        <v>1533</v>
      </c>
      <c r="C914" s="128" t="s">
        <v>1534</v>
      </c>
      <c r="D914" s="127" t="s">
        <v>732</v>
      </c>
      <c r="E914" s="127" t="s">
        <v>207</v>
      </c>
      <c r="F914" s="129">
        <v>1.77</v>
      </c>
      <c r="G914" s="129">
        <v>1.69</v>
      </c>
      <c r="H914" s="127" t="s">
        <v>493</v>
      </c>
      <c r="I914" s="130">
        <v>41974</v>
      </c>
    </row>
    <row r="915" spans="1:9" hidden="1">
      <c r="A915" s="111" t="e">
        <f>COUNTIF(#REF!,'CPU (2)'!B915)</f>
        <v>#REF!</v>
      </c>
      <c r="B915" s="131" t="s">
        <v>1535</v>
      </c>
      <c r="C915" s="132" t="s">
        <v>1536</v>
      </c>
      <c r="D915" s="131" t="s">
        <v>732</v>
      </c>
      <c r="E915" s="131" t="s">
        <v>207</v>
      </c>
      <c r="F915" s="133">
        <v>2.12</v>
      </c>
      <c r="G915" s="133">
        <v>2.0099999999999998</v>
      </c>
      <c r="H915" s="131" t="s">
        <v>493</v>
      </c>
      <c r="I915" s="134">
        <v>41974</v>
      </c>
    </row>
    <row r="916" spans="1:9" hidden="1">
      <c r="A916" s="111" t="e">
        <f>COUNTIF(#REF!,'CPU (2)'!B916)</f>
        <v>#REF!</v>
      </c>
      <c r="B916" s="127" t="s">
        <v>1537</v>
      </c>
      <c r="C916" s="128" t="s">
        <v>1538</v>
      </c>
      <c r="D916" s="127" t="s">
        <v>732</v>
      </c>
      <c r="E916" s="127" t="s">
        <v>207</v>
      </c>
      <c r="F916" s="129">
        <v>2.97</v>
      </c>
      <c r="G916" s="129">
        <v>2.8</v>
      </c>
      <c r="H916" s="127" t="s">
        <v>493</v>
      </c>
      <c r="I916" s="130">
        <v>41974</v>
      </c>
    </row>
    <row r="917" spans="1:9" hidden="1">
      <c r="A917" s="111" t="e">
        <f>COUNTIF(#REF!,'CPU (2)'!B917)</f>
        <v>#REF!</v>
      </c>
      <c r="B917" s="131" t="s">
        <v>1539</v>
      </c>
      <c r="C917" s="132" t="s">
        <v>1540</v>
      </c>
      <c r="D917" s="131" t="s">
        <v>732</v>
      </c>
      <c r="E917" s="131" t="s">
        <v>207</v>
      </c>
      <c r="F917" s="133">
        <v>4.55</v>
      </c>
      <c r="G917" s="133">
        <v>4.38</v>
      </c>
      <c r="H917" s="131" t="s">
        <v>493</v>
      </c>
      <c r="I917" s="134">
        <v>41974</v>
      </c>
    </row>
    <row r="918" spans="1:9" hidden="1">
      <c r="A918" s="111" t="e">
        <f>COUNTIF(#REF!,'CPU (2)'!B918)</f>
        <v>#REF!</v>
      </c>
      <c r="B918" s="127" t="s">
        <v>1541</v>
      </c>
      <c r="C918" s="128" t="s">
        <v>1542</v>
      </c>
      <c r="D918" s="127" t="s">
        <v>732</v>
      </c>
      <c r="E918" s="127" t="s">
        <v>207</v>
      </c>
      <c r="F918" s="129">
        <v>48.32</v>
      </c>
      <c r="G918" s="129">
        <v>47.78</v>
      </c>
      <c r="H918" s="127" t="s">
        <v>493</v>
      </c>
      <c r="I918" s="130">
        <v>41974</v>
      </c>
    </row>
    <row r="919" spans="1:9" hidden="1">
      <c r="A919" s="111" t="e">
        <f>COUNTIF(#REF!,'CPU (2)'!B919)</f>
        <v>#REF!</v>
      </c>
      <c r="B919" s="131" t="s">
        <v>1543</v>
      </c>
      <c r="C919" s="132" t="s">
        <v>1544</v>
      </c>
      <c r="D919" s="131" t="s">
        <v>732</v>
      </c>
      <c r="E919" s="131" t="s">
        <v>207</v>
      </c>
      <c r="F919" s="133">
        <v>6.58</v>
      </c>
      <c r="G919" s="133">
        <v>6.39</v>
      </c>
      <c r="H919" s="131" t="s">
        <v>493</v>
      </c>
      <c r="I919" s="134">
        <v>41974</v>
      </c>
    </row>
    <row r="920" spans="1:9" hidden="1">
      <c r="A920" s="111" t="e">
        <f>COUNTIF(#REF!,'CPU (2)'!B920)</f>
        <v>#REF!</v>
      </c>
      <c r="B920" s="127" t="s">
        <v>1545</v>
      </c>
      <c r="C920" s="128" t="s">
        <v>1546</v>
      </c>
      <c r="D920" s="127" t="s">
        <v>732</v>
      </c>
      <c r="E920" s="127" t="s">
        <v>207</v>
      </c>
      <c r="F920" s="129">
        <v>8.7100000000000009</v>
      </c>
      <c r="G920" s="129">
        <v>8.49</v>
      </c>
      <c r="H920" s="127" t="s">
        <v>493</v>
      </c>
      <c r="I920" s="130">
        <v>41974</v>
      </c>
    </row>
    <row r="921" spans="1:9" hidden="1">
      <c r="A921" s="111" t="e">
        <f>COUNTIF(#REF!,'CPU (2)'!B921)</f>
        <v>#REF!</v>
      </c>
      <c r="B921" s="131" t="s">
        <v>1547</v>
      </c>
      <c r="C921" s="132" t="s">
        <v>1548</v>
      </c>
      <c r="D921" s="131" t="s">
        <v>732</v>
      </c>
      <c r="E921" s="131" t="s">
        <v>207</v>
      </c>
      <c r="F921" s="133">
        <v>14.11</v>
      </c>
      <c r="G921" s="133">
        <v>13.83</v>
      </c>
      <c r="H921" s="131" t="s">
        <v>493</v>
      </c>
      <c r="I921" s="134">
        <v>41974</v>
      </c>
    </row>
    <row r="922" spans="1:9" hidden="1">
      <c r="A922" s="111" t="e">
        <f>COUNTIF(#REF!,'CPU (2)'!B922)</f>
        <v>#REF!</v>
      </c>
      <c r="B922" s="127" t="s">
        <v>1549</v>
      </c>
      <c r="C922" s="128" t="s">
        <v>1550</v>
      </c>
      <c r="D922" s="127" t="s">
        <v>732</v>
      </c>
      <c r="E922" s="127" t="s">
        <v>207</v>
      </c>
      <c r="F922" s="129">
        <v>17.27</v>
      </c>
      <c r="G922" s="129">
        <v>16.940000000000001</v>
      </c>
      <c r="H922" s="127" t="s">
        <v>493</v>
      </c>
      <c r="I922" s="130">
        <v>41974</v>
      </c>
    </row>
    <row r="923" spans="1:9" ht="26.4" hidden="1">
      <c r="A923" s="111" t="e">
        <f>COUNTIF(#REF!,'CPU (2)'!B923)</f>
        <v>#REF!</v>
      </c>
      <c r="B923" s="131">
        <v>83639</v>
      </c>
      <c r="C923" s="132" t="s">
        <v>1551</v>
      </c>
      <c r="D923" s="131" t="s">
        <v>732</v>
      </c>
      <c r="E923" s="131" t="s">
        <v>207</v>
      </c>
      <c r="F923" s="133">
        <v>22.56</v>
      </c>
      <c r="G923" s="133">
        <v>22.19</v>
      </c>
      <c r="H923" s="131" t="s">
        <v>493</v>
      </c>
      <c r="I923" s="134">
        <v>41974</v>
      </c>
    </row>
    <row r="924" spans="1:9" ht="26.4" hidden="1">
      <c r="A924" s="111" t="e">
        <f>COUNTIF(#REF!,'CPU (2)'!B924)</f>
        <v>#REF!</v>
      </c>
      <c r="B924" s="127">
        <v>73690</v>
      </c>
      <c r="C924" s="128" t="s">
        <v>1552</v>
      </c>
      <c r="D924" s="127" t="s">
        <v>732</v>
      </c>
      <c r="E924" s="127" t="s">
        <v>207</v>
      </c>
      <c r="F924" s="129">
        <v>6.02</v>
      </c>
      <c r="G924" s="129">
        <v>5.78</v>
      </c>
      <c r="H924" s="127" t="s">
        <v>493</v>
      </c>
      <c r="I924" s="130">
        <v>41974</v>
      </c>
    </row>
    <row r="925" spans="1:9" ht="26.4" hidden="1">
      <c r="A925" s="111" t="e">
        <f>COUNTIF(#REF!,'CPU (2)'!B925)</f>
        <v>#REF!</v>
      </c>
      <c r="B925" s="131">
        <v>73689</v>
      </c>
      <c r="C925" s="132" t="s">
        <v>1553</v>
      </c>
      <c r="D925" s="131" t="s">
        <v>732</v>
      </c>
      <c r="E925" s="131" t="s">
        <v>207</v>
      </c>
      <c r="F925" s="133">
        <v>9.14</v>
      </c>
      <c r="G925" s="133">
        <v>8.84</v>
      </c>
      <c r="H925" s="131" t="s">
        <v>493</v>
      </c>
      <c r="I925" s="134">
        <v>41974</v>
      </c>
    </row>
    <row r="926" spans="1:9" ht="26.4" hidden="1">
      <c r="A926" s="111" t="e">
        <f>COUNTIF(#REF!,'CPU (2)'!B926)</f>
        <v>#REF!</v>
      </c>
      <c r="B926" s="127">
        <v>73688</v>
      </c>
      <c r="C926" s="128" t="s">
        <v>1554</v>
      </c>
      <c r="D926" s="127" t="s">
        <v>732</v>
      </c>
      <c r="E926" s="127" t="s">
        <v>207</v>
      </c>
      <c r="F926" s="129">
        <v>11.62</v>
      </c>
      <c r="G926" s="129">
        <v>11.2</v>
      </c>
      <c r="H926" s="127" t="s">
        <v>493</v>
      </c>
      <c r="I926" s="130">
        <v>41974</v>
      </c>
    </row>
    <row r="927" spans="1:9" ht="26.4" hidden="1">
      <c r="A927" s="111" t="e">
        <f>COUNTIF(#REF!,'CPU (2)'!B927)</f>
        <v>#REF!</v>
      </c>
      <c r="B927" s="131" t="s">
        <v>1555</v>
      </c>
      <c r="C927" s="132" t="s">
        <v>1556</v>
      </c>
      <c r="D927" s="131" t="s">
        <v>732</v>
      </c>
      <c r="E927" s="131" t="s">
        <v>207</v>
      </c>
      <c r="F927" s="133">
        <v>2.44</v>
      </c>
      <c r="G927" s="133">
        <v>2.33</v>
      </c>
      <c r="H927" s="131" t="s">
        <v>493</v>
      </c>
      <c r="I927" s="134">
        <v>41974</v>
      </c>
    </row>
    <row r="928" spans="1:9" hidden="1">
      <c r="A928" s="111" t="e">
        <f>COUNTIF(#REF!,'CPU (2)'!B928)</f>
        <v>#REF!</v>
      </c>
      <c r="B928" s="127">
        <v>88258</v>
      </c>
      <c r="C928" s="128" t="s">
        <v>1557</v>
      </c>
      <c r="D928" s="127" t="s">
        <v>246</v>
      </c>
      <c r="E928" s="127" t="s">
        <v>231</v>
      </c>
      <c r="F928" s="129">
        <v>21.27</v>
      </c>
      <c r="G928" s="129">
        <v>18.86</v>
      </c>
      <c r="H928" s="127" t="s">
        <v>493</v>
      </c>
      <c r="I928" s="130">
        <v>41974</v>
      </c>
    </row>
    <row r="929" spans="1:11" ht="26.4" hidden="1">
      <c r="A929" s="111" t="e">
        <f>COUNTIF(#REF!,'CPU (2)'!B929)</f>
        <v>#REF!</v>
      </c>
      <c r="B929" s="131">
        <v>73678</v>
      </c>
      <c r="C929" s="132" t="s">
        <v>1558</v>
      </c>
      <c r="D929" s="131" t="s">
        <v>516</v>
      </c>
      <c r="E929" s="131" t="s">
        <v>207</v>
      </c>
      <c r="F929" s="133">
        <v>2.68</v>
      </c>
      <c r="G929" s="133">
        <v>2.4500000000000002</v>
      </c>
      <c r="H929" s="131" t="s">
        <v>493</v>
      </c>
      <c r="I929" s="134">
        <v>41974</v>
      </c>
    </row>
    <row r="930" spans="1:11" hidden="1">
      <c r="A930" s="111" t="e">
        <f>COUNTIF(#REF!,'CPU (2)'!B930)</f>
        <v>#REF!</v>
      </c>
      <c r="B930" s="127">
        <v>73677</v>
      </c>
      <c r="C930" s="128" t="s">
        <v>1559</v>
      </c>
      <c r="D930" s="127" t="s">
        <v>516</v>
      </c>
      <c r="E930" s="127" t="s">
        <v>6</v>
      </c>
      <c r="F930" s="129">
        <v>7.56</v>
      </c>
      <c r="G930" s="129">
        <v>6.82</v>
      </c>
      <c r="H930" s="127" t="s">
        <v>493</v>
      </c>
      <c r="I930" s="130">
        <v>41974</v>
      </c>
    </row>
    <row r="931" spans="1:11">
      <c r="B931" s="127"/>
      <c r="C931" s="128"/>
      <c r="D931" s="127"/>
      <c r="E931" s="127"/>
      <c r="F931" s="129"/>
      <c r="G931" s="129"/>
      <c r="H931" s="127"/>
      <c r="I931" s="130"/>
    </row>
    <row r="932" spans="1:11">
      <c r="A932" s="111" t="e">
        <f>COUNTIF(#REF!,'CPU (2)'!B932)</f>
        <v>#REF!</v>
      </c>
      <c r="B932" s="148">
        <v>73682</v>
      </c>
      <c r="C932" s="149" t="s">
        <v>645</v>
      </c>
      <c r="D932" s="148" t="s">
        <v>516</v>
      </c>
      <c r="E932" s="148" t="s">
        <v>207</v>
      </c>
      <c r="F932" s="150">
        <v>1.18</v>
      </c>
      <c r="G932" s="150">
        <v>1.07</v>
      </c>
      <c r="H932" s="148" t="s">
        <v>493</v>
      </c>
      <c r="I932" s="151">
        <v>41974</v>
      </c>
      <c r="J932" s="163">
        <f>SUM(J934:J938)</f>
        <v>1.07473525</v>
      </c>
      <c r="K932" s="164">
        <f>J932-G932</f>
        <v>4.7352499999999687E-3</v>
      </c>
    </row>
    <row r="933" spans="1:11" s="3" customFormat="1" ht="29.25" customHeight="1">
      <c r="A933" s="111"/>
      <c r="B933" s="113" t="s">
        <v>268</v>
      </c>
      <c r="C933" s="113" t="s">
        <v>5</v>
      </c>
      <c r="D933" s="113" t="s">
        <v>223</v>
      </c>
      <c r="E933" s="113" t="s">
        <v>266</v>
      </c>
      <c r="F933" s="113" t="s">
        <v>494</v>
      </c>
      <c r="G933" s="113" t="s">
        <v>495</v>
      </c>
      <c r="H933" s="113" t="s">
        <v>496</v>
      </c>
      <c r="I933" s="113" t="s">
        <v>497</v>
      </c>
      <c r="J933" s="113" t="s">
        <v>498</v>
      </c>
    </row>
    <row r="934" spans="1:11">
      <c r="B934" s="145">
        <v>88253</v>
      </c>
      <c r="C934" s="196" t="str">
        <f>VLOOKUP(B934,SERVIÇOS_SINAPI_12_14!$A$2:$H$5049,2,0)</f>
        <v>AUXILIAR DE TOPÓGRAFO COM ENCARGOS COMPLEMENTARES</v>
      </c>
      <c r="D934" s="189" t="s">
        <v>246</v>
      </c>
      <c r="E934" s="189" t="str">
        <f>VLOOKUP(B934,SERVIÇOS_SINAPI_12_14!$A$2:$H$5049,4,0)</f>
        <v>H</v>
      </c>
      <c r="F934" s="194">
        <v>19.86</v>
      </c>
      <c r="G934" s="194">
        <f>VLOOKUP(B934,SERVIÇOS_SINAPI_12_14!$A$2:$H$5049,6,0)</f>
        <v>17.690000000000001</v>
      </c>
      <c r="H934" s="189">
        <v>3.5999999999999997E-2</v>
      </c>
      <c r="I934" s="194">
        <v>0.71</v>
      </c>
      <c r="J934" s="194">
        <f t="shared" ref="J934:J938" si="17">H934*G934</f>
        <v>0.63683999999999996</v>
      </c>
    </row>
    <row r="935" spans="1:11">
      <c r="B935" s="145">
        <v>88597</v>
      </c>
      <c r="C935" s="196" t="str">
        <f>VLOOKUP(B935,SERVIÇOS_SINAPI_12_14!$A$2:$H$5049,2,0)</f>
        <v>DESENHISTA DETALHISTA COM ENCARGOS COMPLEMENTARES</v>
      </c>
      <c r="D935" s="189" t="s">
        <v>246</v>
      </c>
      <c r="E935" s="189" t="str">
        <f>VLOOKUP(B935,SERVIÇOS_SINAPI_12_14!$A$2:$H$5049,4,0)</f>
        <v>H</v>
      </c>
      <c r="F935" s="194">
        <v>22.59</v>
      </c>
      <c r="G935" s="194">
        <f>VLOOKUP(B935,SERVIÇOS_SINAPI_12_14!$A$2:$H$5049,6,0)</f>
        <v>19.809999999999999</v>
      </c>
      <c r="H935" s="208">
        <v>9.9000000000000008E-3</v>
      </c>
      <c r="I935" s="194">
        <v>0.23</v>
      </c>
      <c r="J935" s="194">
        <f t="shared" si="17"/>
        <v>0.19611900000000002</v>
      </c>
    </row>
    <row r="936" spans="1:11" s="144" customFormat="1" ht="26.4">
      <c r="A936" s="181"/>
      <c r="B936" s="159">
        <v>1158</v>
      </c>
      <c r="C936" s="183" t="str">
        <f>VLOOKUP(B936,INSUMOS_SINAPI_12_14!$A$2:$H$5049,2,0)</f>
        <v>CAMINHONETE DE CARGA ATE 1,2 T C/ MOTOR DIESEL TIPO GM D-10 OU EQUIV (INCL MANUT/OPERACAO)</v>
      </c>
      <c r="D936" s="121" t="s">
        <v>250</v>
      </c>
      <c r="E936" s="121" t="str">
        <f>VLOOKUP(B936,INSUMOS_SINAPI_12_14!$A$2:$H$5049,4,0)</f>
        <v>H</v>
      </c>
      <c r="F936" s="180">
        <v>43.2</v>
      </c>
      <c r="G936" s="180">
        <f>VLOOKUP(B936,INSUMOS_SINAPI_12_14!$A$2:$H$5049,6,0)</f>
        <v>43.2</v>
      </c>
      <c r="H936" s="121">
        <v>4.0000000000000001E-3</v>
      </c>
      <c r="I936" s="180">
        <v>0.17</v>
      </c>
      <c r="J936" s="180">
        <f t="shared" si="17"/>
        <v>0.17280000000000001</v>
      </c>
    </row>
    <row r="937" spans="1:11">
      <c r="B937" s="145">
        <v>4266</v>
      </c>
      <c r="C937" s="183" t="str">
        <f>VLOOKUP(B937,INSUMOS_SINAPI_12_14!$A$2:$H$5049,2,0)</f>
        <v>COPIA HELIOGRAFICA</v>
      </c>
      <c r="D937" s="113" t="s">
        <v>250</v>
      </c>
      <c r="E937" s="121" t="str">
        <f>VLOOKUP(B937,INSUMOS_SINAPI_12_14!$A$2:$H$5049,4,0)</f>
        <v>M²</v>
      </c>
      <c r="F937" s="115">
        <v>12.04</v>
      </c>
      <c r="G937" s="180">
        <f>VLOOKUP(B937,INSUMOS_SINAPI_12_14!$A$2:$H$5049,6,0)</f>
        <v>12.04</v>
      </c>
      <c r="H937" s="113">
        <v>5.0000000000000001E-3</v>
      </c>
      <c r="I937" s="115">
        <v>0.06</v>
      </c>
      <c r="J937" s="180">
        <f t="shared" si="17"/>
        <v>6.0199999999999997E-2</v>
      </c>
    </row>
    <row r="938" spans="1:11">
      <c r="B938" s="145">
        <v>21139</v>
      </c>
      <c r="C938" s="183" t="str">
        <f>VLOOKUP(B938,INSUMOS_SINAPI_12_14!$A$2:$H$5049,2,0)</f>
        <v>PAPEL VEGETAL 90G/M2 - 0,8M DE LARGURA</v>
      </c>
      <c r="D938" s="113" t="s">
        <v>235</v>
      </c>
      <c r="E938" s="121" t="str">
        <f>VLOOKUP(B938,INSUMOS_SINAPI_12_14!$A$2:$H$5049,4,0)</f>
        <v>M</v>
      </c>
      <c r="F938" s="115">
        <v>4.13</v>
      </c>
      <c r="G938" s="180">
        <f>VLOOKUP(B938,INSUMOS_SINAPI_12_14!$A$2:$H$5049,6,0)</f>
        <v>4.13</v>
      </c>
      <c r="H938" s="113">
        <v>2.1250000000000002E-3</v>
      </c>
      <c r="I938" s="115">
        <v>0.01</v>
      </c>
      <c r="J938" s="180">
        <f t="shared" si="17"/>
        <v>8.7762500000000011E-3</v>
      </c>
    </row>
    <row r="939" spans="1:11">
      <c r="B939" s="131"/>
      <c r="C939" s="132"/>
      <c r="D939" s="131"/>
      <c r="E939" s="131"/>
      <c r="F939" s="133"/>
      <c r="G939" s="133"/>
      <c r="H939" s="131"/>
      <c r="I939" s="134"/>
    </row>
    <row r="940" spans="1:11">
      <c r="B940" s="131"/>
      <c r="C940" s="132"/>
      <c r="D940" s="131"/>
      <c r="E940" s="131"/>
      <c r="F940" s="133"/>
      <c r="G940" s="133"/>
      <c r="H940" s="131"/>
      <c r="I940" s="134"/>
    </row>
    <row r="941" spans="1:11">
      <c r="A941" s="111" t="e">
        <f>COUNTIF(#REF!,'CPU (2)'!B941)</f>
        <v>#REF!</v>
      </c>
      <c r="B941" s="127">
        <v>83693</v>
      </c>
      <c r="C941" s="128" t="s">
        <v>1560</v>
      </c>
      <c r="D941" s="127" t="s">
        <v>251</v>
      </c>
      <c r="E941" s="127" t="s">
        <v>492</v>
      </c>
      <c r="F941" s="129">
        <v>2.54</v>
      </c>
      <c r="G941" s="129">
        <v>2.29</v>
      </c>
      <c r="H941" s="127" t="s">
        <v>493</v>
      </c>
      <c r="I941" s="130">
        <v>41974</v>
      </c>
    </row>
    <row r="942" spans="1:11" ht="26.4">
      <c r="A942" s="111" t="e">
        <f>COUNTIF(#REF!,'CPU (2)'!B942)</f>
        <v>#REF!</v>
      </c>
      <c r="B942" s="131">
        <v>73445</v>
      </c>
      <c r="C942" s="132" t="s">
        <v>1561</v>
      </c>
      <c r="D942" s="131" t="s">
        <v>248</v>
      </c>
      <c r="E942" s="131" t="s">
        <v>492</v>
      </c>
      <c r="F942" s="133">
        <v>6.35</v>
      </c>
      <c r="G942" s="133">
        <v>5.74</v>
      </c>
      <c r="H942" s="131" t="s">
        <v>493</v>
      </c>
      <c r="I942" s="134">
        <v>41974</v>
      </c>
    </row>
    <row r="943" spans="1:11" ht="26.4">
      <c r="A943" s="111" t="e">
        <f>COUNTIF(#REF!,'CPU (2)'!B943)</f>
        <v>#REF!</v>
      </c>
      <c r="B943" s="127">
        <v>84022</v>
      </c>
      <c r="C943" s="128" t="s">
        <v>1562</v>
      </c>
      <c r="D943" s="127" t="s">
        <v>542</v>
      </c>
      <c r="E943" s="127" t="s">
        <v>207</v>
      </c>
      <c r="F943" s="129">
        <v>13.76</v>
      </c>
      <c r="G943" s="129">
        <v>13.19</v>
      </c>
      <c r="H943" s="127" t="s">
        <v>493</v>
      </c>
      <c r="I943" s="130">
        <v>41974</v>
      </c>
    </row>
    <row r="944" spans="1:11" ht="26.4">
      <c r="A944" s="111" t="e">
        <f>COUNTIF(#REF!,'CPU (2)'!B944)</f>
        <v>#REF!</v>
      </c>
      <c r="B944" s="131">
        <v>84019</v>
      </c>
      <c r="C944" s="132" t="s">
        <v>1563</v>
      </c>
      <c r="D944" s="131" t="s">
        <v>542</v>
      </c>
      <c r="E944" s="131" t="s">
        <v>207</v>
      </c>
      <c r="F944" s="133">
        <v>14.91</v>
      </c>
      <c r="G944" s="133">
        <v>14.42</v>
      </c>
      <c r="H944" s="131" t="s">
        <v>493</v>
      </c>
      <c r="I944" s="134">
        <v>41974</v>
      </c>
    </row>
    <row r="945" spans="1:9" ht="26.4">
      <c r="A945" s="111" t="e">
        <f>COUNTIF(#REF!,'CPU (2)'!B945)</f>
        <v>#REF!</v>
      </c>
      <c r="B945" s="127">
        <v>84025</v>
      </c>
      <c r="C945" s="128" t="s">
        <v>1564</v>
      </c>
      <c r="D945" s="127" t="s">
        <v>542</v>
      </c>
      <c r="E945" s="127" t="s">
        <v>207</v>
      </c>
      <c r="F945" s="129">
        <v>28.22</v>
      </c>
      <c r="G945" s="129">
        <v>27.68</v>
      </c>
      <c r="H945" s="127" t="s">
        <v>493</v>
      </c>
      <c r="I945" s="130">
        <v>41974</v>
      </c>
    </row>
    <row r="946" spans="1:9" ht="39.6">
      <c r="A946" s="111" t="e">
        <f>COUNTIF(#REF!,'CPU (2)'!B946)</f>
        <v>#REF!</v>
      </c>
      <c r="B946" s="135" t="s">
        <v>1565</v>
      </c>
      <c r="C946" s="132" t="s">
        <v>1566</v>
      </c>
      <c r="D946" s="131" t="s">
        <v>632</v>
      </c>
      <c r="E946" s="131" t="s">
        <v>6</v>
      </c>
      <c r="F946" s="133">
        <v>643.51</v>
      </c>
      <c r="G946" s="133">
        <v>601.1</v>
      </c>
      <c r="H946" s="131" t="s">
        <v>493</v>
      </c>
      <c r="I946" s="134">
        <v>41974</v>
      </c>
    </row>
    <row r="947" spans="1:9" ht="39.6">
      <c r="A947" s="111" t="e">
        <f>COUNTIF(#REF!,'CPU (2)'!B947)</f>
        <v>#REF!</v>
      </c>
      <c r="B947" s="127" t="s">
        <v>1567</v>
      </c>
      <c r="C947" s="128" t="s">
        <v>1568</v>
      </c>
      <c r="D947" s="127" t="s">
        <v>632</v>
      </c>
      <c r="E947" s="127" t="s">
        <v>6</v>
      </c>
      <c r="F947" s="129">
        <v>1189.1600000000001</v>
      </c>
      <c r="G947" s="129">
        <v>1126.18</v>
      </c>
      <c r="H947" s="127" t="s">
        <v>493</v>
      </c>
      <c r="I947" s="130">
        <v>41974</v>
      </c>
    </row>
    <row r="948" spans="1:9" ht="26.4">
      <c r="A948" s="111" t="e">
        <f>COUNTIF(#REF!,'CPU (2)'!B948)</f>
        <v>#REF!</v>
      </c>
      <c r="B948" s="131">
        <v>72285</v>
      </c>
      <c r="C948" s="132" t="s">
        <v>1569</v>
      </c>
      <c r="D948" s="131" t="s">
        <v>606</v>
      </c>
      <c r="E948" s="131" t="s">
        <v>6</v>
      </c>
      <c r="F948" s="133">
        <v>74.81</v>
      </c>
      <c r="G948" s="133">
        <v>70.98</v>
      </c>
      <c r="H948" s="131" t="s">
        <v>493</v>
      </c>
      <c r="I948" s="134">
        <v>41974</v>
      </c>
    </row>
    <row r="949" spans="1:9" ht="26.4">
      <c r="A949" s="111" t="e">
        <f>COUNTIF(#REF!,'CPU (2)'!B949)</f>
        <v>#REF!</v>
      </c>
      <c r="B949" s="127">
        <v>72286</v>
      </c>
      <c r="C949" s="128" t="s">
        <v>1570</v>
      </c>
      <c r="D949" s="127" t="s">
        <v>606</v>
      </c>
      <c r="E949" s="127" t="s">
        <v>6</v>
      </c>
      <c r="F949" s="129">
        <v>138.78</v>
      </c>
      <c r="G949" s="129">
        <v>130.82</v>
      </c>
      <c r="H949" s="127" t="s">
        <v>493</v>
      </c>
      <c r="I949" s="130">
        <v>41974</v>
      </c>
    </row>
    <row r="950" spans="1:9" ht="39.6">
      <c r="A950" s="111" t="e">
        <f>COUNTIF(#REF!,'CPU (2)'!B950)</f>
        <v>#REF!</v>
      </c>
      <c r="B950" s="131" t="s">
        <v>1571</v>
      </c>
      <c r="C950" s="132" t="s">
        <v>1572</v>
      </c>
      <c r="D950" s="131" t="s">
        <v>632</v>
      </c>
      <c r="E950" s="131" t="s">
        <v>6</v>
      </c>
      <c r="F950" s="133">
        <v>85.59</v>
      </c>
      <c r="G950" s="133">
        <v>82.55</v>
      </c>
      <c r="H950" s="131" t="s">
        <v>493</v>
      </c>
      <c r="I950" s="134">
        <v>41974</v>
      </c>
    </row>
    <row r="951" spans="1:9" ht="26.4">
      <c r="A951" s="111" t="e">
        <f>COUNTIF(#REF!,'CPU (2)'!B951)</f>
        <v>#REF!</v>
      </c>
      <c r="B951" s="127" t="s">
        <v>1573</v>
      </c>
      <c r="C951" s="128" t="s">
        <v>1574</v>
      </c>
      <c r="D951" s="127" t="s">
        <v>606</v>
      </c>
      <c r="E951" s="127" t="s">
        <v>6</v>
      </c>
      <c r="F951" s="129">
        <v>139.74</v>
      </c>
      <c r="G951" s="129">
        <v>134.41999999999999</v>
      </c>
      <c r="H951" s="127" t="s">
        <v>493</v>
      </c>
      <c r="I951" s="130">
        <v>41974</v>
      </c>
    </row>
    <row r="952" spans="1:9" ht="26.4">
      <c r="A952" s="111" t="e">
        <f>COUNTIF(#REF!,'CPU (2)'!B952)</f>
        <v>#REF!</v>
      </c>
      <c r="B952" s="131" t="s">
        <v>1575</v>
      </c>
      <c r="C952" s="132" t="s">
        <v>1576</v>
      </c>
      <c r="D952" s="131" t="s">
        <v>606</v>
      </c>
      <c r="E952" s="131" t="s">
        <v>6</v>
      </c>
      <c r="F952" s="133">
        <v>94.67</v>
      </c>
      <c r="G952" s="133">
        <v>89.35</v>
      </c>
      <c r="H952" s="131" t="s">
        <v>493</v>
      </c>
      <c r="I952" s="134">
        <v>41974</v>
      </c>
    </row>
    <row r="953" spans="1:9">
      <c r="A953" s="111" t="e">
        <f>COUNTIF(#REF!,'CPU (2)'!B953)</f>
        <v>#REF!</v>
      </c>
      <c r="B953" s="127">
        <v>72287</v>
      </c>
      <c r="C953" s="128" t="s">
        <v>1577</v>
      </c>
      <c r="D953" s="127" t="s">
        <v>732</v>
      </c>
      <c r="E953" s="127" t="s">
        <v>6</v>
      </c>
      <c r="F953" s="129">
        <v>198.13</v>
      </c>
      <c r="G953" s="129">
        <v>196.24</v>
      </c>
      <c r="H953" s="127" t="s">
        <v>493</v>
      </c>
      <c r="I953" s="130">
        <v>41974</v>
      </c>
    </row>
    <row r="954" spans="1:9">
      <c r="A954" s="111" t="e">
        <f>COUNTIF(#REF!,'CPU (2)'!B954)</f>
        <v>#REF!</v>
      </c>
      <c r="B954" s="131">
        <v>72288</v>
      </c>
      <c r="C954" s="132" t="s">
        <v>1578</v>
      </c>
      <c r="D954" s="131" t="s">
        <v>732</v>
      </c>
      <c r="E954" s="131" t="s">
        <v>6</v>
      </c>
      <c r="F954" s="133">
        <v>252.06</v>
      </c>
      <c r="G954" s="133">
        <v>249.95</v>
      </c>
      <c r="H954" s="131" t="s">
        <v>493</v>
      </c>
      <c r="I954" s="134">
        <v>41974</v>
      </c>
    </row>
    <row r="955" spans="1:9" ht="39.6">
      <c r="A955" s="111" t="e">
        <f>COUNTIF(#REF!,'CPU (2)'!B955)</f>
        <v>#REF!</v>
      </c>
      <c r="B955" s="127" t="s">
        <v>1579</v>
      </c>
      <c r="C955" s="128" t="s">
        <v>1580</v>
      </c>
      <c r="D955" s="127" t="s">
        <v>606</v>
      </c>
      <c r="E955" s="127" t="s">
        <v>6</v>
      </c>
      <c r="F955" s="129">
        <v>131.94999999999999</v>
      </c>
      <c r="G955" s="129">
        <v>127.61</v>
      </c>
      <c r="H955" s="127" t="s">
        <v>493</v>
      </c>
      <c r="I955" s="130">
        <v>41974</v>
      </c>
    </row>
    <row r="956" spans="1:9" ht="26.4">
      <c r="A956" s="111" t="e">
        <f>COUNTIF(#REF!,'CPU (2)'!B956)</f>
        <v>#REF!</v>
      </c>
      <c r="B956" s="131">
        <v>72289</v>
      </c>
      <c r="C956" s="132" t="s">
        <v>1581</v>
      </c>
      <c r="D956" s="131" t="s">
        <v>606</v>
      </c>
      <c r="E956" s="131" t="s">
        <v>6</v>
      </c>
      <c r="F956" s="133">
        <v>314.8</v>
      </c>
      <c r="G956" s="133">
        <v>296.91000000000003</v>
      </c>
      <c r="H956" s="131" t="s">
        <v>493</v>
      </c>
      <c r="I956" s="134">
        <v>41974</v>
      </c>
    </row>
    <row r="957" spans="1:9" ht="26.4">
      <c r="A957" s="111" t="e">
        <f>COUNTIF(#REF!,'CPU (2)'!B957)</f>
        <v>#REF!</v>
      </c>
      <c r="B957" s="127">
        <v>72290</v>
      </c>
      <c r="C957" s="128" t="s">
        <v>1582</v>
      </c>
      <c r="D957" s="127" t="s">
        <v>606</v>
      </c>
      <c r="E957" s="127" t="s">
        <v>6</v>
      </c>
      <c r="F957" s="129">
        <v>356.44</v>
      </c>
      <c r="G957" s="129">
        <v>336.7</v>
      </c>
      <c r="H957" s="127" t="s">
        <v>493</v>
      </c>
      <c r="I957" s="130">
        <v>41974</v>
      </c>
    </row>
    <row r="958" spans="1:9" ht="52.8">
      <c r="A958" s="111" t="e">
        <f>COUNTIF(#REF!,'CPU (2)'!B958)</f>
        <v>#REF!</v>
      </c>
      <c r="B958" s="131" t="s">
        <v>1583</v>
      </c>
      <c r="C958" s="132" t="s">
        <v>1584</v>
      </c>
      <c r="D958" s="131" t="s">
        <v>606</v>
      </c>
      <c r="E958" s="131" t="s">
        <v>6</v>
      </c>
      <c r="F958" s="133">
        <v>122.52</v>
      </c>
      <c r="G958" s="133">
        <v>116.28</v>
      </c>
      <c r="H958" s="131" t="s">
        <v>493</v>
      </c>
      <c r="I958" s="134">
        <v>41974</v>
      </c>
    </row>
    <row r="959" spans="1:9" ht="26.4">
      <c r="A959" s="111" t="e">
        <f>COUNTIF(#REF!,'CPU (2)'!B959)</f>
        <v>#REF!</v>
      </c>
      <c r="B959" s="127" t="s">
        <v>1585</v>
      </c>
      <c r="C959" s="128" t="s">
        <v>1586</v>
      </c>
      <c r="D959" s="127" t="s">
        <v>606</v>
      </c>
      <c r="E959" s="127" t="s">
        <v>6</v>
      </c>
      <c r="F959" s="129">
        <v>143.5</v>
      </c>
      <c r="G959" s="129">
        <v>136.79</v>
      </c>
      <c r="H959" s="127" t="s">
        <v>493</v>
      </c>
      <c r="I959" s="130">
        <v>41974</v>
      </c>
    </row>
    <row r="960" spans="1:9" ht="18" customHeight="1">
      <c r="A960" s="111" t="e">
        <f>COUNTIF(#REF!,'CPU (2)'!B960)</f>
        <v>#REF!</v>
      </c>
      <c r="B960" s="131">
        <v>83372</v>
      </c>
      <c r="C960" s="132" t="s">
        <v>1587</v>
      </c>
      <c r="D960" s="131" t="s">
        <v>273</v>
      </c>
      <c r="E960" s="131" t="s">
        <v>6</v>
      </c>
      <c r="F960" s="133">
        <v>597.62</v>
      </c>
      <c r="G960" s="133">
        <v>581.66</v>
      </c>
      <c r="H960" s="131" t="s">
        <v>493</v>
      </c>
      <c r="I960" s="134">
        <v>41974</v>
      </c>
    </row>
    <row r="961" spans="1:9" ht="18" customHeight="1">
      <c r="A961" s="111" t="e">
        <f>COUNTIF(#REF!,'CPU (2)'!B961)</f>
        <v>#REF!</v>
      </c>
      <c r="B961" s="127">
        <v>83443</v>
      </c>
      <c r="C961" s="128" t="s">
        <v>1588</v>
      </c>
      <c r="D961" s="127" t="s">
        <v>273</v>
      </c>
      <c r="E961" s="127" t="s">
        <v>6</v>
      </c>
      <c r="F961" s="129">
        <v>39.06</v>
      </c>
      <c r="G961" s="129">
        <v>36.9</v>
      </c>
      <c r="H961" s="127" t="s">
        <v>493</v>
      </c>
      <c r="I961" s="130">
        <v>41974</v>
      </c>
    </row>
    <row r="962" spans="1:9" ht="18" customHeight="1">
      <c r="A962" s="111" t="e">
        <f>COUNTIF(#REF!,'CPU (2)'!B962)</f>
        <v>#REF!</v>
      </c>
      <c r="B962" s="131">
        <v>83446</v>
      </c>
      <c r="C962" s="132" t="s">
        <v>1589</v>
      </c>
      <c r="D962" s="131" t="s">
        <v>273</v>
      </c>
      <c r="E962" s="131" t="s">
        <v>6</v>
      </c>
      <c r="F962" s="133">
        <v>127.33</v>
      </c>
      <c r="G962" s="133">
        <v>119.89</v>
      </c>
      <c r="H962" s="131" t="s">
        <v>493</v>
      </c>
      <c r="I962" s="134">
        <v>41974</v>
      </c>
    </row>
    <row r="963" spans="1:9" ht="18" customHeight="1">
      <c r="A963" s="111" t="e">
        <f>COUNTIF(#REF!,'CPU (2)'!B963)</f>
        <v>#REF!</v>
      </c>
      <c r="B963" s="127">
        <v>83447</v>
      </c>
      <c r="C963" s="128" t="s">
        <v>1590</v>
      </c>
      <c r="D963" s="127" t="s">
        <v>273</v>
      </c>
      <c r="E963" s="127" t="s">
        <v>6</v>
      </c>
      <c r="F963" s="129">
        <v>137.13</v>
      </c>
      <c r="G963" s="129">
        <v>129.06</v>
      </c>
      <c r="H963" s="127" t="s">
        <v>493</v>
      </c>
      <c r="I963" s="130">
        <v>41974</v>
      </c>
    </row>
    <row r="964" spans="1:9" ht="18" customHeight="1">
      <c r="A964" s="111" t="e">
        <f>COUNTIF(#REF!,'CPU (2)'!B964)</f>
        <v>#REF!</v>
      </c>
      <c r="B964" s="131">
        <v>83440</v>
      </c>
      <c r="C964" s="132" t="s">
        <v>1591</v>
      </c>
      <c r="D964" s="131" t="s">
        <v>273</v>
      </c>
      <c r="E964" s="131" t="s">
        <v>6</v>
      </c>
      <c r="F964" s="133">
        <v>5.27</v>
      </c>
      <c r="G964" s="133">
        <v>4.8600000000000003</v>
      </c>
      <c r="H964" s="131" t="s">
        <v>493</v>
      </c>
      <c r="I964" s="134">
        <v>41974</v>
      </c>
    </row>
    <row r="965" spans="1:9" ht="18" customHeight="1">
      <c r="A965" s="111" t="e">
        <f>COUNTIF(#REF!,'CPU (2)'!B965)</f>
        <v>#REF!</v>
      </c>
      <c r="B965" s="127">
        <v>83442</v>
      </c>
      <c r="C965" s="128" t="s">
        <v>1592</v>
      </c>
      <c r="D965" s="127" t="s">
        <v>273</v>
      </c>
      <c r="E965" s="127" t="s">
        <v>6</v>
      </c>
      <c r="F965" s="129">
        <v>6.01</v>
      </c>
      <c r="G965" s="129">
        <v>5.59</v>
      </c>
      <c r="H965" s="127" t="s">
        <v>493</v>
      </c>
      <c r="I965" s="130">
        <v>41974</v>
      </c>
    </row>
    <row r="966" spans="1:9" ht="18" customHeight="1">
      <c r="A966" s="111" t="e">
        <f>COUNTIF(#REF!,'CPU (2)'!B966)</f>
        <v>#REF!</v>
      </c>
      <c r="B966" s="131">
        <v>83449</v>
      </c>
      <c r="C966" s="132" t="s">
        <v>1593</v>
      </c>
      <c r="D966" s="131" t="s">
        <v>273</v>
      </c>
      <c r="E966" s="131" t="s">
        <v>6</v>
      </c>
      <c r="F966" s="133">
        <v>291.72000000000003</v>
      </c>
      <c r="G966" s="133">
        <v>274.69</v>
      </c>
      <c r="H966" s="131" t="s">
        <v>493</v>
      </c>
      <c r="I966" s="134">
        <v>41974</v>
      </c>
    </row>
    <row r="967" spans="1:9" ht="18" customHeight="1">
      <c r="A967" s="111" t="e">
        <f>COUNTIF(#REF!,'CPU (2)'!B967)</f>
        <v>#REF!</v>
      </c>
      <c r="B967" s="127">
        <v>83450</v>
      </c>
      <c r="C967" s="128" t="s">
        <v>1594</v>
      </c>
      <c r="D967" s="127" t="s">
        <v>273</v>
      </c>
      <c r="E967" s="127" t="s">
        <v>6</v>
      </c>
      <c r="F967" s="129">
        <v>348.27</v>
      </c>
      <c r="G967" s="129">
        <v>328.14</v>
      </c>
      <c r="H967" s="127" t="s">
        <v>493</v>
      </c>
      <c r="I967" s="130">
        <v>41974</v>
      </c>
    </row>
    <row r="968" spans="1:9" ht="26.4">
      <c r="A968" s="111" t="e">
        <f>COUNTIF(#REF!,'CPU (2)'!B968)</f>
        <v>#REF!</v>
      </c>
      <c r="B968" s="131">
        <v>83366</v>
      </c>
      <c r="C968" s="132" t="s">
        <v>1595</v>
      </c>
      <c r="D968" s="131" t="s">
        <v>732</v>
      </c>
      <c r="E968" s="131" t="s">
        <v>6</v>
      </c>
      <c r="F968" s="133">
        <v>45.69</v>
      </c>
      <c r="G968" s="133">
        <v>42.3</v>
      </c>
      <c r="H968" s="131" t="s">
        <v>493</v>
      </c>
      <c r="I968" s="134">
        <v>41974</v>
      </c>
    </row>
    <row r="969" spans="1:9" ht="26.4">
      <c r="A969" s="111" t="e">
        <f>COUNTIF(#REF!,'CPU (2)'!B969)</f>
        <v>#REF!</v>
      </c>
      <c r="B969" s="127">
        <v>83368</v>
      </c>
      <c r="C969" s="128" t="s">
        <v>1596</v>
      </c>
      <c r="D969" s="127" t="s">
        <v>732</v>
      </c>
      <c r="E969" s="127" t="s">
        <v>6</v>
      </c>
      <c r="F969" s="129">
        <v>1214.2</v>
      </c>
      <c r="G969" s="129">
        <v>1192.55</v>
      </c>
      <c r="H969" s="127" t="s">
        <v>493</v>
      </c>
      <c r="I969" s="130">
        <v>41974</v>
      </c>
    </row>
    <row r="970" spans="1:9" ht="26.4">
      <c r="A970" s="111" t="e">
        <f>COUNTIF(#REF!,'CPU (2)'!B970)</f>
        <v>#REF!</v>
      </c>
      <c r="B970" s="131">
        <v>83367</v>
      </c>
      <c r="C970" s="132" t="s">
        <v>1597</v>
      </c>
      <c r="D970" s="131" t="s">
        <v>732</v>
      </c>
      <c r="E970" s="131" t="s">
        <v>6</v>
      </c>
      <c r="F970" s="133">
        <v>334.34</v>
      </c>
      <c r="G970" s="133">
        <v>328.25</v>
      </c>
      <c r="H970" s="131" t="s">
        <v>493</v>
      </c>
      <c r="I970" s="134">
        <v>41974</v>
      </c>
    </row>
    <row r="971" spans="1:9" ht="16.5" customHeight="1">
      <c r="A971" s="111" t="e">
        <f>COUNTIF(#REF!,'CPU (2)'!B971)</f>
        <v>#REF!</v>
      </c>
      <c r="B971" s="127">
        <v>83388</v>
      </c>
      <c r="C971" s="128" t="s">
        <v>1598</v>
      </c>
      <c r="D971" s="127" t="s">
        <v>273</v>
      </c>
      <c r="E971" s="127" t="s">
        <v>6</v>
      </c>
      <c r="F971" s="129">
        <v>9.33</v>
      </c>
      <c r="G971" s="129">
        <v>8.92</v>
      </c>
      <c r="H971" s="127" t="s">
        <v>493</v>
      </c>
      <c r="I971" s="130">
        <v>41974</v>
      </c>
    </row>
    <row r="972" spans="1:9" ht="16.5" customHeight="1">
      <c r="A972" s="111" t="e">
        <f>COUNTIF(#REF!,'CPU (2)'!B972)</f>
        <v>#REF!</v>
      </c>
      <c r="B972" s="131">
        <v>83387</v>
      </c>
      <c r="C972" s="132" t="s">
        <v>1599</v>
      </c>
      <c r="D972" s="131" t="s">
        <v>273</v>
      </c>
      <c r="E972" s="131" t="s">
        <v>6</v>
      </c>
      <c r="F972" s="133">
        <v>6.07</v>
      </c>
      <c r="G972" s="133">
        <v>5.66</v>
      </c>
      <c r="H972" s="131" t="s">
        <v>493</v>
      </c>
      <c r="I972" s="134">
        <v>41974</v>
      </c>
    </row>
    <row r="973" spans="1:9" ht="16.5" customHeight="1">
      <c r="A973" s="111" t="e">
        <f>COUNTIF(#REF!,'CPU (2)'!B973)</f>
        <v>#REF!</v>
      </c>
      <c r="B973" s="127">
        <v>83386</v>
      </c>
      <c r="C973" s="128" t="s">
        <v>1600</v>
      </c>
      <c r="D973" s="127" t="s">
        <v>273</v>
      </c>
      <c r="E973" s="127" t="s">
        <v>6</v>
      </c>
      <c r="F973" s="129">
        <v>7.19</v>
      </c>
      <c r="G973" s="129">
        <v>6.78</v>
      </c>
      <c r="H973" s="127" t="s">
        <v>493</v>
      </c>
      <c r="I973" s="130">
        <v>41974</v>
      </c>
    </row>
    <row r="974" spans="1:9" ht="16.5" customHeight="1">
      <c r="A974" s="111" t="e">
        <f>COUNTIF(#REF!,'CPU (2)'!B974)</f>
        <v>#REF!</v>
      </c>
      <c r="B974" s="131">
        <v>83448</v>
      </c>
      <c r="C974" s="132" t="s">
        <v>1601</v>
      </c>
      <c r="D974" s="131" t="s">
        <v>273</v>
      </c>
      <c r="E974" s="131" t="s">
        <v>6</v>
      </c>
      <c r="F974" s="133">
        <v>206.92</v>
      </c>
      <c r="G974" s="133">
        <v>194.68</v>
      </c>
      <c r="H974" s="131" t="s">
        <v>493</v>
      </c>
      <c r="I974" s="134">
        <v>41974</v>
      </c>
    </row>
    <row r="975" spans="1:9" ht="16.5" customHeight="1">
      <c r="A975" s="111" t="e">
        <f>COUNTIF(#REF!,'CPU (2)'!B975)</f>
        <v>#REF!</v>
      </c>
      <c r="B975" s="127">
        <v>68066</v>
      </c>
      <c r="C975" s="128" t="s">
        <v>1602</v>
      </c>
      <c r="D975" s="127" t="s">
        <v>273</v>
      </c>
      <c r="E975" s="127" t="s">
        <v>6</v>
      </c>
      <c r="F975" s="129">
        <v>104.31</v>
      </c>
      <c r="G975" s="129">
        <v>100.74</v>
      </c>
      <c r="H975" s="127" t="s">
        <v>493</v>
      </c>
      <c r="I975" s="130">
        <v>41974</v>
      </c>
    </row>
    <row r="976" spans="1:9" ht="16.5" customHeight="1">
      <c r="A976" s="111" t="e">
        <f>COUNTIF(#REF!,'CPU (2)'!B976)</f>
        <v>#REF!</v>
      </c>
      <c r="B976" s="131">
        <v>88504</v>
      </c>
      <c r="C976" s="132" t="s">
        <v>1603</v>
      </c>
      <c r="D976" s="131" t="s">
        <v>606</v>
      </c>
      <c r="E976" s="131" t="s">
        <v>6</v>
      </c>
      <c r="F976" s="133">
        <v>471.18</v>
      </c>
      <c r="G976" s="133">
        <v>450.32</v>
      </c>
      <c r="H976" s="131" t="s">
        <v>493</v>
      </c>
      <c r="I976" s="134">
        <v>41974</v>
      </c>
    </row>
    <row r="977" spans="1:9" ht="16.5" customHeight="1">
      <c r="A977" s="111" t="e">
        <f>COUNTIF(#REF!,'CPU (2)'!B977)</f>
        <v>#REF!</v>
      </c>
      <c r="B977" s="127">
        <v>88503</v>
      </c>
      <c r="C977" s="128" t="s">
        <v>1604</v>
      </c>
      <c r="D977" s="127" t="s">
        <v>606</v>
      </c>
      <c r="E977" s="127" t="s">
        <v>6</v>
      </c>
      <c r="F977" s="129">
        <v>590.41999999999996</v>
      </c>
      <c r="G977" s="129">
        <v>569.55999999999995</v>
      </c>
      <c r="H977" s="127" t="s">
        <v>493</v>
      </c>
      <c r="I977" s="130">
        <v>41974</v>
      </c>
    </row>
    <row r="978" spans="1:9" ht="26.4">
      <c r="A978" s="111" t="e">
        <f>COUNTIF(#REF!,'CPU (2)'!B978)</f>
        <v>#REF!</v>
      </c>
      <c r="B978" s="131" t="s">
        <v>1605</v>
      </c>
      <c r="C978" s="132" t="s">
        <v>1606</v>
      </c>
      <c r="D978" s="131" t="s">
        <v>732</v>
      </c>
      <c r="E978" s="131" t="s">
        <v>6</v>
      </c>
      <c r="F978" s="133">
        <v>163.75</v>
      </c>
      <c r="G978" s="133">
        <v>156.65</v>
      </c>
      <c r="H978" s="131" t="s">
        <v>493</v>
      </c>
      <c r="I978" s="134">
        <v>41974</v>
      </c>
    </row>
    <row r="979" spans="1:9" ht="26.4">
      <c r="A979" s="111" t="e">
        <f>COUNTIF(#REF!,'CPU (2)'!B979)</f>
        <v>#REF!</v>
      </c>
      <c r="B979" s="127" t="s">
        <v>1607</v>
      </c>
      <c r="C979" s="128" t="s">
        <v>1608</v>
      </c>
      <c r="D979" s="127" t="s">
        <v>732</v>
      </c>
      <c r="E979" s="127" t="s">
        <v>6</v>
      </c>
      <c r="F979" s="129">
        <v>302.20999999999998</v>
      </c>
      <c r="G979" s="129">
        <v>289.99</v>
      </c>
      <c r="H979" s="127" t="s">
        <v>493</v>
      </c>
      <c r="I979" s="130">
        <v>41974</v>
      </c>
    </row>
    <row r="980" spans="1:9" ht="26.4">
      <c r="A980" s="111" t="e">
        <f>COUNTIF(#REF!,'CPU (2)'!B980)</f>
        <v>#REF!</v>
      </c>
      <c r="B980" s="131" t="s">
        <v>1609</v>
      </c>
      <c r="C980" s="132" t="s">
        <v>1610</v>
      </c>
      <c r="D980" s="131" t="s">
        <v>732</v>
      </c>
      <c r="E980" s="131" t="s">
        <v>6</v>
      </c>
      <c r="F980" s="133">
        <v>977.57</v>
      </c>
      <c r="G980" s="133">
        <v>960.12</v>
      </c>
      <c r="H980" s="131" t="s">
        <v>493</v>
      </c>
      <c r="I980" s="134">
        <v>41974</v>
      </c>
    </row>
    <row r="981" spans="1:9" ht="26.4">
      <c r="A981" s="111" t="e">
        <f>COUNTIF(#REF!,'CPU (2)'!B981)</f>
        <v>#REF!</v>
      </c>
      <c r="B981" s="127">
        <v>84849</v>
      </c>
      <c r="C981" s="128" t="s">
        <v>1611</v>
      </c>
      <c r="D981" s="127" t="s">
        <v>604</v>
      </c>
      <c r="E981" s="127" t="s">
        <v>6</v>
      </c>
      <c r="F981" s="129">
        <v>56.98</v>
      </c>
      <c r="G981" s="129">
        <v>54.77</v>
      </c>
      <c r="H981" s="127" t="s">
        <v>493</v>
      </c>
      <c r="I981" s="130">
        <v>41974</v>
      </c>
    </row>
    <row r="982" spans="1:9" ht="15.75" customHeight="1">
      <c r="A982" s="111" t="e">
        <f>COUNTIF(#REF!,'CPU (2)'!B982)</f>
        <v>#REF!</v>
      </c>
      <c r="B982" s="131">
        <v>83438</v>
      </c>
      <c r="C982" s="132" t="s">
        <v>1612</v>
      </c>
      <c r="D982" s="131" t="s">
        <v>273</v>
      </c>
      <c r="E982" s="131" t="s">
        <v>6</v>
      </c>
      <c r="F982" s="133">
        <v>6.37</v>
      </c>
      <c r="G982" s="133">
        <v>5.96</v>
      </c>
      <c r="H982" s="131" t="s">
        <v>493</v>
      </c>
      <c r="I982" s="134">
        <v>41974</v>
      </c>
    </row>
    <row r="983" spans="1:9" ht="15.75" customHeight="1">
      <c r="A983" s="111" t="e">
        <f>COUNTIF(#REF!,'CPU (2)'!B983)</f>
        <v>#REF!</v>
      </c>
      <c r="B983" s="127">
        <v>83439</v>
      </c>
      <c r="C983" s="128" t="s">
        <v>1613</v>
      </c>
      <c r="D983" s="127" t="s">
        <v>273</v>
      </c>
      <c r="E983" s="127" t="s">
        <v>6</v>
      </c>
      <c r="F983" s="129">
        <v>6.01</v>
      </c>
      <c r="G983" s="129">
        <v>5.59</v>
      </c>
      <c r="H983" s="127" t="s">
        <v>493</v>
      </c>
      <c r="I983" s="130">
        <v>41974</v>
      </c>
    </row>
    <row r="984" spans="1:9" ht="14.25" customHeight="1">
      <c r="A984" s="111" t="e">
        <f>COUNTIF(#REF!,'CPU (2)'!B984)</f>
        <v>#REF!</v>
      </c>
      <c r="B984" s="131" t="s">
        <v>1614</v>
      </c>
      <c r="C984" s="132" t="s">
        <v>1615</v>
      </c>
      <c r="D984" s="131" t="s">
        <v>1616</v>
      </c>
      <c r="E984" s="131" t="s">
        <v>6</v>
      </c>
      <c r="F984" s="133">
        <v>126.69</v>
      </c>
      <c r="G984" s="133">
        <v>118.7</v>
      </c>
      <c r="H984" s="131" t="s">
        <v>493</v>
      </c>
      <c r="I984" s="134">
        <v>41974</v>
      </c>
    </row>
    <row r="985" spans="1:9" ht="52.8">
      <c r="A985" s="111" t="e">
        <f>COUNTIF(#REF!,'CPU (2)'!B985)</f>
        <v>#REF!</v>
      </c>
      <c r="B985" s="127">
        <v>73714</v>
      </c>
      <c r="C985" s="128" t="s">
        <v>1617</v>
      </c>
      <c r="D985" s="127" t="s">
        <v>246</v>
      </c>
      <c r="E985" s="127" t="s">
        <v>6</v>
      </c>
      <c r="F985" s="129">
        <v>1347.99</v>
      </c>
      <c r="G985" s="129">
        <v>1303.77</v>
      </c>
      <c r="H985" s="127" t="s">
        <v>493</v>
      </c>
      <c r="I985" s="130">
        <v>41974</v>
      </c>
    </row>
    <row r="986" spans="1:9" ht="26.4">
      <c r="A986" s="111" t="e">
        <f>COUNTIF(#REF!,'CPU (2)'!B986)</f>
        <v>#REF!</v>
      </c>
      <c r="B986" s="131">
        <v>89482</v>
      </c>
      <c r="C986" s="132" t="s">
        <v>1618</v>
      </c>
      <c r="D986" s="131" t="s">
        <v>606</v>
      </c>
      <c r="E986" s="131" t="s">
        <v>6</v>
      </c>
      <c r="F986" s="133">
        <v>15.92</v>
      </c>
      <c r="G986" s="133">
        <v>15.54</v>
      </c>
      <c r="H986" s="131" t="s">
        <v>493</v>
      </c>
      <c r="I986" s="134">
        <v>41974</v>
      </c>
    </row>
    <row r="987" spans="1:9" ht="39.6">
      <c r="A987" s="111" t="e">
        <f>COUNTIF(#REF!,'CPU (2)'!B987)</f>
        <v>#REF!</v>
      </c>
      <c r="B987" s="127">
        <v>89707</v>
      </c>
      <c r="C987" s="128" t="s">
        <v>1619</v>
      </c>
      <c r="D987" s="127" t="s">
        <v>606</v>
      </c>
      <c r="E987" s="127" t="s">
        <v>6</v>
      </c>
      <c r="F987" s="129">
        <v>19.23</v>
      </c>
      <c r="G987" s="129">
        <v>18.55</v>
      </c>
      <c r="H987" s="127" t="s">
        <v>493</v>
      </c>
      <c r="I987" s="130">
        <v>41974</v>
      </c>
    </row>
    <row r="988" spans="1:9" ht="26.4">
      <c r="A988" s="111" t="e">
        <f>COUNTIF(#REF!,'CPU (2)'!B988)</f>
        <v>#REF!</v>
      </c>
      <c r="B988" s="131">
        <v>89491</v>
      </c>
      <c r="C988" s="132" t="s">
        <v>1620</v>
      </c>
      <c r="D988" s="131" t="s">
        <v>606</v>
      </c>
      <c r="E988" s="131" t="s">
        <v>6</v>
      </c>
      <c r="F988" s="133">
        <v>39.03</v>
      </c>
      <c r="G988" s="133">
        <v>38.46</v>
      </c>
      <c r="H988" s="131" t="s">
        <v>493</v>
      </c>
      <c r="I988" s="134">
        <v>41974</v>
      </c>
    </row>
    <row r="989" spans="1:9" ht="39.6">
      <c r="A989" s="111" t="e">
        <f>COUNTIF(#REF!,'CPU (2)'!B989)</f>
        <v>#REF!</v>
      </c>
      <c r="B989" s="127">
        <v>89708</v>
      </c>
      <c r="C989" s="128" t="s">
        <v>1621</v>
      </c>
      <c r="D989" s="127" t="s">
        <v>606</v>
      </c>
      <c r="E989" s="127" t="s">
        <v>6</v>
      </c>
      <c r="F989" s="129">
        <v>43.57</v>
      </c>
      <c r="G989" s="129">
        <v>42.54</v>
      </c>
      <c r="H989" s="127" t="s">
        <v>493</v>
      </c>
      <c r="I989" s="130">
        <v>41974</v>
      </c>
    </row>
    <row r="990" spans="1:9" ht="26.4">
      <c r="A990" s="111" t="e">
        <f>COUNTIF(#REF!,'CPU (2)'!B990)</f>
        <v>#REF!</v>
      </c>
      <c r="B990" s="131">
        <v>85014</v>
      </c>
      <c r="C990" s="132" t="s">
        <v>1622</v>
      </c>
      <c r="D990" s="131" t="s">
        <v>604</v>
      </c>
      <c r="E990" s="131" t="s">
        <v>492</v>
      </c>
      <c r="F990" s="133">
        <v>380.72</v>
      </c>
      <c r="G990" s="133">
        <v>375.41</v>
      </c>
      <c r="H990" s="131" t="s">
        <v>493</v>
      </c>
      <c r="I990" s="134">
        <v>41974</v>
      </c>
    </row>
    <row r="991" spans="1:9" ht="26.4">
      <c r="A991" s="111" t="e">
        <f>COUNTIF(#REF!,'CPU (2)'!B991)</f>
        <v>#REF!</v>
      </c>
      <c r="B991" s="127">
        <v>85010</v>
      </c>
      <c r="C991" s="128" t="s">
        <v>1623</v>
      </c>
      <c r="D991" s="127" t="s">
        <v>604</v>
      </c>
      <c r="E991" s="127" t="s">
        <v>492</v>
      </c>
      <c r="F991" s="129">
        <v>313.69</v>
      </c>
      <c r="G991" s="129">
        <v>310.62</v>
      </c>
      <c r="H991" s="127" t="s">
        <v>493</v>
      </c>
      <c r="I991" s="130">
        <v>41974</v>
      </c>
    </row>
    <row r="992" spans="1:9">
      <c r="A992" s="111" t="e">
        <f>COUNTIF(#REF!,'CPU (2)'!B992)</f>
        <v>#REF!</v>
      </c>
      <c r="B992" s="131">
        <v>88259</v>
      </c>
      <c r="C992" s="132" t="s">
        <v>1624</v>
      </c>
      <c r="D992" s="131" t="s">
        <v>246</v>
      </c>
      <c r="E992" s="131" t="s">
        <v>231</v>
      </c>
      <c r="F992" s="133">
        <v>14.6</v>
      </c>
      <c r="G992" s="133">
        <v>13.15</v>
      </c>
      <c r="H992" s="131" t="s">
        <v>493</v>
      </c>
      <c r="I992" s="134">
        <v>41974</v>
      </c>
    </row>
    <row r="993" spans="1:9">
      <c r="A993" s="111" t="e">
        <f>COUNTIF(#REF!,'CPU (2)'!B993)</f>
        <v>#REF!</v>
      </c>
      <c r="B993" s="127">
        <v>88260</v>
      </c>
      <c r="C993" s="128" t="s">
        <v>1625</v>
      </c>
      <c r="D993" s="127" t="s">
        <v>246</v>
      </c>
      <c r="E993" s="127" t="s">
        <v>231</v>
      </c>
      <c r="F993" s="129">
        <v>14.42</v>
      </c>
      <c r="G993" s="129">
        <v>12.99</v>
      </c>
      <c r="H993" s="127" t="s">
        <v>493</v>
      </c>
      <c r="I993" s="130">
        <v>41974</v>
      </c>
    </row>
    <row r="994" spans="1:9" ht="39.6">
      <c r="A994" s="111" t="e">
        <f>COUNTIF(#REF!,'CPU (2)'!B994)</f>
        <v>#REF!</v>
      </c>
      <c r="B994" s="131">
        <v>84044</v>
      </c>
      <c r="C994" s="132" t="s">
        <v>1626</v>
      </c>
      <c r="D994" s="131" t="s">
        <v>542</v>
      </c>
      <c r="E994" s="131" t="s">
        <v>207</v>
      </c>
      <c r="F994" s="133">
        <v>46.21</v>
      </c>
      <c r="G994" s="133">
        <v>45.02</v>
      </c>
      <c r="H994" s="131" t="s">
        <v>493</v>
      </c>
      <c r="I994" s="134">
        <v>41974</v>
      </c>
    </row>
    <row r="995" spans="1:9">
      <c r="A995" s="111" t="e">
        <f>COUNTIF(#REF!,'CPU (2)'!B995)</f>
        <v>#REF!</v>
      </c>
      <c r="B995" s="127">
        <v>84046</v>
      </c>
      <c r="C995" s="128" t="s">
        <v>1627</v>
      </c>
      <c r="D995" s="127" t="s">
        <v>542</v>
      </c>
      <c r="E995" s="127" t="s">
        <v>207</v>
      </c>
      <c r="F995" s="129">
        <v>9.83</v>
      </c>
      <c r="G995" s="129">
        <v>9.6300000000000008</v>
      </c>
      <c r="H995" s="127" t="s">
        <v>493</v>
      </c>
      <c r="I995" s="130">
        <v>41974</v>
      </c>
    </row>
    <row r="996" spans="1:9" ht="39.6">
      <c r="A996" s="111" t="e">
        <f>COUNTIF(#REF!,'CPU (2)'!B996)</f>
        <v>#REF!</v>
      </c>
      <c r="B996" s="131">
        <v>84043</v>
      </c>
      <c r="C996" s="132" t="s">
        <v>1628</v>
      </c>
      <c r="D996" s="131" t="s">
        <v>542</v>
      </c>
      <c r="E996" s="131" t="s">
        <v>207</v>
      </c>
      <c r="F996" s="133">
        <v>106.82</v>
      </c>
      <c r="G996" s="133">
        <v>99.63</v>
      </c>
      <c r="H996" s="131" t="s">
        <v>493</v>
      </c>
      <c r="I996" s="134">
        <v>41974</v>
      </c>
    </row>
    <row r="997" spans="1:9" ht="39.6">
      <c r="A997" s="111" t="e">
        <f>COUNTIF(#REF!,'CPU (2)'!B997)</f>
        <v>#REF!</v>
      </c>
      <c r="B997" s="127">
        <v>84042</v>
      </c>
      <c r="C997" s="128" t="s">
        <v>1629</v>
      </c>
      <c r="D997" s="127" t="s">
        <v>542</v>
      </c>
      <c r="E997" s="127" t="s">
        <v>207</v>
      </c>
      <c r="F997" s="129">
        <v>118.42</v>
      </c>
      <c r="G997" s="129">
        <v>110.49</v>
      </c>
      <c r="H997" s="127" t="s">
        <v>493</v>
      </c>
      <c r="I997" s="130">
        <v>41974</v>
      </c>
    </row>
    <row r="998" spans="1:9" ht="12.75" customHeight="1">
      <c r="A998" s="111" t="e">
        <f>COUNTIF(#REF!,'CPU (2)'!B998)</f>
        <v>#REF!</v>
      </c>
      <c r="B998" s="131">
        <v>72104</v>
      </c>
      <c r="C998" s="132" t="s">
        <v>1630</v>
      </c>
      <c r="D998" s="131" t="s">
        <v>542</v>
      </c>
      <c r="E998" s="131" t="s">
        <v>207</v>
      </c>
      <c r="F998" s="133">
        <v>28.45</v>
      </c>
      <c r="G998" s="133">
        <v>27.59</v>
      </c>
      <c r="H998" s="131" t="s">
        <v>493</v>
      </c>
      <c r="I998" s="134">
        <v>41974</v>
      </c>
    </row>
    <row r="999" spans="1:9" ht="12.75" customHeight="1">
      <c r="A999" s="111" t="e">
        <f>COUNTIF(#REF!,'CPU (2)'!B999)</f>
        <v>#REF!</v>
      </c>
      <c r="B999" s="127">
        <v>72105</v>
      </c>
      <c r="C999" s="128" t="s">
        <v>1631</v>
      </c>
      <c r="D999" s="127" t="s">
        <v>542</v>
      </c>
      <c r="E999" s="127" t="s">
        <v>207</v>
      </c>
      <c r="F999" s="129">
        <v>42.89</v>
      </c>
      <c r="G999" s="129">
        <v>41.53</v>
      </c>
      <c r="H999" s="127" t="s">
        <v>493</v>
      </c>
      <c r="I999" s="130">
        <v>41974</v>
      </c>
    </row>
    <row r="1000" spans="1:9" ht="12.75" customHeight="1">
      <c r="A1000" s="111" t="e">
        <f>COUNTIF(#REF!,'CPU (2)'!B1000)</f>
        <v>#REF!</v>
      </c>
      <c r="B1000" s="131" t="s">
        <v>1632</v>
      </c>
      <c r="C1000" s="132" t="s">
        <v>1633</v>
      </c>
      <c r="D1000" s="131" t="s">
        <v>632</v>
      </c>
      <c r="E1000" s="131" t="s">
        <v>207</v>
      </c>
      <c r="F1000" s="133">
        <v>38.6</v>
      </c>
      <c r="G1000" s="133">
        <v>37.47</v>
      </c>
      <c r="H1000" s="131" t="s">
        <v>493</v>
      </c>
      <c r="I1000" s="134">
        <v>41974</v>
      </c>
    </row>
    <row r="1001" spans="1:9" ht="12.75" customHeight="1">
      <c r="A1001" s="111" t="e">
        <f>COUNTIF(#REF!,'CPU (2)'!B1001)</f>
        <v>#REF!</v>
      </c>
      <c r="B1001" s="127" t="s">
        <v>1634</v>
      </c>
      <c r="C1001" s="128" t="s">
        <v>1635</v>
      </c>
      <c r="D1001" s="127" t="s">
        <v>632</v>
      </c>
      <c r="E1001" s="127" t="s">
        <v>207</v>
      </c>
      <c r="F1001" s="129">
        <v>60.07</v>
      </c>
      <c r="G1001" s="129">
        <v>58.07</v>
      </c>
      <c r="H1001" s="127" t="s">
        <v>493</v>
      </c>
      <c r="I1001" s="130">
        <v>41974</v>
      </c>
    </row>
    <row r="1002" spans="1:9" ht="12.75" customHeight="1">
      <c r="A1002" s="111" t="e">
        <f>COUNTIF(#REF!,'CPU (2)'!B1002)</f>
        <v>#REF!</v>
      </c>
      <c r="B1002" s="131" t="s">
        <v>1636</v>
      </c>
      <c r="C1002" s="132" t="s">
        <v>1637</v>
      </c>
      <c r="D1002" s="131" t="s">
        <v>632</v>
      </c>
      <c r="E1002" s="131" t="s">
        <v>207</v>
      </c>
      <c r="F1002" s="133">
        <v>74.92</v>
      </c>
      <c r="G1002" s="133">
        <v>72.64</v>
      </c>
      <c r="H1002" s="131" t="s">
        <v>493</v>
      </c>
      <c r="I1002" s="134">
        <v>41974</v>
      </c>
    </row>
    <row r="1003" spans="1:9" ht="12.75" customHeight="1">
      <c r="A1003" s="111" t="e">
        <f>COUNTIF(#REF!,'CPU (2)'!B1003)</f>
        <v>#REF!</v>
      </c>
      <c r="B1003" s="127" t="s">
        <v>1638</v>
      </c>
      <c r="C1003" s="128" t="s">
        <v>1639</v>
      </c>
      <c r="D1003" s="127" t="s">
        <v>632</v>
      </c>
      <c r="E1003" s="127" t="s">
        <v>207</v>
      </c>
      <c r="F1003" s="129">
        <v>24.03</v>
      </c>
      <c r="G1003" s="129">
        <v>23.27</v>
      </c>
      <c r="H1003" s="127" t="s">
        <v>493</v>
      </c>
      <c r="I1003" s="130">
        <v>41974</v>
      </c>
    </row>
    <row r="1004" spans="1:9" ht="12.75" customHeight="1">
      <c r="A1004" s="111" t="e">
        <f>COUNTIF(#REF!,'CPU (2)'!B1004)</f>
        <v>#REF!</v>
      </c>
      <c r="B1004" s="131" t="s">
        <v>1640</v>
      </c>
      <c r="C1004" s="132" t="s">
        <v>1641</v>
      </c>
      <c r="D1004" s="131" t="s">
        <v>632</v>
      </c>
      <c r="E1004" s="131" t="s">
        <v>207</v>
      </c>
      <c r="F1004" s="133">
        <v>30</v>
      </c>
      <c r="G1004" s="133">
        <v>29.05</v>
      </c>
      <c r="H1004" s="131" t="s">
        <v>493</v>
      </c>
      <c r="I1004" s="134">
        <v>41974</v>
      </c>
    </row>
    <row r="1005" spans="1:9" ht="12.75" customHeight="1">
      <c r="A1005" s="111" t="e">
        <f>COUNTIF(#REF!,'CPU (2)'!B1005)</f>
        <v>#REF!</v>
      </c>
      <c r="B1005" s="127">
        <v>83689</v>
      </c>
      <c r="C1005" s="128" t="s">
        <v>1642</v>
      </c>
      <c r="D1005" s="127" t="s">
        <v>632</v>
      </c>
      <c r="E1005" s="127" t="s">
        <v>207</v>
      </c>
      <c r="F1005" s="129">
        <v>33.549999999999997</v>
      </c>
      <c r="G1005" s="129">
        <v>32.42</v>
      </c>
      <c r="H1005" s="127" t="s">
        <v>493</v>
      </c>
      <c r="I1005" s="130">
        <v>41974</v>
      </c>
    </row>
    <row r="1006" spans="1:9" ht="39.6">
      <c r="A1006" s="111" t="e">
        <f>COUNTIF(#REF!,'CPU (2)'!B1006)</f>
        <v>#REF!</v>
      </c>
      <c r="B1006" s="131">
        <v>83685</v>
      </c>
      <c r="C1006" s="132" t="s">
        <v>1643</v>
      </c>
      <c r="D1006" s="131" t="s">
        <v>632</v>
      </c>
      <c r="E1006" s="131" t="s">
        <v>207</v>
      </c>
      <c r="F1006" s="133">
        <v>54.9</v>
      </c>
      <c r="G1006" s="133">
        <v>53.49</v>
      </c>
      <c r="H1006" s="131" t="s">
        <v>493</v>
      </c>
      <c r="I1006" s="134">
        <v>41974</v>
      </c>
    </row>
    <row r="1007" spans="1:9" ht="39.6">
      <c r="A1007" s="111" t="e">
        <f>COUNTIF(#REF!,'CPU (2)'!B1007)</f>
        <v>#REF!</v>
      </c>
      <c r="B1007" s="127">
        <v>83684</v>
      </c>
      <c r="C1007" s="128" t="s">
        <v>1644</v>
      </c>
      <c r="D1007" s="127" t="s">
        <v>632</v>
      </c>
      <c r="E1007" s="127" t="s">
        <v>207</v>
      </c>
      <c r="F1007" s="129">
        <v>31.39</v>
      </c>
      <c r="G1007" s="129">
        <v>30.64</v>
      </c>
      <c r="H1007" s="127" t="s">
        <v>493</v>
      </c>
      <c r="I1007" s="130">
        <v>41974</v>
      </c>
    </row>
    <row r="1008" spans="1:9" ht="39.6">
      <c r="A1008" s="111" t="e">
        <f>COUNTIF(#REF!,'CPU (2)'!B1008)</f>
        <v>#REF!</v>
      </c>
      <c r="B1008" s="131">
        <v>83686</v>
      </c>
      <c r="C1008" s="132" t="s">
        <v>1645</v>
      </c>
      <c r="D1008" s="131" t="s">
        <v>632</v>
      </c>
      <c r="E1008" s="131" t="s">
        <v>207</v>
      </c>
      <c r="F1008" s="133">
        <v>34.35</v>
      </c>
      <c r="G1008" s="133">
        <v>33.69</v>
      </c>
      <c r="H1008" s="131" t="s">
        <v>493</v>
      </c>
      <c r="I1008" s="134">
        <v>41974</v>
      </c>
    </row>
    <row r="1009" spans="1:9" ht="39.6">
      <c r="A1009" s="111" t="e">
        <f>COUNTIF(#REF!,'CPU (2)'!B1009)</f>
        <v>#REF!</v>
      </c>
      <c r="B1009" s="127">
        <v>83687</v>
      </c>
      <c r="C1009" s="128" t="s">
        <v>1646</v>
      </c>
      <c r="D1009" s="127" t="s">
        <v>632</v>
      </c>
      <c r="E1009" s="127" t="s">
        <v>207</v>
      </c>
      <c r="F1009" s="129">
        <v>26.25</v>
      </c>
      <c r="G1009" s="129">
        <v>25.6</v>
      </c>
      <c r="H1009" s="127" t="s">
        <v>493</v>
      </c>
      <c r="I1009" s="130">
        <v>41974</v>
      </c>
    </row>
    <row r="1010" spans="1:9" ht="14.25" customHeight="1">
      <c r="A1010" s="111" t="e">
        <f>COUNTIF(#REF!,'CPU (2)'!B1010)</f>
        <v>#REF!</v>
      </c>
      <c r="B1010" s="131">
        <v>83667</v>
      </c>
      <c r="C1010" s="132" t="s">
        <v>1647</v>
      </c>
      <c r="D1010" s="131" t="s">
        <v>632</v>
      </c>
      <c r="E1010" s="131" t="s">
        <v>519</v>
      </c>
      <c r="F1010" s="133">
        <v>92.99</v>
      </c>
      <c r="G1010" s="133">
        <v>90.25</v>
      </c>
      <c r="H1010" s="131" t="s">
        <v>493</v>
      </c>
      <c r="I1010" s="134">
        <v>41974</v>
      </c>
    </row>
    <row r="1011" spans="1:9" ht="14.25" customHeight="1">
      <c r="A1011" s="111" t="e">
        <f>COUNTIF(#REF!,'CPU (2)'!B1011)</f>
        <v>#REF!</v>
      </c>
      <c r="B1011" s="127">
        <v>83668</v>
      </c>
      <c r="C1011" s="128" t="s">
        <v>1648</v>
      </c>
      <c r="D1011" s="127" t="s">
        <v>632</v>
      </c>
      <c r="E1011" s="127" t="s">
        <v>519</v>
      </c>
      <c r="F1011" s="129">
        <v>145.24</v>
      </c>
      <c r="G1011" s="129">
        <v>142.5</v>
      </c>
      <c r="H1011" s="127" t="s">
        <v>493</v>
      </c>
      <c r="I1011" s="130">
        <v>41974</v>
      </c>
    </row>
    <row r="1012" spans="1:9" ht="14.25" customHeight="1">
      <c r="A1012" s="111" t="e">
        <f>COUNTIF(#REF!,'CPU (2)'!B1012)</f>
        <v>#REF!</v>
      </c>
      <c r="B1012" s="131" t="s">
        <v>1649</v>
      </c>
      <c r="C1012" s="132" t="s">
        <v>1650</v>
      </c>
      <c r="D1012" s="131" t="s">
        <v>632</v>
      </c>
      <c r="E1012" s="131" t="s">
        <v>519</v>
      </c>
      <c r="F1012" s="133">
        <v>145.85</v>
      </c>
      <c r="G1012" s="133">
        <v>143.05000000000001</v>
      </c>
      <c r="H1012" s="131" t="s">
        <v>493</v>
      </c>
      <c r="I1012" s="134">
        <v>41974</v>
      </c>
    </row>
    <row r="1013" spans="1:9" ht="14.25" customHeight="1">
      <c r="A1013" s="111" t="e">
        <f>COUNTIF(#REF!,'CPU (2)'!B1013)</f>
        <v>#REF!</v>
      </c>
      <c r="B1013" s="127">
        <v>83683</v>
      </c>
      <c r="C1013" s="128" t="s">
        <v>1651</v>
      </c>
      <c r="D1013" s="127" t="s">
        <v>632</v>
      </c>
      <c r="E1013" s="127" t="s">
        <v>519</v>
      </c>
      <c r="F1013" s="129">
        <v>162.96</v>
      </c>
      <c r="G1013" s="129">
        <v>159.6</v>
      </c>
      <c r="H1013" s="127" t="s">
        <v>493</v>
      </c>
      <c r="I1013" s="130">
        <v>41974</v>
      </c>
    </row>
    <row r="1014" spans="1:9" ht="14.25" customHeight="1">
      <c r="A1014" s="111" t="e">
        <f>COUNTIF(#REF!,'CPU (2)'!B1014)</f>
        <v>#REF!</v>
      </c>
      <c r="B1014" s="131">
        <v>83682</v>
      </c>
      <c r="C1014" s="132" t="s">
        <v>1652</v>
      </c>
      <c r="D1014" s="131" t="s">
        <v>632</v>
      </c>
      <c r="E1014" s="131" t="s">
        <v>519</v>
      </c>
      <c r="F1014" s="133">
        <v>152.44999999999999</v>
      </c>
      <c r="G1014" s="133">
        <v>149.65</v>
      </c>
      <c r="H1014" s="131" t="s">
        <v>493</v>
      </c>
      <c r="I1014" s="134">
        <v>41974</v>
      </c>
    </row>
    <row r="1015" spans="1:9" ht="14.25" customHeight="1">
      <c r="A1015" s="111" t="e">
        <f>COUNTIF(#REF!,'CPU (2)'!B1015)</f>
        <v>#REF!</v>
      </c>
      <c r="B1015" s="127">
        <v>73306</v>
      </c>
      <c r="C1015" s="128" t="s">
        <v>1653</v>
      </c>
      <c r="D1015" s="127" t="s">
        <v>248</v>
      </c>
      <c r="E1015" s="127" t="s">
        <v>231</v>
      </c>
      <c r="F1015" s="129">
        <v>94.37</v>
      </c>
      <c r="G1015" s="129">
        <v>92.67</v>
      </c>
      <c r="H1015" s="127" t="s">
        <v>493</v>
      </c>
      <c r="I1015" s="130">
        <v>41974</v>
      </c>
    </row>
    <row r="1016" spans="1:9" ht="14.25" customHeight="1">
      <c r="A1016" s="111" t="e">
        <f>COUNTIF(#REF!,'CPU (2)'!B1016)</f>
        <v>#REF!</v>
      </c>
      <c r="B1016" s="131">
        <v>73326</v>
      </c>
      <c r="C1016" s="132" t="s">
        <v>1654</v>
      </c>
      <c r="D1016" s="131" t="s">
        <v>248</v>
      </c>
      <c r="E1016" s="131" t="s">
        <v>231</v>
      </c>
      <c r="F1016" s="133">
        <v>33.79</v>
      </c>
      <c r="G1016" s="133">
        <v>32.1</v>
      </c>
      <c r="H1016" s="131" t="s">
        <v>493</v>
      </c>
      <c r="I1016" s="134">
        <v>41974</v>
      </c>
    </row>
    <row r="1017" spans="1:9" ht="14.25" customHeight="1">
      <c r="A1017" s="111" t="e">
        <f>COUNTIF(#REF!,'CPU (2)'!B1017)</f>
        <v>#REF!</v>
      </c>
      <c r="B1017" s="127">
        <v>53792</v>
      </c>
      <c r="C1017" s="128" t="s">
        <v>1655</v>
      </c>
      <c r="D1017" s="127" t="s">
        <v>248</v>
      </c>
      <c r="E1017" s="127" t="s">
        <v>231</v>
      </c>
      <c r="F1017" s="129">
        <v>65.52</v>
      </c>
      <c r="G1017" s="129">
        <v>65.52</v>
      </c>
      <c r="H1017" s="127" t="s">
        <v>493</v>
      </c>
      <c r="I1017" s="130">
        <v>41974</v>
      </c>
    </row>
    <row r="1018" spans="1:9" ht="14.25" customHeight="1">
      <c r="A1018" s="111" t="e">
        <f>COUNTIF(#REF!,'CPU (2)'!B1018)</f>
        <v>#REF!</v>
      </c>
      <c r="B1018" s="131">
        <v>53793</v>
      </c>
      <c r="C1018" s="132" t="s">
        <v>1656</v>
      </c>
      <c r="D1018" s="131" t="s">
        <v>248</v>
      </c>
      <c r="E1018" s="131" t="s">
        <v>231</v>
      </c>
      <c r="F1018" s="133">
        <v>12.95</v>
      </c>
      <c r="G1018" s="133">
        <v>11.47</v>
      </c>
      <c r="H1018" s="131" t="s">
        <v>493</v>
      </c>
      <c r="I1018" s="134">
        <v>41974</v>
      </c>
    </row>
    <row r="1019" spans="1:9" ht="14.25" customHeight="1">
      <c r="A1019" s="111" t="e">
        <f>COUNTIF(#REF!,'CPU (2)'!B1019)</f>
        <v>#REF!</v>
      </c>
      <c r="B1019" s="127">
        <v>53881</v>
      </c>
      <c r="C1019" s="128" t="s">
        <v>1657</v>
      </c>
      <c r="D1019" s="127" t="s">
        <v>248</v>
      </c>
      <c r="E1019" s="127" t="s">
        <v>231</v>
      </c>
      <c r="F1019" s="129">
        <v>30.02</v>
      </c>
      <c r="G1019" s="129">
        <v>30.02</v>
      </c>
      <c r="H1019" s="127" t="s">
        <v>493</v>
      </c>
      <c r="I1019" s="130">
        <v>41974</v>
      </c>
    </row>
    <row r="1020" spans="1:9" ht="14.25" customHeight="1">
      <c r="A1020" s="111" t="e">
        <f>COUNTIF(#REF!,'CPU (2)'!B1020)</f>
        <v>#REF!</v>
      </c>
      <c r="B1020" s="131">
        <v>6174</v>
      </c>
      <c r="C1020" s="132" t="s">
        <v>1658</v>
      </c>
      <c r="D1020" s="131" t="s">
        <v>248</v>
      </c>
      <c r="E1020" s="131" t="s">
        <v>249</v>
      </c>
      <c r="F1020" s="133">
        <v>136.65</v>
      </c>
      <c r="G1020" s="133">
        <v>136.63999999999999</v>
      </c>
      <c r="H1020" s="131" t="s">
        <v>493</v>
      </c>
      <c r="I1020" s="134">
        <v>41974</v>
      </c>
    </row>
    <row r="1021" spans="1:9" ht="14.25" customHeight="1">
      <c r="A1021" s="111" t="e">
        <f>COUNTIF(#REF!,'CPU (2)'!B1021)</f>
        <v>#REF!</v>
      </c>
      <c r="B1021" s="127">
        <v>6175</v>
      </c>
      <c r="C1021" s="128" t="s">
        <v>1659</v>
      </c>
      <c r="D1021" s="127" t="s">
        <v>248</v>
      </c>
      <c r="E1021" s="127" t="s">
        <v>254</v>
      </c>
      <c r="F1021" s="129">
        <v>39.6</v>
      </c>
      <c r="G1021" s="129">
        <v>39.590000000000003</v>
      </c>
      <c r="H1021" s="127" t="s">
        <v>493</v>
      </c>
      <c r="I1021" s="130">
        <v>41974</v>
      </c>
    </row>
    <row r="1022" spans="1:9" ht="14.25" customHeight="1">
      <c r="A1022" s="111" t="e">
        <f>COUNTIF(#REF!,'CPU (2)'!B1022)</f>
        <v>#REF!</v>
      </c>
      <c r="B1022" s="131">
        <v>67826</v>
      </c>
      <c r="C1022" s="132" t="s">
        <v>1660</v>
      </c>
      <c r="D1022" s="131" t="s">
        <v>248</v>
      </c>
      <c r="E1022" s="131" t="s">
        <v>249</v>
      </c>
      <c r="F1022" s="133">
        <v>130</v>
      </c>
      <c r="G1022" s="133">
        <v>128.52000000000001</v>
      </c>
      <c r="H1022" s="131" t="s">
        <v>493</v>
      </c>
      <c r="I1022" s="134">
        <v>41974</v>
      </c>
    </row>
    <row r="1023" spans="1:9" ht="14.25" customHeight="1">
      <c r="A1023" s="111" t="e">
        <f>COUNTIF(#REF!,'CPU (2)'!B1023)</f>
        <v>#REF!</v>
      </c>
      <c r="B1023" s="127">
        <v>84151</v>
      </c>
      <c r="C1023" s="128" t="s">
        <v>1661</v>
      </c>
      <c r="D1023" s="127" t="s">
        <v>248</v>
      </c>
      <c r="E1023" s="127" t="s">
        <v>249</v>
      </c>
      <c r="F1023" s="129">
        <v>150.21</v>
      </c>
      <c r="G1023" s="129">
        <v>148.72999999999999</v>
      </c>
      <c r="H1023" s="127" t="s">
        <v>493</v>
      </c>
      <c r="I1023" s="130">
        <v>41974</v>
      </c>
    </row>
    <row r="1024" spans="1:9" ht="14.25" customHeight="1">
      <c r="A1024" s="111" t="e">
        <f>COUNTIF(#REF!,'CPU (2)'!B1024)</f>
        <v>#REF!</v>
      </c>
      <c r="B1024" s="131">
        <v>6253</v>
      </c>
      <c r="C1024" s="132" t="s">
        <v>1662</v>
      </c>
      <c r="D1024" s="131" t="s">
        <v>248</v>
      </c>
      <c r="E1024" s="131" t="s">
        <v>231</v>
      </c>
      <c r="F1024" s="133">
        <v>16.57</v>
      </c>
      <c r="G1024" s="133">
        <v>16.57</v>
      </c>
      <c r="H1024" s="131" t="s">
        <v>493</v>
      </c>
      <c r="I1024" s="134">
        <v>41974</v>
      </c>
    </row>
    <row r="1025" spans="1:9" ht="14.25" customHeight="1">
      <c r="A1025" s="111" t="e">
        <f>COUNTIF(#REF!,'CPU (2)'!B1025)</f>
        <v>#REF!</v>
      </c>
      <c r="B1025" s="127">
        <v>6257</v>
      </c>
      <c r="C1025" s="128" t="s">
        <v>1663</v>
      </c>
      <c r="D1025" s="127" t="s">
        <v>248</v>
      </c>
      <c r="E1025" s="127" t="s">
        <v>254</v>
      </c>
      <c r="F1025" s="129">
        <v>41.2</v>
      </c>
      <c r="G1025" s="129">
        <v>39.72</v>
      </c>
      <c r="H1025" s="127" t="s">
        <v>493</v>
      </c>
      <c r="I1025" s="130">
        <v>41974</v>
      </c>
    </row>
    <row r="1026" spans="1:9" ht="14.25" customHeight="1">
      <c r="A1026" s="111" t="e">
        <f>COUNTIF(#REF!,'CPU (2)'!B1026)</f>
        <v>#REF!</v>
      </c>
      <c r="B1026" s="131">
        <v>6256</v>
      </c>
      <c r="C1026" s="132" t="s">
        <v>1664</v>
      </c>
      <c r="D1026" s="131" t="s">
        <v>248</v>
      </c>
      <c r="E1026" s="131" t="s">
        <v>249</v>
      </c>
      <c r="F1026" s="133">
        <v>160.59</v>
      </c>
      <c r="G1026" s="133">
        <v>159.1</v>
      </c>
      <c r="H1026" s="131" t="s">
        <v>493</v>
      </c>
      <c r="I1026" s="134">
        <v>41974</v>
      </c>
    </row>
    <row r="1027" spans="1:9" ht="14.25" customHeight="1">
      <c r="A1027" s="111" t="e">
        <f>COUNTIF(#REF!,'CPU (2)'!B1027)</f>
        <v>#REF!</v>
      </c>
      <c r="B1027" s="127">
        <v>6254</v>
      </c>
      <c r="C1027" s="128" t="s">
        <v>1665</v>
      </c>
      <c r="D1027" s="127" t="s">
        <v>248</v>
      </c>
      <c r="E1027" s="127" t="s">
        <v>231</v>
      </c>
      <c r="F1027" s="129">
        <v>102.82</v>
      </c>
      <c r="G1027" s="129">
        <v>102.81</v>
      </c>
      <c r="H1027" s="127" t="s">
        <v>493</v>
      </c>
      <c r="I1027" s="130">
        <v>41974</v>
      </c>
    </row>
    <row r="1028" spans="1:9" ht="14.25" customHeight="1">
      <c r="A1028" s="111" t="e">
        <f>COUNTIF(#REF!,'CPU (2)'!B1028)</f>
        <v>#REF!</v>
      </c>
      <c r="B1028" s="131">
        <v>6255</v>
      </c>
      <c r="C1028" s="132" t="s">
        <v>1666</v>
      </c>
      <c r="D1028" s="131" t="s">
        <v>248</v>
      </c>
      <c r="E1028" s="131" t="s">
        <v>231</v>
      </c>
      <c r="F1028" s="133">
        <v>12.95</v>
      </c>
      <c r="G1028" s="133">
        <v>11.47</v>
      </c>
      <c r="H1028" s="131" t="s">
        <v>493</v>
      </c>
      <c r="I1028" s="134">
        <v>41974</v>
      </c>
    </row>
    <row r="1029" spans="1:9" ht="14.25" customHeight="1">
      <c r="A1029" s="111" t="e">
        <f>COUNTIF(#REF!,'CPU (2)'!B1029)</f>
        <v>#REF!</v>
      </c>
      <c r="B1029" s="127">
        <v>7058</v>
      </c>
      <c r="C1029" s="128" t="s">
        <v>1667</v>
      </c>
      <c r="D1029" s="127" t="s">
        <v>248</v>
      </c>
      <c r="E1029" s="127" t="s">
        <v>231</v>
      </c>
      <c r="F1029" s="129">
        <v>20.92</v>
      </c>
      <c r="G1029" s="129">
        <v>20.91</v>
      </c>
      <c r="H1029" s="127" t="s">
        <v>493</v>
      </c>
      <c r="I1029" s="130">
        <v>41974</v>
      </c>
    </row>
    <row r="1030" spans="1:9" ht="14.25" customHeight="1">
      <c r="A1030" s="111" t="e">
        <f>COUNTIF(#REF!,'CPU (2)'!B1030)</f>
        <v>#REF!</v>
      </c>
      <c r="B1030" s="131">
        <v>7061</v>
      </c>
      <c r="C1030" s="132" t="s">
        <v>1668</v>
      </c>
      <c r="D1030" s="131" t="s">
        <v>248</v>
      </c>
      <c r="E1030" s="131" t="s">
        <v>231</v>
      </c>
      <c r="F1030" s="133">
        <v>76.61</v>
      </c>
      <c r="G1030" s="133">
        <v>76.599999999999994</v>
      </c>
      <c r="H1030" s="131" t="s">
        <v>493</v>
      </c>
      <c r="I1030" s="134">
        <v>41974</v>
      </c>
    </row>
    <row r="1031" spans="1:9" ht="14.25" customHeight="1">
      <c r="A1031" s="111" t="e">
        <f>COUNTIF(#REF!,'CPU (2)'!B1031)</f>
        <v>#REF!</v>
      </c>
      <c r="B1031" s="127">
        <v>7059</v>
      </c>
      <c r="C1031" s="128" t="s">
        <v>1669</v>
      </c>
      <c r="D1031" s="127" t="s">
        <v>248</v>
      </c>
      <c r="E1031" s="127" t="s">
        <v>231</v>
      </c>
      <c r="F1031" s="129">
        <v>6.67</v>
      </c>
      <c r="G1031" s="129">
        <v>6.67</v>
      </c>
      <c r="H1031" s="127" t="s">
        <v>493</v>
      </c>
      <c r="I1031" s="130">
        <v>41974</v>
      </c>
    </row>
    <row r="1032" spans="1:9" ht="14.25" customHeight="1">
      <c r="A1032" s="111" t="e">
        <f>COUNTIF(#REF!,'CPU (2)'!B1032)</f>
        <v>#REF!</v>
      </c>
      <c r="B1032" s="131">
        <v>7060</v>
      </c>
      <c r="C1032" s="132" t="s">
        <v>1670</v>
      </c>
      <c r="D1032" s="131" t="s">
        <v>248</v>
      </c>
      <c r="E1032" s="131" t="s">
        <v>231</v>
      </c>
      <c r="F1032" s="133">
        <v>20.92</v>
      </c>
      <c r="G1032" s="133">
        <v>20.91</v>
      </c>
      <c r="H1032" s="131" t="s">
        <v>493</v>
      </c>
      <c r="I1032" s="134">
        <v>41974</v>
      </c>
    </row>
    <row r="1033" spans="1:9" ht="14.25" customHeight="1">
      <c r="A1033" s="111" t="e">
        <f>COUNTIF(#REF!,'CPU (2)'!B1033)</f>
        <v>#REF!</v>
      </c>
      <c r="B1033" s="127">
        <v>7062</v>
      </c>
      <c r="C1033" s="128" t="s">
        <v>1671</v>
      </c>
      <c r="D1033" s="127" t="s">
        <v>248</v>
      </c>
      <c r="E1033" s="127" t="s">
        <v>231</v>
      </c>
      <c r="F1033" s="129">
        <v>12.95</v>
      </c>
      <c r="G1033" s="129">
        <v>11.47</v>
      </c>
      <c r="H1033" s="127" t="s">
        <v>493</v>
      </c>
      <c r="I1033" s="130">
        <v>41974</v>
      </c>
    </row>
    <row r="1034" spans="1:9" ht="14.25" customHeight="1">
      <c r="A1034" s="111" t="e">
        <f>COUNTIF(#REF!,'CPU (2)'!B1034)</f>
        <v>#REF!</v>
      </c>
      <c r="B1034" s="131">
        <v>6156</v>
      </c>
      <c r="C1034" s="132" t="s">
        <v>1672</v>
      </c>
      <c r="D1034" s="131" t="s">
        <v>248</v>
      </c>
      <c r="E1034" s="131" t="s">
        <v>254</v>
      </c>
      <c r="F1034" s="133">
        <v>34.83</v>
      </c>
      <c r="G1034" s="133">
        <v>33.35</v>
      </c>
      <c r="H1034" s="131" t="s">
        <v>493</v>
      </c>
      <c r="I1034" s="134">
        <v>41974</v>
      </c>
    </row>
    <row r="1035" spans="1:9" ht="14.25" customHeight="1">
      <c r="A1035" s="111" t="e">
        <f>COUNTIF(#REF!,'CPU (2)'!B1035)</f>
        <v>#REF!</v>
      </c>
      <c r="B1035" s="127">
        <v>6878</v>
      </c>
      <c r="C1035" s="128" t="s">
        <v>1673</v>
      </c>
      <c r="D1035" s="127" t="s">
        <v>248</v>
      </c>
      <c r="E1035" s="127" t="s">
        <v>249</v>
      </c>
      <c r="F1035" s="129">
        <v>119.35</v>
      </c>
      <c r="G1035" s="129">
        <v>118.08</v>
      </c>
      <c r="H1035" s="127" t="s">
        <v>493</v>
      </c>
      <c r="I1035" s="130">
        <v>41974</v>
      </c>
    </row>
    <row r="1036" spans="1:9" ht="14.25" customHeight="1">
      <c r="A1036" s="111" t="e">
        <f>COUNTIF(#REF!,'CPU (2)'!B1036)</f>
        <v>#REF!</v>
      </c>
      <c r="B1036" s="131">
        <v>53781</v>
      </c>
      <c r="C1036" s="132" t="s">
        <v>1674</v>
      </c>
      <c r="D1036" s="131" t="s">
        <v>248</v>
      </c>
      <c r="E1036" s="131" t="s">
        <v>231</v>
      </c>
      <c r="F1036" s="133">
        <v>16.59</v>
      </c>
      <c r="G1036" s="133">
        <v>16.579999999999998</v>
      </c>
      <c r="H1036" s="131" t="s">
        <v>493</v>
      </c>
      <c r="I1036" s="134">
        <v>41974</v>
      </c>
    </row>
    <row r="1037" spans="1:9" ht="14.25" customHeight="1">
      <c r="A1037" s="111" t="e">
        <f>COUNTIF(#REF!,'CPU (2)'!B1037)</f>
        <v>#REF!</v>
      </c>
      <c r="B1037" s="127">
        <v>5623</v>
      </c>
      <c r="C1037" s="128" t="s">
        <v>1675</v>
      </c>
      <c r="D1037" s="127" t="s">
        <v>248</v>
      </c>
      <c r="E1037" s="127" t="s">
        <v>231</v>
      </c>
      <c r="F1037" s="129">
        <v>5.29</v>
      </c>
      <c r="G1037" s="129">
        <v>5.29</v>
      </c>
      <c r="H1037" s="127" t="s">
        <v>493</v>
      </c>
      <c r="I1037" s="130">
        <v>41974</v>
      </c>
    </row>
    <row r="1038" spans="1:9" ht="14.25" customHeight="1">
      <c r="A1038" s="111" t="e">
        <f>COUNTIF(#REF!,'CPU (2)'!B1038)</f>
        <v>#REF!</v>
      </c>
      <c r="B1038" s="131">
        <v>53782</v>
      </c>
      <c r="C1038" s="132" t="s">
        <v>1676</v>
      </c>
      <c r="D1038" s="131" t="s">
        <v>248</v>
      </c>
      <c r="E1038" s="131" t="s">
        <v>231</v>
      </c>
      <c r="F1038" s="133">
        <v>16.59</v>
      </c>
      <c r="G1038" s="133">
        <v>16.579999999999998</v>
      </c>
      <c r="H1038" s="131" t="s">
        <v>493</v>
      </c>
      <c r="I1038" s="134">
        <v>41974</v>
      </c>
    </row>
    <row r="1039" spans="1:9" ht="26.4">
      <c r="A1039" s="111" t="e">
        <f>COUNTIF(#REF!,'CPU (2)'!B1039)</f>
        <v>#REF!</v>
      </c>
      <c r="B1039" s="127">
        <v>53785</v>
      </c>
      <c r="C1039" s="128" t="s">
        <v>1677</v>
      </c>
      <c r="D1039" s="127" t="s">
        <v>248</v>
      </c>
      <c r="E1039" s="127" t="s">
        <v>231</v>
      </c>
      <c r="F1039" s="129">
        <v>12.95</v>
      </c>
      <c r="G1039" s="129">
        <v>11.47</v>
      </c>
      <c r="H1039" s="127" t="s">
        <v>493</v>
      </c>
      <c r="I1039" s="130">
        <v>41974</v>
      </c>
    </row>
    <row r="1040" spans="1:9" ht="14.25" customHeight="1">
      <c r="A1040" s="111" t="e">
        <f>COUNTIF(#REF!,'CPU (2)'!B1040)</f>
        <v>#REF!</v>
      </c>
      <c r="B1040" s="131">
        <v>5624</v>
      </c>
      <c r="C1040" s="132" t="s">
        <v>1678</v>
      </c>
      <c r="D1040" s="131" t="s">
        <v>248</v>
      </c>
      <c r="E1040" s="131" t="s">
        <v>231</v>
      </c>
      <c r="F1040" s="133">
        <v>71.569999999999993</v>
      </c>
      <c r="G1040" s="133">
        <v>71.56</v>
      </c>
      <c r="H1040" s="131" t="s">
        <v>493</v>
      </c>
      <c r="I1040" s="134">
        <v>41974</v>
      </c>
    </row>
    <row r="1041" spans="1:9" ht="26.4">
      <c r="A1041" s="111" t="e">
        <f>COUNTIF(#REF!,'CPU (2)'!B1041)</f>
        <v>#REF!</v>
      </c>
      <c r="B1041" s="127">
        <v>67825</v>
      </c>
      <c r="C1041" s="128" t="s">
        <v>1679</v>
      </c>
      <c r="D1041" s="127" t="s">
        <v>248</v>
      </c>
      <c r="E1041" s="127" t="s">
        <v>231</v>
      </c>
      <c r="F1041" s="129">
        <v>68.540000000000006</v>
      </c>
      <c r="G1041" s="129">
        <v>68.540000000000006</v>
      </c>
      <c r="H1041" s="127" t="s">
        <v>493</v>
      </c>
      <c r="I1041" s="130">
        <v>41974</v>
      </c>
    </row>
    <row r="1042" spans="1:9" ht="14.25" customHeight="1">
      <c r="A1042" s="111" t="e">
        <f>COUNTIF(#REF!,'CPU (2)'!B1042)</f>
        <v>#REF!</v>
      </c>
      <c r="B1042" s="131">
        <v>5961</v>
      </c>
      <c r="C1042" s="132" t="s">
        <v>1680</v>
      </c>
      <c r="D1042" s="131" t="s">
        <v>248</v>
      </c>
      <c r="E1042" s="131" t="s">
        <v>254</v>
      </c>
      <c r="F1042" s="133">
        <v>37.46</v>
      </c>
      <c r="G1042" s="133">
        <v>35.979999999999997</v>
      </c>
      <c r="H1042" s="131" t="s">
        <v>493</v>
      </c>
      <c r="I1042" s="134">
        <v>41974</v>
      </c>
    </row>
    <row r="1043" spans="1:9" ht="14.25" customHeight="1">
      <c r="A1043" s="111" t="e">
        <f>COUNTIF(#REF!,'CPU (2)'!B1043)</f>
        <v>#REF!</v>
      </c>
      <c r="B1043" s="127">
        <v>5694</v>
      </c>
      <c r="C1043" s="128" t="s">
        <v>1681</v>
      </c>
      <c r="D1043" s="127" t="s">
        <v>248</v>
      </c>
      <c r="E1043" s="127" t="s">
        <v>231</v>
      </c>
      <c r="F1043" s="129">
        <v>24.51</v>
      </c>
      <c r="G1043" s="129">
        <v>24.5</v>
      </c>
      <c r="H1043" s="127" t="s">
        <v>493</v>
      </c>
      <c r="I1043" s="130">
        <v>41974</v>
      </c>
    </row>
    <row r="1044" spans="1:9" ht="14.25" customHeight="1">
      <c r="A1044" s="111" t="e">
        <f>COUNTIF(#REF!,'CPU (2)'!B1044)</f>
        <v>#REF!</v>
      </c>
      <c r="B1044" s="131">
        <v>5695</v>
      </c>
      <c r="C1044" s="132" t="s">
        <v>1682</v>
      </c>
      <c r="D1044" s="131" t="s">
        <v>248</v>
      </c>
      <c r="E1044" s="131" t="s">
        <v>231</v>
      </c>
      <c r="F1044" s="133">
        <v>21.35</v>
      </c>
      <c r="G1044" s="133">
        <v>21.34</v>
      </c>
      <c r="H1044" s="131" t="s">
        <v>493</v>
      </c>
      <c r="I1044" s="134">
        <v>41974</v>
      </c>
    </row>
    <row r="1045" spans="1:9" ht="14.25" customHeight="1">
      <c r="A1045" s="111" t="e">
        <f>COUNTIF(#REF!,'CPU (2)'!B1045)</f>
        <v>#REF!</v>
      </c>
      <c r="B1045" s="127">
        <v>5701</v>
      </c>
      <c r="C1045" s="128" t="s">
        <v>1683</v>
      </c>
      <c r="D1045" s="127" t="s">
        <v>248</v>
      </c>
      <c r="E1045" s="127" t="s">
        <v>231</v>
      </c>
      <c r="F1045" s="129">
        <v>11.17</v>
      </c>
      <c r="G1045" s="129">
        <v>9.65</v>
      </c>
      <c r="H1045" s="127" t="s">
        <v>493</v>
      </c>
      <c r="I1045" s="130">
        <v>41974</v>
      </c>
    </row>
    <row r="1046" spans="1:9" ht="14.25" customHeight="1">
      <c r="A1046" s="111" t="e">
        <f>COUNTIF(#REF!,'CPU (2)'!B1046)</f>
        <v>#REF!</v>
      </c>
      <c r="B1046" s="131">
        <v>6177</v>
      </c>
      <c r="C1046" s="132" t="s">
        <v>1684</v>
      </c>
      <c r="D1046" s="131" t="s">
        <v>248</v>
      </c>
      <c r="E1046" s="131" t="s">
        <v>231</v>
      </c>
      <c r="F1046" s="133">
        <v>9.58</v>
      </c>
      <c r="G1046" s="133">
        <v>9.57</v>
      </c>
      <c r="H1046" s="131" t="s">
        <v>493</v>
      </c>
      <c r="I1046" s="134">
        <v>41974</v>
      </c>
    </row>
    <row r="1047" spans="1:9" ht="14.25" customHeight="1">
      <c r="A1047" s="111" t="e">
        <f>COUNTIF(#REF!,'CPU (2)'!B1047)</f>
        <v>#REF!</v>
      </c>
      <c r="B1047" s="127">
        <v>5822</v>
      </c>
      <c r="C1047" s="128" t="s">
        <v>1685</v>
      </c>
      <c r="D1047" s="127" t="s">
        <v>248</v>
      </c>
      <c r="E1047" s="127" t="s">
        <v>1686</v>
      </c>
      <c r="F1047" s="129">
        <v>35.68</v>
      </c>
      <c r="G1047" s="129">
        <v>34.159999999999997</v>
      </c>
      <c r="H1047" s="127" t="s">
        <v>493</v>
      </c>
      <c r="I1047" s="130">
        <v>41974</v>
      </c>
    </row>
    <row r="1048" spans="1:9" ht="14.25" customHeight="1">
      <c r="A1048" s="111" t="e">
        <f>COUNTIF(#REF!,'CPU (2)'!B1048)</f>
        <v>#REF!</v>
      </c>
      <c r="B1048" s="131">
        <v>5811</v>
      </c>
      <c r="C1048" s="132" t="s">
        <v>1687</v>
      </c>
      <c r="D1048" s="131" t="s">
        <v>248</v>
      </c>
      <c r="E1048" s="131" t="s">
        <v>249</v>
      </c>
      <c r="F1048" s="133">
        <v>124.33</v>
      </c>
      <c r="G1048" s="133">
        <v>122.85</v>
      </c>
      <c r="H1048" s="131" t="s">
        <v>493</v>
      </c>
      <c r="I1048" s="134">
        <v>41974</v>
      </c>
    </row>
    <row r="1049" spans="1:9" ht="14.25" customHeight="1">
      <c r="A1049" s="111" t="e">
        <f>COUNTIF(#REF!,'CPU (2)'!B1049)</f>
        <v>#REF!</v>
      </c>
      <c r="B1049" s="127">
        <v>5812</v>
      </c>
      <c r="C1049" s="128" t="s">
        <v>1688</v>
      </c>
      <c r="D1049" s="127" t="s">
        <v>248</v>
      </c>
      <c r="E1049" s="127" t="s">
        <v>1689</v>
      </c>
      <c r="F1049" s="129">
        <v>122.55</v>
      </c>
      <c r="G1049" s="129">
        <v>121.03</v>
      </c>
      <c r="H1049" s="127" t="s">
        <v>493</v>
      </c>
      <c r="I1049" s="130">
        <v>41974</v>
      </c>
    </row>
    <row r="1050" spans="1:9" ht="14.25" customHeight="1">
      <c r="A1050" s="111" t="e">
        <f>COUNTIF(#REF!,'CPU (2)'!B1050)</f>
        <v>#REF!</v>
      </c>
      <c r="B1050" s="131">
        <v>6176</v>
      </c>
      <c r="C1050" s="132" t="s">
        <v>1690</v>
      </c>
      <c r="D1050" s="131" t="s">
        <v>248</v>
      </c>
      <c r="E1050" s="131" t="s">
        <v>231</v>
      </c>
      <c r="F1050" s="133">
        <v>30.02</v>
      </c>
      <c r="G1050" s="133">
        <v>30.02</v>
      </c>
      <c r="H1050" s="131" t="s">
        <v>493</v>
      </c>
      <c r="I1050" s="134">
        <v>41974</v>
      </c>
    </row>
    <row r="1051" spans="1:9" ht="14.25" customHeight="1">
      <c r="A1051" s="111" t="e">
        <f>COUNTIF(#REF!,'CPU (2)'!B1051)</f>
        <v>#REF!</v>
      </c>
      <c r="B1051" s="127">
        <v>6252</v>
      </c>
      <c r="C1051" s="128" t="s">
        <v>1691</v>
      </c>
      <c r="D1051" s="127" t="s">
        <v>248</v>
      </c>
      <c r="E1051" s="127" t="s">
        <v>231</v>
      </c>
      <c r="F1051" s="129">
        <v>28.25</v>
      </c>
      <c r="G1051" s="129">
        <v>28.24</v>
      </c>
      <c r="H1051" s="127" t="s">
        <v>493</v>
      </c>
      <c r="I1051" s="130">
        <v>41974</v>
      </c>
    </row>
    <row r="1052" spans="1:9" ht="26.4">
      <c r="A1052" s="111" t="e">
        <f>COUNTIF(#REF!,'CPU (2)'!B1052)</f>
        <v>#REF!</v>
      </c>
      <c r="B1052" s="131">
        <v>6178</v>
      </c>
      <c r="C1052" s="132" t="s">
        <v>1692</v>
      </c>
      <c r="D1052" s="131" t="s">
        <v>248</v>
      </c>
      <c r="E1052" s="131" t="s">
        <v>231</v>
      </c>
      <c r="F1052" s="133">
        <v>67.03</v>
      </c>
      <c r="G1052" s="133">
        <v>67.03</v>
      </c>
      <c r="H1052" s="131" t="s">
        <v>493</v>
      </c>
      <c r="I1052" s="134">
        <v>41974</v>
      </c>
    </row>
    <row r="1053" spans="1:9" ht="26.4">
      <c r="A1053" s="111" t="e">
        <f>COUNTIF(#REF!,'CPU (2)'!B1053)</f>
        <v>#REF!</v>
      </c>
      <c r="B1053" s="127">
        <v>5826</v>
      </c>
      <c r="C1053" s="128" t="s">
        <v>1693</v>
      </c>
      <c r="D1053" s="127" t="s">
        <v>248</v>
      </c>
      <c r="E1053" s="127" t="s">
        <v>254</v>
      </c>
      <c r="F1053" s="129">
        <v>34.04</v>
      </c>
      <c r="G1053" s="129">
        <v>32.43</v>
      </c>
      <c r="H1053" s="127" t="s">
        <v>493</v>
      </c>
      <c r="I1053" s="130">
        <v>41974</v>
      </c>
    </row>
    <row r="1054" spans="1:9" ht="26.4">
      <c r="A1054" s="111" t="e">
        <f>COUNTIF(#REF!,'CPU (2)'!B1054)</f>
        <v>#REF!</v>
      </c>
      <c r="B1054" s="131">
        <v>53799</v>
      </c>
      <c r="C1054" s="132" t="s">
        <v>1694</v>
      </c>
      <c r="D1054" s="131" t="s">
        <v>248</v>
      </c>
      <c r="E1054" s="131" t="s">
        <v>231</v>
      </c>
      <c r="F1054" s="133">
        <v>11.17</v>
      </c>
      <c r="G1054" s="133">
        <v>9.65</v>
      </c>
      <c r="H1054" s="131" t="s">
        <v>493</v>
      </c>
      <c r="I1054" s="134">
        <v>41974</v>
      </c>
    </row>
    <row r="1055" spans="1:9" ht="26.4">
      <c r="A1055" s="111" t="e">
        <f>COUNTIF(#REF!,'CPU (2)'!B1055)</f>
        <v>#REF!</v>
      </c>
      <c r="B1055" s="127">
        <v>5827</v>
      </c>
      <c r="C1055" s="128" t="s">
        <v>1695</v>
      </c>
      <c r="D1055" s="127" t="s">
        <v>248</v>
      </c>
      <c r="E1055" s="127" t="s">
        <v>1686</v>
      </c>
      <c r="F1055" s="129">
        <v>31.34</v>
      </c>
      <c r="G1055" s="129">
        <v>29.82</v>
      </c>
      <c r="H1055" s="127" t="s">
        <v>493</v>
      </c>
      <c r="I1055" s="130">
        <v>41974</v>
      </c>
    </row>
    <row r="1056" spans="1:9" ht="26.4">
      <c r="A1056" s="111" t="e">
        <f>COUNTIF(#REF!,'CPU (2)'!B1056)</f>
        <v>#REF!</v>
      </c>
      <c r="B1056" s="131">
        <v>5825</v>
      </c>
      <c r="C1056" s="132" t="s">
        <v>1696</v>
      </c>
      <c r="D1056" s="131" t="s">
        <v>248</v>
      </c>
      <c r="E1056" s="131" t="s">
        <v>1689</v>
      </c>
      <c r="F1056" s="133">
        <v>101.87</v>
      </c>
      <c r="G1056" s="133">
        <v>100.35</v>
      </c>
      <c r="H1056" s="131" t="s">
        <v>493</v>
      </c>
      <c r="I1056" s="134">
        <v>41974</v>
      </c>
    </row>
    <row r="1057" spans="1:9" ht="26.4">
      <c r="A1057" s="111" t="e">
        <f>COUNTIF(#REF!,'CPU (2)'!B1057)</f>
        <v>#REF!</v>
      </c>
      <c r="B1057" s="127">
        <v>5824</v>
      </c>
      <c r="C1057" s="128" t="s">
        <v>1697</v>
      </c>
      <c r="D1057" s="127" t="s">
        <v>248</v>
      </c>
      <c r="E1057" s="127" t="s">
        <v>249</v>
      </c>
      <c r="F1057" s="129">
        <v>104.57</v>
      </c>
      <c r="G1057" s="129">
        <v>102.96</v>
      </c>
      <c r="H1057" s="127" t="s">
        <v>493</v>
      </c>
      <c r="I1057" s="130">
        <v>41974</v>
      </c>
    </row>
    <row r="1058" spans="1:9" ht="26.4">
      <c r="A1058" s="111" t="e">
        <f>COUNTIF(#REF!,'CPU (2)'!B1058)</f>
        <v>#REF!</v>
      </c>
      <c r="B1058" s="131">
        <v>89264</v>
      </c>
      <c r="C1058" s="132" t="s">
        <v>1698</v>
      </c>
      <c r="D1058" s="131" t="s">
        <v>248</v>
      </c>
      <c r="E1058" s="131" t="s">
        <v>231</v>
      </c>
      <c r="F1058" s="133">
        <v>9.6999999999999993</v>
      </c>
      <c r="G1058" s="133">
        <v>9.69</v>
      </c>
      <c r="H1058" s="131" t="s">
        <v>493</v>
      </c>
      <c r="I1058" s="134">
        <v>41974</v>
      </c>
    </row>
    <row r="1059" spans="1:9" ht="26.4">
      <c r="A1059" s="111" t="e">
        <f>COUNTIF(#REF!,'CPU (2)'!B1059)</f>
        <v>#REF!</v>
      </c>
      <c r="B1059" s="127">
        <v>89266</v>
      </c>
      <c r="C1059" s="128" t="s">
        <v>1699</v>
      </c>
      <c r="D1059" s="127" t="s">
        <v>248</v>
      </c>
      <c r="E1059" s="127" t="s">
        <v>231</v>
      </c>
      <c r="F1059" s="129">
        <v>0.51</v>
      </c>
      <c r="G1059" s="129">
        <v>0.5</v>
      </c>
      <c r="H1059" s="127" t="s">
        <v>493</v>
      </c>
      <c r="I1059" s="130">
        <v>41974</v>
      </c>
    </row>
    <row r="1060" spans="1:9" ht="26.4">
      <c r="A1060" s="111" t="e">
        <f>COUNTIF(#REF!,'CPU (2)'!B1060)</f>
        <v>#REF!</v>
      </c>
      <c r="B1060" s="131">
        <v>89265</v>
      </c>
      <c r="C1060" s="132" t="s">
        <v>1700</v>
      </c>
      <c r="D1060" s="131" t="s">
        <v>248</v>
      </c>
      <c r="E1060" s="131" t="s">
        <v>231</v>
      </c>
      <c r="F1060" s="133">
        <v>2.48</v>
      </c>
      <c r="G1060" s="133">
        <v>2.4700000000000002</v>
      </c>
      <c r="H1060" s="131" t="s">
        <v>493</v>
      </c>
      <c r="I1060" s="134">
        <v>41974</v>
      </c>
    </row>
    <row r="1061" spans="1:9" ht="26.4">
      <c r="A1061" s="111" t="e">
        <f>COUNTIF(#REF!,'CPU (2)'!B1061)</f>
        <v>#REF!</v>
      </c>
      <c r="B1061" s="127">
        <v>5705</v>
      </c>
      <c r="C1061" s="128" t="s">
        <v>1701</v>
      </c>
      <c r="D1061" s="127" t="s">
        <v>248</v>
      </c>
      <c r="E1061" s="127" t="s">
        <v>231</v>
      </c>
      <c r="F1061" s="129">
        <v>12.12</v>
      </c>
      <c r="G1061" s="129">
        <v>12.12</v>
      </c>
      <c r="H1061" s="127" t="s">
        <v>493</v>
      </c>
      <c r="I1061" s="130">
        <v>41974</v>
      </c>
    </row>
    <row r="1062" spans="1:9" ht="26.4">
      <c r="A1062" s="111" t="e">
        <f>COUNTIF(#REF!,'CPU (2)'!B1062)</f>
        <v>#REF!</v>
      </c>
      <c r="B1062" s="131">
        <v>53798</v>
      </c>
      <c r="C1062" s="132" t="s">
        <v>1702</v>
      </c>
      <c r="D1062" s="131" t="s">
        <v>248</v>
      </c>
      <c r="E1062" s="131" t="s">
        <v>231</v>
      </c>
      <c r="F1062" s="133">
        <v>13.87</v>
      </c>
      <c r="G1062" s="133">
        <v>12.27</v>
      </c>
      <c r="H1062" s="131" t="s">
        <v>493</v>
      </c>
      <c r="I1062" s="134">
        <v>41974</v>
      </c>
    </row>
    <row r="1063" spans="1:9" ht="26.4">
      <c r="A1063" s="111" t="e">
        <f>COUNTIF(#REF!,'CPU (2)'!B1063)</f>
        <v>#REF!</v>
      </c>
      <c r="B1063" s="127">
        <v>53797</v>
      </c>
      <c r="C1063" s="128" t="s">
        <v>1703</v>
      </c>
      <c r="D1063" s="127" t="s">
        <v>248</v>
      </c>
      <c r="E1063" s="127" t="s">
        <v>231</v>
      </c>
      <c r="F1063" s="129">
        <v>58.41</v>
      </c>
      <c r="G1063" s="129">
        <v>58.4</v>
      </c>
      <c r="H1063" s="127" t="s">
        <v>493</v>
      </c>
      <c r="I1063" s="130">
        <v>41974</v>
      </c>
    </row>
    <row r="1064" spans="1:9" ht="26.4">
      <c r="A1064" s="111" t="e">
        <f>COUNTIF(#REF!,'CPU (2)'!B1064)</f>
        <v>#REF!</v>
      </c>
      <c r="B1064" s="131">
        <v>73585</v>
      </c>
      <c r="C1064" s="132" t="s">
        <v>1704</v>
      </c>
      <c r="D1064" s="131" t="s">
        <v>248</v>
      </c>
      <c r="E1064" s="131" t="s">
        <v>249</v>
      </c>
      <c r="F1064" s="133">
        <v>117.32</v>
      </c>
      <c r="G1064" s="133">
        <v>115.72</v>
      </c>
      <c r="H1064" s="131" t="s">
        <v>493</v>
      </c>
      <c r="I1064" s="134">
        <v>41974</v>
      </c>
    </row>
    <row r="1065" spans="1:9" ht="26.4">
      <c r="A1065" s="111" t="e">
        <f>COUNTIF(#REF!,'CPU (2)'!B1065)</f>
        <v>#REF!</v>
      </c>
      <c r="B1065" s="127">
        <v>83362</v>
      </c>
      <c r="C1065" s="128" t="s">
        <v>1705</v>
      </c>
      <c r="D1065" s="127" t="s">
        <v>248</v>
      </c>
      <c r="E1065" s="127" t="s">
        <v>249</v>
      </c>
      <c r="F1065" s="129">
        <v>161.35</v>
      </c>
      <c r="G1065" s="129">
        <v>159.74</v>
      </c>
      <c r="H1065" s="127" t="s">
        <v>493</v>
      </c>
      <c r="I1065" s="130">
        <v>41974</v>
      </c>
    </row>
    <row r="1066" spans="1:9" ht="39.6">
      <c r="A1066" s="111" t="e">
        <f>COUNTIF(#REF!,'CPU (2)'!B1066)</f>
        <v>#REF!</v>
      </c>
      <c r="B1066" s="131">
        <v>53831</v>
      </c>
      <c r="C1066" s="132" t="s">
        <v>1706</v>
      </c>
      <c r="D1066" s="131" t="s">
        <v>248</v>
      </c>
      <c r="E1066" s="131" t="s">
        <v>231</v>
      </c>
      <c r="F1066" s="133">
        <v>65.66</v>
      </c>
      <c r="G1066" s="133">
        <v>65.650000000000006</v>
      </c>
      <c r="H1066" s="131" t="s">
        <v>493</v>
      </c>
      <c r="I1066" s="134">
        <v>41974</v>
      </c>
    </row>
    <row r="1067" spans="1:9" ht="39.6">
      <c r="A1067" s="111" t="e">
        <f>COUNTIF(#REF!,'CPU (2)'!B1067)</f>
        <v>#REF!</v>
      </c>
      <c r="B1067" s="127">
        <v>5903</v>
      </c>
      <c r="C1067" s="128" t="s">
        <v>1707</v>
      </c>
      <c r="D1067" s="127" t="s">
        <v>248</v>
      </c>
      <c r="E1067" s="127" t="s">
        <v>254</v>
      </c>
      <c r="F1067" s="129">
        <v>42.92</v>
      </c>
      <c r="G1067" s="129">
        <v>41.32</v>
      </c>
      <c r="H1067" s="127" t="s">
        <v>493</v>
      </c>
      <c r="I1067" s="130">
        <v>41974</v>
      </c>
    </row>
    <row r="1068" spans="1:9" ht="39.6">
      <c r="A1068" s="111" t="e">
        <f>COUNTIF(#REF!,'CPU (2)'!B1068)</f>
        <v>#REF!</v>
      </c>
      <c r="B1068" s="131">
        <v>5904</v>
      </c>
      <c r="C1068" s="132" t="s">
        <v>1708</v>
      </c>
      <c r="D1068" s="131" t="s">
        <v>248</v>
      </c>
      <c r="E1068" s="131" t="s">
        <v>1686</v>
      </c>
      <c r="F1068" s="133">
        <v>45.69</v>
      </c>
      <c r="G1068" s="133">
        <v>43.77</v>
      </c>
      <c r="H1068" s="131" t="s">
        <v>493</v>
      </c>
      <c r="I1068" s="134">
        <v>41974</v>
      </c>
    </row>
    <row r="1069" spans="1:9" ht="39.6">
      <c r="A1069" s="111" t="e">
        <f>COUNTIF(#REF!,'CPU (2)'!B1069)</f>
        <v>#REF!</v>
      </c>
      <c r="B1069" s="127">
        <v>5901</v>
      </c>
      <c r="C1069" s="128" t="s">
        <v>1709</v>
      </c>
      <c r="D1069" s="127" t="s">
        <v>248</v>
      </c>
      <c r="E1069" s="127" t="s">
        <v>249</v>
      </c>
      <c r="F1069" s="129">
        <v>125.38</v>
      </c>
      <c r="G1069" s="129">
        <v>123.77</v>
      </c>
      <c r="H1069" s="127" t="s">
        <v>493</v>
      </c>
      <c r="I1069" s="130">
        <v>41974</v>
      </c>
    </row>
    <row r="1070" spans="1:9" ht="39.6">
      <c r="A1070" s="111" t="e">
        <f>COUNTIF(#REF!,'CPU (2)'!B1070)</f>
        <v>#REF!</v>
      </c>
      <c r="B1070" s="131">
        <v>5902</v>
      </c>
      <c r="C1070" s="132" t="s">
        <v>1710</v>
      </c>
      <c r="D1070" s="131" t="s">
        <v>248</v>
      </c>
      <c r="E1070" s="131" t="s">
        <v>1689</v>
      </c>
      <c r="F1070" s="133">
        <v>128.15</v>
      </c>
      <c r="G1070" s="133">
        <v>126.22</v>
      </c>
      <c r="H1070" s="131" t="s">
        <v>493</v>
      </c>
      <c r="I1070" s="134">
        <v>41974</v>
      </c>
    </row>
    <row r="1071" spans="1:9" ht="39.6">
      <c r="A1071" s="111" t="e">
        <f>COUNTIF(#REF!,'CPU (2)'!B1071)</f>
        <v>#REF!</v>
      </c>
      <c r="B1071" s="127">
        <v>5762</v>
      </c>
      <c r="C1071" s="128" t="s">
        <v>1711</v>
      </c>
      <c r="D1071" s="127" t="s">
        <v>248</v>
      </c>
      <c r="E1071" s="127" t="s">
        <v>231</v>
      </c>
      <c r="F1071" s="129">
        <v>29.05</v>
      </c>
      <c r="G1071" s="129">
        <v>29.05</v>
      </c>
      <c r="H1071" s="127" t="s">
        <v>493</v>
      </c>
      <c r="I1071" s="130">
        <v>41974</v>
      </c>
    </row>
    <row r="1072" spans="1:9" ht="39.6">
      <c r="A1072" s="111" t="e">
        <f>COUNTIF(#REF!,'CPU (2)'!B1072)</f>
        <v>#REF!</v>
      </c>
      <c r="B1072" s="131">
        <v>5763</v>
      </c>
      <c r="C1072" s="132" t="s">
        <v>1712</v>
      </c>
      <c r="D1072" s="131" t="s">
        <v>248</v>
      </c>
      <c r="E1072" s="131" t="s">
        <v>231</v>
      </c>
      <c r="F1072" s="133">
        <v>16.8</v>
      </c>
      <c r="G1072" s="133">
        <v>16.79</v>
      </c>
      <c r="H1072" s="131" t="s">
        <v>493</v>
      </c>
      <c r="I1072" s="134">
        <v>41974</v>
      </c>
    </row>
    <row r="1073" spans="1:9" ht="39.6">
      <c r="A1073" s="111" t="e">
        <f>COUNTIF(#REF!,'CPU (2)'!B1073)</f>
        <v>#REF!</v>
      </c>
      <c r="B1073" s="127">
        <v>53832</v>
      </c>
      <c r="C1073" s="128" t="s">
        <v>1713</v>
      </c>
      <c r="D1073" s="127" t="s">
        <v>248</v>
      </c>
      <c r="E1073" s="127" t="s">
        <v>231</v>
      </c>
      <c r="F1073" s="129">
        <v>13.87</v>
      </c>
      <c r="G1073" s="129">
        <v>12.27</v>
      </c>
      <c r="H1073" s="127" t="s">
        <v>493</v>
      </c>
      <c r="I1073" s="130">
        <v>41974</v>
      </c>
    </row>
    <row r="1074" spans="1:9" ht="39.6">
      <c r="A1074" s="111" t="e">
        <f>COUNTIF(#REF!,'CPU (2)'!B1074)</f>
        <v>#REF!</v>
      </c>
      <c r="B1074" s="131">
        <v>5764</v>
      </c>
      <c r="C1074" s="132" t="s">
        <v>1714</v>
      </c>
      <c r="D1074" s="131" t="s">
        <v>248</v>
      </c>
      <c r="E1074" s="131" t="s">
        <v>231</v>
      </c>
      <c r="F1074" s="133">
        <v>16.64</v>
      </c>
      <c r="G1074" s="133">
        <v>14.72</v>
      </c>
      <c r="H1074" s="131" t="s">
        <v>493</v>
      </c>
      <c r="I1074" s="134">
        <v>41974</v>
      </c>
    </row>
    <row r="1075" spans="1:9" ht="26.4">
      <c r="A1075" s="111" t="e">
        <f>COUNTIF(#REF!,'CPU (2)'!B1075)</f>
        <v>#REF!</v>
      </c>
      <c r="B1075" s="127">
        <v>5745</v>
      </c>
      <c r="C1075" s="128" t="s">
        <v>1715</v>
      </c>
      <c r="D1075" s="127" t="s">
        <v>248</v>
      </c>
      <c r="E1075" s="127" t="s">
        <v>231</v>
      </c>
      <c r="F1075" s="129">
        <v>30.22</v>
      </c>
      <c r="G1075" s="129">
        <v>30.21</v>
      </c>
      <c r="H1075" s="127" t="s">
        <v>493</v>
      </c>
      <c r="I1075" s="130">
        <v>41974</v>
      </c>
    </row>
    <row r="1076" spans="1:9" ht="26.4">
      <c r="A1076" s="111" t="e">
        <f>COUNTIF(#REF!,'CPU (2)'!B1076)</f>
        <v>#REF!</v>
      </c>
      <c r="B1076" s="131">
        <v>5746</v>
      </c>
      <c r="C1076" s="132" t="s">
        <v>1716</v>
      </c>
      <c r="D1076" s="131" t="s">
        <v>248</v>
      </c>
      <c r="E1076" s="131" t="s">
        <v>231</v>
      </c>
      <c r="F1076" s="133">
        <v>18.239999999999998</v>
      </c>
      <c r="G1076" s="133">
        <v>18.23</v>
      </c>
      <c r="H1076" s="131" t="s">
        <v>493</v>
      </c>
      <c r="I1076" s="134">
        <v>41974</v>
      </c>
    </row>
    <row r="1077" spans="1:9" ht="39.6">
      <c r="A1077" s="111" t="e">
        <f>COUNTIF(#REF!,'CPU (2)'!B1077)</f>
        <v>#REF!</v>
      </c>
      <c r="B1077" s="127">
        <v>5758</v>
      </c>
      <c r="C1077" s="128" t="s">
        <v>1717</v>
      </c>
      <c r="D1077" s="127" t="s">
        <v>248</v>
      </c>
      <c r="E1077" s="127" t="s">
        <v>231</v>
      </c>
      <c r="F1077" s="129">
        <v>74.22</v>
      </c>
      <c r="G1077" s="129">
        <v>74.22</v>
      </c>
      <c r="H1077" s="127" t="s">
        <v>493</v>
      </c>
      <c r="I1077" s="130">
        <v>41974</v>
      </c>
    </row>
    <row r="1078" spans="1:9" ht="39.6">
      <c r="A1078" s="111" t="e">
        <f>COUNTIF(#REF!,'CPU (2)'!B1078)</f>
        <v>#REF!</v>
      </c>
      <c r="B1078" s="131">
        <v>5761</v>
      </c>
      <c r="C1078" s="132" t="s">
        <v>1718</v>
      </c>
      <c r="D1078" s="131" t="s">
        <v>248</v>
      </c>
      <c r="E1078" s="131" t="s">
        <v>249</v>
      </c>
      <c r="F1078" s="133">
        <v>129.66999999999999</v>
      </c>
      <c r="G1078" s="133">
        <v>128.08000000000001</v>
      </c>
      <c r="H1078" s="131" t="s">
        <v>493</v>
      </c>
      <c r="I1078" s="134">
        <v>41974</v>
      </c>
    </row>
    <row r="1079" spans="1:9" ht="39.6">
      <c r="A1079" s="111" t="e">
        <f>COUNTIF(#REF!,'CPU (2)'!B1079)</f>
        <v>#REF!</v>
      </c>
      <c r="B1079" s="127">
        <v>5756</v>
      </c>
      <c r="C1079" s="128" t="s">
        <v>1719</v>
      </c>
      <c r="D1079" s="127" t="s">
        <v>248</v>
      </c>
      <c r="E1079" s="127" t="s">
        <v>231</v>
      </c>
      <c r="F1079" s="129">
        <v>26.35</v>
      </c>
      <c r="G1079" s="129">
        <v>26.35</v>
      </c>
      <c r="H1079" s="127" t="s">
        <v>493</v>
      </c>
      <c r="I1079" s="130">
        <v>41974</v>
      </c>
    </row>
    <row r="1080" spans="1:9" ht="39.6">
      <c r="A1080" s="111" t="e">
        <f>COUNTIF(#REF!,'CPU (2)'!B1080)</f>
        <v>#REF!</v>
      </c>
      <c r="B1080" s="131">
        <v>5757</v>
      </c>
      <c r="C1080" s="132" t="s">
        <v>1720</v>
      </c>
      <c r="D1080" s="131" t="s">
        <v>248</v>
      </c>
      <c r="E1080" s="131" t="s">
        <v>231</v>
      </c>
      <c r="F1080" s="133">
        <v>15.23</v>
      </c>
      <c r="G1080" s="133">
        <v>15.23</v>
      </c>
      <c r="H1080" s="131" t="s">
        <v>493</v>
      </c>
      <c r="I1080" s="134">
        <v>41974</v>
      </c>
    </row>
    <row r="1081" spans="1:9" ht="39.6">
      <c r="A1081" s="111" t="e">
        <f>COUNTIF(#REF!,'CPU (2)'!B1081)</f>
        <v>#REF!</v>
      </c>
      <c r="B1081" s="127">
        <v>5748</v>
      </c>
      <c r="C1081" s="128" t="s">
        <v>1721</v>
      </c>
      <c r="D1081" s="127" t="s">
        <v>248</v>
      </c>
      <c r="E1081" s="127" t="s">
        <v>231</v>
      </c>
      <c r="F1081" s="129">
        <v>13.87</v>
      </c>
      <c r="G1081" s="129">
        <v>12.27</v>
      </c>
      <c r="H1081" s="127" t="s">
        <v>493</v>
      </c>
      <c r="I1081" s="130">
        <v>41974</v>
      </c>
    </row>
    <row r="1082" spans="1:9" ht="26.4">
      <c r="A1082" s="111" t="e">
        <f>COUNTIF(#REF!,'CPU (2)'!B1082)</f>
        <v>#REF!</v>
      </c>
      <c r="B1082" s="131">
        <v>5747</v>
      </c>
      <c r="C1082" s="132" t="s">
        <v>1722</v>
      </c>
      <c r="D1082" s="131" t="s">
        <v>248</v>
      </c>
      <c r="E1082" s="131" t="s">
        <v>231</v>
      </c>
      <c r="F1082" s="133">
        <v>46.87</v>
      </c>
      <c r="G1082" s="133">
        <v>46.87</v>
      </c>
      <c r="H1082" s="131" t="s">
        <v>493</v>
      </c>
      <c r="I1082" s="134">
        <v>41974</v>
      </c>
    </row>
    <row r="1083" spans="1:9" ht="26.4">
      <c r="A1083" s="111" t="e">
        <f>COUNTIF(#REF!,'CPU (2)'!B1083)</f>
        <v>#REF!</v>
      </c>
      <c r="B1083" s="127">
        <v>6260</v>
      </c>
      <c r="C1083" s="128" t="s">
        <v>1723</v>
      </c>
      <c r="D1083" s="127" t="s">
        <v>248</v>
      </c>
      <c r="E1083" s="127" t="s">
        <v>254</v>
      </c>
      <c r="F1083" s="129">
        <v>36.61</v>
      </c>
      <c r="G1083" s="129">
        <v>35.01</v>
      </c>
      <c r="H1083" s="127" t="s">
        <v>493</v>
      </c>
      <c r="I1083" s="130">
        <v>41974</v>
      </c>
    </row>
    <row r="1084" spans="1:9" ht="26.4">
      <c r="A1084" s="111" t="e">
        <f>COUNTIF(#REF!,'CPU (2)'!B1084)</f>
        <v>#REF!</v>
      </c>
      <c r="B1084" s="131">
        <v>6259</v>
      </c>
      <c r="C1084" s="132" t="s">
        <v>1724</v>
      </c>
      <c r="D1084" s="131" t="s">
        <v>248</v>
      </c>
      <c r="E1084" s="131" t="s">
        <v>249</v>
      </c>
      <c r="F1084" s="133">
        <v>90.21</v>
      </c>
      <c r="G1084" s="133">
        <v>88.95</v>
      </c>
      <c r="H1084" s="131" t="s">
        <v>493</v>
      </c>
      <c r="I1084" s="134">
        <v>41974</v>
      </c>
    </row>
    <row r="1085" spans="1:9" ht="26.4">
      <c r="A1085" s="111" t="e">
        <f>COUNTIF(#REF!,'CPU (2)'!B1085)</f>
        <v>#REF!</v>
      </c>
      <c r="B1085" s="127">
        <v>6258</v>
      </c>
      <c r="C1085" s="128" t="s">
        <v>1725</v>
      </c>
      <c r="D1085" s="127" t="s">
        <v>248</v>
      </c>
      <c r="E1085" s="127" t="s">
        <v>231</v>
      </c>
      <c r="F1085" s="129">
        <v>22.74</v>
      </c>
      <c r="G1085" s="129">
        <v>22.74</v>
      </c>
      <c r="H1085" s="127" t="s">
        <v>493</v>
      </c>
      <c r="I1085" s="130">
        <v>41974</v>
      </c>
    </row>
    <row r="1086" spans="1:9" ht="26.4">
      <c r="A1086" s="111" t="e">
        <f>COUNTIF(#REF!,'CPU (2)'!B1086)</f>
        <v>#REF!</v>
      </c>
      <c r="B1086" s="131">
        <v>53882</v>
      </c>
      <c r="C1086" s="132" t="s">
        <v>1726</v>
      </c>
      <c r="D1086" s="131" t="s">
        <v>248</v>
      </c>
      <c r="E1086" s="131" t="s">
        <v>231</v>
      </c>
      <c r="F1086" s="133">
        <v>11.29</v>
      </c>
      <c r="G1086" s="133">
        <v>11.29</v>
      </c>
      <c r="H1086" s="131" t="s">
        <v>493</v>
      </c>
      <c r="I1086" s="134">
        <v>41974</v>
      </c>
    </row>
    <row r="1087" spans="1:9" ht="26.4">
      <c r="A1087" s="111" t="e">
        <f>COUNTIF(#REF!,'CPU (2)'!B1087)</f>
        <v>#REF!</v>
      </c>
      <c r="B1087" s="127">
        <v>5760</v>
      </c>
      <c r="C1087" s="128" t="s">
        <v>1727</v>
      </c>
      <c r="D1087" s="127" t="s">
        <v>248</v>
      </c>
      <c r="E1087" s="127" t="s">
        <v>231</v>
      </c>
      <c r="F1087" s="129">
        <v>16.64</v>
      </c>
      <c r="G1087" s="129">
        <v>14.72</v>
      </c>
      <c r="H1087" s="127" t="s">
        <v>493</v>
      </c>
      <c r="I1087" s="130">
        <v>41974</v>
      </c>
    </row>
    <row r="1088" spans="1:9" ht="12.75" customHeight="1">
      <c r="A1088" s="111" t="e">
        <f>COUNTIF(#REF!,'CPU (2)'!B1088)</f>
        <v>#REF!</v>
      </c>
      <c r="B1088" s="131">
        <v>5759</v>
      </c>
      <c r="C1088" s="132" t="s">
        <v>1728</v>
      </c>
      <c r="D1088" s="131" t="s">
        <v>248</v>
      </c>
      <c r="E1088" s="131" t="s">
        <v>231</v>
      </c>
      <c r="F1088" s="133">
        <v>9.31</v>
      </c>
      <c r="G1088" s="133">
        <v>8.0399999999999991</v>
      </c>
      <c r="H1088" s="131" t="s">
        <v>493</v>
      </c>
      <c r="I1088" s="134">
        <v>41974</v>
      </c>
    </row>
    <row r="1089" spans="1:9" ht="12.75" customHeight="1">
      <c r="A1089" s="111" t="e">
        <f>COUNTIF(#REF!,'CPU (2)'!B1089)</f>
        <v>#REF!</v>
      </c>
      <c r="B1089" s="127">
        <v>5888</v>
      </c>
      <c r="C1089" s="128" t="s">
        <v>1729</v>
      </c>
      <c r="D1089" s="127" t="s">
        <v>248</v>
      </c>
      <c r="E1089" s="127" t="s">
        <v>254</v>
      </c>
      <c r="F1089" s="129">
        <v>44.09</v>
      </c>
      <c r="G1089" s="129">
        <v>42.48</v>
      </c>
      <c r="H1089" s="127" t="s">
        <v>493</v>
      </c>
      <c r="I1089" s="130">
        <v>41974</v>
      </c>
    </row>
    <row r="1090" spans="1:9" ht="12.75" customHeight="1">
      <c r="A1090" s="111" t="e">
        <f>COUNTIF(#REF!,'CPU (2)'!B1090)</f>
        <v>#REF!</v>
      </c>
      <c r="B1090" s="131">
        <v>5886</v>
      </c>
      <c r="C1090" s="132" t="s">
        <v>1730</v>
      </c>
      <c r="D1090" s="131" t="s">
        <v>248</v>
      </c>
      <c r="E1090" s="131" t="s">
        <v>249</v>
      </c>
      <c r="F1090" s="133">
        <v>109.2</v>
      </c>
      <c r="G1090" s="133">
        <v>107.59</v>
      </c>
      <c r="H1090" s="131" t="s">
        <v>493</v>
      </c>
      <c r="I1090" s="134">
        <v>41974</v>
      </c>
    </row>
    <row r="1091" spans="1:9" ht="12.75" customHeight="1">
      <c r="A1091" s="111" t="e">
        <f>COUNTIF(#REF!,'CPU (2)'!B1091)</f>
        <v>#REF!</v>
      </c>
      <c r="B1091" s="127">
        <v>83445</v>
      </c>
      <c r="C1091" s="128" t="s">
        <v>1731</v>
      </c>
      <c r="D1091" s="127" t="s">
        <v>270</v>
      </c>
      <c r="E1091" s="127" t="s">
        <v>249</v>
      </c>
      <c r="F1091" s="129">
        <v>105.64</v>
      </c>
      <c r="G1091" s="129">
        <v>103.95</v>
      </c>
      <c r="H1091" s="127" t="s">
        <v>493</v>
      </c>
      <c r="I1091" s="130">
        <v>41974</v>
      </c>
    </row>
    <row r="1092" spans="1:9" ht="12.75" customHeight="1">
      <c r="A1092" s="111" t="e">
        <f>COUNTIF(#REF!,'CPU (2)'!B1092)</f>
        <v>#REF!</v>
      </c>
      <c r="B1092" s="131">
        <v>73429</v>
      </c>
      <c r="C1092" s="132" t="s">
        <v>1732</v>
      </c>
      <c r="D1092" s="131" t="s">
        <v>248</v>
      </c>
      <c r="E1092" s="131" t="s">
        <v>231</v>
      </c>
      <c r="F1092" s="133">
        <v>40.75</v>
      </c>
      <c r="G1092" s="133">
        <v>39.049999999999997</v>
      </c>
      <c r="H1092" s="131" t="s">
        <v>493</v>
      </c>
      <c r="I1092" s="134">
        <v>41974</v>
      </c>
    </row>
    <row r="1093" spans="1:9" ht="12.75" customHeight="1">
      <c r="A1093" s="111" t="e">
        <f>COUNTIF(#REF!,'CPU (2)'!B1093)</f>
        <v>#REF!</v>
      </c>
      <c r="B1093" s="127">
        <v>67827</v>
      </c>
      <c r="C1093" s="128" t="s">
        <v>1733</v>
      </c>
      <c r="D1093" s="127" t="s">
        <v>248</v>
      </c>
      <c r="E1093" s="127" t="s">
        <v>254</v>
      </c>
      <c r="F1093" s="129">
        <v>40.54</v>
      </c>
      <c r="G1093" s="129">
        <v>39.06</v>
      </c>
      <c r="H1093" s="127" t="s">
        <v>493</v>
      </c>
      <c r="I1093" s="130">
        <v>41974</v>
      </c>
    </row>
    <row r="1094" spans="1:9" ht="26.4">
      <c r="A1094" s="111" t="e">
        <f>COUNTIF(#REF!,'CPU (2)'!B1094)</f>
        <v>#REF!</v>
      </c>
      <c r="B1094" s="131">
        <v>53829</v>
      </c>
      <c r="C1094" s="132" t="s">
        <v>1734</v>
      </c>
      <c r="D1094" s="131" t="s">
        <v>248</v>
      </c>
      <c r="E1094" s="131" t="s">
        <v>231</v>
      </c>
      <c r="F1094" s="133">
        <v>65.52</v>
      </c>
      <c r="G1094" s="133">
        <v>65.52</v>
      </c>
      <c r="H1094" s="131" t="s">
        <v>493</v>
      </c>
      <c r="I1094" s="134">
        <v>41974</v>
      </c>
    </row>
    <row r="1095" spans="1:9" ht="26.4">
      <c r="A1095" s="111" t="e">
        <f>COUNTIF(#REF!,'CPU (2)'!B1095)</f>
        <v>#REF!</v>
      </c>
      <c r="B1095" s="127">
        <v>5896</v>
      </c>
      <c r="C1095" s="128" t="s">
        <v>1735</v>
      </c>
      <c r="D1095" s="127" t="s">
        <v>248</v>
      </c>
      <c r="E1095" s="127" t="s">
        <v>254</v>
      </c>
      <c r="F1095" s="129">
        <v>33.18</v>
      </c>
      <c r="G1095" s="129">
        <v>31.58</v>
      </c>
      <c r="H1095" s="127" t="s">
        <v>493</v>
      </c>
      <c r="I1095" s="130">
        <v>41974</v>
      </c>
    </row>
    <row r="1096" spans="1:9" ht="26.4">
      <c r="A1096" s="111" t="e">
        <f>COUNTIF(#REF!,'CPU (2)'!B1096)</f>
        <v>#REF!</v>
      </c>
      <c r="B1096" s="131">
        <v>5897</v>
      </c>
      <c r="C1096" s="132" t="s">
        <v>1736</v>
      </c>
      <c r="D1096" s="131" t="s">
        <v>248</v>
      </c>
      <c r="E1096" s="131" t="s">
        <v>1686</v>
      </c>
      <c r="F1096" s="133">
        <v>35.950000000000003</v>
      </c>
      <c r="G1096" s="133">
        <v>34.04</v>
      </c>
      <c r="H1096" s="131" t="s">
        <v>493</v>
      </c>
      <c r="I1096" s="134">
        <v>41974</v>
      </c>
    </row>
    <row r="1097" spans="1:9" ht="26.4">
      <c r="A1097" s="111" t="e">
        <f>COUNTIF(#REF!,'CPU (2)'!B1097)</f>
        <v>#REF!</v>
      </c>
      <c r="B1097" s="127">
        <v>5894</v>
      </c>
      <c r="C1097" s="128" t="s">
        <v>1737</v>
      </c>
      <c r="D1097" s="127" t="s">
        <v>248</v>
      </c>
      <c r="E1097" s="127" t="s">
        <v>249</v>
      </c>
      <c r="F1097" s="129">
        <v>109.92</v>
      </c>
      <c r="G1097" s="129">
        <v>108.32</v>
      </c>
      <c r="H1097" s="127" t="s">
        <v>493</v>
      </c>
      <c r="I1097" s="130">
        <v>41974</v>
      </c>
    </row>
    <row r="1098" spans="1:9" ht="26.4">
      <c r="A1098" s="111" t="e">
        <f>COUNTIF(#REF!,'CPU (2)'!B1098)</f>
        <v>#REF!</v>
      </c>
      <c r="B1098" s="131">
        <v>5895</v>
      </c>
      <c r="C1098" s="132" t="s">
        <v>1738</v>
      </c>
      <c r="D1098" s="131" t="s">
        <v>248</v>
      </c>
      <c r="E1098" s="131" t="s">
        <v>1689</v>
      </c>
      <c r="F1098" s="133">
        <v>112.69</v>
      </c>
      <c r="G1098" s="133">
        <v>110.78</v>
      </c>
      <c r="H1098" s="131" t="s">
        <v>493</v>
      </c>
      <c r="I1098" s="134">
        <v>41974</v>
      </c>
    </row>
    <row r="1099" spans="1:9" ht="26.4">
      <c r="A1099" s="111" t="e">
        <f>COUNTIF(#REF!,'CPU (2)'!B1099)</f>
        <v>#REF!</v>
      </c>
      <c r="B1099" s="127">
        <v>5753</v>
      </c>
      <c r="C1099" s="128" t="s">
        <v>1739</v>
      </c>
      <c r="D1099" s="127" t="s">
        <v>248</v>
      </c>
      <c r="E1099" s="127" t="s">
        <v>231</v>
      </c>
      <c r="F1099" s="129">
        <v>19.309999999999999</v>
      </c>
      <c r="G1099" s="129">
        <v>19.309999999999999</v>
      </c>
      <c r="H1099" s="127" t="s">
        <v>493</v>
      </c>
      <c r="I1099" s="130">
        <v>41974</v>
      </c>
    </row>
    <row r="1100" spans="1:9" ht="26.4">
      <c r="A1100" s="111" t="e">
        <f>COUNTIF(#REF!,'CPU (2)'!B1100)</f>
        <v>#REF!</v>
      </c>
      <c r="B1100" s="131">
        <v>5754</v>
      </c>
      <c r="C1100" s="132" t="s">
        <v>1740</v>
      </c>
      <c r="D1100" s="131" t="s">
        <v>248</v>
      </c>
      <c r="E1100" s="131" t="s">
        <v>231</v>
      </c>
      <c r="F1100" s="133">
        <v>11.22</v>
      </c>
      <c r="G1100" s="133">
        <v>11.22</v>
      </c>
      <c r="H1100" s="131" t="s">
        <v>493</v>
      </c>
      <c r="I1100" s="134">
        <v>41974</v>
      </c>
    </row>
    <row r="1101" spans="1:9" ht="26.4">
      <c r="A1101" s="111" t="e">
        <f>COUNTIF(#REF!,'CPU (2)'!B1101)</f>
        <v>#REF!</v>
      </c>
      <c r="B1101" s="127">
        <v>5755</v>
      </c>
      <c r="C1101" s="128" t="s">
        <v>1741</v>
      </c>
      <c r="D1101" s="127" t="s">
        <v>248</v>
      </c>
      <c r="E1101" s="127" t="s">
        <v>231</v>
      </c>
      <c r="F1101" s="129">
        <v>13.87</v>
      </c>
      <c r="G1101" s="129">
        <v>12.27</v>
      </c>
      <c r="H1101" s="127" t="s">
        <v>493</v>
      </c>
      <c r="I1101" s="130">
        <v>41974</v>
      </c>
    </row>
    <row r="1102" spans="1:9" ht="26.4">
      <c r="A1102" s="111" t="e">
        <f>COUNTIF(#REF!,'CPU (2)'!B1102)</f>
        <v>#REF!</v>
      </c>
      <c r="B1102" s="131">
        <v>53830</v>
      </c>
      <c r="C1102" s="132" t="s">
        <v>1742</v>
      </c>
      <c r="D1102" s="131" t="s">
        <v>248</v>
      </c>
      <c r="E1102" s="131" t="s">
        <v>231</v>
      </c>
      <c r="F1102" s="133">
        <v>16.64</v>
      </c>
      <c r="G1102" s="133">
        <v>14.72</v>
      </c>
      <c r="H1102" s="131" t="s">
        <v>493</v>
      </c>
      <c r="I1102" s="134">
        <v>41974</v>
      </c>
    </row>
    <row r="1103" spans="1:9" ht="26.4">
      <c r="A1103" s="111" t="e">
        <f>COUNTIF(#REF!,'CPU (2)'!B1103)</f>
        <v>#REF!</v>
      </c>
      <c r="B1103" s="127">
        <v>53827</v>
      </c>
      <c r="C1103" s="128" t="s">
        <v>1743</v>
      </c>
      <c r="D1103" s="127" t="s">
        <v>248</v>
      </c>
      <c r="E1103" s="127" t="s">
        <v>231</v>
      </c>
      <c r="F1103" s="129">
        <v>66.53</v>
      </c>
      <c r="G1103" s="129">
        <v>66.52</v>
      </c>
      <c r="H1103" s="127" t="s">
        <v>493</v>
      </c>
      <c r="I1103" s="130">
        <v>41974</v>
      </c>
    </row>
    <row r="1104" spans="1:9" ht="26.4">
      <c r="A1104" s="111" t="e">
        <f>COUNTIF(#REF!,'CPU (2)'!B1104)</f>
        <v>#REF!</v>
      </c>
      <c r="B1104" s="131">
        <v>5892</v>
      </c>
      <c r="C1104" s="132" t="s">
        <v>1744</v>
      </c>
      <c r="D1104" s="131" t="s">
        <v>248</v>
      </c>
      <c r="E1104" s="131" t="s">
        <v>254</v>
      </c>
      <c r="F1104" s="133">
        <v>33.56</v>
      </c>
      <c r="G1104" s="133">
        <v>31.95</v>
      </c>
      <c r="H1104" s="131" t="s">
        <v>493</v>
      </c>
      <c r="I1104" s="134">
        <v>41974</v>
      </c>
    </row>
    <row r="1105" spans="1:9" ht="26.4">
      <c r="A1105" s="111" t="e">
        <f>COUNTIF(#REF!,'CPU (2)'!B1105)</f>
        <v>#REF!</v>
      </c>
      <c r="B1105" s="127">
        <v>5893</v>
      </c>
      <c r="C1105" s="128" t="s">
        <v>1745</v>
      </c>
      <c r="D1105" s="127" t="s">
        <v>248</v>
      </c>
      <c r="E1105" s="127" t="s">
        <v>1686</v>
      </c>
      <c r="F1105" s="129">
        <v>36.33</v>
      </c>
      <c r="G1105" s="129">
        <v>34.409999999999997</v>
      </c>
      <c r="H1105" s="127" t="s">
        <v>493</v>
      </c>
      <c r="I1105" s="130">
        <v>41974</v>
      </c>
    </row>
    <row r="1106" spans="1:9" ht="26.4">
      <c r="A1106" s="111" t="e">
        <f>COUNTIF(#REF!,'CPU (2)'!B1106)</f>
        <v>#REF!</v>
      </c>
      <c r="B1106" s="131">
        <v>5890</v>
      </c>
      <c r="C1106" s="132" t="s">
        <v>1746</v>
      </c>
      <c r="D1106" s="131" t="s">
        <v>248</v>
      </c>
      <c r="E1106" s="131" t="s">
        <v>249</v>
      </c>
      <c r="F1106" s="133">
        <v>114.38</v>
      </c>
      <c r="G1106" s="133">
        <v>112.77</v>
      </c>
      <c r="H1106" s="131" t="s">
        <v>493</v>
      </c>
      <c r="I1106" s="134">
        <v>41974</v>
      </c>
    </row>
    <row r="1107" spans="1:9" ht="26.4">
      <c r="A1107" s="111" t="e">
        <f>COUNTIF(#REF!,'CPU (2)'!B1107)</f>
        <v>#REF!</v>
      </c>
      <c r="B1107" s="127">
        <v>5891</v>
      </c>
      <c r="C1107" s="128" t="s">
        <v>1747</v>
      </c>
      <c r="D1107" s="127" t="s">
        <v>248</v>
      </c>
      <c r="E1107" s="127" t="s">
        <v>1689</v>
      </c>
      <c r="F1107" s="129">
        <v>117.15</v>
      </c>
      <c r="G1107" s="129">
        <v>115.22</v>
      </c>
      <c r="H1107" s="127" t="s">
        <v>493</v>
      </c>
      <c r="I1107" s="130">
        <v>41974</v>
      </c>
    </row>
    <row r="1108" spans="1:9" ht="26.4">
      <c r="A1108" s="111" t="e">
        <f>COUNTIF(#REF!,'CPU (2)'!B1108)</f>
        <v>#REF!</v>
      </c>
      <c r="B1108" s="131">
        <v>5750</v>
      </c>
      <c r="C1108" s="132" t="s">
        <v>1748</v>
      </c>
      <c r="D1108" s="131" t="s">
        <v>248</v>
      </c>
      <c r="E1108" s="131" t="s">
        <v>231</v>
      </c>
      <c r="F1108" s="133">
        <v>19.690000000000001</v>
      </c>
      <c r="G1108" s="133">
        <v>19.68</v>
      </c>
      <c r="H1108" s="131" t="s">
        <v>493</v>
      </c>
      <c r="I1108" s="134">
        <v>41974</v>
      </c>
    </row>
    <row r="1109" spans="1:9" ht="26.4">
      <c r="A1109" s="111" t="e">
        <f>COUNTIF(#REF!,'CPU (2)'!B1109)</f>
        <v>#REF!</v>
      </c>
      <c r="B1109" s="127">
        <v>5751</v>
      </c>
      <c r="C1109" s="128" t="s">
        <v>1749</v>
      </c>
      <c r="D1109" s="127" t="s">
        <v>248</v>
      </c>
      <c r="E1109" s="127" t="s">
        <v>231</v>
      </c>
      <c r="F1109" s="129">
        <v>14.29</v>
      </c>
      <c r="G1109" s="129">
        <v>14.28</v>
      </c>
      <c r="H1109" s="127" t="s">
        <v>493</v>
      </c>
      <c r="I1109" s="130">
        <v>41974</v>
      </c>
    </row>
    <row r="1110" spans="1:9" ht="26.4">
      <c r="A1110" s="111" t="e">
        <f>COUNTIF(#REF!,'CPU (2)'!B1110)</f>
        <v>#REF!</v>
      </c>
      <c r="B1110" s="131">
        <v>53828</v>
      </c>
      <c r="C1110" s="132" t="s">
        <v>1750</v>
      </c>
      <c r="D1110" s="131" t="s">
        <v>248</v>
      </c>
      <c r="E1110" s="131" t="s">
        <v>231</v>
      </c>
      <c r="F1110" s="133">
        <v>13.87</v>
      </c>
      <c r="G1110" s="133">
        <v>12.27</v>
      </c>
      <c r="H1110" s="131" t="s">
        <v>493</v>
      </c>
      <c r="I1110" s="134">
        <v>41974</v>
      </c>
    </row>
    <row r="1111" spans="1:9" ht="26.4">
      <c r="A1111" s="111" t="e">
        <f>COUNTIF(#REF!,'CPU (2)'!B1111)</f>
        <v>#REF!</v>
      </c>
      <c r="B1111" s="127">
        <v>5752</v>
      </c>
      <c r="C1111" s="128" t="s">
        <v>1751</v>
      </c>
      <c r="D1111" s="127" t="s">
        <v>248</v>
      </c>
      <c r="E1111" s="127" t="s">
        <v>231</v>
      </c>
      <c r="F1111" s="129">
        <v>16.64</v>
      </c>
      <c r="G1111" s="129">
        <v>14.72</v>
      </c>
      <c r="H1111" s="127" t="s">
        <v>493</v>
      </c>
      <c r="I1111" s="130">
        <v>41974</v>
      </c>
    </row>
    <row r="1112" spans="1:9" ht="39.6">
      <c r="A1112" s="111" t="e">
        <f>COUNTIF(#REF!,'CPU (2)'!B1112)</f>
        <v>#REF!</v>
      </c>
      <c r="B1112" s="131">
        <v>89877</v>
      </c>
      <c r="C1112" s="132" t="s">
        <v>1752</v>
      </c>
      <c r="D1112" s="131" t="s">
        <v>248</v>
      </c>
      <c r="E1112" s="131" t="s">
        <v>254</v>
      </c>
      <c r="F1112" s="133">
        <v>32.549999999999997</v>
      </c>
      <c r="G1112" s="133">
        <v>31.08</v>
      </c>
      <c r="H1112" s="131" t="s">
        <v>493</v>
      </c>
      <c r="I1112" s="134">
        <v>41974</v>
      </c>
    </row>
    <row r="1113" spans="1:9" ht="39.6">
      <c r="A1113" s="111" t="e">
        <f>COUNTIF(#REF!,'CPU (2)'!B1113)</f>
        <v>#REF!</v>
      </c>
      <c r="B1113" s="127">
        <v>89876</v>
      </c>
      <c r="C1113" s="128" t="s">
        <v>1753</v>
      </c>
      <c r="D1113" s="127" t="s">
        <v>248</v>
      </c>
      <c r="E1113" s="127" t="s">
        <v>249</v>
      </c>
      <c r="F1113" s="129">
        <v>142.4</v>
      </c>
      <c r="G1113" s="129">
        <v>140.93</v>
      </c>
      <c r="H1113" s="127" t="s">
        <v>493</v>
      </c>
      <c r="I1113" s="130">
        <v>41974</v>
      </c>
    </row>
    <row r="1114" spans="1:9" ht="39.6">
      <c r="A1114" s="111" t="e">
        <f>COUNTIF(#REF!,'CPU (2)'!B1114)</f>
        <v>#REF!</v>
      </c>
      <c r="B1114" s="131">
        <v>89870</v>
      </c>
      <c r="C1114" s="132" t="s">
        <v>1754</v>
      </c>
      <c r="D1114" s="131" t="s">
        <v>248</v>
      </c>
      <c r="E1114" s="131" t="s">
        <v>231</v>
      </c>
      <c r="F1114" s="133">
        <v>15.26</v>
      </c>
      <c r="G1114" s="133">
        <v>15.26</v>
      </c>
      <c r="H1114" s="131" t="s">
        <v>493</v>
      </c>
      <c r="I1114" s="134">
        <v>41974</v>
      </c>
    </row>
    <row r="1115" spans="1:9" ht="39.6">
      <c r="A1115" s="111" t="e">
        <f>COUNTIF(#REF!,'CPU (2)'!B1115)</f>
        <v>#REF!</v>
      </c>
      <c r="B1115" s="127">
        <v>89872</v>
      </c>
      <c r="C1115" s="128" t="s">
        <v>1755</v>
      </c>
      <c r="D1115" s="127" t="s">
        <v>248</v>
      </c>
      <c r="E1115" s="127" t="s">
        <v>231</v>
      </c>
      <c r="F1115" s="129">
        <v>0.73</v>
      </c>
      <c r="G1115" s="129">
        <v>0.73</v>
      </c>
      <c r="H1115" s="127" t="s">
        <v>493</v>
      </c>
      <c r="I1115" s="130">
        <v>41974</v>
      </c>
    </row>
    <row r="1116" spans="1:9" ht="39.6">
      <c r="A1116" s="111" t="e">
        <f>COUNTIF(#REF!,'CPU (2)'!B1116)</f>
        <v>#REF!</v>
      </c>
      <c r="B1116" s="131">
        <v>89871</v>
      </c>
      <c r="C1116" s="132" t="s">
        <v>1756</v>
      </c>
      <c r="D1116" s="131" t="s">
        <v>248</v>
      </c>
      <c r="E1116" s="131" t="s">
        <v>231</v>
      </c>
      <c r="F1116" s="133">
        <v>3.61</v>
      </c>
      <c r="G1116" s="133">
        <v>3.61</v>
      </c>
      <c r="H1116" s="131" t="s">
        <v>493</v>
      </c>
      <c r="I1116" s="134">
        <v>41974</v>
      </c>
    </row>
    <row r="1117" spans="1:9" ht="39.6">
      <c r="A1117" s="111" t="e">
        <f>COUNTIF(#REF!,'CPU (2)'!B1117)</f>
        <v>#REF!</v>
      </c>
      <c r="B1117" s="127">
        <v>89873</v>
      </c>
      <c r="C1117" s="128" t="s">
        <v>1757</v>
      </c>
      <c r="D1117" s="127" t="s">
        <v>248</v>
      </c>
      <c r="E1117" s="127" t="s">
        <v>231</v>
      </c>
      <c r="F1117" s="129">
        <v>21.45</v>
      </c>
      <c r="G1117" s="129">
        <v>21.45</v>
      </c>
      <c r="H1117" s="127" t="s">
        <v>493</v>
      </c>
      <c r="I1117" s="130">
        <v>41974</v>
      </c>
    </row>
    <row r="1118" spans="1:9" ht="39.6">
      <c r="A1118" s="111" t="e">
        <f>COUNTIF(#REF!,'CPU (2)'!B1118)</f>
        <v>#REF!</v>
      </c>
      <c r="B1118" s="131">
        <v>89874</v>
      </c>
      <c r="C1118" s="132" t="s">
        <v>1758</v>
      </c>
      <c r="D1118" s="131" t="s">
        <v>248</v>
      </c>
      <c r="E1118" s="131" t="s">
        <v>231</v>
      </c>
      <c r="F1118" s="133">
        <v>88.4</v>
      </c>
      <c r="G1118" s="133">
        <v>88.39</v>
      </c>
      <c r="H1118" s="131" t="s">
        <v>493</v>
      </c>
      <c r="I1118" s="134">
        <v>41974</v>
      </c>
    </row>
    <row r="1119" spans="1:9" ht="39.6">
      <c r="A1119" s="111" t="e">
        <f>COUNTIF(#REF!,'CPU (2)'!B1119)</f>
        <v>#REF!</v>
      </c>
      <c r="B1119" s="127">
        <v>89884</v>
      </c>
      <c r="C1119" s="128" t="s">
        <v>1759</v>
      </c>
      <c r="D1119" s="127" t="s">
        <v>248</v>
      </c>
      <c r="E1119" s="127" t="s">
        <v>254</v>
      </c>
      <c r="F1119" s="129">
        <v>39.5</v>
      </c>
      <c r="G1119" s="129">
        <v>38.03</v>
      </c>
      <c r="H1119" s="127" t="s">
        <v>493</v>
      </c>
      <c r="I1119" s="130">
        <v>41974</v>
      </c>
    </row>
    <row r="1120" spans="1:9" ht="39.6">
      <c r="A1120" s="111" t="e">
        <f>COUNTIF(#REF!,'CPU (2)'!B1120)</f>
        <v>#REF!</v>
      </c>
      <c r="B1120" s="131">
        <v>89883</v>
      </c>
      <c r="C1120" s="132" t="s">
        <v>1760</v>
      </c>
      <c r="D1120" s="131" t="s">
        <v>248</v>
      </c>
      <c r="E1120" s="131" t="s">
        <v>249</v>
      </c>
      <c r="F1120" s="133">
        <v>170.56</v>
      </c>
      <c r="G1120" s="133">
        <v>169.1</v>
      </c>
      <c r="H1120" s="131" t="s">
        <v>493</v>
      </c>
      <c r="I1120" s="134">
        <v>41974</v>
      </c>
    </row>
    <row r="1121" spans="1:9" ht="39.6">
      <c r="A1121" s="111" t="e">
        <f>COUNTIF(#REF!,'CPU (2)'!B1121)</f>
        <v>#REF!</v>
      </c>
      <c r="B1121" s="127">
        <v>89878</v>
      </c>
      <c r="C1121" s="128" t="s">
        <v>1761</v>
      </c>
      <c r="D1121" s="127" t="s">
        <v>248</v>
      </c>
      <c r="E1121" s="127" t="s">
        <v>231</v>
      </c>
      <c r="F1121" s="129">
        <v>20.67</v>
      </c>
      <c r="G1121" s="129">
        <v>20.67</v>
      </c>
      <c r="H1121" s="127" t="s">
        <v>493</v>
      </c>
      <c r="I1121" s="130">
        <v>41974</v>
      </c>
    </row>
    <row r="1122" spans="1:9" ht="39.6">
      <c r="A1122" s="111" t="e">
        <f>COUNTIF(#REF!,'CPU (2)'!B1122)</f>
        <v>#REF!</v>
      </c>
      <c r="B1122" s="131">
        <v>89880</v>
      </c>
      <c r="C1122" s="132" t="s">
        <v>1762</v>
      </c>
      <c r="D1122" s="131" t="s">
        <v>248</v>
      </c>
      <c r="E1122" s="131" t="s">
        <v>231</v>
      </c>
      <c r="F1122" s="133">
        <v>0.99</v>
      </c>
      <c r="G1122" s="133">
        <v>0.99</v>
      </c>
      <c r="H1122" s="131" t="s">
        <v>493</v>
      </c>
      <c r="I1122" s="134">
        <v>41974</v>
      </c>
    </row>
    <row r="1123" spans="1:9" ht="39.6">
      <c r="A1123" s="111" t="e">
        <f>COUNTIF(#REF!,'CPU (2)'!B1123)</f>
        <v>#REF!</v>
      </c>
      <c r="B1123" s="127">
        <v>89879</v>
      </c>
      <c r="C1123" s="128" t="s">
        <v>1763</v>
      </c>
      <c r="D1123" s="127" t="s">
        <v>248</v>
      </c>
      <c r="E1123" s="127" t="s">
        <v>231</v>
      </c>
      <c r="F1123" s="129">
        <v>4.8899999999999997</v>
      </c>
      <c r="G1123" s="129">
        <v>4.8899999999999997</v>
      </c>
      <c r="H1123" s="127" t="s">
        <v>493</v>
      </c>
      <c r="I1123" s="130">
        <v>41974</v>
      </c>
    </row>
    <row r="1124" spans="1:9" ht="39.6">
      <c r="A1124" s="111" t="e">
        <f>COUNTIF(#REF!,'CPU (2)'!B1124)</f>
        <v>#REF!</v>
      </c>
      <c r="B1124" s="131">
        <v>89881</v>
      </c>
      <c r="C1124" s="132" t="s">
        <v>1764</v>
      </c>
      <c r="D1124" s="131" t="s">
        <v>248</v>
      </c>
      <c r="E1124" s="131" t="s">
        <v>231</v>
      </c>
      <c r="F1124" s="133">
        <v>29.06</v>
      </c>
      <c r="G1124" s="133">
        <v>29.06</v>
      </c>
      <c r="H1124" s="131" t="s">
        <v>493</v>
      </c>
      <c r="I1124" s="134">
        <v>41974</v>
      </c>
    </row>
    <row r="1125" spans="1:9" ht="39.6">
      <c r="A1125" s="111" t="e">
        <f>COUNTIF(#REF!,'CPU (2)'!B1125)</f>
        <v>#REF!</v>
      </c>
      <c r="B1125" s="127">
        <v>89882</v>
      </c>
      <c r="C1125" s="128" t="s">
        <v>1765</v>
      </c>
      <c r="D1125" s="127" t="s">
        <v>248</v>
      </c>
      <c r="E1125" s="127" t="s">
        <v>231</v>
      </c>
      <c r="F1125" s="129">
        <v>102</v>
      </c>
      <c r="G1125" s="129">
        <v>102</v>
      </c>
      <c r="H1125" s="127" t="s">
        <v>493</v>
      </c>
      <c r="I1125" s="130">
        <v>41974</v>
      </c>
    </row>
    <row r="1126" spans="1:9" ht="26.4">
      <c r="A1126" s="111" t="e">
        <f>COUNTIF(#REF!,'CPU (2)'!B1126)</f>
        <v>#REF!</v>
      </c>
      <c r="B1126" s="131" t="s">
        <v>1766</v>
      </c>
      <c r="C1126" s="132" t="s">
        <v>1767</v>
      </c>
      <c r="D1126" s="131" t="s">
        <v>248</v>
      </c>
      <c r="E1126" s="131" t="s">
        <v>231</v>
      </c>
      <c r="F1126" s="133">
        <v>94.37</v>
      </c>
      <c r="G1126" s="133">
        <v>92.67</v>
      </c>
      <c r="H1126" s="131" t="s">
        <v>493</v>
      </c>
      <c r="I1126" s="134">
        <v>41974</v>
      </c>
    </row>
    <row r="1127" spans="1:9" ht="39.6">
      <c r="A1127" s="111" t="e">
        <f>COUNTIF(#REF!,'CPU (2)'!B1127)</f>
        <v>#REF!</v>
      </c>
      <c r="B1127" s="127">
        <v>84141</v>
      </c>
      <c r="C1127" s="128" t="s">
        <v>1768</v>
      </c>
      <c r="D1127" s="127" t="s">
        <v>248</v>
      </c>
      <c r="E1127" s="127" t="s">
        <v>249</v>
      </c>
      <c r="F1127" s="129">
        <v>109.32</v>
      </c>
      <c r="G1127" s="129">
        <v>107.59</v>
      </c>
      <c r="H1127" s="127" t="s">
        <v>493</v>
      </c>
      <c r="I1127" s="130">
        <v>41974</v>
      </c>
    </row>
    <row r="1128" spans="1:9" ht="26.4">
      <c r="A1128" s="111" t="e">
        <f>COUNTIF(#REF!,'CPU (2)'!B1128)</f>
        <v>#REF!</v>
      </c>
      <c r="B1128" s="131">
        <v>83999</v>
      </c>
      <c r="C1128" s="132" t="s">
        <v>1769</v>
      </c>
      <c r="D1128" s="131" t="s">
        <v>248</v>
      </c>
      <c r="E1128" s="131" t="s">
        <v>249</v>
      </c>
      <c r="F1128" s="133">
        <v>93.7</v>
      </c>
      <c r="G1128" s="133">
        <v>92.01</v>
      </c>
      <c r="H1128" s="131" t="s">
        <v>493</v>
      </c>
      <c r="I1128" s="134">
        <v>41974</v>
      </c>
    </row>
    <row r="1129" spans="1:9" ht="26.4">
      <c r="A1129" s="111" t="e">
        <f>COUNTIF(#REF!,'CPU (2)'!B1129)</f>
        <v>#REF!</v>
      </c>
      <c r="B1129" s="127">
        <v>83998</v>
      </c>
      <c r="C1129" s="128" t="s">
        <v>1770</v>
      </c>
      <c r="D1129" s="127" t="s">
        <v>248</v>
      </c>
      <c r="E1129" s="127" t="s">
        <v>254</v>
      </c>
      <c r="F1129" s="129">
        <v>34.93</v>
      </c>
      <c r="G1129" s="129">
        <v>33.24</v>
      </c>
      <c r="H1129" s="127" t="s">
        <v>493</v>
      </c>
      <c r="I1129" s="130">
        <v>41974</v>
      </c>
    </row>
    <row r="1130" spans="1:9" ht="39.6">
      <c r="A1130" s="111" t="e">
        <f>COUNTIF(#REF!,'CPU (2)'!B1130)</f>
        <v>#REF!</v>
      </c>
      <c r="B1130" s="131">
        <v>83688</v>
      </c>
      <c r="C1130" s="132" t="s">
        <v>1771</v>
      </c>
      <c r="D1130" s="131" t="s">
        <v>632</v>
      </c>
      <c r="E1130" s="131" t="s">
        <v>207</v>
      </c>
      <c r="F1130" s="133">
        <v>180.17</v>
      </c>
      <c r="G1130" s="133">
        <v>167.26</v>
      </c>
      <c r="H1130" s="131" t="s">
        <v>493</v>
      </c>
      <c r="I1130" s="134">
        <v>41974</v>
      </c>
    </row>
    <row r="1131" spans="1:9" ht="26.4">
      <c r="A1131" s="111" t="e">
        <f>COUNTIF(#REF!,'CPU (2)'!B1131)</f>
        <v>#REF!</v>
      </c>
      <c r="B1131" s="127" t="s">
        <v>1772</v>
      </c>
      <c r="C1131" s="128" t="s">
        <v>1773</v>
      </c>
      <c r="D1131" s="127" t="s">
        <v>604</v>
      </c>
      <c r="E1131" s="127" t="s">
        <v>207</v>
      </c>
      <c r="F1131" s="129">
        <v>29.48</v>
      </c>
      <c r="G1131" s="129">
        <v>28.18</v>
      </c>
      <c r="H1131" s="127" t="s">
        <v>493</v>
      </c>
      <c r="I1131" s="130">
        <v>41974</v>
      </c>
    </row>
    <row r="1132" spans="1:9" ht="26.4">
      <c r="A1132" s="111" t="e">
        <f>COUNTIF(#REF!,'CPU (2)'!B1132)</f>
        <v>#REF!</v>
      </c>
      <c r="B1132" s="131" t="s">
        <v>1774</v>
      </c>
      <c r="C1132" s="132" t="s">
        <v>1775</v>
      </c>
      <c r="D1132" s="131" t="s">
        <v>604</v>
      </c>
      <c r="E1132" s="131" t="s">
        <v>207</v>
      </c>
      <c r="F1132" s="133">
        <v>40.54</v>
      </c>
      <c r="G1132" s="133">
        <v>39.24</v>
      </c>
      <c r="H1132" s="131" t="s">
        <v>493</v>
      </c>
      <c r="I1132" s="134">
        <v>41974</v>
      </c>
    </row>
    <row r="1133" spans="1:9" ht="26.4">
      <c r="A1133" s="111" t="e">
        <f>COUNTIF(#REF!,'CPU (2)'!B1133)</f>
        <v>#REF!</v>
      </c>
      <c r="B1133" s="127">
        <v>85015</v>
      </c>
      <c r="C1133" s="128" t="s">
        <v>1776</v>
      </c>
      <c r="D1133" s="127" t="s">
        <v>604</v>
      </c>
      <c r="E1133" s="127" t="s">
        <v>207</v>
      </c>
      <c r="F1133" s="129">
        <v>15.55</v>
      </c>
      <c r="G1133" s="129">
        <v>14.2</v>
      </c>
      <c r="H1133" s="127" t="s">
        <v>493</v>
      </c>
      <c r="I1133" s="130">
        <v>41974</v>
      </c>
    </row>
    <row r="1134" spans="1:9" ht="26.4">
      <c r="A1134" s="111" t="e">
        <f>COUNTIF(#REF!,'CPU (2)'!B1134)</f>
        <v>#REF!</v>
      </c>
      <c r="B1134" s="131">
        <v>85016</v>
      </c>
      <c r="C1134" s="132" t="s">
        <v>1777</v>
      </c>
      <c r="D1134" s="131" t="s">
        <v>604</v>
      </c>
      <c r="E1134" s="131" t="s">
        <v>207</v>
      </c>
      <c r="F1134" s="133">
        <v>18.72</v>
      </c>
      <c r="G1134" s="133">
        <v>17.329999999999998</v>
      </c>
      <c r="H1134" s="131" t="s">
        <v>493</v>
      </c>
      <c r="I1134" s="134">
        <v>41974</v>
      </c>
    </row>
    <row r="1135" spans="1:9" ht="26.4">
      <c r="A1135" s="111" t="e">
        <f>COUNTIF(#REF!,'CPU (2)'!B1135)</f>
        <v>#REF!</v>
      </c>
      <c r="B1135" s="127">
        <v>72295</v>
      </c>
      <c r="C1135" s="128" t="s">
        <v>1778</v>
      </c>
      <c r="D1135" s="127" t="s">
        <v>606</v>
      </c>
      <c r="E1135" s="127" t="s">
        <v>6</v>
      </c>
      <c r="F1135" s="129">
        <v>9.8800000000000008</v>
      </c>
      <c r="G1135" s="129">
        <v>9.58</v>
      </c>
      <c r="H1135" s="127" t="s">
        <v>493</v>
      </c>
      <c r="I1135" s="130">
        <v>41974</v>
      </c>
    </row>
    <row r="1136" spans="1:9" ht="26.4">
      <c r="A1136" s="111" t="e">
        <f>COUNTIF(#REF!,'CPU (2)'!B1136)</f>
        <v>#REF!</v>
      </c>
      <c r="B1136" s="131">
        <v>72293</v>
      </c>
      <c r="C1136" s="132" t="s">
        <v>1779</v>
      </c>
      <c r="D1136" s="131" t="s">
        <v>606</v>
      </c>
      <c r="E1136" s="131" t="s">
        <v>6</v>
      </c>
      <c r="F1136" s="133">
        <v>4.7300000000000004</v>
      </c>
      <c r="G1136" s="133">
        <v>4.55</v>
      </c>
      <c r="H1136" s="131" t="s">
        <v>493</v>
      </c>
      <c r="I1136" s="134">
        <v>41974</v>
      </c>
    </row>
    <row r="1137" spans="1:11" ht="26.4">
      <c r="A1137" s="111" t="e">
        <f>COUNTIF(#REF!,'CPU (2)'!B1137)</f>
        <v>#REF!</v>
      </c>
      <c r="B1137" s="127">
        <v>72294</v>
      </c>
      <c r="C1137" s="128" t="s">
        <v>1780</v>
      </c>
      <c r="D1137" s="127" t="s">
        <v>606</v>
      </c>
      <c r="E1137" s="127" t="s">
        <v>6</v>
      </c>
      <c r="F1137" s="129">
        <v>7.23</v>
      </c>
      <c r="G1137" s="129">
        <v>7.01</v>
      </c>
      <c r="H1137" s="127" t="s">
        <v>493</v>
      </c>
      <c r="I1137" s="130">
        <v>41974</v>
      </c>
    </row>
    <row r="1138" spans="1:11" ht="39.6">
      <c r="A1138" s="111" t="e">
        <f>COUNTIF(#REF!,'CPU (2)'!B1138)</f>
        <v>#REF!</v>
      </c>
      <c r="B1138" s="131" t="s">
        <v>1781</v>
      </c>
      <c r="C1138" s="132" t="s">
        <v>1782</v>
      </c>
      <c r="D1138" s="131" t="s">
        <v>251</v>
      </c>
      <c r="E1138" s="131" t="s">
        <v>492</v>
      </c>
      <c r="F1138" s="133">
        <v>3.04</v>
      </c>
      <c r="G1138" s="133">
        <v>3.03</v>
      </c>
      <c r="H1138" s="131" t="s">
        <v>493</v>
      </c>
      <c r="I1138" s="134">
        <v>41974</v>
      </c>
    </row>
    <row r="1139" spans="1:11">
      <c r="A1139" s="111" t="e">
        <f>COUNTIF(#REF!,'CPU (2)'!B1139)</f>
        <v>#REF!</v>
      </c>
      <c r="B1139" s="127" t="s">
        <v>1783</v>
      </c>
      <c r="C1139" s="128" t="s">
        <v>1784</v>
      </c>
      <c r="D1139" s="127" t="s">
        <v>507</v>
      </c>
      <c r="E1139" s="127" t="s">
        <v>492</v>
      </c>
      <c r="F1139" s="129">
        <v>0.97</v>
      </c>
      <c r="G1139" s="129">
        <v>0.88</v>
      </c>
      <c r="H1139" s="127" t="s">
        <v>493</v>
      </c>
      <c r="I1139" s="130">
        <v>41974</v>
      </c>
    </row>
    <row r="1140" spans="1:11">
      <c r="B1140" s="127"/>
      <c r="C1140" s="128"/>
      <c r="D1140" s="127"/>
      <c r="E1140" s="127"/>
      <c r="F1140" s="129"/>
      <c r="G1140" s="129"/>
      <c r="H1140" s="127"/>
      <c r="I1140" s="130"/>
    </row>
    <row r="1141" spans="1:11">
      <c r="A1141" s="111" t="e">
        <f>COUNTIF(#REF!,'CPU (2)'!B1141)</f>
        <v>#REF!</v>
      </c>
      <c r="B1141" s="148" t="s">
        <v>512</v>
      </c>
      <c r="C1141" s="149" t="s">
        <v>513</v>
      </c>
      <c r="D1141" s="148" t="s">
        <v>507</v>
      </c>
      <c r="E1141" s="148" t="s">
        <v>492</v>
      </c>
      <c r="F1141" s="150">
        <v>3.64</v>
      </c>
      <c r="G1141" s="150">
        <v>3.3</v>
      </c>
      <c r="H1141" s="148" t="s">
        <v>493</v>
      </c>
      <c r="I1141" s="151">
        <v>41974</v>
      </c>
      <c r="J1141" s="163">
        <f>SUM(J1143)</f>
        <v>3.3048979999999997</v>
      </c>
      <c r="K1141" s="164">
        <f>J1141-G1141</f>
        <v>4.8979999999998469E-3</v>
      </c>
    </row>
    <row r="1142" spans="1:11" s="111" customFormat="1" ht="26.4">
      <c r="B1142" s="113" t="s">
        <v>268</v>
      </c>
      <c r="C1142" s="113" t="s">
        <v>5</v>
      </c>
      <c r="D1142" s="113" t="s">
        <v>223</v>
      </c>
      <c r="E1142" s="113" t="s">
        <v>266</v>
      </c>
      <c r="F1142" s="113" t="s">
        <v>494</v>
      </c>
      <c r="G1142" s="113" t="s">
        <v>495</v>
      </c>
      <c r="H1142" s="113" t="s">
        <v>496</v>
      </c>
      <c r="I1142" s="113" t="s">
        <v>497</v>
      </c>
      <c r="J1142" s="113" t="s">
        <v>498</v>
      </c>
    </row>
    <row r="1143" spans="1:11">
      <c r="B1143" s="145">
        <v>88316</v>
      </c>
      <c r="C1143" s="196" t="str">
        <f>VLOOKUP(B1143,SERVIÇOS_SINAPI_12_14!$A$2:$H$5049,2,0)</f>
        <v>SERVENTE COM ENCARGOS COMPLEMENTARES</v>
      </c>
      <c r="D1143" s="260" t="s">
        <v>246</v>
      </c>
      <c r="E1143" s="189" t="str">
        <f>VLOOKUP(B1143,SERVIÇOS_SINAPI_12_14!$A$2:$H$5049,4,0)</f>
        <v>H</v>
      </c>
      <c r="F1143" s="184">
        <v>12.14</v>
      </c>
      <c r="G1143" s="194">
        <f>VLOOKUP(B1143,SERVIÇOS_SINAPI_12_14!$A$2:$H$5049,6,0)</f>
        <v>11.02</v>
      </c>
      <c r="H1143" s="209">
        <v>0.2999</v>
      </c>
      <c r="I1143" s="184">
        <v>3.64</v>
      </c>
      <c r="J1143" s="194">
        <f t="shared" ref="J1143" si="18">H1143*G1143</f>
        <v>3.3048979999999997</v>
      </c>
    </row>
    <row r="1144" spans="1:11">
      <c r="C1144" s="111"/>
      <c r="J1144" s="111"/>
    </row>
    <row r="1145" spans="1:11">
      <c r="B1145"/>
      <c r="C1145"/>
      <c r="D1145"/>
      <c r="E1145"/>
      <c r="F1145"/>
      <c r="G1145"/>
      <c r="H1145"/>
      <c r="I1145" s="134"/>
    </row>
    <row r="1146" spans="1:11" hidden="1">
      <c r="A1146" s="111" t="e">
        <f>COUNTIF(#REF!,'CPU (2)'!B1146)</f>
        <v>#REF!</v>
      </c>
      <c r="B1146" s="127">
        <v>72976</v>
      </c>
      <c r="C1146" s="128" t="s">
        <v>1785</v>
      </c>
      <c r="D1146" s="127" t="s">
        <v>251</v>
      </c>
      <c r="E1146" s="127" t="s">
        <v>207</v>
      </c>
      <c r="F1146" s="129">
        <v>0.4</v>
      </c>
      <c r="G1146" s="129">
        <v>0.36</v>
      </c>
      <c r="H1146" s="127" t="s">
        <v>493</v>
      </c>
      <c r="I1146" s="130">
        <v>41974</v>
      </c>
    </row>
    <row r="1147" spans="1:11" hidden="1">
      <c r="A1147" s="111" t="e">
        <f>COUNTIF(#REF!,'CPU (2)'!B1147)</f>
        <v>#REF!</v>
      </c>
      <c r="B1147" s="131">
        <v>72969</v>
      </c>
      <c r="C1147" s="132" t="s">
        <v>1786</v>
      </c>
      <c r="D1147" s="131" t="s">
        <v>251</v>
      </c>
      <c r="E1147" s="131" t="s">
        <v>492</v>
      </c>
      <c r="F1147" s="133">
        <v>0.81</v>
      </c>
      <c r="G1147" s="133">
        <v>0.73</v>
      </c>
      <c r="H1147" s="131" t="s">
        <v>493</v>
      </c>
      <c r="I1147" s="134">
        <v>41974</v>
      </c>
    </row>
    <row r="1148" spans="1:11" ht="26.4" hidden="1">
      <c r="A1148" s="111" t="e">
        <f>COUNTIF(#REF!,'CPU (2)'!B1148)</f>
        <v>#REF!</v>
      </c>
      <c r="B1148" s="127" t="s">
        <v>1787</v>
      </c>
      <c r="C1148" s="128" t="s">
        <v>1788</v>
      </c>
      <c r="D1148" s="127" t="s">
        <v>270</v>
      </c>
      <c r="E1148" s="127" t="s">
        <v>519</v>
      </c>
      <c r="F1148" s="129">
        <v>1.02</v>
      </c>
      <c r="G1148" s="129">
        <v>1.01</v>
      </c>
      <c r="H1148" s="127" t="s">
        <v>493</v>
      </c>
      <c r="I1148" s="130">
        <v>41974</v>
      </c>
    </row>
    <row r="1149" spans="1:11" hidden="1">
      <c r="A1149" s="111" t="e">
        <f>COUNTIF(#REF!,'CPU (2)'!B1149)</f>
        <v>#REF!</v>
      </c>
      <c r="B1149" s="131">
        <v>72898</v>
      </c>
      <c r="C1149" s="132" t="s">
        <v>1789</v>
      </c>
      <c r="D1149" s="131" t="s">
        <v>270</v>
      </c>
      <c r="E1149" s="131" t="s">
        <v>519</v>
      </c>
      <c r="F1149" s="133">
        <v>0.87</v>
      </c>
      <c r="G1149" s="133">
        <v>0.85</v>
      </c>
      <c r="H1149" s="131" t="s">
        <v>493</v>
      </c>
      <c r="I1149" s="134">
        <v>41974</v>
      </c>
    </row>
    <row r="1150" spans="1:11" hidden="1">
      <c r="A1150" s="111" t="e">
        <f>COUNTIF(#REF!,'CPU (2)'!B1150)</f>
        <v>#REF!</v>
      </c>
      <c r="B1150" s="127">
        <v>72897</v>
      </c>
      <c r="C1150" s="128" t="s">
        <v>1790</v>
      </c>
      <c r="D1150" s="127" t="s">
        <v>270</v>
      </c>
      <c r="E1150" s="127" t="s">
        <v>519</v>
      </c>
      <c r="F1150" s="129">
        <v>17.86</v>
      </c>
      <c r="G1150" s="129">
        <v>16.71</v>
      </c>
      <c r="H1150" s="127" t="s">
        <v>493</v>
      </c>
      <c r="I1150" s="130">
        <v>41974</v>
      </c>
    </row>
    <row r="1151" spans="1:11" ht="26.4" hidden="1">
      <c r="A1151" s="111" t="e">
        <f>COUNTIF(#REF!,'CPU (2)'!B1151)</f>
        <v>#REF!</v>
      </c>
      <c r="B1151" s="131" t="s">
        <v>1791</v>
      </c>
      <c r="C1151" s="132" t="s">
        <v>1792</v>
      </c>
      <c r="D1151" s="131" t="s">
        <v>270</v>
      </c>
      <c r="E1151" s="131" t="s">
        <v>519</v>
      </c>
      <c r="F1151" s="133">
        <v>22.76</v>
      </c>
      <c r="G1151" s="133">
        <v>21.36</v>
      </c>
      <c r="H1151" s="131" t="s">
        <v>493</v>
      </c>
      <c r="I1151" s="134">
        <v>41974</v>
      </c>
    </row>
    <row r="1152" spans="1:11" hidden="1">
      <c r="A1152" s="111" t="e">
        <f>COUNTIF(#REF!,'CPU (2)'!B1152)</f>
        <v>#REF!</v>
      </c>
      <c r="B1152" s="127">
        <v>79492</v>
      </c>
      <c r="C1152" s="128" t="s">
        <v>1793</v>
      </c>
      <c r="D1152" s="127" t="s">
        <v>270</v>
      </c>
      <c r="E1152" s="127" t="s">
        <v>519</v>
      </c>
      <c r="F1152" s="129">
        <v>20.67</v>
      </c>
      <c r="G1152" s="129">
        <v>19.829999999999998</v>
      </c>
      <c r="H1152" s="127" t="s">
        <v>493</v>
      </c>
      <c r="I1152" s="130">
        <v>41974</v>
      </c>
    </row>
    <row r="1153" spans="1:11">
      <c r="B1153" s="127"/>
      <c r="C1153" s="128"/>
      <c r="D1153" s="127"/>
      <c r="E1153" s="127"/>
      <c r="F1153" s="129"/>
      <c r="G1153" s="129"/>
      <c r="H1153" s="127"/>
      <c r="I1153" s="130"/>
    </row>
    <row r="1154" spans="1:11" ht="26.4">
      <c r="A1154" s="111" t="e">
        <f>COUNTIF(#REF!,'CPU (2)'!B1154)</f>
        <v>#REF!</v>
      </c>
      <c r="B1154" s="148" t="s">
        <v>636</v>
      </c>
      <c r="C1154" s="149" t="s">
        <v>637</v>
      </c>
      <c r="D1154" s="148" t="s">
        <v>270</v>
      </c>
      <c r="E1154" s="148" t="s">
        <v>519</v>
      </c>
      <c r="F1154" s="150">
        <v>7.28</v>
      </c>
      <c r="G1154" s="150">
        <v>6.61</v>
      </c>
      <c r="H1154" s="148" t="s">
        <v>493</v>
      </c>
      <c r="I1154" s="151">
        <v>41974</v>
      </c>
      <c r="J1154" s="163">
        <f>SUM(J1156)</f>
        <v>6.6119999999999992</v>
      </c>
      <c r="K1154" s="164">
        <f>J1154-G1154</f>
        <v>1.9999999999988916E-3</v>
      </c>
    </row>
    <row r="1155" spans="1:11" s="3" customFormat="1" ht="28.5" customHeight="1">
      <c r="A1155" s="111"/>
      <c r="B1155" s="113" t="s">
        <v>268</v>
      </c>
      <c r="C1155" s="113" t="s">
        <v>5</v>
      </c>
      <c r="D1155" s="113" t="s">
        <v>223</v>
      </c>
      <c r="E1155" s="113" t="s">
        <v>266</v>
      </c>
      <c r="F1155" s="113" t="s">
        <v>494</v>
      </c>
      <c r="G1155" s="113" t="s">
        <v>495</v>
      </c>
      <c r="H1155" s="113" t="s">
        <v>496</v>
      </c>
      <c r="I1155" s="113" t="s">
        <v>497</v>
      </c>
      <c r="J1155" s="113" t="s">
        <v>498</v>
      </c>
    </row>
    <row r="1156" spans="1:11">
      <c r="B1156" s="145">
        <v>88316</v>
      </c>
      <c r="C1156" s="196" t="str">
        <f>VLOOKUP(B1156,SERVIÇOS_SINAPI_12_14!$A$2:$H$5049,2,0)</f>
        <v>SERVENTE COM ENCARGOS COMPLEMENTARES</v>
      </c>
      <c r="D1156" s="189" t="s">
        <v>246</v>
      </c>
      <c r="E1156" s="189" t="str">
        <f>VLOOKUP(B1156,SERVIÇOS_SINAPI_12_14!$A$2:$H$5049,4,0)</f>
        <v>H</v>
      </c>
      <c r="F1156" s="194">
        <v>12.14</v>
      </c>
      <c r="G1156" s="194">
        <f>VLOOKUP(B1156,SERVIÇOS_SINAPI_12_14!$A$2:$H$5049,6,0)</f>
        <v>11.02</v>
      </c>
      <c r="H1156" s="189">
        <v>0.6</v>
      </c>
      <c r="I1156" s="194">
        <v>7.28</v>
      </c>
      <c r="J1156" s="194">
        <f t="shared" ref="J1156" si="19">H1156*G1156</f>
        <v>6.6119999999999992</v>
      </c>
    </row>
    <row r="1157" spans="1:11">
      <c r="B1157" s="131"/>
      <c r="C1157" s="132"/>
      <c r="D1157" s="131"/>
      <c r="E1157" s="131"/>
      <c r="F1157" s="133"/>
      <c r="G1157" s="133"/>
      <c r="H1157" s="131"/>
      <c r="I1157" s="134"/>
    </row>
    <row r="1158" spans="1:11">
      <c r="B1158" s="131"/>
      <c r="C1158" s="132"/>
      <c r="D1158" s="131"/>
      <c r="E1158" s="131"/>
      <c r="F1158" s="133"/>
      <c r="G1158" s="133"/>
      <c r="H1158" s="131"/>
      <c r="I1158" s="134"/>
    </row>
    <row r="1159" spans="1:11" hidden="1">
      <c r="A1159" s="111" t="e">
        <f>COUNTIF(#REF!,'CPU (2)'!B1159)</f>
        <v>#REF!</v>
      </c>
      <c r="B1159" s="127">
        <v>72896</v>
      </c>
      <c r="C1159" s="128" t="s">
        <v>1794</v>
      </c>
      <c r="D1159" s="127" t="s">
        <v>270</v>
      </c>
      <c r="E1159" s="127" t="s">
        <v>519</v>
      </c>
      <c r="F1159" s="129">
        <v>14.78</v>
      </c>
      <c r="G1159" s="129">
        <v>13.81</v>
      </c>
      <c r="H1159" s="127" t="s">
        <v>493</v>
      </c>
      <c r="I1159" s="130">
        <v>41974</v>
      </c>
    </row>
    <row r="1160" spans="1:11" ht="26.4" hidden="1">
      <c r="A1160" s="111" t="e">
        <f>COUNTIF(#REF!,'CPU (2)'!B1160)</f>
        <v>#REF!</v>
      </c>
      <c r="B1160" s="131">
        <v>72209</v>
      </c>
      <c r="C1160" s="132" t="s">
        <v>1795</v>
      </c>
      <c r="D1160" s="131" t="s">
        <v>507</v>
      </c>
      <c r="E1160" s="131" t="s">
        <v>519</v>
      </c>
      <c r="F1160" s="133">
        <v>18.27</v>
      </c>
      <c r="G1160" s="133">
        <v>16.88</v>
      </c>
      <c r="H1160" s="131" t="s">
        <v>493</v>
      </c>
      <c r="I1160" s="134">
        <v>41974</v>
      </c>
    </row>
    <row r="1161" spans="1:11" hidden="1">
      <c r="A1161" s="111" t="e">
        <f>COUNTIF(#REF!,'CPU (2)'!B1161)</f>
        <v>#REF!</v>
      </c>
      <c r="B1161" s="127">
        <v>72208</v>
      </c>
      <c r="C1161" s="128" t="s">
        <v>1796</v>
      </c>
      <c r="D1161" s="127" t="s">
        <v>507</v>
      </c>
      <c r="E1161" s="127" t="s">
        <v>519</v>
      </c>
      <c r="F1161" s="129">
        <v>5.5</v>
      </c>
      <c r="G1161" s="129">
        <v>5.43</v>
      </c>
      <c r="H1161" s="127" t="s">
        <v>493</v>
      </c>
      <c r="I1161" s="130">
        <v>41974</v>
      </c>
    </row>
    <row r="1162" spans="1:11" ht="26.4" hidden="1">
      <c r="A1162" s="111" t="e">
        <f>COUNTIF(#REF!,'CPU (2)'!B1162)</f>
        <v>#REF!</v>
      </c>
      <c r="B1162" s="131">
        <v>72888</v>
      </c>
      <c r="C1162" s="132" t="s">
        <v>1797</v>
      </c>
      <c r="D1162" s="131" t="s">
        <v>270</v>
      </c>
      <c r="E1162" s="131" t="s">
        <v>519</v>
      </c>
      <c r="F1162" s="133">
        <v>0.87</v>
      </c>
      <c r="G1162" s="133">
        <v>0.85</v>
      </c>
      <c r="H1162" s="131" t="s">
        <v>493</v>
      </c>
      <c r="I1162" s="134">
        <v>41974</v>
      </c>
    </row>
    <row r="1163" spans="1:11" ht="26.4" hidden="1">
      <c r="A1163" s="111" t="e">
        <f>COUNTIF(#REF!,'CPU (2)'!B1163)</f>
        <v>#REF!</v>
      </c>
      <c r="B1163" s="127">
        <v>72844</v>
      </c>
      <c r="C1163" s="128" t="s">
        <v>1797</v>
      </c>
      <c r="D1163" s="127" t="s">
        <v>270</v>
      </c>
      <c r="E1163" s="127" t="s">
        <v>261</v>
      </c>
      <c r="F1163" s="129">
        <v>0.57999999999999996</v>
      </c>
      <c r="G1163" s="129">
        <v>0.56999999999999995</v>
      </c>
      <c r="H1163" s="127" t="s">
        <v>493</v>
      </c>
      <c r="I1163" s="130">
        <v>41974</v>
      </c>
    </row>
    <row r="1164" spans="1:11" ht="26.4" hidden="1">
      <c r="A1164" s="111" t="e">
        <f>COUNTIF(#REF!,'CPU (2)'!B1164)</f>
        <v>#REF!</v>
      </c>
      <c r="B1164" s="131">
        <v>72848</v>
      </c>
      <c r="C1164" s="132" t="s">
        <v>1798</v>
      </c>
      <c r="D1164" s="131" t="s">
        <v>270</v>
      </c>
      <c r="E1164" s="131" t="s">
        <v>261</v>
      </c>
      <c r="F1164" s="133">
        <v>1.55</v>
      </c>
      <c r="G1164" s="133">
        <v>1.53</v>
      </c>
      <c r="H1164" s="131" t="s">
        <v>493</v>
      </c>
      <c r="I1164" s="134">
        <v>41974</v>
      </c>
    </row>
    <row r="1165" spans="1:11" ht="26.4" hidden="1">
      <c r="A1165" s="111" t="e">
        <f>COUNTIF(#REF!,'CPU (2)'!B1165)</f>
        <v>#REF!</v>
      </c>
      <c r="B1165" s="127">
        <v>72893</v>
      </c>
      <c r="C1165" s="128" t="s">
        <v>1799</v>
      </c>
      <c r="D1165" s="127" t="s">
        <v>270</v>
      </c>
      <c r="E1165" s="127" t="s">
        <v>519</v>
      </c>
      <c r="F1165" s="129">
        <v>2.3199999999999998</v>
      </c>
      <c r="G1165" s="129">
        <v>2.29</v>
      </c>
      <c r="H1165" s="127" t="s">
        <v>493</v>
      </c>
      <c r="I1165" s="130">
        <v>41974</v>
      </c>
    </row>
    <row r="1166" spans="1:11" ht="26.4" hidden="1">
      <c r="A1166" s="111" t="e">
        <f>COUNTIF(#REF!,'CPU (2)'!B1166)</f>
        <v>#REF!</v>
      </c>
      <c r="B1166" s="131">
        <v>72845</v>
      </c>
      <c r="C1166" s="132" t="s">
        <v>1800</v>
      </c>
      <c r="D1166" s="131" t="s">
        <v>270</v>
      </c>
      <c r="E1166" s="131" t="s">
        <v>261</v>
      </c>
      <c r="F1166" s="133">
        <v>3.49</v>
      </c>
      <c r="G1166" s="133">
        <v>3.45</v>
      </c>
      <c r="H1166" s="131" t="s">
        <v>493</v>
      </c>
      <c r="I1166" s="134">
        <v>41974</v>
      </c>
    </row>
    <row r="1167" spans="1:11" ht="26.4" hidden="1">
      <c r="A1167" s="111" t="e">
        <f>COUNTIF(#REF!,'CPU (2)'!B1167)</f>
        <v>#REF!</v>
      </c>
      <c r="B1167" s="127">
        <v>72890</v>
      </c>
      <c r="C1167" s="128" t="s">
        <v>1801</v>
      </c>
      <c r="D1167" s="127" t="s">
        <v>270</v>
      </c>
      <c r="E1167" s="127" t="s">
        <v>519</v>
      </c>
      <c r="F1167" s="129">
        <v>5.25</v>
      </c>
      <c r="G1167" s="129">
        <v>5.18</v>
      </c>
      <c r="H1167" s="127" t="s">
        <v>493</v>
      </c>
      <c r="I1167" s="130">
        <v>41974</v>
      </c>
    </row>
    <row r="1168" spans="1:11" ht="26.4" hidden="1">
      <c r="A1168" s="111" t="e">
        <f>COUNTIF(#REF!,'CPU (2)'!B1168)</f>
        <v>#REF!</v>
      </c>
      <c r="B1168" s="131">
        <v>72892</v>
      </c>
      <c r="C1168" s="132" t="s">
        <v>1802</v>
      </c>
      <c r="D1168" s="131" t="s">
        <v>270</v>
      </c>
      <c r="E1168" s="131" t="s">
        <v>519</v>
      </c>
      <c r="F1168" s="133">
        <v>9.32</v>
      </c>
      <c r="G1168" s="133">
        <v>9.2100000000000009</v>
      </c>
      <c r="H1168" s="131" t="s">
        <v>493</v>
      </c>
      <c r="I1168" s="134">
        <v>41974</v>
      </c>
    </row>
    <row r="1169" spans="1:9" ht="26.4" hidden="1">
      <c r="A1169" s="111" t="e">
        <f>COUNTIF(#REF!,'CPU (2)'!B1169)</f>
        <v>#REF!</v>
      </c>
      <c r="B1169" s="127">
        <v>72895</v>
      </c>
      <c r="C1169" s="128" t="s">
        <v>1803</v>
      </c>
      <c r="D1169" s="127" t="s">
        <v>270</v>
      </c>
      <c r="E1169" s="127" t="s">
        <v>519</v>
      </c>
      <c r="F1169" s="129">
        <v>15.73</v>
      </c>
      <c r="G1169" s="129">
        <v>15.54</v>
      </c>
      <c r="H1169" s="127" t="s">
        <v>493</v>
      </c>
      <c r="I1169" s="130">
        <v>41974</v>
      </c>
    </row>
    <row r="1170" spans="1:9" ht="26.4" hidden="1">
      <c r="A1170" s="111" t="e">
        <f>COUNTIF(#REF!,'CPU (2)'!B1170)</f>
        <v>#REF!</v>
      </c>
      <c r="B1170" s="131">
        <v>72850</v>
      </c>
      <c r="C1170" s="132" t="s">
        <v>1804</v>
      </c>
      <c r="D1170" s="131" t="s">
        <v>270</v>
      </c>
      <c r="E1170" s="131" t="s">
        <v>261</v>
      </c>
      <c r="F1170" s="133">
        <v>8.82</v>
      </c>
      <c r="G1170" s="133">
        <v>8.68</v>
      </c>
      <c r="H1170" s="131" t="s">
        <v>493</v>
      </c>
      <c r="I1170" s="134">
        <v>41974</v>
      </c>
    </row>
    <row r="1171" spans="1:9" ht="26.4" hidden="1">
      <c r="A1171" s="111" t="e">
        <f>COUNTIF(#REF!,'CPU (2)'!B1171)</f>
        <v>#REF!</v>
      </c>
      <c r="B1171" s="127">
        <v>72847</v>
      </c>
      <c r="C1171" s="128" t="s">
        <v>1805</v>
      </c>
      <c r="D1171" s="127" t="s">
        <v>270</v>
      </c>
      <c r="E1171" s="127" t="s">
        <v>261</v>
      </c>
      <c r="F1171" s="129">
        <v>6.22</v>
      </c>
      <c r="G1171" s="129">
        <v>6.14</v>
      </c>
      <c r="H1171" s="127" t="s">
        <v>493</v>
      </c>
      <c r="I1171" s="130">
        <v>41974</v>
      </c>
    </row>
    <row r="1172" spans="1:9" ht="26.4" hidden="1">
      <c r="A1172" s="111" t="e">
        <f>COUNTIF(#REF!,'CPU (2)'!B1172)</f>
        <v>#REF!</v>
      </c>
      <c r="B1172" s="131">
        <v>72846</v>
      </c>
      <c r="C1172" s="132" t="s">
        <v>1806</v>
      </c>
      <c r="D1172" s="131" t="s">
        <v>270</v>
      </c>
      <c r="E1172" s="131" t="s">
        <v>261</v>
      </c>
      <c r="F1172" s="133">
        <v>2.88</v>
      </c>
      <c r="G1172" s="133">
        <v>2.85</v>
      </c>
      <c r="H1172" s="131" t="s">
        <v>493</v>
      </c>
      <c r="I1172" s="134">
        <v>41974</v>
      </c>
    </row>
    <row r="1173" spans="1:9" ht="26.4" hidden="1">
      <c r="A1173" s="111" t="e">
        <f>COUNTIF(#REF!,'CPU (2)'!B1173)</f>
        <v>#REF!</v>
      </c>
      <c r="B1173" s="127">
        <v>72891</v>
      </c>
      <c r="C1173" s="128" t="s">
        <v>1807</v>
      </c>
      <c r="D1173" s="127" t="s">
        <v>270</v>
      </c>
      <c r="E1173" s="127" t="s">
        <v>519</v>
      </c>
      <c r="F1173" s="129">
        <v>4.33</v>
      </c>
      <c r="G1173" s="129">
        <v>4.2699999999999996</v>
      </c>
      <c r="H1173" s="127" t="s">
        <v>493</v>
      </c>
      <c r="I1173" s="130">
        <v>41974</v>
      </c>
    </row>
    <row r="1174" spans="1:9" ht="26.4" hidden="1">
      <c r="A1174" s="111" t="e">
        <f>COUNTIF(#REF!,'CPU (2)'!B1174)</f>
        <v>#REF!</v>
      </c>
      <c r="B1174" s="131">
        <v>72849</v>
      </c>
      <c r="C1174" s="132" t="s">
        <v>1808</v>
      </c>
      <c r="D1174" s="131" t="s">
        <v>270</v>
      </c>
      <c r="E1174" s="131" t="s">
        <v>261</v>
      </c>
      <c r="F1174" s="133">
        <v>1.99</v>
      </c>
      <c r="G1174" s="133">
        <v>1.96</v>
      </c>
      <c r="H1174" s="131" t="s">
        <v>493</v>
      </c>
      <c r="I1174" s="134">
        <v>41974</v>
      </c>
    </row>
    <row r="1175" spans="1:9" ht="26.4" hidden="1">
      <c r="A1175" s="111" t="e">
        <f>COUNTIF(#REF!,'CPU (2)'!B1175)</f>
        <v>#REF!</v>
      </c>
      <c r="B1175" s="127">
        <v>72894</v>
      </c>
      <c r="C1175" s="128" t="s">
        <v>1809</v>
      </c>
      <c r="D1175" s="127" t="s">
        <v>270</v>
      </c>
      <c r="E1175" s="127" t="s">
        <v>519</v>
      </c>
      <c r="F1175" s="129">
        <v>2.98</v>
      </c>
      <c r="G1175" s="129">
        <v>2.94</v>
      </c>
      <c r="H1175" s="127" t="s">
        <v>493</v>
      </c>
      <c r="I1175" s="130">
        <v>41974</v>
      </c>
    </row>
    <row r="1176" spans="1:9" ht="26.4" hidden="1">
      <c r="A1176" s="111" t="e">
        <f>COUNTIF(#REF!,'CPU (2)'!B1176)</f>
        <v>#REF!</v>
      </c>
      <c r="B1176" s="131">
        <v>84179</v>
      </c>
      <c r="C1176" s="132" t="s">
        <v>1810</v>
      </c>
      <c r="D1176" s="131" t="s">
        <v>502</v>
      </c>
      <c r="E1176" s="131" t="s">
        <v>492</v>
      </c>
      <c r="F1176" s="133">
        <v>80.040000000000006</v>
      </c>
      <c r="G1176" s="133">
        <v>79.34</v>
      </c>
      <c r="H1176" s="131" t="s">
        <v>493</v>
      </c>
      <c r="I1176" s="134">
        <v>41974</v>
      </c>
    </row>
    <row r="1177" spans="1:9" hidden="1">
      <c r="A1177" s="111" t="e">
        <f>COUNTIF(#REF!,'CPU (2)'!B1177)</f>
        <v>#REF!</v>
      </c>
      <c r="B1177" s="127">
        <v>88261</v>
      </c>
      <c r="C1177" s="128" t="s">
        <v>312</v>
      </c>
      <c r="D1177" s="127" t="s">
        <v>246</v>
      </c>
      <c r="E1177" s="127" t="s">
        <v>231</v>
      </c>
      <c r="F1177" s="129">
        <v>15.16</v>
      </c>
      <c r="G1177" s="129">
        <v>13.63</v>
      </c>
      <c r="H1177" s="127" t="s">
        <v>493</v>
      </c>
      <c r="I1177" s="130">
        <v>41974</v>
      </c>
    </row>
    <row r="1178" spans="1:9" hidden="1">
      <c r="A1178" s="111" t="e">
        <f>COUNTIF(#REF!,'CPU (2)'!B1178)</f>
        <v>#REF!</v>
      </c>
      <c r="B1178" s="131">
        <v>88262</v>
      </c>
      <c r="C1178" s="132" t="s">
        <v>1811</v>
      </c>
      <c r="D1178" s="131" t="s">
        <v>246</v>
      </c>
      <c r="E1178" s="131" t="s">
        <v>231</v>
      </c>
      <c r="F1178" s="133">
        <v>15.32</v>
      </c>
      <c r="G1178" s="133">
        <v>13.77</v>
      </c>
      <c r="H1178" s="131" t="s">
        <v>493</v>
      </c>
      <c r="I1178" s="134">
        <v>41974</v>
      </c>
    </row>
    <row r="1179" spans="1:9" ht="26.4" hidden="1">
      <c r="A1179" s="111" t="e">
        <f>COUNTIF(#REF!,'CPU (2)'!B1179)</f>
        <v>#REF!</v>
      </c>
      <c r="B1179" s="127">
        <v>84896</v>
      </c>
      <c r="C1179" s="128" t="s">
        <v>1812</v>
      </c>
      <c r="D1179" s="127" t="s">
        <v>604</v>
      </c>
      <c r="E1179" s="127" t="s">
        <v>6</v>
      </c>
      <c r="F1179" s="129">
        <v>46.97</v>
      </c>
      <c r="G1179" s="129">
        <v>45.4</v>
      </c>
      <c r="H1179" s="127" t="s">
        <v>493</v>
      </c>
      <c r="I1179" s="130">
        <v>41974</v>
      </c>
    </row>
    <row r="1180" spans="1:9" ht="26.4" hidden="1">
      <c r="A1180" s="111" t="e">
        <f>COUNTIF(#REF!,'CPU (2)'!B1180)</f>
        <v>#REF!</v>
      </c>
      <c r="B1180" s="131" t="s">
        <v>1813</v>
      </c>
      <c r="C1180" s="132" t="s">
        <v>1814</v>
      </c>
      <c r="D1180" s="131" t="s">
        <v>248</v>
      </c>
      <c r="E1180" s="131" t="s">
        <v>231</v>
      </c>
      <c r="F1180" s="133">
        <v>124.74</v>
      </c>
      <c r="G1180" s="133">
        <v>123.09</v>
      </c>
      <c r="H1180" s="131" t="s">
        <v>493</v>
      </c>
      <c r="I1180" s="134">
        <v>41974</v>
      </c>
    </row>
    <row r="1181" spans="1:9" ht="26.4" hidden="1">
      <c r="A1181" s="111" t="e">
        <f>COUNTIF(#REF!,'CPU (2)'!B1181)</f>
        <v>#REF!</v>
      </c>
      <c r="B1181" s="127">
        <v>88263</v>
      </c>
      <c r="C1181" s="128" t="s">
        <v>1815</v>
      </c>
      <c r="D1181" s="127" t="s">
        <v>246</v>
      </c>
      <c r="E1181" s="127" t="s">
        <v>231</v>
      </c>
      <c r="F1181" s="129">
        <v>11.08</v>
      </c>
      <c r="G1181" s="129">
        <v>10.1</v>
      </c>
      <c r="H1181" s="127" t="s">
        <v>493</v>
      </c>
      <c r="I1181" s="130">
        <v>41974</v>
      </c>
    </row>
    <row r="1182" spans="1:9" ht="39.6" hidden="1">
      <c r="A1182" s="111" t="e">
        <f>COUNTIF(#REF!,'CPU (2)'!B1182)</f>
        <v>#REF!</v>
      </c>
      <c r="B1182" s="131" t="s">
        <v>1816</v>
      </c>
      <c r="C1182" s="132" t="s">
        <v>1817</v>
      </c>
      <c r="D1182" s="131" t="s">
        <v>276</v>
      </c>
      <c r="E1182" s="131" t="s">
        <v>207</v>
      </c>
      <c r="F1182" s="133">
        <v>46.56</v>
      </c>
      <c r="G1182" s="133">
        <v>45.09</v>
      </c>
      <c r="H1182" s="131" t="s">
        <v>493</v>
      </c>
      <c r="I1182" s="134">
        <v>41974</v>
      </c>
    </row>
    <row r="1183" spans="1:9" ht="39.6" hidden="1">
      <c r="A1183" s="111" t="e">
        <f>COUNTIF(#REF!,'CPU (2)'!B1183)</f>
        <v>#REF!</v>
      </c>
      <c r="B1183" s="127" t="s">
        <v>1818</v>
      </c>
      <c r="C1183" s="128" t="s">
        <v>1819</v>
      </c>
      <c r="D1183" s="127" t="s">
        <v>276</v>
      </c>
      <c r="E1183" s="127" t="s">
        <v>207</v>
      </c>
      <c r="F1183" s="129">
        <v>45.31</v>
      </c>
      <c r="G1183" s="129">
        <v>43.85</v>
      </c>
      <c r="H1183" s="127" t="s">
        <v>493</v>
      </c>
      <c r="I1183" s="130">
        <v>41974</v>
      </c>
    </row>
    <row r="1184" spans="1:9" ht="26.4" hidden="1">
      <c r="A1184" s="111" t="e">
        <f>COUNTIF(#REF!,'CPU (2)'!B1184)</f>
        <v>#REF!</v>
      </c>
      <c r="B1184" s="131" t="s">
        <v>1820</v>
      </c>
      <c r="C1184" s="132" t="s">
        <v>1821</v>
      </c>
      <c r="D1184" s="131" t="s">
        <v>276</v>
      </c>
      <c r="E1184" s="131" t="s">
        <v>207</v>
      </c>
      <c r="F1184" s="133">
        <v>39.19</v>
      </c>
      <c r="G1184" s="133">
        <v>37.72</v>
      </c>
      <c r="H1184" s="131" t="s">
        <v>493</v>
      </c>
      <c r="I1184" s="134">
        <v>41974</v>
      </c>
    </row>
    <row r="1185" spans="1:9" ht="26.4" hidden="1">
      <c r="A1185" s="111" t="e">
        <f>COUNTIF(#REF!,'CPU (2)'!B1185)</f>
        <v>#REF!</v>
      </c>
      <c r="B1185" s="127" t="s">
        <v>1822</v>
      </c>
      <c r="C1185" s="128" t="s">
        <v>1823</v>
      </c>
      <c r="D1185" s="127" t="s">
        <v>276</v>
      </c>
      <c r="E1185" s="127" t="s">
        <v>207</v>
      </c>
      <c r="F1185" s="129">
        <v>46.58</v>
      </c>
      <c r="G1185" s="129">
        <v>45.25</v>
      </c>
      <c r="H1185" s="127" t="s">
        <v>493</v>
      </c>
      <c r="I1185" s="130">
        <v>41974</v>
      </c>
    </row>
    <row r="1186" spans="1:9" ht="39.6" hidden="1">
      <c r="A1186" s="111" t="e">
        <f>COUNTIF(#REF!,'CPU (2)'!B1186)</f>
        <v>#REF!</v>
      </c>
      <c r="B1186" s="131" t="s">
        <v>1824</v>
      </c>
      <c r="C1186" s="132" t="s">
        <v>1825</v>
      </c>
      <c r="D1186" s="131" t="s">
        <v>276</v>
      </c>
      <c r="E1186" s="131" t="s">
        <v>207</v>
      </c>
      <c r="F1186" s="133">
        <v>20.07</v>
      </c>
      <c r="G1186" s="133">
        <v>18.8</v>
      </c>
      <c r="H1186" s="131" t="s">
        <v>493</v>
      </c>
      <c r="I1186" s="134">
        <v>41974</v>
      </c>
    </row>
    <row r="1187" spans="1:9" ht="26.4" hidden="1">
      <c r="A1187" s="111" t="e">
        <f>COUNTIF(#REF!,'CPU (2)'!B1187)</f>
        <v>#REF!</v>
      </c>
      <c r="B1187" s="127" t="s">
        <v>1826</v>
      </c>
      <c r="C1187" s="128" t="s">
        <v>1827</v>
      </c>
      <c r="D1187" s="127" t="s">
        <v>276</v>
      </c>
      <c r="E1187" s="127" t="s">
        <v>207</v>
      </c>
      <c r="F1187" s="129">
        <v>15.91</v>
      </c>
      <c r="G1187" s="129">
        <v>15.28</v>
      </c>
      <c r="H1187" s="127" t="s">
        <v>493</v>
      </c>
      <c r="I1187" s="130">
        <v>41974</v>
      </c>
    </row>
    <row r="1188" spans="1:9" ht="26.4" hidden="1">
      <c r="A1188" s="111" t="e">
        <f>COUNTIF(#REF!,'CPU (2)'!B1188)</f>
        <v>#REF!</v>
      </c>
      <c r="B1188" s="131" t="s">
        <v>1828</v>
      </c>
      <c r="C1188" s="132" t="s">
        <v>1829</v>
      </c>
      <c r="D1188" s="131" t="s">
        <v>276</v>
      </c>
      <c r="E1188" s="131" t="s">
        <v>207</v>
      </c>
      <c r="F1188" s="133">
        <v>24.33</v>
      </c>
      <c r="G1188" s="133">
        <v>23.06</v>
      </c>
      <c r="H1188" s="131" t="s">
        <v>493</v>
      </c>
      <c r="I1188" s="134">
        <v>41974</v>
      </c>
    </row>
    <row r="1189" spans="1:9" ht="39.6" hidden="1">
      <c r="A1189" s="111" t="e">
        <f>COUNTIF(#REF!,'CPU (2)'!B1189)</f>
        <v>#REF!</v>
      </c>
      <c r="B1189" s="127">
        <v>83715</v>
      </c>
      <c r="C1189" s="128" t="s">
        <v>1830</v>
      </c>
      <c r="D1189" s="127" t="s">
        <v>632</v>
      </c>
      <c r="E1189" s="127" t="s">
        <v>207</v>
      </c>
      <c r="F1189" s="129">
        <v>526.05999999999995</v>
      </c>
      <c r="G1189" s="129">
        <v>500.71</v>
      </c>
      <c r="H1189" s="127" t="s">
        <v>493</v>
      </c>
      <c r="I1189" s="130">
        <v>41974</v>
      </c>
    </row>
    <row r="1190" spans="1:9" ht="26.4" hidden="1">
      <c r="A1190" s="111" t="e">
        <f>COUNTIF(#REF!,'CPU (2)'!B1190)</f>
        <v>#REF!</v>
      </c>
      <c r="B1190" s="131">
        <v>84126</v>
      </c>
      <c r="C1190" s="132" t="s">
        <v>1831</v>
      </c>
      <c r="D1190" s="131" t="s">
        <v>507</v>
      </c>
      <c r="E1190" s="131" t="s">
        <v>492</v>
      </c>
      <c r="F1190" s="133">
        <v>23.93</v>
      </c>
      <c r="G1190" s="133">
        <v>22.24</v>
      </c>
      <c r="H1190" s="131" t="s">
        <v>493</v>
      </c>
      <c r="I1190" s="134">
        <v>41974</v>
      </c>
    </row>
    <row r="1191" spans="1:9" ht="26.4" hidden="1">
      <c r="A1191" s="111" t="e">
        <f>COUNTIF(#REF!,'CPU (2)'!B1191)</f>
        <v>#REF!</v>
      </c>
      <c r="B1191" s="127">
        <v>71623</v>
      </c>
      <c r="C1191" s="128" t="s">
        <v>1832</v>
      </c>
      <c r="D1191" s="127" t="s">
        <v>271</v>
      </c>
      <c r="E1191" s="127" t="s">
        <v>207</v>
      </c>
      <c r="F1191" s="129">
        <v>23.63</v>
      </c>
      <c r="G1191" s="129">
        <v>22.36</v>
      </c>
      <c r="H1191" s="127" t="s">
        <v>493</v>
      </c>
      <c r="I1191" s="130">
        <v>41974</v>
      </c>
    </row>
    <row r="1192" spans="1:9" ht="26.4" hidden="1">
      <c r="A1192" s="111" t="e">
        <f>COUNTIF(#REF!,'CPU (2)'!B1192)</f>
        <v>#REF!</v>
      </c>
      <c r="B1192" s="131">
        <v>87887</v>
      </c>
      <c r="C1192" s="132" t="s">
        <v>1833</v>
      </c>
      <c r="D1192" s="131" t="s">
        <v>715</v>
      </c>
      <c r="E1192" s="131" t="s">
        <v>492</v>
      </c>
      <c r="F1192" s="133">
        <v>6.58</v>
      </c>
      <c r="G1192" s="133">
        <v>18.82</v>
      </c>
      <c r="H1192" s="131" t="s">
        <v>493</v>
      </c>
      <c r="I1192" s="134">
        <v>41974</v>
      </c>
    </row>
    <row r="1193" spans="1:9" ht="26.4" hidden="1">
      <c r="A1193" s="111" t="e">
        <f>COUNTIF(#REF!,'CPU (2)'!B1193)</f>
        <v>#REF!</v>
      </c>
      <c r="B1193" s="127">
        <v>87886</v>
      </c>
      <c r="C1193" s="128" t="s">
        <v>1834</v>
      </c>
      <c r="D1193" s="127" t="s">
        <v>715</v>
      </c>
      <c r="E1193" s="127" t="s">
        <v>492</v>
      </c>
      <c r="F1193" s="129">
        <v>7.05</v>
      </c>
      <c r="G1193" s="129">
        <v>19.28</v>
      </c>
      <c r="H1193" s="127" t="s">
        <v>493</v>
      </c>
      <c r="I1193" s="130">
        <v>41974</v>
      </c>
    </row>
    <row r="1194" spans="1:9" ht="26.4" hidden="1">
      <c r="A1194" s="111" t="e">
        <f>COUNTIF(#REF!,'CPU (2)'!B1194)</f>
        <v>#REF!</v>
      </c>
      <c r="B1194" s="131">
        <v>87884</v>
      </c>
      <c r="C1194" s="132" t="s">
        <v>1835</v>
      </c>
      <c r="D1194" s="131" t="s">
        <v>715</v>
      </c>
      <c r="E1194" s="131" t="s">
        <v>492</v>
      </c>
      <c r="F1194" s="133">
        <v>0.95</v>
      </c>
      <c r="G1194" s="133">
        <v>8.4700000000000006</v>
      </c>
      <c r="H1194" s="131" t="s">
        <v>493</v>
      </c>
      <c r="I1194" s="134">
        <v>41974</v>
      </c>
    </row>
    <row r="1195" spans="1:9" ht="39.6" hidden="1">
      <c r="A1195" s="111" t="e">
        <f>COUNTIF(#REF!,'CPU (2)'!B1195)</f>
        <v>#REF!</v>
      </c>
      <c r="B1195" s="127">
        <v>87882</v>
      </c>
      <c r="C1195" s="128" t="s">
        <v>1836</v>
      </c>
      <c r="D1195" s="127" t="s">
        <v>715</v>
      </c>
      <c r="E1195" s="127" t="s">
        <v>492</v>
      </c>
      <c r="F1195" s="129">
        <v>3.16</v>
      </c>
      <c r="G1195" s="129">
        <v>3.08</v>
      </c>
      <c r="H1195" s="127" t="s">
        <v>493</v>
      </c>
      <c r="I1195" s="130">
        <v>41974</v>
      </c>
    </row>
    <row r="1196" spans="1:9" ht="39.6" hidden="1">
      <c r="A1196" s="111" t="e">
        <f>COUNTIF(#REF!,'CPU (2)'!B1196)</f>
        <v>#REF!</v>
      </c>
      <c r="B1196" s="131">
        <v>87883</v>
      </c>
      <c r="C1196" s="132" t="s">
        <v>1837</v>
      </c>
      <c r="D1196" s="131" t="s">
        <v>715</v>
      </c>
      <c r="E1196" s="131" t="s">
        <v>492</v>
      </c>
      <c r="F1196" s="133">
        <v>3.13</v>
      </c>
      <c r="G1196" s="133">
        <v>3.06</v>
      </c>
      <c r="H1196" s="131" t="s">
        <v>493</v>
      </c>
      <c r="I1196" s="134">
        <v>41974</v>
      </c>
    </row>
    <row r="1197" spans="1:9" ht="26.4" hidden="1">
      <c r="A1197" s="111" t="e">
        <f>COUNTIF(#REF!,'CPU (2)'!B1197)</f>
        <v>#REF!</v>
      </c>
      <c r="B1197" s="127">
        <v>87881</v>
      </c>
      <c r="C1197" s="128" t="s">
        <v>1838</v>
      </c>
      <c r="D1197" s="127" t="s">
        <v>715</v>
      </c>
      <c r="E1197" s="127" t="s">
        <v>492</v>
      </c>
      <c r="F1197" s="129">
        <v>3.24</v>
      </c>
      <c r="G1197" s="129">
        <v>3.16</v>
      </c>
      <c r="H1197" s="127" t="s">
        <v>493</v>
      </c>
      <c r="I1197" s="130">
        <v>41974</v>
      </c>
    </row>
    <row r="1198" spans="1:9" ht="39.6" hidden="1">
      <c r="A1198" s="111" t="e">
        <f>COUNTIF(#REF!,'CPU (2)'!B1198)</f>
        <v>#REF!</v>
      </c>
      <c r="B1198" s="131">
        <v>87866</v>
      </c>
      <c r="C1198" s="132" t="s">
        <v>1839</v>
      </c>
      <c r="D1198" s="131" t="s">
        <v>715</v>
      </c>
      <c r="E1198" s="131" t="s">
        <v>492</v>
      </c>
      <c r="F1198" s="133">
        <v>1.17</v>
      </c>
      <c r="G1198" s="133">
        <v>8.67</v>
      </c>
      <c r="H1198" s="131" t="s">
        <v>493</v>
      </c>
      <c r="I1198" s="134">
        <v>41974</v>
      </c>
    </row>
    <row r="1199" spans="1:9" ht="39.6" hidden="1">
      <c r="A1199" s="111" t="e">
        <f>COUNTIF(#REF!,'CPU (2)'!B1199)</f>
        <v>#REF!</v>
      </c>
      <c r="B1199" s="127">
        <v>87869</v>
      </c>
      <c r="C1199" s="128" t="s">
        <v>1840</v>
      </c>
      <c r="D1199" s="127" t="s">
        <v>715</v>
      </c>
      <c r="E1199" s="127" t="s">
        <v>492</v>
      </c>
      <c r="F1199" s="129">
        <v>2.99</v>
      </c>
      <c r="G1199" s="129">
        <v>2.8</v>
      </c>
      <c r="H1199" s="127" t="s">
        <v>493</v>
      </c>
      <c r="I1199" s="130">
        <v>41974</v>
      </c>
    </row>
    <row r="1200" spans="1:9" ht="39.6" hidden="1">
      <c r="A1200" s="111" t="e">
        <f>COUNTIF(#REF!,'CPU (2)'!B1200)</f>
        <v>#REF!</v>
      </c>
      <c r="B1200" s="131">
        <v>87870</v>
      </c>
      <c r="C1200" s="132" t="s">
        <v>1841</v>
      </c>
      <c r="D1200" s="131" t="s">
        <v>715</v>
      </c>
      <c r="E1200" s="131" t="s">
        <v>492</v>
      </c>
      <c r="F1200" s="133">
        <v>2.98</v>
      </c>
      <c r="G1200" s="133">
        <v>2.81</v>
      </c>
      <c r="H1200" s="131" t="s">
        <v>493</v>
      </c>
      <c r="I1200" s="134">
        <v>41974</v>
      </c>
    </row>
    <row r="1201" spans="1:9" ht="26.4" hidden="1">
      <c r="A1201" s="111" t="e">
        <f>COUNTIF(#REF!,'CPU (2)'!B1201)</f>
        <v>#REF!</v>
      </c>
      <c r="B1201" s="127">
        <v>87868</v>
      </c>
      <c r="C1201" s="128" t="s">
        <v>1842</v>
      </c>
      <c r="D1201" s="127" t="s">
        <v>715</v>
      </c>
      <c r="E1201" s="127" t="s">
        <v>492</v>
      </c>
      <c r="F1201" s="129">
        <v>3.29</v>
      </c>
      <c r="G1201" s="129">
        <v>3.08</v>
      </c>
      <c r="H1201" s="127" t="s">
        <v>493</v>
      </c>
      <c r="I1201" s="130">
        <v>41974</v>
      </c>
    </row>
    <row r="1202" spans="1:9" ht="39.6" hidden="1">
      <c r="A1202" s="111" t="e">
        <f>COUNTIF(#REF!,'CPU (2)'!B1202)</f>
        <v>#REF!</v>
      </c>
      <c r="B1202" s="131">
        <v>87872</v>
      </c>
      <c r="C1202" s="132" t="s">
        <v>1843</v>
      </c>
      <c r="D1202" s="131" t="s">
        <v>715</v>
      </c>
      <c r="E1202" s="131" t="s">
        <v>492</v>
      </c>
      <c r="F1202" s="133">
        <v>2.56</v>
      </c>
      <c r="G1202" s="133">
        <v>15.21</v>
      </c>
      <c r="H1202" s="131" t="s">
        <v>493</v>
      </c>
      <c r="I1202" s="134">
        <v>41974</v>
      </c>
    </row>
    <row r="1203" spans="1:9" ht="39.6" hidden="1">
      <c r="A1203" s="111" t="e">
        <f>COUNTIF(#REF!,'CPU (2)'!B1203)</f>
        <v>#REF!</v>
      </c>
      <c r="B1203" s="127">
        <v>87871</v>
      </c>
      <c r="C1203" s="128" t="s">
        <v>1844</v>
      </c>
      <c r="D1203" s="127" t="s">
        <v>715</v>
      </c>
      <c r="E1203" s="127" t="s">
        <v>492</v>
      </c>
      <c r="F1203" s="129">
        <v>3.04</v>
      </c>
      <c r="G1203" s="129">
        <v>15.66</v>
      </c>
      <c r="H1203" s="127" t="s">
        <v>493</v>
      </c>
      <c r="I1203" s="130">
        <v>41974</v>
      </c>
    </row>
    <row r="1204" spans="1:9" ht="39.6" hidden="1">
      <c r="A1204" s="111" t="e">
        <f>COUNTIF(#REF!,'CPU (2)'!B1204)</f>
        <v>#REF!</v>
      </c>
      <c r="B1204" s="131">
        <v>87885</v>
      </c>
      <c r="C1204" s="132" t="s">
        <v>1845</v>
      </c>
      <c r="D1204" s="131" t="s">
        <v>715</v>
      </c>
      <c r="E1204" s="131" t="s">
        <v>492</v>
      </c>
      <c r="F1204" s="133">
        <v>0.74</v>
      </c>
      <c r="G1204" s="133">
        <v>8.27</v>
      </c>
      <c r="H1204" s="131" t="s">
        <v>493</v>
      </c>
      <c r="I1204" s="134">
        <v>41974</v>
      </c>
    </row>
    <row r="1205" spans="1:9" ht="39.6" hidden="1">
      <c r="A1205" s="111" t="e">
        <f>COUNTIF(#REF!,'CPU (2)'!B1205)</f>
        <v>#REF!</v>
      </c>
      <c r="B1205" s="127">
        <v>87867</v>
      </c>
      <c r="C1205" s="128" t="s">
        <v>1845</v>
      </c>
      <c r="D1205" s="127" t="s">
        <v>715</v>
      </c>
      <c r="E1205" s="127" t="s">
        <v>492</v>
      </c>
      <c r="F1205" s="129">
        <v>0.95</v>
      </c>
      <c r="G1205" s="129">
        <v>8.4700000000000006</v>
      </c>
      <c r="H1205" s="127" t="s">
        <v>493</v>
      </c>
      <c r="I1205" s="130">
        <v>41974</v>
      </c>
    </row>
    <row r="1206" spans="1:9" ht="39.6" hidden="1">
      <c r="A1206" s="111" t="e">
        <f>COUNTIF(#REF!,'CPU (2)'!B1206)</f>
        <v>#REF!</v>
      </c>
      <c r="B1206" s="131">
        <v>87864</v>
      </c>
      <c r="C1206" s="132" t="s">
        <v>1846</v>
      </c>
      <c r="D1206" s="131" t="s">
        <v>715</v>
      </c>
      <c r="E1206" s="131" t="s">
        <v>492</v>
      </c>
      <c r="F1206" s="133">
        <v>3.37</v>
      </c>
      <c r="G1206" s="133">
        <v>3.27</v>
      </c>
      <c r="H1206" s="131" t="s">
        <v>493</v>
      </c>
      <c r="I1206" s="134">
        <v>41974</v>
      </c>
    </row>
    <row r="1207" spans="1:9" ht="39.6" hidden="1">
      <c r="A1207" s="111" t="e">
        <f>COUNTIF(#REF!,'CPU (2)'!B1207)</f>
        <v>#REF!</v>
      </c>
      <c r="B1207" s="127">
        <v>87865</v>
      </c>
      <c r="C1207" s="128" t="s">
        <v>1847</v>
      </c>
      <c r="D1207" s="127" t="s">
        <v>715</v>
      </c>
      <c r="E1207" s="127" t="s">
        <v>492</v>
      </c>
      <c r="F1207" s="129">
        <v>3.35</v>
      </c>
      <c r="G1207" s="129">
        <v>3.25</v>
      </c>
      <c r="H1207" s="127" t="s">
        <v>493</v>
      </c>
      <c r="I1207" s="130">
        <v>41974</v>
      </c>
    </row>
    <row r="1208" spans="1:9" ht="39.6" hidden="1">
      <c r="A1208" s="111" t="e">
        <f>COUNTIF(#REF!,'CPU (2)'!B1208)</f>
        <v>#REF!</v>
      </c>
      <c r="B1208" s="131">
        <v>87863</v>
      </c>
      <c r="C1208" s="132" t="s">
        <v>1848</v>
      </c>
      <c r="D1208" s="131" t="s">
        <v>715</v>
      </c>
      <c r="E1208" s="131" t="s">
        <v>492</v>
      </c>
      <c r="F1208" s="133">
        <v>3.46</v>
      </c>
      <c r="G1208" s="133">
        <v>3.35</v>
      </c>
      <c r="H1208" s="131" t="s">
        <v>493</v>
      </c>
      <c r="I1208" s="134">
        <v>41974</v>
      </c>
    </row>
    <row r="1209" spans="1:9" ht="39.6" hidden="1">
      <c r="A1209" s="111" t="e">
        <f>COUNTIF(#REF!,'CPU (2)'!B1209)</f>
        <v>#REF!</v>
      </c>
      <c r="B1209" s="127">
        <v>87911</v>
      </c>
      <c r="C1209" s="128" t="s">
        <v>1849</v>
      </c>
      <c r="D1209" s="127" t="s">
        <v>715</v>
      </c>
      <c r="E1209" s="127" t="s">
        <v>492</v>
      </c>
      <c r="F1209" s="129">
        <v>6.47</v>
      </c>
      <c r="G1209" s="129">
        <v>18.739999999999998</v>
      </c>
      <c r="H1209" s="127" t="s">
        <v>493</v>
      </c>
      <c r="I1209" s="130">
        <v>41974</v>
      </c>
    </row>
    <row r="1210" spans="1:9" ht="39.6" hidden="1">
      <c r="A1210" s="111" t="e">
        <f>COUNTIF(#REF!,'CPU (2)'!B1210)</f>
        <v>#REF!</v>
      </c>
      <c r="B1210" s="131">
        <v>87910</v>
      </c>
      <c r="C1210" s="132" t="s">
        <v>1850</v>
      </c>
      <c r="D1210" s="131" t="s">
        <v>715</v>
      </c>
      <c r="E1210" s="131" t="s">
        <v>492</v>
      </c>
      <c r="F1210" s="133">
        <v>6.95</v>
      </c>
      <c r="G1210" s="133">
        <v>19.190000000000001</v>
      </c>
      <c r="H1210" s="131" t="s">
        <v>493</v>
      </c>
      <c r="I1210" s="134">
        <v>41974</v>
      </c>
    </row>
    <row r="1211" spans="1:9" ht="52.8" hidden="1">
      <c r="A1211" s="111" t="e">
        <f>COUNTIF(#REF!,'CPU (2)'!B1211)</f>
        <v>#REF!</v>
      </c>
      <c r="B1211" s="127">
        <v>87903</v>
      </c>
      <c r="C1211" s="128" t="s">
        <v>1851</v>
      </c>
      <c r="D1211" s="127" t="s">
        <v>715</v>
      </c>
      <c r="E1211" s="127" t="s">
        <v>492</v>
      </c>
      <c r="F1211" s="129">
        <v>2.42</v>
      </c>
      <c r="G1211" s="129">
        <v>9.7899999999999991</v>
      </c>
      <c r="H1211" s="127" t="s">
        <v>493</v>
      </c>
      <c r="I1211" s="130">
        <v>41974</v>
      </c>
    </row>
    <row r="1212" spans="1:9" ht="39.6" hidden="1">
      <c r="A1212" s="111" t="e">
        <f>COUNTIF(#REF!,'CPU (2)'!B1212)</f>
        <v>#REF!</v>
      </c>
      <c r="B1212" s="131">
        <v>87902</v>
      </c>
      <c r="C1212" s="132" t="s">
        <v>1852</v>
      </c>
      <c r="D1212" s="131" t="s">
        <v>715</v>
      </c>
      <c r="E1212" s="131" t="s">
        <v>492</v>
      </c>
      <c r="F1212" s="133">
        <v>10.25</v>
      </c>
      <c r="G1212" s="133">
        <v>9.99</v>
      </c>
      <c r="H1212" s="131" t="s">
        <v>493</v>
      </c>
      <c r="I1212" s="134">
        <v>41974</v>
      </c>
    </row>
    <row r="1213" spans="1:9" ht="52.8" hidden="1">
      <c r="A1213" s="111" t="e">
        <f>COUNTIF(#REF!,'CPU (2)'!B1213)</f>
        <v>#REF!</v>
      </c>
      <c r="B1213" s="127">
        <v>87900</v>
      </c>
      <c r="C1213" s="128" t="s">
        <v>1853</v>
      </c>
      <c r="D1213" s="127" t="s">
        <v>715</v>
      </c>
      <c r="E1213" s="127" t="s">
        <v>492</v>
      </c>
      <c r="F1213" s="129">
        <v>4.84</v>
      </c>
      <c r="G1213" s="129">
        <v>4.59</v>
      </c>
      <c r="H1213" s="127" t="s">
        <v>493</v>
      </c>
      <c r="I1213" s="130">
        <v>41974</v>
      </c>
    </row>
    <row r="1214" spans="1:9" ht="52.8" hidden="1">
      <c r="A1214" s="111" t="e">
        <f>COUNTIF(#REF!,'CPU (2)'!B1214)</f>
        <v>#REF!</v>
      </c>
      <c r="B1214" s="131">
        <v>87901</v>
      </c>
      <c r="C1214" s="132" t="s">
        <v>1854</v>
      </c>
      <c r="D1214" s="131" t="s">
        <v>715</v>
      </c>
      <c r="E1214" s="131" t="s">
        <v>492</v>
      </c>
      <c r="F1214" s="133">
        <v>4.8099999999999996</v>
      </c>
      <c r="G1214" s="133">
        <v>4.58</v>
      </c>
      <c r="H1214" s="131" t="s">
        <v>493</v>
      </c>
      <c r="I1214" s="134">
        <v>41974</v>
      </c>
    </row>
    <row r="1215" spans="1:9" ht="52.8" hidden="1">
      <c r="A1215" s="111" t="e">
        <f>COUNTIF(#REF!,'CPU (2)'!B1215)</f>
        <v>#REF!</v>
      </c>
      <c r="B1215" s="127">
        <v>87899</v>
      </c>
      <c r="C1215" s="128" t="s">
        <v>1855</v>
      </c>
      <c r="D1215" s="127" t="s">
        <v>715</v>
      </c>
      <c r="E1215" s="127" t="s">
        <v>492</v>
      </c>
      <c r="F1215" s="129">
        <v>4.92</v>
      </c>
      <c r="G1215" s="129">
        <v>4.67</v>
      </c>
      <c r="H1215" s="127" t="s">
        <v>493</v>
      </c>
      <c r="I1215" s="130">
        <v>41974</v>
      </c>
    </row>
    <row r="1216" spans="1:9" ht="52.8" hidden="1">
      <c r="A1216" s="111" t="e">
        <f>COUNTIF(#REF!,'CPU (2)'!B1216)</f>
        <v>#REF!</v>
      </c>
      <c r="B1216" s="131">
        <v>87892</v>
      </c>
      <c r="C1216" s="132" t="s">
        <v>1856</v>
      </c>
      <c r="D1216" s="131" t="s">
        <v>715</v>
      </c>
      <c r="E1216" s="131" t="s">
        <v>492</v>
      </c>
      <c r="F1216" s="133">
        <v>1.66</v>
      </c>
      <c r="G1216" s="133">
        <v>9.11</v>
      </c>
      <c r="H1216" s="131" t="s">
        <v>493</v>
      </c>
      <c r="I1216" s="134">
        <v>41974</v>
      </c>
    </row>
    <row r="1217" spans="1:9" ht="39.6" hidden="1">
      <c r="A1217" s="111" t="e">
        <f>COUNTIF(#REF!,'CPU (2)'!B1217)</f>
        <v>#REF!</v>
      </c>
      <c r="B1217" s="127">
        <v>87891</v>
      </c>
      <c r="C1217" s="128" t="s">
        <v>1857</v>
      </c>
      <c r="D1217" s="127" t="s">
        <v>715</v>
      </c>
      <c r="E1217" s="127" t="s">
        <v>492</v>
      </c>
      <c r="F1217" s="129">
        <v>1.88</v>
      </c>
      <c r="G1217" s="129">
        <v>9.31</v>
      </c>
      <c r="H1217" s="127" t="s">
        <v>493</v>
      </c>
      <c r="I1217" s="130">
        <v>41974</v>
      </c>
    </row>
    <row r="1218" spans="1:9" ht="52.8" hidden="1">
      <c r="A1218" s="111" t="e">
        <f>COUNTIF(#REF!,'CPU (2)'!B1218)</f>
        <v>#REF!</v>
      </c>
      <c r="B1218" s="131">
        <v>87889</v>
      </c>
      <c r="C1218" s="132" t="s">
        <v>1858</v>
      </c>
      <c r="D1218" s="131" t="s">
        <v>715</v>
      </c>
      <c r="E1218" s="131" t="s">
        <v>492</v>
      </c>
      <c r="F1218" s="133">
        <v>4.08</v>
      </c>
      <c r="G1218" s="133">
        <v>3.91</v>
      </c>
      <c r="H1218" s="131" t="s">
        <v>493</v>
      </c>
      <c r="I1218" s="134">
        <v>41974</v>
      </c>
    </row>
    <row r="1219" spans="1:9" ht="52.8" hidden="1">
      <c r="A1219" s="111" t="e">
        <f>COUNTIF(#REF!,'CPU (2)'!B1219)</f>
        <v>#REF!</v>
      </c>
      <c r="B1219" s="127">
        <v>87888</v>
      </c>
      <c r="C1219" s="128" t="s">
        <v>1859</v>
      </c>
      <c r="D1219" s="127" t="s">
        <v>715</v>
      </c>
      <c r="E1219" s="127" t="s">
        <v>492</v>
      </c>
      <c r="F1219" s="129">
        <v>4.17</v>
      </c>
      <c r="G1219" s="129">
        <v>3.99</v>
      </c>
      <c r="H1219" s="127" t="s">
        <v>493</v>
      </c>
      <c r="I1219" s="130">
        <v>41974</v>
      </c>
    </row>
    <row r="1220" spans="1:9" ht="39.6" hidden="1">
      <c r="A1220" s="111" t="e">
        <f>COUNTIF(#REF!,'CPU (2)'!B1220)</f>
        <v>#REF!</v>
      </c>
      <c r="B1220" s="131">
        <v>87905</v>
      </c>
      <c r="C1220" s="132" t="s">
        <v>1860</v>
      </c>
      <c r="D1220" s="131" t="s">
        <v>715</v>
      </c>
      <c r="E1220" s="131" t="s">
        <v>492</v>
      </c>
      <c r="F1220" s="133">
        <v>5.41</v>
      </c>
      <c r="G1220" s="133">
        <v>4.99</v>
      </c>
      <c r="H1220" s="131" t="s">
        <v>493</v>
      </c>
      <c r="I1220" s="134">
        <v>41974</v>
      </c>
    </row>
    <row r="1221" spans="1:9" ht="39.6" hidden="1">
      <c r="A1221" s="111" t="e">
        <f>COUNTIF(#REF!,'CPU (2)'!B1221)</f>
        <v>#REF!</v>
      </c>
      <c r="B1221" s="127">
        <v>87906</v>
      </c>
      <c r="C1221" s="128" t="s">
        <v>1861</v>
      </c>
      <c r="D1221" s="127" t="s">
        <v>715</v>
      </c>
      <c r="E1221" s="127" t="s">
        <v>492</v>
      </c>
      <c r="F1221" s="129">
        <v>5.4</v>
      </c>
      <c r="G1221" s="129">
        <v>5</v>
      </c>
      <c r="H1221" s="127" t="s">
        <v>493</v>
      </c>
      <c r="I1221" s="130">
        <v>41974</v>
      </c>
    </row>
    <row r="1222" spans="1:9" ht="39.6" hidden="1">
      <c r="A1222" s="111" t="e">
        <f>COUNTIF(#REF!,'CPU (2)'!B1222)</f>
        <v>#REF!</v>
      </c>
      <c r="B1222" s="131">
        <v>87904</v>
      </c>
      <c r="C1222" s="132" t="s">
        <v>1862</v>
      </c>
      <c r="D1222" s="131" t="s">
        <v>715</v>
      </c>
      <c r="E1222" s="131" t="s">
        <v>492</v>
      </c>
      <c r="F1222" s="133">
        <v>5.71</v>
      </c>
      <c r="G1222" s="133">
        <v>5.27</v>
      </c>
      <c r="H1222" s="131" t="s">
        <v>493</v>
      </c>
      <c r="I1222" s="134">
        <v>41974</v>
      </c>
    </row>
    <row r="1223" spans="1:9" ht="39.6" hidden="1">
      <c r="A1223" s="111" t="e">
        <f>COUNTIF(#REF!,'CPU (2)'!B1223)</f>
        <v>#REF!</v>
      </c>
      <c r="B1223" s="127">
        <v>87894</v>
      </c>
      <c r="C1223" s="128" t="s">
        <v>1863</v>
      </c>
      <c r="D1223" s="127" t="s">
        <v>715</v>
      </c>
      <c r="E1223" s="127" t="s">
        <v>492</v>
      </c>
      <c r="F1223" s="129">
        <v>4.1500000000000004</v>
      </c>
      <c r="G1223" s="129">
        <v>3.86</v>
      </c>
      <c r="H1223" s="127" t="s">
        <v>493</v>
      </c>
      <c r="I1223" s="130">
        <v>41974</v>
      </c>
    </row>
    <row r="1224" spans="1:9" ht="39.6" hidden="1">
      <c r="A1224" s="111" t="e">
        <f>COUNTIF(#REF!,'CPU (2)'!B1224)</f>
        <v>#REF!</v>
      </c>
      <c r="B1224" s="131">
        <v>87895</v>
      </c>
      <c r="C1224" s="132" t="s">
        <v>1864</v>
      </c>
      <c r="D1224" s="131" t="s">
        <v>715</v>
      </c>
      <c r="E1224" s="131" t="s">
        <v>492</v>
      </c>
      <c r="F1224" s="133">
        <v>4.1399999999999997</v>
      </c>
      <c r="G1224" s="133">
        <v>3.86</v>
      </c>
      <c r="H1224" s="131" t="s">
        <v>493</v>
      </c>
      <c r="I1224" s="134">
        <v>41974</v>
      </c>
    </row>
    <row r="1225" spans="1:9" ht="39.6" hidden="1">
      <c r="A1225" s="111" t="e">
        <f>COUNTIF(#REF!,'CPU (2)'!B1225)</f>
        <v>#REF!</v>
      </c>
      <c r="B1225" s="127">
        <v>87893</v>
      </c>
      <c r="C1225" s="128" t="s">
        <v>1865</v>
      </c>
      <c r="D1225" s="127" t="s">
        <v>715</v>
      </c>
      <c r="E1225" s="127" t="s">
        <v>492</v>
      </c>
      <c r="F1225" s="129">
        <v>4.45</v>
      </c>
      <c r="G1225" s="129">
        <v>4.13</v>
      </c>
      <c r="H1225" s="127" t="s">
        <v>493</v>
      </c>
      <c r="I1225" s="130">
        <v>41974</v>
      </c>
    </row>
    <row r="1226" spans="1:9" ht="52.8" hidden="1">
      <c r="A1226" s="111" t="e">
        <f>COUNTIF(#REF!,'CPU (2)'!B1226)</f>
        <v>#REF!</v>
      </c>
      <c r="B1226" s="131">
        <v>87890</v>
      </c>
      <c r="C1226" s="132" t="s">
        <v>1866</v>
      </c>
      <c r="D1226" s="131" t="s">
        <v>715</v>
      </c>
      <c r="E1226" s="131" t="s">
        <v>492</v>
      </c>
      <c r="F1226" s="133">
        <v>4.0599999999999996</v>
      </c>
      <c r="G1226" s="133">
        <v>3.9</v>
      </c>
      <c r="H1226" s="131" t="s">
        <v>493</v>
      </c>
      <c r="I1226" s="134">
        <v>41974</v>
      </c>
    </row>
    <row r="1227" spans="1:9" ht="39.6" hidden="1">
      <c r="A1227" s="111" t="e">
        <f>COUNTIF(#REF!,'CPU (2)'!B1227)</f>
        <v>#REF!</v>
      </c>
      <c r="B1227" s="127">
        <v>87879</v>
      </c>
      <c r="C1227" s="128" t="s">
        <v>1867</v>
      </c>
      <c r="D1227" s="127" t="s">
        <v>715</v>
      </c>
      <c r="E1227" s="127" t="s">
        <v>492</v>
      </c>
      <c r="F1227" s="129">
        <v>2.66</v>
      </c>
      <c r="G1227" s="129">
        <v>2.5099999999999998</v>
      </c>
      <c r="H1227" s="127" t="s">
        <v>493</v>
      </c>
      <c r="I1227" s="130">
        <v>41974</v>
      </c>
    </row>
    <row r="1228" spans="1:9" ht="39.6" hidden="1">
      <c r="A1228" s="111" t="e">
        <f>COUNTIF(#REF!,'CPU (2)'!B1228)</f>
        <v>#REF!</v>
      </c>
      <c r="B1228" s="131">
        <v>87880</v>
      </c>
      <c r="C1228" s="132" t="s">
        <v>1868</v>
      </c>
      <c r="D1228" s="131" t="s">
        <v>715</v>
      </c>
      <c r="E1228" s="131" t="s">
        <v>492</v>
      </c>
      <c r="F1228" s="133">
        <v>2.65</v>
      </c>
      <c r="G1228" s="133">
        <v>2.5099999999999998</v>
      </c>
      <c r="H1228" s="131" t="s">
        <v>493</v>
      </c>
      <c r="I1228" s="134">
        <v>41974</v>
      </c>
    </row>
    <row r="1229" spans="1:9" ht="39.6" hidden="1">
      <c r="A1229" s="111" t="e">
        <f>COUNTIF(#REF!,'CPU (2)'!B1229)</f>
        <v>#REF!</v>
      </c>
      <c r="B1229" s="127">
        <v>87878</v>
      </c>
      <c r="C1229" s="128" t="s">
        <v>1869</v>
      </c>
      <c r="D1229" s="127" t="s">
        <v>715</v>
      </c>
      <c r="E1229" s="127" t="s">
        <v>492</v>
      </c>
      <c r="F1229" s="129">
        <v>2.96</v>
      </c>
      <c r="G1229" s="129">
        <v>2.78</v>
      </c>
      <c r="H1229" s="127" t="s">
        <v>493</v>
      </c>
      <c r="I1229" s="130">
        <v>41974</v>
      </c>
    </row>
    <row r="1230" spans="1:9" ht="39.6" hidden="1">
      <c r="A1230" s="111" t="e">
        <f>COUNTIF(#REF!,'CPU (2)'!B1230)</f>
        <v>#REF!</v>
      </c>
      <c r="B1230" s="131">
        <v>87877</v>
      </c>
      <c r="C1230" s="132" t="s">
        <v>1870</v>
      </c>
      <c r="D1230" s="131" t="s">
        <v>715</v>
      </c>
      <c r="E1230" s="131" t="s">
        <v>492</v>
      </c>
      <c r="F1230" s="133">
        <v>0.8</v>
      </c>
      <c r="G1230" s="133">
        <v>8.33</v>
      </c>
      <c r="H1230" s="131" t="s">
        <v>493</v>
      </c>
      <c r="I1230" s="134">
        <v>41974</v>
      </c>
    </row>
    <row r="1231" spans="1:9" ht="39.6" hidden="1">
      <c r="A1231" s="111" t="e">
        <f>COUNTIF(#REF!,'CPU (2)'!B1231)</f>
        <v>#REF!</v>
      </c>
      <c r="B1231" s="127">
        <v>87876</v>
      </c>
      <c r="C1231" s="128" t="s">
        <v>1871</v>
      </c>
      <c r="D1231" s="127" t="s">
        <v>715</v>
      </c>
      <c r="E1231" s="127" t="s">
        <v>492</v>
      </c>
      <c r="F1231" s="129">
        <v>1.02</v>
      </c>
      <c r="G1231" s="129">
        <v>8.5299999999999994</v>
      </c>
      <c r="H1231" s="127" t="s">
        <v>493</v>
      </c>
      <c r="I1231" s="130">
        <v>41974</v>
      </c>
    </row>
    <row r="1232" spans="1:9" ht="52.8" hidden="1">
      <c r="A1232" s="111" t="e">
        <f>COUNTIF(#REF!,'CPU (2)'!B1232)</f>
        <v>#REF!</v>
      </c>
      <c r="B1232" s="131">
        <v>87874</v>
      </c>
      <c r="C1232" s="132" t="s">
        <v>1872</v>
      </c>
      <c r="D1232" s="131" t="s">
        <v>715</v>
      </c>
      <c r="E1232" s="131" t="s">
        <v>492</v>
      </c>
      <c r="F1232" s="133">
        <v>3.22</v>
      </c>
      <c r="G1232" s="133">
        <v>3.14</v>
      </c>
      <c r="H1232" s="131" t="s">
        <v>493</v>
      </c>
      <c r="I1232" s="134">
        <v>41974</v>
      </c>
    </row>
    <row r="1233" spans="1:9" ht="52.8" hidden="1">
      <c r="A1233" s="111" t="e">
        <f>COUNTIF(#REF!,'CPU (2)'!B1233)</f>
        <v>#REF!</v>
      </c>
      <c r="B1233" s="127">
        <v>87875</v>
      </c>
      <c r="C1233" s="128" t="s">
        <v>1873</v>
      </c>
      <c r="D1233" s="127" t="s">
        <v>715</v>
      </c>
      <c r="E1233" s="127" t="s">
        <v>492</v>
      </c>
      <c r="F1233" s="129">
        <v>0.81</v>
      </c>
      <c r="G1233" s="129">
        <v>3.12</v>
      </c>
      <c r="H1233" s="127" t="s">
        <v>493</v>
      </c>
      <c r="I1233" s="130">
        <v>41974</v>
      </c>
    </row>
    <row r="1234" spans="1:9" ht="52.8" hidden="1">
      <c r="A1234" s="111" t="e">
        <f>COUNTIF(#REF!,'CPU (2)'!B1234)</f>
        <v>#REF!</v>
      </c>
      <c r="B1234" s="131">
        <v>87873</v>
      </c>
      <c r="C1234" s="132" t="s">
        <v>1874</v>
      </c>
      <c r="D1234" s="131" t="s">
        <v>715</v>
      </c>
      <c r="E1234" s="131" t="s">
        <v>492</v>
      </c>
      <c r="F1234" s="133">
        <v>3.31</v>
      </c>
      <c r="G1234" s="133">
        <v>3.22</v>
      </c>
      <c r="H1234" s="131" t="s">
        <v>493</v>
      </c>
      <c r="I1234" s="134">
        <v>41974</v>
      </c>
    </row>
    <row r="1235" spans="1:9" ht="26.4" hidden="1">
      <c r="A1235" s="111" t="e">
        <f>COUNTIF(#REF!,'CPU (2)'!B1235)</f>
        <v>#REF!</v>
      </c>
      <c r="B1235" s="127" t="s">
        <v>1875</v>
      </c>
      <c r="C1235" s="128" t="s">
        <v>1876</v>
      </c>
      <c r="D1235" s="127" t="s">
        <v>715</v>
      </c>
      <c r="E1235" s="127" t="s">
        <v>492</v>
      </c>
      <c r="F1235" s="129">
        <v>25.04</v>
      </c>
      <c r="G1235" s="129">
        <v>23.2</v>
      </c>
      <c r="H1235" s="127" t="s">
        <v>493</v>
      </c>
      <c r="I1235" s="130">
        <v>41974</v>
      </c>
    </row>
    <row r="1236" spans="1:9" ht="39.6" hidden="1">
      <c r="A1236" s="111" t="e">
        <f>COUNTIF(#REF!,'CPU (2)'!B1236)</f>
        <v>#REF!</v>
      </c>
      <c r="B1236" s="131" t="s">
        <v>1877</v>
      </c>
      <c r="C1236" s="132" t="s">
        <v>1878</v>
      </c>
      <c r="D1236" s="131" t="s">
        <v>273</v>
      </c>
      <c r="E1236" s="131" t="s">
        <v>6</v>
      </c>
      <c r="F1236" s="133">
        <v>655.27</v>
      </c>
      <c r="G1236" s="133">
        <v>654.20000000000005</v>
      </c>
      <c r="H1236" s="131" t="s">
        <v>493</v>
      </c>
      <c r="I1236" s="134">
        <v>41974</v>
      </c>
    </row>
    <row r="1237" spans="1:9" ht="39.6" hidden="1">
      <c r="A1237" s="111" t="e">
        <f>COUNTIF(#REF!,'CPU (2)'!B1237)</f>
        <v>#REF!</v>
      </c>
      <c r="B1237" s="127" t="s">
        <v>1879</v>
      </c>
      <c r="C1237" s="128" t="s">
        <v>1880</v>
      </c>
      <c r="D1237" s="127" t="s">
        <v>273</v>
      </c>
      <c r="E1237" s="127" t="s">
        <v>6</v>
      </c>
      <c r="F1237" s="129">
        <v>182.79</v>
      </c>
      <c r="G1237" s="129">
        <v>181.73</v>
      </c>
      <c r="H1237" s="127" t="s">
        <v>493</v>
      </c>
      <c r="I1237" s="130">
        <v>41974</v>
      </c>
    </row>
    <row r="1238" spans="1:9" ht="39.6" hidden="1">
      <c r="A1238" s="111" t="e">
        <f>COUNTIF(#REF!,'CPU (2)'!B1238)</f>
        <v>#REF!</v>
      </c>
      <c r="B1238" s="131" t="s">
        <v>1881</v>
      </c>
      <c r="C1238" s="132" t="s">
        <v>1882</v>
      </c>
      <c r="D1238" s="131" t="s">
        <v>273</v>
      </c>
      <c r="E1238" s="131" t="s">
        <v>6</v>
      </c>
      <c r="F1238" s="133">
        <v>291.25</v>
      </c>
      <c r="G1238" s="133">
        <v>290.18</v>
      </c>
      <c r="H1238" s="131" t="s">
        <v>493</v>
      </c>
      <c r="I1238" s="134">
        <v>41974</v>
      </c>
    </row>
    <row r="1239" spans="1:9" ht="39.6" hidden="1">
      <c r="A1239" s="111" t="e">
        <f>COUNTIF(#REF!,'CPU (2)'!B1239)</f>
        <v>#REF!</v>
      </c>
      <c r="B1239" s="127">
        <v>85195</v>
      </c>
      <c r="C1239" s="128" t="s">
        <v>1883</v>
      </c>
      <c r="D1239" s="127" t="s">
        <v>273</v>
      </c>
      <c r="E1239" s="127" t="s">
        <v>6</v>
      </c>
      <c r="F1239" s="129">
        <v>59.48</v>
      </c>
      <c r="G1239" s="129">
        <v>57.31</v>
      </c>
      <c r="H1239" s="127" t="s">
        <v>493</v>
      </c>
      <c r="I1239" s="130">
        <v>41974</v>
      </c>
    </row>
    <row r="1240" spans="1:9" ht="39.6" hidden="1">
      <c r="A1240" s="111" t="e">
        <f>COUNTIF(#REF!,'CPU (2)'!B1240)</f>
        <v>#REF!</v>
      </c>
      <c r="B1240" s="131">
        <v>88547</v>
      </c>
      <c r="C1240" s="132" t="s">
        <v>1884</v>
      </c>
      <c r="D1240" s="131" t="s">
        <v>273</v>
      </c>
      <c r="E1240" s="131" t="s">
        <v>6</v>
      </c>
      <c r="F1240" s="133">
        <v>61.24</v>
      </c>
      <c r="G1240" s="133">
        <v>58.53</v>
      </c>
      <c r="H1240" s="131" t="s">
        <v>493</v>
      </c>
      <c r="I1240" s="134">
        <v>41974</v>
      </c>
    </row>
    <row r="1241" spans="1:9" ht="39.6" hidden="1">
      <c r="A1241" s="111" t="e">
        <f>COUNTIF(#REF!,'CPU (2)'!B1241)</f>
        <v>#REF!</v>
      </c>
      <c r="B1241" s="127">
        <v>83490</v>
      </c>
      <c r="C1241" s="128" t="s">
        <v>1885</v>
      </c>
      <c r="D1241" s="127" t="s">
        <v>273</v>
      </c>
      <c r="E1241" s="127" t="s">
        <v>6</v>
      </c>
      <c r="F1241" s="129">
        <v>180.15</v>
      </c>
      <c r="G1241" s="129">
        <v>179.33</v>
      </c>
      <c r="H1241" s="127" t="s">
        <v>493</v>
      </c>
      <c r="I1241" s="130">
        <v>41974</v>
      </c>
    </row>
    <row r="1242" spans="1:9" ht="39.6" hidden="1">
      <c r="A1242" s="111" t="e">
        <f>COUNTIF(#REF!,'CPU (2)'!B1242)</f>
        <v>#REF!</v>
      </c>
      <c r="B1242" s="131" t="s">
        <v>1886</v>
      </c>
      <c r="C1242" s="132" t="s">
        <v>1887</v>
      </c>
      <c r="D1242" s="131" t="s">
        <v>273</v>
      </c>
      <c r="E1242" s="131" t="s">
        <v>6</v>
      </c>
      <c r="F1242" s="133">
        <v>290.83</v>
      </c>
      <c r="G1242" s="133">
        <v>288.17</v>
      </c>
      <c r="H1242" s="131" t="s">
        <v>493</v>
      </c>
      <c r="I1242" s="134">
        <v>41974</v>
      </c>
    </row>
    <row r="1243" spans="1:9" ht="39.6" hidden="1">
      <c r="A1243" s="111" t="e">
        <f>COUNTIF(#REF!,'CPU (2)'!B1243)</f>
        <v>#REF!</v>
      </c>
      <c r="B1243" s="127">
        <v>83491</v>
      </c>
      <c r="C1243" s="128" t="s">
        <v>1888</v>
      </c>
      <c r="D1243" s="127" t="s">
        <v>273</v>
      </c>
      <c r="E1243" s="127" t="s">
        <v>6</v>
      </c>
      <c r="F1243" s="129">
        <v>710.48</v>
      </c>
      <c r="G1243" s="129">
        <v>707.77</v>
      </c>
      <c r="H1243" s="127" t="s">
        <v>493</v>
      </c>
      <c r="I1243" s="130">
        <v>41974</v>
      </c>
    </row>
    <row r="1244" spans="1:9" ht="39.6" hidden="1">
      <c r="A1244" s="111" t="e">
        <f>COUNTIF(#REF!,'CPU (2)'!B1244)</f>
        <v>#REF!</v>
      </c>
      <c r="B1244" s="131">
        <v>83492</v>
      </c>
      <c r="C1244" s="132" t="s">
        <v>1889</v>
      </c>
      <c r="D1244" s="131" t="s">
        <v>273</v>
      </c>
      <c r="E1244" s="131" t="s">
        <v>6</v>
      </c>
      <c r="F1244" s="133">
        <v>690.3</v>
      </c>
      <c r="G1244" s="133">
        <v>687.59</v>
      </c>
      <c r="H1244" s="131" t="s">
        <v>493</v>
      </c>
      <c r="I1244" s="134">
        <v>41974</v>
      </c>
    </row>
    <row r="1245" spans="1:9" ht="39.6" hidden="1">
      <c r="A1245" s="111" t="e">
        <f>COUNTIF(#REF!,'CPU (2)'!B1245)</f>
        <v>#REF!</v>
      </c>
      <c r="B1245" s="127">
        <v>72322</v>
      </c>
      <c r="C1245" s="128" t="s">
        <v>1890</v>
      </c>
      <c r="D1245" s="127" t="s">
        <v>273</v>
      </c>
      <c r="E1245" s="127" t="s">
        <v>6</v>
      </c>
      <c r="F1245" s="129">
        <v>315.95</v>
      </c>
      <c r="G1245" s="129">
        <v>310.52999999999997</v>
      </c>
      <c r="H1245" s="127" t="s">
        <v>493</v>
      </c>
      <c r="I1245" s="130">
        <v>41974</v>
      </c>
    </row>
    <row r="1246" spans="1:9" ht="39.6" hidden="1">
      <c r="A1246" s="111" t="e">
        <f>COUNTIF(#REF!,'CPU (2)'!B1246)</f>
        <v>#REF!</v>
      </c>
      <c r="B1246" s="131">
        <v>72326</v>
      </c>
      <c r="C1246" s="132" t="s">
        <v>1891</v>
      </c>
      <c r="D1246" s="131" t="s">
        <v>273</v>
      </c>
      <c r="E1246" s="131" t="s">
        <v>6</v>
      </c>
      <c r="F1246" s="133">
        <v>381.33</v>
      </c>
      <c r="G1246" s="133">
        <v>375.93</v>
      </c>
      <c r="H1246" s="131" t="s">
        <v>493</v>
      </c>
      <c r="I1246" s="134">
        <v>41974</v>
      </c>
    </row>
    <row r="1247" spans="1:9" ht="26.4" hidden="1">
      <c r="A1247" s="111" t="e">
        <f>COUNTIF(#REF!,'CPU (2)'!B1247)</f>
        <v>#REF!</v>
      </c>
      <c r="B1247" s="127">
        <v>83766</v>
      </c>
      <c r="C1247" s="128" t="s">
        <v>1892</v>
      </c>
      <c r="D1247" s="127" t="s">
        <v>248</v>
      </c>
      <c r="E1247" s="127" t="s">
        <v>254</v>
      </c>
      <c r="F1247" s="129">
        <v>33.53</v>
      </c>
      <c r="G1247" s="129">
        <v>31.98</v>
      </c>
      <c r="H1247" s="127" t="s">
        <v>493</v>
      </c>
      <c r="I1247" s="130">
        <v>41974</v>
      </c>
    </row>
    <row r="1248" spans="1:9" ht="26.4" hidden="1">
      <c r="A1248" s="111" t="e">
        <f>COUNTIF(#REF!,'CPU (2)'!B1248)</f>
        <v>#REF!</v>
      </c>
      <c r="B1248" s="131">
        <v>83760</v>
      </c>
      <c r="C1248" s="132" t="s">
        <v>1893</v>
      </c>
      <c r="D1248" s="131" t="s">
        <v>248</v>
      </c>
      <c r="E1248" s="131" t="s">
        <v>254</v>
      </c>
      <c r="F1248" s="133">
        <v>81.81</v>
      </c>
      <c r="G1248" s="133">
        <v>80.099999999999994</v>
      </c>
      <c r="H1248" s="131" t="s">
        <v>493</v>
      </c>
      <c r="I1248" s="134">
        <v>41974</v>
      </c>
    </row>
    <row r="1249" spans="1:11" ht="26.4" hidden="1">
      <c r="A1249" s="111" t="e">
        <f>COUNTIF(#REF!,'CPU (2)'!B1249)</f>
        <v>#REF!</v>
      </c>
      <c r="B1249" s="127">
        <v>73432</v>
      </c>
      <c r="C1249" s="128" t="s">
        <v>1894</v>
      </c>
      <c r="D1249" s="127" t="s">
        <v>248</v>
      </c>
      <c r="E1249" s="127" t="s">
        <v>231</v>
      </c>
      <c r="F1249" s="129">
        <v>15.56</v>
      </c>
      <c r="G1249" s="129">
        <v>14.34</v>
      </c>
      <c r="H1249" s="127" t="s">
        <v>493</v>
      </c>
      <c r="I1249" s="130">
        <v>41974</v>
      </c>
    </row>
    <row r="1250" spans="1:11" ht="26.4" hidden="1">
      <c r="A1250" s="111" t="e">
        <f>COUNTIF(#REF!,'CPU (2)'!B1250)</f>
        <v>#REF!</v>
      </c>
      <c r="B1250" s="131">
        <v>83353</v>
      </c>
      <c r="C1250" s="132" t="s">
        <v>1895</v>
      </c>
      <c r="D1250" s="131" t="s">
        <v>248</v>
      </c>
      <c r="E1250" s="131" t="s">
        <v>249</v>
      </c>
      <c r="F1250" s="133">
        <v>152.81</v>
      </c>
      <c r="G1250" s="133">
        <v>151.34</v>
      </c>
      <c r="H1250" s="131" t="s">
        <v>493</v>
      </c>
      <c r="I1250" s="134">
        <v>41974</v>
      </c>
    </row>
    <row r="1251" spans="1:11">
      <c r="B1251"/>
      <c r="C1251"/>
      <c r="D1251"/>
      <c r="E1251"/>
      <c r="F1251"/>
      <c r="G1251"/>
      <c r="H1251"/>
      <c r="I1251" s="134"/>
    </row>
    <row r="1252" spans="1:11" ht="26.4">
      <c r="A1252" s="111" t="e">
        <f>COUNTIF(#REF!,'CPU (2)'!B1252)</f>
        <v>#REF!</v>
      </c>
      <c r="B1252" s="148">
        <v>73535</v>
      </c>
      <c r="C1252" s="149" t="s">
        <v>580</v>
      </c>
      <c r="D1252" s="149" t="s">
        <v>248</v>
      </c>
      <c r="E1252" s="148" t="s">
        <v>231</v>
      </c>
      <c r="F1252" s="148">
        <v>105.77</v>
      </c>
      <c r="G1252" s="148">
        <v>105.77</v>
      </c>
      <c r="H1252" s="148" t="s">
        <v>493</v>
      </c>
      <c r="I1252" s="148">
        <v>41974</v>
      </c>
      <c r="J1252" s="148">
        <f>SUM(J1254)</f>
        <v>105.77</v>
      </c>
      <c r="K1252" s="164">
        <f>J1252-G1252</f>
        <v>0</v>
      </c>
    </row>
    <row r="1253" spans="1:11" ht="26.4">
      <c r="B1253" s="458" t="s">
        <v>268</v>
      </c>
      <c r="C1253" s="458" t="s">
        <v>5</v>
      </c>
      <c r="D1253" s="458" t="s">
        <v>223</v>
      </c>
      <c r="E1253" s="458" t="s">
        <v>266</v>
      </c>
      <c r="F1253" s="458" t="s">
        <v>494</v>
      </c>
      <c r="G1253" s="458" t="s">
        <v>495</v>
      </c>
      <c r="H1253" s="458" t="s">
        <v>496</v>
      </c>
      <c r="I1253" s="458" t="s">
        <v>497</v>
      </c>
      <c r="J1253" s="458" t="s">
        <v>498</v>
      </c>
    </row>
    <row r="1254" spans="1:11" ht="12.75" customHeight="1">
      <c r="B1254" s="145">
        <v>3356</v>
      </c>
      <c r="C1254" s="183" t="str">
        <f>VLOOKUP(B1254,INSUMOS_SINAPI_12_14!$A$2:$H$5049,2,0)</f>
        <v>GUINCHO TIPO MUNCK CAP * 6T * MONTADO EM CAMINHAO CARROCERIA, OU EQUIV</v>
      </c>
      <c r="D1254" s="140" t="s">
        <v>250</v>
      </c>
      <c r="E1254" s="121" t="str">
        <f>VLOOKUP(B1254,INSUMOS_SINAPI_12_14!$A$2:$H$5049,4,0)</f>
        <v>H</v>
      </c>
      <c r="F1254" s="115">
        <v>105.77</v>
      </c>
      <c r="G1254" s="180">
        <f>VLOOKUP(B1254,INSUMOS_SINAPI_12_14!$A$2:$H$5049,6,0)</f>
        <v>105.77</v>
      </c>
      <c r="H1254" s="113">
        <v>1</v>
      </c>
      <c r="I1254" s="115">
        <v>105.77</v>
      </c>
      <c r="J1254" s="180">
        <f t="shared" ref="J1254" si="20">H1254*G1254</f>
        <v>105.77</v>
      </c>
    </row>
    <row r="1255" spans="1:11">
      <c r="B1255"/>
      <c r="C1255"/>
      <c r="D1255"/>
      <c r="E1255"/>
      <c r="F1255"/>
      <c r="G1255"/>
      <c r="H1255"/>
      <c r="I1255" s="130"/>
    </row>
    <row r="1256" spans="1:11">
      <c r="B1256"/>
      <c r="C1256"/>
      <c r="D1256"/>
      <c r="E1256"/>
      <c r="F1256"/>
      <c r="G1256"/>
      <c r="H1256"/>
      <c r="I1256" s="130"/>
    </row>
    <row r="1257" spans="1:11">
      <c r="B1257"/>
      <c r="C1257"/>
      <c r="D1257"/>
      <c r="E1257"/>
      <c r="F1257"/>
      <c r="G1257"/>
      <c r="H1257"/>
      <c r="I1257" s="130"/>
    </row>
    <row r="1258" spans="1:11" ht="26.4" hidden="1">
      <c r="A1258" s="111" t="e">
        <f>COUNTIF(#REF!,'CPU (2)'!B1258)</f>
        <v>#REF!</v>
      </c>
      <c r="B1258" s="131">
        <v>73497</v>
      </c>
      <c r="C1258" s="132" t="s">
        <v>1896</v>
      </c>
      <c r="D1258" s="131" t="s">
        <v>248</v>
      </c>
      <c r="E1258" s="131" t="s">
        <v>231</v>
      </c>
      <c r="F1258" s="133">
        <v>153.38999999999999</v>
      </c>
      <c r="G1258" s="133">
        <v>153.38</v>
      </c>
      <c r="H1258" s="131" t="s">
        <v>493</v>
      </c>
      <c r="I1258" s="134">
        <v>41974</v>
      </c>
    </row>
    <row r="1259" spans="1:11" ht="26.4" hidden="1">
      <c r="A1259" s="111" t="e">
        <f>COUNTIF(#REF!,'CPU (2)'!B1259)</f>
        <v>#REF!</v>
      </c>
      <c r="B1259" s="127">
        <v>73464</v>
      </c>
      <c r="C1259" s="128" t="s">
        <v>1897</v>
      </c>
      <c r="D1259" s="127" t="s">
        <v>248</v>
      </c>
      <c r="E1259" s="127" t="s">
        <v>231</v>
      </c>
      <c r="F1259" s="129">
        <v>15.56</v>
      </c>
      <c r="G1259" s="129">
        <v>14.34</v>
      </c>
      <c r="H1259" s="127" t="s">
        <v>493</v>
      </c>
      <c r="I1259" s="130">
        <v>41974</v>
      </c>
    </row>
    <row r="1260" spans="1:11" ht="26.4" hidden="1">
      <c r="A1260" s="111" t="e">
        <f>COUNTIF(#REF!,'CPU (2)'!B1260)</f>
        <v>#REF!</v>
      </c>
      <c r="B1260" s="131">
        <v>83765</v>
      </c>
      <c r="C1260" s="132" t="s">
        <v>1898</v>
      </c>
      <c r="D1260" s="131" t="s">
        <v>248</v>
      </c>
      <c r="E1260" s="131" t="s">
        <v>249</v>
      </c>
      <c r="F1260" s="133">
        <v>54.04</v>
      </c>
      <c r="G1260" s="133">
        <v>52.49</v>
      </c>
      <c r="H1260" s="131" t="s">
        <v>493</v>
      </c>
      <c r="I1260" s="134">
        <v>41974</v>
      </c>
    </row>
    <row r="1261" spans="1:11">
      <c r="B1261"/>
      <c r="C1261"/>
      <c r="D1261"/>
      <c r="E1261"/>
      <c r="F1261"/>
      <c r="G1261"/>
      <c r="H1261"/>
      <c r="I1261"/>
    </row>
    <row r="1262" spans="1:11" ht="12.75" customHeight="1">
      <c r="A1262" s="111" t="e">
        <f>COUNTIF(#REF!,'CPU (2)'!B1262)</f>
        <v>#REF!</v>
      </c>
      <c r="B1262" s="148">
        <v>83759</v>
      </c>
      <c r="C1262" s="149" t="s">
        <v>544</v>
      </c>
      <c r="D1262" s="148" t="s">
        <v>248</v>
      </c>
      <c r="E1262" s="148" t="s">
        <v>249</v>
      </c>
      <c r="F1262" s="150">
        <v>165.19</v>
      </c>
      <c r="G1262" s="150">
        <v>163.47</v>
      </c>
      <c r="H1262" s="148" t="s">
        <v>493</v>
      </c>
      <c r="I1262" s="130">
        <v>41974</v>
      </c>
      <c r="J1262" s="150">
        <f>SUM(J1264:J1268)</f>
        <v>163.46872000000002</v>
      </c>
      <c r="K1262" s="164">
        <f>J1262-G1262</f>
        <v>-1.2799999999799638E-3</v>
      </c>
    </row>
    <row r="1263" spans="1:11" ht="26.4">
      <c r="B1263" s="113" t="s">
        <v>268</v>
      </c>
      <c r="C1263" s="113" t="s">
        <v>5</v>
      </c>
      <c r="D1263" s="113" t="s">
        <v>223</v>
      </c>
      <c r="E1263" s="113" t="s">
        <v>266</v>
      </c>
      <c r="F1263" s="113" t="s">
        <v>494</v>
      </c>
      <c r="G1263" s="113" t="s">
        <v>495</v>
      </c>
      <c r="H1263" s="113" t="s">
        <v>496</v>
      </c>
      <c r="I1263" s="113" t="s">
        <v>497</v>
      </c>
      <c r="J1263" s="113" t="s">
        <v>498</v>
      </c>
    </row>
    <row r="1264" spans="1:11" ht="26.4">
      <c r="A1264" s="181"/>
      <c r="B1264" s="145">
        <v>83755</v>
      </c>
      <c r="C1264" s="196" t="str">
        <f>VLOOKUP(B1264,SERVIÇOS_SINAPI_12_14!$A$2:$H$5049,2,0)</f>
        <v>DEPRECIACAO GUINDASTE MADAL MD-10A</v>
      </c>
      <c r="D1264" s="138" t="s">
        <v>248</v>
      </c>
      <c r="E1264" s="189" t="str">
        <f>VLOOKUP(B1264,SERVIÇOS_SINAPI_12_14!$A$2:$H$5049,4,0)</f>
        <v>H</v>
      </c>
      <c r="F1264" s="184">
        <v>46.23</v>
      </c>
      <c r="G1264" s="194">
        <f>VLOOKUP(B1264,SERVIÇOS_SINAPI_12_14!$A$2:$H$5049,6,0)</f>
        <v>46.22</v>
      </c>
      <c r="H1264" s="189">
        <v>1</v>
      </c>
      <c r="I1264" s="184">
        <v>46.23</v>
      </c>
      <c r="J1264" s="194">
        <f t="shared" ref="J1264:J1268" si="21">H1264*G1264</f>
        <v>46.22</v>
      </c>
    </row>
    <row r="1265" spans="1:10" ht="26.4">
      <c r="A1265" s="181"/>
      <c r="B1265" s="145">
        <v>83756</v>
      </c>
      <c r="C1265" s="196" t="str">
        <f>VLOOKUP(B1265,SERVIÇOS_SINAPI_12_14!$A$2:$H$5049,2,0)</f>
        <v>JUROS GUINDASTE MADAL MD-10A</v>
      </c>
      <c r="D1265" s="138" t="s">
        <v>248</v>
      </c>
      <c r="E1265" s="189" t="str">
        <f>VLOOKUP(B1265,SERVIÇOS_SINAPI_12_14!$A$2:$H$5049,4,0)</f>
        <v>H</v>
      </c>
      <c r="F1265" s="184">
        <v>19.510000000000002</v>
      </c>
      <c r="G1265" s="194">
        <f>VLOOKUP(B1265,SERVIÇOS_SINAPI_12_14!$A$2:$H$5049,6,0)</f>
        <v>19.5</v>
      </c>
      <c r="H1265" s="189">
        <v>1</v>
      </c>
      <c r="I1265" s="184">
        <v>19.510000000000002</v>
      </c>
      <c r="J1265" s="194">
        <f t="shared" si="21"/>
        <v>19.5</v>
      </c>
    </row>
    <row r="1266" spans="1:10" ht="26.4">
      <c r="A1266" s="181"/>
      <c r="B1266" s="145">
        <v>83757</v>
      </c>
      <c r="C1266" s="196" t="str">
        <f>VLOOKUP(B1266,SERVIÇOS_SINAPI_12_14!$A$2:$H$5049,2,0)</f>
        <v>MANUTENCAO GUINDASTE MADAL MD-10A</v>
      </c>
      <c r="D1266" s="138" t="s">
        <v>248</v>
      </c>
      <c r="E1266" s="189" t="str">
        <f>VLOOKUP(B1266,SERVIÇOS_SINAPI_12_14!$A$2:$H$5049,4,0)</f>
        <v>H</v>
      </c>
      <c r="F1266" s="184">
        <v>38.1</v>
      </c>
      <c r="G1266" s="194">
        <f>VLOOKUP(B1266,SERVIÇOS_SINAPI_12_14!$A$2:$H$5049,6,0)</f>
        <v>38.090000000000003</v>
      </c>
      <c r="H1266" s="189">
        <v>1</v>
      </c>
      <c r="I1266" s="184">
        <v>38.1</v>
      </c>
      <c r="J1266" s="194">
        <f t="shared" si="21"/>
        <v>38.090000000000003</v>
      </c>
    </row>
    <row r="1267" spans="1:10" ht="26.4">
      <c r="A1267" s="181"/>
      <c r="B1267" s="145">
        <v>83758</v>
      </c>
      <c r="C1267" s="196" t="str">
        <f>VLOOKUP(B1267,SERVIÇOS_SINAPI_12_14!$A$2:$H$5049,2,0)</f>
        <v>CUSTOS COMBUSTIVEL+MATERIAL NA OPERACAO DE GUINDASTE MADAL MD-10A</v>
      </c>
      <c r="D1267" s="138" t="s">
        <v>248</v>
      </c>
      <c r="E1267" s="189" t="str">
        <f>VLOOKUP(B1267,SERVIÇOS_SINAPI_12_14!$A$2:$H$5049,4,0)</f>
        <v>H</v>
      </c>
      <c r="F1267" s="184">
        <v>45.28</v>
      </c>
      <c r="G1267" s="194">
        <f>VLOOKUP(B1267,SERVIÇOS_SINAPI_12_14!$A$2:$H$5049,6,0)</f>
        <v>45.27</v>
      </c>
      <c r="H1267" s="189">
        <v>1</v>
      </c>
      <c r="I1267" s="184">
        <v>45.28</v>
      </c>
      <c r="J1267" s="194">
        <f t="shared" si="21"/>
        <v>45.27</v>
      </c>
    </row>
    <row r="1268" spans="1:10">
      <c r="A1268" s="181"/>
      <c r="B1268" s="145">
        <v>88296</v>
      </c>
      <c r="C1268" s="196" t="str">
        <f>VLOOKUP(B1268,SERVIÇOS_SINAPI_12_14!$A$2:$H$5049,2,0)</f>
        <v>OPERADOR DE GUINDASTE COM ENCARGOS COMPLEMENTARES</v>
      </c>
      <c r="D1268" s="138" t="s">
        <v>246</v>
      </c>
      <c r="E1268" s="189" t="str">
        <f>VLOOKUP(B1268,SERVIÇOS_SINAPI_12_14!$A$2:$H$5049,4,0)</f>
        <v>H</v>
      </c>
      <c r="F1268" s="184">
        <v>16.07</v>
      </c>
      <c r="G1268" s="194">
        <f>VLOOKUP(B1268,SERVIÇOS_SINAPI_12_14!$A$2:$H$5049,6,0)</f>
        <v>14.36</v>
      </c>
      <c r="H1268" s="212">
        <v>1.002</v>
      </c>
      <c r="I1268" s="184">
        <v>16.07</v>
      </c>
      <c r="J1268" s="194">
        <f t="shared" si="21"/>
        <v>14.388719999999999</v>
      </c>
    </row>
    <row r="1269" spans="1:10">
      <c r="B1269"/>
      <c r="C1269"/>
      <c r="D1269"/>
      <c r="E1269"/>
      <c r="F1269"/>
      <c r="G1269"/>
      <c r="H1269"/>
      <c r="I1269"/>
    </row>
    <row r="1270" spans="1:10">
      <c r="B1270"/>
      <c r="C1270"/>
      <c r="D1270"/>
      <c r="E1270"/>
      <c r="F1270"/>
      <c r="G1270"/>
      <c r="H1270"/>
      <c r="I1270"/>
    </row>
    <row r="1271" spans="1:10" hidden="1">
      <c r="A1271" s="111" t="e">
        <f>COUNTIF(#REF!,'CPU (2)'!B1271)</f>
        <v>#REF!</v>
      </c>
      <c r="B1271" t="s">
        <v>1899</v>
      </c>
      <c r="C1271" t="s">
        <v>1900</v>
      </c>
      <c r="D1271" t="s">
        <v>273</v>
      </c>
      <c r="E1271" t="s">
        <v>6</v>
      </c>
      <c r="F1271">
        <v>415.04</v>
      </c>
      <c r="G1271">
        <v>402.71</v>
      </c>
      <c r="H1271" t="s">
        <v>493</v>
      </c>
      <c r="I1271">
        <v>41974</v>
      </c>
    </row>
    <row r="1272" spans="1:10" hidden="1">
      <c r="A1272" s="111" t="e">
        <f>COUNTIF(#REF!,'CPU (2)'!B1272)</f>
        <v>#REF!</v>
      </c>
      <c r="B1272">
        <v>9535</v>
      </c>
      <c r="C1272" t="s">
        <v>1901</v>
      </c>
      <c r="D1272" t="s">
        <v>273</v>
      </c>
      <c r="E1272" t="s">
        <v>6</v>
      </c>
      <c r="F1272">
        <v>52.33</v>
      </c>
      <c r="G1272">
        <v>51.3</v>
      </c>
      <c r="H1272" t="s">
        <v>493</v>
      </c>
      <c r="I1272">
        <v>41974</v>
      </c>
    </row>
    <row r="1273" spans="1:10" hidden="1">
      <c r="A1273" s="111" t="e">
        <f>COUNTIF(#REF!,'CPU (2)'!B1273)</f>
        <v>#REF!</v>
      </c>
      <c r="B1273">
        <v>68049</v>
      </c>
      <c r="C1273" t="s">
        <v>1902</v>
      </c>
      <c r="D1273" t="s">
        <v>708</v>
      </c>
      <c r="E1273" t="s">
        <v>492</v>
      </c>
      <c r="F1273">
        <v>90.08</v>
      </c>
      <c r="G1273">
        <v>85.51</v>
      </c>
      <c r="H1273" t="s">
        <v>493</v>
      </c>
      <c r="I1273">
        <v>41974</v>
      </c>
    </row>
    <row r="1274" spans="1:10" hidden="1">
      <c r="A1274" s="111" t="e">
        <f>COUNTIF(#REF!,'CPU (2)'!B1274)</f>
        <v>#REF!</v>
      </c>
      <c r="B1274">
        <v>84033</v>
      </c>
      <c r="C1274" t="s">
        <v>1903</v>
      </c>
      <c r="D1274" t="s">
        <v>542</v>
      </c>
      <c r="E1274" t="s">
        <v>492</v>
      </c>
      <c r="F1274">
        <v>24.17</v>
      </c>
      <c r="G1274">
        <v>23.33</v>
      </c>
      <c r="H1274" t="s">
        <v>493</v>
      </c>
      <c r="I1274">
        <v>41974</v>
      </c>
    </row>
    <row r="1275" spans="1:10" hidden="1">
      <c r="A1275" s="111" t="e">
        <f>COUNTIF(#REF!,'CPU (2)'!B1275)</f>
        <v>#REF!</v>
      </c>
      <c r="B1275">
        <v>84040</v>
      </c>
      <c r="C1275" t="s">
        <v>1904</v>
      </c>
      <c r="D1275" t="s">
        <v>542</v>
      </c>
      <c r="E1275" t="s">
        <v>492</v>
      </c>
      <c r="F1275">
        <v>28.16</v>
      </c>
      <c r="G1275">
        <v>27.97</v>
      </c>
      <c r="H1275" t="s">
        <v>493</v>
      </c>
      <c r="I1275">
        <v>41974</v>
      </c>
    </row>
    <row r="1276" spans="1:10" hidden="1">
      <c r="A1276" s="111" t="e">
        <f>COUNTIF(#REF!,'CPU (2)'!B1276)</f>
        <v>#REF!</v>
      </c>
      <c r="B1276" t="s">
        <v>1905</v>
      </c>
      <c r="C1276" t="s">
        <v>1906</v>
      </c>
      <c r="D1276" t="s">
        <v>542</v>
      </c>
      <c r="E1276" t="s">
        <v>492</v>
      </c>
      <c r="F1276">
        <v>31.54</v>
      </c>
      <c r="G1276">
        <v>30.85</v>
      </c>
      <c r="H1276" t="s">
        <v>493</v>
      </c>
      <c r="I1276">
        <v>41974</v>
      </c>
    </row>
    <row r="1277" spans="1:10" hidden="1">
      <c r="A1277" s="111" t="e">
        <f>COUNTIF(#REF!,'CPU (2)'!B1277)</f>
        <v>#REF!</v>
      </c>
      <c r="B1277">
        <v>41619</v>
      </c>
      <c r="C1277" t="s">
        <v>1907</v>
      </c>
      <c r="D1277" t="s">
        <v>542</v>
      </c>
      <c r="E1277" t="s">
        <v>492</v>
      </c>
      <c r="F1277">
        <v>35.4</v>
      </c>
      <c r="G1277">
        <v>34.86</v>
      </c>
      <c r="H1277" t="s">
        <v>493</v>
      </c>
      <c r="I1277">
        <v>41974</v>
      </c>
    </row>
    <row r="1278" spans="1:10" hidden="1">
      <c r="A1278" s="111" t="e">
        <f>COUNTIF(#REF!,'CPU (2)'!B1278)</f>
        <v>#REF!</v>
      </c>
      <c r="B1278">
        <v>73633</v>
      </c>
      <c r="C1278" t="s">
        <v>1908</v>
      </c>
      <c r="D1278" t="s">
        <v>542</v>
      </c>
      <c r="E1278" t="s">
        <v>492</v>
      </c>
      <c r="F1278">
        <v>60.19</v>
      </c>
      <c r="G1278">
        <v>58.78</v>
      </c>
      <c r="H1278" t="s">
        <v>493</v>
      </c>
      <c r="I1278">
        <v>41974</v>
      </c>
    </row>
    <row r="1279" spans="1:10" hidden="1">
      <c r="A1279" s="111" t="e">
        <f>COUNTIF(#REF!,'CPU (2)'!B1279)</f>
        <v>#REF!</v>
      </c>
      <c r="B1279">
        <v>73634</v>
      </c>
      <c r="C1279" t="s">
        <v>1909</v>
      </c>
      <c r="D1279" t="s">
        <v>542</v>
      </c>
      <c r="E1279" t="s">
        <v>492</v>
      </c>
      <c r="F1279">
        <v>82.94</v>
      </c>
      <c r="G1279">
        <v>81.81</v>
      </c>
      <c r="H1279" t="s">
        <v>493</v>
      </c>
      <c r="I1279">
        <v>41974</v>
      </c>
    </row>
    <row r="1280" spans="1:10" hidden="1">
      <c r="A1280" s="111" t="e">
        <f>COUNTIF(#REF!,'CPU (2)'!B1280)</f>
        <v>#REF!</v>
      </c>
      <c r="B1280">
        <v>84036</v>
      </c>
      <c r="C1280" t="s">
        <v>1910</v>
      </c>
      <c r="D1280" t="s">
        <v>542</v>
      </c>
      <c r="E1280" t="s">
        <v>492</v>
      </c>
      <c r="F1280">
        <v>25.61</v>
      </c>
      <c r="G1280">
        <v>24.81</v>
      </c>
      <c r="H1280" t="s">
        <v>493</v>
      </c>
      <c r="I1280">
        <v>41974</v>
      </c>
    </row>
    <row r="1281" spans="1:9" hidden="1">
      <c r="A1281" s="111" t="e">
        <f>COUNTIF(#REF!,'CPU (2)'!B1281)</f>
        <v>#REF!</v>
      </c>
      <c r="B1281">
        <v>84037</v>
      </c>
      <c r="C1281" t="s">
        <v>1911</v>
      </c>
      <c r="D1281" t="s">
        <v>542</v>
      </c>
      <c r="E1281" t="s">
        <v>492</v>
      </c>
      <c r="F1281">
        <v>37.44</v>
      </c>
      <c r="G1281">
        <v>36.880000000000003</v>
      </c>
      <c r="H1281" t="s">
        <v>493</v>
      </c>
      <c r="I1281">
        <v>41974</v>
      </c>
    </row>
    <row r="1282" spans="1:9" hidden="1">
      <c r="A1282" s="111" t="e">
        <f>COUNTIF(#REF!,'CPU (2)'!B1282)</f>
        <v>#REF!</v>
      </c>
      <c r="B1282">
        <v>84035</v>
      </c>
      <c r="C1282" t="s">
        <v>1912</v>
      </c>
      <c r="D1282" t="s">
        <v>542</v>
      </c>
      <c r="E1282" t="s">
        <v>492</v>
      </c>
      <c r="F1282">
        <v>50.35</v>
      </c>
      <c r="G1282">
        <v>49.71</v>
      </c>
      <c r="H1282" t="s">
        <v>493</v>
      </c>
      <c r="I1282">
        <v>41974</v>
      </c>
    </row>
    <row r="1283" spans="1:9" hidden="1">
      <c r="A1283" s="111" t="e">
        <f>COUNTIF(#REF!,'CPU (2)'!B1283)</f>
        <v>#REF!</v>
      </c>
      <c r="B1283">
        <v>84038</v>
      </c>
      <c r="C1283" t="s">
        <v>1913</v>
      </c>
      <c r="D1283" t="s">
        <v>542</v>
      </c>
      <c r="E1283" t="s">
        <v>492</v>
      </c>
      <c r="F1283">
        <v>45.74</v>
      </c>
      <c r="G1283">
        <v>44.97</v>
      </c>
      <c r="H1283" t="s">
        <v>493</v>
      </c>
      <c r="I1283">
        <v>41974</v>
      </c>
    </row>
    <row r="1284" spans="1:9" hidden="1">
      <c r="A1284" s="111" t="e">
        <f>COUNTIF(#REF!,'CPU (2)'!B1284)</f>
        <v>#REF!</v>
      </c>
      <c r="B1284">
        <v>84039</v>
      </c>
      <c r="C1284" t="s">
        <v>1914</v>
      </c>
      <c r="D1284" t="s">
        <v>542</v>
      </c>
      <c r="E1284" t="s">
        <v>492</v>
      </c>
      <c r="F1284">
        <v>60.97</v>
      </c>
      <c r="G1284">
        <v>59.81</v>
      </c>
      <c r="H1284" t="s">
        <v>493</v>
      </c>
      <c r="I1284">
        <v>41974</v>
      </c>
    </row>
    <row r="1285" spans="1:9" hidden="1">
      <c r="A1285" s="111" t="e">
        <f>COUNTIF(#REF!,'CPU (2)'!B1285)</f>
        <v>#REF!</v>
      </c>
      <c r="B1285">
        <v>84041</v>
      </c>
      <c r="C1285" t="s">
        <v>1915</v>
      </c>
      <c r="D1285" t="s">
        <v>542</v>
      </c>
      <c r="E1285" t="s">
        <v>492</v>
      </c>
      <c r="F1285">
        <v>33.799999999999997</v>
      </c>
      <c r="G1285">
        <v>33.200000000000003</v>
      </c>
      <c r="H1285" t="s">
        <v>493</v>
      </c>
      <c r="I1285">
        <v>41974</v>
      </c>
    </row>
    <row r="1286" spans="1:9" hidden="1">
      <c r="A1286" s="111" t="e">
        <f>COUNTIF(#REF!,'CPU (2)'!B1286)</f>
        <v>#REF!</v>
      </c>
      <c r="B1286" t="s">
        <v>1916</v>
      </c>
      <c r="C1286" t="s">
        <v>1917</v>
      </c>
      <c r="D1286" t="s">
        <v>542</v>
      </c>
      <c r="E1286" t="s">
        <v>492</v>
      </c>
      <c r="F1286">
        <v>60.9</v>
      </c>
      <c r="G1286">
        <v>56.63</v>
      </c>
      <c r="H1286" t="s">
        <v>493</v>
      </c>
      <c r="I1286">
        <v>41974</v>
      </c>
    </row>
    <row r="1287" spans="1:9" hidden="1">
      <c r="A1287" s="111" t="e">
        <f>COUNTIF(#REF!,'CPU (2)'!B1287)</f>
        <v>#REF!</v>
      </c>
      <c r="B1287" t="s">
        <v>1918</v>
      </c>
      <c r="C1287" t="s">
        <v>1919</v>
      </c>
      <c r="D1287" t="s">
        <v>542</v>
      </c>
      <c r="E1287" t="s">
        <v>492</v>
      </c>
      <c r="F1287">
        <v>61.4</v>
      </c>
      <c r="G1287">
        <v>57</v>
      </c>
      <c r="H1287" t="s">
        <v>493</v>
      </c>
      <c r="I1287">
        <v>41974</v>
      </c>
    </row>
    <row r="1288" spans="1:9" hidden="1">
      <c r="A1288" s="111" t="e">
        <f>COUNTIF(#REF!,'CPU (2)'!B1288)</f>
        <v>#REF!</v>
      </c>
      <c r="B1288" t="s">
        <v>1920</v>
      </c>
      <c r="C1288" t="s">
        <v>1921</v>
      </c>
      <c r="D1288" t="s">
        <v>542</v>
      </c>
      <c r="E1288" t="s">
        <v>492</v>
      </c>
      <c r="F1288">
        <v>34.39</v>
      </c>
      <c r="G1288">
        <v>32.549999999999997</v>
      </c>
      <c r="H1288" t="s">
        <v>493</v>
      </c>
      <c r="I1288">
        <v>41974</v>
      </c>
    </row>
    <row r="1289" spans="1:9" hidden="1">
      <c r="A1289" s="111" t="e">
        <f>COUNTIF(#REF!,'CPU (2)'!B1289)</f>
        <v>#REF!</v>
      </c>
      <c r="B1289" t="s">
        <v>1922</v>
      </c>
      <c r="C1289" t="s">
        <v>1923</v>
      </c>
      <c r="D1289" t="s">
        <v>542</v>
      </c>
      <c r="E1289" t="s">
        <v>492</v>
      </c>
      <c r="F1289">
        <v>73.45</v>
      </c>
      <c r="G1289">
        <v>70.67</v>
      </c>
      <c r="H1289" t="s">
        <v>493</v>
      </c>
      <c r="I1289">
        <v>41974</v>
      </c>
    </row>
    <row r="1290" spans="1:9" hidden="1">
      <c r="A1290" s="111" t="e">
        <f>COUNTIF(#REF!,'CPU (2)'!B1290)</f>
        <v>#REF!</v>
      </c>
      <c r="B1290" t="s">
        <v>1924</v>
      </c>
      <c r="C1290" t="s">
        <v>1925</v>
      </c>
      <c r="D1290" t="s">
        <v>542</v>
      </c>
      <c r="E1290" t="s">
        <v>492</v>
      </c>
      <c r="F1290">
        <v>76.67</v>
      </c>
      <c r="G1290">
        <v>72.400000000000006</v>
      </c>
      <c r="H1290" t="s">
        <v>493</v>
      </c>
      <c r="I1290">
        <v>41974</v>
      </c>
    </row>
    <row r="1291" spans="1:9" hidden="1">
      <c r="A1291" s="111" t="e">
        <f>COUNTIF(#REF!,'CPU (2)'!B1291)</f>
        <v>#REF!</v>
      </c>
      <c r="B1291" t="s">
        <v>1926</v>
      </c>
      <c r="C1291" t="s">
        <v>1927</v>
      </c>
      <c r="D1291" t="s">
        <v>542</v>
      </c>
      <c r="E1291" t="s">
        <v>492</v>
      </c>
      <c r="F1291">
        <v>42.59</v>
      </c>
      <c r="G1291">
        <v>39.86</v>
      </c>
      <c r="H1291" t="s">
        <v>493</v>
      </c>
      <c r="I1291">
        <v>41974</v>
      </c>
    </row>
    <row r="1292" spans="1:9" hidden="1">
      <c r="A1292" s="111" t="e">
        <f>COUNTIF(#REF!,'CPU (2)'!B1292)</f>
        <v>#REF!</v>
      </c>
      <c r="B1292">
        <v>84047</v>
      </c>
      <c r="C1292" t="s">
        <v>1928</v>
      </c>
      <c r="D1292" t="s">
        <v>542</v>
      </c>
      <c r="E1292" t="s">
        <v>492</v>
      </c>
      <c r="F1292">
        <v>634.95000000000005</v>
      </c>
      <c r="G1292">
        <v>630.70000000000005</v>
      </c>
      <c r="H1292" t="s">
        <v>493</v>
      </c>
      <c r="I1292">
        <v>41974</v>
      </c>
    </row>
    <row r="1293" spans="1:9" hidden="1">
      <c r="A1293" s="111" t="e">
        <f>COUNTIF(#REF!,'CPU (2)'!B1293)</f>
        <v>#REF!</v>
      </c>
      <c r="B1293">
        <v>9875</v>
      </c>
      <c r="C1293" t="s">
        <v>1929</v>
      </c>
      <c r="D1293" t="s">
        <v>708</v>
      </c>
      <c r="E1293" t="s">
        <v>492</v>
      </c>
      <c r="F1293">
        <v>109.22</v>
      </c>
      <c r="G1293">
        <v>106.43</v>
      </c>
      <c r="H1293" t="s">
        <v>493</v>
      </c>
      <c r="I1293">
        <v>41974</v>
      </c>
    </row>
    <row r="1294" spans="1:9" hidden="1">
      <c r="A1294" s="111" t="e">
        <f>COUNTIF(#REF!,'CPU (2)'!B1294)</f>
        <v>#REF!</v>
      </c>
      <c r="B1294" t="s">
        <v>1930</v>
      </c>
      <c r="C1294" t="s">
        <v>1931</v>
      </c>
      <c r="D1294" t="s">
        <v>708</v>
      </c>
      <c r="E1294" t="s">
        <v>492</v>
      </c>
      <c r="F1294">
        <v>203.51</v>
      </c>
      <c r="G1294">
        <v>200.74</v>
      </c>
      <c r="H1294" t="s">
        <v>493</v>
      </c>
      <c r="I1294">
        <v>41974</v>
      </c>
    </row>
    <row r="1295" spans="1:9" hidden="1">
      <c r="A1295" s="111" t="e">
        <f>COUNTIF(#REF!,'CPU (2)'!B1295)</f>
        <v>#REF!</v>
      </c>
      <c r="B1295" t="s">
        <v>1932</v>
      </c>
      <c r="C1295" t="s">
        <v>1933</v>
      </c>
      <c r="D1295" t="s">
        <v>708</v>
      </c>
      <c r="E1295" t="s">
        <v>492</v>
      </c>
      <c r="F1295">
        <v>113.16</v>
      </c>
      <c r="G1295">
        <v>109.09</v>
      </c>
      <c r="H1295" t="s">
        <v>493</v>
      </c>
      <c r="I1295">
        <v>41974</v>
      </c>
    </row>
    <row r="1296" spans="1:9" hidden="1">
      <c r="A1296" s="111" t="e">
        <f>COUNTIF(#REF!,'CPU (2)'!B1296)</f>
        <v>#REF!</v>
      </c>
      <c r="B1296" t="s">
        <v>1934</v>
      </c>
      <c r="C1296" t="s">
        <v>1935</v>
      </c>
      <c r="D1296" t="s">
        <v>708</v>
      </c>
      <c r="E1296" t="s">
        <v>492</v>
      </c>
      <c r="F1296">
        <v>105.6</v>
      </c>
      <c r="G1296">
        <v>102.82</v>
      </c>
      <c r="H1296" t="s">
        <v>493</v>
      </c>
      <c r="I1296">
        <v>41974</v>
      </c>
    </row>
    <row r="1297" spans="1:11" hidden="1">
      <c r="A1297" s="111" t="e">
        <f>COUNTIF(#REF!,'CPU (2)'!B1297)</f>
        <v>#REF!</v>
      </c>
      <c r="B1297" t="s">
        <v>1936</v>
      </c>
      <c r="C1297" t="s">
        <v>1937</v>
      </c>
      <c r="D1297" t="s">
        <v>708</v>
      </c>
      <c r="E1297" t="s">
        <v>492</v>
      </c>
      <c r="F1297">
        <v>111.18</v>
      </c>
      <c r="G1297">
        <v>108.9</v>
      </c>
      <c r="H1297" t="s">
        <v>493</v>
      </c>
      <c r="I1297">
        <v>41974</v>
      </c>
    </row>
    <row r="1298" spans="1:11" hidden="1">
      <c r="A1298" s="111" t="e">
        <f>COUNTIF(#REF!,'CPU (2)'!B1298)</f>
        <v>#REF!</v>
      </c>
      <c r="B1298" t="s">
        <v>1938</v>
      </c>
      <c r="C1298" t="s">
        <v>1939</v>
      </c>
      <c r="D1298" t="s">
        <v>708</v>
      </c>
      <c r="E1298" t="s">
        <v>492</v>
      </c>
      <c r="F1298">
        <v>113.1</v>
      </c>
      <c r="G1298">
        <v>110.75</v>
      </c>
      <c r="H1298" t="s">
        <v>493</v>
      </c>
      <c r="I1298">
        <v>41974</v>
      </c>
    </row>
    <row r="1299" spans="1:11" hidden="1">
      <c r="A1299" s="111" t="e">
        <f>COUNTIF(#REF!,'CPU (2)'!B1299)</f>
        <v>#REF!</v>
      </c>
      <c r="B1299">
        <v>72948</v>
      </c>
      <c r="C1299" t="s">
        <v>1940</v>
      </c>
      <c r="D1299" t="s">
        <v>251</v>
      </c>
      <c r="E1299" t="s">
        <v>519</v>
      </c>
      <c r="F1299">
        <v>70.98</v>
      </c>
      <c r="G1299">
        <v>70.53</v>
      </c>
      <c r="H1299" t="s">
        <v>493</v>
      </c>
      <c r="I1299">
        <v>41974</v>
      </c>
    </row>
    <row r="1300" spans="1:11" hidden="1">
      <c r="A1300" s="111" t="e">
        <f>COUNTIF(#REF!,'CPU (2)'!B1300)</f>
        <v>#REF!</v>
      </c>
      <c r="B1300">
        <v>83656</v>
      </c>
      <c r="C1300" t="s">
        <v>1941</v>
      </c>
      <c r="D1300" t="s">
        <v>632</v>
      </c>
      <c r="E1300" t="s">
        <v>492</v>
      </c>
      <c r="F1300">
        <v>51.64</v>
      </c>
      <c r="G1300">
        <v>51.47</v>
      </c>
      <c r="H1300" t="s">
        <v>493</v>
      </c>
      <c r="I1300">
        <v>41974</v>
      </c>
    </row>
    <row r="1301" spans="1:11" hidden="1">
      <c r="A1301" s="111" t="e">
        <f>COUNTIF(#REF!,'CPU (2)'!B1301)</f>
        <v>#REF!</v>
      </c>
      <c r="B1301">
        <v>73541</v>
      </c>
      <c r="C1301" t="s">
        <v>1942</v>
      </c>
      <c r="D1301" t="s">
        <v>246</v>
      </c>
      <c r="E1301" t="s">
        <v>207</v>
      </c>
      <c r="F1301">
        <v>57.09</v>
      </c>
      <c r="G1301">
        <v>51.7</v>
      </c>
      <c r="H1301" t="s">
        <v>493</v>
      </c>
      <c r="I1301">
        <v>41974</v>
      </c>
    </row>
    <row r="1302" spans="1:11" hidden="1">
      <c r="A1302" s="111" t="e">
        <f>COUNTIF(#REF!,'CPU (2)'!B1302)</f>
        <v>#REF!</v>
      </c>
      <c r="B1302">
        <v>73540</v>
      </c>
      <c r="C1302" t="s">
        <v>1943</v>
      </c>
      <c r="D1302" t="s">
        <v>246</v>
      </c>
      <c r="E1302" t="s">
        <v>6</v>
      </c>
      <c r="F1302">
        <v>27.8</v>
      </c>
      <c r="G1302">
        <v>25.09</v>
      </c>
      <c r="H1302" t="s">
        <v>493</v>
      </c>
      <c r="I1302">
        <v>41974</v>
      </c>
    </row>
    <row r="1303" spans="1:11" hidden="1">
      <c r="A1303" s="111" t="e">
        <f>COUNTIF(#REF!,'CPU (2)'!B1303)</f>
        <v>#REF!</v>
      </c>
      <c r="B1303">
        <v>72971</v>
      </c>
      <c r="C1303" t="s">
        <v>1944</v>
      </c>
      <c r="D1303" t="s">
        <v>251</v>
      </c>
      <c r="E1303" t="s">
        <v>492</v>
      </c>
      <c r="F1303">
        <v>0.3</v>
      </c>
      <c r="G1303">
        <v>0.28999999999999998</v>
      </c>
      <c r="H1303" t="s">
        <v>493</v>
      </c>
      <c r="I1303">
        <v>41974</v>
      </c>
    </row>
    <row r="1304" spans="1:11" hidden="1">
      <c r="A1304" s="111" t="e">
        <f>COUNTIF(#REF!,'CPU (2)'!B1304)</f>
        <v>#REF!</v>
      </c>
      <c r="B1304">
        <v>41722</v>
      </c>
      <c r="C1304" t="s">
        <v>1945</v>
      </c>
      <c r="D1304" t="s">
        <v>270</v>
      </c>
      <c r="E1304" t="s">
        <v>519</v>
      </c>
      <c r="F1304">
        <v>3.7</v>
      </c>
      <c r="G1304">
        <v>3.6</v>
      </c>
      <c r="H1304" t="s">
        <v>493</v>
      </c>
      <c r="I1304">
        <v>41974</v>
      </c>
    </row>
    <row r="1305" spans="1:11" hidden="1">
      <c r="A1305" s="111" t="e">
        <f>COUNTIF(#REF!,'CPU (2)'!B1305)</f>
        <v>#REF!</v>
      </c>
      <c r="B1305">
        <v>41721</v>
      </c>
      <c r="C1305" t="s">
        <v>1946</v>
      </c>
      <c r="D1305" t="s">
        <v>270</v>
      </c>
      <c r="E1305" t="s">
        <v>519</v>
      </c>
      <c r="F1305">
        <v>2.48</v>
      </c>
      <c r="G1305">
        <v>2.42</v>
      </c>
      <c r="H1305" t="s">
        <v>493</v>
      </c>
      <c r="I1305">
        <v>41974</v>
      </c>
    </row>
    <row r="1306" spans="1:11" hidden="1">
      <c r="A1306" s="111" t="e">
        <f>COUNTIF(#REF!,'CPU (2)'!B1306)</f>
        <v>#REF!</v>
      </c>
      <c r="B1306" t="s">
        <v>1947</v>
      </c>
      <c r="C1306" t="s">
        <v>1948</v>
      </c>
      <c r="D1306" t="s">
        <v>270</v>
      </c>
      <c r="E1306" t="s">
        <v>519</v>
      </c>
      <c r="F1306">
        <v>3.28</v>
      </c>
      <c r="G1306">
        <v>3.25</v>
      </c>
      <c r="H1306" t="s">
        <v>493</v>
      </c>
      <c r="I1306">
        <v>41974</v>
      </c>
    </row>
    <row r="1307" spans="1:11" hidden="1">
      <c r="A1307" s="111" t="e">
        <f>COUNTIF(#REF!,'CPU (2)'!B1307)</f>
        <v>#REF!</v>
      </c>
      <c r="B1307" t="s">
        <v>1949</v>
      </c>
      <c r="C1307" t="s">
        <v>1950</v>
      </c>
      <c r="D1307" t="s">
        <v>270</v>
      </c>
      <c r="E1307" t="s">
        <v>519</v>
      </c>
      <c r="F1307">
        <v>11.12</v>
      </c>
      <c r="G1307">
        <v>10.220000000000001</v>
      </c>
      <c r="H1307" t="s">
        <v>493</v>
      </c>
      <c r="I1307">
        <v>41974</v>
      </c>
    </row>
    <row r="1308" spans="1:11" hidden="1">
      <c r="A1308" s="111" t="e">
        <f>COUNTIF(#REF!,'CPU (2)'!B1308)</f>
        <v>#REF!</v>
      </c>
      <c r="B1308" t="s">
        <v>1951</v>
      </c>
      <c r="C1308" t="s">
        <v>1952</v>
      </c>
      <c r="D1308" t="s">
        <v>270</v>
      </c>
      <c r="E1308" t="s">
        <v>519</v>
      </c>
      <c r="F1308">
        <v>15.79</v>
      </c>
      <c r="G1308">
        <v>14.61</v>
      </c>
      <c r="H1308" t="s">
        <v>493</v>
      </c>
      <c r="I1308">
        <v>41974</v>
      </c>
    </row>
    <row r="1309" spans="1:11">
      <c r="B1309"/>
      <c r="C1309"/>
      <c r="D1309"/>
      <c r="E1309"/>
      <c r="F1309"/>
      <c r="G1309"/>
      <c r="H1309"/>
      <c r="I1309"/>
    </row>
    <row r="1310" spans="1:11" ht="26.4">
      <c r="A1310" s="111" t="e">
        <f>COUNTIF(#REF!,'CPU (2)'!B1310)</f>
        <v>#REF!</v>
      </c>
      <c r="B1310" s="148" t="s">
        <v>622</v>
      </c>
      <c r="C1310" s="149" t="s">
        <v>623</v>
      </c>
      <c r="D1310" s="148" t="s">
        <v>270</v>
      </c>
      <c r="E1310" s="148" t="s">
        <v>519</v>
      </c>
      <c r="F1310" s="150">
        <v>3.48</v>
      </c>
      <c r="G1310" s="150">
        <v>3.19</v>
      </c>
      <c r="H1310" s="148" t="s">
        <v>493</v>
      </c>
      <c r="I1310" s="151">
        <v>41974</v>
      </c>
      <c r="J1310" s="163">
        <f>SUM(J1312:J1313)</f>
        <v>3.1949999999999998</v>
      </c>
      <c r="K1310" s="164">
        <f>J1310-G1310</f>
        <v>4.9999999999998934E-3</v>
      </c>
    </row>
    <row r="1311" spans="1:11" s="3" customFormat="1" ht="28.5" customHeight="1">
      <c r="A1311" s="111"/>
      <c r="B1311" s="113" t="s">
        <v>268</v>
      </c>
      <c r="C1311" s="113" t="s">
        <v>5</v>
      </c>
      <c r="D1311" s="113" t="s">
        <v>223</v>
      </c>
      <c r="E1311" s="113" t="s">
        <v>266</v>
      </c>
      <c r="F1311" s="113" t="s">
        <v>494</v>
      </c>
      <c r="G1311" s="113" t="s">
        <v>495</v>
      </c>
      <c r="H1311" s="113" t="s">
        <v>496</v>
      </c>
      <c r="I1311" s="113" t="s">
        <v>497</v>
      </c>
      <c r="J1311" s="113" t="s">
        <v>498</v>
      </c>
    </row>
    <row r="1312" spans="1:11">
      <c r="B1312" s="145">
        <v>88316</v>
      </c>
      <c r="C1312" s="196" t="str">
        <f>VLOOKUP(B1312,SERVIÇOS_SINAPI_12_14!$A$2:$H$5049,2,0)</f>
        <v>SERVENTE COM ENCARGOS COMPLEMENTARES</v>
      </c>
      <c r="D1312" s="189" t="s">
        <v>246</v>
      </c>
      <c r="E1312" s="189" t="str">
        <f>VLOOKUP(B1312,SERVIÇOS_SINAPI_12_14!$A$2:$H$5049,4,0)</f>
        <v>H</v>
      </c>
      <c r="F1312" s="194">
        <v>12.14</v>
      </c>
      <c r="G1312" s="194">
        <f>VLOOKUP(B1312,SERVIÇOS_SINAPI_12_14!$A$2:$H$5049,6,0)</f>
        <v>11.02</v>
      </c>
      <c r="H1312" s="189">
        <v>0.25</v>
      </c>
      <c r="I1312" s="194">
        <v>3.04</v>
      </c>
      <c r="J1312" s="194">
        <f t="shared" ref="J1312:J1313" si="22">H1312*G1312</f>
        <v>2.7549999999999999</v>
      </c>
    </row>
    <row r="1313" spans="1:10" s="144" customFormat="1" ht="26.4">
      <c r="A1313" s="181"/>
      <c r="B1313" s="159">
        <v>1453</v>
      </c>
      <c r="C1313" s="183" t="str">
        <f>VLOOKUP(B1313,INSUMOS_SINAPI_12_14!$A$2:$H$5049,2,0)</f>
        <v>COMPACTADOR SOLOS C/ PLACA VIBRATÓRIA MOTOR DIESEL/GASOLINA 7 A 10HP 400KG NÃO REVERSÍVEL TIPO DYNAPAC CM-20 OU EQUIV</v>
      </c>
      <c r="D1313" s="121" t="s">
        <v>250</v>
      </c>
      <c r="E1313" s="121" t="str">
        <f>VLOOKUP(B1313,INSUMOS_SINAPI_12_14!$A$2:$H$5049,4,0)</f>
        <v>H</v>
      </c>
      <c r="F1313" s="180">
        <v>3.52</v>
      </c>
      <c r="G1313" s="180">
        <f>VLOOKUP(B1313,INSUMOS_SINAPI_12_14!$A$2:$H$5049,6,0)</f>
        <v>3.52</v>
      </c>
      <c r="H1313" s="121">
        <v>0.125</v>
      </c>
      <c r="I1313" s="180">
        <v>0.44</v>
      </c>
      <c r="J1313" s="180">
        <f t="shared" si="22"/>
        <v>0.44</v>
      </c>
    </row>
    <row r="1314" spans="1:10">
      <c r="B1314" s="131"/>
      <c r="C1314" s="132"/>
      <c r="D1314" s="131"/>
      <c r="E1314" s="131"/>
      <c r="F1314" s="133"/>
      <c r="G1314" s="133"/>
      <c r="H1314" s="131"/>
      <c r="I1314" s="134"/>
    </row>
    <row r="1315" spans="1:10">
      <c r="B1315" s="131"/>
      <c r="C1315" s="132"/>
      <c r="D1315" s="131"/>
      <c r="E1315" s="131"/>
      <c r="F1315" s="133"/>
      <c r="G1315" s="133"/>
      <c r="H1315" s="131"/>
      <c r="I1315" s="134"/>
    </row>
    <row r="1316" spans="1:10" ht="26.4" hidden="1">
      <c r="A1316" s="111" t="e">
        <f>COUNTIF(#REF!,'CPU (2)'!B1316)</f>
        <v>#REF!</v>
      </c>
      <c r="B1316" s="127">
        <v>73353</v>
      </c>
      <c r="C1316" s="128" t="s">
        <v>1953</v>
      </c>
      <c r="D1316" s="127" t="s">
        <v>248</v>
      </c>
      <c r="E1316" s="127" t="s">
        <v>231</v>
      </c>
      <c r="F1316" s="129">
        <v>47.75</v>
      </c>
      <c r="G1316" s="129">
        <v>46.1</v>
      </c>
      <c r="H1316" s="127" t="s">
        <v>493</v>
      </c>
      <c r="I1316" s="130">
        <v>41974</v>
      </c>
    </row>
    <row r="1317" spans="1:10" ht="26.4" hidden="1">
      <c r="A1317" s="111" t="e">
        <f>COUNTIF(#REF!,'CPU (2)'!B1317)</f>
        <v>#REF!</v>
      </c>
      <c r="B1317" s="131">
        <v>73390</v>
      </c>
      <c r="C1317" s="132" t="s">
        <v>1954</v>
      </c>
      <c r="D1317" s="131" t="s">
        <v>248</v>
      </c>
      <c r="E1317" s="131" t="s">
        <v>231</v>
      </c>
      <c r="F1317" s="133">
        <v>93.95</v>
      </c>
      <c r="G1317" s="133">
        <v>92.3</v>
      </c>
      <c r="H1317" s="131" t="s">
        <v>493</v>
      </c>
      <c r="I1317" s="134">
        <v>41974</v>
      </c>
    </row>
    <row r="1318" spans="1:10" ht="26.4" hidden="1">
      <c r="A1318" s="111" t="e">
        <f>COUNTIF(#REF!,'CPU (2)'!B1318)</f>
        <v>#REF!</v>
      </c>
      <c r="B1318" s="127">
        <v>5803</v>
      </c>
      <c r="C1318" s="128" t="s">
        <v>1955</v>
      </c>
      <c r="D1318" s="127" t="s">
        <v>246</v>
      </c>
      <c r="E1318" s="127" t="s">
        <v>231</v>
      </c>
      <c r="F1318" s="129">
        <v>2.02</v>
      </c>
      <c r="G1318" s="129">
        <v>2.0099999999999998</v>
      </c>
      <c r="H1318" s="127" t="s">
        <v>493</v>
      </c>
      <c r="I1318" s="130">
        <v>41974</v>
      </c>
    </row>
    <row r="1319" spans="1:10" ht="26.4" hidden="1">
      <c r="A1319" s="111" t="e">
        <f>COUNTIF(#REF!,'CPU (2)'!B1319)</f>
        <v>#REF!</v>
      </c>
      <c r="B1319" s="131">
        <v>5959</v>
      </c>
      <c r="C1319" s="132" t="s">
        <v>1956</v>
      </c>
      <c r="D1319" s="131" t="s">
        <v>248</v>
      </c>
      <c r="E1319" s="131" t="s">
        <v>254</v>
      </c>
      <c r="F1319" s="133">
        <v>15.62</v>
      </c>
      <c r="G1319" s="133">
        <v>14.5</v>
      </c>
      <c r="H1319" s="131" t="s">
        <v>493</v>
      </c>
      <c r="I1319" s="134">
        <v>41974</v>
      </c>
    </row>
    <row r="1320" spans="1:10" ht="26.4" hidden="1">
      <c r="A1320" s="111" t="e">
        <f>COUNTIF(#REF!,'CPU (2)'!B1320)</f>
        <v>#REF!</v>
      </c>
      <c r="B1320" s="127">
        <v>5960</v>
      </c>
      <c r="C1320" s="128" t="s">
        <v>1957</v>
      </c>
      <c r="D1320" s="127" t="s">
        <v>248</v>
      </c>
      <c r="E1320" s="127" t="s">
        <v>1686</v>
      </c>
      <c r="F1320" s="129">
        <v>18.05</v>
      </c>
      <c r="G1320" s="129">
        <v>16.7</v>
      </c>
      <c r="H1320" s="127" t="s">
        <v>493</v>
      </c>
      <c r="I1320" s="130">
        <v>41974</v>
      </c>
    </row>
    <row r="1321" spans="1:10" ht="26.4" hidden="1">
      <c r="A1321" s="111" t="e">
        <f>COUNTIF(#REF!,'CPU (2)'!B1321)</f>
        <v>#REF!</v>
      </c>
      <c r="B1321" s="131">
        <v>5957</v>
      </c>
      <c r="C1321" s="132" t="s">
        <v>1958</v>
      </c>
      <c r="D1321" s="131" t="s">
        <v>248</v>
      </c>
      <c r="E1321" s="131" t="s">
        <v>249</v>
      </c>
      <c r="F1321" s="133">
        <v>19.02</v>
      </c>
      <c r="G1321" s="133">
        <v>17.89</v>
      </c>
      <c r="H1321" s="131" t="s">
        <v>493</v>
      </c>
      <c r="I1321" s="134">
        <v>41974</v>
      </c>
    </row>
    <row r="1322" spans="1:10" ht="26.4" hidden="1">
      <c r="A1322" s="111" t="e">
        <f>COUNTIF(#REF!,'CPU (2)'!B1322)</f>
        <v>#REF!</v>
      </c>
      <c r="B1322" s="127">
        <v>5958</v>
      </c>
      <c r="C1322" s="128" t="s">
        <v>1959</v>
      </c>
      <c r="D1322" s="127" t="s">
        <v>248</v>
      </c>
      <c r="E1322" s="127" t="s">
        <v>1689</v>
      </c>
      <c r="F1322" s="129">
        <v>21.45</v>
      </c>
      <c r="G1322" s="129">
        <v>20.100000000000001</v>
      </c>
      <c r="H1322" s="127" t="s">
        <v>493</v>
      </c>
      <c r="I1322" s="130">
        <v>41974</v>
      </c>
    </row>
    <row r="1323" spans="1:10" ht="26.4" hidden="1">
      <c r="A1323" s="111" t="e">
        <f>COUNTIF(#REF!,'CPU (2)'!B1323)</f>
        <v>#REF!</v>
      </c>
      <c r="B1323" s="131">
        <v>5801</v>
      </c>
      <c r="C1323" s="132" t="s">
        <v>1960</v>
      </c>
      <c r="D1323" s="131" t="s">
        <v>248</v>
      </c>
      <c r="E1323" s="131" t="s">
        <v>231</v>
      </c>
      <c r="F1323" s="133">
        <v>3.48</v>
      </c>
      <c r="G1323" s="133">
        <v>3.48</v>
      </c>
      <c r="H1323" s="131" t="s">
        <v>493</v>
      </c>
      <c r="I1323" s="134">
        <v>41974</v>
      </c>
    </row>
    <row r="1324" spans="1:10" ht="26.4" hidden="1">
      <c r="A1324" s="111" t="e">
        <f>COUNTIF(#REF!,'CPU (2)'!B1324)</f>
        <v>#REF!</v>
      </c>
      <c r="B1324" s="127">
        <v>5802</v>
      </c>
      <c r="C1324" s="128" t="s">
        <v>1961</v>
      </c>
      <c r="D1324" s="127" t="s">
        <v>248</v>
      </c>
      <c r="E1324" s="127" t="s">
        <v>231</v>
      </c>
      <c r="F1324" s="129">
        <v>1.38</v>
      </c>
      <c r="G1324" s="129">
        <v>1.37</v>
      </c>
      <c r="H1324" s="127" t="s">
        <v>493</v>
      </c>
      <c r="I1324" s="130">
        <v>41974</v>
      </c>
    </row>
    <row r="1325" spans="1:10" ht="26.4" hidden="1">
      <c r="A1325" s="111" t="e">
        <f>COUNTIF(#REF!,'CPU (2)'!B1325)</f>
        <v>#REF!</v>
      </c>
      <c r="B1325" s="131">
        <v>5804</v>
      </c>
      <c r="C1325" s="132" t="s">
        <v>1962</v>
      </c>
      <c r="D1325" s="131" t="s">
        <v>248</v>
      </c>
      <c r="E1325" s="131" t="s">
        <v>231</v>
      </c>
      <c r="F1325" s="133">
        <v>12.14</v>
      </c>
      <c r="G1325" s="133">
        <v>11.02</v>
      </c>
      <c r="H1325" s="131" t="s">
        <v>493</v>
      </c>
      <c r="I1325" s="134">
        <v>41974</v>
      </c>
    </row>
    <row r="1326" spans="1:10" ht="26.4" hidden="1">
      <c r="A1326" s="111" t="e">
        <f>COUNTIF(#REF!,'CPU (2)'!B1326)</f>
        <v>#REF!</v>
      </c>
      <c r="B1326" s="127">
        <v>53867</v>
      </c>
      <c r="C1326" s="128" t="s">
        <v>1963</v>
      </c>
      <c r="D1326" s="127" t="s">
        <v>248</v>
      </c>
      <c r="E1326" s="127" t="s">
        <v>231</v>
      </c>
      <c r="F1326" s="129">
        <v>14.57</v>
      </c>
      <c r="G1326" s="129">
        <v>13.22</v>
      </c>
      <c r="H1326" s="127" t="s">
        <v>493</v>
      </c>
      <c r="I1326" s="130">
        <v>41974</v>
      </c>
    </row>
    <row r="1327" spans="1:10" hidden="1">
      <c r="A1327" s="111" t="e">
        <f>COUNTIF(#REF!,'CPU (2)'!B1327)</f>
        <v>#REF!</v>
      </c>
      <c r="B1327" s="131">
        <v>79490</v>
      </c>
      <c r="C1327" s="132" t="s">
        <v>1964</v>
      </c>
      <c r="D1327" s="131" t="s">
        <v>270</v>
      </c>
      <c r="E1327" s="131" t="s">
        <v>519</v>
      </c>
      <c r="F1327" s="133">
        <v>1.64</v>
      </c>
      <c r="G1327" s="133">
        <v>1.5</v>
      </c>
      <c r="H1327" s="131" t="s">
        <v>493</v>
      </c>
      <c r="I1327" s="134">
        <v>41974</v>
      </c>
    </row>
    <row r="1328" spans="1:10" ht="26.4" hidden="1">
      <c r="A1328" s="111" t="e">
        <f>COUNTIF(#REF!,'CPU (2)'!B1328)</f>
        <v>#REF!</v>
      </c>
      <c r="B1328" s="127">
        <v>73401</v>
      </c>
      <c r="C1328" s="128" t="s">
        <v>1965</v>
      </c>
      <c r="D1328" s="127" t="s">
        <v>248</v>
      </c>
      <c r="E1328" s="127" t="s">
        <v>231</v>
      </c>
      <c r="F1328" s="129">
        <v>12.96</v>
      </c>
      <c r="G1328" s="129">
        <v>12.96</v>
      </c>
      <c r="H1328" s="127" t="s">
        <v>493</v>
      </c>
      <c r="I1328" s="130">
        <v>41974</v>
      </c>
    </row>
    <row r="1329" spans="1:11" ht="26.4" hidden="1">
      <c r="A1329" s="111" t="e">
        <f>COUNTIF(#REF!,'CPU (2)'!B1329)</f>
        <v>#REF!</v>
      </c>
      <c r="B1329" s="131">
        <v>73338</v>
      </c>
      <c r="C1329" s="132" t="s">
        <v>1966</v>
      </c>
      <c r="D1329" s="131" t="s">
        <v>248</v>
      </c>
      <c r="E1329" s="131" t="s">
        <v>231</v>
      </c>
      <c r="F1329" s="133">
        <v>8.07</v>
      </c>
      <c r="G1329" s="133">
        <v>8.06</v>
      </c>
      <c r="H1329" s="131" t="s">
        <v>493</v>
      </c>
      <c r="I1329" s="134">
        <v>41974</v>
      </c>
    </row>
    <row r="1330" spans="1:11" ht="26.4" hidden="1">
      <c r="A1330" s="111" t="e">
        <f>COUNTIF(#REF!,'CPU (2)'!B1330)</f>
        <v>#REF!</v>
      </c>
      <c r="B1330" s="127">
        <v>73388</v>
      </c>
      <c r="C1330" s="128" t="s">
        <v>1967</v>
      </c>
      <c r="D1330" s="127" t="s">
        <v>248</v>
      </c>
      <c r="E1330" s="127" t="s">
        <v>231</v>
      </c>
      <c r="F1330" s="129">
        <v>52.85</v>
      </c>
      <c r="G1330" s="129">
        <v>52.84</v>
      </c>
      <c r="H1330" s="127" t="s">
        <v>493</v>
      </c>
      <c r="I1330" s="130">
        <v>41974</v>
      </c>
    </row>
    <row r="1331" spans="1:11" ht="39.6" hidden="1">
      <c r="A1331" s="111" t="e">
        <f>COUNTIF(#REF!,'CPU (2)'!B1331)</f>
        <v>#REF!</v>
      </c>
      <c r="B1331" s="131">
        <v>53865</v>
      </c>
      <c r="C1331" s="132" t="s">
        <v>1968</v>
      </c>
      <c r="D1331" s="131" t="s">
        <v>248</v>
      </c>
      <c r="E1331" s="131" t="s">
        <v>231</v>
      </c>
      <c r="F1331" s="133">
        <v>40.32</v>
      </c>
      <c r="G1331" s="133">
        <v>40.32</v>
      </c>
      <c r="H1331" s="131" t="s">
        <v>493</v>
      </c>
      <c r="I1331" s="134">
        <v>41974</v>
      </c>
    </row>
    <row r="1332" spans="1:11" ht="26.4" hidden="1">
      <c r="A1332" s="111" t="e">
        <f>COUNTIF(#REF!,'CPU (2)'!B1332)</f>
        <v>#REF!</v>
      </c>
      <c r="B1332" s="127">
        <v>5954</v>
      </c>
      <c r="C1332" s="128" t="s">
        <v>1969</v>
      </c>
      <c r="D1332" s="127" t="s">
        <v>248</v>
      </c>
      <c r="E1332" s="127" t="s">
        <v>254</v>
      </c>
      <c r="F1332" s="129">
        <v>25.17</v>
      </c>
      <c r="G1332" s="129">
        <v>24.05</v>
      </c>
      <c r="H1332" s="127" t="s">
        <v>493</v>
      </c>
      <c r="I1332" s="130">
        <v>41974</v>
      </c>
    </row>
    <row r="1333" spans="1:11" ht="26.4" hidden="1">
      <c r="A1333" s="111" t="e">
        <f>COUNTIF(#REF!,'CPU (2)'!B1333)</f>
        <v>#REF!</v>
      </c>
      <c r="B1333" s="131">
        <v>5953</v>
      </c>
      <c r="C1333" s="132" t="s">
        <v>1970</v>
      </c>
      <c r="D1333" s="131" t="s">
        <v>248</v>
      </c>
      <c r="E1333" s="131" t="s">
        <v>249</v>
      </c>
      <c r="F1333" s="133">
        <v>68.14</v>
      </c>
      <c r="G1333" s="133">
        <v>67.02</v>
      </c>
      <c r="H1333" s="131" t="s">
        <v>493</v>
      </c>
      <c r="I1333" s="134">
        <v>41974</v>
      </c>
    </row>
    <row r="1334" spans="1:11" ht="26.4" hidden="1">
      <c r="A1334" s="111" t="e">
        <f>COUNTIF(#REF!,'CPU (2)'!B1334)</f>
        <v>#REF!</v>
      </c>
      <c r="B1334" s="127">
        <v>53864</v>
      </c>
      <c r="C1334" s="128" t="s">
        <v>1971</v>
      </c>
      <c r="D1334" s="127" t="s">
        <v>248</v>
      </c>
      <c r="E1334" s="127" t="s">
        <v>231</v>
      </c>
      <c r="F1334" s="129">
        <v>13.03</v>
      </c>
      <c r="G1334" s="129">
        <v>13.03</v>
      </c>
      <c r="H1334" s="127" t="s">
        <v>493</v>
      </c>
      <c r="I1334" s="130">
        <v>41974</v>
      </c>
    </row>
    <row r="1335" spans="1:11" ht="26.4" hidden="1">
      <c r="A1335" s="111" t="e">
        <f>COUNTIF(#REF!,'CPU (2)'!B1335)</f>
        <v>#REF!</v>
      </c>
      <c r="B1335" s="131">
        <v>5797</v>
      </c>
      <c r="C1335" s="132" t="s">
        <v>1972</v>
      </c>
      <c r="D1335" s="131" t="s">
        <v>248</v>
      </c>
      <c r="E1335" s="131" t="s">
        <v>231</v>
      </c>
      <c r="F1335" s="133">
        <v>2.65</v>
      </c>
      <c r="G1335" s="133">
        <v>2.64</v>
      </c>
      <c r="H1335" s="131" t="s">
        <v>493</v>
      </c>
      <c r="I1335" s="134">
        <v>41974</v>
      </c>
    </row>
    <row r="1336" spans="1:11" ht="26.4" hidden="1">
      <c r="A1336" s="111" t="e">
        <f>COUNTIF(#REF!,'CPU (2)'!B1336)</f>
        <v>#REF!</v>
      </c>
      <c r="B1336" s="127">
        <v>5798</v>
      </c>
      <c r="C1336" s="128" t="s">
        <v>1973</v>
      </c>
      <c r="D1336" s="127" t="s">
        <v>248</v>
      </c>
      <c r="E1336" s="127" t="s">
        <v>231</v>
      </c>
      <c r="F1336" s="129">
        <v>12.14</v>
      </c>
      <c r="G1336" s="129">
        <v>11.02</v>
      </c>
      <c r="H1336" s="127" t="s">
        <v>493</v>
      </c>
      <c r="I1336" s="130">
        <v>41974</v>
      </c>
    </row>
    <row r="1337" spans="1:11" ht="52.8" hidden="1">
      <c r="A1337" s="111" t="e">
        <f>COUNTIF(#REF!,'CPU (2)'!B1337)</f>
        <v>#REF!</v>
      </c>
      <c r="B1337" s="131">
        <v>73346</v>
      </c>
      <c r="C1337" s="132" t="s">
        <v>1974</v>
      </c>
      <c r="D1337" s="131" t="s">
        <v>246</v>
      </c>
      <c r="E1337" s="131" t="s">
        <v>519</v>
      </c>
      <c r="F1337" s="133">
        <v>1621.62</v>
      </c>
      <c r="G1337" s="133">
        <v>1542.04</v>
      </c>
      <c r="H1337" s="131" t="s">
        <v>493</v>
      </c>
      <c r="I1337" s="134">
        <v>41974</v>
      </c>
    </row>
    <row r="1338" spans="1:11" ht="26.4" hidden="1">
      <c r="A1338" s="111" t="e">
        <f>COUNTIF(#REF!,'CPU (2)'!B1338)</f>
        <v>#REF!</v>
      </c>
      <c r="B1338" s="127">
        <v>72964</v>
      </c>
      <c r="C1338" s="128" t="s">
        <v>1975</v>
      </c>
      <c r="D1338" s="127" t="s">
        <v>251</v>
      </c>
      <c r="E1338" s="127" t="s">
        <v>261</v>
      </c>
      <c r="F1338" s="129">
        <v>186.48</v>
      </c>
      <c r="G1338" s="129">
        <v>185.99</v>
      </c>
      <c r="H1338" s="127" t="s">
        <v>493</v>
      </c>
      <c r="I1338" s="130">
        <v>41974</v>
      </c>
    </row>
    <row r="1339" spans="1:11" hidden="1">
      <c r="A1339" s="111" t="e">
        <f>COUNTIF(#REF!,'CPU (2)'!B1339)</f>
        <v>#REF!</v>
      </c>
      <c r="B1339" s="131">
        <v>73361</v>
      </c>
      <c r="C1339" s="132" t="s">
        <v>1976</v>
      </c>
      <c r="D1339" s="131" t="s">
        <v>246</v>
      </c>
      <c r="E1339" s="131" t="s">
        <v>519</v>
      </c>
      <c r="F1339" s="133">
        <v>395.06</v>
      </c>
      <c r="G1339" s="133">
        <v>379.51</v>
      </c>
      <c r="H1339" s="131" t="s">
        <v>493</v>
      </c>
      <c r="I1339" s="134">
        <v>41974</v>
      </c>
    </row>
    <row r="1340" spans="1:11" ht="26.4" hidden="1">
      <c r="A1340" s="111" t="e">
        <f>COUNTIF(#REF!,'CPU (2)'!B1340)</f>
        <v>#REF!</v>
      </c>
      <c r="B1340" s="127">
        <v>73406</v>
      </c>
      <c r="C1340" s="128" t="s">
        <v>1977</v>
      </c>
      <c r="D1340" s="127" t="s">
        <v>271</v>
      </c>
      <c r="E1340" s="127" t="s">
        <v>519</v>
      </c>
      <c r="F1340" s="129">
        <v>502.99</v>
      </c>
      <c r="G1340" s="129">
        <v>486.76</v>
      </c>
      <c r="H1340" s="127" t="s">
        <v>493</v>
      </c>
      <c r="I1340" s="130">
        <v>41974</v>
      </c>
    </row>
    <row r="1341" spans="1:11">
      <c r="B1341" s="127"/>
      <c r="C1341" s="128"/>
      <c r="D1341" s="127"/>
      <c r="E1341" s="127"/>
      <c r="F1341" s="129"/>
      <c r="G1341" s="129"/>
      <c r="H1341" s="127"/>
      <c r="I1341" s="130"/>
    </row>
    <row r="1342" spans="1:11" ht="26.4">
      <c r="A1342" s="178" t="e">
        <f>COUNTIF(#REF!,'CPU (2)'!B1342)</f>
        <v>#REF!</v>
      </c>
      <c r="B1342" s="148">
        <v>6045</v>
      </c>
      <c r="C1342" s="149" t="s">
        <v>570</v>
      </c>
      <c r="D1342" s="148" t="s">
        <v>271</v>
      </c>
      <c r="E1342" s="148" t="s">
        <v>519</v>
      </c>
      <c r="F1342" s="150">
        <v>385.69</v>
      </c>
      <c r="G1342" s="150">
        <v>378.98</v>
      </c>
      <c r="H1342" s="148" t="s">
        <v>493</v>
      </c>
      <c r="I1342" s="120">
        <v>41974</v>
      </c>
      <c r="J1342" s="163">
        <f>SUM(J1344:J1349)</f>
        <v>378.97547999999995</v>
      </c>
      <c r="K1342" s="164">
        <f>J1342-G1342</f>
        <v>-4.5200000000704676E-3</v>
      </c>
    </row>
    <row r="1343" spans="1:11" s="111" customFormat="1" ht="26.4">
      <c r="B1343" s="113" t="s">
        <v>268</v>
      </c>
      <c r="C1343" s="113" t="s">
        <v>5</v>
      </c>
      <c r="D1343" s="113" t="s">
        <v>223</v>
      </c>
      <c r="E1343" s="113" t="s">
        <v>266</v>
      </c>
      <c r="F1343" s="113" t="s">
        <v>494</v>
      </c>
      <c r="G1343" s="113" t="s">
        <v>495</v>
      </c>
      <c r="H1343" s="113" t="s">
        <v>496</v>
      </c>
      <c r="I1343" s="113" t="s">
        <v>497</v>
      </c>
      <c r="J1343" s="113" t="s">
        <v>498</v>
      </c>
    </row>
    <row r="1344" spans="1:11">
      <c r="B1344" s="145">
        <v>88316</v>
      </c>
      <c r="C1344" s="196" t="str">
        <f>VLOOKUP(B1344,SERVIÇOS_SINAPI_12_14!$A$2:$H$5049,2,0)</f>
        <v>SERVENTE COM ENCARGOS COMPLEMENTARES</v>
      </c>
      <c r="D1344" s="189" t="s">
        <v>246</v>
      </c>
      <c r="E1344" s="189" t="str">
        <f>VLOOKUP(B1344,SERVIÇOS_SINAPI_12_14!$A$2:$H$5049,4,0)</f>
        <v>H</v>
      </c>
      <c r="F1344" s="194">
        <v>12.14</v>
      </c>
      <c r="G1344" s="194">
        <f>VLOOKUP(B1344,SERVIÇOS_SINAPI_12_14!$A$2:$H$5049,6,0)</f>
        <v>11.02</v>
      </c>
      <c r="H1344" s="212">
        <v>6.0010000000000003</v>
      </c>
      <c r="I1344" s="194">
        <v>72.84</v>
      </c>
      <c r="J1344" s="194">
        <f t="shared" ref="J1344:J1349" si="23">H1344*G1344</f>
        <v>66.131020000000007</v>
      </c>
    </row>
    <row r="1345" spans="1:11" ht="39.6">
      <c r="B1345" s="145">
        <v>88830</v>
      </c>
      <c r="C1345" s="196" t="str">
        <f>VLOOKUP(B1345,SERVIÇOS_SINAPI_12_14!$A$2:$H$5049,2,0)</f>
        <v>BETONEIRA CAPACIDADE NOMINAL DE 400 L, CAPACIDADE DE MISTURA 310 L, MOTOR ELÉTRICO TRIFÁSICO POTÊNCIA DE 2 HP, SEM CARREGADOR - CHP DIURNO. AF_10/2014</v>
      </c>
      <c r="D1345" s="189" t="s">
        <v>248</v>
      </c>
      <c r="E1345" s="189" t="str">
        <f>VLOOKUP(B1345,SERVIÇOS_SINAPI_12_14!$A$2:$H$5049,4,0)</f>
        <v>CHP</v>
      </c>
      <c r="F1345" s="194">
        <v>1.1499999999999999</v>
      </c>
      <c r="G1345" s="194">
        <f>VLOOKUP(B1345,SERVIÇOS_SINAPI_12_14!$A$2:$H$5049,6,0)</f>
        <v>1.1399999999999999</v>
      </c>
      <c r="H1345" s="189">
        <v>0.71399999999999997</v>
      </c>
      <c r="I1345" s="194">
        <v>0.82</v>
      </c>
      <c r="J1345" s="194">
        <f t="shared" si="23"/>
        <v>0.81395999999999991</v>
      </c>
    </row>
    <row r="1346" spans="1:11">
      <c r="B1346" s="145">
        <v>367</v>
      </c>
      <c r="C1346" s="183" t="str">
        <f>VLOOKUP(B1346,INSUMOS_SINAPI_12_14!$A$2:$H$5049,2,0)</f>
        <v>AREIA GROSSA - POSTO JAZIDA/FORNECEDOR (SEM FRETE)</v>
      </c>
      <c r="D1346" s="113" t="s">
        <v>235</v>
      </c>
      <c r="E1346" s="121" t="str">
        <f>VLOOKUP(B1346,INSUMOS_SINAPI_12_14!$A$2:$H$5049,4,0)</f>
        <v>M³</v>
      </c>
      <c r="F1346" s="115">
        <v>37.5</v>
      </c>
      <c r="G1346" s="180">
        <f>VLOOKUP(B1346,INSUMOS_SINAPI_12_14!$A$2:$H$5049,6,0)</f>
        <v>37.5</v>
      </c>
      <c r="H1346" s="113">
        <v>0.91259999999999997</v>
      </c>
      <c r="I1346" s="115">
        <v>34.22</v>
      </c>
      <c r="J1346" s="180">
        <f t="shared" si="23"/>
        <v>34.222499999999997</v>
      </c>
    </row>
    <row r="1347" spans="1:11">
      <c r="B1347" s="145">
        <v>1379</v>
      </c>
      <c r="C1347" s="183" t="str">
        <f>VLOOKUP(B1347,INSUMOS_SINAPI_12_14!$A$2:$H$5049,2,0)</f>
        <v>CIMENTO PORTLAND COMPOSTO CP II-32</v>
      </c>
      <c r="D1347" s="113" t="s">
        <v>235</v>
      </c>
      <c r="E1347" s="121" t="str">
        <f>VLOOKUP(B1347,INSUMOS_SINAPI_12_14!$A$2:$H$5049,4,0)</f>
        <v>KG</v>
      </c>
      <c r="F1347" s="115">
        <v>0.64</v>
      </c>
      <c r="G1347" s="180">
        <f>VLOOKUP(B1347,INSUMOS_SINAPI_12_14!$A$2:$H$5049,6,0)</f>
        <v>0.64</v>
      </c>
      <c r="H1347" s="113">
        <v>293</v>
      </c>
      <c r="I1347" s="115">
        <v>187.52</v>
      </c>
      <c r="J1347" s="180">
        <f t="shared" si="23"/>
        <v>187.52</v>
      </c>
    </row>
    <row r="1348" spans="1:11">
      <c r="B1348" s="145">
        <v>4718</v>
      </c>
      <c r="C1348" s="183" t="str">
        <f>VLOOKUP(B1348,INSUMOS_SINAPI_12_14!$A$2:$H$5049,2,0)</f>
        <v>PEDRA BRITADA N. 2 (POSTO PEDREIRA/FORNECEDOR, SEM FRETE)</v>
      </c>
      <c r="D1348" s="113" t="s">
        <v>235</v>
      </c>
      <c r="E1348" s="121" t="str">
        <f>VLOOKUP(B1348,INSUMOS_SINAPI_12_14!$A$2:$H$5049,4,0)</f>
        <v>M³</v>
      </c>
      <c r="F1348" s="115">
        <v>105</v>
      </c>
      <c r="G1348" s="180">
        <f>VLOOKUP(B1348,INSUMOS_SINAPI_12_14!$A$2:$H$5049,6,0)</f>
        <v>105</v>
      </c>
      <c r="H1348" s="113">
        <v>0.627</v>
      </c>
      <c r="I1348" s="115">
        <v>65.83</v>
      </c>
      <c r="J1348" s="180">
        <f t="shared" si="23"/>
        <v>65.834999999999994</v>
      </c>
    </row>
    <row r="1349" spans="1:11">
      <c r="B1349" s="145">
        <v>4721</v>
      </c>
      <c r="C1349" s="183" t="str">
        <f>VLOOKUP(B1349,INSUMOS_SINAPI_12_14!$A$2:$H$5049,2,0)</f>
        <v>PEDRA BRITADA N. 1 (POSTO PEDREIRA/FORNECEDOR, SEM FRETE)</v>
      </c>
      <c r="D1349" s="113" t="s">
        <v>235</v>
      </c>
      <c r="E1349" s="121" t="str">
        <f>VLOOKUP(B1349,INSUMOS_SINAPI_12_14!$A$2:$H$5049,4,0)</f>
        <v>M³</v>
      </c>
      <c r="F1349" s="115">
        <v>117</v>
      </c>
      <c r="G1349" s="180">
        <f>VLOOKUP(B1349,INSUMOS_SINAPI_12_14!$A$2:$H$5049,6,0)</f>
        <v>117</v>
      </c>
      <c r="H1349" s="113">
        <v>0.20899999999999999</v>
      </c>
      <c r="I1349" s="115">
        <v>24.45</v>
      </c>
      <c r="J1349" s="180">
        <f t="shared" si="23"/>
        <v>24.452999999999999</v>
      </c>
    </row>
    <row r="1350" spans="1:11">
      <c r="B1350" s="168"/>
      <c r="C1350" s="200"/>
      <c r="D1350" s="170"/>
      <c r="E1350" s="170"/>
      <c r="F1350" s="171"/>
      <c r="G1350" s="171"/>
      <c r="H1350" s="172"/>
      <c r="I1350" s="171"/>
      <c r="J1350" s="171"/>
    </row>
    <row r="1351" spans="1:11">
      <c r="B1351" s="168"/>
      <c r="C1351" s="169"/>
      <c r="D1351" s="170"/>
      <c r="E1351" s="170"/>
      <c r="F1351" s="171"/>
      <c r="G1351" s="171"/>
      <c r="H1351" s="172"/>
      <c r="I1351" s="171"/>
      <c r="J1351" s="171"/>
    </row>
    <row r="1352" spans="1:11" ht="26.4" hidden="1">
      <c r="A1352" s="111" t="e">
        <f>COUNTIF(#REF!,'CPU (2)'!B1352)</f>
        <v>#REF!</v>
      </c>
      <c r="B1352" s="127" t="s">
        <v>1978</v>
      </c>
      <c r="C1352" s="128" t="s">
        <v>1979</v>
      </c>
      <c r="D1352" s="127" t="s">
        <v>271</v>
      </c>
      <c r="E1352" s="127" t="s">
        <v>519</v>
      </c>
      <c r="F1352" s="129">
        <v>415.93</v>
      </c>
      <c r="G1352" s="129">
        <v>409.22</v>
      </c>
      <c r="H1352" s="127" t="s">
        <v>493</v>
      </c>
      <c r="I1352" s="130">
        <v>41974</v>
      </c>
    </row>
    <row r="1353" spans="1:11" hidden="1">
      <c r="A1353" s="111" t="e">
        <f>COUNTIF(#REF!,'CPU (2)'!B1353)</f>
        <v>#REF!</v>
      </c>
      <c r="B1353" s="131" t="s">
        <v>1980</v>
      </c>
      <c r="C1353" s="132" t="s">
        <v>1981</v>
      </c>
      <c r="D1353" s="131" t="s">
        <v>271</v>
      </c>
      <c r="E1353" s="131" t="s">
        <v>519</v>
      </c>
      <c r="F1353" s="133">
        <v>430.34</v>
      </c>
      <c r="G1353" s="133">
        <v>423.71</v>
      </c>
      <c r="H1353" s="131" t="s">
        <v>493</v>
      </c>
      <c r="I1353" s="134">
        <v>41974</v>
      </c>
    </row>
    <row r="1354" spans="1:11">
      <c r="B1354" s="131"/>
      <c r="C1354" s="132"/>
      <c r="D1354" s="131"/>
      <c r="E1354" s="131"/>
      <c r="F1354" s="133"/>
      <c r="G1354" s="133"/>
      <c r="H1354" s="131"/>
      <c r="I1354" s="134"/>
    </row>
    <row r="1355" spans="1:11" ht="26.4">
      <c r="A1355" s="111" t="e">
        <f>COUNTIF(#REF!,'CPU (2)'!B1355)</f>
        <v>#REF!</v>
      </c>
      <c r="B1355" s="148" t="s">
        <v>600</v>
      </c>
      <c r="C1355" s="149" t="s">
        <v>601</v>
      </c>
      <c r="D1355" s="148" t="s">
        <v>271</v>
      </c>
      <c r="E1355" s="148" t="s">
        <v>519</v>
      </c>
      <c r="F1355" s="150">
        <v>443.88</v>
      </c>
      <c r="G1355" s="150">
        <v>437.42</v>
      </c>
      <c r="H1355" s="148" t="s">
        <v>493</v>
      </c>
      <c r="I1355" s="151">
        <v>41974</v>
      </c>
      <c r="J1355" s="163">
        <f>SUM(J1357:J1363)</f>
        <v>437.41501865799995</v>
      </c>
      <c r="K1355" s="164">
        <f>J1355-G1355</f>
        <v>-4.9813420000646147E-3</v>
      </c>
    </row>
    <row r="1356" spans="1:11" s="3" customFormat="1" ht="29.25" customHeight="1">
      <c r="A1356" s="111"/>
      <c r="B1356" s="113" t="s">
        <v>268</v>
      </c>
      <c r="C1356" s="113" t="s">
        <v>5</v>
      </c>
      <c r="D1356" s="113" t="s">
        <v>223</v>
      </c>
      <c r="E1356" s="113" t="s">
        <v>266</v>
      </c>
      <c r="F1356" s="113" t="s">
        <v>494</v>
      </c>
      <c r="G1356" s="113" t="s">
        <v>495</v>
      </c>
      <c r="H1356" s="113" t="s">
        <v>496</v>
      </c>
      <c r="I1356" s="113" t="s">
        <v>497</v>
      </c>
      <c r="J1356" s="113" t="s">
        <v>498</v>
      </c>
    </row>
    <row r="1357" spans="1:11">
      <c r="B1357" s="145">
        <v>88291</v>
      </c>
      <c r="C1357" s="196" t="str">
        <f>VLOOKUP(B1357,SERVIÇOS_SINAPI_12_14!$A$2:$H$5049,2,0)</f>
        <v>OPERADOR DE BETONEIRA (CAMINHÃO) COM ENCARGOS COMPLEMENTARES</v>
      </c>
      <c r="D1357" s="189" t="s">
        <v>246</v>
      </c>
      <c r="E1357" s="189" t="str">
        <f>VLOOKUP(B1357,SERVIÇOS_SINAPI_12_14!$A$2:$H$5049,4,0)</f>
        <v>H</v>
      </c>
      <c r="F1357" s="194">
        <v>15</v>
      </c>
      <c r="G1357" s="194">
        <f>VLOOKUP(B1357,SERVIÇOS_SINAPI_12_14!$A$2:$H$5049,6,0)</f>
        <v>13.444990000000001</v>
      </c>
      <c r="H1357" s="207">
        <v>1.8342000000000001</v>
      </c>
      <c r="I1357" s="194">
        <v>27.5</v>
      </c>
      <c r="J1357" s="194">
        <f t="shared" ref="J1357:J1363" si="24">H1357*G1357</f>
        <v>24.660800658000003</v>
      </c>
    </row>
    <row r="1358" spans="1:11">
      <c r="B1358" s="145">
        <v>88316</v>
      </c>
      <c r="C1358" s="196" t="str">
        <f>VLOOKUP(B1358,SERVIÇOS_SINAPI_12_14!$A$2:$H$5049,2,0)</f>
        <v>SERVENTE COM ENCARGOS COMPLEMENTARES</v>
      </c>
      <c r="D1358" s="189" t="s">
        <v>246</v>
      </c>
      <c r="E1358" s="189" t="str">
        <f>VLOOKUP(B1358,SERVIÇOS_SINAPI_12_14!$A$2:$H$5049,4,0)</f>
        <v>H</v>
      </c>
      <c r="F1358" s="194">
        <v>12.14</v>
      </c>
      <c r="G1358" s="194">
        <f>VLOOKUP(B1358,SERVIÇOS_SINAPI_12_14!$A$2:$H$5049,6,0)</f>
        <v>11.02</v>
      </c>
      <c r="H1358" s="189">
        <v>3.2378</v>
      </c>
      <c r="I1358" s="194">
        <v>39.31</v>
      </c>
      <c r="J1358" s="194">
        <f t="shared" si="24"/>
        <v>35.680555999999996</v>
      </c>
    </row>
    <row r="1359" spans="1:11" s="144" customFormat="1">
      <c r="A1359" s="181"/>
      <c r="B1359" s="159">
        <v>370</v>
      </c>
      <c r="C1359" s="183" t="str">
        <f>VLOOKUP(B1359,INSUMOS_SINAPI_12_14!$A$2:$H$5049,2,0)</f>
        <v>AREIA MEDIA - POSTO JAZIDA/FORNECEDOR (SEM FRETE)</v>
      </c>
      <c r="D1359" s="121" t="s">
        <v>235</v>
      </c>
      <c r="E1359" s="121" t="str">
        <f>VLOOKUP(B1359,INSUMOS_SINAPI_12_14!$A$2:$H$5049,4,0)</f>
        <v>M³</v>
      </c>
      <c r="F1359" s="180">
        <v>57.5</v>
      </c>
      <c r="G1359" s="180">
        <f>VLOOKUP(B1359,INSUMOS_SINAPI_12_14!$A$2:$H$5049,6,0)</f>
        <v>57.5</v>
      </c>
      <c r="H1359" s="121">
        <v>0.8669</v>
      </c>
      <c r="I1359" s="180">
        <v>49.85</v>
      </c>
      <c r="J1359" s="180">
        <f t="shared" si="24"/>
        <v>49.84675</v>
      </c>
    </row>
    <row r="1360" spans="1:11">
      <c r="B1360" s="145">
        <v>1379</v>
      </c>
      <c r="C1360" s="183" t="str">
        <f>VLOOKUP(B1360,INSUMOS_SINAPI_12_14!$A$2:$H$5049,2,0)</f>
        <v>CIMENTO PORTLAND COMPOSTO CP II-32</v>
      </c>
      <c r="D1360" s="113" t="s">
        <v>235</v>
      </c>
      <c r="E1360" s="121" t="str">
        <f>VLOOKUP(B1360,INSUMOS_SINAPI_12_14!$A$2:$H$5049,4,0)</f>
        <v>KG</v>
      </c>
      <c r="F1360" s="115">
        <v>0.64</v>
      </c>
      <c r="G1360" s="180">
        <f>VLOOKUP(B1360,INSUMOS_SINAPI_12_14!$A$2:$H$5049,6,0)</f>
        <v>0.64</v>
      </c>
      <c r="H1360" s="113">
        <v>349</v>
      </c>
      <c r="I1360" s="115">
        <v>223.36</v>
      </c>
      <c r="J1360" s="180">
        <f t="shared" si="24"/>
        <v>223.36</v>
      </c>
    </row>
    <row r="1361" spans="1:11">
      <c r="B1361" s="145">
        <v>4718</v>
      </c>
      <c r="C1361" s="183" t="str">
        <f>VLOOKUP(B1361,INSUMOS_SINAPI_12_14!$A$2:$H$5049,2,0)</f>
        <v>PEDRA BRITADA N. 2 (POSTO PEDREIRA/FORNECEDOR, SEM FRETE)</v>
      </c>
      <c r="D1361" s="113" t="s">
        <v>235</v>
      </c>
      <c r="E1361" s="121" t="str">
        <f>VLOOKUP(B1361,INSUMOS_SINAPI_12_14!$A$2:$H$5049,4,0)</f>
        <v>M³</v>
      </c>
      <c r="F1361" s="115">
        <v>105</v>
      </c>
      <c r="G1361" s="180">
        <f>VLOOKUP(B1361,INSUMOS_SINAPI_12_14!$A$2:$H$5049,6,0)</f>
        <v>105</v>
      </c>
      <c r="H1361" s="113">
        <v>0.20899999999999999</v>
      </c>
      <c r="I1361" s="115">
        <v>21.95</v>
      </c>
      <c r="J1361" s="180">
        <f t="shared" si="24"/>
        <v>21.945</v>
      </c>
    </row>
    <row r="1362" spans="1:11">
      <c r="B1362" s="145">
        <v>4721</v>
      </c>
      <c r="C1362" s="183" t="str">
        <f>VLOOKUP(B1362,INSUMOS_SINAPI_12_14!$A$2:$H$5049,2,0)</f>
        <v>PEDRA BRITADA N. 1 (POSTO PEDREIRA/FORNECEDOR, SEM FRETE)</v>
      </c>
      <c r="D1362" s="113" t="s">
        <v>235</v>
      </c>
      <c r="E1362" s="121" t="str">
        <f>VLOOKUP(B1362,INSUMOS_SINAPI_12_14!$A$2:$H$5049,4,0)</f>
        <v>M³</v>
      </c>
      <c r="F1362" s="115">
        <v>117</v>
      </c>
      <c r="G1362" s="180">
        <f>VLOOKUP(B1362,INSUMOS_SINAPI_12_14!$A$2:$H$5049,6,0)</f>
        <v>117</v>
      </c>
      <c r="H1362" s="113">
        <v>0.627</v>
      </c>
      <c r="I1362" s="115">
        <v>73.36</v>
      </c>
      <c r="J1362" s="180">
        <f t="shared" si="24"/>
        <v>73.358999999999995</v>
      </c>
    </row>
    <row r="1363" spans="1:11" ht="26.4">
      <c r="B1363" s="145">
        <v>10533</v>
      </c>
      <c r="C1363" s="183" t="str">
        <f>VLOOKUP(B1363,INSUMOS_SINAPI_12_14!$A$2:$H$5049,2,0)</f>
        <v>BETONEIRA 580 L COM MOTOR ELETRICO TRIFASICO, POTENCIA DE 7,5 HP, COM CARREGADOR MECANICO (LOCACAO)</v>
      </c>
      <c r="D1363" s="113" t="s">
        <v>250</v>
      </c>
      <c r="E1363" s="121" t="str">
        <f>VLOOKUP(B1363,INSUMOS_SINAPI_12_14!$A$2:$H$5049,4,0)</f>
        <v>H</v>
      </c>
      <c r="F1363" s="115">
        <v>4.67</v>
      </c>
      <c r="G1363" s="180">
        <f>VLOOKUP(B1363,INSUMOS_SINAPI_12_14!$A$2:$H$5049,6,0)</f>
        <v>4.67</v>
      </c>
      <c r="H1363" s="113">
        <v>1.8335999999999999</v>
      </c>
      <c r="I1363" s="115">
        <v>8.56</v>
      </c>
      <c r="J1363" s="180">
        <f t="shared" si="24"/>
        <v>8.562911999999999</v>
      </c>
    </row>
    <row r="1364" spans="1:11">
      <c r="B1364" s="127"/>
      <c r="C1364" s="128"/>
      <c r="D1364" s="127"/>
      <c r="E1364" s="127"/>
      <c r="F1364" s="129"/>
      <c r="G1364" s="129"/>
      <c r="H1364" s="127"/>
      <c r="I1364" s="130"/>
    </row>
    <row r="1365" spans="1:11">
      <c r="B1365" s="127"/>
      <c r="C1365" s="128"/>
      <c r="D1365" s="127"/>
      <c r="E1365" s="127"/>
      <c r="F1365" s="129"/>
      <c r="G1365" s="129"/>
      <c r="H1365" s="127"/>
      <c r="I1365" s="130"/>
    </row>
    <row r="1366" spans="1:11" hidden="1">
      <c r="A1366" s="111" t="e">
        <f>COUNTIF(#REF!,'CPU (2)'!B1366)</f>
        <v>#REF!</v>
      </c>
      <c r="B1366" s="131" t="s">
        <v>1982</v>
      </c>
      <c r="C1366" s="132" t="s">
        <v>1983</v>
      </c>
      <c r="D1366" s="131" t="s">
        <v>271</v>
      </c>
      <c r="E1366" s="131" t="s">
        <v>519</v>
      </c>
      <c r="F1366" s="133">
        <v>497.04</v>
      </c>
      <c r="G1366" s="133">
        <v>478.15</v>
      </c>
      <c r="H1366" s="131" t="s">
        <v>493</v>
      </c>
      <c r="I1366" s="134">
        <v>41974</v>
      </c>
    </row>
    <row r="1367" spans="1:11">
      <c r="B1367" s="135"/>
      <c r="C1367" s="141"/>
      <c r="D1367" s="135"/>
      <c r="E1367" s="135"/>
      <c r="F1367" s="142"/>
      <c r="G1367" s="142"/>
      <c r="H1367" s="135"/>
      <c r="I1367" s="143"/>
      <c r="J1367" s="144"/>
    </row>
    <row r="1368" spans="1:11" ht="26.4">
      <c r="A1368" s="111" t="e">
        <f>COUNTIF(#REF!,'CPU (2)'!B1368)</f>
        <v>#REF!</v>
      </c>
      <c r="B1368" s="148">
        <v>5652</v>
      </c>
      <c r="C1368" s="149" t="s">
        <v>568</v>
      </c>
      <c r="D1368" s="148" t="s">
        <v>271</v>
      </c>
      <c r="E1368" s="148" t="s">
        <v>519</v>
      </c>
      <c r="F1368" s="150">
        <v>301.69</v>
      </c>
      <c r="G1368" s="150">
        <v>294.98</v>
      </c>
      <c r="H1368" s="148" t="s">
        <v>493</v>
      </c>
      <c r="I1368" s="151">
        <v>41974</v>
      </c>
      <c r="J1368" s="163">
        <f>SUM(J1370:J1374)</f>
        <v>294.98052000000001</v>
      </c>
      <c r="K1368" s="164">
        <f>J1368-G1368</f>
        <v>5.1999999999452484E-4</v>
      </c>
    </row>
    <row r="1369" spans="1:11" s="3" customFormat="1" ht="30" customHeight="1">
      <c r="A1369" s="111"/>
      <c r="B1369" s="113" t="s">
        <v>268</v>
      </c>
      <c r="C1369" s="113" t="s">
        <v>5</v>
      </c>
      <c r="D1369" s="113" t="s">
        <v>223</v>
      </c>
      <c r="E1369" s="113" t="s">
        <v>266</v>
      </c>
      <c r="F1369" s="113" t="s">
        <v>494</v>
      </c>
      <c r="G1369" s="113" t="s">
        <v>495</v>
      </c>
      <c r="H1369" s="113" t="s">
        <v>496</v>
      </c>
      <c r="I1369" s="113" t="s">
        <v>497</v>
      </c>
      <c r="J1369" s="113" t="s">
        <v>498</v>
      </c>
    </row>
    <row r="1370" spans="1:11">
      <c r="B1370" s="145">
        <v>88316</v>
      </c>
      <c r="C1370" s="196" t="str">
        <f>VLOOKUP(B1370,SERVIÇOS_SINAPI_12_14!$A$2:$H$5049,2,0)</f>
        <v>SERVENTE COM ENCARGOS COMPLEMENTARES</v>
      </c>
      <c r="D1370" s="189" t="s">
        <v>246</v>
      </c>
      <c r="E1370" s="189" t="str">
        <f>VLOOKUP(B1370,SERVIÇOS_SINAPI_12_14!$A$2:$H$5049,4,0)</f>
        <v>H</v>
      </c>
      <c r="F1370" s="194">
        <v>12.14</v>
      </c>
      <c r="G1370" s="194">
        <f>VLOOKUP(B1370,SERVIÇOS_SINAPI_12_14!$A$2:$H$5049,6,0)</f>
        <v>11.02</v>
      </c>
      <c r="H1370" s="212">
        <v>6.0010000000000003</v>
      </c>
      <c r="I1370" s="194">
        <v>72.84</v>
      </c>
      <c r="J1370" s="194">
        <f t="shared" ref="J1370:J1374" si="25">H1370*G1370</f>
        <v>66.131020000000007</v>
      </c>
    </row>
    <row r="1371" spans="1:11" s="144" customFormat="1">
      <c r="A1371" s="181"/>
      <c r="B1371" s="159">
        <v>370</v>
      </c>
      <c r="C1371" s="183" t="str">
        <f>VLOOKUP(B1371,INSUMOS_SINAPI_12_14!$A$2:$H$5049,2,0)</f>
        <v>AREIA MEDIA - POSTO JAZIDA/FORNECEDOR (SEM FRETE)</v>
      </c>
      <c r="D1371" s="121" t="s">
        <v>235</v>
      </c>
      <c r="E1371" s="121" t="str">
        <f>VLOOKUP(B1371,INSUMOS_SINAPI_12_14!$A$2:$H$5049,4,0)</f>
        <v>M³</v>
      </c>
      <c r="F1371" s="180">
        <v>57.5</v>
      </c>
      <c r="G1371" s="180">
        <f>VLOOKUP(B1371,INSUMOS_SINAPI_12_14!$A$2:$H$5049,6,0)</f>
        <v>57.5</v>
      </c>
      <c r="H1371" s="121">
        <v>0.49</v>
      </c>
      <c r="I1371" s="180">
        <v>28.18</v>
      </c>
      <c r="J1371" s="180">
        <f t="shared" si="25"/>
        <v>28.175000000000001</v>
      </c>
    </row>
    <row r="1372" spans="1:11" ht="26.4">
      <c r="B1372" s="145">
        <v>643</v>
      </c>
      <c r="C1372" s="183" t="str">
        <f>VLOOKUP(B1372,INSUMOS_SINAPI_12_14!$A$2:$H$5049,2,0)</f>
        <v>BETONEIRA 320 L, DIESEL, POTENCIA DE 5,5 HP, SEM CARREGADOR MECANICO (LOCACAO)</v>
      </c>
      <c r="D1372" s="113" t="s">
        <v>250</v>
      </c>
      <c r="E1372" s="121" t="str">
        <f>VLOOKUP(B1372,INSUMOS_SINAPI_12_14!$A$2:$H$5049,4,0)</f>
        <v>H</v>
      </c>
      <c r="F1372" s="115">
        <v>2.73</v>
      </c>
      <c r="G1372" s="180">
        <f>VLOOKUP(B1372,INSUMOS_SINAPI_12_14!$A$2:$H$5049,6,0)</f>
        <v>2.73</v>
      </c>
      <c r="H1372" s="113">
        <v>0.65</v>
      </c>
      <c r="I1372" s="115">
        <v>1.77</v>
      </c>
      <c r="J1372" s="180">
        <f t="shared" si="25"/>
        <v>1.7745</v>
      </c>
    </row>
    <row r="1373" spans="1:11">
      <c r="B1373" s="145">
        <v>1379</v>
      </c>
      <c r="C1373" s="183" t="str">
        <f>VLOOKUP(B1373,INSUMOS_SINAPI_12_14!$A$2:$H$5049,2,0)</f>
        <v>CIMENTO PORTLAND COMPOSTO CP II-32</v>
      </c>
      <c r="D1373" s="113" t="s">
        <v>235</v>
      </c>
      <c r="E1373" s="121" t="str">
        <f>VLOOKUP(B1373,INSUMOS_SINAPI_12_14!$A$2:$H$5049,4,0)</f>
        <v>KG</v>
      </c>
      <c r="F1373" s="115">
        <v>0.64</v>
      </c>
      <c r="G1373" s="180">
        <f>VLOOKUP(B1373,INSUMOS_SINAPI_12_14!$A$2:$H$5049,6,0)</f>
        <v>0.64</v>
      </c>
      <c r="H1373" s="113">
        <v>150</v>
      </c>
      <c r="I1373" s="115">
        <v>96</v>
      </c>
      <c r="J1373" s="180">
        <f t="shared" si="25"/>
        <v>96</v>
      </c>
    </row>
    <row r="1374" spans="1:11">
      <c r="B1374" s="145">
        <v>4718</v>
      </c>
      <c r="C1374" s="183" t="str">
        <f>VLOOKUP(B1374,INSUMOS_SINAPI_12_14!$A$2:$H$5049,2,0)</f>
        <v>PEDRA BRITADA N. 2 (POSTO PEDREIRA/FORNECEDOR, SEM FRETE)</v>
      </c>
      <c r="D1374" s="113" t="s">
        <v>235</v>
      </c>
      <c r="E1374" s="121" t="str">
        <f>VLOOKUP(B1374,INSUMOS_SINAPI_12_14!$A$2:$H$5049,4,0)</f>
        <v>M³</v>
      </c>
      <c r="F1374" s="115">
        <v>105</v>
      </c>
      <c r="G1374" s="180">
        <f>VLOOKUP(B1374,INSUMOS_SINAPI_12_14!$A$2:$H$5049,6,0)</f>
        <v>105</v>
      </c>
      <c r="H1374" s="113">
        <v>0.98</v>
      </c>
      <c r="I1374" s="115">
        <v>102.9</v>
      </c>
      <c r="J1374" s="180">
        <f t="shared" si="25"/>
        <v>102.89999999999999</v>
      </c>
    </row>
    <row r="1375" spans="1:11">
      <c r="B1375" s="127"/>
      <c r="C1375" s="128"/>
      <c r="D1375" s="127"/>
      <c r="E1375" s="127"/>
      <c r="F1375" s="129"/>
      <c r="G1375" s="129"/>
      <c r="H1375" s="127"/>
      <c r="I1375" s="130"/>
    </row>
    <row r="1376" spans="1:11" ht="26.4" hidden="1">
      <c r="A1376" s="111" t="e">
        <f>COUNTIF(#REF!,'CPU (2)'!B1376)</f>
        <v>#REF!</v>
      </c>
      <c r="B1376" s="131">
        <v>6042</v>
      </c>
      <c r="C1376" s="132" t="s">
        <v>1984</v>
      </c>
      <c r="D1376" s="131" t="s">
        <v>271</v>
      </c>
      <c r="E1376" s="131" t="s">
        <v>519</v>
      </c>
      <c r="F1376" s="133">
        <v>329.56</v>
      </c>
      <c r="G1376" s="133">
        <v>322.85000000000002</v>
      </c>
      <c r="H1376" s="131" t="s">
        <v>493</v>
      </c>
      <c r="I1376" s="134">
        <v>41974</v>
      </c>
    </row>
    <row r="1377" spans="1:11" ht="26.4" hidden="1">
      <c r="A1377" s="111" t="e">
        <f>COUNTIF(#REF!,'CPU (2)'!B1377)</f>
        <v>#REF!</v>
      </c>
      <c r="B1377" s="127">
        <v>73533</v>
      </c>
      <c r="C1377" s="128" t="s">
        <v>1985</v>
      </c>
      <c r="D1377" s="127" t="s">
        <v>246</v>
      </c>
      <c r="E1377" s="127" t="s">
        <v>519</v>
      </c>
      <c r="F1377" s="129">
        <v>238.71</v>
      </c>
      <c r="G1377" s="129">
        <v>238.7</v>
      </c>
      <c r="H1377" s="127" t="s">
        <v>493</v>
      </c>
      <c r="I1377" s="130">
        <v>41974</v>
      </c>
    </row>
    <row r="1378" spans="1:11" ht="26.4" hidden="1">
      <c r="A1378" s="111" t="e">
        <f>COUNTIF(#REF!,'CPU (2)'!B1378)</f>
        <v>#REF!</v>
      </c>
      <c r="B1378" s="131" t="s">
        <v>1986</v>
      </c>
      <c r="C1378" s="132" t="s">
        <v>1987</v>
      </c>
      <c r="D1378" s="131" t="s">
        <v>271</v>
      </c>
      <c r="E1378" s="131" t="s">
        <v>519</v>
      </c>
      <c r="F1378" s="133">
        <v>429.39</v>
      </c>
      <c r="G1378" s="133">
        <v>424.82</v>
      </c>
      <c r="H1378" s="131" t="s">
        <v>493</v>
      </c>
      <c r="I1378" s="134">
        <v>41974</v>
      </c>
    </row>
    <row r="1379" spans="1:11" ht="26.4" hidden="1">
      <c r="A1379" s="111" t="e">
        <f>COUNTIF(#REF!,'CPU (2)'!B1379)</f>
        <v>#REF!</v>
      </c>
      <c r="B1379" s="127" t="s">
        <v>1988</v>
      </c>
      <c r="C1379" s="128" t="s">
        <v>1989</v>
      </c>
      <c r="D1379" s="127" t="s">
        <v>271</v>
      </c>
      <c r="E1379" s="127" t="s">
        <v>519</v>
      </c>
      <c r="F1379" s="129">
        <v>488.51</v>
      </c>
      <c r="G1379" s="129">
        <v>483.94</v>
      </c>
      <c r="H1379" s="127" t="s">
        <v>493</v>
      </c>
      <c r="I1379" s="130">
        <v>41974</v>
      </c>
    </row>
    <row r="1380" spans="1:11" ht="26.4" hidden="1">
      <c r="A1380" s="111" t="e">
        <f>COUNTIF(#REF!,'CPU (2)'!B1380)</f>
        <v>#REF!</v>
      </c>
      <c r="B1380" s="131" t="s">
        <v>1990</v>
      </c>
      <c r="C1380" s="132" t="s">
        <v>1991</v>
      </c>
      <c r="D1380" s="131" t="s">
        <v>271</v>
      </c>
      <c r="E1380" s="131" t="s">
        <v>519</v>
      </c>
      <c r="F1380" s="133">
        <v>507.07</v>
      </c>
      <c r="G1380" s="133">
        <v>502.51</v>
      </c>
      <c r="H1380" s="131" t="s">
        <v>493</v>
      </c>
      <c r="I1380" s="134">
        <v>41974</v>
      </c>
    </row>
    <row r="1381" spans="1:11">
      <c r="B1381" s="131"/>
      <c r="C1381" s="132"/>
      <c r="D1381" s="131"/>
      <c r="E1381" s="131"/>
      <c r="F1381" s="133"/>
      <c r="G1381" s="133"/>
      <c r="H1381" s="131"/>
      <c r="I1381" s="134"/>
    </row>
    <row r="1382" spans="1:11" ht="26.4">
      <c r="A1382" s="111" t="e">
        <f>COUNTIF(#REF!,'CPU (2)'!B1382)</f>
        <v>#REF!</v>
      </c>
      <c r="B1382" s="148" t="s">
        <v>531</v>
      </c>
      <c r="C1382" s="149" t="s">
        <v>532</v>
      </c>
      <c r="D1382" s="148" t="s">
        <v>271</v>
      </c>
      <c r="E1382" s="148" t="s">
        <v>519</v>
      </c>
      <c r="F1382" s="150">
        <v>522.54999999999995</v>
      </c>
      <c r="G1382" s="150">
        <v>517.98</v>
      </c>
      <c r="H1382" s="148" t="s">
        <v>493</v>
      </c>
      <c r="I1382" s="266">
        <v>41974</v>
      </c>
      <c r="J1382" s="163">
        <f>SUM(J1384:J1389)</f>
        <v>517.97702000000004</v>
      </c>
      <c r="K1382" s="267">
        <f>J1382-G1382</f>
        <v>-2.9799999999795546E-3</v>
      </c>
    </row>
    <row r="1383" spans="1:11" ht="26.4">
      <c r="B1383" s="458" t="s">
        <v>268</v>
      </c>
      <c r="C1383" s="458" t="s">
        <v>5</v>
      </c>
      <c r="D1383" s="458" t="s">
        <v>223</v>
      </c>
      <c r="E1383" s="458" t="s">
        <v>266</v>
      </c>
      <c r="F1383" s="458" t="s">
        <v>494</v>
      </c>
      <c r="G1383" s="458" t="s">
        <v>495</v>
      </c>
      <c r="H1383" s="458" t="s">
        <v>496</v>
      </c>
      <c r="I1383" s="458" t="s">
        <v>497</v>
      </c>
      <c r="J1383" s="458" t="s">
        <v>498</v>
      </c>
    </row>
    <row r="1384" spans="1:11">
      <c r="B1384" s="145">
        <v>88245</v>
      </c>
      <c r="C1384" s="196" t="str">
        <f>VLOOKUP(B1384,SERVIÇOS_SINAPI_12_14!$A$2:$H$5049,2,0)</f>
        <v>ARMADOR COM ENCARGOS COMPLEMENTARES</v>
      </c>
      <c r="D1384" s="138" t="s">
        <v>246</v>
      </c>
      <c r="E1384" s="189" t="str">
        <f>VLOOKUP(B1384,SERVIÇOS_SINAPI_12_14!$A$2:$H$5049,4,0)</f>
        <v>H</v>
      </c>
      <c r="F1384" s="184">
        <v>15.32</v>
      </c>
      <c r="G1384" s="194">
        <f>VLOOKUP(B1384,SERVIÇOS_SINAPI_12_14!$A$2:$H$5049,6,0)</f>
        <v>13.77</v>
      </c>
      <c r="H1384" s="209">
        <v>0.6</v>
      </c>
      <c r="I1384" s="184">
        <v>9.19</v>
      </c>
      <c r="J1384" s="194">
        <f t="shared" ref="J1384:J1389" si="26">H1384*G1384</f>
        <v>8.2619999999999987</v>
      </c>
    </row>
    <row r="1385" spans="1:11">
      <c r="B1385" s="145">
        <v>88262</v>
      </c>
      <c r="C1385" s="196" t="str">
        <f>VLOOKUP(B1385,SERVIÇOS_SINAPI_12_14!$A$2:$H$5049,2,0)</f>
        <v>CARPINTEIRO DE FORMAS COM ENCARGOS COMPLEMENTARES</v>
      </c>
      <c r="D1385" s="138" t="s">
        <v>246</v>
      </c>
      <c r="E1385" s="189" t="str">
        <f>VLOOKUP(B1385,SERVIÇOS_SINAPI_12_14!$A$2:$H$5049,4,0)</f>
        <v>H</v>
      </c>
      <c r="F1385" s="184">
        <v>15.32</v>
      </c>
      <c r="G1385" s="194">
        <f>VLOOKUP(B1385,SERVIÇOS_SINAPI_12_14!$A$2:$H$5049,6,0)</f>
        <v>13.77</v>
      </c>
      <c r="H1385" s="209">
        <v>0.6</v>
      </c>
      <c r="I1385" s="184">
        <v>9.19</v>
      </c>
      <c r="J1385" s="194">
        <f t="shared" si="26"/>
        <v>8.2619999999999987</v>
      </c>
    </row>
    <row r="1386" spans="1:11">
      <c r="B1386" s="145">
        <v>88309</v>
      </c>
      <c r="C1386" s="196" t="str">
        <f>VLOOKUP(B1386,SERVIÇOS_SINAPI_12_14!$A$2:$H$5049,2,0)</f>
        <v>PEDREIRO COM ENCARGOS COMPLEMENTARES</v>
      </c>
      <c r="D1386" s="138" t="s">
        <v>246</v>
      </c>
      <c r="E1386" s="189" t="str">
        <f>VLOOKUP(B1386,SERVIÇOS_SINAPI_12_14!$A$2:$H$5049,4,0)</f>
        <v>H</v>
      </c>
      <c r="F1386" s="184">
        <v>15.32</v>
      </c>
      <c r="G1386" s="194">
        <f>VLOOKUP(B1386,SERVIÇOS_SINAPI_12_14!$A$2:$H$5049,6,0)</f>
        <v>13.77</v>
      </c>
      <c r="H1386" s="209">
        <v>0.6</v>
      </c>
      <c r="I1386" s="184">
        <v>9.19</v>
      </c>
      <c r="J1386" s="194">
        <f t="shared" si="26"/>
        <v>8.2619999999999987</v>
      </c>
    </row>
    <row r="1387" spans="1:11">
      <c r="B1387" s="145">
        <v>88316</v>
      </c>
      <c r="C1387" s="196" t="str">
        <f>VLOOKUP(B1387,SERVIÇOS_SINAPI_12_14!$A$2:$H$5049,2,0)</f>
        <v>SERVENTE COM ENCARGOS COMPLEMENTARES</v>
      </c>
      <c r="D1387" s="138" t="s">
        <v>246</v>
      </c>
      <c r="E1387" s="189" t="str">
        <f>VLOOKUP(B1387,SERVIÇOS_SINAPI_12_14!$A$2:$H$5049,4,0)</f>
        <v>H</v>
      </c>
      <c r="F1387" s="184">
        <v>12.14</v>
      </c>
      <c r="G1387" s="194">
        <f>VLOOKUP(B1387,SERVIÇOS_SINAPI_12_14!$A$2:$H$5049,6,0)</f>
        <v>11.02</v>
      </c>
      <c r="H1387" s="209">
        <v>1.601</v>
      </c>
      <c r="I1387" s="184">
        <v>19.420000000000002</v>
      </c>
      <c r="J1387" s="194">
        <f t="shared" si="26"/>
        <v>17.64302</v>
      </c>
    </row>
    <row r="1388" spans="1:11" ht="26.4">
      <c r="B1388" s="145">
        <v>1525</v>
      </c>
      <c r="C1388" s="183" t="str">
        <f>VLOOKUP(B1388,INSUMOS_SINAPI_12_14!$A$2:$H$5049,2,0)</f>
        <v>CONCRETO USINADO BOMBEAVEL, CLASSE DE RESISTENCIA C30, COM BRITA 0 E 1, SLUMP = 100 +/- 20 MM, INCLUI SERVICO DE BOMBEAMENTO (NBR 8953)</v>
      </c>
      <c r="D1388" s="140" t="s">
        <v>235</v>
      </c>
      <c r="E1388" s="121" t="str">
        <f>VLOOKUP(B1388,INSUMOS_SINAPI_12_14!$A$2:$H$5049,4,0)</f>
        <v>M³</v>
      </c>
      <c r="F1388" s="115">
        <v>452.42</v>
      </c>
      <c r="G1388" s="180">
        <f>VLOOKUP(B1388,INSUMOS_SINAPI_12_14!$A$2:$H$5049,6,0)</f>
        <v>452.42</v>
      </c>
      <c r="H1388" s="113">
        <v>1.05</v>
      </c>
      <c r="I1388" s="115">
        <v>475.04</v>
      </c>
      <c r="J1388" s="180">
        <f t="shared" si="26"/>
        <v>475.04100000000005</v>
      </c>
    </row>
    <row r="1389" spans="1:11" ht="26.4">
      <c r="B1389" s="145">
        <v>10485</v>
      </c>
      <c r="C1389" s="183" t="str">
        <f>VLOOKUP(B1389,INSUMOS_SINAPI_12_14!$A$2:$H$5049,2,0)</f>
        <v>VIBRADOR DE IMERSAO C/ MOTOR ELETRICO 2HP MONOFASICO QUALQUER DIAM C/ MANGOTE</v>
      </c>
      <c r="D1389" s="140" t="s">
        <v>250</v>
      </c>
      <c r="E1389" s="121" t="str">
        <f>VLOOKUP(B1389,INSUMOS_SINAPI_12_14!$A$2:$H$5049,4,0)</f>
        <v>H</v>
      </c>
      <c r="F1389" s="115">
        <v>1.69</v>
      </c>
      <c r="G1389" s="180">
        <f>VLOOKUP(B1389,INSUMOS_SINAPI_12_14!$A$2:$H$5049,6,0)</f>
        <v>1.69</v>
      </c>
      <c r="H1389" s="113">
        <v>0.3</v>
      </c>
      <c r="I1389" s="115">
        <v>0.51</v>
      </c>
      <c r="J1389" s="180">
        <f t="shared" si="26"/>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11" t="e">
        <f>COUNTIF(#REF!,'CPU (2)'!B1396)</f>
        <v>#REF!</v>
      </c>
      <c r="B1396" t="s">
        <v>1992</v>
      </c>
      <c r="C1396" t="s">
        <v>1993</v>
      </c>
      <c r="D1396" t="s">
        <v>271</v>
      </c>
      <c r="E1396" t="s">
        <v>519</v>
      </c>
      <c r="F1396">
        <v>539.57000000000005</v>
      </c>
      <c r="G1396">
        <v>535</v>
      </c>
      <c r="H1396" t="s">
        <v>493</v>
      </c>
      <c r="I1396">
        <v>41974</v>
      </c>
    </row>
    <row r="1397" spans="1:9" hidden="1">
      <c r="A1397" s="111" t="e">
        <f>COUNTIF(#REF!,'CPU (2)'!B1397)</f>
        <v>#REF!</v>
      </c>
      <c r="B1397" t="s">
        <v>1994</v>
      </c>
      <c r="C1397" t="s">
        <v>1995</v>
      </c>
      <c r="D1397" t="s">
        <v>273</v>
      </c>
      <c r="E1397" t="s">
        <v>6</v>
      </c>
      <c r="F1397">
        <v>15.06</v>
      </c>
      <c r="G1397">
        <v>14.59</v>
      </c>
      <c r="H1397" t="s">
        <v>493</v>
      </c>
      <c r="I1397">
        <v>41974</v>
      </c>
    </row>
    <row r="1398" spans="1:9" hidden="1">
      <c r="A1398" s="111" t="e">
        <f>COUNTIF(#REF!,'CPU (2)'!B1398)</f>
        <v>#REF!</v>
      </c>
      <c r="B1398" t="s">
        <v>1996</v>
      </c>
      <c r="C1398" t="s">
        <v>1997</v>
      </c>
      <c r="D1398" t="s">
        <v>273</v>
      </c>
      <c r="E1398" t="s">
        <v>6</v>
      </c>
      <c r="F1398">
        <v>16.93</v>
      </c>
      <c r="G1398">
        <v>16.47</v>
      </c>
      <c r="H1398" t="s">
        <v>493</v>
      </c>
      <c r="I1398">
        <v>41974</v>
      </c>
    </row>
    <row r="1399" spans="1:9" hidden="1">
      <c r="A1399" s="111" t="e">
        <f>COUNTIF(#REF!,'CPU (2)'!B1399)</f>
        <v>#REF!</v>
      </c>
      <c r="B1399" t="s">
        <v>1998</v>
      </c>
      <c r="C1399" t="s">
        <v>1999</v>
      </c>
      <c r="D1399" t="s">
        <v>273</v>
      </c>
      <c r="E1399" t="s">
        <v>6</v>
      </c>
      <c r="F1399">
        <v>15.28</v>
      </c>
      <c r="G1399">
        <v>14.81</v>
      </c>
      <c r="H1399" t="s">
        <v>493</v>
      </c>
      <c r="I1399">
        <v>41974</v>
      </c>
    </row>
    <row r="1400" spans="1:9" hidden="1">
      <c r="A1400" s="111" t="e">
        <f>COUNTIF(#REF!,'CPU (2)'!B1400)</f>
        <v>#REF!</v>
      </c>
      <c r="B1400" t="s">
        <v>2000</v>
      </c>
      <c r="C1400" t="s">
        <v>2001</v>
      </c>
      <c r="D1400" t="s">
        <v>273</v>
      </c>
      <c r="E1400" t="s">
        <v>6</v>
      </c>
      <c r="F1400">
        <v>16.73</v>
      </c>
      <c r="G1400">
        <v>16.27</v>
      </c>
      <c r="H1400" t="s">
        <v>493</v>
      </c>
      <c r="I1400">
        <v>41974</v>
      </c>
    </row>
    <row r="1401" spans="1:9" hidden="1">
      <c r="A1401" s="111" t="e">
        <f>COUNTIF(#REF!,'CPU (2)'!B1401)</f>
        <v>#REF!</v>
      </c>
      <c r="B1401" t="s">
        <v>2002</v>
      </c>
      <c r="C1401" t="s">
        <v>2003</v>
      </c>
      <c r="D1401" t="s">
        <v>273</v>
      </c>
      <c r="E1401" t="s">
        <v>6</v>
      </c>
      <c r="F1401">
        <v>16.73</v>
      </c>
      <c r="G1401">
        <v>16.27</v>
      </c>
      <c r="H1401" t="s">
        <v>493</v>
      </c>
      <c r="I1401">
        <v>41974</v>
      </c>
    </row>
    <row r="1402" spans="1:9" hidden="1">
      <c r="A1402" s="111" t="e">
        <f>COUNTIF(#REF!,'CPU (2)'!B1402)</f>
        <v>#REF!</v>
      </c>
      <c r="B1402" t="s">
        <v>2004</v>
      </c>
      <c r="C1402" t="s">
        <v>2005</v>
      </c>
      <c r="D1402" t="s">
        <v>273</v>
      </c>
      <c r="E1402" t="s">
        <v>6</v>
      </c>
      <c r="F1402">
        <v>19.78</v>
      </c>
      <c r="G1402">
        <v>19.32</v>
      </c>
      <c r="H1402" t="s">
        <v>493</v>
      </c>
      <c r="I1402">
        <v>41974</v>
      </c>
    </row>
    <row r="1403" spans="1:9" hidden="1">
      <c r="A1403" s="111" t="e">
        <f>COUNTIF(#REF!,'CPU (2)'!B1403)</f>
        <v>#REF!</v>
      </c>
      <c r="B1403" t="s">
        <v>2006</v>
      </c>
      <c r="C1403" t="s">
        <v>2007</v>
      </c>
      <c r="D1403" t="s">
        <v>273</v>
      </c>
      <c r="E1403" t="s">
        <v>6</v>
      </c>
      <c r="F1403">
        <v>22.14</v>
      </c>
      <c r="G1403">
        <v>21.68</v>
      </c>
      <c r="H1403" t="s">
        <v>493</v>
      </c>
      <c r="I1403">
        <v>41974</v>
      </c>
    </row>
    <row r="1404" spans="1:9" hidden="1">
      <c r="A1404" s="111" t="e">
        <f>COUNTIF(#REF!,'CPU (2)'!B1404)</f>
        <v>#REF!</v>
      </c>
      <c r="B1404" t="s">
        <v>2008</v>
      </c>
      <c r="C1404" t="s">
        <v>2009</v>
      </c>
      <c r="D1404" t="s">
        <v>273</v>
      </c>
      <c r="E1404" t="s">
        <v>6</v>
      </c>
      <c r="F1404">
        <v>9.4499999999999993</v>
      </c>
      <c r="G1404">
        <v>9.14</v>
      </c>
      <c r="H1404" t="s">
        <v>493</v>
      </c>
      <c r="I1404">
        <v>41974</v>
      </c>
    </row>
    <row r="1405" spans="1:9" hidden="1">
      <c r="A1405" s="111" t="e">
        <f>COUNTIF(#REF!,'CPU (2)'!B1405)</f>
        <v>#REF!</v>
      </c>
      <c r="B1405" t="s">
        <v>2010</v>
      </c>
      <c r="C1405" t="s">
        <v>2011</v>
      </c>
      <c r="D1405" t="s">
        <v>273</v>
      </c>
      <c r="E1405" t="s">
        <v>6</v>
      </c>
      <c r="F1405">
        <v>10.64</v>
      </c>
      <c r="G1405">
        <v>10.34</v>
      </c>
      <c r="H1405" t="s">
        <v>493</v>
      </c>
      <c r="I1405">
        <v>41974</v>
      </c>
    </row>
    <row r="1406" spans="1:9" hidden="1">
      <c r="A1406" s="111" t="e">
        <f>COUNTIF(#REF!,'CPU (2)'!B1406)</f>
        <v>#REF!</v>
      </c>
      <c r="B1406" t="s">
        <v>2012</v>
      </c>
      <c r="C1406" t="s">
        <v>2013</v>
      </c>
      <c r="D1406" t="s">
        <v>273</v>
      </c>
      <c r="E1406" t="s">
        <v>6</v>
      </c>
      <c r="F1406">
        <v>8.98</v>
      </c>
      <c r="G1406">
        <v>8.68</v>
      </c>
      <c r="H1406" t="s">
        <v>493</v>
      </c>
      <c r="I1406">
        <v>41974</v>
      </c>
    </row>
    <row r="1407" spans="1:9" hidden="1">
      <c r="A1407" s="111" t="e">
        <f>COUNTIF(#REF!,'CPU (2)'!B1407)</f>
        <v>#REF!</v>
      </c>
      <c r="B1407" t="s">
        <v>2014</v>
      </c>
      <c r="C1407" t="s">
        <v>2015</v>
      </c>
      <c r="D1407" t="s">
        <v>273</v>
      </c>
      <c r="E1407" t="s">
        <v>6</v>
      </c>
      <c r="F1407">
        <v>10.14</v>
      </c>
      <c r="G1407">
        <v>9.83</v>
      </c>
      <c r="H1407" t="s">
        <v>493</v>
      </c>
      <c r="I1407">
        <v>41974</v>
      </c>
    </row>
    <row r="1408" spans="1:9" hidden="1">
      <c r="A1408" s="111" t="e">
        <f>COUNTIF(#REF!,'CPU (2)'!B1408)</f>
        <v>#REF!</v>
      </c>
      <c r="B1408" t="s">
        <v>2016</v>
      </c>
      <c r="C1408" t="s">
        <v>2017</v>
      </c>
      <c r="D1408" t="s">
        <v>273</v>
      </c>
      <c r="E1408" t="s">
        <v>6</v>
      </c>
      <c r="F1408">
        <v>10.14</v>
      </c>
      <c r="G1408">
        <v>9.83</v>
      </c>
      <c r="H1408" t="s">
        <v>493</v>
      </c>
      <c r="I1408">
        <v>41974</v>
      </c>
    </row>
    <row r="1409" spans="1:9" hidden="1">
      <c r="A1409" s="111" t="e">
        <f>COUNTIF(#REF!,'CPU (2)'!B1409)</f>
        <v>#REF!</v>
      </c>
      <c r="B1409" t="s">
        <v>2018</v>
      </c>
      <c r="C1409" t="s">
        <v>2019</v>
      </c>
      <c r="D1409" t="s">
        <v>273</v>
      </c>
      <c r="E1409" t="s">
        <v>6</v>
      </c>
      <c r="F1409">
        <v>11.71</v>
      </c>
      <c r="G1409">
        <v>11.42</v>
      </c>
      <c r="H1409" t="s">
        <v>493</v>
      </c>
      <c r="I1409">
        <v>41974</v>
      </c>
    </row>
    <row r="1410" spans="1:9" hidden="1">
      <c r="A1410" s="111" t="e">
        <f>COUNTIF(#REF!,'CPU (2)'!B1410)</f>
        <v>#REF!</v>
      </c>
      <c r="B1410" t="s">
        <v>2020</v>
      </c>
      <c r="C1410" t="s">
        <v>2021</v>
      </c>
      <c r="D1410" t="s">
        <v>273</v>
      </c>
      <c r="E1410" t="s">
        <v>6</v>
      </c>
      <c r="F1410">
        <v>12.4</v>
      </c>
      <c r="G1410">
        <v>12.11</v>
      </c>
      <c r="H1410" t="s">
        <v>493</v>
      </c>
      <c r="I1410">
        <v>41974</v>
      </c>
    </row>
    <row r="1411" spans="1:9" hidden="1">
      <c r="A1411" s="111" t="e">
        <f>COUNTIF(#REF!,'CPU (2)'!B1411)</f>
        <v>#REF!</v>
      </c>
      <c r="B1411" t="s">
        <v>2022</v>
      </c>
      <c r="C1411" t="s">
        <v>2023</v>
      </c>
      <c r="D1411" t="s">
        <v>273</v>
      </c>
      <c r="E1411" t="s">
        <v>6</v>
      </c>
      <c r="F1411">
        <v>10.96</v>
      </c>
      <c r="G1411">
        <v>10.57</v>
      </c>
      <c r="H1411" t="s">
        <v>493</v>
      </c>
      <c r="I1411">
        <v>41974</v>
      </c>
    </row>
    <row r="1412" spans="1:9" hidden="1">
      <c r="A1412" s="111" t="e">
        <f>COUNTIF(#REF!,'CPU (2)'!B1412)</f>
        <v>#REF!</v>
      </c>
      <c r="B1412" t="s">
        <v>2024</v>
      </c>
      <c r="C1412" t="s">
        <v>2025</v>
      </c>
      <c r="D1412" t="s">
        <v>273</v>
      </c>
      <c r="E1412" t="s">
        <v>6</v>
      </c>
      <c r="F1412">
        <v>11.71</v>
      </c>
      <c r="G1412">
        <v>11.31</v>
      </c>
      <c r="H1412" t="s">
        <v>493</v>
      </c>
      <c r="I1412">
        <v>41974</v>
      </c>
    </row>
    <row r="1413" spans="1:9" hidden="1">
      <c r="A1413" s="111" t="e">
        <f>COUNTIF(#REF!,'CPU (2)'!B1413)</f>
        <v>#REF!</v>
      </c>
      <c r="B1413" t="s">
        <v>2026</v>
      </c>
      <c r="C1413" t="s">
        <v>2027</v>
      </c>
      <c r="D1413" t="s">
        <v>273</v>
      </c>
      <c r="E1413" t="s">
        <v>6</v>
      </c>
      <c r="F1413">
        <v>10.38</v>
      </c>
      <c r="G1413">
        <v>9.98</v>
      </c>
      <c r="H1413" t="s">
        <v>493</v>
      </c>
      <c r="I1413">
        <v>41974</v>
      </c>
    </row>
    <row r="1414" spans="1:9" hidden="1">
      <c r="A1414" s="111" t="e">
        <f>COUNTIF(#REF!,'CPU (2)'!B1414)</f>
        <v>#REF!</v>
      </c>
      <c r="B1414" t="s">
        <v>2028</v>
      </c>
      <c r="C1414" t="s">
        <v>2029</v>
      </c>
      <c r="D1414" t="s">
        <v>273</v>
      </c>
      <c r="E1414" t="s">
        <v>6</v>
      </c>
      <c r="F1414">
        <v>11.75</v>
      </c>
      <c r="G1414">
        <v>11.35</v>
      </c>
      <c r="H1414" t="s">
        <v>493</v>
      </c>
      <c r="I1414">
        <v>41974</v>
      </c>
    </row>
    <row r="1415" spans="1:9" hidden="1">
      <c r="A1415" s="111" t="e">
        <f>COUNTIF(#REF!,'CPU (2)'!B1415)</f>
        <v>#REF!</v>
      </c>
      <c r="B1415" t="s">
        <v>2030</v>
      </c>
      <c r="C1415" t="s">
        <v>2031</v>
      </c>
      <c r="D1415" t="s">
        <v>273</v>
      </c>
      <c r="E1415" t="s">
        <v>6</v>
      </c>
      <c r="F1415">
        <v>11.75</v>
      </c>
      <c r="G1415">
        <v>11.35</v>
      </c>
      <c r="H1415" t="s">
        <v>493</v>
      </c>
      <c r="I1415">
        <v>41974</v>
      </c>
    </row>
    <row r="1416" spans="1:9" hidden="1">
      <c r="A1416" s="111" t="e">
        <f>COUNTIF(#REF!,'CPU (2)'!B1416)</f>
        <v>#REF!</v>
      </c>
      <c r="B1416" t="s">
        <v>2032</v>
      </c>
      <c r="C1416" t="s">
        <v>2033</v>
      </c>
      <c r="D1416" t="s">
        <v>273</v>
      </c>
      <c r="E1416" t="s">
        <v>6</v>
      </c>
      <c r="F1416">
        <v>13.1</v>
      </c>
      <c r="G1416">
        <v>12.7</v>
      </c>
      <c r="H1416" t="s">
        <v>493</v>
      </c>
      <c r="I1416">
        <v>41974</v>
      </c>
    </row>
    <row r="1417" spans="1:9" hidden="1">
      <c r="A1417" s="111" t="e">
        <f>COUNTIF(#REF!,'CPU (2)'!B1417)</f>
        <v>#REF!</v>
      </c>
      <c r="B1417" t="s">
        <v>2034</v>
      </c>
      <c r="C1417" t="s">
        <v>2035</v>
      </c>
      <c r="D1417" t="s">
        <v>273</v>
      </c>
      <c r="E1417" t="s">
        <v>6</v>
      </c>
      <c r="F1417">
        <v>14.42</v>
      </c>
      <c r="G1417">
        <v>14.01</v>
      </c>
      <c r="H1417" t="s">
        <v>493</v>
      </c>
      <c r="I1417">
        <v>41974</v>
      </c>
    </row>
    <row r="1418" spans="1:9" hidden="1">
      <c r="A1418" s="111" t="e">
        <f>COUNTIF(#REF!,'CPU (2)'!B1418)</f>
        <v>#REF!</v>
      </c>
      <c r="B1418">
        <v>83471</v>
      </c>
      <c r="C1418" t="s">
        <v>2036</v>
      </c>
      <c r="D1418" t="s">
        <v>273</v>
      </c>
      <c r="E1418" t="s">
        <v>6</v>
      </c>
      <c r="F1418">
        <v>38.159999999999997</v>
      </c>
      <c r="G1418">
        <v>37.380000000000003</v>
      </c>
      <c r="H1418" t="s">
        <v>493</v>
      </c>
      <c r="I1418">
        <v>41974</v>
      </c>
    </row>
    <row r="1419" spans="1:9" hidden="1">
      <c r="A1419" s="111" t="e">
        <f>COUNTIF(#REF!,'CPU (2)'!B1419)</f>
        <v>#REF!</v>
      </c>
      <c r="B1419">
        <v>83472</v>
      </c>
      <c r="C1419" t="s">
        <v>2037</v>
      </c>
      <c r="D1419" t="s">
        <v>273</v>
      </c>
      <c r="E1419" t="s">
        <v>6</v>
      </c>
      <c r="F1419">
        <v>73.55</v>
      </c>
      <c r="G1419">
        <v>72.77</v>
      </c>
      <c r="H1419" t="s">
        <v>493</v>
      </c>
      <c r="I1419">
        <v>41974</v>
      </c>
    </row>
    <row r="1420" spans="1:9" hidden="1">
      <c r="A1420" s="111" t="e">
        <f>COUNTIF(#REF!,'CPU (2)'!B1420)</f>
        <v>#REF!</v>
      </c>
      <c r="B1420">
        <v>83452</v>
      </c>
      <c r="C1420" t="s">
        <v>2038</v>
      </c>
      <c r="D1420" t="s">
        <v>273</v>
      </c>
      <c r="E1420" t="s">
        <v>6</v>
      </c>
      <c r="F1420">
        <v>17.73</v>
      </c>
      <c r="G1420">
        <v>16.91</v>
      </c>
      <c r="H1420" t="s">
        <v>493</v>
      </c>
      <c r="I1420">
        <v>41974</v>
      </c>
    </row>
    <row r="1421" spans="1:9" hidden="1">
      <c r="A1421" s="111" t="e">
        <f>COUNTIF(#REF!,'CPU (2)'!B1421)</f>
        <v>#REF!</v>
      </c>
      <c r="B1421">
        <v>83451</v>
      </c>
      <c r="C1421" t="s">
        <v>2039</v>
      </c>
      <c r="D1421" t="s">
        <v>273</v>
      </c>
      <c r="E1421" t="s">
        <v>6</v>
      </c>
      <c r="F1421">
        <v>14.4</v>
      </c>
      <c r="G1421">
        <v>13.58</v>
      </c>
      <c r="H1421" t="s">
        <v>493</v>
      </c>
      <c r="I1421">
        <v>41974</v>
      </c>
    </row>
    <row r="1422" spans="1:9" hidden="1">
      <c r="A1422" s="111" t="e">
        <f>COUNTIF(#REF!,'CPU (2)'!B1422)</f>
        <v>#REF!</v>
      </c>
      <c r="B1422" t="s">
        <v>2040</v>
      </c>
      <c r="C1422" t="s">
        <v>2041</v>
      </c>
      <c r="D1422" t="s">
        <v>273</v>
      </c>
      <c r="E1422" t="s">
        <v>6</v>
      </c>
      <c r="F1422">
        <v>21.42</v>
      </c>
      <c r="G1422">
        <v>20.61</v>
      </c>
      <c r="H1422" t="s">
        <v>493</v>
      </c>
      <c r="I1422">
        <v>41974</v>
      </c>
    </row>
    <row r="1423" spans="1:9" hidden="1">
      <c r="A1423" s="111" t="e">
        <f>COUNTIF(#REF!,'CPU (2)'!B1423)</f>
        <v>#REF!</v>
      </c>
      <c r="B1423">
        <v>83455</v>
      </c>
      <c r="C1423" t="s">
        <v>2042</v>
      </c>
      <c r="D1423" t="s">
        <v>273</v>
      </c>
      <c r="E1423" t="s">
        <v>6</v>
      </c>
      <c r="F1423">
        <v>16.329999999999998</v>
      </c>
      <c r="G1423">
        <v>15.51</v>
      </c>
      <c r="H1423" t="s">
        <v>493</v>
      </c>
      <c r="I1423">
        <v>41974</v>
      </c>
    </row>
    <row r="1424" spans="1:9" hidden="1">
      <c r="A1424" s="111" t="e">
        <f>COUNTIF(#REF!,'CPU (2)'!B1424)</f>
        <v>#REF!</v>
      </c>
      <c r="B1424">
        <v>83456</v>
      </c>
      <c r="C1424" t="s">
        <v>2043</v>
      </c>
      <c r="D1424" t="s">
        <v>273</v>
      </c>
      <c r="E1424" t="s">
        <v>6</v>
      </c>
      <c r="F1424">
        <v>13.64</v>
      </c>
      <c r="G1424">
        <v>12.82</v>
      </c>
      <c r="H1424" t="s">
        <v>493</v>
      </c>
      <c r="I1424">
        <v>41974</v>
      </c>
    </row>
    <row r="1425" spans="1:9" hidden="1">
      <c r="A1425" s="111" t="e">
        <f>COUNTIF(#REF!,'CPU (2)'!B1425)</f>
        <v>#REF!</v>
      </c>
      <c r="B1425">
        <v>83457</v>
      </c>
      <c r="C1425" t="s">
        <v>2044</v>
      </c>
      <c r="D1425" t="s">
        <v>273</v>
      </c>
      <c r="E1425" t="s">
        <v>6</v>
      </c>
      <c r="F1425">
        <v>13.7</v>
      </c>
      <c r="G1425">
        <v>12.88</v>
      </c>
      <c r="H1425" t="s">
        <v>493</v>
      </c>
      <c r="I1425">
        <v>41974</v>
      </c>
    </row>
    <row r="1426" spans="1:9" hidden="1">
      <c r="A1426" s="111" t="e">
        <f>COUNTIF(#REF!,'CPU (2)'!B1426)</f>
        <v>#REF!</v>
      </c>
      <c r="B1426">
        <v>83458</v>
      </c>
      <c r="C1426" t="s">
        <v>2045</v>
      </c>
      <c r="D1426" t="s">
        <v>273</v>
      </c>
      <c r="E1426" t="s">
        <v>6</v>
      </c>
      <c r="F1426">
        <v>13.91</v>
      </c>
      <c r="G1426">
        <v>13.09</v>
      </c>
      <c r="H1426" t="s">
        <v>493</v>
      </c>
      <c r="I1426">
        <v>41974</v>
      </c>
    </row>
    <row r="1427" spans="1:9" hidden="1">
      <c r="A1427" s="111" t="e">
        <f>COUNTIF(#REF!,'CPU (2)'!B1427)</f>
        <v>#REF!</v>
      </c>
      <c r="B1427">
        <v>83460</v>
      </c>
      <c r="C1427" t="s">
        <v>2046</v>
      </c>
      <c r="D1427" t="s">
        <v>273</v>
      </c>
      <c r="E1427" t="s">
        <v>6</v>
      </c>
      <c r="F1427">
        <v>23.78</v>
      </c>
      <c r="G1427">
        <v>22.96</v>
      </c>
      <c r="H1427" t="s">
        <v>493</v>
      </c>
      <c r="I1427">
        <v>41974</v>
      </c>
    </row>
    <row r="1428" spans="1:9" hidden="1">
      <c r="A1428" s="111" t="e">
        <f>COUNTIF(#REF!,'CPU (2)'!B1428)</f>
        <v>#REF!</v>
      </c>
      <c r="B1428">
        <v>83461</v>
      </c>
      <c r="C1428" t="s">
        <v>2047</v>
      </c>
      <c r="D1428" t="s">
        <v>273</v>
      </c>
      <c r="E1428" t="s">
        <v>6</v>
      </c>
      <c r="F1428">
        <v>21.25</v>
      </c>
      <c r="G1428">
        <v>20.43</v>
      </c>
      <c r="H1428" t="s">
        <v>493</v>
      </c>
      <c r="I1428">
        <v>41974</v>
      </c>
    </row>
    <row r="1429" spans="1:9" hidden="1">
      <c r="A1429" s="111" t="e">
        <f>COUNTIF(#REF!,'CPU (2)'!B1429)</f>
        <v>#REF!</v>
      </c>
      <c r="B1429">
        <v>83462</v>
      </c>
      <c r="C1429" t="s">
        <v>2048</v>
      </c>
      <c r="D1429" t="s">
        <v>273</v>
      </c>
      <c r="E1429" t="s">
        <v>6</v>
      </c>
      <c r="F1429">
        <v>21.73</v>
      </c>
      <c r="G1429">
        <v>20.91</v>
      </c>
      <c r="H1429" t="s">
        <v>493</v>
      </c>
      <c r="I1429">
        <v>41974</v>
      </c>
    </row>
    <row r="1430" spans="1:9" hidden="1">
      <c r="A1430" s="111" t="e">
        <f>COUNTIF(#REF!,'CPU (2)'!B1430)</f>
        <v>#REF!</v>
      </c>
      <c r="B1430" t="s">
        <v>2049</v>
      </c>
      <c r="C1430" t="s">
        <v>2050</v>
      </c>
      <c r="D1430" t="s">
        <v>273</v>
      </c>
      <c r="E1430" t="s">
        <v>6</v>
      </c>
      <c r="F1430">
        <v>16.27</v>
      </c>
      <c r="G1430">
        <v>15.45</v>
      </c>
      <c r="H1430" t="s">
        <v>493</v>
      </c>
      <c r="I1430">
        <v>41974</v>
      </c>
    </row>
    <row r="1431" spans="1:9" hidden="1">
      <c r="A1431" s="111" t="e">
        <f>COUNTIF(#REF!,'CPU (2)'!B1431)</f>
        <v>#REF!</v>
      </c>
      <c r="B1431" t="s">
        <v>2051</v>
      </c>
      <c r="C1431" t="s">
        <v>2052</v>
      </c>
      <c r="D1431" t="s">
        <v>273</v>
      </c>
      <c r="E1431" t="s">
        <v>6</v>
      </c>
      <c r="F1431">
        <v>13.74</v>
      </c>
      <c r="G1431">
        <v>12.92</v>
      </c>
      <c r="H1431" t="s">
        <v>493</v>
      </c>
      <c r="I1431">
        <v>41974</v>
      </c>
    </row>
    <row r="1432" spans="1:9" hidden="1">
      <c r="A1432" s="111" t="e">
        <f>COUNTIF(#REF!,'CPU (2)'!B1432)</f>
        <v>#REF!</v>
      </c>
      <c r="B1432">
        <v>84045</v>
      </c>
      <c r="C1432" t="s">
        <v>2053</v>
      </c>
      <c r="D1432" t="s">
        <v>542</v>
      </c>
      <c r="E1432" t="s">
        <v>207</v>
      </c>
      <c r="F1432">
        <v>24.38</v>
      </c>
      <c r="G1432">
        <v>23.86</v>
      </c>
      <c r="H1432" t="s">
        <v>493</v>
      </c>
      <c r="I1432">
        <v>41974</v>
      </c>
    </row>
    <row r="1433" spans="1:9" hidden="1">
      <c r="A1433" s="111" t="e">
        <f>COUNTIF(#REF!,'CPU (2)'!B1433)</f>
        <v>#REF!</v>
      </c>
      <c r="B1433">
        <v>83377</v>
      </c>
      <c r="C1433" t="s">
        <v>2054</v>
      </c>
      <c r="D1433" t="s">
        <v>273</v>
      </c>
      <c r="E1433" t="s">
        <v>6</v>
      </c>
      <c r="F1433">
        <v>7.98</v>
      </c>
      <c r="G1433">
        <v>7.87</v>
      </c>
      <c r="H1433" t="s">
        <v>493</v>
      </c>
      <c r="I1433">
        <v>41974</v>
      </c>
    </row>
    <row r="1434" spans="1:9" hidden="1">
      <c r="A1434" s="111" t="e">
        <f>COUNTIF(#REF!,'CPU (2)'!B1434)</f>
        <v>#REF!</v>
      </c>
      <c r="B1434">
        <v>72271</v>
      </c>
      <c r="C1434" t="s">
        <v>2055</v>
      </c>
      <c r="D1434" t="s">
        <v>273</v>
      </c>
      <c r="E1434" t="s">
        <v>6</v>
      </c>
      <c r="F1434">
        <v>7.93</v>
      </c>
      <c r="G1434">
        <v>7.38</v>
      </c>
      <c r="H1434" t="s">
        <v>493</v>
      </c>
      <c r="I1434">
        <v>41974</v>
      </c>
    </row>
    <row r="1435" spans="1:9" hidden="1">
      <c r="A1435" s="111" t="e">
        <f>COUNTIF(#REF!,'CPU (2)'!B1435)</f>
        <v>#REF!</v>
      </c>
      <c r="B1435">
        <v>72272</v>
      </c>
      <c r="C1435" t="s">
        <v>2056</v>
      </c>
      <c r="D1435" t="s">
        <v>273</v>
      </c>
      <c r="E1435" t="s">
        <v>6</v>
      </c>
      <c r="F1435">
        <v>8.42</v>
      </c>
      <c r="G1435">
        <v>7.87</v>
      </c>
      <c r="H1435" t="s">
        <v>493</v>
      </c>
      <c r="I1435">
        <v>41974</v>
      </c>
    </row>
    <row r="1436" spans="1:9" hidden="1">
      <c r="A1436" s="111" t="e">
        <f>COUNTIF(#REF!,'CPU (2)'!B1436)</f>
        <v>#REF!</v>
      </c>
      <c r="B1436">
        <v>89668</v>
      </c>
      <c r="C1436" t="s">
        <v>2057</v>
      </c>
      <c r="D1436" t="s">
        <v>606</v>
      </c>
      <c r="E1436" t="s">
        <v>6</v>
      </c>
      <c r="F1436">
        <v>18.11</v>
      </c>
      <c r="G1436">
        <v>17.86</v>
      </c>
      <c r="H1436" t="s">
        <v>493</v>
      </c>
      <c r="I1436">
        <v>41974</v>
      </c>
    </row>
    <row r="1437" spans="1:9" hidden="1">
      <c r="A1437" s="111" t="e">
        <f>COUNTIF(#REF!,'CPU (2)'!B1437)</f>
        <v>#REF!</v>
      </c>
      <c r="B1437">
        <v>41879</v>
      </c>
      <c r="C1437" t="s">
        <v>2058</v>
      </c>
      <c r="D1437" t="s">
        <v>251</v>
      </c>
      <c r="E1437" t="s">
        <v>492</v>
      </c>
      <c r="F1437">
        <v>0.11</v>
      </c>
      <c r="G1437">
        <v>0.11</v>
      </c>
      <c r="H1437" t="s">
        <v>493</v>
      </c>
      <c r="I1437">
        <v>41974</v>
      </c>
    </row>
    <row r="1438" spans="1:9" hidden="1">
      <c r="A1438" s="111" t="e">
        <f>COUNTIF(#REF!,'CPU (2)'!B1438)</f>
        <v>#REF!</v>
      </c>
      <c r="B1438" t="s">
        <v>2059</v>
      </c>
      <c r="C1438" t="s">
        <v>2060</v>
      </c>
      <c r="D1438" t="s">
        <v>604</v>
      </c>
      <c r="E1438" t="s">
        <v>6</v>
      </c>
      <c r="F1438">
        <v>425.84</v>
      </c>
      <c r="G1438">
        <v>422.33</v>
      </c>
      <c r="H1438" t="s">
        <v>493</v>
      </c>
      <c r="I1438">
        <v>41974</v>
      </c>
    </row>
    <row r="1439" spans="1:9" hidden="1">
      <c r="A1439" s="111" t="e">
        <f>COUNTIF(#REF!,'CPU (2)'!B1439)</f>
        <v>#REF!</v>
      </c>
      <c r="B1439">
        <v>71516</v>
      </c>
      <c r="C1439" t="s">
        <v>2061</v>
      </c>
      <c r="D1439" t="s">
        <v>246</v>
      </c>
      <c r="E1439" t="s">
        <v>6</v>
      </c>
      <c r="F1439">
        <v>390</v>
      </c>
      <c r="G1439">
        <v>390</v>
      </c>
      <c r="H1439" t="s">
        <v>493</v>
      </c>
      <c r="I1439">
        <v>41974</v>
      </c>
    </row>
    <row r="1440" spans="1:9" hidden="1">
      <c r="A1440" s="111" t="e">
        <f>COUNTIF(#REF!,'CPU (2)'!B1440)</f>
        <v>#REF!</v>
      </c>
      <c r="B1440" t="s">
        <v>2062</v>
      </c>
      <c r="C1440" t="s">
        <v>2063</v>
      </c>
      <c r="D1440" t="s">
        <v>632</v>
      </c>
      <c r="E1440" t="s">
        <v>207</v>
      </c>
      <c r="F1440">
        <v>71.400000000000006</v>
      </c>
      <c r="G1440">
        <v>69.17</v>
      </c>
      <c r="H1440" t="s">
        <v>493</v>
      </c>
      <c r="I1440">
        <v>41974</v>
      </c>
    </row>
    <row r="1441" spans="1:9" hidden="1">
      <c r="A1441" s="111" t="e">
        <f>COUNTIF(#REF!,'CPU (2)'!B1441)</f>
        <v>#REF!</v>
      </c>
      <c r="B1441">
        <v>72345</v>
      </c>
      <c r="C1441" t="s">
        <v>2064</v>
      </c>
      <c r="D1441" t="s">
        <v>273</v>
      </c>
      <c r="E1441" t="s">
        <v>6</v>
      </c>
      <c r="F1441">
        <v>1504.04</v>
      </c>
      <c r="G1441">
        <v>1490.67</v>
      </c>
      <c r="H1441" t="s">
        <v>493</v>
      </c>
      <c r="I1441">
        <v>41974</v>
      </c>
    </row>
    <row r="1442" spans="1:9" hidden="1">
      <c r="A1442" s="111" t="e">
        <f>COUNTIF(#REF!,'CPU (2)'!B1442)</f>
        <v>#REF!</v>
      </c>
      <c r="B1442">
        <v>72341</v>
      </c>
      <c r="C1442" t="s">
        <v>2065</v>
      </c>
      <c r="D1442" t="s">
        <v>273</v>
      </c>
      <c r="E1442" t="s">
        <v>6</v>
      </c>
      <c r="F1442">
        <v>227.11</v>
      </c>
      <c r="G1442">
        <v>217.8</v>
      </c>
      <c r="H1442" t="s">
        <v>493</v>
      </c>
      <c r="I1442">
        <v>41974</v>
      </c>
    </row>
    <row r="1443" spans="1:9" hidden="1">
      <c r="A1443" s="111" t="e">
        <f>COUNTIF(#REF!,'CPU (2)'!B1443)</f>
        <v>#REF!</v>
      </c>
      <c r="B1443">
        <v>72343</v>
      </c>
      <c r="C1443" t="s">
        <v>2066</v>
      </c>
      <c r="D1443" t="s">
        <v>273</v>
      </c>
      <c r="E1443" t="s">
        <v>6</v>
      </c>
      <c r="F1443">
        <v>287.75</v>
      </c>
      <c r="G1443">
        <v>277.08</v>
      </c>
      <c r="H1443" t="s">
        <v>493</v>
      </c>
      <c r="I1443">
        <v>41974</v>
      </c>
    </row>
    <row r="1444" spans="1:9" hidden="1">
      <c r="A1444" s="111" t="e">
        <f>COUNTIF(#REF!,'CPU (2)'!B1444)</f>
        <v>#REF!</v>
      </c>
      <c r="B1444">
        <v>72344</v>
      </c>
      <c r="C1444" t="s">
        <v>2067</v>
      </c>
      <c r="D1444" t="s">
        <v>273</v>
      </c>
      <c r="E1444" t="s">
        <v>6</v>
      </c>
      <c r="F1444">
        <v>548.38</v>
      </c>
      <c r="G1444">
        <v>536.91</v>
      </c>
      <c r="H1444" t="s">
        <v>493</v>
      </c>
      <c r="I1444">
        <v>41974</v>
      </c>
    </row>
    <row r="1445" spans="1:9" hidden="1">
      <c r="A1445" s="111" t="e">
        <f>COUNTIF(#REF!,'CPU (2)'!B1445)</f>
        <v>#REF!</v>
      </c>
      <c r="B1445">
        <v>72972</v>
      </c>
      <c r="C1445" t="s">
        <v>2068</v>
      </c>
      <c r="D1445" t="s">
        <v>251</v>
      </c>
      <c r="E1445" t="s">
        <v>492</v>
      </c>
      <c r="F1445">
        <v>0.65</v>
      </c>
      <c r="G1445">
        <v>0.57999999999999996</v>
      </c>
      <c r="H1445" t="s">
        <v>493</v>
      </c>
      <c r="I1445">
        <v>41974</v>
      </c>
    </row>
    <row r="1446" spans="1:9" hidden="1">
      <c r="A1446" s="111" t="e">
        <f>COUNTIF(#REF!,'CPU (2)'!B1446)</f>
        <v>#REF!</v>
      </c>
      <c r="B1446">
        <v>88479</v>
      </c>
      <c r="C1446" t="s">
        <v>2069</v>
      </c>
      <c r="D1446" t="s">
        <v>502</v>
      </c>
      <c r="E1446" t="s">
        <v>492</v>
      </c>
      <c r="F1446">
        <v>17.03</v>
      </c>
      <c r="G1446">
        <v>16.829999999999998</v>
      </c>
      <c r="H1446" t="s">
        <v>493</v>
      </c>
      <c r="I1446">
        <v>41974</v>
      </c>
    </row>
    <row r="1447" spans="1:9" hidden="1">
      <c r="A1447" s="111" t="e">
        <f>COUNTIF(#REF!,'CPU (2)'!B1447)</f>
        <v>#REF!</v>
      </c>
      <c r="B1447">
        <v>88480</v>
      </c>
      <c r="C1447" t="s">
        <v>2070</v>
      </c>
      <c r="D1447" t="s">
        <v>502</v>
      </c>
      <c r="E1447" t="s">
        <v>492</v>
      </c>
      <c r="F1447">
        <v>23.33</v>
      </c>
      <c r="G1447">
        <v>23.03</v>
      </c>
      <c r="H1447" t="s">
        <v>493</v>
      </c>
      <c r="I1447">
        <v>41974</v>
      </c>
    </row>
    <row r="1448" spans="1:9" hidden="1">
      <c r="A1448" s="111" t="e">
        <f>COUNTIF(#REF!,'CPU (2)'!B1448)</f>
        <v>#REF!</v>
      </c>
      <c r="B1448">
        <v>88481</v>
      </c>
      <c r="C1448" t="s">
        <v>2071</v>
      </c>
      <c r="D1448" t="s">
        <v>502</v>
      </c>
      <c r="E1448" t="s">
        <v>492</v>
      </c>
      <c r="F1448">
        <v>28.44</v>
      </c>
      <c r="G1448">
        <v>28.06</v>
      </c>
      <c r="H1448" t="s">
        <v>493</v>
      </c>
      <c r="I1448">
        <v>41974</v>
      </c>
    </row>
    <row r="1449" spans="1:9" hidden="1">
      <c r="A1449" s="111" t="e">
        <f>COUNTIF(#REF!,'CPU (2)'!B1449)</f>
        <v>#REF!</v>
      </c>
      <c r="B1449">
        <v>88473</v>
      </c>
      <c r="C1449" t="s">
        <v>2072</v>
      </c>
      <c r="D1449" t="s">
        <v>502</v>
      </c>
      <c r="E1449" t="s">
        <v>492</v>
      </c>
      <c r="F1449">
        <v>21.44</v>
      </c>
      <c r="G1449">
        <v>21.17</v>
      </c>
      <c r="H1449" t="s">
        <v>493</v>
      </c>
      <c r="I1449">
        <v>41974</v>
      </c>
    </row>
    <row r="1450" spans="1:9" hidden="1">
      <c r="A1450" s="111" t="e">
        <f>COUNTIF(#REF!,'CPU (2)'!B1450)</f>
        <v>#REF!</v>
      </c>
      <c r="B1450">
        <v>88474</v>
      </c>
      <c r="C1450" t="s">
        <v>2073</v>
      </c>
      <c r="D1450" t="s">
        <v>502</v>
      </c>
      <c r="E1450" t="s">
        <v>492</v>
      </c>
      <c r="F1450">
        <v>26.41</v>
      </c>
      <c r="G1450">
        <v>26.08</v>
      </c>
      <c r="H1450" t="s">
        <v>493</v>
      </c>
      <c r="I1450">
        <v>41974</v>
      </c>
    </row>
    <row r="1451" spans="1:9" hidden="1">
      <c r="A1451" s="111" t="e">
        <f>COUNTIF(#REF!,'CPU (2)'!B1451)</f>
        <v>#REF!</v>
      </c>
      <c r="B1451">
        <v>88475</v>
      </c>
      <c r="C1451" t="s">
        <v>2074</v>
      </c>
      <c r="D1451" t="s">
        <v>502</v>
      </c>
      <c r="E1451" t="s">
        <v>492</v>
      </c>
      <c r="F1451">
        <v>30.32</v>
      </c>
      <c r="G1451">
        <v>29.94</v>
      </c>
      <c r="H1451" t="s">
        <v>493</v>
      </c>
      <c r="I1451">
        <v>41974</v>
      </c>
    </row>
    <row r="1452" spans="1:9" hidden="1">
      <c r="A1452" s="111" t="e">
        <f>COUNTIF(#REF!,'CPU (2)'!B1452)</f>
        <v>#REF!</v>
      </c>
      <c r="B1452">
        <v>88476</v>
      </c>
      <c r="C1452" t="s">
        <v>2075</v>
      </c>
      <c r="D1452" t="s">
        <v>502</v>
      </c>
      <c r="E1452" t="s">
        <v>492</v>
      </c>
      <c r="F1452">
        <v>17.23</v>
      </c>
      <c r="G1452">
        <v>17.010000000000002</v>
      </c>
      <c r="H1452" t="s">
        <v>493</v>
      </c>
      <c r="I1452">
        <v>41974</v>
      </c>
    </row>
    <row r="1453" spans="1:9" hidden="1">
      <c r="A1453" s="111" t="e">
        <f>COUNTIF(#REF!,'CPU (2)'!B1453)</f>
        <v>#REF!</v>
      </c>
      <c r="B1453">
        <v>88477</v>
      </c>
      <c r="C1453" t="s">
        <v>2076</v>
      </c>
      <c r="D1453" t="s">
        <v>502</v>
      </c>
      <c r="E1453" t="s">
        <v>492</v>
      </c>
      <c r="F1453">
        <v>23.7</v>
      </c>
      <c r="G1453">
        <v>23.37</v>
      </c>
      <c r="H1453" t="s">
        <v>493</v>
      </c>
      <c r="I1453">
        <v>41974</v>
      </c>
    </row>
    <row r="1454" spans="1:9" hidden="1">
      <c r="A1454" s="111" t="e">
        <f>COUNTIF(#REF!,'CPU (2)'!B1454)</f>
        <v>#REF!</v>
      </c>
      <c r="B1454">
        <v>88478</v>
      </c>
      <c r="C1454" t="s">
        <v>2077</v>
      </c>
      <c r="D1454" t="s">
        <v>502</v>
      </c>
      <c r="E1454" t="s">
        <v>492</v>
      </c>
      <c r="F1454">
        <v>28.95</v>
      </c>
      <c r="G1454">
        <v>28.52</v>
      </c>
      <c r="H1454" t="s">
        <v>493</v>
      </c>
      <c r="I1454">
        <v>41974</v>
      </c>
    </row>
    <row r="1455" spans="1:9" hidden="1">
      <c r="A1455" s="111" t="e">
        <f>COUNTIF(#REF!,'CPU (2)'!B1455)</f>
        <v>#REF!</v>
      </c>
      <c r="B1455">
        <v>88470</v>
      </c>
      <c r="C1455" t="s">
        <v>2078</v>
      </c>
      <c r="D1455" t="s">
        <v>502</v>
      </c>
      <c r="E1455" t="s">
        <v>492</v>
      </c>
      <c r="F1455">
        <v>21.75</v>
      </c>
      <c r="G1455">
        <v>21.45</v>
      </c>
      <c r="H1455" t="s">
        <v>493</v>
      </c>
      <c r="I1455">
        <v>41974</v>
      </c>
    </row>
    <row r="1456" spans="1:9" hidden="1">
      <c r="A1456" s="111" t="e">
        <f>COUNTIF(#REF!,'CPU (2)'!B1456)</f>
        <v>#REF!</v>
      </c>
      <c r="B1456">
        <v>88471</v>
      </c>
      <c r="C1456" t="s">
        <v>2079</v>
      </c>
      <c r="D1456" t="s">
        <v>502</v>
      </c>
      <c r="E1456" t="s">
        <v>492</v>
      </c>
      <c r="F1456">
        <v>26.84</v>
      </c>
      <c r="G1456">
        <v>26.46</v>
      </c>
      <c r="H1456" t="s">
        <v>493</v>
      </c>
      <c r="I1456">
        <v>41974</v>
      </c>
    </row>
    <row r="1457" spans="1:9" hidden="1">
      <c r="A1457" s="111" t="e">
        <f>COUNTIF(#REF!,'CPU (2)'!B1457)</f>
        <v>#REF!</v>
      </c>
      <c r="B1457">
        <v>88472</v>
      </c>
      <c r="C1457" t="s">
        <v>2080</v>
      </c>
      <c r="D1457" t="s">
        <v>502</v>
      </c>
      <c r="E1457" t="s">
        <v>492</v>
      </c>
      <c r="F1457">
        <v>30.83</v>
      </c>
      <c r="G1457">
        <v>30.4</v>
      </c>
      <c r="H1457" t="s">
        <v>493</v>
      </c>
      <c r="I1457">
        <v>41974</v>
      </c>
    </row>
    <row r="1458" spans="1:9" hidden="1">
      <c r="A1458" s="111" t="e">
        <f>COUNTIF(#REF!,'CPU (2)'!B1458)</f>
        <v>#REF!</v>
      </c>
      <c r="B1458">
        <v>87759</v>
      </c>
      <c r="C1458" t="s">
        <v>2081</v>
      </c>
      <c r="D1458" t="s">
        <v>502</v>
      </c>
      <c r="E1458" t="s">
        <v>492</v>
      </c>
      <c r="F1458">
        <v>65.989999999999995</v>
      </c>
      <c r="G1458">
        <v>64.260000000000005</v>
      </c>
      <c r="H1458" t="s">
        <v>493</v>
      </c>
      <c r="I1458">
        <v>41974</v>
      </c>
    </row>
    <row r="1459" spans="1:9" hidden="1">
      <c r="A1459" s="111" t="e">
        <f>COUNTIF(#REF!,'CPU (2)'!B1459)</f>
        <v>#REF!</v>
      </c>
      <c r="B1459">
        <v>87764</v>
      </c>
      <c r="C1459" t="s">
        <v>2082</v>
      </c>
      <c r="D1459" t="s">
        <v>502</v>
      </c>
      <c r="E1459" t="s">
        <v>492</v>
      </c>
      <c r="F1459">
        <v>66.739999999999995</v>
      </c>
      <c r="G1459">
        <v>64.959999999999994</v>
      </c>
      <c r="H1459" t="s">
        <v>493</v>
      </c>
      <c r="I1459">
        <v>41974</v>
      </c>
    </row>
    <row r="1460" spans="1:9" hidden="1">
      <c r="A1460" s="111" t="e">
        <f>COUNTIF(#REF!,'CPU (2)'!B1460)</f>
        <v>#REF!</v>
      </c>
      <c r="B1460">
        <v>87769</v>
      </c>
      <c r="C1460" t="s">
        <v>2083</v>
      </c>
      <c r="D1460" t="s">
        <v>502</v>
      </c>
      <c r="E1460" t="s">
        <v>492</v>
      </c>
      <c r="F1460">
        <v>78.48</v>
      </c>
      <c r="G1460">
        <v>76.599999999999994</v>
      </c>
      <c r="H1460" t="s">
        <v>493</v>
      </c>
      <c r="I1460">
        <v>41974</v>
      </c>
    </row>
    <row r="1461" spans="1:9" hidden="1">
      <c r="A1461" s="111" t="e">
        <f>COUNTIF(#REF!,'CPU (2)'!B1461)</f>
        <v>#REF!</v>
      </c>
      <c r="B1461">
        <v>87774</v>
      </c>
      <c r="C1461" t="s">
        <v>2084</v>
      </c>
      <c r="D1461" t="s">
        <v>502</v>
      </c>
      <c r="E1461" t="s">
        <v>492</v>
      </c>
      <c r="F1461">
        <v>79.22</v>
      </c>
      <c r="G1461">
        <v>77.31</v>
      </c>
      <c r="H1461" t="s">
        <v>493</v>
      </c>
      <c r="I1461">
        <v>41974</v>
      </c>
    </row>
    <row r="1462" spans="1:9" hidden="1">
      <c r="A1462" s="111" t="e">
        <f>COUNTIF(#REF!,'CPU (2)'!B1462)</f>
        <v>#REF!</v>
      </c>
      <c r="B1462">
        <v>87739</v>
      </c>
      <c r="C1462" t="s">
        <v>2085</v>
      </c>
      <c r="D1462" t="s">
        <v>502</v>
      </c>
      <c r="E1462" t="s">
        <v>492</v>
      </c>
      <c r="F1462">
        <v>53.37</v>
      </c>
      <c r="G1462">
        <v>51.88</v>
      </c>
      <c r="H1462" t="s">
        <v>493</v>
      </c>
      <c r="I1462">
        <v>41974</v>
      </c>
    </row>
    <row r="1463" spans="1:9" hidden="1">
      <c r="A1463" s="111" t="e">
        <f>COUNTIF(#REF!,'CPU (2)'!B1463)</f>
        <v>#REF!</v>
      </c>
      <c r="B1463">
        <v>87744</v>
      </c>
      <c r="C1463" t="s">
        <v>2086</v>
      </c>
      <c r="D1463" t="s">
        <v>502</v>
      </c>
      <c r="E1463" t="s">
        <v>492</v>
      </c>
      <c r="F1463">
        <v>54.33</v>
      </c>
      <c r="G1463">
        <v>52.78</v>
      </c>
      <c r="H1463" t="s">
        <v>493</v>
      </c>
      <c r="I1463">
        <v>41974</v>
      </c>
    </row>
    <row r="1464" spans="1:9" hidden="1">
      <c r="A1464" s="111" t="e">
        <f>COUNTIF(#REF!,'CPU (2)'!B1464)</f>
        <v>#REF!</v>
      </c>
      <c r="B1464">
        <v>87749</v>
      </c>
      <c r="C1464" t="s">
        <v>2087</v>
      </c>
      <c r="D1464" t="s">
        <v>502</v>
      </c>
      <c r="E1464" t="s">
        <v>492</v>
      </c>
      <c r="F1464">
        <v>68.7</v>
      </c>
      <c r="G1464">
        <v>67.03</v>
      </c>
      <c r="H1464" t="s">
        <v>493</v>
      </c>
      <c r="I1464">
        <v>41974</v>
      </c>
    </row>
    <row r="1465" spans="1:9" hidden="1">
      <c r="A1465" s="111" t="e">
        <f>COUNTIF(#REF!,'CPU (2)'!B1465)</f>
        <v>#REF!</v>
      </c>
      <c r="B1465">
        <v>87754</v>
      </c>
      <c r="C1465" t="s">
        <v>2088</v>
      </c>
      <c r="D1465" t="s">
        <v>502</v>
      </c>
      <c r="E1465" t="s">
        <v>492</v>
      </c>
      <c r="F1465">
        <v>69.45</v>
      </c>
      <c r="G1465">
        <v>67.739999999999995</v>
      </c>
      <c r="H1465" t="s">
        <v>493</v>
      </c>
      <c r="I1465">
        <v>41974</v>
      </c>
    </row>
    <row r="1466" spans="1:9" hidden="1">
      <c r="A1466" s="111" t="e">
        <f>COUNTIF(#REF!,'CPU (2)'!B1466)</f>
        <v>#REF!</v>
      </c>
      <c r="B1466">
        <v>87654</v>
      </c>
      <c r="C1466" t="s">
        <v>2089</v>
      </c>
      <c r="D1466" t="s">
        <v>502</v>
      </c>
      <c r="E1466" t="s">
        <v>492</v>
      </c>
      <c r="F1466">
        <v>45.88</v>
      </c>
      <c r="G1466">
        <v>45.13</v>
      </c>
      <c r="H1466" t="s">
        <v>493</v>
      </c>
      <c r="I1466">
        <v>41974</v>
      </c>
    </row>
    <row r="1467" spans="1:9" hidden="1">
      <c r="A1467" s="111" t="e">
        <f>COUNTIF(#REF!,'CPU (2)'!B1467)</f>
        <v>#REF!</v>
      </c>
      <c r="B1467">
        <v>87649</v>
      </c>
      <c r="C1467" t="s">
        <v>2090</v>
      </c>
      <c r="D1467" t="s">
        <v>502</v>
      </c>
      <c r="E1467" t="s">
        <v>492</v>
      </c>
      <c r="F1467">
        <v>46.85</v>
      </c>
      <c r="G1467">
        <v>46.03</v>
      </c>
      <c r="H1467" t="s">
        <v>493</v>
      </c>
      <c r="I1467">
        <v>41974</v>
      </c>
    </row>
    <row r="1468" spans="1:9" hidden="1">
      <c r="A1468" s="111" t="e">
        <f>COUNTIF(#REF!,'CPU (2)'!B1468)</f>
        <v>#REF!</v>
      </c>
      <c r="B1468">
        <v>87664</v>
      </c>
      <c r="C1468" t="s">
        <v>2091</v>
      </c>
      <c r="D1468" t="s">
        <v>502</v>
      </c>
      <c r="E1468" t="s">
        <v>492</v>
      </c>
      <c r="F1468">
        <v>61</v>
      </c>
      <c r="G1468">
        <v>60.09</v>
      </c>
      <c r="H1468" t="s">
        <v>493</v>
      </c>
      <c r="I1468">
        <v>41974</v>
      </c>
    </row>
    <row r="1469" spans="1:9" hidden="1">
      <c r="A1469" s="111" t="e">
        <f>COUNTIF(#REF!,'CPU (2)'!B1469)</f>
        <v>#REF!</v>
      </c>
      <c r="B1469">
        <v>87659</v>
      </c>
      <c r="C1469" t="s">
        <v>2092</v>
      </c>
      <c r="D1469" t="s">
        <v>502</v>
      </c>
      <c r="E1469" t="s">
        <v>492</v>
      </c>
      <c r="F1469">
        <v>61.96</v>
      </c>
      <c r="G1469">
        <v>60.98</v>
      </c>
      <c r="H1469" t="s">
        <v>493</v>
      </c>
      <c r="I1469">
        <v>41974</v>
      </c>
    </row>
    <row r="1470" spans="1:9" hidden="1">
      <c r="A1470" s="111" t="e">
        <f>COUNTIF(#REF!,'CPU (2)'!B1470)</f>
        <v>#REF!</v>
      </c>
      <c r="B1470">
        <v>87674</v>
      </c>
      <c r="C1470" t="s">
        <v>2093</v>
      </c>
      <c r="D1470" t="s">
        <v>502</v>
      </c>
      <c r="E1470" t="s">
        <v>492</v>
      </c>
      <c r="F1470">
        <v>73.48</v>
      </c>
      <c r="G1470">
        <v>72.73</v>
      </c>
      <c r="H1470" t="s">
        <v>493</v>
      </c>
      <c r="I1470">
        <v>41974</v>
      </c>
    </row>
    <row r="1471" spans="1:9" hidden="1">
      <c r="A1471" s="111" t="e">
        <f>COUNTIF(#REF!,'CPU (2)'!B1471)</f>
        <v>#REF!</v>
      </c>
      <c r="B1471">
        <v>87669</v>
      </c>
      <c r="C1471" t="s">
        <v>2094</v>
      </c>
      <c r="D1471" t="s">
        <v>502</v>
      </c>
      <c r="E1471" t="s">
        <v>492</v>
      </c>
      <c r="F1471">
        <v>74.45</v>
      </c>
      <c r="G1471">
        <v>73.33</v>
      </c>
      <c r="H1471" t="s">
        <v>493</v>
      </c>
      <c r="I1471">
        <v>41974</v>
      </c>
    </row>
    <row r="1472" spans="1:9" hidden="1">
      <c r="A1472" s="111" t="e">
        <f>COUNTIF(#REF!,'CPU (2)'!B1472)</f>
        <v>#REF!</v>
      </c>
      <c r="B1472">
        <v>87714</v>
      </c>
      <c r="C1472" t="s">
        <v>2095</v>
      </c>
      <c r="D1472" t="s">
        <v>502</v>
      </c>
      <c r="E1472" t="s">
        <v>492</v>
      </c>
      <c r="F1472">
        <v>68.75</v>
      </c>
      <c r="G1472">
        <v>67.790000000000006</v>
      </c>
      <c r="H1472" t="s">
        <v>493</v>
      </c>
      <c r="I1472">
        <v>41974</v>
      </c>
    </row>
    <row r="1473" spans="1:9" hidden="1">
      <c r="A1473" s="111" t="e">
        <f>COUNTIF(#REF!,'CPU (2)'!B1473)</f>
        <v>#REF!</v>
      </c>
      <c r="B1473">
        <v>87709</v>
      </c>
      <c r="C1473" t="s">
        <v>2096</v>
      </c>
      <c r="D1473" t="s">
        <v>502</v>
      </c>
      <c r="E1473" t="s">
        <v>492</v>
      </c>
      <c r="F1473">
        <v>69.709999999999994</v>
      </c>
      <c r="G1473">
        <v>68.69</v>
      </c>
      <c r="H1473" t="s">
        <v>493</v>
      </c>
      <c r="I1473">
        <v>41974</v>
      </c>
    </row>
    <row r="1474" spans="1:9" hidden="1">
      <c r="A1474" s="111" t="e">
        <f>COUNTIF(#REF!,'CPU (2)'!B1474)</f>
        <v>#REF!</v>
      </c>
      <c r="B1474">
        <v>87724</v>
      </c>
      <c r="C1474" t="s">
        <v>2097</v>
      </c>
      <c r="D1474" t="s">
        <v>502</v>
      </c>
      <c r="E1474" t="s">
        <v>492</v>
      </c>
      <c r="F1474">
        <v>79.03</v>
      </c>
      <c r="G1474">
        <v>77.91</v>
      </c>
      <c r="H1474" t="s">
        <v>493</v>
      </c>
      <c r="I1474">
        <v>41974</v>
      </c>
    </row>
    <row r="1475" spans="1:9" hidden="1">
      <c r="A1475" s="111" t="e">
        <f>COUNTIF(#REF!,'CPU (2)'!B1475)</f>
        <v>#REF!</v>
      </c>
      <c r="B1475">
        <v>87719</v>
      </c>
      <c r="C1475" t="s">
        <v>2098</v>
      </c>
      <c r="D1475" t="s">
        <v>502</v>
      </c>
      <c r="E1475" t="s">
        <v>492</v>
      </c>
      <c r="F1475">
        <v>79.989999999999995</v>
      </c>
      <c r="G1475">
        <v>78.81</v>
      </c>
      <c r="H1475" t="s">
        <v>493</v>
      </c>
      <c r="I1475">
        <v>41974</v>
      </c>
    </row>
    <row r="1476" spans="1:9" hidden="1">
      <c r="A1476" s="111" t="e">
        <f>COUNTIF(#REF!,'CPU (2)'!B1476)</f>
        <v>#REF!</v>
      </c>
      <c r="B1476">
        <v>87734</v>
      </c>
      <c r="C1476" t="s">
        <v>2099</v>
      </c>
      <c r="D1476" t="s">
        <v>502</v>
      </c>
      <c r="E1476" t="s">
        <v>492</v>
      </c>
      <c r="F1476">
        <v>85.91</v>
      </c>
      <c r="G1476">
        <v>84.71</v>
      </c>
      <c r="H1476" t="s">
        <v>493</v>
      </c>
      <c r="I1476">
        <v>41974</v>
      </c>
    </row>
    <row r="1477" spans="1:9" hidden="1">
      <c r="A1477" s="111" t="e">
        <f>COUNTIF(#REF!,'CPU (2)'!B1477)</f>
        <v>#REF!</v>
      </c>
      <c r="B1477">
        <v>87729</v>
      </c>
      <c r="C1477" t="s">
        <v>2100</v>
      </c>
      <c r="D1477" t="s">
        <v>502</v>
      </c>
      <c r="E1477" t="s">
        <v>492</v>
      </c>
      <c r="F1477">
        <v>86.66</v>
      </c>
      <c r="G1477">
        <v>85.42</v>
      </c>
      <c r="H1477" t="s">
        <v>493</v>
      </c>
      <c r="I1477">
        <v>41974</v>
      </c>
    </row>
    <row r="1478" spans="1:9" hidden="1">
      <c r="A1478" s="111" t="e">
        <f>COUNTIF(#REF!,'CPU (2)'!B1478)</f>
        <v>#REF!</v>
      </c>
      <c r="B1478">
        <v>87624</v>
      </c>
      <c r="C1478" t="s">
        <v>2101</v>
      </c>
      <c r="D1478" t="s">
        <v>502</v>
      </c>
      <c r="E1478" t="s">
        <v>492</v>
      </c>
      <c r="F1478">
        <v>46.95</v>
      </c>
      <c r="G1478">
        <v>46.09</v>
      </c>
      <c r="H1478" t="s">
        <v>493</v>
      </c>
      <c r="I1478">
        <v>41974</v>
      </c>
    </row>
    <row r="1479" spans="1:9" hidden="1">
      <c r="A1479" s="111" t="e">
        <f>COUNTIF(#REF!,'CPU (2)'!B1479)</f>
        <v>#REF!</v>
      </c>
      <c r="B1479">
        <v>87075</v>
      </c>
      <c r="C1479" t="s">
        <v>2102</v>
      </c>
      <c r="D1479" t="s">
        <v>502</v>
      </c>
      <c r="E1479" t="s">
        <v>492</v>
      </c>
      <c r="F1479">
        <v>47.92</v>
      </c>
      <c r="G1479">
        <v>46.99</v>
      </c>
      <c r="H1479" t="s">
        <v>493</v>
      </c>
      <c r="I1479">
        <v>41974</v>
      </c>
    </row>
    <row r="1480" spans="1:9" hidden="1">
      <c r="A1480" s="111" t="e">
        <f>COUNTIF(#REF!,'CPU (2)'!B1480)</f>
        <v>#REF!</v>
      </c>
      <c r="B1480">
        <v>87634</v>
      </c>
      <c r="C1480" t="s">
        <v>2103</v>
      </c>
      <c r="D1480" t="s">
        <v>502</v>
      </c>
      <c r="E1480" t="s">
        <v>492</v>
      </c>
      <c r="F1480">
        <v>62.28</v>
      </c>
      <c r="G1480">
        <v>61.24</v>
      </c>
      <c r="H1480" t="s">
        <v>493</v>
      </c>
      <c r="I1480">
        <v>41974</v>
      </c>
    </row>
    <row r="1481" spans="1:9" hidden="1">
      <c r="A1481" s="111" t="e">
        <f>COUNTIF(#REF!,'CPU (2)'!B1481)</f>
        <v>#REF!</v>
      </c>
      <c r="B1481">
        <v>87629</v>
      </c>
      <c r="C1481" t="s">
        <v>2104</v>
      </c>
      <c r="D1481" t="s">
        <v>502</v>
      </c>
      <c r="E1481" t="s">
        <v>492</v>
      </c>
      <c r="F1481">
        <v>63.03</v>
      </c>
      <c r="G1481">
        <v>61.95</v>
      </c>
      <c r="H1481" t="s">
        <v>493</v>
      </c>
      <c r="I1481">
        <v>41974</v>
      </c>
    </row>
    <row r="1482" spans="1:9" hidden="1">
      <c r="A1482" s="111" t="e">
        <f>COUNTIF(#REF!,'CPU (2)'!B1482)</f>
        <v>#REF!</v>
      </c>
      <c r="B1482">
        <v>87644</v>
      </c>
      <c r="C1482" t="s">
        <v>2105</v>
      </c>
      <c r="D1482" t="s">
        <v>502</v>
      </c>
      <c r="E1482" t="s">
        <v>492</v>
      </c>
      <c r="F1482">
        <v>74.77</v>
      </c>
      <c r="G1482">
        <v>73.59</v>
      </c>
      <c r="H1482" t="s">
        <v>493</v>
      </c>
      <c r="I1482">
        <v>41974</v>
      </c>
    </row>
    <row r="1483" spans="1:9" hidden="1">
      <c r="A1483" s="111" t="e">
        <f>COUNTIF(#REF!,'CPU (2)'!B1483)</f>
        <v>#REF!</v>
      </c>
      <c r="B1483">
        <v>87639</v>
      </c>
      <c r="C1483" t="s">
        <v>2106</v>
      </c>
      <c r="D1483" t="s">
        <v>502</v>
      </c>
      <c r="E1483" t="s">
        <v>492</v>
      </c>
      <c r="F1483">
        <v>75.52</v>
      </c>
      <c r="G1483">
        <v>74.290000000000006</v>
      </c>
      <c r="H1483" t="s">
        <v>493</v>
      </c>
      <c r="I1483">
        <v>41974</v>
      </c>
    </row>
    <row r="1484" spans="1:9" hidden="1">
      <c r="A1484" s="111" t="e">
        <f>COUNTIF(#REF!,'CPU (2)'!B1484)</f>
        <v>#REF!</v>
      </c>
      <c r="B1484">
        <v>87684</v>
      </c>
      <c r="C1484" t="s">
        <v>2107</v>
      </c>
      <c r="D1484" t="s">
        <v>502</v>
      </c>
      <c r="E1484" t="s">
        <v>492</v>
      </c>
      <c r="F1484">
        <v>69.599999999999994</v>
      </c>
      <c r="G1484">
        <v>68.569999999999993</v>
      </c>
      <c r="H1484" t="s">
        <v>493</v>
      </c>
      <c r="I1484">
        <v>41974</v>
      </c>
    </row>
    <row r="1485" spans="1:9" hidden="1">
      <c r="A1485" s="111" t="e">
        <f>COUNTIF(#REF!,'CPU (2)'!B1485)</f>
        <v>#REF!</v>
      </c>
      <c r="B1485">
        <v>87679</v>
      </c>
      <c r="C1485" t="s">
        <v>2108</v>
      </c>
      <c r="D1485" t="s">
        <v>502</v>
      </c>
      <c r="E1485" t="s">
        <v>492</v>
      </c>
      <c r="F1485">
        <v>70.56</v>
      </c>
      <c r="G1485">
        <v>69.459999999999994</v>
      </c>
      <c r="H1485" t="s">
        <v>493</v>
      </c>
      <c r="I1485">
        <v>41974</v>
      </c>
    </row>
    <row r="1486" spans="1:9" hidden="1">
      <c r="A1486" s="111" t="e">
        <f>COUNTIF(#REF!,'CPU (2)'!B1486)</f>
        <v>#REF!</v>
      </c>
      <c r="B1486">
        <v>87694</v>
      </c>
      <c r="C1486" t="s">
        <v>2109</v>
      </c>
      <c r="D1486" t="s">
        <v>502</v>
      </c>
      <c r="E1486" t="s">
        <v>492</v>
      </c>
      <c r="F1486">
        <v>80.099999999999994</v>
      </c>
      <c r="G1486">
        <v>78.87</v>
      </c>
      <c r="H1486" t="s">
        <v>493</v>
      </c>
      <c r="I1486">
        <v>41974</v>
      </c>
    </row>
    <row r="1487" spans="1:9" hidden="1">
      <c r="A1487" s="111" t="e">
        <f>COUNTIF(#REF!,'CPU (2)'!B1487)</f>
        <v>#REF!</v>
      </c>
      <c r="B1487">
        <v>87689</v>
      </c>
      <c r="C1487" t="s">
        <v>2110</v>
      </c>
      <c r="D1487" t="s">
        <v>502</v>
      </c>
      <c r="E1487" t="s">
        <v>492</v>
      </c>
      <c r="F1487">
        <v>81.06</v>
      </c>
      <c r="G1487">
        <v>79.77</v>
      </c>
      <c r="H1487" t="s">
        <v>493</v>
      </c>
      <c r="I1487">
        <v>41974</v>
      </c>
    </row>
    <row r="1488" spans="1:9" hidden="1">
      <c r="A1488" s="111" t="e">
        <f>COUNTIF(#REF!,'CPU (2)'!B1488)</f>
        <v>#REF!</v>
      </c>
      <c r="B1488">
        <v>87704</v>
      </c>
      <c r="C1488" t="s">
        <v>2111</v>
      </c>
      <c r="D1488" t="s">
        <v>502</v>
      </c>
      <c r="E1488" t="s">
        <v>492</v>
      </c>
      <c r="F1488">
        <v>86.98</v>
      </c>
      <c r="G1488">
        <v>85.68</v>
      </c>
      <c r="H1488" t="s">
        <v>493</v>
      </c>
      <c r="I1488">
        <v>41974</v>
      </c>
    </row>
    <row r="1489" spans="1:9" hidden="1">
      <c r="A1489" s="111" t="e">
        <f>COUNTIF(#REF!,'CPU (2)'!B1489)</f>
        <v>#REF!</v>
      </c>
      <c r="B1489">
        <v>87699</v>
      </c>
      <c r="C1489" t="s">
        <v>2112</v>
      </c>
      <c r="D1489" t="s">
        <v>502</v>
      </c>
      <c r="E1489" t="s">
        <v>492</v>
      </c>
      <c r="F1489">
        <v>87.73</v>
      </c>
      <c r="G1489">
        <v>86.38</v>
      </c>
      <c r="H1489" t="s">
        <v>493</v>
      </c>
      <c r="I1489">
        <v>41974</v>
      </c>
    </row>
    <row r="1490" spans="1:9" hidden="1">
      <c r="A1490" s="111" t="e">
        <f>COUNTIF(#REF!,'CPU (2)'!B1490)</f>
        <v>#REF!</v>
      </c>
      <c r="B1490">
        <v>87758</v>
      </c>
      <c r="C1490" t="s">
        <v>2113</v>
      </c>
      <c r="D1490" t="s">
        <v>502</v>
      </c>
      <c r="E1490" t="s">
        <v>492</v>
      </c>
      <c r="F1490">
        <v>60.14</v>
      </c>
      <c r="G1490">
        <v>59.03</v>
      </c>
      <c r="H1490" t="s">
        <v>493</v>
      </c>
      <c r="I1490">
        <v>41974</v>
      </c>
    </row>
    <row r="1491" spans="1:9" hidden="1">
      <c r="A1491" s="111" t="e">
        <f>COUNTIF(#REF!,'CPU (2)'!B1491)</f>
        <v>#REF!</v>
      </c>
      <c r="B1491">
        <v>87763</v>
      </c>
      <c r="C1491" t="s">
        <v>2114</v>
      </c>
      <c r="D1491" t="s">
        <v>502</v>
      </c>
      <c r="E1491" t="s">
        <v>492</v>
      </c>
      <c r="F1491">
        <v>60.88</v>
      </c>
      <c r="G1491">
        <v>59.74</v>
      </c>
      <c r="H1491" t="s">
        <v>493</v>
      </c>
      <c r="I1491">
        <v>41974</v>
      </c>
    </row>
    <row r="1492" spans="1:9" hidden="1">
      <c r="A1492" s="111" t="e">
        <f>COUNTIF(#REF!,'CPU (2)'!B1492)</f>
        <v>#REF!</v>
      </c>
      <c r="B1492">
        <v>87768</v>
      </c>
      <c r="C1492" t="s">
        <v>2115</v>
      </c>
      <c r="D1492" t="s">
        <v>502</v>
      </c>
      <c r="E1492" t="s">
        <v>492</v>
      </c>
      <c r="F1492">
        <v>71.27</v>
      </c>
      <c r="G1492">
        <v>70.17</v>
      </c>
      <c r="H1492" t="s">
        <v>493</v>
      </c>
      <c r="I1492">
        <v>41974</v>
      </c>
    </row>
    <row r="1493" spans="1:9" hidden="1">
      <c r="A1493" s="111" t="e">
        <f>COUNTIF(#REF!,'CPU (2)'!B1493)</f>
        <v>#REF!</v>
      </c>
      <c r="B1493">
        <v>87773</v>
      </c>
      <c r="C1493" t="s">
        <v>2116</v>
      </c>
      <c r="D1493" t="s">
        <v>502</v>
      </c>
      <c r="E1493" t="s">
        <v>492</v>
      </c>
      <c r="F1493">
        <v>72.02</v>
      </c>
      <c r="G1493">
        <v>70.88</v>
      </c>
      <c r="H1493" t="s">
        <v>493</v>
      </c>
      <c r="I1493">
        <v>41974</v>
      </c>
    </row>
    <row r="1494" spans="1:9" hidden="1">
      <c r="A1494" s="111" t="e">
        <f>COUNTIF(#REF!,'CPU (2)'!B1494)</f>
        <v>#REF!</v>
      </c>
      <c r="B1494">
        <v>87738</v>
      </c>
      <c r="C1494" t="s">
        <v>2117</v>
      </c>
      <c r="D1494" t="s">
        <v>502</v>
      </c>
      <c r="E1494" t="s">
        <v>492</v>
      </c>
      <c r="F1494">
        <v>49.16</v>
      </c>
      <c r="G1494">
        <v>48.12</v>
      </c>
      <c r="H1494" t="s">
        <v>493</v>
      </c>
      <c r="I1494">
        <v>41974</v>
      </c>
    </row>
    <row r="1495" spans="1:9" hidden="1">
      <c r="A1495" s="111" t="e">
        <f>COUNTIF(#REF!,'CPU (2)'!B1495)</f>
        <v>#REF!</v>
      </c>
      <c r="B1495">
        <v>87743</v>
      </c>
      <c r="C1495" t="s">
        <v>2118</v>
      </c>
      <c r="D1495" t="s">
        <v>502</v>
      </c>
      <c r="E1495" t="s">
        <v>492</v>
      </c>
      <c r="F1495">
        <v>50.12</v>
      </c>
      <c r="G1495">
        <v>49.02</v>
      </c>
      <c r="H1495" t="s">
        <v>493</v>
      </c>
      <c r="I1495">
        <v>41974</v>
      </c>
    </row>
    <row r="1496" spans="1:9" hidden="1">
      <c r="A1496" s="111" t="e">
        <f>COUNTIF(#REF!,'CPU (2)'!B1496)</f>
        <v>#REF!</v>
      </c>
      <c r="B1496">
        <v>87748</v>
      </c>
      <c r="C1496" t="s">
        <v>2119</v>
      </c>
      <c r="D1496" t="s">
        <v>502</v>
      </c>
      <c r="E1496" t="s">
        <v>492</v>
      </c>
      <c r="F1496">
        <v>62.84</v>
      </c>
      <c r="G1496">
        <v>61.8</v>
      </c>
      <c r="H1496" t="s">
        <v>493</v>
      </c>
      <c r="I1496">
        <v>41974</v>
      </c>
    </row>
    <row r="1497" spans="1:9" hidden="1">
      <c r="A1497" s="111" t="e">
        <f>COUNTIF(#REF!,'CPU (2)'!B1497)</f>
        <v>#REF!</v>
      </c>
      <c r="B1497">
        <v>87753</v>
      </c>
      <c r="C1497" t="s">
        <v>2120</v>
      </c>
      <c r="D1497" t="s">
        <v>502</v>
      </c>
      <c r="E1497" t="s">
        <v>492</v>
      </c>
      <c r="F1497">
        <v>63.59</v>
      </c>
      <c r="G1497">
        <v>62.51</v>
      </c>
      <c r="H1497" t="s">
        <v>493</v>
      </c>
      <c r="I1497">
        <v>41974</v>
      </c>
    </row>
    <row r="1498" spans="1:9" hidden="1">
      <c r="A1498" s="111" t="e">
        <f>COUNTIF(#REF!,'CPU (2)'!B1498)</f>
        <v>#REF!</v>
      </c>
      <c r="B1498">
        <v>87653</v>
      </c>
      <c r="C1498" t="s">
        <v>2121</v>
      </c>
      <c r="D1498" t="s">
        <v>502</v>
      </c>
      <c r="E1498" t="s">
        <v>492</v>
      </c>
      <c r="F1498">
        <v>41.67</v>
      </c>
      <c r="G1498">
        <v>41.37</v>
      </c>
      <c r="H1498" t="s">
        <v>493</v>
      </c>
      <c r="I1498">
        <v>41974</v>
      </c>
    </row>
    <row r="1499" spans="1:9" hidden="1">
      <c r="A1499" s="111" t="e">
        <f>COUNTIF(#REF!,'CPU (2)'!B1499)</f>
        <v>#REF!</v>
      </c>
      <c r="B1499">
        <v>87648</v>
      </c>
      <c r="C1499" t="s">
        <v>2122</v>
      </c>
      <c r="D1499" t="s">
        <v>502</v>
      </c>
      <c r="E1499" t="s">
        <v>492</v>
      </c>
      <c r="F1499">
        <v>42.63</v>
      </c>
      <c r="G1499">
        <v>42.27</v>
      </c>
      <c r="H1499" t="s">
        <v>493</v>
      </c>
      <c r="I1499">
        <v>41974</v>
      </c>
    </row>
    <row r="1500" spans="1:9" hidden="1">
      <c r="A1500" s="111" t="e">
        <f>COUNTIF(#REF!,'CPU (2)'!B1500)</f>
        <v>#REF!</v>
      </c>
      <c r="B1500">
        <v>87663</v>
      </c>
      <c r="C1500" t="s">
        <v>2123</v>
      </c>
      <c r="D1500" t="s">
        <v>502</v>
      </c>
      <c r="E1500" t="s">
        <v>492</v>
      </c>
      <c r="F1500">
        <v>55.14</v>
      </c>
      <c r="G1500">
        <v>54.86</v>
      </c>
      <c r="H1500" t="s">
        <v>493</v>
      </c>
      <c r="I1500">
        <v>41974</v>
      </c>
    </row>
    <row r="1501" spans="1:9" hidden="1">
      <c r="A1501" s="111" t="e">
        <f>COUNTIF(#REF!,'CPU (2)'!B1501)</f>
        <v>#REF!</v>
      </c>
      <c r="B1501">
        <v>87658</v>
      </c>
      <c r="C1501" t="s">
        <v>2124</v>
      </c>
      <c r="D1501" t="s">
        <v>502</v>
      </c>
      <c r="E1501" t="s">
        <v>492</v>
      </c>
      <c r="F1501">
        <v>56.1</v>
      </c>
      <c r="G1501">
        <v>55.76</v>
      </c>
      <c r="H1501" t="s">
        <v>493</v>
      </c>
      <c r="I1501">
        <v>41974</v>
      </c>
    </row>
    <row r="1502" spans="1:9" hidden="1">
      <c r="A1502" s="111" t="e">
        <f>COUNTIF(#REF!,'CPU (2)'!B1502)</f>
        <v>#REF!</v>
      </c>
      <c r="B1502">
        <v>87673</v>
      </c>
      <c r="C1502" t="s">
        <v>2125</v>
      </c>
      <c r="D1502" t="s">
        <v>502</v>
      </c>
      <c r="E1502" t="s">
        <v>492</v>
      </c>
      <c r="F1502">
        <v>66.28</v>
      </c>
      <c r="G1502">
        <v>66</v>
      </c>
      <c r="H1502" t="s">
        <v>493</v>
      </c>
      <c r="I1502">
        <v>41974</v>
      </c>
    </row>
    <row r="1503" spans="1:9" hidden="1">
      <c r="A1503" s="111" t="e">
        <f>COUNTIF(#REF!,'CPU (2)'!B1503)</f>
        <v>#REF!</v>
      </c>
      <c r="B1503">
        <v>87668</v>
      </c>
      <c r="C1503" t="s">
        <v>2126</v>
      </c>
      <c r="D1503" t="s">
        <v>502</v>
      </c>
      <c r="E1503" t="s">
        <v>492</v>
      </c>
      <c r="F1503">
        <v>67.239999999999995</v>
      </c>
      <c r="G1503">
        <v>66.900000000000006</v>
      </c>
      <c r="H1503" t="s">
        <v>493</v>
      </c>
      <c r="I1503">
        <v>41974</v>
      </c>
    </row>
    <row r="1504" spans="1:9" hidden="1">
      <c r="A1504" s="111" t="e">
        <f>COUNTIF(#REF!,'CPU (2)'!B1504)</f>
        <v>#REF!</v>
      </c>
      <c r="B1504">
        <v>87713</v>
      </c>
      <c r="C1504" t="s">
        <v>2127</v>
      </c>
      <c r="D1504" t="s">
        <v>502</v>
      </c>
      <c r="E1504" t="s">
        <v>492</v>
      </c>
      <c r="F1504">
        <v>61.54</v>
      </c>
      <c r="G1504">
        <v>61.37</v>
      </c>
      <c r="H1504" t="s">
        <v>493</v>
      </c>
      <c r="I1504">
        <v>41974</v>
      </c>
    </row>
    <row r="1505" spans="1:9" hidden="1">
      <c r="A1505" s="111" t="e">
        <f>COUNTIF(#REF!,'CPU (2)'!B1505)</f>
        <v>#REF!</v>
      </c>
      <c r="B1505">
        <v>87708</v>
      </c>
      <c r="C1505" t="s">
        <v>2128</v>
      </c>
      <c r="D1505" t="s">
        <v>502</v>
      </c>
      <c r="E1505" t="s">
        <v>492</v>
      </c>
      <c r="F1505">
        <v>62.5</v>
      </c>
      <c r="G1505">
        <v>62.27</v>
      </c>
      <c r="H1505" t="s">
        <v>493</v>
      </c>
      <c r="I1505">
        <v>41974</v>
      </c>
    </row>
    <row r="1506" spans="1:9" hidden="1">
      <c r="A1506" s="111" t="e">
        <f>COUNTIF(#REF!,'CPU (2)'!B1506)</f>
        <v>#REF!</v>
      </c>
      <c r="B1506">
        <v>87723</v>
      </c>
      <c r="C1506" t="s">
        <v>2129</v>
      </c>
      <c r="D1506" t="s">
        <v>502</v>
      </c>
      <c r="E1506" t="s">
        <v>492</v>
      </c>
      <c r="F1506">
        <v>70.78</v>
      </c>
      <c r="G1506">
        <v>70.55</v>
      </c>
      <c r="H1506" t="s">
        <v>493</v>
      </c>
      <c r="I1506">
        <v>41974</v>
      </c>
    </row>
    <row r="1507" spans="1:9" hidden="1">
      <c r="A1507" s="111" t="e">
        <f>COUNTIF(#REF!,'CPU (2)'!B1507)</f>
        <v>#REF!</v>
      </c>
      <c r="B1507">
        <v>87718</v>
      </c>
      <c r="C1507" t="s">
        <v>2130</v>
      </c>
      <c r="D1507" t="s">
        <v>502</v>
      </c>
      <c r="E1507" t="s">
        <v>492</v>
      </c>
      <c r="F1507">
        <v>71.739999999999995</v>
      </c>
      <c r="G1507">
        <v>71.45</v>
      </c>
      <c r="H1507" t="s">
        <v>493</v>
      </c>
      <c r="I1507">
        <v>41974</v>
      </c>
    </row>
    <row r="1508" spans="1:9" hidden="1">
      <c r="A1508" s="111" t="e">
        <f>COUNTIF(#REF!,'CPU (2)'!B1508)</f>
        <v>#REF!</v>
      </c>
      <c r="B1508">
        <v>87733</v>
      </c>
      <c r="C1508" t="s">
        <v>2131</v>
      </c>
      <c r="D1508" t="s">
        <v>502</v>
      </c>
      <c r="E1508" t="s">
        <v>492</v>
      </c>
      <c r="F1508">
        <v>76.930000000000007</v>
      </c>
      <c r="G1508">
        <v>76.69</v>
      </c>
      <c r="H1508" t="s">
        <v>493</v>
      </c>
      <c r="I1508">
        <v>41974</v>
      </c>
    </row>
    <row r="1509" spans="1:9" hidden="1">
      <c r="A1509" s="111" t="e">
        <f>COUNTIF(#REF!,'CPU (2)'!B1509)</f>
        <v>#REF!</v>
      </c>
      <c r="B1509">
        <v>87728</v>
      </c>
      <c r="C1509" t="s">
        <v>2132</v>
      </c>
      <c r="D1509" t="s">
        <v>502</v>
      </c>
      <c r="E1509" t="s">
        <v>492</v>
      </c>
      <c r="F1509">
        <v>77.680000000000007</v>
      </c>
      <c r="G1509">
        <v>77.400000000000006</v>
      </c>
      <c r="H1509" t="s">
        <v>493</v>
      </c>
      <c r="I1509">
        <v>41974</v>
      </c>
    </row>
    <row r="1510" spans="1:9" hidden="1">
      <c r="A1510" s="111" t="e">
        <f>COUNTIF(#REF!,'CPU (2)'!B1510)</f>
        <v>#REF!</v>
      </c>
      <c r="B1510">
        <v>87623</v>
      </c>
      <c r="C1510" t="s">
        <v>2133</v>
      </c>
      <c r="D1510" t="s">
        <v>502</v>
      </c>
      <c r="E1510" t="s">
        <v>492</v>
      </c>
      <c r="F1510">
        <v>42.74</v>
      </c>
      <c r="G1510">
        <v>42.33</v>
      </c>
      <c r="H1510" t="s">
        <v>493</v>
      </c>
      <c r="I1510">
        <v>41974</v>
      </c>
    </row>
    <row r="1511" spans="1:9" hidden="1">
      <c r="A1511" s="111" t="e">
        <f>COUNTIF(#REF!,'CPU (2)'!B1511)</f>
        <v>#REF!</v>
      </c>
      <c r="B1511">
        <v>87074</v>
      </c>
      <c r="C1511" t="s">
        <v>2134</v>
      </c>
      <c r="D1511" t="s">
        <v>502</v>
      </c>
      <c r="E1511" t="s">
        <v>492</v>
      </c>
      <c r="F1511">
        <v>43.7</v>
      </c>
      <c r="G1511">
        <v>43.23</v>
      </c>
      <c r="H1511" t="s">
        <v>493</v>
      </c>
      <c r="I1511">
        <v>41974</v>
      </c>
    </row>
    <row r="1512" spans="1:9" hidden="1">
      <c r="A1512" s="111" t="e">
        <f>COUNTIF(#REF!,'CPU (2)'!B1512)</f>
        <v>#REF!</v>
      </c>
      <c r="B1512">
        <v>87633</v>
      </c>
      <c r="C1512" t="s">
        <v>2135</v>
      </c>
      <c r="D1512" t="s">
        <v>502</v>
      </c>
      <c r="E1512" t="s">
        <v>492</v>
      </c>
      <c r="F1512">
        <v>56.43</v>
      </c>
      <c r="G1512">
        <v>56.02</v>
      </c>
      <c r="H1512" t="s">
        <v>493</v>
      </c>
      <c r="I1512">
        <v>41974</v>
      </c>
    </row>
    <row r="1513" spans="1:9" hidden="1">
      <c r="A1513" s="111" t="e">
        <f>COUNTIF(#REF!,'CPU (2)'!B1513)</f>
        <v>#REF!</v>
      </c>
      <c r="B1513">
        <v>87628</v>
      </c>
      <c r="C1513" t="s">
        <v>2136</v>
      </c>
      <c r="D1513" t="s">
        <v>502</v>
      </c>
      <c r="E1513" t="s">
        <v>492</v>
      </c>
      <c r="F1513">
        <v>57.17</v>
      </c>
      <c r="G1513">
        <v>56.72</v>
      </c>
      <c r="H1513" t="s">
        <v>493</v>
      </c>
      <c r="I1513">
        <v>41974</v>
      </c>
    </row>
    <row r="1514" spans="1:9" hidden="1">
      <c r="A1514" s="111" t="e">
        <f>COUNTIF(#REF!,'CPU (2)'!B1514)</f>
        <v>#REF!</v>
      </c>
      <c r="B1514">
        <v>87643</v>
      </c>
      <c r="C1514" t="s">
        <v>2137</v>
      </c>
      <c r="D1514" t="s">
        <v>502</v>
      </c>
      <c r="E1514" t="s">
        <v>492</v>
      </c>
      <c r="F1514">
        <v>67.569999999999993</v>
      </c>
      <c r="G1514">
        <v>67.16</v>
      </c>
      <c r="H1514" t="s">
        <v>493</v>
      </c>
      <c r="I1514">
        <v>41974</v>
      </c>
    </row>
    <row r="1515" spans="1:9" hidden="1">
      <c r="A1515" s="111" t="e">
        <f>COUNTIF(#REF!,'CPU (2)'!B1515)</f>
        <v>#REF!</v>
      </c>
      <c r="B1515">
        <v>87638</v>
      </c>
      <c r="C1515" t="s">
        <v>2138</v>
      </c>
      <c r="D1515" t="s">
        <v>502</v>
      </c>
      <c r="E1515" t="s">
        <v>492</v>
      </c>
      <c r="F1515">
        <v>68.31</v>
      </c>
      <c r="G1515">
        <v>67.86</v>
      </c>
      <c r="H1515" t="s">
        <v>493</v>
      </c>
      <c r="I1515">
        <v>41974</v>
      </c>
    </row>
    <row r="1516" spans="1:9" hidden="1">
      <c r="A1516" s="111" t="e">
        <f>COUNTIF(#REF!,'CPU (2)'!B1516)</f>
        <v>#REF!</v>
      </c>
      <c r="B1516">
        <v>87683</v>
      </c>
      <c r="C1516" t="s">
        <v>2139</v>
      </c>
      <c r="D1516" t="s">
        <v>502</v>
      </c>
      <c r="E1516" t="s">
        <v>492</v>
      </c>
      <c r="F1516">
        <v>62.4</v>
      </c>
      <c r="G1516">
        <v>62.14</v>
      </c>
      <c r="H1516" t="s">
        <v>493</v>
      </c>
      <c r="I1516">
        <v>41974</v>
      </c>
    </row>
    <row r="1517" spans="1:9" hidden="1">
      <c r="A1517" s="111" t="e">
        <f>COUNTIF(#REF!,'CPU (2)'!B1517)</f>
        <v>#REF!</v>
      </c>
      <c r="B1517">
        <v>87678</v>
      </c>
      <c r="C1517" t="s">
        <v>2140</v>
      </c>
      <c r="D1517" t="s">
        <v>502</v>
      </c>
      <c r="E1517" t="s">
        <v>492</v>
      </c>
      <c r="F1517">
        <v>63.36</v>
      </c>
      <c r="G1517">
        <v>63.04</v>
      </c>
      <c r="H1517" t="s">
        <v>493</v>
      </c>
      <c r="I1517">
        <v>41974</v>
      </c>
    </row>
    <row r="1518" spans="1:9" hidden="1">
      <c r="A1518" s="111" t="e">
        <f>COUNTIF(#REF!,'CPU (2)'!B1518)</f>
        <v>#REF!</v>
      </c>
      <c r="B1518">
        <v>87693</v>
      </c>
      <c r="C1518" t="s">
        <v>2141</v>
      </c>
      <c r="D1518" t="s">
        <v>502</v>
      </c>
      <c r="E1518" t="s">
        <v>492</v>
      </c>
      <c r="F1518">
        <v>71.849999999999994</v>
      </c>
      <c r="G1518">
        <v>71.510000000000005</v>
      </c>
      <c r="H1518" t="s">
        <v>493</v>
      </c>
      <c r="I1518">
        <v>41974</v>
      </c>
    </row>
    <row r="1519" spans="1:9" hidden="1">
      <c r="A1519" s="111" t="e">
        <f>COUNTIF(#REF!,'CPU (2)'!B1519)</f>
        <v>#REF!</v>
      </c>
      <c r="B1519">
        <v>87688</v>
      </c>
      <c r="C1519" t="s">
        <v>2142</v>
      </c>
      <c r="D1519" t="s">
        <v>502</v>
      </c>
      <c r="E1519" t="s">
        <v>492</v>
      </c>
      <c r="F1519">
        <v>72.81</v>
      </c>
      <c r="G1519">
        <v>72.41</v>
      </c>
      <c r="H1519" t="s">
        <v>493</v>
      </c>
      <c r="I1519">
        <v>41974</v>
      </c>
    </row>
    <row r="1520" spans="1:9" hidden="1">
      <c r="A1520" s="111" t="e">
        <f>COUNTIF(#REF!,'CPU (2)'!B1520)</f>
        <v>#REF!</v>
      </c>
      <c r="B1520">
        <v>87703</v>
      </c>
      <c r="C1520" t="s">
        <v>2143</v>
      </c>
      <c r="D1520" t="s">
        <v>502</v>
      </c>
      <c r="E1520" t="s">
        <v>492</v>
      </c>
      <c r="F1520">
        <v>78</v>
      </c>
      <c r="G1520">
        <v>77.66</v>
      </c>
      <c r="H1520" t="s">
        <v>493</v>
      </c>
      <c r="I1520">
        <v>41974</v>
      </c>
    </row>
    <row r="1521" spans="1:9" hidden="1">
      <c r="A1521" s="111" t="e">
        <f>COUNTIF(#REF!,'CPU (2)'!B1521)</f>
        <v>#REF!</v>
      </c>
      <c r="B1521">
        <v>87698</v>
      </c>
      <c r="C1521" t="s">
        <v>2144</v>
      </c>
      <c r="D1521" t="s">
        <v>502</v>
      </c>
      <c r="E1521" t="s">
        <v>492</v>
      </c>
      <c r="F1521">
        <v>78.75</v>
      </c>
      <c r="G1521">
        <v>78.36</v>
      </c>
      <c r="H1521" t="s">
        <v>493</v>
      </c>
      <c r="I1521">
        <v>41974</v>
      </c>
    </row>
    <row r="1522" spans="1:9" hidden="1">
      <c r="A1522" s="111" t="e">
        <f>COUNTIF(#REF!,'CPU (2)'!B1522)</f>
        <v>#REF!</v>
      </c>
      <c r="B1522">
        <v>87757</v>
      </c>
      <c r="C1522" t="s">
        <v>2145</v>
      </c>
      <c r="D1522" t="s">
        <v>502</v>
      </c>
      <c r="E1522" t="s">
        <v>492</v>
      </c>
      <c r="F1522">
        <v>36.19</v>
      </c>
      <c r="G1522">
        <v>34.25</v>
      </c>
      <c r="H1522" t="s">
        <v>493</v>
      </c>
      <c r="I1522">
        <v>41974</v>
      </c>
    </row>
    <row r="1523" spans="1:9" hidden="1">
      <c r="A1523" s="111" t="e">
        <f>COUNTIF(#REF!,'CPU (2)'!B1523)</f>
        <v>#REF!</v>
      </c>
      <c r="B1523">
        <v>87762</v>
      </c>
      <c r="C1523" t="s">
        <v>2146</v>
      </c>
      <c r="D1523" t="s">
        <v>502</v>
      </c>
      <c r="E1523" t="s">
        <v>492</v>
      </c>
      <c r="F1523">
        <v>36.94</v>
      </c>
      <c r="G1523">
        <v>34.950000000000003</v>
      </c>
      <c r="H1523" t="s">
        <v>493</v>
      </c>
      <c r="I1523">
        <v>41974</v>
      </c>
    </row>
    <row r="1524" spans="1:9" hidden="1">
      <c r="A1524" s="111" t="e">
        <f>COUNTIF(#REF!,'CPU (2)'!B1524)</f>
        <v>#REF!</v>
      </c>
      <c r="B1524">
        <v>87767</v>
      </c>
      <c r="C1524" t="s">
        <v>2147</v>
      </c>
      <c r="D1524" t="s">
        <v>502</v>
      </c>
      <c r="E1524" t="s">
        <v>492</v>
      </c>
      <c r="F1524">
        <v>41.83</v>
      </c>
      <c r="G1524">
        <v>39.69</v>
      </c>
      <c r="H1524" t="s">
        <v>493</v>
      </c>
      <c r="I1524">
        <v>41974</v>
      </c>
    </row>
    <row r="1525" spans="1:9" hidden="1">
      <c r="A1525" s="111" t="e">
        <f>COUNTIF(#REF!,'CPU (2)'!B1525)</f>
        <v>#REF!</v>
      </c>
      <c r="B1525">
        <v>87772</v>
      </c>
      <c r="C1525" t="s">
        <v>2148</v>
      </c>
      <c r="D1525" t="s">
        <v>502</v>
      </c>
      <c r="E1525" t="s">
        <v>492</v>
      </c>
      <c r="F1525">
        <v>42.58</v>
      </c>
      <c r="G1525">
        <v>40.4</v>
      </c>
      <c r="H1525" t="s">
        <v>493</v>
      </c>
      <c r="I1525">
        <v>41974</v>
      </c>
    </row>
    <row r="1526" spans="1:9" hidden="1">
      <c r="A1526" s="111" t="e">
        <f>COUNTIF(#REF!,'CPU (2)'!B1526)</f>
        <v>#REF!</v>
      </c>
      <c r="B1526">
        <v>87737</v>
      </c>
      <c r="C1526" t="s">
        <v>2149</v>
      </c>
      <c r="D1526" t="s">
        <v>502</v>
      </c>
      <c r="E1526" t="s">
        <v>492</v>
      </c>
      <c r="F1526">
        <v>31.94</v>
      </c>
      <c r="G1526">
        <v>30.29</v>
      </c>
      <c r="H1526" t="s">
        <v>493</v>
      </c>
      <c r="I1526">
        <v>41974</v>
      </c>
    </row>
    <row r="1527" spans="1:9" hidden="1">
      <c r="A1527" s="111" t="e">
        <f>COUNTIF(#REF!,'CPU (2)'!B1527)</f>
        <v>#REF!</v>
      </c>
      <c r="B1527">
        <v>87742</v>
      </c>
      <c r="C1527" t="s">
        <v>2150</v>
      </c>
      <c r="D1527" t="s">
        <v>502</v>
      </c>
      <c r="E1527" t="s">
        <v>492</v>
      </c>
      <c r="F1527">
        <v>32.9</v>
      </c>
      <c r="G1527">
        <v>31.19</v>
      </c>
      <c r="H1527" t="s">
        <v>493</v>
      </c>
      <c r="I1527">
        <v>41974</v>
      </c>
    </row>
    <row r="1528" spans="1:9" hidden="1">
      <c r="A1528" s="111" t="e">
        <f>COUNTIF(#REF!,'CPU (2)'!B1528)</f>
        <v>#REF!</v>
      </c>
      <c r="B1528">
        <v>87747</v>
      </c>
      <c r="C1528" t="s">
        <v>2151</v>
      </c>
      <c r="D1528" t="s">
        <v>502</v>
      </c>
      <c r="E1528" t="s">
        <v>492</v>
      </c>
      <c r="F1528">
        <v>38.9</v>
      </c>
      <c r="G1528">
        <v>37.020000000000003</v>
      </c>
      <c r="H1528" t="s">
        <v>493</v>
      </c>
      <c r="I1528">
        <v>41974</v>
      </c>
    </row>
    <row r="1529" spans="1:9" hidden="1">
      <c r="A1529" s="111" t="e">
        <f>COUNTIF(#REF!,'CPU (2)'!B1529)</f>
        <v>#REF!</v>
      </c>
      <c r="B1529">
        <v>87752</v>
      </c>
      <c r="C1529" t="s">
        <v>2152</v>
      </c>
      <c r="D1529" t="s">
        <v>502</v>
      </c>
      <c r="E1529" t="s">
        <v>492</v>
      </c>
      <c r="F1529">
        <v>39.65</v>
      </c>
      <c r="G1529">
        <v>37.72</v>
      </c>
      <c r="H1529" t="s">
        <v>493</v>
      </c>
      <c r="I1529">
        <v>41974</v>
      </c>
    </row>
    <row r="1530" spans="1:9" hidden="1">
      <c r="A1530" s="111" t="e">
        <f>COUNTIF(#REF!,'CPU (2)'!B1530)</f>
        <v>#REF!</v>
      </c>
      <c r="B1530">
        <v>87652</v>
      </c>
      <c r="C1530" t="s">
        <v>2153</v>
      </c>
      <c r="D1530" t="s">
        <v>502</v>
      </c>
      <c r="E1530" t="s">
        <v>492</v>
      </c>
      <c r="F1530">
        <v>24.45</v>
      </c>
      <c r="G1530">
        <v>23.54</v>
      </c>
      <c r="H1530" t="s">
        <v>493</v>
      </c>
      <c r="I1530">
        <v>41974</v>
      </c>
    </row>
    <row r="1531" spans="1:9" hidden="1">
      <c r="A1531" s="111" t="e">
        <f>COUNTIF(#REF!,'CPU (2)'!B1531)</f>
        <v>#REF!</v>
      </c>
      <c r="B1531">
        <v>87647</v>
      </c>
      <c r="C1531" t="s">
        <v>2154</v>
      </c>
      <c r="D1531" t="s">
        <v>502</v>
      </c>
      <c r="E1531" t="s">
        <v>492</v>
      </c>
      <c r="F1531">
        <v>25.41</v>
      </c>
      <c r="G1531">
        <v>24.44</v>
      </c>
      <c r="H1531" t="s">
        <v>493</v>
      </c>
      <c r="I1531">
        <v>41974</v>
      </c>
    </row>
    <row r="1532" spans="1:9" hidden="1">
      <c r="A1532" s="111" t="e">
        <f>COUNTIF(#REF!,'CPU (2)'!B1532)</f>
        <v>#REF!</v>
      </c>
      <c r="B1532">
        <v>87662</v>
      </c>
      <c r="C1532" t="s">
        <v>2155</v>
      </c>
      <c r="D1532" t="s">
        <v>502</v>
      </c>
      <c r="E1532" t="s">
        <v>492</v>
      </c>
      <c r="F1532">
        <v>31.2</v>
      </c>
      <c r="G1532">
        <v>30.07</v>
      </c>
      <c r="H1532" t="s">
        <v>493</v>
      </c>
      <c r="I1532">
        <v>41974</v>
      </c>
    </row>
    <row r="1533" spans="1:9" hidden="1">
      <c r="A1533" s="111" t="e">
        <f>COUNTIF(#REF!,'CPU (2)'!B1533)</f>
        <v>#REF!</v>
      </c>
      <c r="B1533">
        <v>87657</v>
      </c>
      <c r="C1533" t="s">
        <v>2156</v>
      </c>
      <c r="D1533" t="s">
        <v>502</v>
      </c>
      <c r="E1533" t="s">
        <v>492</v>
      </c>
      <c r="F1533">
        <v>32.159999999999997</v>
      </c>
      <c r="G1533">
        <v>30.97</v>
      </c>
      <c r="H1533" t="s">
        <v>493</v>
      </c>
      <c r="I1533">
        <v>41974</v>
      </c>
    </row>
    <row r="1534" spans="1:9" hidden="1">
      <c r="A1534" s="111" t="e">
        <f>COUNTIF(#REF!,'CPU (2)'!B1534)</f>
        <v>#REF!</v>
      </c>
      <c r="B1534">
        <v>87672</v>
      </c>
      <c r="C1534" t="s">
        <v>2157</v>
      </c>
      <c r="D1534" t="s">
        <v>502</v>
      </c>
      <c r="E1534" t="s">
        <v>492</v>
      </c>
      <c r="F1534">
        <v>36.840000000000003</v>
      </c>
      <c r="G1534">
        <v>35.520000000000003</v>
      </c>
      <c r="H1534" t="s">
        <v>493</v>
      </c>
      <c r="I1534">
        <v>41974</v>
      </c>
    </row>
    <row r="1535" spans="1:9" hidden="1">
      <c r="A1535" s="111" t="e">
        <f>COUNTIF(#REF!,'CPU (2)'!B1535)</f>
        <v>#REF!</v>
      </c>
      <c r="B1535">
        <v>87667</v>
      </c>
      <c r="C1535" t="s">
        <v>2158</v>
      </c>
      <c r="D1535" t="s">
        <v>502</v>
      </c>
      <c r="E1535" t="s">
        <v>492</v>
      </c>
      <c r="F1535">
        <v>37.799999999999997</v>
      </c>
      <c r="G1535">
        <v>36.42</v>
      </c>
      <c r="H1535" t="s">
        <v>493</v>
      </c>
      <c r="I1535">
        <v>41974</v>
      </c>
    </row>
    <row r="1536" spans="1:9" hidden="1">
      <c r="A1536" s="111" t="e">
        <f>COUNTIF(#REF!,'CPU (2)'!B1536)</f>
        <v>#REF!</v>
      </c>
      <c r="B1536">
        <v>87712</v>
      </c>
      <c r="C1536" t="s">
        <v>2159</v>
      </c>
      <c r="D1536" t="s">
        <v>502</v>
      </c>
      <c r="E1536" t="s">
        <v>492</v>
      </c>
      <c r="F1536">
        <v>32.1</v>
      </c>
      <c r="G1536">
        <v>30.89</v>
      </c>
      <c r="H1536" t="s">
        <v>493</v>
      </c>
      <c r="I1536">
        <v>41974</v>
      </c>
    </row>
    <row r="1537" spans="1:9" hidden="1">
      <c r="A1537" s="111" t="e">
        <f>COUNTIF(#REF!,'CPU (2)'!B1537)</f>
        <v>#REF!</v>
      </c>
      <c r="B1537">
        <v>87707</v>
      </c>
      <c r="C1537" t="s">
        <v>2160</v>
      </c>
      <c r="D1537" t="s">
        <v>502</v>
      </c>
      <c r="E1537" t="s">
        <v>492</v>
      </c>
      <c r="F1537">
        <v>33.06</v>
      </c>
      <c r="G1537">
        <v>31.79</v>
      </c>
      <c r="H1537" t="s">
        <v>493</v>
      </c>
      <c r="I1537">
        <v>41974</v>
      </c>
    </row>
    <row r="1538" spans="1:9" hidden="1">
      <c r="A1538" s="111" t="e">
        <f>COUNTIF(#REF!,'CPU (2)'!B1538)</f>
        <v>#REF!</v>
      </c>
      <c r="B1538">
        <v>87722</v>
      </c>
      <c r="C1538" t="s">
        <v>2161</v>
      </c>
      <c r="D1538" t="s">
        <v>502</v>
      </c>
      <c r="E1538" t="s">
        <v>492</v>
      </c>
      <c r="F1538">
        <v>37.049999999999997</v>
      </c>
      <c r="G1538">
        <v>35.64</v>
      </c>
      <c r="H1538" t="s">
        <v>493</v>
      </c>
      <c r="I1538">
        <v>41974</v>
      </c>
    </row>
    <row r="1539" spans="1:9" hidden="1">
      <c r="A1539" s="111" t="e">
        <f>COUNTIF(#REF!,'CPU (2)'!B1539)</f>
        <v>#REF!</v>
      </c>
      <c r="B1539">
        <v>87717</v>
      </c>
      <c r="C1539" t="s">
        <v>2162</v>
      </c>
      <c r="D1539" t="s">
        <v>502</v>
      </c>
      <c r="E1539" t="s">
        <v>492</v>
      </c>
      <c r="F1539">
        <v>38.020000000000003</v>
      </c>
      <c r="G1539">
        <v>36.54</v>
      </c>
      <c r="H1539" t="s">
        <v>493</v>
      </c>
      <c r="I1539">
        <v>41974</v>
      </c>
    </row>
    <row r="1540" spans="1:9" hidden="1">
      <c r="A1540" s="111" t="e">
        <f>COUNTIF(#REF!,'CPU (2)'!B1540)</f>
        <v>#REF!</v>
      </c>
      <c r="B1540">
        <v>88469</v>
      </c>
      <c r="C1540" t="s">
        <v>2163</v>
      </c>
      <c r="D1540" t="s">
        <v>502</v>
      </c>
      <c r="E1540" t="s">
        <v>492</v>
      </c>
      <c r="F1540">
        <v>40.21</v>
      </c>
      <c r="G1540">
        <v>38.68</v>
      </c>
      <c r="H1540" t="s">
        <v>493</v>
      </c>
      <c r="I1540">
        <v>41974</v>
      </c>
    </row>
    <row r="1541" spans="1:9" hidden="1">
      <c r="A1541" s="111" t="e">
        <f>COUNTIF(#REF!,'CPU (2)'!B1541)</f>
        <v>#REF!</v>
      </c>
      <c r="B1541">
        <v>87727</v>
      </c>
      <c r="C1541" t="s">
        <v>2164</v>
      </c>
      <c r="D1541" t="s">
        <v>502</v>
      </c>
      <c r="E1541" t="s">
        <v>492</v>
      </c>
      <c r="F1541">
        <v>40.96</v>
      </c>
      <c r="G1541">
        <v>39.39</v>
      </c>
      <c r="H1541" t="s">
        <v>493</v>
      </c>
      <c r="I1541">
        <v>41974</v>
      </c>
    </row>
    <row r="1542" spans="1:9" hidden="1">
      <c r="A1542" s="111" t="e">
        <f>COUNTIF(#REF!,'CPU (2)'!B1542)</f>
        <v>#REF!</v>
      </c>
      <c r="B1542">
        <v>87622</v>
      </c>
      <c r="C1542" t="s">
        <v>2165</v>
      </c>
      <c r="D1542" t="s">
        <v>502</v>
      </c>
      <c r="E1542" t="s">
        <v>492</v>
      </c>
      <c r="F1542">
        <v>25.52</v>
      </c>
      <c r="G1542">
        <v>24.51</v>
      </c>
      <c r="H1542" t="s">
        <v>493</v>
      </c>
      <c r="I1542">
        <v>41974</v>
      </c>
    </row>
    <row r="1543" spans="1:9" hidden="1">
      <c r="A1543" s="111" t="e">
        <f>COUNTIF(#REF!,'CPU (2)'!B1543)</f>
        <v>#REF!</v>
      </c>
      <c r="B1543">
        <v>87073</v>
      </c>
      <c r="C1543" t="s">
        <v>2166</v>
      </c>
      <c r="D1543" t="s">
        <v>502</v>
      </c>
      <c r="E1543" t="s">
        <v>492</v>
      </c>
      <c r="F1543">
        <v>26.48</v>
      </c>
      <c r="G1543">
        <v>25.41</v>
      </c>
      <c r="H1543" t="s">
        <v>493</v>
      </c>
      <c r="I1543">
        <v>41974</v>
      </c>
    </row>
    <row r="1544" spans="1:9" hidden="1">
      <c r="A1544" s="111" t="e">
        <f>COUNTIF(#REF!,'CPU (2)'!B1544)</f>
        <v>#REF!</v>
      </c>
      <c r="B1544">
        <v>87632</v>
      </c>
      <c r="C1544" t="s">
        <v>2167</v>
      </c>
      <c r="D1544" t="s">
        <v>502</v>
      </c>
      <c r="E1544" t="s">
        <v>492</v>
      </c>
      <c r="F1544">
        <v>32.479999999999997</v>
      </c>
      <c r="G1544">
        <v>31.23</v>
      </c>
      <c r="H1544" t="s">
        <v>493</v>
      </c>
      <c r="I1544">
        <v>41974</v>
      </c>
    </row>
    <row r="1545" spans="1:9" hidden="1">
      <c r="A1545" s="111" t="e">
        <f>COUNTIF(#REF!,'CPU (2)'!B1545)</f>
        <v>#REF!</v>
      </c>
      <c r="B1545">
        <v>87627</v>
      </c>
      <c r="C1545" t="s">
        <v>2168</v>
      </c>
      <c r="D1545" t="s">
        <v>502</v>
      </c>
      <c r="E1545" t="s">
        <v>492</v>
      </c>
      <c r="F1545">
        <v>33.229999999999997</v>
      </c>
      <c r="G1545">
        <v>31.94</v>
      </c>
      <c r="H1545" t="s">
        <v>493</v>
      </c>
      <c r="I1545">
        <v>41974</v>
      </c>
    </row>
    <row r="1546" spans="1:9" hidden="1">
      <c r="A1546" s="111" t="e">
        <f>COUNTIF(#REF!,'CPU (2)'!B1546)</f>
        <v>#REF!</v>
      </c>
      <c r="B1546">
        <v>87642</v>
      </c>
      <c r="C1546" t="s">
        <v>2169</v>
      </c>
      <c r="D1546" t="s">
        <v>502</v>
      </c>
      <c r="E1546" t="s">
        <v>492</v>
      </c>
      <c r="F1546">
        <v>38.119999999999997</v>
      </c>
      <c r="G1546">
        <v>36.68</v>
      </c>
      <c r="H1546" t="s">
        <v>493</v>
      </c>
      <c r="I1546">
        <v>41974</v>
      </c>
    </row>
    <row r="1547" spans="1:9" hidden="1">
      <c r="A1547" s="111" t="e">
        <f>COUNTIF(#REF!,'CPU (2)'!B1547)</f>
        <v>#REF!</v>
      </c>
      <c r="B1547">
        <v>87637</v>
      </c>
      <c r="C1547" t="s">
        <v>2170</v>
      </c>
      <c r="D1547" t="s">
        <v>502</v>
      </c>
      <c r="E1547" t="s">
        <v>492</v>
      </c>
      <c r="F1547">
        <v>38.869999999999997</v>
      </c>
      <c r="G1547">
        <v>37.380000000000003</v>
      </c>
      <c r="H1547" t="s">
        <v>493</v>
      </c>
      <c r="I1547">
        <v>41974</v>
      </c>
    </row>
    <row r="1548" spans="1:9" hidden="1">
      <c r="A1548" s="111" t="e">
        <f>COUNTIF(#REF!,'CPU (2)'!B1548)</f>
        <v>#REF!</v>
      </c>
      <c r="B1548">
        <v>87682</v>
      </c>
      <c r="C1548" t="s">
        <v>2171</v>
      </c>
      <c r="D1548" t="s">
        <v>502</v>
      </c>
      <c r="E1548" t="s">
        <v>492</v>
      </c>
      <c r="F1548">
        <v>32.950000000000003</v>
      </c>
      <c r="G1548">
        <v>31.66</v>
      </c>
      <c r="H1548" t="s">
        <v>493</v>
      </c>
      <c r="I1548">
        <v>41974</v>
      </c>
    </row>
    <row r="1549" spans="1:9" hidden="1">
      <c r="A1549" s="111" t="e">
        <f>COUNTIF(#REF!,'CPU (2)'!B1549)</f>
        <v>#REF!</v>
      </c>
      <c r="B1549">
        <v>87677</v>
      </c>
      <c r="C1549" t="s">
        <v>2172</v>
      </c>
      <c r="D1549" t="s">
        <v>502</v>
      </c>
      <c r="E1549" t="s">
        <v>492</v>
      </c>
      <c r="F1549">
        <v>33.92</v>
      </c>
      <c r="G1549">
        <v>32.56</v>
      </c>
      <c r="H1549" t="s">
        <v>493</v>
      </c>
      <c r="I1549">
        <v>41974</v>
      </c>
    </row>
    <row r="1550" spans="1:9" hidden="1">
      <c r="A1550" s="111" t="e">
        <f>COUNTIF(#REF!,'CPU (2)'!B1550)</f>
        <v>#REF!</v>
      </c>
      <c r="B1550">
        <v>87692</v>
      </c>
      <c r="C1550" t="s">
        <v>2173</v>
      </c>
      <c r="D1550" t="s">
        <v>502</v>
      </c>
      <c r="E1550" t="s">
        <v>492</v>
      </c>
      <c r="F1550">
        <v>38.119999999999997</v>
      </c>
      <c r="G1550">
        <v>36.6</v>
      </c>
      <c r="H1550" t="s">
        <v>493</v>
      </c>
      <c r="I1550">
        <v>41974</v>
      </c>
    </row>
    <row r="1551" spans="1:9" hidden="1">
      <c r="A1551" s="111" t="e">
        <f>COUNTIF(#REF!,'CPU (2)'!B1551)</f>
        <v>#REF!</v>
      </c>
      <c r="B1551">
        <v>87687</v>
      </c>
      <c r="C1551" t="s">
        <v>2174</v>
      </c>
      <c r="D1551" t="s">
        <v>502</v>
      </c>
      <c r="E1551" t="s">
        <v>492</v>
      </c>
      <c r="F1551">
        <v>39.090000000000003</v>
      </c>
      <c r="G1551">
        <v>37.5</v>
      </c>
      <c r="H1551" t="s">
        <v>493</v>
      </c>
      <c r="I1551">
        <v>41974</v>
      </c>
    </row>
    <row r="1552" spans="1:9" hidden="1">
      <c r="A1552" s="111" t="e">
        <f>COUNTIF(#REF!,'CPU (2)'!B1552)</f>
        <v>#REF!</v>
      </c>
      <c r="B1552">
        <v>87702</v>
      </c>
      <c r="C1552" t="s">
        <v>2175</v>
      </c>
      <c r="D1552" t="s">
        <v>502</v>
      </c>
      <c r="E1552" t="s">
        <v>492</v>
      </c>
      <c r="F1552">
        <v>41.28</v>
      </c>
      <c r="G1552">
        <v>39.65</v>
      </c>
      <c r="H1552" t="s">
        <v>493</v>
      </c>
      <c r="I1552">
        <v>41974</v>
      </c>
    </row>
    <row r="1553" spans="1:9" hidden="1">
      <c r="A1553" s="111" t="e">
        <f>COUNTIF(#REF!,'CPU (2)'!B1553)</f>
        <v>#REF!</v>
      </c>
      <c r="B1553">
        <v>87697</v>
      </c>
      <c r="C1553" t="s">
        <v>2176</v>
      </c>
      <c r="D1553" t="s">
        <v>502</v>
      </c>
      <c r="E1553" t="s">
        <v>492</v>
      </c>
      <c r="F1553">
        <v>42.02</v>
      </c>
      <c r="G1553">
        <v>40.35</v>
      </c>
      <c r="H1553" t="s">
        <v>493</v>
      </c>
      <c r="I1553">
        <v>41974</v>
      </c>
    </row>
    <row r="1554" spans="1:9" hidden="1">
      <c r="A1554" s="111" t="e">
        <f>COUNTIF(#REF!,'CPU (2)'!B1554)</f>
        <v>#REF!</v>
      </c>
      <c r="B1554">
        <v>87755</v>
      </c>
      <c r="C1554" t="s">
        <v>2177</v>
      </c>
      <c r="D1554" t="s">
        <v>502</v>
      </c>
      <c r="E1554" t="s">
        <v>492</v>
      </c>
      <c r="F1554">
        <v>33.28</v>
      </c>
      <c r="G1554">
        <v>31.62</v>
      </c>
      <c r="H1554" t="s">
        <v>493</v>
      </c>
      <c r="I1554">
        <v>41974</v>
      </c>
    </row>
    <row r="1555" spans="1:9" hidden="1">
      <c r="A1555" s="111" t="e">
        <f>COUNTIF(#REF!,'CPU (2)'!B1555)</f>
        <v>#REF!</v>
      </c>
      <c r="B1555">
        <v>87760</v>
      </c>
      <c r="C1555" t="s">
        <v>2178</v>
      </c>
      <c r="D1555" t="s">
        <v>502</v>
      </c>
      <c r="E1555" t="s">
        <v>492</v>
      </c>
      <c r="F1555">
        <v>34.03</v>
      </c>
      <c r="G1555">
        <v>32.33</v>
      </c>
      <c r="H1555" t="s">
        <v>493</v>
      </c>
      <c r="I1555">
        <v>41974</v>
      </c>
    </row>
    <row r="1556" spans="1:9" hidden="1">
      <c r="A1556" s="111" t="e">
        <f>COUNTIF(#REF!,'CPU (2)'!B1556)</f>
        <v>#REF!</v>
      </c>
      <c r="B1556">
        <v>87765</v>
      </c>
      <c r="C1556" t="s">
        <v>2179</v>
      </c>
      <c r="D1556" t="s">
        <v>502</v>
      </c>
      <c r="E1556" t="s">
        <v>492</v>
      </c>
      <c r="F1556">
        <v>38.25</v>
      </c>
      <c r="G1556">
        <v>36.47</v>
      </c>
      <c r="H1556" t="s">
        <v>493</v>
      </c>
      <c r="I1556">
        <v>41974</v>
      </c>
    </row>
    <row r="1557" spans="1:9" hidden="1">
      <c r="A1557" s="111" t="e">
        <f>COUNTIF(#REF!,'CPU (2)'!B1557)</f>
        <v>#REF!</v>
      </c>
      <c r="B1557">
        <v>87770</v>
      </c>
      <c r="C1557" t="s">
        <v>2180</v>
      </c>
      <c r="D1557" t="s">
        <v>502</v>
      </c>
      <c r="E1557" t="s">
        <v>492</v>
      </c>
      <c r="F1557">
        <v>39</v>
      </c>
      <c r="G1557">
        <v>37.18</v>
      </c>
      <c r="H1557" t="s">
        <v>493</v>
      </c>
      <c r="I1557">
        <v>41974</v>
      </c>
    </row>
    <row r="1558" spans="1:9" hidden="1">
      <c r="A1558" s="111" t="e">
        <f>COUNTIF(#REF!,'CPU (2)'!B1558)</f>
        <v>#REF!</v>
      </c>
      <c r="B1558">
        <v>87735</v>
      </c>
      <c r="C1558" t="s">
        <v>2181</v>
      </c>
      <c r="D1558" t="s">
        <v>502</v>
      </c>
      <c r="E1558" t="s">
        <v>492</v>
      </c>
      <c r="F1558">
        <v>29.84</v>
      </c>
      <c r="G1558">
        <v>28.41</v>
      </c>
      <c r="H1558" t="s">
        <v>493</v>
      </c>
      <c r="I1558">
        <v>41974</v>
      </c>
    </row>
    <row r="1559" spans="1:9" hidden="1">
      <c r="A1559" s="111" t="e">
        <f>COUNTIF(#REF!,'CPU (2)'!B1559)</f>
        <v>#REF!</v>
      </c>
      <c r="B1559">
        <v>87740</v>
      </c>
      <c r="C1559" t="s">
        <v>2182</v>
      </c>
      <c r="D1559" t="s">
        <v>502</v>
      </c>
      <c r="E1559" t="s">
        <v>492</v>
      </c>
      <c r="F1559">
        <v>30.81</v>
      </c>
      <c r="G1559">
        <v>29.31</v>
      </c>
      <c r="H1559" t="s">
        <v>493</v>
      </c>
      <c r="I1559">
        <v>41974</v>
      </c>
    </row>
    <row r="1560" spans="1:9" hidden="1">
      <c r="A1560" s="111" t="e">
        <f>COUNTIF(#REF!,'CPU (2)'!B1560)</f>
        <v>#REF!</v>
      </c>
      <c r="B1560">
        <v>87745</v>
      </c>
      <c r="C1560" t="s">
        <v>2183</v>
      </c>
      <c r="D1560" t="s">
        <v>502</v>
      </c>
      <c r="E1560" t="s">
        <v>492</v>
      </c>
      <c r="F1560">
        <v>35.99</v>
      </c>
      <c r="G1560">
        <v>34.39</v>
      </c>
      <c r="H1560" t="s">
        <v>493</v>
      </c>
      <c r="I1560">
        <v>41974</v>
      </c>
    </row>
    <row r="1561" spans="1:9" hidden="1">
      <c r="A1561" s="111" t="e">
        <f>COUNTIF(#REF!,'CPU (2)'!B1561)</f>
        <v>#REF!</v>
      </c>
      <c r="B1561">
        <v>87750</v>
      </c>
      <c r="C1561" t="s">
        <v>2184</v>
      </c>
      <c r="D1561" t="s">
        <v>502</v>
      </c>
      <c r="E1561" t="s">
        <v>492</v>
      </c>
      <c r="F1561">
        <v>36.74</v>
      </c>
      <c r="G1561">
        <v>35.1</v>
      </c>
      <c r="H1561" t="s">
        <v>493</v>
      </c>
      <c r="I1561">
        <v>41974</v>
      </c>
    </row>
    <row r="1562" spans="1:9" hidden="1">
      <c r="A1562" s="111" t="e">
        <f>COUNTIF(#REF!,'CPU (2)'!B1562)</f>
        <v>#REF!</v>
      </c>
      <c r="B1562">
        <v>87650</v>
      </c>
      <c r="C1562" t="s">
        <v>2185</v>
      </c>
      <c r="D1562" t="s">
        <v>502</v>
      </c>
      <c r="E1562" t="s">
        <v>492</v>
      </c>
      <c r="F1562">
        <v>22.36</v>
      </c>
      <c r="G1562">
        <v>21.66</v>
      </c>
      <c r="H1562" t="s">
        <v>493</v>
      </c>
      <c r="I1562">
        <v>41974</v>
      </c>
    </row>
    <row r="1563" spans="1:9" hidden="1">
      <c r="A1563" s="111" t="e">
        <f>COUNTIF(#REF!,'CPU (2)'!B1563)</f>
        <v>#REF!</v>
      </c>
      <c r="B1563">
        <v>87645</v>
      </c>
      <c r="C1563" t="s">
        <v>2186</v>
      </c>
      <c r="D1563" t="s">
        <v>502</v>
      </c>
      <c r="E1563" t="s">
        <v>492</v>
      </c>
      <c r="F1563">
        <v>23.32</v>
      </c>
      <c r="G1563">
        <v>22.55</v>
      </c>
      <c r="H1563" t="s">
        <v>493</v>
      </c>
      <c r="I1563">
        <v>41974</v>
      </c>
    </row>
    <row r="1564" spans="1:9" hidden="1">
      <c r="A1564" s="111" t="e">
        <f>COUNTIF(#REF!,'CPU (2)'!B1564)</f>
        <v>#REF!</v>
      </c>
      <c r="B1564">
        <v>87660</v>
      </c>
      <c r="C1564" t="s">
        <v>2187</v>
      </c>
      <c r="D1564" t="s">
        <v>502</v>
      </c>
      <c r="E1564" t="s">
        <v>492</v>
      </c>
      <c r="F1564">
        <v>28.29</v>
      </c>
      <c r="G1564">
        <v>27.45</v>
      </c>
      <c r="H1564" t="s">
        <v>493</v>
      </c>
      <c r="I1564">
        <v>41974</v>
      </c>
    </row>
    <row r="1565" spans="1:9" hidden="1">
      <c r="A1565" s="111" t="e">
        <f>COUNTIF(#REF!,'CPU (2)'!B1565)</f>
        <v>#REF!</v>
      </c>
      <c r="B1565">
        <v>87655</v>
      </c>
      <c r="C1565" t="s">
        <v>2188</v>
      </c>
      <c r="D1565" t="s">
        <v>502</v>
      </c>
      <c r="E1565" t="s">
        <v>492</v>
      </c>
      <c r="F1565">
        <v>29.25</v>
      </c>
      <c r="G1565">
        <v>28.35</v>
      </c>
      <c r="H1565" t="s">
        <v>493</v>
      </c>
      <c r="I1565">
        <v>41974</v>
      </c>
    </row>
    <row r="1566" spans="1:9" hidden="1">
      <c r="A1566" s="111" t="e">
        <f>COUNTIF(#REF!,'CPU (2)'!B1566)</f>
        <v>#REF!</v>
      </c>
      <c r="B1566">
        <v>87670</v>
      </c>
      <c r="C1566" t="s">
        <v>2189</v>
      </c>
      <c r="D1566" t="s">
        <v>502</v>
      </c>
      <c r="E1566" t="s">
        <v>492</v>
      </c>
      <c r="F1566">
        <v>33.26</v>
      </c>
      <c r="G1566">
        <v>32.299999999999997</v>
      </c>
      <c r="H1566" t="s">
        <v>493</v>
      </c>
      <c r="I1566">
        <v>41974</v>
      </c>
    </row>
    <row r="1567" spans="1:9" hidden="1">
      <c r="A1567" s="111" t="e">
        <f>COUNTIF(#REF!,'CPU (2)'!B1567)</f>
        <v>#REF!</v>
      </c>
      <c r="B1567">
        <v>87665</v>
      </c>
      <c r="C1567" t="s">
        <v>2190</v>
      </c>
      <c r="D1567" t="s">
        <v>502</v>
      </c>
      <c r="E1567" t="s">
        <v>492</v>
      </c>
      <c r="F1567">
        <v>33.86</v>
      </c>
      <c r="G1567">
        <v>32.86</v>
      </c>
      <c r="H1567" t="s">
        <v>493</v>
      </c>
      <c r="I1567">
        <v>41974</v>
      </c>
    </row>
    <row r="1568" spans="1:9" hidden="1">
      <c r="A1568" s="111" t="e">
        <f>COUNTIF(#REF!,'CPU (2)'!B1568)</f>
        <v>#REF!</v>
      </c>
      <c r="B1568">
        <v>87710</v>
      </c>
      <c r="C1568" t="s">
        <v>2191</v>
      </c>
      <c r="D1568" t="s">
        <v>502</v>
      </c>
      <c r="E1568" t="s">
        <v>492</v>
      </c>
      <c r="F1568">
        <v>28.52</v>
      </c>
      <c r="G1568">
        <v>27.66</v>
      </c>
      <c r="H1568" t="s">
        <v>493</v>
      </c>
      <c r="I1568">
        <v>41974</v>
      </c>
    </row>
    <row r="1569" spans="1:9" hidden="1">
      <c r="A1569" s="111" t="e">
        <f>COUNTIF(#REF!,'CPU (2)'!B1569)</f>
        <v>#REF!</v>
      </c>
      <c r="B1569">
        <v>87705</v>
      </c>
      <c r="C1569" t="s">
        <v>2192</v>
      </c>
      <c r="D1569" t="s">
        <v>502</v>
      </c>
      <c r="E1569" t="s">
        <v>492</v>
      </c>
      <c r="F1569">
        <v>29.48</v>
      </c>
      <c r="G1569">
        <v>28.56</v>
      </c>
      <c r="H1569" t="s">
        <v>493</v>
      </c>
      <c r="I1569">
        <v>41974</v>
      </c>
    </row>
    <row r="1570" spans="1:9" hidden="1">
      <c r="A1570" s="111" t="e">
        <f>COUNTIF(#REF!,'CPU (2)'!B1570)</f>
        <v>#REF!</v>
      </c>
      <c r="B1570">
        <v>87720</v>
      </c>
      <c r="C1570" t="s">
        <v>2193</v>
      </c>
      <c r="D1570" t="s">
        <v>502</v>
      </c>
      <c r="E1570" t="s">
        <v>492</v>
      </c>
      <c r="F1570">
        <v>32.96</v>
      </c>
      <c r="G1570">
        <v>31.95</v>
      </c>
      <c r="H1570" t="s">
        <v>493</v>
      </c>
      <c r="I1570">
        <v>41974</v>
      </c>
    </row>
    <row r="1571" spans="1:9" hidden="1">
      <c r="A1571" s="111" t="e">
        <f>COUNTIF(#REF!,'CPU (2)'!B1571)</f>
        <v>#REF!</v>
      </c>
      <c r="B1571">
        <v>87715</v>
      </c>
      <c r="C1571" t="s">
        <v>2194</v>
      </c>
      <c r="D1571" t="s">
        <v>502</v>
      </c>
      <c r="E1571" t="s">
        <v>492</v>
      </c>
      <c r="F1571">
        <v>33.92</v>
      </c>
      <c r="G1571">
        <v>32.840000000000003</v>
      </c>
      <c r="H1571" t="s">
        <v>493</v>
      </c>
      <c r="I1571">
        <v>41974</v>
      </c>
    </row>
    <row r="1572" spans="1:9" hidden="1">
      <c r="A1572" s="111" t="e">
        <f>COUNTIF(#REF!,'CPU (2)'!B1572)</f>
        <v>#REF!</v>
      </c>
      <c r="B1572">
        <v>87730</v>
      </c>
      <c r="C1572" t="s">
        <v>2195</v>
      </c>
      <c r="D1572" t="s">
        <v>502</v>
      </c>
      <c r="E1572" t="s">
        <v>492</v>
      </c>
      <c r="F1572">
        <v>35.75</v>
      </c>
      <c r="G1572">
        <v>34.659999999999997</v>
      </c>
      <c r="H1572" t="s">
        <v>493</v>
      </c>
      <c r="I1572">
        <v>41974</v>
      </c>
    </row>
    <row r="1573" spans="1:9" hidden="1">
      <c r="A1573" s="111" t="e">
        <f>COUNTIF(#REF!,'CPU (2)'!B1573)</f>
        <v>#REF!</v>
      </c>
      <c r="B1573">
        <v>87725</v>
      </c>
      <c r="C1573" t="s">
        <v>2196</v>
      </c>
      <c r="D1573" t="s">
        <v>502</v>
      </c>
      <c r="E1573" t="s">
        <v>492</v>
      </c>
      <c r="F1573">
        <v>36.5</v>
      </c>
      <c r="G1573">
        <v>35.36</v>
      </c>
      <c r="H1573" t="s">
        <v>493</v>
      </c>
      <c r="I1573">
        <v>41974</v>
      </c>
    </row>
    <row r="1574" spans="1:9" hidden="1">
      <c r="A1574" s="111" t="e">
        <f>COUNTIF(#REF!,'CPU (2)'!B1574)</f>
        <v>#REF!</v>
      </c>
      <c r="B1574">
        <v>87620</v>
      </c>
      <c r="C1574" t="s">
        <v>2197</v>
      </c>
      <c r="D1574" t="s">
        <v>502</v>
      </c>
      <c r="E1574" t="s">
        <v>492</v>
      </c>
      <c r="F1574">
        <v>23.43</v>
      </c>
      <c r="G1574">
        <v>22.62</v>
      </c>
      <c r="H1574" t="s">
        <v>493</v>
      </c>
      <c r="I1574">
        <v>41974</v>
      </c>
    </row>
    <row r="1575" spans="1:9" hidden="1">
      <c r="A1575" s="111" t="e">
        <f>COUNTIF(#REF!,'CPU (2)'!B1575)</f>
        <v>#REF!</v>
      </c>
      <c r="B1575">
        <v>87071</v>
      </c>
      <c r="C1575" t="s">
        <v>2198</v>
      </c>
      <c r="D1575" t="s">
        <v>502</v>
      </c>
      <c r="E1575" t="s">
        <v>492</v>
      </c>
      <c r="F1575">
        <v>24.39</v>
      </c>
      <c r="G1575">
        <v>23.52</v>
      </c>
      <c r="H1575" t="s">
        <v>493</v>
      </c>
      <c r="I1575">
        <v>41974</v>
      </c>
    </row>
    <row r="1576" spans="1:9" hidden="1">
      <c r="A1576" s="111" t="e">
        <f>COUNTIF(#REF!,'CPU (2)'!B1576)</f>
        <v>#REF!</v>
      </c>
      <c r="B1576">
        <v>87630</v>
      </c>
      <c r="C1576" t="s">
        <v>2199</v>
      </c>
      <c r="D1576" t="s">
        <v>502</v>
      </c>
      <c r="E1576" t="s">
        <v>492</v>
      </c>
      <c r="F1576">
        <v>29.57</v>
      </c>
      <c r="G1576">
        <v>28.61</v>
      </c>
      <c r="H1576" t="s">
        <v>493</v>
      </c>
      <c r="I1576">
        <v>41974</v>
      </c>
    </row>
    <row r="1577" spans="1:9" hidden="1">
      <c r="A1577" s="111" t="e">
        <f>COUNTIF(#REF!,'CPU (2)'!B1577)</f>
        <v>#REF!</v>
      </c>
      <c r="B1577">
        <v>87625</v>
      </c>
      <c r="C1577" t="s">
        <v>2200</v>
      </c>
      <c r="D1577" t="s">
        <v>502</v>
      </c>
      <c r="E1577" t="s">
        <v>492</v>
      </c>
      <c r="F1577">
        <v>30.32</v>
      </c>
      <c r="G1577">
        <v>29.31</v>
      </c>
      <c r="H1577" t="s">
        <v>493</v>
      </c>
      <c r="I1577">
        <v>41974</v>
      </c>
    </row>
    <row r="1578" spans="1:9" hidden="1">
      <c r="A1578" s="111" t="e">
        <f>COUNTIF(#REF!,'CPU (2)'!B1578)</f>
        <v>#REF!</v>
      </c>
      <c r="B1578">
        <v>87640</v>
      </c>
      <c r="C1578" t="s">
        <v>2201</v>
      </c>
      <c r="D1578" t="s">
        <v>502</v>
      </c>
      <c r="E1578" t="s">
        <v>492</v>
      </c>
      <c r="F1578">
        <v>34.54</v>
      </c>
      <c r="G1578">
        <v>33.450000000000003</v>
      </c>
      <c r="H1578" t="s">
        <v>493</v>
      </c>
      <c r="I1578">
        <v>41974</v>
      </c>
    </row>
    <row r="1579" spans="1:9" hidden="1">
      <c r="A1579" s="111" t="e">
        <f>COUNTIF(#REF!,'CPU (2)'!B1579)</f>
        <v>#REF!</v>
      </c>
      <c r="B1579">
        <v>87635</v>
      </c>
      <c r="C1579" t="s">
        <v>2202</v>
      </c>
      <c r="D1579" t="s">
        <v>502</v>
      </c>
      <c r="E1579" t="s">
        <v>492</v>
      </c>
      <c r="F1579">
        <v>35.29</v>
      </c>
      <c r="G1579">
        <v>34.159999999999997</v>
      </c>
      <c r="H1579" t="s">
        <v>493</v>
      </c>
      <c r="I1579">
        <v>41974</v>
      </c>
    </row>
    <row r="1580" spans="1:9" hidden="1">
      <c r="A1580" s="111" t="e">
        <f>COUNTIF(#REF!,'CPU (2)'!B1580)</f>
        <v>#REF!</v>
      </c>
      <c r="B1580">
        <v>87680</v>
      </c>
      <c r="C1580" t="s">
        <v>2203</v>
      </c>
      <c r="D1580" t="s">
        <v>502</v>
      </c>
      <c r="E1580" t="s">
        <v>492</v>
      </c>
      <c r="F1580">
        <v>29.38</v>
      </c>
      <c r="G1580">
        <v>28.43</v>
      </c>
      <c r="H1580" t="s">
        <v>493</v>
      </c>
      <c r="I1580">
        <v>41974</v>
      </c>
    </row>
    <row r="1581" spans="1:9" hidden="1">
      <c r="A1581" s="111" t="e">
        <f>COUNTIF(#REF!,'CPU (2)'!B1581)</f>
        <v>#REF!</v>
      </c>
      <c r="B1581">
        <v>87675</v>
      </c>
      <c r="C1581" t="s">
        <v>2204</v>
      </c>
      <c r="D1581" t="s">
        <v>502</v>
      </c>
      <c r="E1581" t="s">
        <v>492</v>
      </c>
      <c r="F1581">
        <v>30.34</v>
      </c>
      <c r="G1581">
        <v>29.33</v>
      </c>
      <c r="H1581" t="s">
        <v>493</v>
      </c>
      <c r="I1581">
        <v>41974</v>
      </c>
    </row>
    <row r="1582" spans="1:9" hidden="1">
      <c r="A1582" s="111" t="e">
        <f>COUNTIF(#REF!,'CPU (2)'!B1582)</f>
        <v>#REF!</v>
      </c>
      <c r="B1582">
        <v>87690</v>
      </c>
      <c r="C1582" t="s">
        <v>2205</v>
      </c>
      <c r="D1582" t="s">
        <v>502</v>
      </c>
      <c r="E1582" t="s">
        <v>492</v>
      </c>
      <c r="F1582">
        <v>34.03</v>
      </c>
      <c r="G1582">
        <v>32.909999999999997</v>
      </c>
      <c r="H1582" t="s">
        <v>493</v>
      </c>
      <c r="I1582">
        <v>41974</v>
      </c>
    </row>
    <row r="1583" spans="1:9" hidden="1">
      <c r="A1583" s="111" t="e">
        <f>COUNTIF(#REF!,'CPU (2)'!B1583)</f>
        <v>#REF!</v>
      </c>
      <c r="B1583">
        <v>87685</v>
      </c>
      <c r="C1583" t="s">
        <v>2206</v>
      </c>
      <c r="D1583" t="s">
        <v>502</v>
      </c>
      <c r="E1583" t="s">
        <v>492</v>
      </c>
      <c r="F1583">
        <v>34.99</v>
      </c>
      <c r="G1583">
        <v>33.81</v>
      </c>
      <c r="H1583" t="s">
        <v>493</v>
      </c>
      <c r="I1583">
        <v>41974</v>
      </c>
    </row>
    <row r="1584" spans="1:9" hidden="1">
      <c r="A1584" s="111" t="e">
        <f>COUNTIF(#REF!,'CPU (2)'!B1584)</f>
        <v>#REF!</v>
      </c>
      <c r="B1584">
        <v>87700</v>
      </c>
      <c r="C1584" t="s">
        <v>2207</v>
      </c>
      <c r="D1584" t="s">
        <v>502</v>
      </c>
      <c r="E1584" t="s">
        <v>492</v>
      </c>
      <c r="F1584">
        <v>36.82</v>
      </c>
      <c r="G1584">
        <v>35.619999999999997</v>
      </c>
      <c r="H1584" t="s">
        <v>493</v>
      </c>
      <c r="I1584">
        <v>41974</v>
      </c>
    </row>
    <row r="1585" spans="1:9" hidden="1">
      <c r="A1585" s="111" t="e">
        <f>COUNTIF(#REF!,'CPU (2)'!B1585)</f>
        <v>#REF!</v>
      </c>
      <c r="B1585">
        <v>87695</v>
      </c>
      <c r="C1585" t="s">
        <v>2208</v>
      </c>
      <c r="D1585" t="s">
        <v>502</v>
      </c>
      <c r="E1585" t="s">
        <v>492</v>
      </c>
      <c r="F1585">
        <v>37.56</v>
      </c>
      <c r="G1585">
        <v>36.33</v>
      </c>
      <c r="H1585" t="s">
        <v>493</v>
      </c>
      <c r="I1585">
        <v>41974</v>
      </c>
    </row>
    <row r="1586" spans="1:9" hidden="1">
      <c r="A1586" s="111" t="e">
        <f>COUNTIF(#REF!,'CPU (2)'!B1586)</f>
        <v>#REF!</v>
      </c>
      <c r="B1586">
        <v>87756</v>
      </c>
      <c r="C1586" t="s">
        <v>2209</v>
      </c>
      <c r="D1586" t="s">
        <v>502</v>
      </c>
      <c r="E1586" t="s">
        <v>492</v>
      </c>
      <c r="F1586">
        <v>17.43</v>
      </c>
      <c r="G1586">
        <v>31.4</v>
      </c>
      <c r="H1586" t="s">
        <v>493</v>
      </c>
      <c r="I1586">
        <v>41974</v>
      </c>
    </row>
    <row r="1587" spans="1:9" hidden="1">
      <c r="A1587" s="111" t="e">
        <f>COUNTIF(#REF!,'CPU (2)'!B1587)</f>
        <v>#REF!</v>
      </c>
      <c r="B1587">
        <v>87761</v>
      </c>
      <c r="C1587" t="s">
        <v>2210</v>
      </c>
      <c r="D1587" t="s">
        <v>502</v>
      </c>
      <c r="E1587" t="s">
        <v>492</v>
      </c>
      <c r="F1587">
        <v>18.170000000000002</v>
      </c>
      <c r="G1587">
        <v>32.11</v>
      </c>
      <c r="H1587" t="s">
        <v>493</v>
      </c>
      <c r="I1587">
        <v>41974</v>
      </c>
    </row>
    <row r="1588" spans="1:9" hidden="1">
      <c r="A1588" s="111" t="e">
        <f>COUNTIF(#REF!,'CPU (2)'!B1588)</f>
        <v>#REF!</v>
      </c>
      <c r="B1588">
        <v>87766</v>
      </c>
      <c r="C1588" t="s">
        <v>2211</v>
      </c>
      <c r="D1588" t="s">
        <v>502</v>
      </c>
      <c r="E1588" t="s">
        <v>492</v>
      </c>
      <c r="F1588">
        <v>18.760000000000002</v>
      </c>
      <c r="G1588">
        <v>36.19</v>
      </c>
      <c r="H1588" t="s">
        <v>493</v>
      </c>
      <c r="I1588">
        <v>41974</v>
      </c>
    </row>
    <row r="1589" spans="1:9" hidden="1">
      <c r="A1589" s="111" t="e">
        <f>COUNTIF(#REF!,'CPU (2)'!B1589)</f>
        <v>#REF!</v>
      </c>
      <c r="B1589">
        <v>87771</v>
      </c>
      <c r="C1589" t="s">
        <v>2212</v>
      </c>
      <c r="D1589" t="s">
        <v>502</v>
      </c>
      <c r="E1589" t="s">
        <v>492</v>
      </c>
      <c r="F1589">
        <v>19.5</v>
      </c>
      <c r="G1589">
        <v>36.9</v>
      </c>
      <c r="H1589" t="s">
        <v>493</v>
      </c>
      <c r="I1589">
        <v>41974</v>
      </c>
    </row>
    <row r="1590" spans="1:9" hidden="1">
      <c r="A1590" s="111" t="e">
        <f>COUNTIF(#REF!,'CPU (2)'!B1590)</f>
        <v>#REF!</v>
      </c>
      <c r="B1590">
        <v>87736</v>
      </c>
      <c r="C1590" t="s">
        <v>2213</v>
      </c>
      <c r="D1590" t="s">
        <v>502</v>
      </c>
      <c r="E1590" t="s">
        <v>492</v>
      </c>
      <c r="F1590">
        <v>18.440000000000001</v>
      </c>
      <c r="G1590">
        <v>28.25</v>
      </c>
      <c r="H1590" t="s">
        <v>493</v>
      </c>
      <c r="I1590">
        <v>41974</v>
      </c>
    </row>
    <row r="1591" spans="1:9" hidden="1">
      <c r="A1591" s="111" t="e">
        <f>COUNTIF(#REF!,'CPU (2)'!B1591)</f>
        <v>#REF!</v>
      </c>
      <c r="B1591">
        <v>87741</v>
      </c>
      <c r="C1591" t="s">
        <v>2214</v>
      </c>
      <c r="D1591" t="s">
        <v>502</v>
      </c>
      <c r="E1591" t="s">
        <v>492</v>
      </c>
      <c r="F1591">
        <v>19.399999999999999</v>
      </c>
      <c r="G1591">
        <v>29.15</v>
      </c>
      <c r="H1591" t="s">
        <v>493</v>
      </c>
      <c r="I1591">
        <v>41974</v>
      </c>
    </row>
    <row r="1592" spans="1:9" hidden="1">
      <c r="A1592" s="111" t="e">
        <f>COUNTIF(#REF!,'CPU (2)'!B1592)</f>
        <v>#REF!</v>
      </c>
      <c r="B1592">
        <v>87746</v>
      </c>
      <c r="C1592" t="s">
        <v>2215</v>
      </c>
      <c r="D1592" t="s">
        <v>502</v>
      </c>
      <c r="E1592" t="s">
        <v>492</v>
      </c>
      <c r="F1592">
        <v>20.13</v>
      </c>
      <c r="G1592">
        <v>34.17</v>
      </c>
      <c r="H1592" t="s">
        <v>493</v>
      </c>
      <c r="I1592">
        <v>41974</v>
      </c>
    </row>
    <row r="1593" spans="1:9" hidden="1">
      <c r="A1593" s="111" t="e">
        <f>COUNTIF(#REF!,'CPU (2)'!B1593)</f>
        <v>#REF!</v>
      </c>
      <c r="B1593">
        <v>87751</v>
      </c>
      <c r="C1593" t="s">
        <v>2216</v>
      </c>
      <c r="D1593" t="s">
        <v>502</v>
      </c>
      <c r="E1593" t="s">
        <v>492</v>
      </c>
      <c r="F1593">
        <v>20.88</v>
      </c>
      <c r="G1593">
        <v>34.880000000000003</v>
      </c>
      <c r="H1593" t="s">
        <v>493</v>
      </c>
      <c r="I1593">
        <v>41974</v>
      </c>
    </row>
    <row r="1594" spans="1:9" hidden="1">
      <c r="A1594" s="111" t="e">
        <f>COUNTIF(#REF!,'CPU (2)'!B1594)</f>
        <v>#REF!</v>
      </c>
      <c r="B1594">
        <v>87651</v>
      </c>
      <c r="C1594" t="s">
        <v>2217</v>
      </c>
      <c r="D1594" t="s">
        <v>502</v>
      </c>
      <c r="E1594" t="s">
        <v>492</v>
      </c>
      <c r="F1594">
        <v>10.95</v>
      </c>
      <c r="G1594">
        <v>21.5</v>
      </c>
      <c r="H1594" t="s">
        <v>493</v>
      </c>
      <c r="I1594">
        <v>41974</v>
      </c>
    </row>
    <row r="1595" spans="1:9" hidden="1">
      <c r="A1595" s="111" t="e">
        <f>COUNTIF(#REF!,'CPU (2)'!B1595)</f>
        <v>#REF!</v>
      </c>
      <c r="B1595">
        <v>87646</v>
      </c>
      <c r="C1595" t="s">
        <v>2218</v>
      </c>
      <c r="D1595" t="s">
        <v>502</v>
      </c>
      <c r="E1595" t="s">
        <v>492</v>
      </c>
      <c r="F1595">
        <v>11.91</v>
      </c>
      <c r="G1595">
        <v>22.39</v>
      </c>
      <c r="H1595" t="s">
        <v>493</v>
      </c>
      <c r="I1595">
        <v>41974</v>
      </c>
    </row>
    <row r="1596" spans="1:9" hidden="1">
      <c r="A1596" s="111" t="e">
        <f>COUNTIF(#REF!,'CPU (2)'!B1596)</f>
        <v>#REF!</v>
      </c>
      <c r="B1596">
        <v>87661</v>
      </c>
      <c r="C1596" t="s">
        <v>2219</v>
      </c>
      <c r="D1596" t="s">
        <v>502</v>
      </c>
      <c r="E1596" t="s">
        <v>492</v>
      </c>
      <c r="F1596">
        <v>12.43</v>
      </c>
      <c r="G1596">
        <v>27.23</v>
      </c>
      <c r="H1596" t="s">
        <v>493</v>
      </c>
      <c r="I1596">
        <v>41974</v>
      </c>
    </row>
    <row r="1597" spans="1:9" hidden="1">
      <c r="A1597" s="111" t="e">
        <f>COUNTIF(#REF!,'CPU (2)'!B1597)</f>
        <v>#REF!</v>
      </c>
      <c r="B1597">
        <v>87656</v>
      </c>
      <c r="C1597" t="s">
        <v>2220</v>
      </c>
      <c r="D1597" t="s">
        <v>502</v>
      </c>
      <c r="E1597" t="s">
        <v>492</v>
      </c>
      <c r="F1597">
        <v>13.4</v>
      </c>
      <c r="G1597">
        <v>28.13</v>
      </c>
      <c r="H1597" t="s">
        <v>493</v>
      </c>
      <c r="I1597">
        <v>41974</v>
      </c>
    </row>
    <row r="1598" spans="1:9" hidden="1">
      <c r="A1598" s="111" t="e">
        <f>COUNTIF(#REF!,'CPU (2)'!B1598)</f>
        <v>#REF!</v>
      </c>
      <c r="B1598">
        <v>87671</v>
      </c>
      <c r="C1598" t="s">
        <v>2221</v>
      </c>
      <c r="D1598" t="s">
        <v>502</v>
      </c>
      <c r="E1598" t="s">
        <v>492</v>
      </c>
      <c r="F1598">
        <v>13.76</v>
      </c>
      <c r="G1598">
        <v>32.020000000000003</v>
      </c>
      <c r="H1598" t="s">
        <v>493</v>
      </c>
      <c r="I1598">
        <v>41974</v>
      </c>
    </row>
    <row r="1599" spans="1:9" hidden="1">
      <c r="A1599" s="111" t="e">
        <f>COUNTIF(#REF!,'CPU (2)'!B1599)</f>
        <v>#REF!</v>
      </c>
      <c r="B1599">
        <v>87666</v>
      </c>
      <c r="C1599" t="s">
        <v>2222</v>
      </c>
      <c r="D1599" t="s">
        <v>502</v>
      </c>
      <c r="E1599" t="s">
        <v>492</v>
      </c>
      <c r="F1599">
        <v>14.72</v>
      </c>
      <c r="G1599">
        <v>32.92</v>
      </c>
      <c r="H1599" t="s">
        <v>493</v>
      </c>
      <c r="I1599">
        <v>41974</v>
      </c>
    </row>
    <row r="1600" spans="1:9" hidden="1">
      <c r="A1600" s="111" t="e">
        <f>COUNTIF(#REF!,'CPU (2)'!B1600)</f>
        <v>#REF!</v>
      </c>
      <c r="B1600">
        <v>87711</v>
      </c>
      <c r="C1600" t="s">
        <v>2223</v>
      </c>
      <c r="D1600" t="s">
        <v>502</v>
      </c>
      <c r="E1600" t="s">
        <v>492</v>
      </c>
      <c r="F1600">
        <v>9.02</v>
      </c>
      <c r="G1600">
        <v>27.39</v>
      </c>
      <c r="H1600" t="s">
        <v>493</v>
      </c>
      <c r="I1600">
        <v>41974</v>
      </c>
    </row>
    <row r="1601" spans="1:9" hidden="1">
      <c r="A1601" s="111" t="e">
        <f>COUNTIF(#REF!,'CPU (2)'!B1601)</f>
        <v>#REF!</v>
      </c>
      <c r="B1601">
        <v>87706</v>
      </c>
      <c r="C1601" t="s">
        <v>2224</v>
      </c>
      <c r="D1601" t="s">
        <v>502</v>
      </c>
      <c r="E1601" t="s">
        <v>492</v>
      </c>
      <c r="F1601">
        <v>9.99</v>
      </c>
      <c r="G1601">
        <v>28.29</v>
      </c>
      <c r="H1601" t="s">
        <v>493</v>
      </c>
      <c r="I1601">
        <v>41974</v>
      </c>
    </row>
    <row r="1602" spans="1:9" hidden="1">
      <c r="A1602" s="111" t="e">
        <f>COUNTIF(#REF!,'CPU (2)'!B1602)</f>
        <v>#REF!</v>
      </c>
      <c r="B1602">
        <v>87721</v>
      </c>
      <c r="C1602" t="s">
        <v>2225</v>
      </c>
      <c r="D1602" t="s">
        <v>502</v>
      </c>
      <c r="E1602" t="s">
        <v>492</v>
      </c>
      <c r="F1602">
        <v>10.63</v>
      </c>
      <c r="G1602">
        <v>31.63</v>
      </c>
      <c r="H1602" t="s">
        <v>493</v>
      </c>
      <c r="I1602">
        <v>41974</v>
      </c>
    </row>
    <row r="1603" spans="1:9" hidden="1">
      <c r="A1603" s="111" t="e">
        <f>COUNTIF(#REF!,'CPU (2)'!B1603)</f>
        <v>#REF!</v>
      </c>
      <c r="B1603">
        <v>87716</v>
      </c>
      <c r="C1603" t="s">
        <v>2226</v>
      </c>
      <c r="D1603" t="s">
        <v>502</v>
      </c>
      <c r="E1603" t="s">
        <v>492</v>
      </c>
      <c r="F1603">
        <v>11.59</v>
      </c>
      <c r="G1603">
        <v>32.53</v>
      </c>
      <c r="H1603" t="s">
        <v>493</v>
      </c>
      <c r="I1603">
        <v>41974</v>
      </c>
    </row>
    <row r="1604" spans="1:9" hidden="1">
      <c r="A1604" s="111" t="e">
        <f>COUNTIF(#REF!,'CPU (2)'!B1604)</f>
        <v>#REF!</v>
      </c>
      <c r="B1604">
        <v>87731</v>
      </c>
      <c r="C1604" t="s">
        <v>2227</v>
      </c>
      <c r="D1604" t="s">
        <v>502</v>
      </c>
      <c r="E1604" t="s">
        <v>492</v>
      </c>
      <c r="F1604">
        <v>11.43</v>
      </c>
      <c r="G1604">
        <v>34.32</v>
      </c>
      <c r="H1604" t="s">
        <v>493</v>
      </c>
      <c r="I1604">
        <v>41974</v>
      </c>
    </row>
    <row r="1605" spans="1:9" hidden="1">
      <c r="A1605" s="111" t="e">
        <f>COUNTIF(#REF!,'CPU (2)'!B1605)</f>
        <v>#REF!</v>
      </c>
      <c r="B1605">
        <v>87726</v>
      </c>
      <c r="C1605" t="s">
        <v>2228</v>
      </c>
      <c r="D1605" t="s">
        <v>502</v>
      </c>
      <c r="E1605" t="s">
        <v>492</v>
      </c>
      <c r="F1605">
        <v>12.18</v>
      </c>
      <c r="G1605">
        <v>35.020000000000003</v>
      </c>
      <c r="H1605" t="s">
        <v>493</v>
      </c>
      <c r="I1605">
        <v>41974</v>
      </c>
    </row>
    <row r="1606" spans="1:9" hidden="1">
      <c r="A1606" s="111" t="e">
        <f>COUNTIF(#REF!,'CPU (2)'!B1606)</f>
        <v>#REF!</v>
      </c>
      <c r="B1606">
        <v>87621</v>
      </c>
      <c r="C1606" t="s">
        <v>2229</v>
      </c>
      <c r="D1606" t="s">
        <v>502</v>
      </c>
      <c r="E1606" t="s">
        <v>492</v>
      </c>
      <c r="F1606">
        <v>12.02</v>
      </c>
      <c r="G1606">
        <v>22.46</v>
      </c>
      <c r="H1606" t="s">
        <v>493</v>
      </c>
      <c r="I1606">
        <v>41974</v>
      </c>
    </row>
    <row r="1607" spans="1:9" hidden="1">
      <c r="A1607" s="111" t="e">
        <f>COUNTIF(#REF!,'CPU (2)'!B1607)</f>
        <v>#REF!</v>
      </c>
      <c r="B1607">
        <v>87072</v>
      </c>
      <c r="C1607" t="s">
        <v>2230</v>
      </c>
      <c r="D1607" t="s">
        <v>502</v>
      </c>
      <c r="E1607" t="s">
        <v>492</v>
      </c>
      <c r="F1607">
        <v>12.98</v>
      </c>
      <c r="G1607">
        <v>23.36</v>
      </c>
      <c r="H1607" t="s">
        <v>493</v>
      </c>
      <c r="I1607">
        <v>41974</v>
      </c>
    </row>
    <row r="1608" spans="1:9" hidden="1">
      <c r="A1608" s="111" t="e">
        <f>COUNTIF(#REF!,'CPU (2)'!B1608)</f>
        <v>#REF!</v>
      </c>
      <c r="B1608">
        <v>87631</v>
      </c>
      <c r="C1608" t="s">
        <v>2231</v>
      </c>
      <c r="D1608" t="s">
        <v>502</v>
      </c>
      <c r="E1608" t="s">
        <v>492</v>
      </c>
      <c r="F1608">
        <v>13.72</v>
      </c>
      <c r="G1608">
        <v>28.38</v>
      </c>
      <c r="H1608" t="s">
        <v>493</v>
      </c>
      <c r="I1608">
        <v>41974</v>
      </c>
    </row>
    <row r="1609" spans="1:9" hidden="1">
      <c r="A1609" s="111" t="e">
        <f>COUNTIF(#REF!,'CPU (2)'!B1609)</f>
        <v>#REF!</v>
      </c>
      <c r="B1609">
        <v>87626</v>
      </c>
      <c r="C1609" t="s">
        <v>2232</v>
      </c>
      <c r="D1609" t="s">
        <v>502</v>
      </c>
      <c r="E1609" t="s">
        <v>492</v>
      </c>
      <c r="F1609">
        <v>14.47</v>
      </c>
      <c r="G1609">
        <v>29.09</v>
      </c>
      <c r="H1609" t="s">
        <v>493</v>
      </c>
      <c r="I1609">
        <v>41974</v>
      </c>
    </row>
    <row r="1610" spans="1:9" hidden="1">
      <c r="A1610" s="111" t="e">
        <f>COUNTIF(#REF!,'CPU (2)'!B1610)</f>
        <v>#REF!</v>
      </c>
      <c r="B1610">
        <v>87641</v>
      </c>
      <c r="C1610" t="s">
        <v>2233</v>
      </c>
      <c r="D1610" t="s">
        <v>502</v>
      </c>
      <c r="E1610" t="s">
        <v>492</v>
      </c>
      <c r="F1610">
        <v>15.05</v>
      </c>
      <c r="G1610">
        <v>33.18</v>
      </c>
      <c r="H1610" t="s">
        <v>493</v>
      </c>
      <c r="I1610">
        <v>41974</v>
      </c>
    </row>
    <row r="1611" spans="1:9" hidden="1">
      <c r="A1611" s="111" t="e">
        <f>COUNTIF(#REF!,'CPU (2)'!B1611)</f>
        <v>#REF!</v>
      </c>
      <c r="B1611">
        <v>87636</v>
      </c>
      <c r="C1611" t="s">
        <v>2234</v>
      </c>
      <c r="D1611" t="s">
        <v>502</v>
      </c>
      <c r="E1611" t="s">
        <v>492</v>
      </c>
      <c r="F1611">
        <v>15.79</v>
      </c>
      <c r="G1611">
        <v>33.880000000000003</v>
      </c>
      <c r="H1611" t="s">
        <v>493</v>
      </c>
      <c r="I1611">
        <v>41974</v>
      </c>
    </row>
    <row r="1612" spans="1:9" hidden="1">
      <c r="A1612" s="111" t="e">
        <f>COUNTIF(#REF!,'CPU (2)'!B1612)</f>
        <v>#REF!</v>
      </c>
      <c r="B1612">
        <v>87681</v>
      </c>
      <c r="C1612" t="s">
        <v>2235</v>
      </c>
      <c r="D1612" t="s">
        <v>502</v>
      </c>
      <c r="E1612" t="s">
        <v>492</v>
      </c>
      <c r="F1612">
        <v>9.8800000000000008</v>
      </c>
      <c r="G1612">
        <v>28.16</v>
      </c>
      <c r="H1612" t="s">
        <v>493</v>
      </c>
      <c r="I1612">
        <v>41974</v>
      </c>
    </row>
    <row r="1613" spans="1:9" hidden="1">
      <c r="A1613" s="111" t="e">
        <f>COUNTIF(#REF!,'CPU (2)'!B1613)</f>
        <v>#REF!</v>
      </c>
      <c r="B1613">
        <v>87676</v>
      </c>
      <c r="C1613" t="s">
        <v>2236</v>
      </c>
      <c r="D1613" t="s">
        <v>502</v>
      </c>
      <c r="E1613" t="s">
        <v>492</v>
      </c>
      <c r="F1613">
        <v>10.84</v>
      </c>
      <c r="G1613">
        <v>29.06</v>
      </c>
      <c r="H1613" t="s">
        <v>493</v>
      </c>
      <c r="I1613">
        <v>41974</v>
      </c>
    </row>
    <row r="1614" spans="1:9" hidden="1">
      <c r="A1614" s="111" t="e">
        <f>COUNTIF(#REF!,'CPU (2)'!B1614)</f>
        <v>#REF!</v>
      </c>
      <c r="B1614">
        <v>87691</v>
      </c>
      <c r="C1614" t="s">
        <v>2237</v>
      </c>
      <c r="D1614" t="s">
        <v>502</v>
      </c>
      <c r="E1614" t="s">
        <v>492</v>
      </c>
      <c r="F1614">
        <v>11.7</v>
      </c>
      <c r="G1614">
        <v>32.6</v>
      </c>
      <c r="H1614" t="s">
        <v>493</v>
      </c>
      <c r="I1614">
        <v>41974</v>
      </c>
    </row>
    <row r="1615" spans="1:9" hidden="1">
      <c r="A1615" s="111" t="e">
        <f>COUNTIF(#REF!,'CPU (2)'!B1615)</f>
        <v>#REF!</v>
      </c>
      <c r="B1615">
        <v>87686</v>
      </c>
      <c r="C1615" t="s">
        <v>2238</v>
      </c>
      <c r="D1615" t="s">
        <v>502</v>
      </c>
      <c r="E1615" t="s">
        <v>492</v>
      </c>
      <c r="F1615">
        <v>12.66</v>
      </c>
      <c r="G1615">
        <v>33.49</v>
      </c>
      <c r="H1615" t="s">
        <v>493</v>
      </c>
      <c r="I1615">
        <v>41974</v>
      </c>
    </row>
    <row r="1616" spans="1:9" hidden="1">
      <c r="A1616" s="111" t="e">
        <f>COUNTIF(#REF!,'CPU (2)'!B1616)</f>
        <v>#REF!</v>
      </c>
      <c r="B1616">
        <v>87701</v>
      </c>
      <c r="C1616" t="s">
        <v>2239</v>
      </c>
      <c r="D1616" t="s">
        <v>502</v>
      </c>
      <c r="E1616" t="s">
        <v>492</v>
      </c>
      <c r="F1616">
        <v>12.5</v>
      </c>
      <c r="G1616">
        <v>35.28</v>
      </c>
      <c r="H1616" t="s">
        <v>493</v>
      </c>
      <c r="I1616">
        <v>41974</v>
      </c>
    </row>
    <row r="1617" spans="1:9" hidden="1">
      <c r="A1617" s="111" t="e">
        <f>COUNTIF(#REF!,'CPU (2)'!B1617)</f>
        <v>#REF!</v>
      </c>
      <c r="B1617">
        <v>87696</v>
      </c>
      <c r="C1617" t="s">
        <v>2240</v>
      </c>
      <c r="D1617" t="s">
        <v>502</v>
      </c>
      <c r="E1617" t="s">
        <v>492</v>
      </c>
      <c r="F1617">
        <v>13.25</v>
      </c>
      <c r="G1617">
        <v>35.99</v>
      </c>
      <c r="H1617" t="s">
        <v>493</v>
      </c>
      <c r="I1617">
        <v>41974</v>
      </c>
    </row>
    <row r="1618" spans="1:9" hidden="1">
      <c r="A1618" s="111" t="e">
        <f>COUNTIF(#REF!,'CPU (2)'!B1618)</f>
        <v>#REF!</v>
      </c>
      <c r="B1618" t="s">
        <v>2241</v>
      </c>
      <c r="C1618" t="s">
        <v>2242</v>
      </c>
      <c r="D1618" t="s">
        <v>502</v>
      </c>
      <c r="E1618" t="s">
        <v>492</v>
      </c>
      <c r="F1618">
        <v>28.94</v>
      </c>
      <c r="G1618">
        <v>27.28</v>
      </c>
      <c r="H1618" t="s">
        <v>493</v>
      </c>
      <c r="I1618">
        <v>41974</v>
      </c>
    </row>
    <row r="1619" spans="1:9" hidden="1">
      <c r="A1619" s="111" t="e">
        <f>COUNTIF(#REF!,'CPU (2)'!B1619)</f>
        <v>#REF!</v>
      </c>
      <c r="B1619" t="s">
        <v>2243</v>
      </c>
      <c r="C1619" t="s">
        <v>2244</v>
      </c>
      <c r="D1619" t="s">
        <v>542</v>
      </c>
      <c r="E1619" t="s">
        <v>207</v>
      </c>
      <c r="F1619">
        <v>16.28</v>
      </c>
      <c r="G1619">
        <v>14.93</v>
      </c>
      <c r="H1619" t="s">
        <v>493</v>
      </c>
      <c r="I1619">
        <v>41974</v>
      </c>
    </row>
    <row r="1620" spans="1:9" hidden="1">
      <c r="A1620" s="111" t="e">
        <f>COUNTIF(#REF!,'CPU (2)'!B1620)</f>
        <v>#REF!</v>
      </c>
      <c r="B1620" t="s">
        <v>2245</v>
      </c>
      <c r="C1620" t="s">
        <v>2246</v>
      </c>
      <c r="D1620" t="s">
        <v>542</v>
      </c>
      <c r="E1620" t="s">
        <v>207</v>
      </c>
      <c r="F1620">
        <v>16.489999999999998</v>
      </c>
      <c r="G1620">
        <v>15.14</v>
      </c>
      <c r="H1620" t="s">
        <v>493</v>
      </c>
      <c r="I1620">
        <v>41974</v>
      </c>
    </row>
    <row r="1621" spans="1:9" hidden="1">
      <c r="A1621" s="111" t="e">
        <f>COUNTIF(#REF!,'CPU (2)'!B1621)</f>
        <v>#REF!</v>
      </c>
      <c r="B1621">
        <v>72927</v>
      </c>
      <c r="C1621" t="s">
        <v>2247</v>
      </c>
      <c r="D1621" t="s">
        <v>273</v>
      </c>
      <c r="E1621" t="s">
        <v>207</v>
      </c>
      <c r="F1621">
        <v>26.95</v>
      </c>
      <c r="G1621">
        <v>25.16</v>
      </c>
      <c r="H1621" t="s">
        <v>493</v>
      </c>
      <c r="I1621">
        <v>41974</v>
      </c>
    </row>
    <row r="1622" spans="1:9" hidden="1">
      <c r="A1622" s="111" t="e">
        <f>COUNTIF(#REF!,'CPU (2)'!B1622)</f>
        <v>#REF!</v>
      </c>
      <c r="B1622">
        <v>72928</v>
      </c>
      <c r="C1622" t="s">
        <v>2248</v>
      </c>
      <c r="D1622" t="s">
        <v>273</v>
      </c>
      <c r="E1622" t="s">
        <v>207</v>
      </c>
      <c r="F1622">
        <v>32.200000000000003</v>
      </c>
      <c r="G1622">
        <v>30.38</v>
      </c>
      <c r="H1622" t="s">
        <v>493</v>
      </c>
      <c r="I1622">
        <v>41974</v>
      </c>
    </row>
    <row r="1623" spans="1:9" hidden="1">
      <c r="A1623" s="111" t="e">
        <f>COUNTIF(#REF!,'CPU (2)'!B1623)</f>
        <v>#REF!</v>
      </c>
      <c r="B1623">
        <v>72929</v>
      </c>
      <c r="C1623" t="s">
        <v>2249</v>
      </c>
      <c r="D1623" t="s">
        <v>273</v>
      </c>
      <c r="E1623" t="s">
        <v>207</v>
      </c>
      <c r="F1623">
        <v>36.54</v>
      </c>
      <c r="G1623">
        <v>34.61</v>
      </c>
      <c r="H1623" t="s">
        <v>493</v>
      </c>
      <c r="I1623">
        <v>41974</v>
      </c>
    </row>
    <row r="1624" spans="1:9" hidden="1">
      <c r="A1624" s="111" t="e">
        <f>COUNTIF(#REF!,'CPU (2)'!B1624)</f>
        <v>#REF!</v>
      </c>
      <c r="B1624">
        <v>72930</v>
      </c>
      <c r="C1624" t="s">
        <v>2250</v>
      </c>
      <c r="D1624" t="s">
        <v>273</v>
      </c>
      <c r="E1624" t="s">
        <v>207</v>
      </c>
      <c r="F1624">
        <v>43.72</v>
      </c>
      <c r="G1624">
        <v>41.53</v>
      </c>
      <c r="H1624" t="s">
        <v>493</v>
      </c>
      <c r="I1624">
        <v>41974</v>
      </c>
    </row>
    <row r="1625" spans="1:9" hidden="1">
      <c r="A1625" s="111" t="e">
        <f>COUNTIF(#REF!,'CPU (2)'!B1625)</f>
        <v>#REF!</v>
      </c>
      <c r="B1625">
        <v>72931</v>
      </c>
      <c r="C1625" t="s">
        <v>2251</v>
      </c>
      <c r="D1625" t="s">
        <v>273</v>
      </c>
      <c r="E1625" t="s">
        <v>207</v>
      </c>
      <c r="F1625">
        <v>53.6</v>
      </c>
      <c r="G1625">
        <v>51.32</v>
      </c>
      <c r="H1625" t="s">
        <v>493</v>
      </c>
      <c r="I1625">
        <v>41974</v>
      </c>
    </row>
    <row r="1626" spans="1:9" hidden="1">
      <c r="A1626" s="111" t="e">
        <f>COUNTIF(#REF!,'CPU (2)'!B1626)</f>
        <v>#REF!</v>
      </c>
      <c r="B1626">
        <v>72932</v>
      </c>
      <c r="C1626" t="s">
        <v>2252</v>
      </c>
      <c r="D1626" t="s">
        <v>273</v>
      </c>
      <c r="E1626" t="s">
        <v>207</v>
      </c>
      <c r="F1626">
        <v>63.33</v>
      </c>
      <c r="G1626">
        <v>61</v>
      </c>
      <c r="H1626" t="s">
        <v>493</v>
      </c>
      <c r="I1626">
        <v>41974</v>
      </c>
    </row>
    <row r="1627" spans="1:9" hidden="1">
      <c r="A1627" s="111" t="e">
        <f>COUNTIF(#REF!,'CPU (2)'!B1627)</f>
        <v>#REF!</v>
      </c>
      <c r="B1627">
        <v>73669</v>
      </c>
      <c r="C1627" t="s">
        <v>2253</v>
      </c>
      <c r="D1627" t="s">
        <v>604</v>
      </c>
      <c r="E1627" t="s">
        <v>207</v>
      </c>
      <c r="F1627">
        <v>56.53</v>
      </c>
      <c r="G1627">
        <v>53.62</v>
      </c>
      <c r="H1627" t="s">
        <v>493</v>
      </c>
      <c r="I1627">
        <v>41974</v>
      </c>
    </row>
    <row r="1628" spans="1:9" hidden="1">
      <c r="A1628" s="111" t="e">
        <f>COUNTIF(#REF!,'CPU (2)'!B1628)</f>
        <v>#REF!</v>
      </c>
      <c r="B1628" t="s">
        <v>2254</v>
      </c>
      <c r="C1628" t="s">
        <v>2255</v>
      </c>
      <c r="D1628" t="s">
        <v>715</v>
      </c>
      <c r="E1628" t="s">
        <v>207</v>
      </c>
      <c r="F1628">
        <v>75.38</v>
      </c>
      <c r="G1628">
        <v>69.33</v>
      </c>
      <c r="H1628" t="s">
        <v>493</v>
      </c>
      <c r="I1628">
        <v>41974</v>
      </c>
    </row>
    <row r="1629" spans="1:9" hidden="1">
      <c r="A1629" s="111" t="e">
        <f>COUNTIF(#REF!,'CPU (2)'!B1629)</f>
        <v>#REF!</v>
      </c>
      <c r="B1629" t="s">
        <v>2256</v>
      </c>
      <c r="C1629" t="s">
        <v>2257</v>
      </c>
      <c r="D1629" t="s">
        <v>604</v>
      </c>
      <c r="E1629" t="s">
        <v>207</v>
      </c>
      <c r="F1629">
        <v>70.83</v>
      </c>
      <c r="G1629">
        <v>67.09</v>
      </c>
      <c r="H1629" t="s">
        <v>493</v>
      </c>
      <c r="I1629">
        <v>41974</v>
      </c>
    </row>
    <row r="1630" spans="1:9" hidden="1">
      <c r="A1630" s="111" t="e">
        <f>COUNTIF(#REF!,'CPU (2)'!B1630)</f>
        <v>#REF!</v>
      </c>
      <c r="B1630" t="s">
        <v>2258</v>
      </c>
      <c r="C1630" t="s">
        <v>2259</v>
      </c>
      <c r="D1630" t="s">
        <v>604</v>
      </c>
      <c r="E1630" t="s">
        <v>207</v>
      </c>
      <c r="F1630">
        <v>96.88</v>
      </c>
      <c r="G1630">
        <v>93.15</v>
      </c>
      <c r="H1630" t="s">
        <v>493</v>
      </c>
      <c r="I1630">
        <v>41974</v>
      </c>
    </row>
    <row r="1631" spans="1:9" hidden="1">
      <c r="A1631" s="111" t="e">
        <f>COUNTIF(#REF!,'CPU (2)'!B1631)</f>
        <v>#REF!</v>
      </c>
      <c r="B1631" t="s">
        <v>2260</v>
      </c>
      <c r="C1631" t="s">
        <v>2261</v>
      </c>
      <c r="D1631" t="s">
        <v>604</v>
      </c>
      <c r="E1631" t="s">
        <v>207</v>
      </c>
      <c r="F1631">
        <v>57.67</v>
      </c>
      <c r="G1631">
        <v>53.94</v>
      </c>
      <c r="H1631" t="s">
        <v>493</v>
      </c>
      <c r="I1631">
        <v>41974</v>
      </c>
    </row>
    <row r="1632" spans="1:9" hidden="1">
      <c r="A1632" s="111" t="e">
        <f>COUNTIF(#REF!,'CPU (2)'!B1632)</f>
        <v>#REF!</v>
      </c>
      <c r="B1632">
        <v>85331</v>
      </c>
      <c r="C1632" t="s">
        <v>2262</v>
      </c>
      <c r="D1632" t="s">
        <v>507</v>
      </c>
      <c r="E1632" t="s">
        <v>492</v>
      </c>
      <c r="F1632">
        <v>0.94</v>
      </c>
      <c r="G1632">
        <v>0.85</v>
      </c>
      <c r="H1632" t="s">
        <v>493</v>
      </c>
      <c r="I1632">
        <v>41974</v>
      </c>
    </row>
    <row r="1633" spans="1:9" hidden="1">
      <c r="A1633" s="111" t="e">
        <f>COUNTIF(#REF!,'CPU (2)'!B1633)</f>
        <v>#REF!</v>
      </c>
      <c r="B1633">
        <v>79473</v>
      </c>
      <c r="C1633" t="s">
        <v>2263</v>
      </c>
      <c r="D1633" t="s">
        <v>270</v>
      </c>
      <c r="E1633" t="s">
        <v>519</v>
      </c>
      <c r="F1633">
        <v>7.03</v>
      </c>
      <c r="G1633">
        <v>7.03</v>
      </c>
      <c r="H1633" t="s">
        <v>493</v>
      </c>
      <c r="I1633">
        <v>41974</v>
      </c>
    </row>
    <row r="1634" spans="1:9" hidden="1">
      <c r="A1634" s="111" t="e">
        <f>COUNTIF(#REF!,'CPU (2)'!B1634)</f>
        <v>#REF!</v>
      </c>
      <c r="B1634">
        <v>72973</v>
      </c>
      <c r="C1634" t="s">
        <v>2264</v>
      </c>
      <c r="D1634" t="s">
        <v>251</v>
      </c>
      <c r="E1634" t="s">
        <v>207</v>
      </c>
      <c r="F1634">
        <v>1.21</v>
      </c>
      <c r="G1634">
        <v>1.1000000000000001</v>
      </c>
      <c r="H1634" t="s">
        <v>493</v>
      </c>
      <c r="I1634">
        <v>41974</v>
      </c>
    </row>
    <row r="1635" spans="1:9" hidden="1">
      <c r="A1635" s="111" t="e">
        <f>COUNTIF(#REF!,'CPU (2)'!B1635)</f>
        <v>#REF!</v>
      </c>
      <c r="B1635">
        <v>72974</v>
      </c>
      <c r="C1635" t="s">
        <v>2265</v>
      </c>
      <c r="D1635" t="s">
        <v>251</v>
      </c>
      <c r="E1635" t="s">
        <v>492</v>
      </c>
      <c r="F1635">
        <v>4.05</v>
      </c>
      <c r="G1635">
        <v>3.67</v>
      </c>
      <c r="H1635" t="s">
        <v>493</v>
      </c>
      <c r="I1635">
        <v>41974</v>
      </c>
    </row>
    <row r="1636" spans="1:9" hidden="1">
      <c r="A1636" s="111" t="e">
        <f>COUNTIF(#REF!,'CPU (2)'!B1636)</f>
        <v>#REF!</v>
      </c>
      <c r="B1636">
        <v>72820</v>
      </c>
      <c r="C1636" t="s">
        <v>2266</v>
      </c>
      <c r="D1636" t="s">
        <v>271</v>
      </c>
      <c r="E1636" t="s">
        <v>6</v>
      </c>
      <c r="F1636">
        <v>34.18</v>
      </c>
      <c r="G1636">
        <v>31</v>
      </c>
      <c r="H1636" t="s">
        <v>493</v>
      </c>
      <c r="I1636">
        <v>41974</v>
      </c>
    </row>
    <row r="1637" spans="1:9" hidden="1">
      <c r="A1637" s="111" t="e">
        <f>COUNTIF(#REF!,'CPU (2)'!B1637)</f>
        <v>#REF!</v>
      </c>
      <c r="B1637">
        <v>73564</v>
      </c>
      <c r="C1637" t="s">
        <v>2267</v>
      </c>
      <c r="D1637" t="s">
        <v>246</v>
      </c>
      <c r="E1637" t="s">
        <v>207</v>
      </c>
      <c r="F1637">
        <v>243.61</v>
      </c>
      <c r="G1637">
        <v>236.69</v>
      </c>
      <c r="H1637" t="s">
        <v>493</v>
      </c>
      <c r="I1637">
        <v>41974</v>
      </c>
    </row>
    <row r="1638" spans="1:9" hidden="1">
      <c r="A1638" s="111" t="e">
        <f>COUNTIF(#REF!,'CPU (2)'!B1638)</f>
        <v>#REF!</v>
      </c>
      <c r="B1638">
        <v>73393</v>
      </c>
      <c r="C1638" t="s">
        <v>2268</v>
      </c>
      <c r="D1638" t="s">
        <v>246</v>
      </c>
      <c r="E1638" t="s">
        <v>238</v>
      </c>
      <c r="F1638">
        <v>3.02</v>
      </c>
      <c r="G1638">
        <v>2.72</v>
      </c>
      <c r="H1638" t="s">
        <v>493</v>
      </c>
      <c r="I1638">
        <v>41974</v>
      </c>
    </row>
    <row r="1639" spans="1:9" hidden="1">
      <c r="A1639" s="111" t="e">
        <f>COUNTIF(#REF!,'CPU (2)'!B1639)</f>
        <v>#REF!</v>
      </c>
      <c r="B1639">
        <v>73347</v>
      </c>
      <c r="C1639" t="s">
        <v>2269</v>
      </c>
      <c r="D1639" t="s">
        <v>246</v>
      </c>
      <c r="E1639" t="s">
        <v>238</v>
      </c>
      <c r="F1639">
        <v>2.88</v>
      </c>
      <c r="G1639">
        <v>2.6</v>
      </c>
      <c r="H1639" t="s">
        <v>493</v>
      </c>
      <c r="I1639">
        <v>41974</v>
      </c>
    </row>
    <row r="1640" spans="1:9" hidden="1">
      <c r="A1640" s="111" t="e">
        <f>COUNTIF(#REF!,'CPU (2)'!B1640)</f>
        <v>#REF!</v>
      </c>
      <c r="B1640">
        <v>73375</v>
      </c>
      <c r="C1640" t="s">
        <v>2270</v>
      </c>
      <c r="D1640" t="s">
        <v>246</v>
      </c>
      <c r="E1640" t="s">
        <v>238</v>
      </c>
      <c r="F1640">
        <v>2.4700000000000002</v>
      </c>
      <c r="G1640">
        <v>2.23</v>
      </c>
      <c r="H1640" t="s">
        <v>493</v>
      </c>
      <c r="I1640">
        <v>41974</v>
      </c>
    </row>
    <row r="1641" spans="1:9" hidden="1">
      <c r="A1641" s="111" t="e">
        <f>COUNTIF(#REF!,'CPU (2)'!B1641)</f>
        <v>#REF!</v>
      </c>
      <c r="B1641">
        <v>73525</v>
      </c>
      <c r="C1641" t="s">
        <v>2271</v>
      </c>
      <c r="D1641" t="s">
        <v>246</v>
      </c>
      <c r="E1641" t="s">
        <v>238</v>
      </c>
      <c r="F1641">
        <v>2.88</v>
      </c>
      <c r="G1641">
        <v>2.6</v>
      </c>
      <c r="H1641" t="s">
        <v>493</v>
      </c>
      <c r="I1641">
        <v>41974</v>
      </c>
    </row>
    <row r="1642" spans="1:9" hidden="1">
      <c r="A1642" s="111" t="e">
        <f>COUNTIF(#REF!,'CPU (2)'!B1642)</f>
        <v>#REF!</v>
      </c>
      <c r="B1642">
        <v>72300</v>
      </c>
      <c r="C1642" t="s">
        <v>2272</v>
      </c>
      <c r="D1642" t="s">
        <v>606</v>
      </c>
      <c r="E1642" t="s">
        <v>6</v>
      </c>
      <c r="F1642">
        <v>18.13</v>
      </c>
      <c r="G1642">
        <v>17.12</v>
      </c>
      <c r="H1642" t="s">
        <v>493</v>
      </c>
      <c r="I1642">
        <v>41974</v>
      </c>
    </row>
    <row r="1643" spans="1:9" hidden="1">
      <c r="A1643" s="111" t="e">
        <f>COUNTIF(#REF!,'CPU (2)'!B1643)</f>
        <v>#REF!</v>
      </c>
      <c r="B1643">
        <v>72297</v>
      </c>
      <c r="C1643" t="s">
        <v>2273</v>
      </c>
      <c r="D1643" t="s">
        <v>606</v>
      </c>
      <c r="E1643" t="s">
        <v>6</v>
      </c>
      <c r="F1643">
        <v>34.729999999999997</v>
      </c>
      <c r="G1643">
        <v>33</v>
      </c>
      <c r="H1643" t="s">
        <v>493</v>
      </c>
      <c r="I1643">
        <v>41974</v>
      </c>
    </row>
    <row r="1644" spans="1:9" hidden="1">
      <c r="A1644" s="111" t="e">
        <f>COUNTIF(#REF!,'CPU (2)'!B1644)</f>
        <v>#REF!</v>
      </c>
      <c r="B1644">
        <v>72298</v>
      </c>
      <c r="C1644" t="s">
        <v>2274</v>
      </c>
      <c r="D1644" t="s">
        <v>606</v>
      </c>
      <c r="E1644" t="s">
        <v>6</v>
      </c>
      <c r="F1644">
        <v>28.29</v>
      </c>
      <c r="G1644">
        <v>26.69</v>
      </c>
      <c r="H1644" t="s">
        <v>493</v>
      </c>
      <c r="I1644">
        <v>41974</v>
      </c>
    </row>
    <row r="1645" spans="1:9" hidden="1">
      <c r="A1645" s="111" t="e">
        <f>COUNTIF(#REF!,'CPU (2)'!B1645)</f>
        <v>#REF!</v>
      </c>
      <c r="B1645">
        <v>72301</v>
      </c>
      <c r="C1645" t="s">
        <v>2275</v>
      </c>
      <c r="D1645" t="s">
        <v>606</v>
      </c>
      <c r="E1645" t="s">
        <v>6</v>
      </c>
      <c r="F1645">
        <v>15.1</v>
      </c>
      <c r="G1645">
        <v>13.93</v>
      </c>
      <c r="H1645" t="s">
        <v>493</v>
      </c>
      <c r="I1645">
        <v>41974</v>
      </c>
    </row>
    <row r="1646" spans="1:9" hidden="1">
      <c r="A1646" s="111" t="e">
        <f>COUNTIF(#REF!,'CPU (2)'!B1646)</f>
        <v>#REF!</v>
      </c>
      <c r="B1646">
        <v>72303</v>
      </c>
      <c r="C1646" t="s">
        <v>2276</v>
      </c>
      <c r="D1646" t="s">
        <v>606</v>
      </c>
      <c r="E1646" t="s">
        <v>6</v>
      </c>
      <c r="F1646">
        <v>45.08</v>
      </c>
      <c r="G1646">
        <v>43.22</v>
      </c>
      <c r="H1646" t="s">
        <v>493</v>
      </c>
      <c r="I1646">
        <v>41974</v>
      </c>
    </row>
    <row r="1647" spans="1:9" hidden="1">
      <c r="A1647" s="111" t="e">
        <f>COUNTIF(#REF!,'CPU (2)'!B1647)</f>
        <v>#REF!</v>
      </c>
      <c r="B1647">
        <v>72302</v>
      </c>
      <c r="C1647" t="s">
        <v>2277</v>
      </c>
      <c r="D1647" t="s">
        <v>606</v>
      </c>
      <c r="E1647" t="s">
        <v>6</v>
      </c>
      <c r="F1647">
        <v>70.41</v>
      </c>
      <c r="G1647">
        <v>68.41</v>
      </c>
      <c r="H1647" t="s">
        <v>493</v>
      </c>
      <c r="I1647">
        <v>41974</v>
      </c>
    </row>
    <row r="1648" spans="1:9" hidden="1">
      <c r="A1648" s="111" t="e">
        <f>COUNTIF(#REF!,'CPU (2)'!B1648)</f>
        <v>#REF!</v>
      </c>
      <c r="B1648">
        <v>72304</v>
      </c>
      <c r="C1648" t="s">
        <v>2278</v>
      </c>
      <c r="D1648" t="s">
        <v>606</v>
      </c>
      <c r="E1648" t="s">
        <v>6</v>
      </c>
      <c r="F1648">
        <v>89.54</v>
      </c>
      <c r="G1648">
        <v>87.41</v>
      </c>
      <c r="H1648" t="s">
        <v>493</v>
      </c>
      <c r="I1648">
        <v>41974</v>
      </c>
    </row>
    <row r="1649" spans="1:9" hidden="1">
      <c r="A1649" s="111" t="e">
        <f>COUNTIF(#REF!,'CPU (2)'!B1649)</f>
        <v>#REF!</v>
      </c>
      <c r="B1649">
        <v>72305</v>
      </c>
      <c r="C1649" t="s">
        <v>2279</v>
      </c>
      <c r="D1649" t="s">
        <v>606</v>
      </c>
      <c r="E1649" t="s">
        <v>6</v>
      </c>
      <c r="F1649">
        <v>15.56</v>
      </c>
      <c r="G1649">
        <v>14.59</v>
      </c>
      <c r="H1649" t="s">
        <v>493</v>
      </c>
      <c r="I1649">
        <v>41974</v>
      </c>
    </row>
    <row r="1650" spans="1:9" hidden="1">
      <c r="A1650" s="111" t="e">
        <f>COUNTIF(#REF!,'CPU (2)'!B1650)</f>
        <v>#REF!</v>
      </c>
      <c r="B1650">
        <v>72306</v>
      </c>
      <c r="C1650" t="s">
        <v>2280</v>
      </c>
      <c r="D1650" t="s">
        <v>606</v>
      </c>
      <c r="E1650" t="s">
        <v>6</v>
      </c>
      <c r="F1650">
        <v>144.94999999999999</v>
      </c>
      <c r="G1650">
        <v>142.41999999999999</v>
      </c>
      <c r="H1650" t="s">
        <v>493</v>
      </c>
      <c r="I1650">
        <v>41974</v>
      </c>
    </row>
    <row r="1651" spans="1:9" hidden="1">
      <c r="A1651" s="111" t="e">
        <f>COUNTIF(#REF!,'CPU (2)'!B1651)</f>
        <v>#REF!</v>
      </c>
      <c r="B1651">
        <v>72307</v>
      </c>
      <c r="C1651" t="s">
        <v>2281</v>
      </c>
      <c r="D1651" t="s">
        <v>606</v>
      </c>
      <c r="E1651" t="s">
        <v>6</v>
      </c>
      <c r="F1651">
        <v>329.92</v>
      </c>
      <c r="G1651">
        <v>326.98</v>
      </c>
      <c r="H1651" t="s">
        <v>493</v>
      </c>
      <c r="I1651">
        <v>41974</v>
      </c>
    </row>
    <row r="1652" spans="1:9" hidden="1">
      <c r="A1652" s="111" t="e">
        <f>COUNTIF(#REF!,'CPU (2)'!B1652)</f>
        <v>#REF!</v>
      </c>
      <c r="B1652">
        <v>72313</v>
      </c>
      <c r="C1652" t="s">
        <v>2282</v>
      </c>
      <c r="D1652" t="s">
        <v>606</v>
      </c>
      <c r="E1652" t="s">
        <v>6</v>
      </c>
      <c r="F1652">
        <v>407.84</v>
      </c>
      <c r="G1652">
        <v>404.5</v>
      </c>
      <c r="H1652" t="s">
        <v>493</v>
      </c>
      <c r="I1652">
        <v>41974</v>
      </c>
    </row>
    <row r="1653" spans="1:9" hidden="1">
      <c r="A1653" s="111" t="e">
        <f>COUNTIF(#REF!,'CPU (2)'!B1653)</f>
        <v>#REF!</v>
      </c>
      <c r="B1653">
        <v>72314</v>
      </c>
      <c r="C1653" t="s">
        <v>2283</v>
      </c>
      <c r="D1653" t="s">
        <v>606</v>
      </c>
      <c r="E1653" t="s">
        <v>6</v>
      </c>
      <c r="F1653">
        <v>39.86</v>
      </c>
      <c r="G1653">
        <v>39.14</v>
      </c>
      <c r="H1653" t="s">
        <v>493</v>
      </c>
      <c r="I1653">
        <v>41974</v>
      </c>
    </row>
    <row r="1654" spans="1:9" hidden="1">
      <c r="A1654" s="111" t="e">
        <f>COUNTIF(#REF!,'CPU (2)'!B1654)</f>
        <v>#REF!</v>
      </c>
      <c r="B1654">
        <v>72317</v>
      </c>
      <c r="C1654" t="s">
        <v>2284</v>
      </c>
      <c r="D1654" t="s">
        <v>606</v>
      </c>
      <c r="E1654" t="s">
        <v>6</v>
      </c>
      <c r="F1654">
        <v>55.71</v>
      </c>
      <c r="G1654">
        <v>54.94</v>
      </c>
      <c r="H1654" t="s">
        <v>493</v>
      </c>
      <c r="I1654">
        <v>41974</v>
      </c>
    </row>
    <row r="1655" spans="1:9" hidden="1">
      <c r="A1655" s="111" t="e">
        <f>COUNTIF(#REF!,'CPU (2)'!B1655)</f>
        <v>#REF!</v>
      </c>
      <c r="B1655">
        <v>72318</v>
      </c>
      <c r="C1655" t="s">
        <v>2285</v>
      </c>
      <c r="D1655" t="s">
        <v>606</v>
      </c>
      <c r="E1655" t="s">
        <v>6</v>
      </c>
      <c r="F1655">
        <v>149.76</v>
      </c>
      <c r="G1655">
        <v>148.9</v>
      </c>
      <c r="H1655" t="s">
        <v>493</v>
      </c>
      <c r="I1655">
        <v>41974</v>
      </c>
    </row>
    <row r="1656" spans="1:9" hidden="1">
      <c r="A1656" s="111" t="e">
        <f>COUNTIF(#REF!,'CPU (2)'!B1656)</f>
        <v>#REF!</v>
      </c>
      <c r="B1656">
        <v>72320</v>
      </c>
      <c r="C1656" t="s">
        <v>2286</v>
      </c>
      <c r="D1656" t="s">
        <v>606</v>
      </c>
      <c r="E1656" t="s">
        <v>6</v>
      </c>
      <c r="F1656">
        <v>177.66</v>
      </c>
      <c r="G1656">
        <v>176.75</v>
      </c>
      <c r="H1656" t="s">
        <v>493</v>
      </c>
      <c r="I1656">
        <v>41974</v>
      </c>
    </row>
    <row r="1657" spans="1:9" hidden="1">
      <c r="A1657" s="111" t="e">
        <f>COUNTIF(#REF!,'CPU (2)'!B1657)</f>
        <v>#REF!</v>
      </c>
      <c r="B1657" t="s">
        <v>2287</v>
      </c>
      <c r="C1657" t="s">
        <v>2288</v>
      </c>
      <c r="D1657" t="s">
        <v>606</v>
      </c>
      <c r="E1657" t="s">
        <v>6</v>
      </c>
      <c r="F1657">
        <v>7.41</v>
      </c>
      <c r="G1657">
        <v>6.92</v>
      </c>
      <c r="H1657" t="s">
        <v>493</v>
      </c>
      <c r="I1657">
        <v>41974</v>
      </c>
    </row>
    <row r="1658" spans="1:9" hidden="1">
      <c r="A1658" s="111" t="e">
        <f>COUNTIF(#REF!,'CPU (2)'!B1658)</f>
        <v>#REF!</v>
      </c>
      <c r="B1658" t="s">
        <v>2289</v>
      </c>
      <c r="C1658" t="s">
        <v>2290</v>
      </c>
      <c r="D1658" t="s">
        <v>606</v>
      </c>
      <c r="E1658" t="s">
        <v>6</v>
      </c>
      <c r="F1658">
        <v>10.79</v>
      </c>
      <c r="G1658">
        <v>10.3</v>
      </c>
      <c r="H1658" t="s">
        <v>493</v>
      </c>
      <c r="I1658">
        <v>41974</v>
      </c>
    </row>
    <row r="1659" spans="1:9" hidden="1">
      <c r="A1659" s="111" t="e">
        <f>COUNTIF(#REF!,'CPU (2)'!B1659)</f>
        <v>#REF!</v>
      </c>
      <c r="B1659" t="s">
        <v>2291</v>
      </c>
      <c r="C1659" t="s">
        <v>2292</v>
      </c>
      <c r="D1659" t="s">
        <v>606</v>
      </c>
      <c r="E1659" t="s">
        <v>6</v>
      </c>
      <c r="F1659">
        <v>12.96</v>
      </c>
      <c r="G1659">
        <v>12.46</v>
      </c>
      <c r="H1659" t="s">
        <v>493</v>
      </c>
      <c r="I1659">
        <v>41974</v>
      </c>
    </row>
    <row r="1660" spans="1:9" hidden="1">
      <c r="A1660" s="111" t="e">
        <f>COUNTIF(#REF!,'CPU (2)'!B1660)</f>
        <v>#REF!</v>
      </c>
      <c r="B1660" t="s">
        <v>2293</v>
      </c>
      <c r="C1660" t="s">
        <v>2294</v>
      </c>
      <c r="D1660" t="s">
        <v>606</v>
      </c>
      <c r="E1660" t="s">
        <v>6</v>
      </c>
      <c r="F1660">
        <v>29.28</v>
      </c>
      <c r="G1660">
        <v>28.5</v>
      </c>
      <c r="H1660" t="s">
        <v>493</v>
      </c>
      <c r="I1660">
        <v>41974</v>
      </c>
    </row>
    <row r="1661" spans="1:9" hidden="1">
      <c r="A1661" s="111" t="e">
        <f>COUNTIF(#REF!,'CPU (2)'!B1661)</f>
        <v>#REF!</v>
      </c>
      <c r="B1661">
        <v>84891</v>
      </c>
      <c r="C1661" t="s">
        <v>2295</v>
      </c>
      <c r="D1661" t="s">
        <v>604</v>
      </c>
      <c r="E1661" t="s">
        <v>6</v>
      </c>
      <c r="F1661">
        <v>138.03</v>
      </c>
      <c r="G1661">
        <v>128.61000000000001</v>
      </c>
      <c r="H1661" t="s">
        <v>493</v>
      </c>
      <c r="I1661">
        <v>41974</v>
      </c>
    </row>
    <row r="1662" spans="1:9" hidden="1">
      <c r="A1662" s="111" t="e">
        <f>COUNTIF(#REF!,'CPU (2)'!B1662)</f>
        <v>#REF!</v>
      </c>
      <c r="B1662">
        <v>86900</v>
      </c>
      <c r="C1662" t="s">
        <v>2296</v>
      </c>
      <c r="D1662" t="s">
        <v>606</v>
      </c>
      <c r="E1662" t="s">
        <v>6</v>
      </c>
      <c r="F1662">
        <v>65.489999999999995</v>
      </c>
      <c r="G1662">
        <v>64.62</v>
      </c>
      <c r="H1662" t="s">
        <v>493</v>
      </c>
      <c r="I1662">
        <v>41974</v>
      </c>
    </row>
    <row r="1663" spans="1:9" hidden="1">
      <c r="A1663" s="111" t="e">
        <f>COUNTIF(#REF!,'CPU (2)'!B1663)</f>
        <v>#REF!</v>
      </c>
      <c r="B1663">
        <v>86936</v>
      </c>
      <c r="C1663" t="s">
        <v>2297</v>
      </c>
      <c r="D1663" t="s">
        <v>606</v>
      </c>
      <c r="E1663" t="s">
        <v>6</v>
      </c>
      <c r="F1663">
        <v>224.26</v>
      </c>
      <c r="G1663">
        <v>222.55</v>
      </c>
      <c r="H1663" t="s">
        <v>493</v>
      </c>
      <c r="I1663">
        <v>41974</v>
      </c>
    </row>
    <row r="1664" spans="1:9" hidden="1">
      <c r="A1664" s="111" t="e">
        <f>COUNTIF(#REF!,'CPU (2)'!B1664)</f>
        <v>#REF!</v>
      </c>
      <c r="B1664">
        <v>86935</v>
      </c>
      <c r="C1664" t="s">
        <v>2298</v>
      </c>
      <c r="D1664" t="s">
        <v>606</v>
      </c>
      <c r="E1664" t="s">
        <v>6</v>
      </c>
      <c r="F1664">
        <v>132.75</v>
      </c>
      <c r="G1664">
        <v>131.4</v>
      </c>
      <c r="H1664" t="s">
        <v>493</v>
      </c>
      <c r="I1664">
        <v>41974</v>
      </c>
    </row>
    <row r="1665" spans="1:9" hidden="1">
      <c r="A1665" s="111" t="e">
        <f>COUNTIF(#REF!,'CPU (2)'!B1665)</f>
        <v>#REF!</v>
      </c>
      <c r="B1665">
        <v>86901</v>
      </c>
      <c r="C1665" t="s">
        <v>2299</v>
      </c>
      <c r="D1665" t="s">
        <v>606</v>
      </c>
      <c r="E1665" t="s">
        <v>6</v>
      </c>
      <c r="F1665">
        <v>90.42</v>
      </c>
      <c r="G1665">
        <v>88.88</v>
      </c>
      <c r="H1665" t="s">
        <v>493</v>
      </c>
      <c r="I1665">
        <v>41974</v>
      </c>
    </row>
    <row r="1666" spans="1:9" hidden="1">
      <c r="A1666" s="111" t="e">
        <f>COUNTIF(#REF!,'CPU (2)'!B1666)</f>
        <v>#REF!</v>
      </c>
      <c r="B1666">
        <v>6058</v>
      </c>
      <c r="C1666" t="s">
        <v>2300</v>
      </c>
      <c r="D1666" t="s">
        <v>542</v>
      </c>
      <c r="E1666" t="s">
        <v>207</v>
      </c>
      <c r="F1666">
        <v>19.309999999999999</v>
      </c>
      <c r="G1666">
        <v>17.98</v>
      </c>
      <c r="H1666" t="s">
        <v>493</v>
      </c>
      <c r="I1666">
        <v>41974</v>
      </c>
    </row>
    <row r="1667" spans="1:9" hidden="1">
      <c r="A1667" s="111" t="e">
        <f>COUNTIF(#REF!,'CPU (2)'!B1667)</f>
        <v>#REF!</v>
      </c>
      <c r="B1667">
        <v>75220</v>
      </c>
      <c r="C1667" t="s">
        <v>2301</v>
      </c>
      <c r="D1667" t="s">
        <v>542</v>
      </c>
      <c r="E1667" t="s">
        <v>207</v>
      </c>
      <c r="F1667">
        <v>37.07</v>
      </c>
      <c r="G1667">
        <v>36.770000000000003</v>
      </c>
      <c r="H1667" t="s">
        <v>493</v>
      </c>
      <c r="I1667">
        <v>41974</v>
      </c>
    </row>
    <row r="1668" spans="1:9" hidden="1">
      <c r="A1668" s="111" t="e">
        <f>COUNTIF(#REF!,'CPU (2)'!B1668)</f>
        <v>#REF!</v>
      </c>
      <c r="B1668" t="s">
        <v>2302</v>
      </c>
      <c r="C1668" t="s">
        <v>2303</v>
      </c>
      <c r="D1668" t="s">
        <v>542</v>
      </c>
      <c r="E1668" t="s">
        <v>207</v>
      </c>
      <c r="F1668">
        <v>102.95</v>
      </c>
      <c r="G1668">
        <v>102.68</v>
      </c>
      <c r="H1668" t="s">
        <v>493</v>
      </c>
      <c r="I1668">
        <v>41974</v>
      </c>
    </row>
    <row r="1669" spans="1:9" hidden="1">
      <c r="A1669" s="111" t="e">
        <f>COUNTIF(#REF!,'CPU (2)'!B1669)</f>
        <v>#REF!</v>
      </c>
      <c r="B1669" t="s">
        <v>2304</v>
      </c>
      <c r="C1669" t="s">
        <v>2305</v>
      </c>
      <c r="D1669" t="s">
        <v>542</v>
      </c>
      <c r="E1669" t="s">
        <v>207</v>
      </c>
      <c r="F1669">
        <v>34.020000000000003</v>
      </c>
      <c r="G1669">
        <v>33.72</v>
      </c>
      <c r="H1669" t="s">
        <v>493</v>
      </c>
      <c r="I1669">
        <v>41974</v>
      </c>
    </row>
    <row r="1670" spans="1:9" hidden="1">
      <c r="A1670" s="111" t="e">
        <f>COUNTIF(#REF!,'CPU (2)'!B1670)</f>
        <v>#REF!</v>
      </c>
      <c r="B1670" t="s">
        <v>2306</v>
      </c>
      <c r="C1670" t="s">
        <v>2307</v>
      </c>
      <c r="D1670" t="s">
        <v>542</v>
      </c>
      <c r="E1670" t="s">
        <v>207</v>
      </c>
      <c r="F1670">
        <v>45.85</v>
      </c>
      <c r="G1670">
        <v>45.55</v>
      </c>
      <c r="H1670" t="s">
        <v>493</v>
      </c>
      <c r="I1670">
        <v>41974</v>
      </c>
    </row>
    <row r="1671" spans="1:9" hidden="1">
      <c r="A1671" s="111" t="e">
        <f>COUNTIF(#REF!,'CPU (2)'!B1671)</f>
        <v>#REF!</v>
      </c>
      <c r="B1671">
        <v>89407</v>
      </c>
      <c r="C1671" t="s">
        <v>2308</v>
      </c>
      <c r="D1671" t="s">
        <v>606</v>
      </c>
      <c r="E1671" t="s">
        <v>6</v>
      </c>
      <c r="F1671">
        <v>3.02</v>
      </c>
      <c r="G1671">
        <v>2.8</v>
      </c>
      <c r="H1671" t="s">
        <v>493</v>
      </c>
      <c r="I1671">
        <v>41974</v>
      </c>
    </row>
    <row r="1672" spans="1:9" hidden="1">
      <c r="A1672" s="111" t="e">
        <f>COUNTIF(#REF!,'CPU (2)'!B1672)</f>
        <v>#REF!</v>
      </c>
      <c r="B1672">
        <v>89361</v>
      </c>
      <c r="C1672" t="s">
        <v>2309</v>
      </c>
      <c r="D1672" t="s">
        <v>606</v>
      </c>
      <c r="E1672" t="s">
        <v>6</v>
      </c>
      <c r="F1672">
        <v>4.4800000000000004</v>
      </c>
      <c r="G1672">
        <v>4.12</v>
      </c>
      <c r="H1672" t="s">
        <v>493</v>
      </c>
      <c r="I1672">
        <v>41974</v>
      </c>
    </row>
    <row r="1673" spans="1:9" hidden="1">
      <c r="A1673" s="111" t="e">
        <f>COUNTIF(#REF!,'CPU (2)'!B1673)</f>
        <v>#REF!</v>
      </c>
      <c r="B1673">
        <v>89490</v>
      </c>
      <c r="C1673" t="s">
        <v>2310</v>
      </c>
      <c r="D1673" t="s">
        <v>606</v>
      </c>
      <c r="E1673" t="s">
        <v>6</v>
      </c>
      <c r="F1673">
        <v>2.94</v>
      </c>
      <c r="G1673">
        <v>2.78</v>
      </c>
      <c r="H1673" t="s">
        <v>493</v>
      </c>
      <c r="I1673">
        <v>41974</v>
      </c>
    </row>
    <row r="1674" spans="1:9" hidden="1">
      <c r="A1674" s="111" t="e">
        <f>COUNTIF(#REF!,'CPU (2)'!B1674)</f>
        <v>#REF!</v>
      </c>
      <c r="B1674">
        <v>89411</v>
      </c>
      <c r="C1674" t="s">
        <v>2311</v>
      </c>
      <c r="D1674" t="s">
        <v>606</v>
      </c>
      <c r="E1674" t="s">
        <v>6</v>
      </c>
      <c r="F1674">
        <v>3.79</v>
      </c>
      <c r="G1674">
        <v>3.54</v>
      </c>
      <c r="H1674" t="s">
        <v>493</v>
      </c>
      <c r="I1674">
        <v>41974</v>
      </c>
    </row>
    <row r="1675" spans="1:9" hidden="1">
      <c r="A1675" s="111" t="e">
        <f>COUNTIF(#REF!,'CPU (2)'!B1675)</f>
        <v>#REF!</v>
      </c>
      <c r="B1675">
        <v>89365</v>
      </c>
      <c r="C1675" t="s">
        <v>2312</v>
      </c>
      <c r="D1675" t="s">
        <v>606</v>
      </c>
      <c r="E1675" t="s">
        <v>6</v>
      </c>
      <c r="F1675">
        <v>5.47</v>
      </c>
      <c r="G1675">
        <v>5.0599999999999996</v>
      </c>
      <c r="H1675" t="s">
        <v>493</v>
      </c>
      <c r="I1675">
        <v>41974</v>
      </c>
    </row>
    <row r="1676" spans="1:9" hidden="1">
      <c r="A1676" s="111" t="e">
        <f>COUNTIF(#REF!,'CPU (2)'!B1676)</f>
        <v>#REF!</v>
      </c>
      <c r="B1676">
        <v>89496</v>
      </c>
      <c r="C1676" t="s">
        <v>2313</v>
      </c>
      <c r="D1676" t="s">
        <v>606</v>
      </c>
      <c r="E1676" t="s">
        <v>6</v>
      </c>
      <c r="F1676">
        <v>4.13</v>
      </c>
      <c r="G1676">
        <v>3.93</v>
      </c>
      <c r="H1676" t="s">
        <v>493</v>
      </c>
      <c r="I1676">
        <v>41974</v>
      </c>
    </row>
    <row r="1677" spans="1:9" hidden="1">
      <c r="A1677" s="111" t="e">
        <f>COUNTIF(#REF!,'CPU (2)'!B1677)</f>
        <v>#REF!</v>
      </c>
      <c r="B1677">
        <v>89416</v>
      </c>
      <c r="C1677" t="s">
        <v>2314</v>
      </c>
      <c r="D1677" t="s">
        <v>606</v>
      </c>
      <c r="E1677" t="s">
        <v>6</v>
      </c>
      <c r="F1677">
        <v>5.09</v>
      </c>
      <c r="G1677">
        <v>4.8</v>
      </c>
      <c r="H1677" t="s">
        <v>493</v>
      </c>
      <c r="I1677">
        <v>41974</v>
      </c>
    </row>
    <row r="1678" spans="1:9" hidden="1">
      <c r="A1678" s="111" t="e">
        <f>COUNTIF(#REF!,'CPU (2)'!B1678)</f>
        <v>#REF!</v>
      </c>
      <c r="B1678">
        <v>89370</v>
      </c>
      <c r="C1678" t="s">
        <v>2315</v>
      </c>
      <c r="D1678" t="s">
        <v>606</v>
      </c>
      <c r="E1678" t="s">
        <v>6</v>
      </c>
      <c r="F1678">
        <v>7.1</v>
      </c>
      <c r="G1678">
        <v>6.62</v>
      </c>
      <c r="H1678" t="s">
        <v>493</v>
      </c>
      <c r="I1678">
        <v>41974</v>
      </c>
    </row>
    <row r="1679" spans="1:9" hidden="1">
      <c r="A1679" s="111" t="e">
        <f>COUNTIF(#REF!,'CPU (2)'!B1679)</f>
        <v>#REF!</v>
      </c>
      <c r="B1679">
        <v>89500</v>
      </c>
      <c r="C1679" t="s">
        <v>2316</v>
      </c>
      <c r="D1679" t="s">
        <v>606</v>
      </c>
      <c r="E1679" t="s">
        <v>6</v>
      </c>
      <c r="F1679">
        <v>6</v>
      </c>
      <c r="G1679">
        <v>5.75</v>
      </c>
      <c r="H1679" t="s">
        <v>493</v>
      </c>
      <c r="I1679">
        <v>41974</v>
      </c>
    </row>
    <row r="1680" spans="1:9" hidden="1">
      <c r="A1680" s="111" t="e">
        <f>COUNTIF(#REF!,'CPU (2)'!B1680)</f>
        <v>#REF!</v>
      </c>
      <c r="B1680">
        <v>89504</v>
      </c>
      <c r="C1680" t="s">
        <v>2317</v>
      </c>
      <c r="D1680" t="s">
        <v>606</v>
      </c>
      <c r="E1680" t="s">
        <v>6</v>
      </c>
      <c r="F1680">
        <v>9.7200000000000006</v>
      </c>
      <c r="G1680">
        <v>9.43</v>
      </c>
      <c r="H1680" t="s">
        <v>493</v>
      </c>
      <c r="I1680">
        <v>41974</v>
      </c>
    </row>
    <row r="1681" spans="1:11" hidden="1">
      <c r="A1681" s="111" t="e">
        <f>COUNTIF(#REF!,'CPU (2)'!B1681)</f>
        <v>#REF!</v>
      </c>
      <c r="B1681">
        <v>89510</v>
      </c>
      <c r="C1681" t="s">
        <v>2318</v>
      </c>
      <c r="D1681" t="s">
        <v>606</v>
      </c>
      <c r="E1681" t="s">
        <v>6</v>
      </c>
      <c r="F1681">
        <v>14.25</v>
      </c>
      <c r="G1681">
        <v>13.9</v>
      </c>
      <c r="H1681" t="s">
        <v>493</v>
      </c>
      <c r="I1681">
        <v>41974</v>
      </c>
    </row>
    <row r="1682" spans="1:11" hidden="1">
      <c r="A1682" s="111" t="e">
        <f>COUNTIF(#REF!,'CPU (2)'!B1682)</f>
        <v>#REF!</v>
      </c>
      <c r="B1682">
        <v>89519</v>
      </c>
      <c r="C1682" t="s">
        <v>2319</v>
      </c>
      <c r="D1682" t="s">
        <v>606</v>
      </c>
      <c r="E1682" t="s">
        <v>6</v>
      </c>
      <c r="F1682">
        <v>23.45</v>
      </c>
      <c r="G1682">
        <v>23.02</v>
      </c>
      <c r="H1682" t="s">
        <v>493</v>
      </c>
      <c r="I1682">
        <v>41974</v>
      </c>
    </row>
    <row r="1683" spans="1:11" hidden="1">
      <c r="A1683" s="111" t="e">
        <f>COUNTIF(#REF!,'CPU (2)'!B1683)</f>
        <v>#REF!</v>
      </c>
      <c r="B1683">
        <v>89527</v>
      </c>
      <c r="C1683" t="s">
        <v>2320</v>
      </c>
      <c r="D1683" t="s">
        <v>606</v>
      </c>
      <c r="E1683" t="s">
        <v>6</v>
      </c>
      <c r="F1683">
        <v>33.82</v>
      </c>
      <c r="G1683">
        <v>33.340000000000003</v>
      </c>
      <c r="H1683" t="s">
        <v>493</v>
      </c>
      <c r="I1683">
        <v>41974</v>
      </c>
    </row>
    <row r="1684" spans="1:11" hidden="1">
      <c r="A1684" s="111" t="e">
        <f>COUNTIF(#REF!,'CPU (2)'!B1684)</f>
        <v>#REF!</v>
      </c>
      <c r="B1684">
        <v>89406</v>
      </c>
      <c r="C1684" t="s">
        <v>2321</v>
      </c>
      <c r="D1684" t="s">
        <v>606</v>
      </c>
      <c r="E1684" t="s">
        <v>6</v>
      </c>
      <c r="F1684">
        <v>3.7</v>
      </c>
      <c r="G1684">
        <v>3.49</v>
      </c>
      <c r="H1684" t="s">
        <v>493</v>
      </c>
      <c r="I1684">
        <v>41974</v>
      </c>
    </row>
    <row r="1685" spans="1:11" hidden="1">
      <c r="A1685" s="111" t="e">
        <f>COUNTIF(#REF!,'CPU (2)'!B1685)</f>
        <v>#REF!</v>
      </c>
      <c r="B1685">
        <v>89360</v>
      </c>
      <c r="C1685" t="s">
        <v>2322</v>
      </c>
      <c r="D1685" t="s">
        <v>606</v>
      </c>
      <c r="E1685" t="s">
        <v>6</v>
      </c>
      <c r="F1685">
        <v>5.16</v>
      </c>
      <c r="G1685">
        <v>4.8</v>
      </c>
      <c r="H1685" t="s">
        <v>493</v>
      </c>
      <c r="I1685">
        <v>41974</v>
      </c>
    </row>
    <row r="1686" spans="1:11" hidden="1">
      <c r="A1686" s="111" t="e">
        <f>COUNTIF(#REF!,'CPU (2)'!B1686)</f>
        <v>#REF!</v>
      </c>
      <c r="B1686">
        <v>89489</v>
      </c>
      <c r="C1686" t="s">
        <v>2323</v>
      </c>
      <c r="D1686" t="s">
        <v>606</v>
      </c>
      <c r="E1686" t="s">
        <v>6</v>
      </c>
      <c r="F1686">
        <v>3.71</v>
      </c>
      <c r="G1686">
        <v>3.55</v>
      </c>
      <c r="H1686" t="s">
        <v>493</v>
      </c>
      <c r="I1686">
        <v>41974</v>
      </c>
    </row>
    <row r="1687" spans="1:11" hidden="1">
      <c r="A1687" s="111" t="e">
        <f>COUNTIF(#REF!,'CPU (2)'!B1687)</f>
        <v>#REF!</v>
      </c>
      <c r="B1687">
        <v>89410</v>
      </c>
      <c r="C1687" t="s">
        <v>2324</v>
      </c>
      <c r="D1687" t="s">
        <v>606</v>
      </c>
      <c r="E1687" t="s">
        <v>6</v>
      </c>
      <c r="F1687">
        <v>4.5599999999999996</v>
      </c>
      <c r="G1687">
        <v>4.3099999999999996</v>
      </c>
      <c r="H1687" t="s">
        <v>493</v>
      </c>
      <c r="I1687">
        <v>41974</v>
      </c>
    </row>
    <row r="1688" spans="1:11" hidden="1">
      <c r="A1688" s="111" t="e">
        <f>COUNTIF(#REF!,'CPU (2)'!B1688)</f>
        <v>#REF!</v>
      </c>
      <c r="B1688">
        <v>89364</v>
      </c>
      <c r="C1688" t="s">
        <v>2325</v>
      </c>
      <c r="D1688" t="s">
        <v>606</v>
      </c>
      <c r="E1688" t="s">
        <v>6</v>
      </c>
      <c r="F1688">
        <v>6.24</v>
      </c>
      <c r="G1688">
        <v>5.83</v>
      </c>
      <c r="H1688" t="s">
        <v>493</v>
      </c>
      <c r="I1688">
        <v>41974</v>
      </c>
    </row>
    <row r="1689" spans="1:11" hidden="1">
      <c r="A1689" s="111" t="e">
        <f>COUNTIF(#REF!,'CPU (2)'!B1689)</f>
        <v>#REF!</v>
      </c>
      <c r="B1689">
        <v>89494</v>
      </c>
      <c r="C1689" t="s">
        <v>2326</v>
      </c>
      <c r="D1689" t="s">
        <v>606</v>
      </c>
      <c r="E1689" t="s">
        <v>6</v>
      </c>
      <c r="F1689">
        <v>6.01</v>
      </c>
      <c r="G1689">
        <v>5.81</v>
      </c>
      <c r="H1689" t="s">
        <v>493</v>
      </c>
      <c r="I1689">
        <v>41974</v>
      </c>
    </row>
    <row r="1690" spans="1:11" hidden="1">
      <c r="A1690" s="111" t="e">
        <f>COUNTIF(#REF!,'CPU (2)'!B1690)</f>
        <v>#REF!</v>
      </c>
      <c r="B1690">
        <v>89415</v>
      </c>
      <c r="C1690" t="s">
        <v>2327</v>
      </c>
      <c r="D1690" t="s">
        <v>606</v>
      </c>
      <c r="E1690" t="s">
        <v>6</v>
      </c>
      <c r="F1690">
        <v>6.97</v>
      </c>
      <c r="G1690">
        <v>6.67</v>
      </c>
      <c r="H1690" t="s">
        <v>493</v>
      </c>
      <c r="I1690">
        <v>41974</v>
      </c>
    </row>
    <row r="1691" spans="1:11" hidden="1">
      <c r="A1691" s="111" t="e">
        <f>COUNTIF(#REF!,'CPU (2)'!B1691)</f>
        <v>#REF!</v>
      </c>
      <c r="B1691">
        <v>89369</v>
      </c>
      <c r="C1691" t="s">
        <v>2328</v>
      </c>
      <c r="D1691" t="s">
        <v>606</v>
      </c>
      <c r="E1691" t="s">
        <v>6</v>
      </c>
      <c r="F1691">
        <v>8.98</v>
      </c>
      <c r="G1691">
        <v>8.49</v>
      </c>
      <c r="H1691" t="s">
        <v>493</v>
      </c>
      <c r="I1691">
        <v>41974</v>
      </c>
    </row>
    <row r="1692" spans="1:11" hidden="1">
      <c r="A1692" s="111" t="e">
        <f>COUNTIF(#REF!,'CPU (2)'!B1692)</f>
        <v>#REF!</v>
      </c>
      <c r="B1692">
        <v>89499</v>
      </c>
      <c r="C1692" t="s">
        <v>2329</v>
      </c>
      <c r="D1692" t="s">
        <v>606</v>
      </c>
      <c r="E1692" t="s">
        <v>6</v>
      </c>
      <c r="F1692">
        <v>9.15</v>
      </c>
      <c r="G1692">
        <v>8.9</v>
      </c>
      <c r="H1692" t="s">
        <v>493</v>
      </c>
      <c r="I1692">
        <v>41974</v>
      </c>
    </row>
    <row r="1693" spans="1:11" hidden="1">
      <c r="A1693" s="111" t="e">
        <f>COUNTIF(#REF!,'CPU (2)'!B1693)</f>
        <v>#REF!</v>
      </c>
      <c r="B1693">
        <v>89503</v>
      </c>
      <c r="C1693" t="s">
        <v>2330</v>
      </c>
      <c r="D1693" t="s">
        <v>606</v>
      </c>
      <c r="E1693" t="s">
        <v>6</v>
      </c>
      <c r="F1693">
        <v>11.51</v>
      </c>
      <c r="G1693">
        <v>11.22</v>
      </c>
      <c r="H1693" t="s">
        <v>493</v>
      </c>
      <c r="I1693">
        <v>41974</v>
      </c>
    </row>
    <row r="1694" spans="1:11" hidden="1">
      <c r="A1694" s="111" t="e">
        <f>COUNTIF(#REF!,'CPU (2)'!B1694)</f>
        <v>#REF!</v>
      </c>
      <c r="B1694">
        <v>89507</v>
      </c>
      <c r="C1694" t="s">
        <v>2331</v>
      </c>
      <c r="D1694" t="s">
        <v>606</v>
      </c>
      <c r="E1694" t="s">
        <v>6</v>
      </c>
      <c r="F1694">
        <v>22.18</v>
      </c>
      <c r="G1694">
        <v>21.82</v>
      </c>
      <c r="H1694" t="s">
        <v>493</v>
      </c>
      <c r="I1694">
        <v>41974</v>
      </c>
    </row>
    <row r="1695" spans="1:11" s="144" customFormat="1">
      <c r="A1695" s="181"/>
      <c r="B1695"/>
      <c r="C1695"/>
      <c r="D1695"/>
      <c r="E1695"/>
      <c r="F1695"/>
      <c r="G1695"/>
      <c r="H1695"/>
      <c r="I1695"/>
      <c r="J1695"/>
      <c r="K1695"/>
    </row>
    <row r="1696" spans="1:11" ht="26.4">
      <c r="A1696" s="111" t="e">
        <f>COUNTIF(#REF!,'CPU (2)'!B1696)</f>
        <v>#REF!</v>
      </c>
      <c r="B1696" s="148">
        <v>89517</v>
      </c>
      <c r="C1696" s="149" t="s">
        <v>607</v>
      </c>
      <c r="D1696" s="148" t="s">
        <v>606</v>
      </c>
      <c r="E1696" s="148" t="s">
        <v>6</v>
      </c>
      <c r="F1696" s="150">
        <v>30.27</v>
      </c>
      <c r="G1696" s="150">
        <v>29.84</v>
      </c>
      <c r="H1696" s="148" t="s">
        <v>493</v>
      </c>
      <c r="I1696" s="151">
        <v>41974</v>
      </c>
      <c r="J1696" s="163">
        <f>SUM(J1698:J1703)</f>
        <v>29.844240000000003</v>
      </c>
      <c r="K1696" s="164">
        <f>J1696-G1696</f>
        <v>4.2400000000029081E-3</v>
      </c>
    </row>
    <row r="1697" spans="1:10" s="3" customFormat="1" ht="30" customHeight="1">
      <c r="A1697" s="111"/>
      <c r="B1697" s="113" t="s">
        <v>268</v>
      </c>
      <c r="C1697" s="113" t="s">
        <v>5</v>
      </c>
      <c r="D1697" s="113" t="s">
        <v>223</v>
      </c>
      <c r="E1697" s="113" t="s">
        <v>266</v>
      </c>
      <c r="F1697" s="113" t="s">
        <v>494</v>
      </c>
      <c r="G1697" s="113" t="s">
        <v>495</v>
      </c>
      <c r="H1697" s="113" t="s">
        <v>496</v>
      </c>
      <c r="I1697" s="113" t="s">
        <v>497</v>
      </c>
      <c r="J1697" s="113" t="s">
        <v>498</v>
      </c>
    </row>
    <row r="1698" spans="1:10" ht="26.4">
      <c r="B1698" s="145">
        <v>88248</v>
      </c>
      <c r="C1698" s="196" t="str">
        <f>VLOOKUP(B1698,SERVIÇOS_SINAPI_12_14!$A$2:$H$5049,2,0)</f>
        <v>AUXILIAR DE ENCANADOR OU BOMBEIRO HIDRÁULICO COM ENCARGOS COMPLEMENTARES</v>
      </c>
      <c r="D1698" s="189" t="s">
        <v>246</v>
      </c>
      <c r="E1698" s="189" t="str">
        <f>VLOOKUP(B1698,SERVIÇOS_SINAPI_12_14!$A$2:$H$5049,4,0)</f>
        <v>H</v>
      </c>
      <c r="F1698" s="194">
        <v>12.48</v>
      </c>
      <c r="G1698" s="194">
        <f>VLOOKUP(B1698,SERVIÇOS_SINAPI_12_14!$A$2:$H$5049,6,0)</f>
        <v>11.31</v>
      </c>
      <c r="H1698" s="189">
        <v>0.157</v>
      </c>
      <c r="I1698" s="194">
        <v>1.96</v>
      </c>
      <c r="J1698" s="194">
        <f t="shared" ref="J1698:J1703" si="27">H1698*G1698</f>
        <v>1.7756700000000001</v>
      </c>
    </row>
    <row r="1699" spans="1:10">
      <c r="B1699" s="145">
        <v>88267</v>
      </c>
      <c r="C1699" s="196" t="str">
        <f>VLOOKUP(B1699,SERVIÇOS_SINAPI_12_14!$A$2:$H$5049,2,0)</f>
        <v>ENCANADOR OU BOMBEIRO HIDRÁULICO COM ENCARGOS COMPLEMENTARES</v>
      </c>
      <c r="D1699" s="189" t="s">
        <v>246</v>
      </c>
      <c r="E1699" s="189" t="str">
        <f>VLOOKUP(B1699,SERVIÇOS_SINAPI_12_14!$A$2:$H$5049,4,0)</f>
        <v>H</v>
      </c>
      <c r="F1699" s="194">
        <v>15.32</v>
      </c>
      <c r="G1699" s="194">
        <f>VLOOKUP(B1699,SERVIÇOS_SINAPI_12_14!$A$2:$H$5049,6,0)</f>
        <v>13.77</v>
      </c>
      <c r="H1699" s="189">
        <v>0.157</v>
      </c>
      <c r="I1699" s="194">
        <v>2.41</v>
      </c>
      <c r="J1699" s="194">
        <f t="shared" si="27"/>
        <v>2.1618900000000001</v>
      </c>
    </row>
    <row r="1700" spans="1:10">
      <c r="B1700" s="145">
        <v>122</v>
      </c>
      <c r="C1700" s="183" t="str">
        <f>VLOOKUP(B1700,INSUMOS_SINAPI_12_14!$A$2:$H$5049,2,0)</f>
        <v>ADESIVO PVC FRASCO C/ 850G</v>
      </c>
      <c r="D1700" s="113" t="s">
        <v>235</v>
      </c>
      <c r="E1700" s="121" t="str">
        <f>VLOOKUP(B1700,INSUMOS_SINAPI_12_14!$A$2:$H$5049,4,0)</f>
        <v>UN</v>
      </c>
      <c r="F1700" s="115">
        <v>33.340000000000003</v>
      </c>
      <c r="G1700" s="180">
        <f>VLOOKUP(B1700,INSUMOS_SINAPI_12_14!$A$2:$H$5049,6,0)</f>
        <v>33.340000000000003</v>
      </c>
      <c r="H1700" s="113">
        <v>0.04</v>
      </c>
      <c r="I1700" s="115">
        <v>1.33</v>
      </c>
      <c r="J1700" s="180">
        <f t="shared" si="27"/>
        <v>1.3336000000000001</v>
      </c>
    </row>
    <row r="1701" spans="1:10">
      <c r="B1701" s="145">
        <v>1960</v>
      </c>
      <c r="C1701" s="183" t="str">
        <f>VLOOKUP(B1701,INSUMOS_SINAPI_12_14!$A$2:$H$5049,2,0)</f>
        <v>CURVA PVC SOLD 90G P/ AGUA FRIA PREDIAL 75 MM</v>
      </c>
      <c r="D1701" s="113" t="s">
        <v>235</v>
      </c>
      <c r="E1701" s="121" t="str">
        <f>VLOOKUP(B1701,INSUMOS_SINAPI_12_14!$A$2:$H$5049,4,0)</f>
        <v>UN</v>
      </c>
      <c r="F1701" s="115">
        <v>22.5</v>
      </c>
      <c r="G1701" s="180">
        <f>VLOOKUP(B1701,INSUMOS_SINAPI_12_14!$A$2:$H$5049,6,0)</f>
        <v>22.5</v>
      </c>
      <c r="H1701" s="113">
        <v>1</v>
      </c>
      <c r="I1701" s="115">
        <v>22.5</v>
      </c>
      <c r="J1701" s="180">
        <f t="shared" si="27"/>
        <v>22.5</v>
      </c>
    </row>
    <row r="1702" spans="1:10">
      <c r="B1702" s="145">
        <v>3767</v>
      </c>
      <c r="C1702" s="183" t="str">
        <f>VLOOKUP(B1702,INSUMOS_SINAPI_12_14!$A$2:$H$5049,2,0)</f>
        <v>LIXA EM FOLHA PARA PAREDE OU MADEIRA, NUMERO 120 (COR VERMELHA)</v>
      </c>
      <c r="D1702" s="113" t="s">
        <v>235</v>
      </c>
      <c r="E1702" s="121" t="str">
        <f>VLOOKUP(B1702,INSUMOS_SINAPI_12_14!$A$2:$H$5049,4,0)</f>
        <v>UN</v>
      </c>
      <c r="F1702" s="115">
        <v>0.56000000000000005</v>
      </c>
      <c r="G1702" s="180">
        <f>VLOOKUP(B1702,INSUMOS_SINAPI_12_14!$A$2:$H$5049,6,0)</f>
        <v>0.56000000000000005</v>
      </c>
      <c r="H1702" s="113">
        <v>3.5000000000000003E-2</v>
      </c>
      <c r="I1702" s="115">
        <v>0.02</v>
      </c>
      <c r="J1702" s="180">
        <f t="shared" si="27"/>
        <v>1.9600000000000003E-2</v>
      </c>
    </row>
    <row r="1703" spans="1:10">
      <c r="B1703" s="145">
        <v>20083</v>
      </c>
      <c r="C1703" s="183" t="str">
        <f>VLOOKUP(B1703,INSUMOS_SINAPI_12_14!$A$2:$H$5049,2,0)</f>
        <v>SOLUCAO LIMPADORA FRASCO PLASTICO C/ 1000CM3</v>
      </c>
      <c r="D1703" s="113" t="s">
        <v>235</v>
      </c>
      <c r="E1703" s="121" t="str">
        <f>VLOOKUP(B1703,INSUMOS_SINAPI_12_14!$A$2:$H$5049,4,0)</f>
        <v>UN</v>
      </c>
      <c r="F1703" s="115">
        <v>39.49</v>
      </c>
      <c r="G1703" s="180">
        <f>VLOOKUP(B1703,INSUMOS_SINAPI_12_14!$A$2:$H$5049,6,0)</f>
        <v>39.49</v>
      </c>
      <c r="H1703" s="113">
        <v>5.1999999999999998E-2</v>
      </c>
      <c r="I1703" s="115">
        <v>2.0499999999999998</v>
      </c>
      <c r="J1703" s="180">
        <f t="shared" si="27"/>
        <v>2.05348</v>
      </c>
    </row>
    <row r="1704" spans="1:10">
      <c r="B1704" s="127"/>
      <c r="C1704" s="128"/>
      <c r="D1704" s="127"/>
      <c r="E1704" s="127"/>
      <c r="F1704" s="129"/>
      <c r="G1704" s="129"/>
      <c r="H1704" s="127"/>
      <c r="I1704" s="130"/>
    </row>
    <row r="1705" spans="1:10">
      <c r="B1705" s="127"/>
      <c r="C1705" s="128"/>
      <c r="D1705" s="127"/>
      <c r="E1705" s="127"/>
      <c r="F1705" s="129"/>
      <c r="G1705" s="129"/>
      <c r="H1705" s="127"/>
      <c r="I1705" s="130"/>
    </row>
    <row r="1706" spans="1:10" ht="26.4" hidden="1">
      <c r="A1706" s="111" t="e">
        <f>COUNTIF(#REF!,'CPU (2)'!B1706)</f>
        <v>#REF!</v>
      </c>
      <c r="B1706" s="131">
        <v>89525</v>
      </c>
      <c r="C1706" s="132" t="s">
        <v>2332</v>
      </c>
      <c r="D1706" s="131" t="s">
        <v>606</v>
      </c>
      <c r="E1706" s="131" t="s">
        <v>6</v>
      </c>
      <c r="F1706" s="133">
        <v>41.62</v>
      </c>
      <c r="G1706" s="133">
        <v>41.14</v>
      </c>
      <c r="H1706" s="131" t="s">
        <v>493</v>
      </c>
      <c r="I1706" s="134">
        <v>41974</v>
      </c>
    </row>
    <row r="1707" spans="1:10" ht="39.6" hidden="1">
      <c r="A1707" s="111" t="e">
        <f>COUNTIF(#REF!,'CPU (2)'!B1707)</f>
        <v>#REF!</v>
      </c>
      <c r="B1707" s="127">
        <v>89811</v>
      </c>
      <c r="C1707" s="128" t="s">
        <v>2333</v>
      </c>
      <c r="D1707" s="127" t="s">
        <v>606</v>
      </c>
      <c r="E1707" s="127" t="s">
        <v>6</v>
      </c>
      <c r="F1707" s="129">
        <v>18.18</v>
      </c>
      <c r="G1707" s="129">
        <v>17.850000000000001</v>
      </c>
      <c r="H1707" s="127" t="s">
        <v>493</v>
      </c>
      <c r="I1707" s="130">
        <v>41974</v>
      </c>
    </row>
    <row r="1708" spans="1:10" ht="39.6" hidden="1">
      <c r="A1708" s="111" t="e">
        <f>COUNTIF(#REF!,'CPU (2)'!B1708)</f>
        <v>#REF!</v>
      </c>
      <c r="B1708" s="131">
        <v>89748</v>
      </c>
      <c r="C1708" s="132" t="s">
        <v>2334</v>
      </c>
      <c r="D1708" s="131" t="s">
        <v>606</v>
      </c>
      <c r="E1708" s="131" t="s">
        <v>6</v>
      </c>
      <c r="F1708" s="133">
        <v>21.8</v>
      </c>
      <c r="G1708" s="133">
        <v>21.11</v>
      </c>
      <c r="H1708" s="131" t="s">
        <v>493</v>
      </c>
      <c r="I1708" s="134">
        <v>41974</v>
      </c>
    </row>
    <row r="1709" spans="1:10" ht="39.6" hidden="1">
      <c r="A1709" s="111" t="e">
        <f>COUNTIF(#REF!,'CPU (2)'!B1709)</f>
        <v>#REF!</v>
      </c>
      <c r="B1709" s="127">
        <v>89852</v>
      </c>
      <c r="C1709" s="128" t="s">
        <v>2335</v>
      </c>
      <c r="D1709" s="127" t="s">
        <v>606</v>
      </c>
      <c r="E1709" s="127" t="s">
        <v>6</v>
      </c>
      <c r="F1709" s="129">
        <v>21.52</v>
      </c>
      <c r="G1709" s="129">
        <v>20.86</v>
      </c>
      <c r="H1709" s="127" t="s">
        <v>493</v>
      </c>
      <c r="I1709" s="130">
        <v>41974</v>
      </c>
    </row>
    <row r="1710" spans="1:10" ht="39.6" hidden="1">
      <c r="A1710" s="111" t="e">
        <f>COUNTIF(#REF!,'CPU (2)'!B1710)</f>
        <v>#REF!</v>
      </c>
      <c r="B1710" s="131">
        <v>89728</v>
      </c>
      <c r="C1710" s="132" t="s">
        <v>2336</v>
      </c>
      <c r="D1710" s="131" t="s">
        <v>606</v>
      </c>
      <c r="E1710" s="131" t="s">
        <v>6</v>
      </c>
      <c r="F1710" s="133">
        <v>5.88</v>
      </c>
      <c r="G1710" s="133">
        <v>5.61</v>
      </c>
      <c r="H1710" s="131" t="s">
        <v>493</v>
      </c>
      <c r="I1710" s="134">
        <v>41974</v>
      </c>
    </row>
    <row r="1711" spans="1:10" ht="39.6" hidden="1">
      <c r="A1711" s="111" t="e">
        <f>COUNTIF(#REF!,'CPU (2)'!B1711)</f>
        <v>#REF!</v>
      </c>
      <c r="B1711" s="127">
        <v>89803</v>
      </c>
      <c r="C1711" s="128" t="s">
        <v>2337</v>
      </c>
      <c r="D1711" s="127" t="s">
        <v>606</v>
      </c>
      <c r="E1711" s="127" t="s">
        <v>6</v>
      </c>
      <c r="F1711" s="129">
        <v>8.73</v>
      </c>
      <c r="G1711" s="129">
        <v>8.6199999999999992</v>
      </c>
      <c r="H1711" s="127" t="s">
        <v>493</v>
      </c>
      <c r="I1711" s="130">
        <v>41974</v>
      </c>
    </row>
    <row r="1712" spans="1:10" ht="39.6" hidden="1">
      <c r="A1712" s="111" t="e">
        <f>COUNTIF(#REF!,'CPU (2)'!B1712)</f>
        <v>#REF!</v>
      </c>
      <c r="B1712" s="131">
        <v>89733</v>
      </c>
      <c r="C1712" s="132" t="s">
        <v>2338</v>
      </c>
      <c r="D1712" s="131" t="s">
        <v>606</v>
      </c>
      <c r="E1712" s="131" t="s">
        <v>6</v>
      </c>
      <c r="F1712" s="133">
        <v>11.23</v>
      </c>
      <c r="G1712" s="133">
        <v>10.88</v>
      </c>
      <c r="H1712" s="131" t="s">
        <v>493</v>
      </c>
      <c r="I1712" s="134">
        <v>41974</v>
      </c>
    </row>
    <row r="1713" spans="1:9" ht="39.6" hidden="1">
      <c r="A1713" s="111" t="e">
        <f>COUNTIF(#REF!,'CPU (2)'!B1713)</f>
        <v>#REF!</v>
      </c>
      <c r="B1713" s="127">
        <v>89807</v>
      </c>
      <c r="C1713" s="128" t="s">
        <v>2339</v>
      </c>
      <c r="D1713" s="127" t="s">
        <v>606</v>
      </c>
      <c r="E1713" s="127" t="s">
        <v>6</v>
      </c>
      <c r="F1713" s="129">
        <v>15.59</v>
      </c>
      <c r="G1713" s="129">
        <v>15.37</v>
      </c>
      <c r="H1713" s="127" t="s">
        <v>493</v>
      </c>
      <c r="I1713" s="130">
        <v>41974</v>
      </c>
    </row>
    <row r="1714" spans="1:9" ht="39.6" hidden="1">
      <c r="A1714" s="111" t="e">
        <f>COUNTIF(#REF!,'CPU (2)'!B1714)</f>
        <v>#REF!</v>
      </c>
      <c r="B1714" s="131">
        <v>89742</v>
      </c>
      <c r="C1714" s="132" t="s">
        <v>2340</v>
      </c>
      <c r="D1714" s="131" t="s">
        <v>606</v>
      </c>
      <c r="E1714" s="131" t="s">
        <v>6</v>
      </c>
      <c r="F1714" s="133">
        <v>18.649999999999999</v>
      </c>
      <c r="G1714" s="133">
        <v>18.13</v>
      </c>
      <c r="H1714" s="131" t="s">
        <v>493</v>
      </c>
      <c r="I1714" s="134">
        <v>41974</v>
      </c>
    </row>
    <row r="1715" spans="1:9" ht="39.6" hidden="1">
      <c r="A1715" s="111" t="e">
        <f>COUNTIF(#REF!,'CPU (2)'!B1715)</f>
        <v>#REF!</v>
      </c>
      <c r="B1715" s="127">
        <v>89812</v>
      </c>
      <c r="C1715" s="128" t="s">
        <v>2341</v>
      </c>
      <c r="D1715" s="127" t="s">
        <v>606</v>
      </c>
      <c r="E1715" s="127" t="s">
        <v>6</v>
      </c>
      <c r="F1715" s="129">
        <v>28.91</v>
      </c>
      <c r="G1715" s="129">
        <v>28.58</v>
      </c>
      <c r="H1715" s="127" t="s">
        <v>493</v>
      </c>
      <c r="I1715" s="130">
        <v>41974</v>
      </c>
    </row>
    <row r="1716" spans="1:9" ht="39.6" hidden="1">
      <c r="A1716" s="111" t="e">
        <f>COUNTIF(#REF!,'CPU (2)'!B1716)</f>
        <v>#REF!</v>
      </c>
      <c r="B1716" s="131">
        <v>89750</v>
      </c>
      <c r="C1716" s="132" t="s">
        <v>2342</v>
      </c>
      <c r="D1716" s="131" t="s">
        <v>606</v>
      </c>
      <c r="E1716" s="131" t="s">
        <v>6</v>
      </c>
      <c r="F1716" s="133">
        <v>32.53</v>
      </c>
      <c r="G1716" s="133">
        <v>31.85</v>
      </c>
      <c r="H1716" s="131" t="s">
        <v>493</v>
      </c>
      <c r="I1716" s="134">
        <v>41974</v>
      </c>
    </row>
    <row r="1717" spans="1:9" ht="39.6" hidden="1">
      <c r="A1717" s="111" t="e">
        <f>COUNTIF(#REF!,'CPU (2)'!B1717)</f>
        <v>#REF!</v>
      </c>
      <c r="B1717" s="127">
        <v>89853</v>
      </c>
      <c r="C1717" s="128" t="s">
        <v>2343</v>
      </c>
      <c r="D1717" s="127" t="s">
        <v>606</v>
      </c>
      <c r="E1717" s="127" t="s">
        <v>6</v>
      </c>
      <c r="F1717" s="129">
        <v>32.25</v>
      </c>
      <c r="G1717" s="129">
        <v>31.6</v>
      </c>
      <c r="H1717" s="127" t="s">
        <v>493</v>
      </c>
      <c r="I1717" s="130">
        <v>41974</v>
      </c>
    </row>
    <row r="1718" spans="1:9" ht="39.6" hidden="1">
      <c r="A1718" s="111" t="e">
        <f>COUNTIF(#REF!,'CPU (2)'!B1718)</f>
        <v>#REF!</v>
      </c>
      <c r="B1718" s="131">
        <v>89730</v>
      </c>
      <c r="C1718" s="132" t="s">
        <v>2344</v>
      </c>
      <c r="D1718" s="131" t="s">
        <v>606</v>
      </c>
      <c r="E1718" s="131" t="s">
        <v>6</v>
      </c>
      <c r="F1718" s="133">
        <v>6.39</v>
      </c>
      <c r="G1718" s="133">
        <v>6.11</v>
      </c>
      <c r="H1718" s="131" t="s">
        <v>493</v>
      </c>
      <c r="I1718" s="134">
        <v>41974</v>
      </c>
    </row>
    <row r="1719" spans="1:9" ht="39.6" hidden="1">
      <c r="A1719" s="111" t="e">
        <f>COUNTIF(#REF!,'CPU (2)'!B1719)</f>
        <v>#REF!</v>
      </c>
      <c r="B1719" s="127">
        <v>89804</v>
      </c>
      <c r="C1719" s="128" t="s">
        <v>2345</v>
      </c>
      <c r="D1719" s="127" t="s">
        <v>606</v>
      </c>
      <c r="E1719" s="127" t="s">
        <v>6</v>
      </c>
      <c r="F1719" s="129">
        <v>7.37</v>
      </c>
      <c r="G1719" s="129">
        <v>7.25</v>
      </c>
      <c r="H1719" s="127" t="s">
        <v>493</v>
      </c>
      <c r="I1719" s="130">
        <v>41974</v>
      </c>
    </row>
    <row r="1720" spans="1:9" ht="39.6" hidden="1">
      <c r="A1720" s="111" t="e">
        <f>COUNTIF(#REF!,'CPU (2)'!B1720)</f>
        <v>#REF!</v>
      </c>
      <c r="B1720" s="131">
        <v>89735</v>
      </c>
      <c r="C1720" s="132" t="s">
        <v>2346</v>
      </c>
      <c r="D1720" s="131" t="s">
        <v>606</v>
      </c>
      <c r="E1720" s="131" t="s">
        <v>6</v>
      </c>
      <c r="F1720" s="133">
        <v>9.8699999999999992</v>
      </c>
      <c r="G1720" s="133">
        <v>9.51</v>
      </c>
      <c r="H1720" s="131" t="s">
        <v>493</v>
      </c>
      <c r="I1720" s="134">
        <v>41974</v>
      </c>
    </row>
    <row r="1721" spans="1:9" ht="39.6" hidden="1">
      <c r="A1721" s="111" t="e">
        <f>COUNTIF(#REF!,'CPU (2)'!B1721)</f>
        <v>#REF!</v>
      </c>
      <c r="B1721" s="127">
        <v>89808</v>
      </c>
      <c r="C1721" s="128" t="s">
        <v>2347</v>
      </c>
      <c r="D1721" s="127" t="s">
        <v>606</v>
      </c>
      <c r="E1721" s="127" t="s">
        <v>6</v>
      </c>
      <c r="F1721" s="129">
        <v>18.45</v>
      </c>
      <c r="G1721" s="129">
        <v>18.22</v>
      </c>
      <c r="H1721" s="127" t="s">
        <v>493</v>
      </c>
      <c r="I1721" s="130">
        <v>41974</v>
      </c>
    </row>
    <row r="1722" spans="1:9" ht="39.6" hidden="1">
      <c r="A1722" s="111" t="e">
        <f>COUNTIF(#REF!,'CPU (2)'!B1722)</f>
        <v>#REF!</v>
      </c>
      <c r="B1722" s="131">
        <v>89743</v>
      </c>
      <c r="C1722" s="132" t="s">
        <v>2348</v>
      </c>
      <c r="D1722" s="131" t="s">
        <v>606</v>
      </c>
      <c r="E1722" s="131" t="s">
        <v>6</v>
      </c>
      <c r="F1722" s="133">
        <v>21.51</v>
      </c>
      <c r="G1722" s="133">
        <v>20.98</v>
      </c>
      <c r="H1722" s="131" t="s">
        <v>493</v>
      </c>
      <c r="I1722" s="134">
        <v>41974</v>
      </c>
    </row>
    <row r="1723" spans="1:9" ht="26.4" hidden="1">
      <c r="A1723" s="111" t="e">
        <f>COUNTIF(#REF!,'CPU (2)'!B1723)</f>
        <v>#REF!</v>
      </c>
      <c r="B1723" s="127">
        <v>83531</v>
      </c>
      <c r="C1723" s="128" t="s">
        <v>2349</v>
      </c>
      <c r="D1723" s="127" t="s">
        <v>538</v>
      </c>
      <c r="E1723" s="127" t="s">
        <v>6</v>
      </c>
      <c r="F1723" s="129">
        <v>139.72</v>
      </c>
      <c r="G1723" s="129">
        <v>137.83000000000001</v>
      </c>
      <c r="H1723" s="127" t="s">
        <v>493</v>
      </c>
      <c r="I1723" s="130">
        <v>41974</v>
      </c>
    </row>
    <row r="1724" spans="1:9" ht="26.4" hidden="1">
      <c r="A1724" s="111" t="e">
        <f>COUNTIF(#REF!,'CPU (2)'!B1724)</f>
        <v>#REF!</v>
      </c>
      <c r="B1724" s="131">
        <v>83535</v>
      </c>
      <c r="C1724" s="132" t="s">
        <v>2350</v>
      </c>
      <c r="D1724" s="131" t="s">
        <v>538</v>
      </c>
      <c r="E1724" s="131" t="s">
        <v>6</v>
      </c>
      <c r="F1724" s="133">
        <v>116.07</v>
      </c>
      <c r="G1724" s="133">
        <v>114.18</v>
      </c>
      <c r="H1724" s="131" t="s">
        <v>493</v>
      </c>
      <c r="I1724" s="134">
        <v>41974</v>
      </c>
    </row>
    <row r="1725" spans="1:9" ht="26.4" hidden="1">
      <c r="A1725" s="111" t="e">
        <f>COUNTIF(#REF!,'CPU (2)'!B1725)</f>
        <v>#REF!</v>
      </c>
      <c r="B1725" s="127">
        <v>73329</v>
      </c>
      <c r="C1725" s="128" t="s">
        <v>2351</v>
      </c>
      <c r="D1725" s="127" t="s">
        <v>248</v>
      </c>
      <c r="E1725" s="127" t="s">
        <v>231</v>
      </c>
      <c r="F1725" s="129">
        <v>17.96</v>
      </c>
      <c r="G1725" s="129">
        <v>17.95</v>
      </c>
      <c r="H1725" s="127" t="s">
        <v>493</v>
      </c>
      <c r="I1725" s="130">
        <v>41974</v>
      </c>
    </row>
    <row r="1726" spans="1:9" ht="26.4" hidden="1">
      <c r="A1726" s="111" t="e">
        <f>COUNTIF(#REF!,'CPU (2)'!B1726)</f>
        <v>#REF!</v>
      </c>
      <c r="B1726" s="131">
        <v>73352</v>
      </c>
      <c r="C1726" s="132" t="s">
        <v>2352</v>
      </c>
      <c r="D1726" s="131" t="s">
        <v>248</v>
      </c>
      <c r="E1726" s="131" t="s">
        <v>231</v>
      </c>
      <c r="F1726" s="133">
        <v>9.7100000000000009</v>
      </c>
      <c r="G1726" s="133">
        <v>9.6999999999999993</v>
      </c>
      <c r="H1726" s="131" t="s">
        <v>493</v>
      </c>
      <c r="I1726" s="134">
        <v>41974</v>
      </c>
    </row>
    <row r="1727" spans="1:9" ht="26.4" hidden="1">
      <c r="A1727" s="111" t="e">
        <f>COUNTIF(#REF!,'CPU (2)'!B1727)</f>
        <v>#REF!</v>
      </c>
      <c r="B1727" s="127">
        <v>73348</v>
      </c>
      <c r="C1727" s="128" t="s">
        <v>2353</v>
      </c>
      <c r="D1727" s="127" t="s">
        <v>248</v>
      </c>
      <c r="E1727" s="127" t="s">
        <v>231</v>
      </c>
      <c r="F1727" s="129">
        <v>55.62</v>
      </c>
      <c r="G1727" s="129">
        <v>55.62</v>
      </c>
      <c r="H1727" s="127" t="s">
        <v>493</v>
      </c>
      <c r="I1727" s="130">
        <v>41974</v>
      </c>
    </row>
    <row r="1728" spans="1:9" ht="26.4" hidden="1">
      <c r="A1728" s="111" t="e">
        <f>COUNTIF(#REF!,'CPU (2)'!B1728)</f>
        <v>#REF!</v>
      </c>
      <c r="B1728" s="131">
        <v>73335</v>
      </c>
      <c r="C1728" s="132" t="s">
        <v>2354</v>
      </c>
      <c r="D1728" s="131" t="s">
        <v>248</v>
      </c>
      <c r="E1728" s="131" t="s">
        <v>231</v>
      </c>
      <c r="F1728" s="133">
        <v>8.92</v>
      </c>
      <c r="G1728" s="133">
        <v>8.92</v>
      </c>
      <c r="H1728" s="131" t="s">
        <v>493</v>
      </c>
      <c r="I1728" s="134">
        <v>41974</v>
      </c>
    </row>
    <row r="1729" spans="1:9" ht="26.4" hidden="1">
      <c r="A1729" s="111" t="e">
        <f>COUNTIF(#REF!,'CPU (2)'!B1729)</f>
        <v>#REF!</v>
      </c>
      <c r="B1729" s="127">
        <v>73365</v>
      </c>
      <c r="C1729" s="128" t="s">
        <v>2355</v>
      </c>
      <c r="D1729" s="127" t="s">
        <v>248</v>
      </c>
      <c r="E1729" s="127" t="s">
        <v>231</v>
      </c>
      <c r="F1729" s="129">
        <v>4.82</v>
      </c>
      <c r="G1729" s="129">
        <v>4.82</v>
      </c>
      <c r="H1729" s="127" t="s">
        <v>493</v>
      </c>
      <c r="I1729" s="130">
        <v>41974</v>
      </c>
    </row>
    <row r="1730" spans="1:9" ht="26.4" hidden="1">
      <c r="A1730" s="111" t="e">
        <f>COUNTIF(#REF!,'CPU (2)'!B1730)</f>
        <v>#REF!</v>
      </c>
      <c r="B1730" s="131">
        <v>73359</v>
      </c>
      <c r="C1730" s="132" t="s">
        <v>2356</v>
      </c>
      <c r="D1730" s="131" t="s">
        <v>248</v>
      </c>
      <c r="E1730" s="131" t="s">
        <v>231</v>
      </c>
      <c r="F1730" s="133">
        <v>32.61</v>
      </c>
      <c r="G1730" s="133">
        <v>32.61</v>
      </c>
      <c r="H1730" s="131" t="s">
        <v>493</v>
      </c>
      <c r="I1730" s="134">
        <v>41974</v>
      </c>
    </row>
    <row r="1731" spans="1:9" ht="26.4" hidden="1">
      <c r="A1731" s="111" t="e">
        <f>COUNTIF(#REF!,'CPU (2)'!B1731)</f>
        <v>#REF!</v>
      </c>
      <c r="B1731" s="127">
        <v>73340</v>
      </c>
      <c r="C1731" s="128" t="s">
        <v>2357</v>
      </c>
      <c r="D1731" s="127" t="s">
        <v>248</v>
      </c>
      <c r="E1731" s="127" t="s">
        <v>231</v>
      </c>
      <c r="F1731" s="129">
        <v>92.74</v>
      </c>
      <c r="G1731" s="129">
        <v>92.73</v>
      </c>
      <c r="H1731" s="127" t="s">
        <v>493</v>
      </c>
      <c r="I1731" s="130">
        <v>41974</v>
      </c>
    </row>
    <row r="1732" spans="1:9" ht="26.4" hidden="1">
      <c r="A1732" s="111" t="e">
        <f>COUNTIF(#REF!,'CPU (2)'!B1732)</f>
        <v>#REF!</v>
      </c>
      <c r="B1732" s="131">
        <v>73383</v>
      </c>
      <c r="C1732" s="132" t="s">
        <v>2358</v>
      </c>
      <c r="D1732" s="131" t="s">
        <v>248</v>
      </c>
      <c r="E1732" s="131" t="s">
        <v>231</v>
      </c>
      <c r="F1732" s="133">
        <v>85.68</v>
      </c>
      <c r="G1732" s="133">
        <v>85.68</v>
      </c>
      <c r="H1732" s="131" t="s">
        <v>493</v>
      </c>
      <c r="I1732" s="134">
        <v>41974</v>
      </c>
    </row>
    <row r="1733" spans="1:9" ht="26.4" hidden="1">
      <c r="A1733" s="111" t="e">
        <f>COUNTIF(#REF!,'CPU (2)'!B1733)</f>
        <v>#REF!</v>
      </c>
      <c r="B1733" s="127">
        <v>73373</v>
      </c>
      <c r="C1733" s="128" t="s">
        <v>2359</v>
      </c>
      <c r="D1733" s="127" t="s">
        <v>248</v>
      </c>
      <c r="E1733" s="127" t="s">
        <v>231</v>
      </c>
      <c r="F1733" s="129">
        <v>22.68</v>
      </c>
      <c r="G1733" s="129">
        <v>22.68</v>
      </c>
      <c r="H1733" s="127" t="s">
        <v>493</v>
      </c>
      <c r="I1733" s="130">
        <v>41974</v>
      </c>
    </row>
    <row r="1734" spans="1:9" ht="26.4" hidden="1">
      <c r="A1734" s="111" t="e">
        <f>COUNTIF(#REF!,'CPU (2)'!B1734)</f>
        <v>#REF!</v>
      </c>
      <c r="B1734" s="131">
        <v>73319</v>
      </c>
      <c r="C1734" s="132" t="s">
        <v>2360</v>
      </c>
      <c r="D1734" s="131" t="s">
        <v>248</v>
      </c>
      <c r="E1734" s="131" t="s">
        <v>231</v>
      </c>
      <c r="F1734" s="133">
        <v>13.03</v>
      </c>
      <c r="G1734" s="133">
        <v>13.03</v>
      </c>
      <c r="H1734" s="131" t="s">
        <v>493</v>
      </c>
      <c r="I1734" s="134">
        <v>41974</v>
      </c>
    </row>
    <row r="1735" spans="1:9" ht="26.4" hidden="1">
      <c r="A1735" s="111" t="e">
        <f>COUNTIF(#REF!,'CPU (2)'!B1735)</f>
        <v>#REF!</v>
      </c>
      <c r="B1735" s="127">
        <v>73337</v>
      </c>
      <c r="C1735" s="128" t="s">
        <v>2361</v>
      </c>
      <c r="D1735" s="127" t="s">
        <v>248</v>
      </c>
      <c r="E1735" s="127" t="s">
        <v>231</v>
      </c>
      <c r="F1735" s="129">
        <v>1.23</v>
      </c>
      <c r="G1735" s="129">
        <v>1.23</v>
      </c>
      <c r="H1735" s="127" t="s">
        <v>493</v>
      </c>
      <c r="I1735" s="130">
        <v>41974</v>
      </c>
    </row>
    <row r="1736" spans="1:9" ht="26.4" hidden="1">
      <c r="A1736" s="111" t="e">
        <f>COUNTIF(#REF!,'CPU (2)'!B1736)</f>
        <v>#REF!</v>
      </c>
      <c r="B1736" s="131">
        <v>73425</v>
      </c>
      <c r="C1736" s="132" t="s">
        <v>2362</v>
      </c>
      <c r="D1736" s="131" t="s">
        <v>248</v>
      </c>
      <c r="E1736" s="131" t="s">
        <v>231</v>
      </c>
      <c r="F1736" s="133">
        <v>51.12</v>
      </c>
      <c r="G1736" s="133">
        <v>51.12</v>
      </c>
      <c r="H1736" s="131" t="s">
        <v>493</v>
      </c>
      <c r="I1736" s="134">
        <v>41974</v>
      </c>
    </row>
    <row r="1737" spans="1:9" ht="26.4" hidden="1">
      <c r="A1737" s="111" t="e">
        <f>COUNTIF(#REF!,'CPU (2)'!B1737)</f>
        <v>#REF!</v>
      </c>
      <c r="B1737" s="127">
        <v>73310</v>
      </c>
      <c r="C1737" s="128" t="s">
        <v>2363</v>
      </c>
      <c r="D1737" s="127" t="s">
        <v>248</v>
      </c>
      <c r="E1737" s="127" t="s">
        <v>231</v>
      </c>
      <c r="F1737" s="129">
        <v>24.4</v>
      </c>
      <c r="G1737" s="129">
        <v>24.39</v>
      </c>
      <c r="H1737" s="127" t="s">
        <v>493</v>
      </c>
      <c r="I1737" s="130">
        <v>41974</v>
      </c>
    </row>
    <row r="1738" spans="1:9" ht="26.4" hidden="1">
      <c r="A1738" s="111" t="e">
        <f>COUNTIF(#REF!,'CPU (2)'!B1738)</f>
        <v>#REF!</v>
      </c>
      <c r="B1738" s="131">
        <v>73323</v>
      </c>
      <c r="C1738" s="132" t="s">
        <v>2364</v>
      </c>
      <c r="D1738" s="131" t="s">
        <v>248</v>
      </c>
      <c r="E1738" s="131" t="s">
        <v>231</v>
      </c>
      <c r="F1738" s="133">
        <v>2.65</v>
      </c>
      <c r="G1738" s="133">
        <v>2.64</v>
      </c>
      <c r="H1738" s="131" t="s">
        <v>493</v>
      </c>
      <c r="I1738" s="134">
        <v>41974</v>
      </c>
    </row>
    <row r="1739" spans="1:9" ht="26.4" hidden="1">
      <c r="A1739" s="111" t="e">
        <f>COUNTIF(#REF!,'CPU (2)'!B1739)</f>
        <v>#REF!</v>
      </c>
      <c r="B1739" s="127">
        <v>73332</v>
      </c>
      <c r="C1739" s="128" t="s">
        <v>2365</v>
      </c>
      <c r="D1739" s="127" t="s">
        <v>248</v>
      </c>
      <c r="E1739" s="127" t="s">
        <v>231</v>
      </c>
      <c r="F1739" s="129">
        <v>1.63</v>
      </c>
      <c r="G1739" s="129">
        <v>1.62</v>
      </c>
      <c r="H1739" s="127" t="s">
        <v>493</v>
      </c>
      <c r="I1739" s="130">
        <v>41974</v>
      </c>
    </row>
    <row r="1740" spans="1:9" ht="26.4" hidden="1">
      <c r="A1740" s="111" t="e">
        <f>COUNTIF(#REF!,'CPU (2)'!B1740)</f>
        <v>#REF!</v>
      </c>
      <c r="B1740" s="131">
        <v>73434</v>
      </c>
      <c r="C1740" s="132" t="s">
        <v>2366</v>
      </c>
      <c r="D1740" s="131" t="s">
        <v>248</v>
      </c>
      <c r="E1740" s="131" t="s">
        <v>231</v>
      </c>
      <c r="F1740" s="133">
        <v>28.85</v>
      </c>
      <c r="G1740" s="133">
        <v>28.85</v>
      </c>
      <c r="H1740" s="131" t="s">
        <v>493</v>
      </c>
      <c r="I1740" s="134">
        <v>41974</v>
      </c>
    </row>
    <row r="1741" spans="1:9" ht="26.4" hidden="1">
      <c r="A1741" s="111" t="e">
        <f>COUNTIF(#REF!,'CPU (2)'!B1741)</f>
        <v>#REF!</v>
      </c>
      <c r="B1741" s="127">
        <v>73316</v>
      </c>
      <c r="C1741" s="128" t="s">
        <v>2367</v>
      </c>
      <c r="D1741" s="127" t="s">
        <v>248</v>
      </c>
      <c r="E1741" s="127" t="s">
        <v>231</v>
      </c>
      <c r="F1741" s="129">
        <v>14.17</v>
      </c>
      <c r="G1741" s="129">
        <v>14.17</v>
      </c>
      <c r="H1741" s="127" t="s">
        <v>493</v>
      </c>
      <c r="I1741" s="130">
        <v>41974</v>
      </c>
    </row>
    <row r="1742" spans="1:9" ht="26.4" hidden="1">
      <c r="A1742" s="111" t="e">
        <f>COUNTIF(#REF!,'CPU (2)'!B1742)</f>
        <v>#REF!</v>
      </c>
      <c r="B1742" s="131">
        <v>73325</v>
      </c>
      <c r="C1742" s="132" t="s">
        <v>2368</v>
      </c>
      <c r="D1742" s="131" t="s">
        <v>248</v>
      </c>
      <c r="E1742" s="131" t="s">
        <v>231</v>
      </c>
      <c r="F1742" s="133">
        <v>10.43</v>
      </c>
      <c r="G1742" s="133">
        <v>9.49</v>
      </c>
      <c r="H1742" s="131" t="s">
        <v>493</v>
      </c>
      <c r="I1742" s="134">
        <v>41974</v>
      </c>
    </row>
    <row r="1743" spans="1:9" ht="26.4" hidden="1">
      <c r="A1743" s="111" t="e">
        <f>COUNTIF(#REF!,'CPU (2)'!B1743)</f>
        <v>#REF!</v>
      </c>
      <c r="B1743" s="127">
        <v>73327</v>
      </c>
      <c r="C1743" s="128" t="s">
        <v>2369</v>
      </c>
      <c r="D1743" s="127" t="s">
        <v>248</v>
      </c>
      <c r="E1743" s="127" t="s">
        <v>231</v>
      </c>
      <c r="F1743" s="129">
        <v>9.94</v>
      </c>
      <c r="G1743" s="129">
        <v>9.06</v>
      </c>
      <c r="H1743" s="127" t="s">
        <v>493</v>
      </c>
      <c r="I1743" s="130">
        <v>41974</v>
      </c>
    </row>
    <row r="1744" spans="1:9" ht="26.4" hidden="1">
      <c r="A1744" s="111" t="e">
        <f>COUNTIF(#REF!,'CPU (2)'!B1744)</f>
        <v>#REF!</v>
      </c>
      <c r="B1744" s="131">
        <v>73314</v>
      </c>
      <c r="C1744" s="132" t="s">
        <v>2370</v>
      </c>
      <c r="D1744" s="131" t="s">
        <v>248</v>
      </c>
      <c r="E1744" s="131" t="s">
        <v>231</v>
      </c>
      <c r="F1744" s="133">
        <v>15.91</v>
      </c>
      <c r="G1744" s="133">
        <v>14.23</v>
      </c>
      <c r="H1744" s="131" t="s">
        <v>493</v>
      </c>
      <c r="I1744" s="134">
        <v>41974</v>
      </c>
    </row>
    <row r="1745" spans="1:9" ht="26.4" hidden="1">
      <c r="A1745" s="111" t="e">
        <f>COUNTIF(#REF!,'CPU (2)'!B1745)</f>
        <v>#REF!</v>
      </c>
      <c r="B1745" s="127">
        <v>73322</v>
      </c>
      <c r="C1745" s="128" t="s">
        <v>2371</v>
      </c>
      <c r="D1745" s="127" t="s">
        <v>248</v>
      </c>
      <c r="E1745" s="127" t="s">
        <v>231</v>
      </c>
      <c r="F1745" s="129">
        <v>40.32</v>
      </c>
      <c r="G1745" s="129">
        <v>40.32</v>
      </c>
      <c r="H1745" s="127" t="s">
        <v>493</v>
      </c>
      <c r="I1745" s="130">
        <v>41974</v>
      </c>
    </row>
    <row r="1746" spans="1:9" ht="26.4" hidden="1">
      <c r="A1746" s="111" t="e">
        <f>COUNTIF(#REF!,'CPU (2)'!B1746)</f>
        <v>#REF!</v>
      </c>
      <c r="B1746" s="131">
        <v>73458</v>
      </c>
      <c r="C1746" s="132" t="s">
        <v>2372</v>
      </c>
      <c r="D1746" s="131" t="s">
        <v>248</v>
      </c>
      <c r="E1746" s="131" t="s">
        <v>231</v>
      </c>
      <c r="F1746" s="133">
        <v>70.56</v>
      </c>
      <c r="G1746" s="133">
        <v>70.56</v>
      </c>
      <c r="H1746" s="131" t="s">
        <v>493</v>
      </c>
      <c r="I1746" s="134">
        <v>41974</v>
      </c>
    </row>
    <row r="1747" spans="1:9" ht="26.4" hidden="1">
      <c r="A1747" s="111" t="e">
        <f>COUNTIF(#REF!,'CPU (2)'!B1747)</f>
        <v>#REF!</v>
      </c>
      <c r="B1747" s="127">
        <v>73317</v>
      </c>
      <c r="C1747" s="128" t="s">
        <v>2373</v>
      </c>
      <c r="D1747" s="127" t="s">
        <v>248</v>
      </c>
      <c r="E1747" s="127" t="s">
        <v>231</v>
      </c>
      <c r="F1747" s="129">
        <v>42.34</v>
      </c>
      <c r="G1747" s="129">
        <v>42.33</v>
      </c>
      <c r="H1747" s="127" t="s">
        <v>493</v>
      </c>
      <c r="I1747" s="130">
        <v>41974</v>
      </c>
    </row>
    <row r="1748" spans="1:9" ht="26.4" hidden="1">
      <c r="A1748" s="111" t="e">
        <f>COUNTIF(#REF!,'CPU (2)'!B1748)</f>
        <v>#REF!</v>
      </c>
      <c r="B1748" s="131">
        <v>73472</v>
      </c>
      <c r="C1748" s="132" t="s">
        <v>2374</v>
      </c>
      <c r="D1748" s="131" t="s">
        <v>248</v>
      </c>
      <c r="E1748" s="131" t="s">
        <v>254</v>
      </c>
      <c r="F1748" s="133">
        <v>23.46</v>
      </c>
      <c r="G1748" s="133">
        <v>22.52</v>
      </c>
      <c r="H1748" s="131" t="s">
        <v>493</v>
      </c>
      <c r="I1748" s="134">
        <v>41974</v>
      </c>
    </row>
    <row r="1749" spans="1:9" ht="26.4" hidden="1">
      <c r="A1749" s="111" t="e">
        <f>COUNTIF(#REF!,'CPU (2)'!B1749)</f>
        <v>#REF!</v>
      </c>
      <c r="B1749" s="127">
        <v>73450</v>
      </c>
      <c r="C1749" s="128" t="s">
        <v>2375</v>
      </c>
      <c r="D1749" s="127" t="s">
        <v>248</v>
      </c>
      <c r="E1749" s="127" t="s">
        <v>254</v>
      </c>
      <c r="F1749" s="129">
        <v>11.17</v>
      </c>
      <c r="G1749" s="129">
        <v>10.3</v>
      </c>
      <c r="H1749" s="127" t="s">
        <v>493</v>
      </c>
      <c r="I1749" s="130">
        <v>41974</v>
      </c>
    </row>
    <row r="1750" spans="1:9" ht="26.4" hidden="1">
      <c r="A1750" s="111" t="e">
        <f>COUNTIF(#REF!,'CPU (2)'!B1750)</f>
        <v>#REF!</v>
      </c>
      <c r="B1750" s="131">
        <v>73534</v>
      </c>
      <c r="C1750" s="132" t="s">
        <v>2376</v>
      </c>
      <c r="D1750" s="131" t="s">
        <v>248</v>
      </c>
      <c r="E1750" s="131" t="s">
        <v>254</v>
      </c>
      <c r="F1750" s="133">
        <v>40.31</v>
      </c>
      <c r="G1750" s="133">
        <v>38.619999999999997</v>
      </c>
      <c r="H1750" s="131" t="s">
        <v>493</v>
      </c>
      <c r="I1750" s="134">
        <v>41974</v>
      </c>
    </row>
    <row r="1751" spans="1:9" ht="26.4" hidden="1">
      <c r="A1751" s="111" t="e">
        <f>COUNTIF(#REF!,'CPU (2)'!B1751)</f>
        <v>#REF!</v>
      </c>
      <c r="B1751" s="127">
        <v>73480</v>
      </c>
      <c r="C1751" s="128" t="s">
        <v>2377</v>
      </c>
      <c r="D1751" s="127" t="s">
        <v>248</v>
      </c>
      <c r="E1751" s="127" t="s">
        <v>231</v>
      </c>
      <c r="F1751" s="129">
        <v>117.65</v>
      </c>
      <c r="G1751" s="129">
        <v>116.38</v>
      </c>
      <c r="H1751" s="127" t="s">
        <v>493</v>
      </c>
      <c r="I1751" s="130">
        <v>41974</v>
      </c>
    </row>
    <row r="1752" spans="1:9" ht="26.4" hidden="1">
      <c r="A1752" s="111" t="e">
        <f>COUNTIF(#REF!,'CPU (2)'!B1752)</f>
        <v>#REF!</v>
      </c>
      <c r="B1752" s="131">
        <v>73532</v>
      </c>
      <c r="C1752" s="132" t="s">
        <v>2378</v>
      </c>
      <c r="D1752" s="131" t="s">
        <v>248</v>
      </c>
      <c r="E1752" s="131" t="s">
        <v>249</v>
      </c>
      <c r="F1752" s="133">
        <v>0.3</v>
      </c>
      <c r="G1752" s="133">
        <v>0.28999999999999998</v>
      </c>
      <c r="H1752" s="131" t="s">
        <v>493</v>
      </c>
      <c r="I1752" s="134">
        <v>41974</v>
      </c>
    </row>
    <row r="1753" spans="1:9" ht="26.4" hidden="1">
      <c r="A1753" s="111" t="e">
        <f>COUNTIF(#REF!,'CPU (2)'!B1753)</f>
        <v>#REF!</v>
      </c>
      <c r="B1753" s="127">
        <v>73467</v>
      </c>
      <c r="C1753" s="128" t="s">
        <v>2379</v>
      </c>
      <c r="D1753" s="127" t="s">
        <v>248</v>
      </c>
      <c r="E1753" s="127" t="s">
        <v>249</v>
      </c>
      <c r="F1753" s="129">
        <v>133.49</v>
      </c>
      <c r="G1753" s="129">
        <v>131.88</v>
      </c>
      <c r="H1753" s="127" t="s">
        <v>493</v>
      </c>
      <c r="I1753" s="130">
        <v>41974</v>
      </c>
    </row>
    <row r="1754" spans="1:9" ht="26.4" hidden="1">
      <c r="A1754" s="111" t="e">
        <f>COUNTIF(#REF!,'CPU (2)'!B1754)</f>
        <v>#REF!</v>
      </c>
      <c r="B1754" s="131">
        <v>73412</v>
      </c>
      <c r="C1754" s="132" t="s">
        <v>2380</v>
      </c>
      <c r="D1754" s="131" t="s">
        <v>248</v>
      </c>
      <c r="E1754" s="131" t="s">
        <v>249</v>
      </c>
      <c r="F1754" s="133">
        <v>66.430000000000007</v>
      </c>
      <c r="G1754" s="133">
        <v>65.489999999999995</v>
      </c>
      <c r="H1754" s="131" t="s">
        <v>493</v>
      </c>
      <c r="I1754" s="134">
        <v>41974</v>
      </c>
    </row>
    <row r="1755" spans="1:9" ht="26.4" hidden="1">
      <c r="A1755" s="111" t="e">
        <f>COUNTIF(#REF!,'CPU (2)'!B1755)</f>
        <v>#REF!</v>
      </c>
      <c r="B1755" s="127">
        <v>73501</v>
      </c>
      <c r="C1755" s="128" t="s">
        <v>2381</v>
      </c>
      <c r="D1755" s="127" t="s">
        <v>248</v>
      </c>
      <c r="E1755" s="127" t="s">
        <v>249</v>
      </c>
      <c r="F1755" s="129">
        <v>114.08</v>
      </c>
      <c r="G1755" s="129">
        <v>112.48</v>
      </c>
      <c r="H1755" s="127" t="s">
        <v>493</v>
      </c>
      <c r="I1755" s="130">
        <v>41974</v>
      </c>
    </row>
    <row r="1756" spans="1:9" ht="26.4" hidden="1">
      <c r="A1756" s="111" t="e">
        <f>COUNTIF(#REF!,'CPU (2)'!B1756)</f>
        <v>#REF!</v>
      </c>
      <c r="B1756" s="131">
        <v>73502</v>
      </c>
      <c r="C1756" s="132" t="s">
        <v>2382</v>
      </c>
      <c r="D1756" s="131" t="s">
        <v>248</v>
      </c>
      <c r="E1756" s="131" t="s">
        <v>249</v>
      </c>
      <c r="F1756" s="133">
        <v>124.78</v>
      </c>
      <c r="G1756" s="133">
        <v>123.18</v>
      </c>
      <c r="H1756" s="131" t="s">
        <v>493</v>
      </c>
      <c r="I1756" s="134">
        <v>41974</v>
      </c>
    </row>
    <row r="1757" spans="1:9" ht="26.4" hidden="1">
      <c r="A1757" s="111" t="e">
        <f>COUNTIF(#REF!,'CPU (2)'!B1757)</f>
        <v>#REF!</v>
      </c>
      <c r="B1757" s="127">
        <v>73428</v>
      </c>
      <c r="C1757" s="128" t="s">
        <v>2383</v>
      </c>
      <c r="D1757" s="127" t="s">
        <v>248</v>
      </c>
      <c r="E1757" s="127" t="s">
        <v>249</v>
      </c>
      <c r="F1757" s="129">
        <v>12.8</v>
      </c>
      <c r="G1757" s="129">
        <v>11.92</v>
      </c>
      <c r="H1757" s="127" t="s">
        <v>493</v>
      </c>
      <c r="I1757" s="130">
        <v>41974</v>
      </c>
    </row>
    <row r="1758" spans="1:9" ht="26.4" hidden="1">
      <c r="A1758" s="111" t="e">
        <f>COUNTIF(#REF!,'CPU (2)'!B1758)</f>
        <v>#REF!</v>
      </c>
      <c r="B1758" s="131">
        <v>73586</v>
      </c>
      <c r="C1758" s="132" t="s">
        <v>2384</v>
      </c>
      <c r="D1758" s="131" t="s">
        <v>248</v>
      </c>
      <c r="E1758" s="131" t="s">
        <v>249</v>
      </c>
      <c r="F1758" s="133">
        <v>167.07</v>
      </c>
      <c r="G1758" s="133">
        <v>165.36</v>
      </c>
      <c r="H1758" s="131" t="s">
        <v>493</v>
      </c>
      <c r="I1758" s="134">
        <v>41974</v>
      </c>
    </row>
    <row r="1759" spans="1:9" ht="26.4" hidden="1">
      <c r="A1759" s="111" t="e">
        <f>COUNTIF(#REF!,'CPU (2)'!B1759)</f>
        <v>#REF!</v>
      </c>
      <c r="B1759" s="127">
        <v>73405</v>
      </c>
      <c r="C1759" s="128" t="s">
        <v>2385</v>
      </c>
      <c r="D1759" s="127" t="s">
        <v>248</v>
      </c>
      <c r="E1759" s="127" t="s">
        <v>249</v>
      </c>
      <c r="F1759" s="129">
        <v>96.82</v>
      </c>
      <c r="G1759" s="129">
        <v>95.13</v>
      </c>
      <c r="H1759" s="127" t="s">
        <v>493</v>
      </c>
      <c r="I1759" s="130">
        <v>41974</v>
      </c>
    </row>
    <row r="1760" spans="1:9" ht="26.4" hidden="1">
      <c r="A1760" s="111" t="e">
        <f>COUNTIF(#REF!,'CPU (2)'!B1760)</f>
        <v>#REF!</v>
      </c>
      <c r="B1760" s="131">
        <v>84140</v>
      </c>
      <c r="C1760" s="132" t="s">
        <v>2386</v>
      </c>
      <c r="D1760" s="131" t="s">
        <v>248</v>
      </c>
      <c r="E1760" s="131" t="s">
        <v>231</v>
      </c>
      <c r="F1760" s="133">
        <v>40.549999999999997</v>
      </c>
      <c r="G1760" s="133">
        <v>36.24</v>
      </c>
      <c r="H1760" s="131" t="s">
        <v>493</v>
      </c>
      <c r="I1760" s="134">
        <v>41974</v>
      </c>
    </row>
    <row r="1761" spans="1:11" ht="26.4" hidden="1">
      <c r="A1761" s="111" t="e">
        <f>COUNTIF(#REF!,'CPU (2)'!B1761)</f>
        <v>#REF!</v>
      </c>
      <c r="B1761" s="127">
        <v>84150</v>
      </c>
      <c r="C1761" s="128" t="s">
        <v>2387</v>
      </c>
      <c r="D1761" s="127" t="s">
        <v>248</v>
      </c>
      <c r="E1761" s="127" t="s">
        <v>231</v>
      </c>
      <c r="F1761" s="129">
        <v>12.95</v>
      </c>
      <c r="G1761" s="129">
        <v>11.47</v>
      </c>
      <c r="H1761" s="127" t="s">
        <v>493</v>
      </c>
      <c r="I1761" s="130">
        <v>41974</v>
      </c>
    </row>
    <row r="1762" spans="1:11" ht="26.4" hidden="1">
      <c r="A1762" s="111" t="e">
        <f>COUNTIF(#REF!,'CPU (2)'!B1762)</f>
        <v>#REF!</v>
      </c>
      <c r="B1762" s="131">
        <v>84149</v>
      </c>
      <c r="C1762" s="132" t="s">
        <v>2388</v>
      </c>
      <c r="D1762" s="131" t="s">
        <v>248</v>
      </c>
      <c r="E1762" s="131" t="s">
        <v>231</v>
      </c>
      <c r="F1762" s="133">
        <v>90.72</v>
      </c>
      <c r="G1762" s="133">
        <v>90.72</v>
      </c>
      <c r="H1762" s="131" t="s">
        <v>493</v>
      </c>
      <c r="I1762" s="134">
        <v>41974</v>
      </c>
    </row>
    <row r="1763" spans="1:11" ht="26.4" hidden="1">
      <c r="A1763" s="111" t="e">
        <f>COUNTIF(#REF!,'CPU (2)'!B1763)</f>
        <v>#REF!</v>
      </c>
      <c r="B1763" s="127">
        <v>73483</v>
      </c>
      <c r="C1763" s="128" t="s">
        <v>2389</v>
      </c>
      <c r="D1763" s="127" t="s">
        <v>248</v>
      </c>
      <c r="E1763" s="127" t="s">
        <v>231</v>
      </c>
      <c r="F1763" s="129">
        <v>13.87</v>
      </c>
      <c r="G1763" s="129">
        <v>12.27</v>
      </c>
      <c r="H1763" s="127" t="s">
        <v>493</v>
      </c>
      <c r="I1763" s="130">
        <v>41974</v>
      </c>
    </row>
    <row r="1764" spans="1:11" ht="26.4" hidden="1">
      <c r="A1764" s="111" t="e">
        <f>COUNTIF(#REF!,'CPU (2)'!B1764)</f>
        <v>#REF!</v>
      </c>
      <c r="B1764" s="131">
        <v>73416</v>
      </c>
      <c r="C1764" s="132" t="s">
        <v>2390</v>
      </c>
      <c r="D1764" s="131" t="s">
        <v>248</v>
      </c>
      <c r="E1764" s="131" t="s">
        <v>231</v>
      </c>
      <c r="F1764" s="133">
        <v>71.569999999999993</v>
      </c>
      <c r="G1764" s="133">
        <v>71.56</v>
      </c>
      <c r="H1764" s="131" t="s">
        <v>493</v>
      </c>
      <c r="I1764" s="134">
        <v>41974</v>
      </c>
    </row>
    <row r="1765" spans="1:11" ht="26.4" hidden="1">
      <c r="A1765" s="111" t="e">
        <f>COUNTIF(#REF!,'CPU (2)'!B1765)</f>
        <v>#REF!</v>
      </c>
      <c r="B1765" s="127">
        <v>73311</v>
      </c>
      <c r="C1765" s="128" t="s">
        <v>2391</v>
      </c>
      <c r="D1765" s="127" t="s">
        <v>248</v>
      </c>
      <c r="E1765" s="127" t="s">
        <v>231</v>
      </c>
      <c r="F1765" s="129">
        <v>90.72</v>
      </c>
      <c r="G1765" s="129">
        <v>90.72</v>
      </c>
      <c r="H1765" s="127" t="s">
        <v>493</v>
      </c>
      <c r="I1765" s="130">
        <v>41974</v>
      </c>
    </row>
    <row r="1766" spans="1:11" ht="26.4" hidden="1">
      <c r="A1766" s="111" t="e">
        <f>COUNTIF(#REF!,'CPU (2)'!B1766)</f>
        <v>#REF!</v>
      </c>
      <c r="B1766" s="131">
        <v>73459</v>
      </c>
      <c r="C1766" s="132" t="s">
        <v>2392</v>
      </c>
      <c r="D1766" s="131" t="s">
        <v>248</v>
      </c>
      <c r="E1766" s="131" t="s">
        <v>231</v>
      </c>
      <c r="F1766" s="133">
        <v>15.12</v>
      </c>
      <c r="G1766" s="133">
        <v>15.12</v>
      </c>
      <c r="H1766" s="131" t="s">
        <v>493</v>
      </c>
      <c r="I1766" s="134">
        <v>41974</v>
      </c>
    </row>
    <row r="1767" spans="1:11" ht="26.4" hidden="1">
      <c r="A1767" s="111" t="e">
        <f>COUNTIF(#REF!,'CPU (2)'!B1767)</f>
        <v>#REF!</v>
      </c>
      <c r="B1767" s="127">
        <v>73304</v>
      </c>
      <c r="C1767" s="128" t="s">
        <v>2393</v>
      </c>
      <c r="D1767" s="127" t="s">
        <v>248</v>
      </c>
      <c r="E1767" s="127" t="s">
        <v>231</v>
      </c>
      <c r="F1767" s="129">
        <v>49.34</v>
      </c>
      <c r="G1767" s="129">
        <v>49.33</v>
      </c>
      <c r="H1767" s="127" t="s">
        <v>493</v>
      </c>
      <c r="I1767" s="130">
        <v>41974</v>
      </c>
    </row>
    <row r="1768" spans="1:11" ht="26.4" hidden="1">
      <c r="A1768" s="111" t="e">
        <f>COUNTIF(#REF!,'CPU (2)'!B1768)</f>
        <v>#REF!</v>
      </c>
      <c r="B1768" s="131">
        <v>73315</v>
      </c>
      <c r="C1768" s="132" t="s">
        <v>2394</v>
      </c>
      <c r="D1768" s="131" t="s">
        <v>248</v>
      </c>
      <c r="E1768" s="131" t="s">
        <v>231</v>
      </c>
      <c r="F1768" s="133">
        <v>83.16</v>
      </c>
      <c r="G1768" s="133">
        <v>83.16</v>
      </c>
      <c r="H1768" s="131" t="s">
        <v>493</v>
      </c>
      <c r="I1768" s="134">
        <v>41974</v>
      </c>
    </row>
    <row r="1769" spans="1:11" ht="26.4" hidden="1">
      <c r="A1769" s="111" t="e">
        <f>COUNTIF(#REF!,'CPU (2)'!B1769)</f>
        <v>#REF!</v>
      </c>
      <c r="B1769" s="127">
        <v>83763</v>
      </c>
      <c r="C1769" s="128" t="s">
        <v>2395</v>
      </c>
      <c r="D1769" s="127" t="s">
        <v>248</v>
      </c>
      <c r="E1769" s="127" t="s">
        <v>231</v>
      </c>
      <c r="F1769" s="129">
        <v>13.3</v>
      </c>
      <c r="G1769" s="129">
        <v>13.3</v>
      </c>
      <c r="H1769" s="127" t="s">
        <v>493</v>
      </c>
      <c r="I1769" s="130">
        <v>41974</v>
      </c>
    </row>
    <row r="1770" spans="1:11">
      <c r="B1770" s="127"/>
      <c r="C1770" s="128"/>
      <c r="D1770" s="127"/>
      <c r="E1770" s="127"/>
      <c r="F1770" s="129"/>
      <c r="G1770" s="129"/>
      <c r="H1770" s="127"/>
      <c r="I1770" s="130"/>
    </row>
    <row r="1771" spans="1:11" ht="26.4">
      <c r="A1771" s="111" t="e">
        <f>COUNTIF(#REF!,'CPU (2)'!B1771)</f>
        <v>#REF!</v>
      </c>
      <c r="B1771" s="148">
        <v>83758</v>
      </c>
      <c r="C1771" s="149" t="s">
        <v>594</v>
      </c>
      <c r="D1771" s="148" t="s">
        <v>248</v>
      </c>
      <c r="E1771" s="148" t="s">
        <v>231</v>
      </c>
      <c r="F1771" s="150">
        <v>45.28</v>
      </c>
      <c r="G1771" s="150">
        <v>45.27</v>
      </c>
      <c r="H1771" s="148" t="s">
        <v>493</v>
      </c>
      <c r="I1771" s="134">
        <v>41974</v>
      </c>
      <c r="J1771" s="163">
        <f>SUM(J1773)</f>
        <v>45.273199999999996</v>
      </c>
      <c r="K1771" s="164">
        <f>J1771-G1771</f>
        <v>3.1999999999925421E-3</v>
      </c>
    </row>
    <row r="1772" spans="1:11" ht="26.4">
      <c r="A1772" s="181"/>
      <c r="B1772" s="458" t="s">
        <v>268</v>
      </c>
      <c r="C1772" s="458" t="s">
        <v>5</v>
      </c>
      <c r="D1772" s="458" t="s">
        <v>223</v>
      </c>
      <c r="E1772" s="458" t="s">
        <v>266</v>
      </c>
      <c r="F1772" s="458" t="s">
        <v>494</v>
      </c>
      <c r="G1772" s="458" t="s">
        <v>495</v>
      </c>
      <c r="H1772" s="458" t="s">
        <v>496</v>
      </c>
      <c r="I1772" s="458" t="s">
        <v>497</v>
      </c>
      <c r="J1772" s="458" t="s">
        <v>498</v>
      </c>
    </row>
    <row r="1773" spans="1:11">
      <c r="A1773" s="181"/>
      <c r="B1773" s="145">
        <v>4221</v>
      </c>
      <c r="C1773" s="183" t="str">
        <f>VLOOKUP(B1773,INSUMOS_SINAPI_12_14!$A$2:$H$5049,2,0)</f>
        <v>OLEO DIESEL COMBUSTIVEL COMUM</v>
      </c>
      <c r="D1773" s="113" t="s">
        <v>235</v>
      </c>
      <c r="E1773" s="121" t="str">
        <f>VLOOKUP(B1773,INSUMOS_SINAPI_12_14!$A$2:$H$5049,4,0)</f>
        <v>L</v>
      </c>
      <c r="F1773" s="115">
        <v>2.8</v>
      </c>
      <c r="G1773" s="180">
        <f>VLOOKUP(B1773,INSUMOS_SINAPI_12_14!$A$2:$H$5049,6,0)</f>
        <v>2.8</v>
      </c>
      <c r="H1773" s="275">
        <v>16.169</v>
      </c>
      <c r="I1773" s="115">
        <v>45.28</v>
      </c>
      <c r="J1773" s="180">
        <f t="shared" ref="J1773" si="28">H1773*G1773</f>
        <v>45.273199999999996</v>
      </c>
    </row>
    <row r="1774" spans="1:11">
      <c r="B1774"/>
      <c r="C1774"/>
      <c r="D1774"/>
      <c r="E1774"/>
      <c r="F1774"/>
      <c r="G1774"/>
      <c r="H1774"/>
      <c r="I1774" s="134"/>
    </row>
    <row r="1775" spans="1:11">
      <c r="B1775"/>
      <c r="C1775"/>
      <c r="D1775"/>
      <c r="E1775"/>
      <c r="F1775"/>
      <c r="G1775"/>
      <c r="H1775"/>
      <c r="I1775" s="134"/>
    </row>
    <row r="1776" spans="1:11" hidden="1">
      <c r="A1776" s="111" t="e">
        <f>COUNTIF(#REF!,'CPU (2)'!B1776)</f>
        <v>#REF!</v>
      </c>
      <c r="B1776">
        <v>73396</v>
      </c>
      <c r="C1776" t="s">
        <v>2396</v>
      </c>
      <c r="D1776" t="s">
        <v>246</v>
      </c>
      <c r="E1776" t="s">
        <v>6</v>
      </c>
      <c r="F1776">
        <v>51.55</v>
      </c>
      <c r="G1776">
        <v>51.55</v>
      </c>
      <c r="H1776" t="s">
        <v>493</v>
      </c>
      <c r="I1776" s="130">
        <v>41974</v>
      </c>
    </row>
    <row r="1777" spans="1:9" hidden="1">
      <c r="A1777" s="111" t="e">
        <f>COUNTIF(#REF!,'CPU (2)'!B1777)</f>
        <v>#REF!</v>
      </c>
      <c r="B1777">
        <v>72219</v>
      </c>
      <c r="C1777" t="s">
        <v>2397</v>
      </c>
      <c r="D1777" t="s">
        <v>507</v>
      </c>
      <c r="E1777" t="s">
        <v>519</v>
      </c>
      <c r="F1777">
        <v>78.91</v>
      </c>
      <c r="G1777">
        <v>71.64</v>
      </c>
      <c r="H1777" t="s">
        <v>493</v>
      </c>
      <c r="I1777" s="134">
        <v>41974</v>
      </c>
    </row>
    <row r="1778" spans="1:9" hidden="1">
      <c r="A1778" s="111" t="e">
        <f>COUNTIF(#REF!,'CPU (2)'!B1778)</f>
        <v>#REF!</v>
      </c>
      <c r="B1778">
        <v>72215</v>
      </c>
      <c r="C1778" t="s">
        <v>2398</v>
      </c>
      <c r="D1778" t="s">
        <v>507</v>
      </c>
      <c r="E1778" t="s">
        <v>519</v>
      </c>
      <c r="F1778">
        <v>30.35</v>
      </c>
      <c r="G1778">
        <v>27.55</v>
      </c>
      <c r="H1778" t="s">
        <v>493</v>
      </c>
      <c r="I1778" s="130">
        <v>41974</v>
      </c>
    </row>
    <row r="1779" spans="1:9" hidden="1">
      <c r="A1779" s="111" t="e">
        <f>COUNTIF(#REF!,'CPU (2)'!B1779)</f>
        <v>#REF!</v>
      </c>
      <c r="B1779" t="s">
        <v>2399</v>
      </c>
      <c r="C1779" t="s">
        <v>2400</v>
      </c>
      <c r="D1779" t="s">
        <v>507</v>
      </c>
      <c r="E1779" t="s">
        <v>519</v>
      </c>
      <c r="F1779">
        <v>68.36</v>
      </c>
      <c r="G1779">
        <v>62</v>
      </c>
      <c r="H1779" t="s">
        <v>493</v>
      </c>
      <c r="I1779" s="134">
        <v>41974</v>
      </c>
    </row>
    <row r="1780" spans="1:9" hidden="1">
      <c r="A1780" s="111" t="e">
        <f>COUNTIF(#REF!,'CPU (2)'!B1780)</f>
        <v>#REF!</v>
      </c>
      <c r="B1780" t="s">
        <v>2401</v>
      </c>
      <c r="C1780" t="s">
        <v>2402</v>
      </c>
      <c r="D1780" t="s">
        <v>507</v>
      </c>
      <c r="E1780" t="s">
        <v>519</v>
      </c>
      <c r="F1780">
        <v>54.69</v>
      </c>
      <c r="G1780">
        <v>49.6</v>
      </c>
      <c r="H1780" t="s">
        <v>493</v>
      </c>
      <c r="I1780" s="130">
        <v>41974</v>
      </c>
    </row>
    <row r="1781" spans="1:9" hidden="1">
      <c r="A1781" s="111" t="e">
        <f>COUNTIF(#REF!,'CPU (2)'!B1781)</f>
        <v>#REF!</v>
      </c>
      <c r="B1781">
        <v>72214</v>
      </c>
      <c r="C1781" t="s">
        <v>2403</v>
      </c>
      <c r="D1781" t="s">
        <v>507</v>
      </c>
      <c r="E1781" t="s">
        <v>519</v>
      </c>
      <c r="F1781">
        <v>48.56</v>
      </c>
      <c r="G1781">
        <v>44.09</v>
      </c>
      <c r="H1781" t="s">
        <v>493</v>
      </c>
      <c r="I1781" s="134">
        <v>41974</v>
      </c>
    </row>
    <row r="1782" spans="1:9" hidden="1">
      <c r="A1782" s="111" t="e">
        <f>COUNTIF(#REF!,'CPU (2)'!B1782)</f>
        <v>#REF!</v>
      </c>
      <c r="B1782">
        <v>85373</v>
      </c>
      <c r="C1782" t="s">
        <v>2404</v>
      </c>
      <c r="D1782" t="s">
        <v>507</v>
      </c>
      <c r="E1782" t="s">
        <v>492</v>
      </c>
      <c r="F1782">
        <v>4.04</v>
      </c>
      <c r="G1782">
        <v>3.65</v>
      </c>
      <c r="H1782" t="s">
        <v>493</v>
      </c>
      <c r="I1782" s="130">
        <v>41974</v>
      </c>
    </row>
    <row r="1783" spans="1:9" hidden="1">
      <c r="A1783" s="111" t="e">
        <f>COUNTIF(#REF!,'CPU (2)'!B1783)</f>
        <v>#REF!</v>
      </c>
      <c r="B1783" t="s">
        <v>2405</v>
      </c>
      <c r="C1783" t="s">
        <v>2406</v>
      </c>
      <c r="D1783" t="s">
        <v>507</v>
      </c>
      <c r="E1783" t="s">
        <v>492</v>
      </c>
      <c r="F1783">
        <v>18.21</v>
      </c>
      <c r="G1783">
        <v>16.53</v>
      </c>
      <c r="H1783" t="s">
        <v>493</v>
      </c>
      <c r="I1783" s="134">
        <v>41974</v>
      </c>
    </row>
    <row r="1784" spans="1:9" hidden="1">
      <c r="A1784" s="111" t="e">
        <f>COUNTIF(#REF!,'CPU (2)'!B1784)</f>
        <v>#REF!</v>
      </c>
      <c r="B1784">
        <v>85379</v>
      </c>
      <c r="C1784" t="s">
        <v>2407</v>
      </c>
      <c r="D1784" t="s">
        <v>507</v>
      </c>
      <c r="E1784" t="s">
        <v>207</v>
      </c>
      <c r="F1784">
        <v>1.82</v>
      </c>
      <c r="G1784">
        <v>1.65</v>
      </c>
      <c r="H1784" t="s">
        <v>493</v>
      </c>
      <c r="I1784" s="130">
        <v>41974</v>
      </c>
    </row>
    <row r="1785" spans="1:9" hidden="1">
      <c r="A1785" s="111" t="e">
        <f>COUNTIF(#REF!,'CPU (2)'!B1785)</f>
        <v>#REF!</v>
      </c>
      <c r="B1785">
        <v>73616</v>
      </c>
      <c r="C1785" t="s">
        <v>2408</v>
      </c>
      <c r="D1785" t="s">
        <v>507</v>
      </c>
      <c r="E1785" t="s">
        <v>519</v>
      </c>
      <c r="F1785">
        <v>177.74</v>
      </c>
      <c r="G1785">
        <v>161.19999999999999</v>
      </c>
      <c r="H1785" t="s">
        <v>493</v>
      </c>
      <c r="I1785" s="134">
        <v>41974</v>
      </c>
    </row>
    <row r="1786" spans="1:9" hidden="1">
      <c r="A1786" s="111" t="e">
        <f>COUNTIF(#REF!,'CPU (2)'!B1786)</f>
        <v>#REF!</v>
      </c>
      <c r="B1786">
        <v>72218</v>
      </c>
      <c r="C1786" t="s">
        <v>2409</v>
      </c>
      <c r="D1786" t="s">
        <v>507</v>
      </c>
      <c r="E1786" t="s">
        <v>492</v>
      </c>
      <c r="F1786">
        <v>4.8600000000000003</v>
      </c>
      <c r="G1786">
        <v>4.4000000000000004</v>
      </c>
      <c r="H1786" t="s">
        <v>493</v>
      </c>
      <c r="I1786" s="130">
        <v>41974</v>
      </c>
    </row>
    <row r="1787" spans="1:9" hidden="1">
      <c r="A1787" s="111" t="e">
        <f>COUNTIF(#REF!,'CPU (2)'!B1787)</f>
        <v>#REF!</v>
      </c>
      <c r="B1787">
        <v>85362</v>
      </c>
      <c r="C1787" t="s">
        <v>2410</v>
      </c>
      <c r="D1787" t="s">
        <v>507</v>
      </c>
      <c r="E1787" t="s">
        <v>492</v>
      </c>
      <c r="F1787">
        <v>9.7100000000000009</v>
      </c>
      <c r="G1787">
        <v>8.81</v>
      </c>
      <c r="H1787" t="s">
        <v>493</v>
      </c>
      <c r="I1787" s="134">
        <v>41974</v>
      </c>
    </row>
    <row r="1788" spans="1:9" hidden="1">
      <c r="A1788" s="111" t="e">
        <f>COUNTIF(#REF!,'CPU (2)'!B1788)</f>
        <v>#REF!</v>
      </c>
      <c r="B1788">
        <v>72235</v>
      </c>
      <c r="C1788" t="s">
        <v>2411</v>
      </c>
      <c r="D1788" t="s">
        <v>507</v>
      </c>
      <c r="E1788" t="s">
        <v>492</v>
      </c>
      <c r="F1788">
        <v>4.8600000000000003</v>
      </c>
      <c r="G1788">
        <v>4.4000000000000004</v>
      </c>
      <c r="H1788" t="s">
        <v>493</v>
      </c>
      <c r="I1788" s="130">
        <v>41974</v>
      </c>
    </row>
    <row r="1789" spans="1:9" hidden="1">
      <c r="A1789" s="111" t="e">
        <f>COUNTIF(#REF!,'CPU (2)'!B1789)</f>
        <v>#REF!</v>
      </c>
      <c r="B1789">
        <v>89263</v>
      </c>
      <c r="C1789" t="s">
        <v>2412</v>
      </c>
      <c r="D1789" t="s">
        <v>507</v>
      </c>
      <c r="E1789" t="s">
        <v>492</v>
      </c>
      <c r="F1789">
        <v>22.81</v>
      </c>
      <c r="G1789">
        <v>20.66</v>
      </c>
      <c r="H1789" t="s">
        <v>493</v>
      </c>
      <c r="I1789" s="134">
        <v>41974</v>
      </c>
    </row>
    <row r="1790" spans="1:9" hidden="1">
      <c r="A1790" s="111" t="e">
        <f>COUNTIF(#REF!,'CPU (2)'!B1790)</f>
        <v>#REF!</v>
      </c>
      <c r="B1790">
        <v>85372</v>
      </c>
      <c r="C1790" t="s">
        <v>2413</v>
      </c>
      <c r="D1790" t="s">
        <v>507</v>
      </c>
      <c r="E1790" t="s">
        <v>492</v>
      </c>
      <c r="F1790">
        <v>1.82</v>
      </c>
      <c r="G1790">
        <v>1.65</v>
      </c>
      <c r="H1790" t="s">
        <v>493</v>
      </c>
      <c r="I1790" s="130">
        <v>41974</v>
      </c>
    </row>
    <row r="1791" spans="1:9" hidden="1">
      <c r="A1791" s="111" t="e">
        <f>COUNTIF(#REF!,'CPU (2)'!B1791)</f>
        <v>#REF!</v>
      </c>
      <c r="B1791">
        <v>72949</v>
      </c>
      <c r="C1791" t="s">
        <v>2414</v>
      </c>
      <c r="D1791" t="s">
        <v>251</v>
      </c>
      <c r="E1791" t="s">
        <v>519</v>
      </c>
      <c r="F1791">
        <v>19.37</v>
      </c>
      <c r="G1791">
        <v>18.43</v>
      </c>
      <c r="H1791" t="s">
        <v>493</v>
      </c>
      <c r="I1791" s="134">
        <v>41974</v>
      </c>
    </row>
    <row r="1792" spans="1:9" hidden="1">
      <c r="A1792" s="111" t="e">
        <f>COUNTIF(#REF!,'CPU (2)'!B1792)</f>
        <v>#REF!</v>
      </c>
      <c r="B1792" t="s">
        <v>2415</v>
      </c>
      <c r="C1792" t="s">
        <v>2416</v>
      </c>
      <c r="D1792" t="s">
        <v>507</v>
      </c>
      <c r="E1792" t="s">
        <v>492</v>
      </c>
      <c r="F1792">
        <v>18.21</v>
      </c>
      <c r="G1792">
        <v>16.53</v>
      </c>
      <c r="H1792" t="s">
        <v>493</v>
      </c>
      <c r="I1792" s="130">
        <v>41974</v>
      </c>
    </row>
    <row r="1793" spans="1:9" hidden="1">
      <c r="A1793" s="111" t="e">
        <f>COUNTIF(#REF!,'CPU (2)'!B1793)</f>
        <v>#REF!</v>
      </c>
      <c r="B1793" t="s">
        <v>2417</v>
      </c>
      <c r="C1793" t="s">
        <v>2418</v>
      </c>
      <c r="D1793" t="s">
        <v>507</v>
      </c>
      <c r="E1793" t="s">
        <v>492</v>
      </c>
      <c r="F1793">
        <v>7.3</v>
      </c>
      <c r="G1793">
        <v>6.61</v>
      </c>
      <c r="H1793" t="s">
        <v>493</v>
      </c>
      <c r="I1793" s="134">
        <v>41974</v>
      </c>
    </row>
    <row r="1794" spans="1:9" hidden="1">
      <c r="A1794" s="111" t="e">
        <f>COUNTIF(#REF!,'CPU (2)'!B1794)</f>
        <v>#REF!</v>
      </c>
      <c r="B1794">
        <v>85367</v>
      </c>
      <c r="C1794" t="s">
        <v>2419</v>
      </c>
      <c r="D1794" t="s">
        <v>507</v>
      </c>
      <c r="E1794" t="s">
        <v>492</v>
      </c>
      <c r="F1794">
        <v>11.56</v>
      </c>
      <c r="G1794">
        <v>10.47</v>
      </c>
      <c r="H1794" t="s">
        <v>493</v>
      </c>
      <c r="I1794" s="130">
        <v>41974</v>
      </c>
    </row>
    <row r="1795" spans="1:9" hidden="1">
      <c r="A1795" s="111" t="e">
        <f>COUNTIF(#REF!,'CPU (2)'!B1795)</f>
        <v>#REF!</v>
      </c>
      <c r="B1795">
        <v>85376</v>
      </c>
      <c r="C1795" t="s">
        <v>2420</v>
      </c>
      <c r="D1795" t="s">
        <v>507</v>
      </c>
      <c r="E1795" t="s">
        <v>492</v>
      </c>
      <c r="F1795">
        <v>4.0999999999999996</v>
      </c>
      <c r="G1795">
        <v>3.72</v>
      </c>
      <c r="H1795" t="s">
        <v>493</v>
      </c>
      <c r="I1795" s="134">
        <v>41974</v>
      </c>
    </row>
    <row r="1796" spans="1:9" hidden="1">
      <c r="A1796" s="111" t="e">
        <f>COUNTIF(#REF!,'CPU (2)'!B1796)</f>
        <v>#REF!</v>
      </c>
      <c r="B1796">
        <v>72217</v>
      </c>
      <c r="C1796" t="s">
        <v>2421</v>
      </c>
      <c r="D1796" t="s">
        <v>507</v>
      </c>
      <c r="E1796" t="s">
        <v>492</v>
      </c>
      <c r="F1796">
        <v>6.07</v>
      </c>
      <c r="G1796">
        <v>5.51</v>
      </c>
      <c r="H1796" t="s">
        <v>493</v>
      </c>
      <c r="I1796" s="130">
        <v>41974</v>
      </c>
    </row>
    <row r="1797" spans="1:9" hidden="1">
      <c r="A1797" s="111" t="e">
        <f>COUNTIF(#REF!,'CPU (2)'!B1797)</f>
        <v>#REF!</v>
      </c>
      <c r="B1797" t="s">
        <v>2422</v>
      </c>
      <c r="C1797" t="s">
        <v>2423</v>
      </c>
      <c r="D1797" t="s">
        <v>507</v>
      </c>
      <c r="E1797" t="s">
        <v>492</v>
      </c>
      <c r="F1797">
        <v>6.07</v>
      </c>
      <c r="G1797">
        <v>5.51</v>
      </c>
      <c r="H1797" t="s">
        <v>493</v>
      </c>
      <c r="I1797" s="134">
        <v>41974</v>
      </c>
    </row>
    <row r="1798" spans="1:9" hidden="1">
      <c r="A1798" s="111" t="e">
        <f>COUNTIF(#REF!,'CPU (2)'!B1798)</f>
        <v>#REF!</v>
      </c>
      <c r="B1798">
        <v>72224</v>
      </c>
      <c r="C1798" t="s">
        <v>2424</v>
      </c>
      <c r="D1798" t="s">
        <v>507</v>
      </c>
      <c r="E1798" t="s">
        <v>492</v>
      </c>
      <c r="F1798">
        <v>7.28</v>
      </c>
      <c r="G1798">
        <v>6.61</v>
      </c>
      <c r="H1798" t="s">
        <v>493</v>
      </c>
      <c r="I1798" s="130">
        <v>41974</v>
      </c>
    </row>
    <row r="1799" spans="1:9" hidden="1">
      <c r="A1799" s="111" t="e">
        <f>COUNTIF(#REF!,'CPU (2)'!B1799)</f>
        <v>#REF!</v>
      </c>
      <c r="B1799">
        <v>72225</v>
      </c>
      <c r="C1799" t="s">
        <v>2425</v>
      </c>
      <c r="D1799" t="s">
        <v>507</v>
      </c>
      <c r="E1799" t="s">
        <v>492</v>
      </c>
      <c r="F1799">
        <v>3.04</v>
      </c>
      <c r="G1799">
        <v>2.75</v>
      </c>
      <c r="H1799" t="s">
        <v>493</v>
      </c>
      <c r="I1799" s="134">
        <v>41974</v>
      </c>
    </row>
    <row r="1800" spans="1:9" hidden="1">
      <c r="A1800" s="111" t="e">
        <f>COUNTIF(#REF!,'CPU (2)'!B1800)</f>
        <v>#REF!</v>
      </c>
      <c r="B1800">
        <v>72216</v>
      </c>
      <c r="C1800" t="s">
        <v>2426</v>
      </c>
      <c r="D1800" t="s">
        <v>507</v>
      </c>
      <c r="E1800" t="s">
        <v>519</v>
      </c>
      <c r="F1800">
        <v>157.82</v>
      </c>
      <c r="G1800">
        <v>143.29</v>
      </c>
      <c r="H1800" t="s">
        <v>493</v>
      </c>
      <c r="I1800" s="130">
        <v>41974</v>
      </c>
    </row>
    <row r="1801" spans="1:9" hidden="1">
      <c r="A1801" s="111" t="e">
        <f>COUNTIF(#REF!,'CPU (2)'!B1801)</f>
        <v>#REF!</v>
      </c>
      <c r="B1801">
        <v>84152</v>
      </c>
      <c r="C1801" t="s">
        <v>2427</v>
      </c>
      <c r="D1801" t="s">
        <v>507</v>
      </c>
      <c r="E1801" t="s">
        <v>519</v>
      </c>
      <c r="F1801">
        <v>232.42</v>
      </c>
      <c r="G1801">
        <v>210.81</v>
      </c>
      <c r="H1801" t="s">
        <v>493</v>
      </c>
      <c r="I1801" s="134">
        <v>41974</v>
      </c>
    </row>
    <row r="1802" spans="1:9" hidden="1">
      <c r="A1802" s="111" t="e">
        <f>COUNTIF(#REF!,'CPU (2)'!B1802)</f>
        <v>#REF!</v>
      </c>
      <c r="B1802">
        <v>85364</v>
      </c>
      <c r="C1802" t="s">
        <v>2428</v>
      </c>
      <c r="D1802" t="s">
        <v>507</v>
      </c>
      <c r="E1802" t="s">
        <v>519</v>
      </c>
      <c r="F1802">
        <v>177.74</v>
      </c>
      <c r="G1802">
        <v>161.19999999999999</v>
      </c>
      <c r="H1802" t="s">
        <v>493</v>
      </c>
      <c r="I1802" s="130">
        <v>41974</v>
      </c>
    </row>
    <row r="1803" spans="1:9" hidden="1">
      <c r="A1803" s="111" t="e">
        <f>COUNTIF(#REF!,'CPU (2)'!B1803)</f>
        <v>#REF!</v>
      </c>
      <c r="B1803">
        <v>85370</v>
      </c>
      <c r="C1803" t="s">
        <v>2429</v>
      </c>
      <c r="D1803" t="s">
        <v>507</v>
      </c>
      <c r="E1803" t="s">
        <v>519</v>
      </c>
      <c r="F1803">
        <v>186.35</v>
      </c>
      <c r="G1803">
        <v>169.2</v>
      </c>
      <c r="H1803" t="s">
        <v>493</v>
      </c>
      <c r="I1803" s="134">
        <v>41974</v>
      </c>
    </row>
    <row r="1804" spans="1:9" hidden="1">
      <c r="A1804" s="111" t="e">
        <f>COUNTIF(#REF!,'CPU (2)'!B1804)</f>
        <v>#REF!</v>
      </c>
      <c r="B1804">
        <v>85366</v>
      </c>
      <c r="C1804" t="s">
        <v>2430</v>
      </c>
      <c r="D1804" t="s">
        <v>507</v>
      </c>
      <c r="E1804" t="s">
        <v>492</v>
      </c>
      <c r="F1804">
        <v>15.78</v>
      </c>
      <c r="G1804">
        <v>14.32</v>
      </c>
      <c r="H1804" t="s">
        <v>493</v>
      </c>
      <c r="I1804" s="130">
        <v>41974</v>
      </c>
    </row>
    <row r="1805" spans="1:9" hidden="1">
      <c r="A1805" s="111" t="e">
        <f>COUNTIF(#REF!,'CPU (2)'!B1805)</f>
        <v>#REF!</v>
      </c>
      <c r="B1805">
        <v>85365</v>
      </c>
      <c r="C1805" t="s">
        <v>2431</v>
      </c>
      <c r="D1805" t="s">
        <v>507</v>
      </c>
      <c r="E1805" t="s">
        <v>519</v>
      </c>
      <c r="F1805">
        <v>44.92</v>
      </c>
      <c r="G1805">
        <v>40.78</v>
      </c>
      <c r="H1805" t="s">
        <v>493</v>
      </c>
      <c r="I1805" s="134">
        <v>41974</v>
      </c>
    </row>
    <row r="1806" spans="1:9" hidden="1">
      <c r="A1806" s="111" t="e">
        <f>COUNTIF(#REF!,'CPU (2)'!B1806)</f>
        <v>#REF!</v>
      </c>
      <c r="B1806">
        <v>84142</v>
      </c>
      <c r="C1806" t="s">
        <v>2432</v>
      </c>
      <c r="D1806" t="s">
        <v>248</v>
      </c>
      <c r="E1806" t="s">
        <v>231</v>
      </c>
      <c r="F1806">
        <v>17.91</v>
      </c>
      <c r="G1806">
        <v>17.899999999999999</v>
      </c>
      <c r="H1806" t="s">
        <v>493</v>
      </c>
      <c r="I1806" s="130">
        <v>41974</v>
      </c>
    </row>
    <row r="1807" spans="1:9" hidden="1">
      <c r="A1807" s="111" t="e">
        <f>COUNTIF(#REF!,'CPU (2)'!B1807)</f>
        <v>#REF!</v>
      </c>
      <c r="B1807">
        <v>84137</v>
      </c>
      <c r="C1807" t="s">
        <v>2433</v>
      </c>
      <c r="D1807" t="s">
        <v>248</v>
      </c>
      <c r="E1807" t="s">
        <v>231</v>
      </c>
      <c r="F1807">
        <v>14.17</v>
      </c>
      <c r="G1807">
        <v>14.16</v>
      </c>
      <c r="H1807" t="s">
        <v>493</v>
      </c>
      <c r="I1807" s="134">
        <v>41974</v>
      </c>
    </row>
    <row r="1808" spans="1:9" hidden="1">
      <c r="A1808" s="111" t="e">
        <f>COUNTIF(#REF!,'CPU (2)'!B1808)</f>
        <v>#REF!</v>
      </c>
      <c r="B1808">
        <v>84147</v>
      </c>
      <c r="C1808" t="s">
        <v>2434</v>
      </c>
      <c r="D1808" t="s">
        <v>248</v>
      </c>
      <c r="E1808" t="s">
        <v>231</v>
      </c>
      <c r="F1808">
        <v>26.84</v>
      </c>
      <c r="G1808">
        <v>26.84</v>
      </c>
      <c r="H1808" t="s">
        <v>493</v>
      </c>
      <c r="I1808" s="130">
        <v>41974</v>
      </c>
    </row>
    <row r="1809" spans="1:11" hidden="1">
      <c r="A1809" s="111" t="e">
        <f>COUNTIF(#REF!,'CPU (2)'!B1809)</f>
        <v>#REF!</v>
      </c>
      <c r="B1809">
        <v>83360</v>
      </c>
      <c r="C1809" t="s">
        <v>2435</v>
      </c>
      <c r="D1809" t="s">
        <v>248</v>
      </c>
      <c r="E1809" t="s">
        <v>231</v>
      </c>
      <c r="F1809">
        <v>36.270000000000003</v>
      </c>
      <c r="G1809">
        <v>36.26</v>
      </c>
      <c r="H1809" t="s">
        <v>493</v>
      </c>
      <c r="I1809" s="134">
        <v>41974</v>
      </c>
    </row>
    <row r="1810" spans="1:11" hidden="1">
      <c r="A1810" s="111" t="e">
        <f>COUNTIF(#REF!,'CPU (2)'!B1810)</f>
        <v>#REF!</v>
      </c>
      <c r="B1810">
        <v>83761</v>
      </c>
      <c r="C1810" t="s">
        <v>2436</v>
      </c>
      <c r="D1810" t="s">
        <v>248</v>
      </c>
      <c r="E1810" t="s">
        <v>231</v>
      </c>
      <c r="F1810">
        <v>14.43</v>
      </c>
      <c r="G1810">
        <v>14.42</v>
      </c>
      <c r="H1810" t="s">
        <v>493</v>
      </c>
      <c r="I1810" s="130">
        <v>41974</v>
      </c>
    </row>
    <row r="1811" spans="1:11">
      <c r="B1811"/>
      <c r="C1811"/>
      <c r="D1811"/>
      <c r="E1811"/>
      <c r="F1811"/>
      <c r="G1811"/>
      <c r="H1811"/>
      <c r="I1811" s="130"/>
    </row>
    <row r="1812" spans="1:11" ht="26.4">
      <c r="A1812" s="111" t="e">
        <f>COUNTIF(#REF!,'CPU (2)'!B1812)</f>
        <v>#REF!</v>
      </c>
      <c r="B1812" s="148">
        <v>83755</v>
      </c>
      <c r="C1812" s="149" t="s">
        <v>588</v>
      </c>
      <c r="D1812" s="148" t="s">
        <v>248</v>
      </c>
      <c r="E1812" s="148" t="s">
        <v>231</v>
      </c>
      <c r="F1812" s="150">
        <v>46.23</v>
      </c>
      <c r="G1812" s="150">
        <v>46.22</v>
      </c>
      <c r="H1812" s="148" t="s">
        <v>493</v>
      </c>
      <c r="I1812" s="134">
        <v>41974</v>
      </c>
      <c r="J1812" s="163">
        <f>SUM(J1814:J1815)</f>
        <v>46.221937308000001</v>
      </c>
      <c r="K1812" s="164">
        <f>J1812-G1812</f>
        <v>1.9373080000022469E-3</v>
      </c>
    </row>
    <row r="1813" spans="1:11" ht="26.4">
      <c r="A1813" s="181"/>
      <c r="B1813" s="458" t="s">
        <v>268</v>
      </c>
      <c r="C1813" s="458" t="s">
        <v>5</v>
      </c>
      <c r="D1813" s="458" t="s">
        <v>223</v>
      </c>
      <c r="E1813" s="458" t="s">
        <v>266</v>
      </c>
      <c r="F1813" s="458" t="s">
        <v>494</v>
      </c>
      <c r="G1813" s="458" t="s">
        <v>495</v>
      </c>
      <c r="H1813" s="458" t="s">
        <v>496</v>
      </c>
      <c r="I1813" s="458" t="s">
        <v>497</v>
      </c>
      <c r="J1813" s="458" t="s">
        <v>498</v>
      </c>
    </row>
    <row r="1814" spans="1:11" ht="52.8">
      <c r="A1814" s="181"/>
      <c r="B1814" s="145">
        <v>10713</v>
      </c>
      <c r="C1814" s="183" t="str">
        <f>VLOOKUP(B1814,INSUMOS_SINAPI_12_14!$A$2:$H$5049,2,0)</f>
        <v>!EM PROCESSO DE DESATIVACAO! GUINDASTE HIDRAULICO VEICULAR, C/LANCA TELESCOPICA DE ACIONAMENTO HIDRAULICO E LANCAS MANUAIS, MOMENTO MAXIMO DE ELEVACAO 23.000 KG, COM PBT A PARTIR DE 18.000 KG, MONTADO SOBRE CAM</v>
      </c>
      <c r="D1814" s="113" t="s">
        <v>250</v>
      </c>
      <c r="E1814" s="121" t="str">
        <f>VLOOKUP(B1814,INSUMOS_SINAPI_12_14!$A$2:$H$5049,4,0)</f>
        <v>UN</v>
      </c>
      <c r="F1814" s="115">
        <v>507989.2</v>
      </c>
      <c r="G1814" s="180">
        <f>VLOOKUP(B1814,INSUMOS_SINAPI_12_14!$A$2:$H$5049,6,0)</f>
        <v>507989.2</v>
      </c>
      <c r="H1814" s="273">
        <v>9.0989999999999994E-5</v>
      </c>
      <c r="I1814" s="115">
        <v>46.23</v>
      </c>
      <c r="J1814" s="180">
        <f t="shared" ref="J1814" si="29">H1814*G1814</f>
        <v>46.221937308000001</v>
      </c>
    </row>
    <row r="1815" spans="1:11">
      <c r="B1815"/>
      <c r="C1815"/>
      <c r="D1815"/>
      <c r="E1815"/>
      <c r="F1815"/>
      <c r="G1815"/>
      <c r="H1815"/>
      <c r="I1815"/>
    </row>
    <row r="1816" spans="1:11">
      <c r="B1816"/>
      <c r="C1816"/>
      <c r="D1816"/>
      <c r="E1816"/>
      <c r="F1816"/>
      <c r="G1816"/>
      <c r="H1816"/>
      <c r="I1816"/>
    </row>
    <row r="1817" spans="1:11" hidden="1">
      <c r="A1817" s="111" t="e">
        <f>COUNTIF(#REF!,'CPU (2)'!B1817)</f>
        <v>#REF!</v>
      </c>
      <c r="B1817">
        <v>73433</v>
      </c>
      <c r="C1817" t="s">
        <v>2437</v>
      </c>
      <c r="D1817" t="s">
        <v>248</v>
      </c>
      <c r="E1817" t="s">
        <v>231</v>
      </c>
      <c r="F1817">
        <v>14.63</v>
      </c>
      <c r="G1817">
        <v>14.63</v>
      </c>
      <c r="H1817" t="s">
        <v>493</v>
      </c>
      <c r="I1817">
        <v>41974</v>
      </c>
    </row>
    <row r="1818" spans="1:11" hidden="1">
      <c r="A1818" s="111" t="e">
        <f>COUNTIF(#REF!,'CPU (2)'!B1818)</f>
        <v>#REF!</v>
      </c>
      <c r="B1818">
        <v>73303</v>
      </c>
      <c r="C1818" t="s">
        <v>2438</v>
      </c>
      <c r="D1818" t="s">
        <v>248</v>
      </c>
      <c r="E1818" t="s">
        <v>231</v>
      </c>
      <c r="F1818">
        <v>4.5999999999999996</v>
      </c>
      <c r="G1818">
        <v>4.59</v>
      </c>
      <c r="H1818" t="s">
        <v>493</v>
      </c>
      <c r="I1818">
        <v>41974</v>
      </c>
    </row>
    <row r="1819" spans="1:11" hidden="1">
      <c r="A1819" s="111" t="e">
        <f>COUNTIF(#REF!,'CPU (2)'!B1819)</f>
        <v>#REF!</v>
      </c>
      <c r="B1819">
        <v>73399</v>
      </c>
      <c r="C1819" t="s">
        <v>2439</v>
      </c>
      <c r="D1819" t="s">
        <v>248</v>
      </c>
      <c r="E1819" t="s">
        <v>231</v>
      </c>
      <c r="F1819">
        <v>62.86</v>
      </c>
      <c r="G1819">
        <v>62.86</v>
      </c>
      <c r="H1819" t="s">
        <v>493</v>
      </c>
      <c r="I1819">
        <v>41974</v>
      </c>
    </row>
    <row r="1820" spans="1:11" hidden="1">
      <c r="A1820" s="111" t="e">
        <f>COUNTIF(#REF!,'CPU (2)'!B1820)</f>
        <v>#REF!</v>
      </c>
      <c r="B1820">
        <v>83354</v>
      </c>
      <c r="C1820" t="s">
        <v>2440</v>
      </c>
      <c r="D1820" t="s">
        <v>248</v>
      </c>
      <c r="E1820" t="s">
        <v>231</v>
      </c>
      <c r="F1820">
        <v>23.13</v>
      </c>
      <c r="G1820">
        <v>23.13</v>
      </c>
      <c r="H1820" t="s">
        <v>493</v>
      </c>
      <c r="I1820">
        <v>41974</v>
      </c>
    </row>
    <row r="1821" spans="1:11" hidden="1">
      <c r="A1821" s="111" t="e">
        <f>COUNTIF(#REF!,'CPU (2)'!B1821)</f>
        <v>#REF!</v>
      </c>
      <c r="B1821">
        <v>84155</v>
      </c>
      <c r="C1821" t="s">
        <v>2441</v>
      </c>
      <c r="D1821" t="s">
        <v>248</v>
      </c>
      <c r="E1821" t="s">
        <v>231</v>
      </c>
      <c r="F1821">
        <v>1.73</v>
      </c>
      <c r="G1821">
        <v>1.73</v>
      </c>
      <c r="H1821" t="s">
        <v>493</v>
      </c>
      <c r="I1821">
        <v>41974</v>
      </c>
    </row>
    <row r="1822" spans="1:11" hidden="1">
      <c r="A1822" s="111" t="e">
        <f>COUNTIF(#REF!,'CPU (2)'!B1822)</f>
        <v>#REF!</v>
      </c>
      <c r="B1822">
        <v>84157</v>
      </c>
      <c r="C1822" t="s">
        <v>2442</v>
      </c>
      <c r="D1822" t="s">
        <v>248</v>
      </c>
      <c r="E1822" t="s">
        <v>231</v>
      </c>
      <c r="F1822">
        <v>0.55000000000000004</v>
      </c>
      <c r="G1822">
        <v>0.55000000000000004</v>
      </c>
      <c r="H1822" t="s">
        <v>493</v>
      </c>
      <c r="I1822">
        <v>41974</v>
      </c>
    </row>
    <row r="1823" spans="1:11" hidden="1">
      <c r="A1823" s="111" t="e">
        <f>COUNTIF(#REF!,'CPU (2)'!B1823)</f>
        <v>#REF!</v>
      </c>
      <c r="B1823">
        <v>88597</v>
      </c>
      <c r="C1823" t="s">
        <v>2443</v>
      </c>
      <c r="D1823" t="s">
        <v>246</v>
      </c>
      <c r="E1823" t="s">
        <v>231</v>
      </c>
      <c r="F1823">
        <v>22.59</v>
      </c>
      <c r="G1823">
        <v>19.809999999999999</v>
      </c>
      <c r="H1823" t="s">
        <v>493</v>
      </c>
      <c r="I1823">
        <v>41974</v>
      </c>
    </row>
    <row r="1824" spans="1:11" hidden="1">
      <c r="A1824" s="111" t="e">
        <f>COUNTIF(#REF!,'CPU (2)'!B1824)</f>
        <v>#REF!</v>
      </c>
      <c r="B1824">
        <v>73672</v>
      </c>
      <c r="C1824" t="s">
        <v>2444</v>
      </c>
      <c r="D1824" t="s">
        <v>507</v>
      </c>
      <c r="E1824" t="s">
        <v>492</v>
      </c>
      <c r="F1824">
        <v>0.35</v>
      </c>
      <c r="G1824">
        <v>0.34</v>
      </c>
      <c r="H1824" t="s">
        <v>493</v>
      </c>
      <c r="I1824">
        <v>41974</v>
      </c>
    </row>
    <row r="1825" spans="1:9" hidden="1">
      <c r="A1825" s="111" t="e">
        <f>COUNTIF(#REF!,'CPU (2)'!B1825)</f>
        <v>#REF!</v>
      </c>
      <c r="B1825" t="s">
        <v>2445</v>
      </c>
      <c r="C1825" t="s">
        <v>2446</v>
      </c>
      <c r="D1825" t="s">
        <v>507</v>
      </c>
      <c r="E1825" t="s">
        <v>492</v>
      </c>
      <c r="F1825">
        <v>0.15</v>
      </c>
      <c r="G1825">
        <v>0.14000000000000001</v>
      </c>
      <c r="H1825" t="s">
        <v>493</v>
      </c>
      <c r="I1825">
        <v>41974</v>
      </c>
    </row>
    <row r="1826" spans="1:9" hidden="1">
      <c r="A1826" s="111" t="e">
        <f>COUNTIF(#REF!,'CPU (2)'!B1826)</f>
        <v>#REF!</v>
      </c>
      <c r="B1826">
        <v>85377</v>
      </c>
      <c r="C1826" t="s">
        <v>2447</v>
      </c>
      <c r="D1826" t="s">
        <v>507</v>
      </c>
      <c r="E1826" t="s">
        <v>492</v>
      </c>
      <c r="F1826">
        <v>30.1</v>
      </c>
      <c r="G1826">
        <v>27.22</v>
      </c>
      <c r="H1826" t="s">
        <v>493</v>
      </c>
      <c r="I1826">
        <v>41974</v>
      </c>
    </row>
    <row r="1827" spans="1:9" hidden="1">
      <c r="A1827" s="111" t="e">
        <f>COUNTIF(#REF!,'CPU (2)'!B1827)</f>
        <v>#REF!</v>
      </c>
      <c r="B1827">
        <v>85378</v>
      </c>
      <c r="C1827" t="s">
        <v>2448</v>
      </c>
      <c r="D1827" t="s">
        <v>507</v>
      </c>
      <c r="E1827" t="s">
        <v>492</v>
      </c>
      <c r="F1827">
        <v>28.58</v>
      </c>
      <c r="G1827">
        <v>25.83</v>
      </c>
      <c r="H1827" t="s">
        <v>493</v>
      </c>
      <c r="I1827">
        <v>41974</v>
      </c>
    </row>
    <row r="1828" spans="1:9" hidden="1">
      <c r="A1828" s="111" t="e">
        <f>COUNTIF(#REF!,'CPU (2)'!B1828)</f>
        <v>#REF!</v>
      </c>
      <c r="B1828">
        <v>72975</v>
      </c>
      <c r="C1828" t="s">
        <v>2449</v>
      </c>
      <c r="D1828" t="s">
        <v>251</v>
      </c>
      <c r="E1828" t="s">
        <v>492</v>
      </c>
      <c r="F1828">
        <v>0.46</v>
      </c>
      <c r="G1828">
        <v>0.41</v>
      </c>
      <c r="H1828" t="s">
        <v>493</v>
      </c>
      <c r="I1828">
        <v>41974</v>
      </c>
    </row>
    <row r="1829" spans="1:9" hidden="1">
      <c r="A1829" s="111" t="e">
        <f>COUNTIF(#REF!,'CPU (2)'!B1829)</f>
        <v>#REF!</v>
      </c>
      <c r="B1829">
        <v>72319</v>
      </c>
      <c r="C1829" t="s">
        <v>2450</v>
      </c>
      <c r="D1829" t="s">
        <v>273</v>
      </c>
      <c r="E1829" t="s">
        <v>6</v>
      </c>
      <c r="F1829">
        <v>2997.01</v>
      </c>
      <c r="G1829">
        <v>2965.86</v>
      </c>
      <c r="H1829" t="s">
        <v>493</v>
      </c>
      <c r="I1829">
        <v>41974</v>
      </c>
    </row>
    <row r="1830" spans="1:9" hidden="1">
      <c r="A1830" s="111" t="e">
        <f>COUNTIF(#REF!,'CPU (2)'!B1830)</f>
        <v>#REF!</v>
      </c>
      <c r="B1830" t="s">
        <v>2451</v>
      </c>
      <c r="C1830" t="s">
        <v>2452</v>
      </c>
      <c r="D1830" t="s">
        <v>273</v>
      </c>
      <c r="E1830" t="s">
        <v>6</v>
      </c>
      <c r="F1830">
        <v>40.24</v>
      </c>
      <c r="G1830">
        <v>40.01</v>
      </c>
      <c r="H1830" t="s">
        <v>493</v>
      </c>
      <c r="I1830">
        <v>41974</v>
      </c>
    </row>
    <row r="1831" spans="1:9" hidden="1">
      <c r="A1831" s="111" t="e">
        <f>COUNTIF(#REF!,'CPU (2)'!B1831)</f>
        <v>#REF!</v>
      </c>
      <c r="B1831" t="s">
        <v>2453</v>
      </c>
      <c r="C1831" t="s">
        <v>2454</v>
      </c>
      <c r="D1831" t="s">
        <v>273</v>
      </c>
      <c r="E1831" t="s">
        <v>6</v>
      </c>
      <c r="F1831">
        <v>8.9700000000000006</v>
      </c>
      <c r="G1831">
        <v>8.77</v>
      </c>
      <c r="H1831" t="s">
        <v>493</v>
      </c>
      <c r="I1831">
        <v>41974</v>
      </c>
    </row>
    <row r="1832" spans="1:9" hidden="1">
      <c r="A1832" s="111" t="e">
        <f>COUNTIF(#REF!,'CPU (2)'!B1832)</f>
        <v>#REF!</v>
      </c>
      <c r="B1832" t="s">
        <v>2455</v>
      </c>
      <c r="C1832" t="s">
        <v>2456</v>
      </c>
      <c r="D1832" t="s">
        <v>273</v>
      </c>
      <c r="E1832" t="s">
        <v>6</v>
      </c>
      <c r="F1832">
        <v>13.75</v>
      </c>
      <c r="G1832">
        <v>13.55</v>
      </c>
      <c r="H1832" t="s">
        <v>493</v>
      </c>
      <c r="I1832">
        <v>41974</v>
      </c>
    </row>
    <row r="1833" spans="1:9" hidden="1">
      <c r="A1833" s="111" t="e">
        <f>COUNTIF(#REF!,'CPU (2)'!B1833)</f>
        <v>#REF!</v>
      </c>
      <c r="B1833" t="s">
        <v>2457</v>
      </c>
      <c r="C1833" t="s">
        <v>2458</v>
      </c>
      <c r="D1833" t="s">
        <v>273</v>
      </c>
      <c r="E1833" t="s">
        <v>6</v>
      </c>
      <c r="F1833">
        <v>343.11</v>
      </c>
      <c r="G1833">
        <v>342.02</v>
      </c>
      <c r="H1833" t="s">
        <v>493</v>
      </c>
      <c r="I1833">
        <v>41974</v>
      </c>
    </row>
    <row r="1834" spans="1:9" hidden="1">
      <c r="A1834" s="111" t="e">
        <f>COUNTIF(#REF!,'CPU (2)'!B1834)</f>
        <v>#REF!</v>
      </c>
      <c r="B1834" t="s">
        <v>2459</v>
      </c>
      <c r="C1834" t="s">
        <v>2460</v>
      </c>
      <c r="D1834" t="s">
        <v>273</v>
      </c>
      <c r="E1834" t="s">
        <v>6</v>
      </c>
      <c r="F1834">
        <v>567.08000000000004</v>
      </c>
      <c r="G1834">
        <v>565.99</v>
      </c>
      <c r="H1834" t="s">
        <v>493</v>
      </c>
      <c r="I1834">
        <v>41974</v>
      </c>
    </row>
    <row r="1835" spans="1:9" hidden="1">
      <c r="A1835" s="111" t="e">
        <f>COUNTIF(#REF!,'CPU (2)'!B1835)</f>
        <v>#REF!</v>
      </c>
      <c r="B1835" t="s">
        <v>2461</v>
      </c>
      <c r="C1835" t="s">
        <v>2462</v>
      </c>
      <c r="D1835" t="s">
        <v>273</v>
      </c>
      <c r="E1835" t="s">
        <v>6</v>
      </c>
      <c r="F1835">
        <v>774.81</v>
      </c>
      <c r="G1835">
        <v>773.72</v>
      </c>
      <c r="H1835" t="s">
        <v>493</v>
      </c>
      <c r="I1835">
        <v>41974</v>
      </c>
    </row>
    <row r="1836" spans="1:9" hidden="1">
      <c r="A1836" s="111" t="e">
        <f>COUNTIF(#REF!,'CPU (2)'!B1836)</f>
        <v>#REF!</v>
      </c>
      <c r="B1836" t="s">
        <v>2463</v>
      </c>
      <c r="C1836" t="s">
        <v>2464</v>
      </c>
      <c r="D1836" t="s">
        <v>273</v>
      </c>
      <c r="E1836" t="s">
        <v>6</v>
      </c>
      <c r="F1836">
        <v>1268.9100000000001</v>
      </c>
      <c r="G1836">
        <v>1267.82</v>
      </c>
      <c r="H1836" t="s">
        <v>493</v>
      </c>
      <c r="I1836">
        <v>41974</v>
      </c>
    </row>
    <row r="1837" spans="1:9" hidden="1">
      <c r="A1837" s="111" t="e">
        <f>COUNTIF(#REF!,'CPU (2)'!B1837)</f>
        <v>#REF!</v>
      </c>
      <c r="B1837" t="s">
        <v>2465</v>
      </c>
      <c r="C1837" t="s">
        <v>2466</v>
      </c>
      <c r="D1837" t="s">
        <v>273</v>
      </c>
      <c r="E1837" t="s">
        <v>6</v>
      </c>
      <c r="F1837">
        <v>58.45</v>
      </c>
      <c r="G1837">
        <v>57.36</v>
      </c>
      <c r="H1837" t="s">
        <v>493</v>
      </c>
      <c r="I1837">
        <v>41974</v>
      </c>
    </row>
    <row r="1838" spans="1:9" hidden="1">
      <c r="A1838" s="111" t="e">
        <f>COUNTIF(#REF!,'CPU (2)'!B1838)</f>
        <v>#REF!</v>
      </c>
      <c r="B1838" t="s">
        <v>2467</v>
      </c>
      <c r="C1838" t="s">
        <v>2468</v>
      </c>
      <c r="D1838" t="s">
        <v>273</v>
      </c>
      <c r="E1838" t="s">
        <v>6</v>
      </c>
      <c r="F1838">
        <v>219.64</v>
      </c>
      <c r="G1838">
        <v>218.55</v>
      </c>
      <c r="H1838" t="s">
        <v>493</v>
      </c>
      <c r="I1838">
        <v>41974</v>
      </c>
    </row>
    <row r="1839" spans="1:9" hidden="1">
      <c r="A1839" s="111" t="e">
        <f>COUNTIF(#REF!,'CPU (2)'!B1839)</f>
        <v>#REF!</v>
      </c>
      <c r="B1839" t="s">
        <v>2469</v>
      </c>
      <c r="C1839" t="s">
        <v>2470</v>
      </c>
      <c r="D1839" t="s">
        <v>273</v>
      </c>
      <c r="E1839" t="s">
        <v>6</v>
      </c>
      <c r="F1839">
        <v>77.8</v>
      </c>
      <c r="G1839">
        <v>76.709999999999994</v>
      </c>
      <c r="H1839" t="s">
        <v>493</v>
      </c>
      <c r="I1839">
        <v>41974</v>
      </c>
    </row>
    <row r="1840" spans="1:9" hidden="1">
      <c r="A1840" s="111" t="e">
        <f>COUNTIF(#REF!,'CPU (2)'!B1840)</f>
        <v>#REF!</v>
      </c>
      <c r="B1840">
        <v>83690</v>
      </c>
      <c r="C1840" t="s">
        <v>2471</v>
      </c>
      <c r="D1840" t="s">
        <v>632</v>
      </c>
      <c r="E1840" t="s">
        <v>519</v>
      </c>
      <c r="F1840">
        <v>429.5</v>
      </c>
      <c r="G1840">
        <v>401.44</v>
      </c>
      <c r="H1840" t="s">
        <v>493</v>
      </c>
      <c r="I1840">
        <v>41974</v>
      </c>
    </row>
    <row r="1841" spans="1:9" hidden="1">
      <c r="A1841" s="111" t="e">
        <f>COUNTIF(#REF!,'CPU (2)'!B1841)</f>
        <v>#REF!</v>
      </c>
      <c r="B1841">
        <v>73479</v>
      </c>
      <c r="C1841" t="s">
        <v>2472</v>
      </c>
      <c r="D1841" t="s">
        <v>248</v>
      </c>
      <c r="E1841" t="s">
        <v>231</v>
      </c>
      <c r="F1841">
        <v>204.48</v>
      </c>
      <c r="G1841">
        <v>202.78</v>
      </c>
      <c r="H1841" t="s">
        <v>493</v>
      </c>
      <c r="I1841">
        <v>41974</v>
      </c>
    </row>
    <row r="1842" spans="1:9" hidden="1">
      <c r="A1842" s="111" t="e">
        <f>COUNTIF(#REF!,'CPU (2)'!B1842)</f>
        <v>#REF!</v>
      </c>
      <c r="B1842">
        <v>5907</v>
      </c>
      <c r="C1842" t="s">
        <v>2473</v>
      </c>
      <c r="D1842" t="s">
        <v>248</v>
      </c>
      <c r="E1842" t="s">
        <v>254</v>
      </c>
      <c r="F1842">
        <v>9.35</v>
      </c>
      <c r="G1842">
        <v>9.35</v>
      </c>
      <c r="H1842" t="s">
        <v>493</v>
      </c>
      <c r="I1842">
        <v>41974</v>
      </c>
    </row>
    <row r="1843" spans="1:9" hidden="1">
      <c r="A1843" s="111" t="e">
        <f>COUNTIF(#REF!,'CPU (2)'!B1843)</f>
        <v>#REF!</v>
      </c>
      <c r="B1843">
        <v>5908</v>
      </c>
      <c r="C1843" t="s">
        <v>2474</v>
      </c>
      <c r="D1843" t="s">
        <v>248</v>
      </c>
      <c r="E1843" t="s">
        <v>1686</v>
      </c>
      <c r="F1843">
        <v>9.35</v>
      </c>
      <c r="G1843">
        <v>9.35</v>
      </c>
      <c r="H1843" t="s">
        <v>493</v>
      </c>
      <c r="I1843">
        <v>41974</v>
      </c>
    </row>
    <row r="1844" spans="1:9" hidden="1">
      <c r="A1844" s="111" t="e">
        <f>COUNTIF(#REF!,'CPU (2)'!B1844)</f>
        <v>#REF!</v>
      </c>
      <c r="B1844">
        <v>5905</v>
      </c>
      <c r="C1844" t="s">
        <v>2475</v>
      </c>
      <c r="D1844" t="s">
        <v>248</v>
      </c>
      <c r="E1844" t="s">
        <v>249</v>
      </c>
      <c r="F1844">
        <v>12.74</v>
      </c>
      <c r="G1844">
        <v>12.74</v>
      </c>
      <c r="H1844" t="s">
        <v>493</v>
      </c>
      <c r="I1844">
        <v>41974</v>
      </c>
    </row>
    <row r="1845" spans="1:9" hidden="1">
      <c r="A1845" s="111" t="e">
        <f>COUNTIF(#REF!,'CPU (2)'!B1845)</f>
        <v>#REF!</v>
      </c>
      <c r="B1845">
        <v>5906</v>
      </c>
      <c r="C1845" t="s">
        <v>2476</v>
      </c>
      <c r="D1845" t="s">
        <v>248</v>
      </c>
      <c r="E1845" t="s">
        <v>1689</v>
      </c>
      <c r="F1845">
        <v>12.74</v>
      </c>
      <c r="G1845">
        <v>12.74</v>
      </c>
      <c r="H1845" t="s">
        <v>493</v>
      </c>
      <c r="I1845">
        <v>41974</v>
      </c>
    </row>
    <row r="1846" spans="1:9" hidden="1">
      <c r="A1846" s="111" t="e">
        <f>COUNTIF(#REF!,'CPU (2)'!B1846)</f>
        <v>#REF!</v>
      </c>
      <c r="B1846">
        <v>53833</v>
      </c>
      <c r="C1846" t="s">
        <v>2477</v>
      </c>
      <c r="D1846" t="s">
        <v>248</v>
      </c>
      <c r="E1846" t="s">
        <v>231</v>
      </c>
      <c r="F1846">
        <v>9.35</v>
      </c>
      <c r="G1846">
        <v>9.35</v>
      </c>
      <c r="H1846" t="s">
        <v>493</v>
      </c>
      <c r="I1846">
        <v>41974</v>
      </c>
    </row>
    <row r="1847" spans="1:9" hidden="1">
      <c r="A1847" s="111" t="e">
        <f>COUNTIF(#REF!,'CPU (2)'!B1847)</f>
        <v>#REF!</v>
      </c>
      <c r="B1847">
        <v>53834</v>
      </c>
      <c r="C1847" t="s">
        <v>2478</v>
      </c>
      <c r="D1847" t="s">
        <v>248</v>
      </c>
      <c r="E1847" t="s">
        <v>231</v>
      </c>
      <c r="F1847">
        <v>3.39</v>
      </c>
      <c r="G1847">
        <v>3.39</v>
      </c>
      <c r="H1847" t="s">
        <v>493</v>
      </c>
      <c r="I1847">
        <v>41974</v>
      </c>
    </row>
    <row r="1848" spans="1:9" hidden="1">
      <c r="A1848" s="111" t="e">
        <f>COUNTIF(#REF!,'CPU (2)'!B1848)</f>
        <v>#REF!</v>
      </c>
      <c r="B1848">
        <v>73308</v>
      </c>
      <c r="C1848" t="s">
        <v>2479</v>
      </c>
      <c r="D1848" t="s">
        <v>248</v>
      </c>
      <c r="E1848" t="s">
        <v>231</v>
      </c>
      <c r="F1848">
        <v>29.51</v>
      </c>
      <c r="G1848">
        <v>29.51</v>
      </c>
      <c r="H1848" t="s">
        <v>493</v>
      </c>
      <c r="I1848">
        <v>41974</v>
      </c>
    </row>
    <row r="1849" spans="1:9" hidden="1">
      <c r="A1849" s="111" t="e">
        <f>COUNTIF(#REF!,'CPU (2)'!B1849)</f>
        <v>#REF!</v>
      </c>
      <c r="B1849">
        <v>73305</v>
      </c>
      <c r="C1849" t="s">
        <v>2480</v>
      </c>
      <c r="D1849" t="s">
        <v>248</v>
      </c>
      <c r="E1849" t="s">
        <v>231</v>
      </c>
      <c r="F1849">
        <v>11.14</v>
      </c>
      <c r="G1849">
        <v>11.14</v>
      </c>
      <c r="H1849" t="s">
        <v>493</v>
      </c>
      <c r="I1849">
        <v>41974</v>
      </c>
    </row>
    <row r="1850" spans="1:9" hidden="1">
      <c r="A1850" s="111" t="e">
        <f>COUNTIF(#REF!,'CPU (2)'!B1850)</f>
        <v>#REF!</v>
      </c>
      <c r="B1850">
        <v>73312</v>
      </c>
      <c r="C1850" t="s">
        <v>2481</v>
      </c>
      <c r="D1850" t="s">
        <v>248</v>
      </c>
      <c r="E1850" t="s">
        <v>231</v>
      </c>
      <c r="F1850">
        <v>14.76</v>
      </c>
      <c r="G1850">
        <v>14.75</v>
      </c>
      <c r="H1850" t="s">
        <v>493</v>
      </c>
      <c r="I1850">
        <v>41974</v>
      </c>
    </row>
    <row r="1851" spans="1:9" hidden="1">
      <c r="A1851" s="111" t="e">
        <f>COUNTIF(#REF!,'CPU (2)'!B1851)</f>
        <v>#REF!</v>
      </c>
      <c r="B1851">
        <v>73408</v>
      </c>
      <c r="C1851" t="s">
        <v>2482</v>
      </c>
      <c r="D1851" t="s">
        <v>248</v>
      </c>
      <c r="E1851" t="s">
        <v>249</v>
      </c>
      <c r="F1851">
        <v>118.62</v>
      </c>
      <c r="G1851">
        <v>117.01</v>
      </c>
      <c r="H1851" t="s">
        <v>493</v>
      </c>
      <c r="I1851">
        <v>41974</v>
      </c>
    </row>
    <row r="1852" spans="1:9" hidden="1">
      <c r="A1852" s="111" t="e">
        <f>COUNTIF(#REF!,'CPU (2)'!B1852)</f>
        <v>#REF!</v>
      </c>
      <c r="B1852">
        <v>5770</v>
      </c>
      <c r="C1852" t="s">
        <v>2483</v>
      </c>
      <c r="D1852" t="s">
        <v>248</v>
      </c>
      <c r="E1852" t="s">
        <v>231</v>
      </c>
      <c r="F1852">
        <v>27.74</v>
      </c>
      <c r="G1852">
        <v>24.54</v>
      </c>
      <c r="H1852" t="s">
        <v>493</v>
      </c>
      <c r="I1852">
        <v>41974</v>
      </c>
    </row>
    <row r="1853" spans="1:9" hidden="1">
      <c r="A1853" s="111" t="e">
        <f>COUNTIF(#REF!,'CPU (2)'!B1853)</f>
        <v>#REF!</v>
      </c>
      <c r="B1853">
        <v>7018</v>
      </c>
      <c r="C1853" t="s">
        <v>2484</v>
      </c>
      <c r="D1853" t="s">
        <v>248</v>
      </c>
      <c r="E1853" t="s">
        <v>249</v>
      </c>
      <c r="F1853">
        <v>177.92</v>
      </c>
      <c r="G1853">
        <v>177.92</v>
      </c>
      <c r="H1853" t="s">
        <v>493</v>
      </c>
      <c r="I1853">
        <v>41974</v>
      </c>
    </row>
    <row r="1854" spans="1:9" hidden="1">
      <c r="A1854" s="111" t="e">
        <f>COUNTIF(#REF!,'CPU (2)'!B1854)</f>
        <v>#REF!</v>
      </c>
      <c r="B1854">
        <v>7019</v>
      </c>
      <c r="C1854" t="s">
        <v>2485</v>
      </c>
      <c r="D1854" t="s">
        <v>248</v>
      </c>
      <c r="E1854" t="s">
        <v>231</v>
      </c>
      <c r="F1854">
        <v>17.809999999999999</v>
      </c>
      <c r="G1854">
        <v>17.8</v>
      </c>
      <c r="H1854" t="s">
        <v>493</v>
      </c>
      <c r="I1854">
        <v>41974</v>
      </c>
    </row>
    <row r="1855" spans="1:9" hidden="1">
      <c r="A1855" s="111" t="e">
        <f>COUNTIF(#REF!,'CPU (2)'!B1855)</f>
        <v>#REF!</v>
      </c>
      <c r="B1855">
        <v>7020</v>
      </c>
      <c r="C1855" t="s">
        <v>2486</v>
      </c>
      <c r="D1855" t="s">
        <v>248</v>
      </c>
      <c r="E1855" t="s">
        <v>231</v>
      </c>
      <c r="F1855">
        <v>8.9</v>
      </c>
      <c r="G1855">
        <v>8.9</v>
      </c>
      <c r="H1855" t="s">
        <v>493</v>
      </c>
      <c r="I1855">
        <v>41974</v>
      </c>
    </row>
    <row r="1856" spans="1:9" hidden="1">
      <c r="A1856" s="111" t="e">
        <f>COUNTIF(#REF!,'CPU (2)'!B1856)</f>
        <v>#REF!</v>
      </c>
      <c r="B1856">
        <v>7021</v>
      </c>
      <c r="C1856" t="s">
        <v>2487</v>
      </c>
      <c r="D1856" t="s">
        <v>248</v>
      </c>
      <c r="E1856" t="s">
        <v>231</v>
      </c>
      <c r="F1856">
        <v>16.03</v>
      </c>
      <c r="G1856">
        <v>16.02</v>
      </c>
      <c r="H1856" t="s">
        <v>493</v>
      </c>
      <c r="I1856">
        <v>41974</v>
      </c>
    </row>
    <row r="1857" spans="1:9" hidden="1">
      <c r="A1857" s="111" t="e">
        <f>COUNTIF(#REF!,'CPU (2)'!B1857)</f>
        <v>#REF!</v>
      </c>
      <c r="B1857">
        <v>7023</v>
      </c>
      <c r="C1857" t="s">
        <v>2488</v>
      </c>
      <c r="D1857" t="s">
        <v>248</v>
      </c>
      <c r="E1857" t="s">
        <v>254</v>
      </c>
      <c r="F1857">
        <v>26.71</v>
      </c>
      <c r="G1857">
        <v>26.71</v>
      </c>
      <c r="H1857" t="s">
        <v>493</v>
      </c>
      <c r="I1857">
        <v>41974</v>
      </c>
    </row>
    <row r="1858" spans="1:9" hidden="1">
      <c r="A1858" s="111" t="e">
        <f>COUNTIF(#REF!,'CPU (2)'!B1858)</f>
        <v>#REF!</v>
      </c>
      <c r="B1858">
        <v>7022</v>
      </c>
      <c r="C1858" t="s">
        <v>2489</v>
      </c>
      <c r="D1858" t="s">
        <v>248</v>
      </c>
      <c r="E1858" t="s">
        <v>231</v>
      </c>
      <c r="F1858">
        <v>135.18</v>
      </c>
      <c r="G1858">
        <v>135.18</v>
      </c>
      <c r="H1858" t="s">
        <v>493</v>
      </c>
      <c r="I1858">
        <v>41974</v>
      </c>
    </row>
    <row r="1859" spans="1:9" hidden="1">
      <c r="A1859" s="111" t="e">
        <f>COUNTIF(#REF!,'CPU (2)'!B1859)</f>
        <v>#REF!</v>
      </c>
      <c r="B1859">
        <v>79627</v>
      </c>
      <c r="C1859" t="s">
        <v>2490</v>
      </c>
      <c r="D1859" t="s">
        <v>708</v>
      </c>
      <c r="E1859" t="s">
        <v>492</v>
      </c>
      <c r="F1859">
        <v>422.64</v>
      </c>
      <c r="G1859">
        <v>413.02</v>
      </c>
      <c r="H1859" t="s">
        <v>493</v>
      </c>
      <c r="I1859">
        <v>41974</v>
      </c>
    </row>
    <row r="1860" spans="1:9" hidden="1">
      <c r="A1860" s="111" t="e">
        <f>COUNTIF(#REF!,'CPU (2)'!B1860)</f>
        <v>#REF!</v>
      </c>
      <c r="B1860" t="s">
        <v>2491</v>
      </c>
      <c r="C1860" t="s">
        <v>2492</v>
      </c>
      <c r="D1860" t="s">
        <v>708</v>
      </c>
      <c r="E1860" t="s">
        <v>492</v>
      </c>
      <c r="F1860">
        <v>159.07</v>
      </c>
      <c r="G1860">
        <v>148.30000000000001</v>
      </c>
      <c r="H1860" t="s">
        <v>493</v>
      </c>
      <c r="I1860">
        <v>41974</v>
      </c>
    </row>
    <row r="1861" spans="1:9" hidden="1">
      <c r="A1861" s="111" t="e">
        <f>COUNTIF(#REF!,'CPU (2)'!B1861)</f>
        <v>#REF!</v>
      </c>
      <c r="B1861" t="s">
        <v>2493</v>
      </c>
      <c r="C1861" t="s">
        <v>2494</v>
      </c>
      <c r="D1861" t="s">
        <v>708</v>
      </c>
      <c r="E1861" t="s">
        <v>492</v>
      </c>
      <c r="F1861">
        <v>626.1</v>
      </c>
      <c r="G1861">
        <v>616.48</v>
      </c>
      <c r="H1861" t="s">
        <v>493</v>
      </c>
      <c r="I1861">
        <v>41974</v>
      </c>
    </row>
    <row r="1862" spans="1:9" hidden="1">
      <c r="A1862" s="111" t="e">
        <f>COUNTIF(#REF!,'CPU (2)'!B1862)</f>
        <v>#REF!</v>
      </c>
      <c r="B1862" t="s">
        <v>2495</v>
      </c>
      <c r="C1862" t="s">
        <v>2496</v>
      </c>
      <c r="D1862" t="s">
        <v>708</v>
      </c>
      <c r="E1862" t="s">
        <v>492</v>
      </c>
      <c r="F1862">
        <v>243.64</v>
      </c>
      <c r="G1862">
        <v>227.6</v>
      </c>
      <c r="H1862" t="s">
        <v>493</v>
      </c>
      <c r="I1862">
        <v>41974</v>
      </c>
    </row>
    <row r="1863" spans="1:9" hidden="1">
      <c r="A1863" s="111" t="e">
        <f>COUNTIF(#REF!,'CPU (2)'!B1863)</f>
        <v>#REF!</v>
      </c>
      <c r="B1863" t="s">
        <v>2497</v>
      </c>
      <c r="C1863" t="s">
        <v>2498</v>
      </c>
      <c r="D1863" t="s">
        <v>604</v>
      </c>
      <c r="E1863" t="s">
        <v>6</v>
      </c>
      <c r="F1863">
        <v>11.36</v>
      </c>
      <c r="G1863">
        <v>10.55</v>
      </c>
      <c r="H1863" t="s">
        <v>493</v>
      </c>
      <c r="I1863">
        <v>41974</v>
      </c>
    </row>
    <row r="1864" spans="1:9" hidden="1">
      <c r="A1864" s="111" t="e">
        <f>COUNTIF(#REF!,'CPU (2)'!B1864)</f>
        <v>#REF!</v>
      </c>
      <c r="B1864" t="s">
        <v>2499</v>
      </c>
      <c r="C1864" t="s">
        <v>2500</v>
      </c>
      <c r="D1864" t="s">
        <v>604</v>
      </c>
      <c r="E1864" t="s">
        <v>6</v>
      </c>
      <c r="F1864">
        <v>10.85</v>
      </c>
      <c r="G1864">
        <v>10.039999999999999</v>
      </c>
      <c r="H1864" t="s">
        <v>493</v>
      </c>
      <c r="I1864">
        <v>41974</v>
      </c>
    </row>
    <row r="1865" spans="1:9" hidden="1">
      <c r="A1865" s="111" t="e">
        <f>COUNTIF(#REF!,'CPU (2)'!B1865)</f>
        <v>#REF!</v>
      </c>
      <c r="B1865" t="s">
        <v>2501</v>
      </c>
      <c r="C1865" t="s">
        <v>2502</v>
      </c>
      <c r="D1865" t="s">
        <v>604</v>
      </c>
      <c r="E1865" t="s">
        <v>6</v>
      </c>
      <c r="F1865">
        <v>10.69</v>
      </c>
      <c r="G1865">
        <v>9.8800000000000008</v>
      </c>
      <c r="H1865" t="s">
        <v>493</v>
      </c>
      <c r="I1865">
        <v>41974</v>
      </c>
    </row>
    <row r="1866" spans="1:9" hidden="1">
      <c r="A1866" s="111" t="e">
        <f>COUNTIF(#REF!,'CPU (2)'!B1866)</f>
        <v>#REF!</v>
      </c>
      <c r="B1866" t="s">
        <v>2503</v>
      </c>
      <c r="C1866" t="s">
        <v>2504</v>
      </c>
      <c r="D1866" t="s">
        <v>604</v>
      </c>
      <c r="E1866" t="s">
        <v>6</v>
      </c>
      <c r="F1866">
        <v>11.33</v>
      </c>
      <c r="G1866">
        <v>10.52</v>
      </c>
      <c r="H1866" t="s">
        <v>493</v>
      </c>
      <c r="I1866">
        <v>41974</v>
      </c>
    </row>
    <row r="1867" spans="1:9" hidden="1">
      <c r="A1867" s="111" t="e">
        <f>COUNTIF(#REF!,'CPU (2)'!B1867)</f>
        <v>#REF!</v>
      </c>
      <c r="B1867" t="s">
        <v>2505</v>
      </c>
      <c r="C1867" t="s">
        <v>2506</v>
      </c>
      <c r="D1867" t="s">
        <v>604</v>
      </c>
      <c r="E1867" t="s">
        <v>6</v>
      </c>
      <c r="F1867">
        <v>9.01</v>
      </c>
      <c r="G1867">
        <v>8.1999999999999993</v>
      </c>
      <c r="H1867" t="s">
        <v>493</v>
      </c>
      <c r="I1867">
        <v>41974</v>
      </c>
    </row>
    <row r="1868" spans="1:9" hidden="1">
      <c r="A1868" s="111" t="e">
        <f>COUNTIF(#REF!,'CPU (2)'!B1868)</f>
        <v>#REF!</v>
      </c>
      <c r="B1868" t="s">
        <v>2507</v>
      </c>
      <c r="C1868" t="s">
        <v>2508</v>
      </c>
      <c r="D1868" t="s">
        <v>604</v>
      </c>
      <c r="E1868" t="s">
        <v>6</v>
      </c>
      <c r="F1868">
        <v>10.97</v>
      </c>
      <c r="G1868">
        <v>10.16</v>
      </c>
      <c r="H1868" t="s">
        <v>493</v>
      </c>
      <c r="I1868">
        <v>41974</v>
      </c>
    </row>
    <row r="1869" spans="1:9" hidden="1">
      <c r="A1869" s="111" t="e">
        <f>COUNTIF(#REF!,'CPU (2)'!B1869)</f>
        <v>#REF!</v>
      </c>
      <c r="B1869" t="s">
        <v>2509</v>
      </c>
      <c r="C1869" t="s">
        <v>2510</v>
      </c>
      <c r="D1869" t="s">
        <v>604</v>
      </c>
      <c r="E1869" t="s">
        <v>6</v>
      </c>
      <c r="F1869">
        <v>13.93</v>
      </c>
      <c r="G1869">
        <v>13.12</v>
      </c>
      <c r="H1869" t="s">
        <v>493</v>
      </c>
      <c r="I1869">
        <v>41974</v>
      </c>
    </row>
    <row r="1870" spans="1:9" hidden="1">
      <c r="A1870" s="111" t="e">
        <f>COUNTIF(#REF!,'CPU (2)'!B1870)</f>
        <v>#REF!</v>
      </c>
      <c r="B1870" t="s">
        <v>2511</v>
      </c>
      <c r="C1870" t="s">
        <v>2512</v>
      </c>
      <c r="D1870" t="s">
        <v>604</v>
      </c>
      <c r="E1870" t="s">
        <v>6</v>
      </c>
      <c r="F1870">
        <v>18.8</v>
      </c>
      <c r="G1870">
        <v>17.989999999999998</v>
      </c>
      <c r="H1870" t="s">
        <v>493</v>
      </c>
      <c r="I1870">
        <v>41974</v>
      </c>
    </row>
    <row r="1871" spans="1:9" hidden="1">
      <c r="A1871" s="111" t="e">
        <f>COUNTIF(#REF!,'CPU (2)'!B1871)</f>
        <v>#REF!</v>
      </c>
      <c r="B1871" t="s">
        <v>2513</v>
      </c>
      <c r="C1871" t="s">
        <v>2514</v>
      </c>
      <c r="D1871" t="s">
        <v>604</v>
      </c>
      <c r="E1871" t="s">
        <v>6</v>
      </c>
      <c r="F1871">
        <v>34.17</v>
      </c>
      <c r="G1871">
        <v>33.36</v>
      </c>
      <c r="H1871" t="s">
        <v>493</v>
      </c>
      <c r="I1871">
        <v>41974</v>
      </c>
    </row>
    <row r="1872" spans="1:9" hidden="1">
      <c r="A1872" s="111" t="e">
        <f>COUNTIF(#REF!,'CPU (2)'!B1872)</f>
        <v>#REF!</v>
      </c>
      <c r="B1872">
        <v>88548</v>
      </c>
      <c r="C1872" t="s">
        <v>2515</v>
      </c>
      <c r="D1872" t="s">
        <v>270</v>
      </c>
      <c r="E1872" t="s">
        <v>519</v>
      </c>
      <c r="F1872">
        <v>19.95</v>
      </c>
      <c r="G1872">
        <v>19.77</v>
      </c>
      <c r="H1872" t="s">
        <v>493</v>
      </c>
      <c r="I1872">
        <v>41974</v>
      </c>
    </row>
    <row r="1873" spans="1:9" hidden="1">
      <c r="A1873" s="111" t="e">
        <f>COUNTIF(#REF!,'CPU (2)'!B1873)</f>
        <v>#REF!</v>
      </c>
      <c r="B1873">
        <v>83637</v>
      </c>
      <c r="C1873" t="s">
        <v>2516</v>
      </c>
      <c r="D1873" t="s">
        <v>732</v>
      </c>
      <c r="E1873" t="s">
        <v>492</v>
      </c>
      <c r="F1873">
        <v>176.33</v>
      </c>
      <c r="G1873">
        <v>163.02000000000001</v>
      </c>
      <c r="H1873" t="s">
        <v>493</v>
      </c>
      <c r="I1873">
        <v>41974</v>
      </c>
    </row>
    <row r="1874" spans="1:9" hidden="1">
      <c r="A1874" s="111" t="e">
        <f>COUNTIF(#REF!,'CPU (2)'!B1874)</f>
        <v>#REF!</v>
      </c>
      <c r="B1874">
        <v>83636</v>
      </c>
      <c r="C1874" t="s">
        <v>2517</v>
      </c>
      <c r="D1874" t="s">
        <v>732</v>
      </c>
      <c r="E1874" t="s">
        <v>492</v>
      </c>
      <c r="F1874">
        <v>180.86</v>
      </c>
      <c r="G1874">
        <v>167.54</v>
      </c>
      <c r="H1874" t="s">
        <v>493</v>
      </c>
      <c r="I1874">
        <v>41974</v>
      </c>
    </row>
    <row r="1875" spans="1:9" hidden="1">
      <c r="A1875" s="111" t="e">
        <f>COUNTIF(#REF!,'CPU (2)'!B1875)</f>
        <v>#REF!</v>
      </c>
      <c r="B1875" t="s">
        <v>2518</v>
      </c>
      <c r="C1875" t="s">
        <v>2519</v>
      </c>
      <c r="D1875" t="s">
        <v>273</v>
      </c>
      <c r="E1875" t="s">
        <v>207</v>
      </c>
      <c r="F1875">
        <v>21.66</v>
      </c>
      <c r="G1875">
        <v>20.29</v>
      </c>
      <c r="H1875" t="s">
        <v>493</v>
      </c>
      <c r="I1875">
        <v>41974</v>
      </c>
    </row>
    <row r="1876" spans="1:9" hidden="1">
      <c r="A1876" s="111" t="e">
        <f>COUNTIF(#REF!,'CPU (2)'!B1876)</f>
        <v>#REF!</v>
      </c>
      <c r="B1876" t="s">
        <v>2520</v>
      </c>
      <c r="C1876" t="s">
        <v>2521</v>
      </c>
      <c r="D1876" t="s">
        <v>273</v>
      </c>
      <c r="E1876" t="s">
        <v>207</v>
      </c>
      <c r="F1876">
        <v>34.770000000000003</v>
      </c>
      <c r="G1876">
        <v>32.6</v>
      </c>
      <c r="H1876" t="s">
        <v>493</v>
      </c>
      <c r="I1876">
        <v>41974</v>
      </c>
    </row>
    <row r="1877" spans="1:9" hidden="1">
      <c r="A1877" s="111" t="e">
        <f>COUNTIF(#REF!,'CPU (2)'!B1877)</f>
        <v>#REF!</v>
      </c>
      <c r="B1877">
        <v>88264</v>
      </c>
      <c r="C1877" t="s">
        <v>281</v>
      </c>
      <c r="D1877" t="s">
        <v>246</v>
      </c>
      <c r="E1877" t="s">
        <v>231</v>
      </c>
      <c r="F1877">
        <v>15.32</v>
      </c>
      <c r="G1877">
        <v>13.77</v>
      </c>
      <c r="H1877" t="s">
        <v>493</v>
      </c>
      <c r="I1877">
        <v>41974</v>
      </c>
    </row>
    <row r="1878" spans="1:9" hidden="1">
      <c r="A1878" s="111" t="e">
        <f>COUNTIF(#REF!,'CPU (2)'!B1878)</f>
        <v>#REF!</v>
      </c>
      <c r="B1878">
        <v>88265</v>
      </c>
      <c r="C1878" t="s">
        <v>2522</v>
      </c>
      <c r="D1878" t="s">
        <v>246</v>
      </c>
      <c r="E1878" t="s">
        <v>231</v>
      </c>
      <c r="F1878">
        <v>18.62</v>
      </c>
      <c r="G1878">
        <v>16.63</v>
      </c>
      <c r="H1878" t="s">
        <v>493</v>
      </c>
      <c r="I1878">
        <v>41974</v>
      </c>
    </row>
    <row r="1879" spans="1:9" hidden="1">
      <c r="A1879" s="111" t="e">
        <f>COUNTIF(#REF!,'CPU (2)'!B1879)</f>
        <v>#REF!</v>
      </c>
      <c r="B1879">
        <v>73627</v>
      </c>
      <c r="C1879" t="s">
        <v>2523</v>
      </c>
      <c r="D1879" t="s">
        <v>273</v>
      </c>
      <c r="E1879" t="s">
        <v>207</v>
      </c>
      <c r="F1879">
        <v>18.2</v>
      </c>
      <c r="G1879">
        <v>16.84</v>
      </c>
      <c r="H1879" t="s">
        <v>493</v>
      </c>
      <c r="I1879">
        <v>41974</v>
      </c>
    </row>
    <row r="1880" spans="1:9" hidden="1">
      <c r="A1880" s="111" t="e">
        <f>COUNTIF(#REF!,'CPU (2)'!B1880)</f>
        <v>#REF!</v>
      </c>
      <c r="B1880">
        <v>72308</v>
      </c>
      <c r="C1880" t="s">
        <v>2524</v>
      </c>
      <c r="D1880" t="s">
        <v>273</v>
      </c>
      <c r="E1880" t="s">
        <v>207</v>
      </c>
      <c r="F1880">
        <v>19.48</v>
      </c>
      <c r="G1880">
        <v>18.12</v>
      </c>
      <c r="H1880" t="s">
        <v>493</v>
      </c>
      <c r="I1880">
        <v>41974</v>
      </c>
    </row>
    <row r="1881" spans="1:9" hidden="1">
      <c r="A1881" s="111" t="e">
        <f>COUNTIF(#REF!,'CPU (2)'!B1881)</f>
        <v>#REF!</v>
      </c>
      <c r="B1881">
        <v>72309</v>
      </c>
      <c r="C1881" t="s">
        <v>2525</v>
      </c>
      <c r="D1881" t="s">
        <v>273</v>
      </c>
      <c r="E1881" t="s">
        <v>207</v>
      </c>
      <c r="F1881">
        <v>20.47</v>
      </c>
      <c r="G1881">
        <v>19.11</v>
      </c>
      <c r="H1881" t="s">
        <v>493</v>
      </c>
      <c r="I1881">
        <v>41974</v>
      </c>
    </row>
    <row r="1882" spans="1:9" hidden="1">
      <c r="A1882" s="111" t="e">
        <f>COUNTIF(#REF!,'CPU (2)'!B1882)</f>
        <v>#REF!</v>
      </c>
      <c r="B1882">
        <v>72310</v>
      </c>
      <c r="C1882" t="s">
        <v>2526</v>
      </c>
      <c r="D1882" t="s">
        <v>273</v>
      </c>
      <c r="E1882" t="s">
        <v>207</v>
      </c>
      <c r="F1882">
        <v>34.35</v>
      </c>
      <c r="G1882">
        <v>32.31</v>
      </c>
      <c r="H1882" t="s">
        <v>493</v>
      </c>
      <c r="I1882">
        <v>41974</v>
      </c>
    </row>
    <row r="1883" spans="1:9" hidden="1">
      <c r="A1883" s="111" t="e">
        <f>COUNTIF(#REF!,'CPU (2)'!B1883)</f>
        <v>#REF!</v>
      </c>
      <c r="B1883">
        <v>72311</v>
      </c>
      <c r="C1883" t="s">
        <v>2527</v>
      </c>
      <c r="D1883" t="s">
        <v>273</v>
      </c>
      <c r="E1883" t="s">
        <v>207</v>
      </c>
      <c r="F1883">
        <v>38.270000000000003</v>
      </c>
      <c r="G1883">
        <v>36.229999999999997</v>
      </c>
      <c r="H1883" t="s">
        <v>493</v>
      </c>
      <c r="I1883">
        <v>41974</v>
      </c>
    </row>
    <row r="1884" spans="1:9" hidden="1">
      <c r="A1884" s="111" t="e">
        <f>COUNTIF(#REF!,'CPU (2)'!B1884)</f>
        <v>#REF!</v>
      </c>
      <c r="B1884">
        <v>72312</v>
      </c>
      <c r="C1884" t="s">
        <v>2528</v>
      </c>
      <c r="D1884" t="s">
        <v>273</v>
      </c>
      <c r="E1884" t="s">
        <v>207</v>
      </c>
      <c r="F1884">
        <v>52.93</v>
      </c>
      <c r="G1884">
        <v>50.22</v>
      </c>
      <c r="H1884" t="s">
        <v>493</v>
      </c>
      <c r="I1884">
        <v>41974</v>
      </c>
    </row>
    <row r="1885" spans="1:9" hidden="1">
      <c r="A1885" s="111" t="e">
        <f>COUNTIF(#REF!,'CPU (2)'!B1885)</f>
        <v>#REF!</v>
      </c>
      <c r="B1885">
        <v>72316</v>
      </c>
      <c r="C1885" t="s">
        <v>2529</v>
      </c>
      <c r="D1885" t="s">
        <v>273</v>
      </c>
      <c r="E1885" t="s">
        <v>207</v>
      </c>
      <c r="F1885">
        <v>62.35</v>
      </c>
      <c r="G1885">
        <v>59.64</v>
      </c>
      <c r="H1885" t="s">
        <v>493</v>
      </c>
      <c r="I1885">
        <v>41974</v>
      </c>
    </row>
    <row r="1886" spans="1:9" hidden="1">
      <c r="A1886" s="111" t="e">
        <f>COUNTIF(#REF!,'CPU (2)'!B1886)</f>
        <v>#REF!</v>
      </c>
      <c r="B1886">
        <v>72933</v>
      </c>
      <c r="C1886" t="s">
        <v>2530</v>
      </c>
      <c r="D1886" t="s">
        <v>273</v>
      </c>
      <c r="E1886" t="s">
        <v>207</v>
      </c>
      <c r="F1886">
        <v>3.8</v>
      </c>
      <c r="G1886">
        <v>3.53</v>
      </c>
      <c r="H1886" t="s">
        <v>493</v>
      </c>
      <c r="I1886">
        <v>41974</v>
      </c>
    </row>
    <row r="1887" spans="1:9" hidden="1">
      <c r="A1887" s="111" t="e">
        <f>COUNTIF(#REF!,'CPU (2)'!B1887)</f>
        <v>#REF!</v>
      </c>
      <c r="B1887">
        <v>72934</v>
      </c>
      <c r="C1887" t="s">
        <v>2531</v>
      </c>
      <c r="D1887" t="s">
        <v>273</v>
      </c>
      <c r="E1887" t="s">
        <v>207</v>
      </c>
      <c r="F1887">
        <v>4.63</v>
      </c>
      <c r="G1887">
        <v>4.3</v>
      </c>
      <c r="H1887" t="s">
        <v>493</v>
      </c>
      <c r="I1887">
        <v>41974</v>
      </c>
    </row>
    <row r="1888" spans="1:9" hidden="1">
      <c r="A1888" s="111" t="e">
        <f>COUNTIF(#REF!,'CPU (2)'!B1888)</f>
        <v>#REF!</v>
      </c>
      <c r="B1888">
        <v>72935</v>
      </c>
      <c r="C1888" t="s">
        <v>2532</v>
      </c>
      <c r="D1888" t="s">
        <v>273</v>
      </c>
      <c r="E1888" t="s">
        <v>207</v>
      </c>
      <c r="F1888">
        <v>5.88</v>
      </c>
      <c r="G1888">
        <v>5.47</v>
      </c>
      <c r="H1888" t="s">
        <v>493</v>
      </c>
      <c r="I1888">
        <v>41974</v>
      </c>
    </row>
    <row r="1889" spans="1:9" hidden="1">
      <c r="A1889" s="111" t="e">
        <f>COUNTIF(#REF!,'CPU (2)'!B1889)</f>
        <v>#REF!</v>
      </c>
      <c r="B1889">
        <v>72936</v>
      </c>
      <c r="C1889" t="s">
        <v>2533</v>
      </c>
      <c r="D1889" t="s">
        <v>273</v>
      </c>
      <c r="E1889" t="s">
        <v>207</v>
      </c>
      <c r="F1889">
        <v>8.09</v>
      </c>
      <c r="G1889">
        <v>7.54</v>
      </c>
      <c r="H1889" t="s">
        <v>493</v>
      </c>
      <c r="I1889">
        <v>41974</v>
      </c>
    </row>
    <row r="1890" spans="1:9" hidden="1">
      <c r="A1890" s="111" t="e">
        <f>COUNTIF(#REF!,'CPU (2)'!B1890)</f>
        <v>#REF!</v>
      </c>
      <c r="B1890">
        <v>55868</v>
      </c>
      <c r="C1890" t="s">
        <v>2534</v>
      </c>
      <c r="D1890" t="s">
        <v>273</v>
      </c>
      <c r="E1890" t="s">
        <v>207</v>
      </c>
      <c r="F1890">
        <v>49.2</v>
      </c>
      <c r="G1890">
        <v>47.58</v>
      </c>
      <c r="H1890" t="s">
        <v>493</v>
      </c>
      <c r="I1890">
        <v>41974</v>
      </c>
    </row>
    <row r="1891" spans="1:9" hidden="1">
      <c r="A1891" s="111" t="e">
        <f>COUNTIF(#REF!,'CPU (2)'!B1891)</f>
        <v>#REF!</v>
      </c>
      <c r="B1891">
        <v>73614</v>
      </c>
      <c r="C1891" t="s">
        <v>2535</v>
      </c>
      <c r="D1891" t="s">
        <v>273</v>
      </c>
      <c r="E1891" t="s">
        <v>207</v>
      </c>
      <c r="F1891">
        <v>10.050000000000001</v>
      </c>
      <c r="G1891">
        <v>9.24</v>
      </c>
      <c r="H1891" t="s">
        <v>493</v>
      </c>
      <c r="I1891">
        <v>41974</v>
      </c>
    </row>
    <row r="1892" spans="1:9" hidden="1">
      <c r="A1892" s="111" t="e">
        <f>COUNTIF(#REF!,'CPU (2)'!B1892)</f>
        <v>#REF!</v>
      </c>
      <c r="B1892">
        <v>73613</v>
      </c>
      <c r="C1892" t="s">
        <v>2536</v>
      </c>
      <c r="D1892" t="s">
        <v>273</v>
      </c>
      <c r="E1892" t="s">
        <v>207</v>
      </c>
      <c r="F1892">
        <v>10.68</v>
      </c>
      <c r="G1892">
        <v>9.86</v>
      </c>
      <c r="H1892" t="s">
        <v>493</v>
      </c>
      <c r="I1892">
        <v>41974</v>
      </c>
    </row>
    <row r="1893" spans="1:9" hidden="1">
      <c r="A1893" s="111" t="e">
        <f>COUNTIF(#REF!,'CPU (2)'!B1893)</f>
        <v>#REF!</v>
      </c>
      <c r="B1893" t="s">
        <v>2537</v>
      </c>
      <c r="C1893" t="s">
        <v>2538</v>
      </c>
      <c r="D1893" t="s">
        <v>273</v>
      </c>
      <c r="E1893" t="s">
        <v>207</v>
      </c>
      <c r="F1893">
        <v>11.88</v>
      </c>
      <c r="G1893">
        <v>11.07</v>
      </c>
      <c r="H1893" t="s">
        <v>493</v>
      </c>
      <c r="I1893">
        <v>41974</v>
      </c>
    </row>
    <row r="1894" spans="1:9" hidden="1">
      <c r="A1894" s="111" t="e">
        <f>COUNTIF(#REF!,'CPU (2)'!B1894)</f>
        <v>#REF!</v>
      </c>
      <c r="B1894">
        <v>83407</v>
      </c>
      <c r="C1894" t="s">
        <v>2539</v>
      </c>
      <c r="D1894" t="s">
        <v>273</v>
      </c>
      <c r="E1894" t="s">
        <v>207</v>
      </c>
      <c r="F1894">
        <v>17.75</v>
      </c>
      <c r="G1894">
        <v>16.53</v>
      </c>
      <c r="H1894" t="s">
        <v>493</v>
      </c>
      <c r="I1894">
        <v>41974</v>
      </c>
    </row>
    <row r="1895" spans="1:9" hidden="1">
      <c r="A1895" s="111" t="e">
        <f>COUNTIF(#REF!,'CPU (2)'!B1895)</f>
        <v>#REF!</v>
      </c>
      <c r="B1895">
        <v>55865</v>
      </c>
      <c r="C1895" t="s">
        <v>2540</v>
      </c>
      <c r="D1895" t="s">
        <v>273</v>
      </c>
      <c r="E1895" t="s">
        <v>207</v>
      </c>
      <c r="F1895">
        <v>19.07</v>
      </c>
      <c r="G1895">
        <v>17.850000000000001</v>
      </c>
      <c r="H1895" t="s">
        <v>493</v>
      </c>
      <c r="I1895">
        <v>41974</v>
      </c>
    </row>
    <row r="1896" spans="1:9" hidden="1">
      <c r="A1896" s="111" t="e">
        <f>COUNTIF(#REF!,'CPU (2)'!B1896)</f>
        <v>#REF!</v>
      </c>
      <c r="B1896">
        <v>55866</v>
      </c>
      <c r="C1896" t="s">
        <v>2541</v>
      </c>
      <c r="D1896" t="s">
        <v>273</v>
      </c>
      <c r="E1896" t="s">
        <v>207</v>
      </c>
      <c r="F1896">
        <v>20.94</v>
      </c>
      <c r="G1896">
        <v>19.73</v>
      </c>
      <c r="H1896" t="s">
        <v>493</v>
      </c>
      <c r="I1896">
        <v>41974</v>
      </c>
    </row>
    <row r="1897" spans="1:9" hidden="1">
      <c r="A1897" s="111" t="e">
        <f>COUNTIF(#REF!,'CPU (2)'!B1897)</f>
        <v>#REF!</v>
      </c>
      <c r="B1897">
        <v>83408</v>
      </c>
      <c r="C1897" t="s">
        <v>2542</v>
      </c>
      <c r="D1897" t="s">
        <v>273</v>
      </c>
      <c r="E1897" t="s">
        <v>207</v>
      </c>
      <c r="F1897">
        <v>33.56</v>
      </c>
      <c r="G1897">
        <v>31.93</v>
      </c>
      <c r="H1897" t="s">
        <v>493</v>
      </c>
      <c r="I1897">
        <v>41974</v>
      </c>
    </row>
    <row r="1898" spans="1:9" hidden="1">
      <c r="A1898" s="111" t="e">
        <f>COUNTIF(#REF!,'CPU (2)'!B1898)</f>
        <v>#REF!</v>
      </c>
      <c r="B1898">
        <v>55867</v>
      </c>
      <c r="C1898" t="s">
        <v>2543</v>
      </c>
      <c r="D1898" t="s">
        <v>273</v>
      </c>
      <c r="E1898" t="s">
        <v>207</v>
      </c>
      <c r="F1898">
        <v>38.03</v>
      </c>
      <c r="G1898">
        <v>36.4</v>
      </c>
      <c r="H1898" t="s">
        <v>493</v>
      </c>
      <c r="I1898">
        <v>41974</v>
      </c>
    </row>
    <row r="1899" spans="1:9" hidden="1">
      <c r="A1899" s="111" t="e">
        <f>COUNTIF(#REF!,'CPU (2)'!B1899)</f>
        <v>#REF!</v>
      </c>
      <c r="B1899">
        <v>83412</v>
      </c>
      <c r="C1899" t="s">
        <v>2544</v>
      </c>
      <c r="D1899" t="s">
        <v>273</v>
      </c>
      <c r="E1899" t="s">
        <v>207</v>
      </c>
      <c r="F1899">
        <v>12.23</v>
      </c>
      <c r="G1899">
        <v>11.98</v>
      </c>
      <c r="H1899" t="s">
        <v>493</v>
      </c>
      <c r="I1899">
        <v>41974</v>
      </c>
    </row>
    <row r="1900" spans="1:9" hidden="1">
      <c r="A1900" s="111" t="e">
        <f>COUNTIF(#REF!,'CPU (2)'!B1900)</f>
        <v>#REF!</v>
      </c>
      <c r="B1900">
        <v>83411</v>
      </c>
      <c r="C1900" t="s">
        <v>2545</v>
      </c>
      <c r="D1900" t="s">
        <v>273</v>
      </c>
      <c r="E1900" t="s">
        <v>207</v>
      </c>
      <c r="F1900">
        <v>10.83</v>
      </c>
      <c r="G1900">
        <v>10.61</v>
      </c>
      <c r="H1900" t="s">
        <v>493</v>
      </c>
      <c r="I1900">
        <v>41974</v>
      </c>
    </row>
    <row r="1901" spans="1:9" hidden="1">
      <c r="A1901" s="111" t="e">
        <f>COUNTIF(#REF!,'CPU (2)'!B1901)</f>
        <v>#REF!</v>
      </c>
      <c r="B1901">
        <v>83410</v>
      </c>
      <c r="C1901" t="s">
        <v>2546</v>
      </c>
      <c r="D1901" t="s">
        <v>273</v>
      </c>
      <c r="E1901" t="s">
        <v>207</v>
      </c>
      <c r="F1901">
        <v>8.4700000000000006</v>
      </c>
      <c r="G1901">
        <v>8.27</v>
      </c>
      <c r="H1901" t="s">
        <v>493</v>
      </c>
      <c r="I1901">
        <v>41974</v>
      </c>
    </row>
    <row r="1902" spans="1:9" hidden="1">
      <c r="A1902" s="111" t="e">
        <f>COUNTIF(#REF!,'CPU (2)'!B1902)</f>
        <v>#REF!</v>
      </c>
      <c r="B1902">
        <v>83409</v>
      </c>
      <c r="C1902" t="s">
        <v>2547</v>
      </c>
      <c r="D1902" t="s">
        <v>273</v>
      </c>
      <c r="E1902" t="s">
        <v>207</v>
      </c>
      <c r="F1902">
        <v>6.09</v>
      </c>
      <c r="G1902">
        <v>5.95</v>
      </c>
      <c r="H1902" t="s">
        <v>493</v>
      </c>
      <c r="I1902">
        <v>41974</v>
      </c>
    </row>
    <row r="1903" spans="1:9" hidden="1">
      <c r="A1903" s="111" t="e">
        <f>COUNTIF(#REF!,'CPU (2)'!B1903)</f>
        <v>#REF!</v>
      </c>
      <c r="B1903">
        <v>83414</v>
      </c>
      <c r="C1903" t="s">
        <v>2548</v>
      </c>
      <c r="D1903" t="s">
        <v>273</v>
      </c>
      <c r="E1903" t="s">
        <v>207</v>
      </c>
      <c r="F1903">
        <v>20.18</v>
      </c>
      <c r="G1903">
        <v>19.829999999999998</v>
      </c>
      <c r="H1903" t="s">
        <v>493</v>
      </c>
      <c r="I1903">
        <v>41974</v>
      </c>
    </row>
    <row r="1904" spans="1:9" hidden="1">
      <c r="A1904" s="111" t="e">
        <f>COUNTIF(#REF!,'CPU (2)'!B1904)</f>
        <v>#REF!</v>
      </c>
      <c r="B1904">
        <v>83413</v>
      </c>
      <c r="C1904" t="s">
        <v>2549</v>
      </c>
      <c r="D1904" t="s">
        <v>273</v>
      </c>
      <c r="E1904" t="s">
        <v>207</v>
      </c>
      <c r="F1904">
        <v>16.559999999999999</v>
      </c>
      <c r="G1904">
        <v>16.260000000000002</v>
      </c>
      <c r="H1904" t="s">
        <v>493</v>
      </c>
      <c r="I1904">
        <v>41974</v>
      </c>
    </row>
    <row r="1905" spans="1:9" hidden="1">
      <c r="A1905" s="111" t="e">
        <f>COUNTIF(#REF!,'CPU (2)'!B1905)</f>
        <v>#REF!</v>
      </c>
      <c r="B1905">
        <v>83415</v>
      </c>
      <c r="C1905" t="s">
        <v>2550</v>
      </c>
      <c r="D1905" t="s">
        <v>273</v>
      </c>
      <c r="E1905" t="s">
        <v>207</v>
      </c>
      <c r="F1905">
        <v>29.07</v>
      </c>
      <c r="G1905">
        <v>28.66</v>
      </c>
      <c r="H1905" t="s">
        <v>493</v>
      </c>
      <c r="I1905">
        <v>41974</v>
      </c>
    </row>
    <row r="1906" spans="1:9" hidden="1">
      <c r="A1906" s="111" t="e">
        <f>COUNTIF(#REF!,'CPU (2)'!B1906)</f>
        <v>#REF!</v>
      </c>
      <c r="B1906">
        <v>72925</v>
      </c>
      <c r="C1906" t="s">
        <v>2551</v>
      </c>
      <c r="D1906" t="s">
        <v>273</v>
      </c>
      <c r="E1906" t="s">
        <v>207</v>
      </c>
      <c r="F1906">
        <v>11.75</v>
      </c>
      <c r="G1906">
        <v>11.34</v>
      </c>
      <c r="H1906" t="s">
        <v>493</v>
      </c>
      <c r="I1906">
        <v>41974</v>
      </c>
    </row>
    <row r="1907" spans="1:9" hidden="1">
      <c r="A1907" s="111" t="e">
        <f>COUNTIF(#REF!,'CPU (2)'!B1907)</f>
        <v>#REF!</v>
      </c>
      <c r="B1907">
        <v>72926</v>
      </c>
      <c r="C1907" t="s">
        <v>2552</v>
      </c>
      <c r="D1907" t="s">
        <v>273</v>
      </c>
      <c r="E1907" t="s">
        <v>207</v>
      </c>
      <c r="F1907">
        <v>19.8</v>
      </c>
      <c r="G1907">
        <v>19.39</v>
      </c>
      <c r="H1907" t="s">
        <v>493</v>
      </c>
      <c r="I1907">
        <v>41974</v>
      </c>
    </row>
    <row r="1908" spans="1:9" hidden="1">
      <c r="A1908" s="111" t="e">
        <f>COUNTIF(#REF!,'CPU (2)'!B1908)</f>
        <v>#REF!</v>
      </c>
      <c r="B1908">
        <v>88266</v>
      </c>
      <c r="C1908" t="s">
        <v>2553</v>
      </c>
      <c r="D1908" t="s">
        <v>246</v>
      </c>
      <c r="E1908" t="s">
        <v>231</v>
      </c>
      <c r="F1908">
        <v>21.44</v>
      </c>
      <c r="G1908">
        <v>19.059999999999999</v>
      </c>
      <c r="H1908" t="s">
        <v>493</v>
      </c>
      <c r="I1908">
        <v>41974</v>
      </c>
    </row>
    <row r="1909" spans="1:9" hidden="1">
      <c r="A1909" s="111" t="e">
        <f>COUNTIF(#REF!,'CPU (2)'!B1909)</f>
        <v>#REF!</v>
      </c>
      <c r="B1909" t="s">
        <v>2554</v>
      </c>
      <c r="C1909" t="s">
        <v>2555</v>
      </c>
      <c r="D1909" t="s">
        <v>553</v>
      </c>
      <c r="E1909" t="s">
        <v>492</v>
      </c>
      <c r="F1909">
        <v>13.12</v>
      </c>
      <c r="G1909">
        <v>12.43</v>
      </c>
      <c r="H1909" t="s">
        <v>493</v>
      </c>
      <c r="I1909">
        <v>41974</v>
      </c>
    </row>
    <row r="1910" spans="1:9" hidden="1">
      <c r="A1910" s="111" t="e">
        <f>COUNTIF(#REF!,'CPU (2)'!B1910)</f>
        <v>#REF!</v>
      </c>
      <c r="B1910" t="s">
        <v>2556</v>
      </c>
      <c r="C1910" t="s">
        <v>2557</v>
      </c>
      <c r="D1910" t="s">
        <v>553</v>
      </c>
      <c r="E1910" t="s">
        <v>492</v>
      </c>
      <c r="F1910">
        <v>16.510000000000002</v>
      </c>
      <c r="G1910">
        <v>15.69</v>
      </c>
      <c r="H1910" t="s">
        <v>493</v>
      </c>
      <c r="I1910">
        <v>41974</v>
      </c>
    </row>
    <row r="1911" spans="1:9" hidden="1">
      <c r="A1911" s="111" t="e">
        <f>COUNTIF(#REF!,'CPU (2)'!B1911)</f>
        <v>#REF!</v>
      </c>
      <c r="B1911">
        <v>79462</v>
      </c>
      <c r="C1911" t="s">
        <v>2558</v>
      </c>
      <c r="D1911" t="s">
        <v>553</v>
      </c>
      <c r="E1911" t="s">
        <v>492</v>
      </c>
      <c r="F1911">
        <v>44.03</v>
      </c>
      <c r="G1911">
        <v>42.97</v>
      </c>
      <c r="H1911" t="s">
        <v>493</v>
      </c>
      <c r="I1911">
        <v>41974</v>
      </c>
    </row>
    <row r="1912" spans="1:9" hidden="1">
      <c r="A1912" s="111" t="e">
        <f>COUNTIF(#REF!,'CPU (2)'!B1912)</f>
        <v>#REF!</v>
      </c>
      <c r="B1912">
        <v>6122</v>
      </c>
      <c r="C1912" t="s">
        <v>2559</v>
      </c>
      <c r="D1912" t="s">
        <v>271</v>
      </c>
      <c r="E1912" t="s">
        <v>519</v>
      </c>
      <c r="F1912">
        <v>351.51</v>
      </c>
      <c r="G1912">
        <v>333.85</v>
      </c>
      <c r="H1912" t="s">
        <v>493</v>
      </c>
      <c r="I1912">
        <v>41974</v>
      </c>
    </row>
    <row r="1913" spans="1:9" hidden="1">
      <c r="A1913" s="111" t="e">
        <f>COUNTIF(#REF!,'CPU (2)'!B1913)</f>
        <v>#REF!</v>
      </c>
      <c r="B1913" t="s">
        <v>2560</v>
      </c>
      <c r="C1913" t="s">
        <v>2561</v>
      </c>
      <c r="D1913" t="s">
        <v>271</v>
      </c>
      <c r="E1913" t="s">
        <v>519</v>
      </c>
      <c r="F1913">
        <v>124.46</v>
      </c>
      <c r="G1913">
        <v>123</v>
      </c>
      <c r="H1913" t="s">
        <v>493</v>
      </c>
      <c r="I1913">
        <v>41974</v>
      </c>
    </row>
    <row r="1914" spans="1:9" hidden="1">
      <c r="A1914" s="111" t="e">
        <f>COUNTIF(#REF!,'CPU (2)'!B1914)</f>
        <v>#REF!</v>
      </c>
      <c r="B1914" t="s">
        <v>2562</v>
      </c>
      <c r="C1914" t="s">
        <v>2563</v>
      </c>
      <c r="D1914" t="s">
        <v>271</v>
      </c>
      <c r="E1914" t="s">
        <v>519</v>
      </c>
      <c r="F1914">
        <v>132.44999999999999</v>
      </c>
      <c r="G1914">
        <v>129.65</v>
      </c>
      <c r="H1914" t="s">
        <v>493</v>
      </c>
      <c r="I1914">
        <v>41974</v>
      </c>
    </row>
    <row r="1915" spans="1:9" hidden="1">
      <c r="A1915" s="111" t="e">
        <f>COUNTIF(#REF!,'CPU (2)'!B1915)</f>
        <v>#REF!</v>
      </c>
      <c r="B1915" t="s">
        <v>2564</v>
      </c>
      <c r="C1915" t="s">
        <v>2565</v>
      </c>
      <c r="D1915" t="s">
        <v>542</v>
      </c>
      <c r="E1915" t="s">
        <v>207</v>
      </c>
      <c r="F1915">
        <v>9.1999999999999993</v>
      </c>
      <c r="G1915">
        <v>8.39</v>
      </c>
      <c r="H1915" t="s">
        <v>493</v>
      </c>
      <c r="I1915">
        <v>41974</v>
      </c>
    </row>
    <row r="1916" spans="1:9" hidden="1">
      <c r="A1916" s="111" t="e">
        <f>COUNTIF(#REF!,'CPU (2)'!B1916)</f>
        <v>#REF!</v>
      </c>
      <c r="B1916">
        <v>73397</v>
      </c>
      <c r="C1916" t="s">
        <v>2566</v>
      </c>
      <c r="D1916" t="s">
        <v>246</v>
      </c>
      <c r="E1916" t="s">
        <v>492</v>
      </c>
      <c r="F1916">
        <v>23.68</v>
      </c>
      <c r="G1916">
        <v>22.15</v>
      </c>
      <c r="H1916" t="s">
        <v>493</v>
      </c>
      <c r="I1916">
        <v>41974</v>
      </c>
    </row>
    <row r="1917" spans="1:9" hidden="1">
      <c r="A1917" s="111" t="e">
        <f>COUNTIF(#REF!,'CPU (2)'!B1917)</f>
        <v>#REF!</v>
      </c>
      <c r="B1917">
        <v>87795</v>
      </c>
      <c r="C1917" t="s">
        <v>2567</v>
      </c>
      <c r="D1917" t="s">
        <v>715</v>
      </c>
      <c r="E1917" t="s">
        <v>492</v>
      </c>
      <c r="F1917">
        <v>39.5</v>
      </c>
      <c r="G1917">
        <v>39.08</v>
      </c>
      <c r="H1917" t="s">
        <v>493</v>
      </c>
      <c r="I1917">
        <v>41974</v>
      </c>
    </row>
    <row r="1918" spans="1:9" hidden="1">
      <c r="A1918" s="111" t="e">
        <f>COUNTIF(#REF!,'CPU (2)'!B1918)</f>
        <v>#REF!</v>
      </c>
      <c r="B1918">
        <v>87800</v>
      </c>
      <c r="C1918" t="s">
        <v>2568</v>
      </c>
      <c r="D1918" t="s">
        <v>715</v>
      </c>
      <c r="E1918" t="s">
        <v>492</v>
      </c>
      <c r="F1918">
        <v>52.14</v>
      </c>
      <c r="G1918">
        <v>51.61</v>
      </c>
      <c r="H1918" t="s">
        <v>493</v>
      </c>
      <c r="I1918">
        <v>41974</v>
      </c>
    </row>
    <row r="1919" spans="1:9" hidden="1">
      <c r="A1919" s="111" t="e">
        <f>COUNTIF(#REF!,'CPU (2)'!B1919)</f>
        <v>#REF!</v>
      </c>
      <c r="B1919">
        <v>87804</v>
      </c>
      <c r="C1919" t="s">
        <v>2569</v>
      </c>
      <c r="D1919" t="s">
        <v>715</v>
      </c>
      <c r="E1919" t="s">
        <v>492</v>
      </c>
      <c r="F1919">
        <v>64.78</v>
      </c>
      <c r="G1919">
        <v>64.14</v>
      </c>
      <c r="H1919" t="s">
        <v>493</v>
      </c>
      <c r="I1919">
        <v>41974</v>
      </c>
    </row>
    <row r="1920" spans="1:9" hidden="1">
      <c r="A1920" s="111" t="e">
        <f>COUNTIF(#REF!,'CPU (2)'!B1920)</f>
        <v>#REF!</v>
      </c>
      <c r="B1920">
        <v>87808</v>
      </c>
      <c r="C1920" t="s">
        <v>2570</v>
      </c>
      <c r="D1920" t="s">
        <v>715</v>
      </c>
      <c r="E1920" t="s">
        <v>492</v>
      </c>
      <c r="F1920">
        <v>70.83</v>
      </c>
      <c r="G1920">
        <v>70.16</v>
      </c>
      <c r="H1920" t="s">
        <v>493</v>
      </c>
      <c r="I1920">
        <v>41974</v>
      </c>
    </row>
    <row r="1921" spans="1:9" hidden="1">
      <c r="A1921" s="111" t="e">
        <f>COUNTIF(#REF!,'CPU (2)'!B1921)</f>
        <v>#REF!</v>
      </c>
      <c r="B1921">
        <v>87778</v>
      </c>
      <c r="C1921" t="s">
        <v>2571</v>
      </c>
      <c r="D1921" t="s">
        <v>715</v>
      </c>
      <c r="E1921" t="s">
        <v>492</v>
      </c>
      <c r="F1921">
        <v>51.95</v>
      </c>
      <c r="G1921">
        <v>50.54</v>
      </c>
      <c r="H1921" t="s">
        <v>493</v>
      </c>
      <c r="I1921">
        <v>41974</v>
      </c>
    </row>
    <row r="1922" spans="1:9" hidden="1">
      <c r="A1922" s="111" t="e">
        <f>COUNTIF(#REF!,'CPU (2)'!B1922)</f>
        <v>#REF!</v>
      </c>
      <c r="B1922">
        <v>87783</v>
      </c>
      <c r="C1922" t="s">
        <v>2572</v>
      </c>
      <c r="D1922" t="s">
        <v>715</v>
      </c>
      <c r="E1922" t="s">
        <v>492</v>
      </c>
      <c r="F1922">
        <v>65.319999999999993</v>
      </c>
      <c r="G1922">
        <v>63.8</v>
      </c>
      <c r="H1922" t="s">
        <v>493</v>
      </c>
      <c r="I1922">
        <v>41974</v>
      </c>
    </row>
    <row r="1923" spans="1:9" hidden="1">
      <c r="A1923" s="111" t="e">
        <f>COUNTIF(#REF!,'CPU (2)'!B1923)</f>
        <v>#REF!</v>
      </c>
      <c r="B1923">
        <v>87787</v>
      </c>
      <c r="C1923" t="s">
        <v>2573</v>
      </c>
      <c r="D1923" t="s">
        <v>715</v>
      </c>
      <c r="E1923" t="s">
        <v>492</v>
      </c>
      <c r="F1923">
        <v>78.69</v>
      </c>
      <c r="G1923">
        <v>77.069999999999993</v>
      </c>
      <c r="H1923" t="s">
        <v>493</v>
      </c>
      <c r="I1923">
        <v>41974</v>
      </c>
    </row>
    <row r="1924" spans="1:9" hidden="1">
      <c r="A1924" s="111" t="e">
        <f>COUNTIF(#REF!,'CPU (2)'!B1924)</f>
        <v>#REF!</v>
      </c>
      <c r="B1924">
        <v>87791</v>
      </c>
      <c r="C1924" t="s">
        <v>2574</v>
      </c>
      <c r="D1924" t="s">
        <v>715</v>
      </c>
      <c r="E1924" t="s">
        <v>492</v>
      </c>
      <c r="F1924">
        <v>92.46</v>
      </c>
      <c r="G1924">
        <v>90.1</v>
      </c>
      <c r="H1924" t="s">
        <v>493</v>
      </c>
      <c r="I1924">
        <v>41974</v>
      </c>
    </row>
    <row r="1925" spans="1:9" hidden="1">
      <c r="A1925" s="111" t="e">
        <f>COUNTIF(#REF!,'CPU (2)'!B1925)</f>
        <v>#REF!</v>
      </c>
      <c r="B1925">
        <v>87832</v>
      </c>
      <c r="C1925" t="s">
        <v>2575</v>
      </c>
      <c r="D1925" t="s">
        <v>715</v>
      </c>
      <c r="E1925" t="s">
        <v>492</v>
      </c>
      <c r="F1925">
        <v>78.790000000000006</v>
      </c>
      <c r="G1925">
        <v>76.510000000000005</v>
      </c>
      <c r="H1925" t="s">
        <v>493</v>
      </c>
      <c r="I1925">
        <v>41974</v>
      </c>
    </row>
    <row r="1926" spans="1:9" hidden="1">
      <c r="A1926" s="111" t="e">
        <f>COUNTIF(#REF!,'CPU (2)'!B1926)</f>
        <v>#REF!</v>
      </c>
      <c r="B1926">
        <v>87812</v>
      </c>
      <c r="C1926" t="s">
        <v>2576</v>
      </c>
      <c r="D1926" t="s">
        <v>715</v>
      </c>
      <c r="E1926" t="s">
        <v>492</v>
      </c>
      <c r="F1926">
        <v>69.319999999999993</v>
      </c>
      <c r="G1926">
        <v>65.86</v>
      </c>
      <c r="H1926" t="s">
        <v>493</v>
      </c>
      <c r="I1926">
        <v>41974</v>
      </c>
    </row>
    <row r="1927" spans="1:9" hidden="1">
      <c r="A1927" s="111" t="e">
        <f>COUNTIF(#REF!,'CPU (2)'!B1927)</f>
        <v>#REF!</v>
      </c>
      <c r="B1927">
        <v>87816</v>
      </c>
      <c r="C1927" t="s">
        <v>2577</v>
      </c>
      <c r="D1927" t="s">
        <v>715</v>
      </c>
      <c r="E1927" t="s">
        <v>492</v>
      </c>
      <c r="F1927">
        <v>81.96</v>
      </c>
      <c r="G1927">
        <v>78.39</v>
      </c>
      <c r="H1927" t="s">
        <v>493</v>
      </c>
      <c r="I1927">
        <v>41974</v>
      </c>
    </row>
    <row r="1928" spans="1:9" hidden="1">
      <c r="A1928" s="111" t="e">
        <f>COUNTIF(#REF!,'CPU (2)'!B1928)</f>
        <v>#REF!</v>
      </c>
      <c r="B1928">
        <v>87820</v>
      </c>
      <c r="C1928" t="s">
        <v>2578</v>
      </c>
      <c r="D1928" t="s">
        <v>715</v>
      </c>
      <c r="E1928" t="s">
        <v>492</v>
      </c>
      <c r="F1928">
        <v>94.6</v>
      </c>
      <c r="G1928">
        <v>90.92</v>
      </c>
      <c r="H1928" t="s">
        <v>493</v>
      </c>
      <c r="I1928">
        <v>41974</v>
      </c>
    </row>
    <row r="1929" spans="1:9" hidden="1">
      <c r="A1929" s="111" t="e">
        <f>COUNTIF(#REF!,'CPU (2)'!B1929)</f>
        <v>#REF!</v>
      </c>
      <c r="B1929">
        <v>87824</v>
      </c>
      <c r="C1929" t="s">
        <v>2579</v>
      </c>
      <c r="D1929" t="s">
        <v>715</v>
      </c>
      <c r="E1929" t="s">
        <v>492</v>
      </c>
      <c r="F1929">
        <v>122.61</v>
      </c>
      <c r="G1929">
        <v>116.78</v>
      </c>
      <c r="H1929" t="s">
        <v>493</v>
      </c>
      <c r="I1929">
        <v>41974</v>
      </c>
    </row>
    <row r="1930" spans="1:9" hidden="1">
      <c r="A1930" s="111" t="e">
        <f>COUNTIF(#REF!,'CPU (2)'!B1930)</f>
        <v>#REF!</v>
      </c>
      <c r="B1930">
        <v>87828</v>
      </c>
      <c r="C1930" t="s">
        <v>2580</v>
      </c>
      <c r="D1930" t="s">
        <v>715</v>
      </c>
      <c r="E1930" t="s">
        <v>492</v>
      </c>
      <c r="F1930">
        <v>63.85</v>
      </c>
      <c r="G1930">
        <v>61.66</v>
      </c>
      <c r="H1930" t="s">
        <v>493</v>
      </c>
      <c r="I1930">
        <v>41974</v>
      </c>
    </row>
    <row r="1931" spans="1:9" hidden="1">
      <c r="A1931" s="111" t="e">
        <f>COUNTIF(#REF!,'CPU (2)'!B1931)</f>
        <v>#REF!</v>
      </c>
      <c r="B1931">
        <v>87794</v>
      </c>
      <c r="C1931" t="s">
        <v>2581</v>
      </c>
      <c r="D1931" t="s">
        <v>715</v>
      </c>
      <c r="E1931" t="s">
        <v>492</v>
      </c>
      <c r="F1931">
        <v>26.69</v>
      </c>
      <c r="G1931">
        <v>25.24</v>
      </c>
      <c r="H1931" t="s">
        <v>493</v>
      </c>
      <c r="I1931">
        <v>41974</v>
      </c>
    </row>
    <row r="1932" spans="1:9" hidden="1">
      <c r="A1932" s="111" t="e">
        <f>COUNTIF(#REF!,'CPU (2)'!B1932)</f>
        <v>#REF!</v>
      </c>
      <c r="B1932">
        <v>87799</v>
      </c>
      <c r="C1932" t="s">
        <v>2582</v>
      </c>
      <c r="D1932" t="s">
        <v>715</v>
      </c>
      <c r="E1932" t="s">
        <v>492</v>
      </c>
      <c r="F1932">
        <v>33.729999999999997</v>
      </c>
      <c r="G1932">
        <v>31.95</v>
      </c>
      <c r="H1932" t="s">
        <v>493</v>
      </c>
      <c r="I1932">
        <v>41974</v>
      </c>
    </row>
    <row r="1933" spans="1:9" hidden="1">
      <c r="A1933" s="111" t="e">
        <f>COUNTIF(#REF!,'CPU (2)'!B1933)</f>
        <v>#REF!</v>
      </c>
      <c r="B1933">
        <v>87803</v>
      </c>
      <c r="C1933" t="s">
        <v>2583</v>
      </c>
      <c r="D1933" t="s">
        <v>715</v>
      </c>
      <c r="E1933" t="s">
        <v>492</v>
      </c>
      <c r="F1933">
        <v>40.78</v>
      </c>
      <c r="G1933">
        <v>38.659999999999997</v>
      </c>
      <c r="H1933" t="s">
        <v>493</v>
      </c>
      <c r="I1933">
        <v>41974</v>
      </c>
    </row>
    <row r="1934" spans="1:9" hidden="1">
      <c r="A1934" s="111" t="e">
        <f>COUNTIF(#REF!,'CPU (2)'!B1934)</f>
        <v>#REF!</v>
      </c>
      <c r="B1934">
        <v>87807</v>
      </c>
      <c r="C1934" t="s">
        <v>2584</v>
      </c>
      <c r="D1934" t="s">
        <v>715</v>
      </c>
      <c r="E1934" t="s">
        <v>492</v>
      </c>
      <c r="F1934">
        <v>46.5</v>
      </c>
      <c r="G1934">
        <v>44</v>
      </c>
      <c r="H1934" t="s">
        <v>493</v>
      </c>
      <c r="I1934">
        <v>41974</v>
      </c>
    </row>
    <row r="1935" spans="1:9" hidden="1">
      <c r="A1935" s="111" t="e">
        <f>COUNTIF(#REF!,'CPU (2)'!B1935)</f>
        <v>#REF!</v>
      </c>
      <c r="B1935">
        <v>87777</v>
      </c>
      <c r="C1935" t="s">
        <v>2585</v>
      </c>
      <c r="D1935" t="s">
        <v>715</v>
      </c>
      <c r="E1935" t="s">
        <v>492</v>
      </c>
      <c r="F1935">
        <v>37.96</v>
      </c>
      <c r="G1935">
        <v>35.479999999999997</v>
      </c>
      <c r="H1935" t="s">
        <v>493</v>
      </c>
      <c r="I1935">
        <v>41974</v>
      </c>
    </row>
    <row r="1936" spans="1:9" hidden="1">
      <c r="A1936" s="111" t="e">
        <f>COUNTIF(#REF!,'CPU (2)'!B1936)</f>
        <v>#REF!</v>
      </c>
      <c r="B1936">
        <v>87781</v>
      </c>
      <c r="C1936" t="s">
        <v>2586</v>
      </c>
      <c r="D1936" t="s">
        <v>715</v>
      </c>
      <c r="E1936" t="s">
        <v>492</v>
      </c>
      <c r="F1936">
        <v>45.34</v>
      </c>
      <c r="G1936">
        <v>42.52</v>
      </c>
      <c r="H1936" t="s">
        <v>493</v>
      </c>
      <c r="I1936">
        <v>41974</v>
      </c>
    </row>
    <row r="1937" spans="1:9" hidden="1">
      <c r="A1937" s="111" t="e">
        <f>COUNTIF(#REF!,'CPU (2)'!B1937)</f>
        <v>#REF!</v>
      </c>
      <c r="B1937">
        <v>87786</v>
      </c>
      <c r="C1937" t="s">
        <v>2587</v>
      </c>
      <c r="D1937" t="s">
        <v>715</v>
      </c>
      <c r="E1937" t="s">
        <v>492</v>
      </c>
      <c r="F1937">
        <v>52.73</v>
      </c>
      <c r="G1937">
        <v>49.56</v>
      </c>
      <c r="H1937" t="s">
        <v>493</v>
      </c>
      <c r="I1937">
        <v>41974</v>
      </c>
    </row>
    <row r="1938" spans="1:9" hidden="1">
      <c r="A1938" s="111" t="e">
        <f>COUNTIF(#REF!,'CPU (2)'!B1938)</f>
        <v>#REF!</v>
      </c>
      <c r="B1938">
        <v>87790</v>
      </c>
      <c r="C1938" t="s">
        <v>2588</v>
      </c>
      <c r="D1938" t="s">
        <v>715</v>
      </c>
      <c r="E1938" t="s">
        <v>492</v>
      </c>
      <c r="F1938">
        <v>66.010000000000005</v>
      </c>
      <c r="G1938">
        <v>61.73</v>
      </c>
      <c r="H1938" t="s">
        <v>493</v>
      </c>
      <c r="I1938">
        <v>41974</v>
      </c>
    </row>
    <row r="1939" spans="1:9" hidden="1">
      <c r="A1939" s="111" t="e">
        <f>COUNTIF(#REF!,'CPU (2)'!B1939)</f>
        <v>#REF!</v>
      </c>
      <c r="B1939">
        <v>87811</v>
      </c>
      <c r="C1939" t="s">
        <v>2589</v>
      </c>
      <c r="D1939" t="s">
        <v>715</v>
      </c>
      <c r="E1939" t="s">
        <v>492</v>
      </c>
      <c r="F1939">
        <v>56.78</v>
      </c>
      <c r="G1939">
        <v>52.28</v>
      </c>
      <c r="H1939" t="s">
        <v>493</v>
      </c>
      <c r="I1939">
        <v>41974</v>
      </c>
    </row>
    <row r="1940" spans="1:9" hidden="1">
      <c r="A1940" s="111" t="e">
        <f>COUNTIF(#REF!,'CPU (2)'!B1940)</f>
        <v>#REF!</v>
      </c>
      <c r="B1940">
        <v>87815</v>
      </c>
      <c r="C1940" t="s">
        <v>2590</v>
      </c>
      <c r="D1940" t="s">
        <v>715</v>
      </c>
      <c r="E1940" t="s">
        <v>492</v>
      </c>
      <c r="F1940">
        <v>63.82</v>
      </c>
      <c r="G1940">
        <v>58.98</v>
      </c>
      <c r="H1940" t="s">
        <v>493</v>
      </c>
      <c r="I1940">
        <v>41974</v>
      </c>
    </row>
    <row r="1941" spans="1:9" hidden="1">
      <c r="A1941" s="111" t="e">
        <f>COUNTIF(#REF!,'CPU (2)'!B1941)</f>
        <v>#REF!</v>
      </c>
      <c r="B1941">
        <v>87819</v>
      </c>
      <c r="C1941" t="s">
        <v>2591</v>
      </c>
      <c r="D1941" t="s">
        <v>715</v>
      </c>
      <c r="E1941" t="s">
        <v>492</v>
      </c>
      <c r="F1941">
        <v>70.599999999999994</v>
      </c>
      <c r="G1941">
        <v>65.44</v>
      </c>
      <c r="H1941" t="s">
        <v>493</v>
      </c>
      <c r="I1941">
        <v>41974</v>
      </c>
    </row>
    <row r="1942" spans="1:9" hidden="1">
      <c r="A1942" s="111" t="e">
        <f>COUNTIF(#REF!,'CPU (2)'!B1942)</f>
        <v>#REF!</v>
      </c>
      <c r="B1942">
        <v>87823</v>
      </c>
      <c r="C1942" t="s">
        <v>2592</v>
      </c>
      <c r="D1942" t="s">
        <v>715</v>
      </c>
      <c r="E1942" t="s">
        <v>492</v>
      </c>
      <c r="F1942">
        <v>98.56</v>
      </c>
      <c r="G1942">
        <v>90.87</v>
      </c>
      <c r="H1942" t="s">
        <v>493</v>
      </c>
      <c r="I1942">
        <v>41974</v>
      </c>
    </row>
    <row r="1943" spans="1:9" hidden="1">
      <c r="A1943" s="111" t="e">
        <f>COUNTIF(#REF!,'CPU (2)'!B1943)</f>
        <v>#REF!</v>
      </c>
      <c r="B1943">
        <v>87827</v>
      </c>
      <c r="C1943" t="s">
        <v>2593</v>
      </c>
      <c r="D1943" t="s">
        <v>715</v>
      </c>
      <c r="E1943" t="s">
        <v>492</v>
      </c>
      <c r="F1943">
        <v>47.35</v>
      </c>
      <c r="G1943">
        <v>43.99</v>
      </c>
      <c r="H1943" t="s">
        <v>493</v>
      </c>
      <c r="I1943">
        <v>41974</v>
      </c>
    </row>
    <row r="1944" spans="1:9" hidden="1">
      <c r="A1944" s="111" t="e">
        <f>COUNTIF(#REF!,'CPU (2)'!B1944)</f>
        <v>#REF!</v>
      </c>
      <c r="B1944">
        <v>87831</v>
      </c>
      <c r="C1944" t="s">
        <v>2594</v>
      </c>
      <c r="D1944" t="s">
        <v>715</v>
      </c>
      <c r="E1944" t="s">
        <v>492</v>
      </c>
      <c r="F1944">
        <v>55.46</v>
      </c>
      <c r="G1944">
        <v>51.73</v>
      </c>
      <c r="H1944" t="s">
        <v>493</v>
      </c>
      <c r="I1944">
        <v>41974</v>
      </c>
    </row>
    <row r="1945" spans="1:9" hidden="1">
      <c r="A1945" s="111" t="e">
        <f>COUNTIF(#REF!,'CPU (2)'!B1945)</f>
        <v>#REF!</v>
      </c>
      <c r="B1945">
        <v>87792</v>
      </c>
      <c r="C1945" t="s">
        <v>2595</v>
      </c>
      <c r="D1945" t="s">
        <v>715</v>
      </c>
      <c r="E1945" t="s">
        <v>492</v>
      </c>
      <c r="F1945">
        <v>24.72</v>
      </c>
      <c r="G1945">
        <v>23.47</v>
      </c>
      <c r="H1945" t="s">
        <v>493</v>
      </c>
      <c r="I1945">
        <v>41974</v>
      </c>
    </row>
    <row r="1946" spans="1:9" hidden="1">
      <c r="A1946" s="111" t="e">
        <f>COUNTIF(#REF!,'CPU (2)'!B1946)</f>
        <v>#REF!</v>
      </c>
      <c r="B1946">
        <v>87797</v>
      </c>
      <c r="C1946" t="s">
        <v>2596</v>
      </c>
      <c r="D1946" t="s">
        <v>715</v>
      </c>
      <c r="E1946" t="s">
        <v>492</v>
      </c>
      <c r="F1946">
        <v>31.09</v>
      </c>
      <c r="G1946">
        <v>29.58</v>
      </c>
      <c r="H1946" t="s">
        <v>493</v>
      </c>
      <c r="I1946">
        <v>41974</v>
      </c>
    </row>
    <row r="1947" spans="1:9" hidden="1">
      <c r="A1947" s="111" t="e">
        <f>COUNTIF(#REF!,'CPU (2)'!B1947)</f>
        <v>#REF!</v>
      </c>
      <c r="B1947">
        <v>87801</v>
      </c>
      <c r="C1947" t="s">
        <v>2597</v>
      </c>
      <c r="D1947" t="s">
        <v>715</v>
      </c>
      <c r="E1947" t="s">
        <v>492</v>
      </c>
      <c r="F1947">
        <v>17.079999999999998</v>
      </c>
      <c r="G1947">
        <v>35.68</v>
      </c>
      <c r="H1947" t="s">
        <v>493</v>
      </c>
      <c r="I1947">
        <v>41974</v>
      </c>
    </row>
    <row r="1948" spans="1:9" hidden="1">
      <c r="A1948" s="111" t="e">
        <f>COUNTIF(#REF!,'CPU (2)'!B1948)</f>
        <v>#REF!</v>
      </c>
      <c r="B1948">
        <v>87805</v>
      </c>
      <c r="C1948" t="s">
        <v>2598</v>
      </c>
      <c r="D1948" t="s">
        <v>715</v>
      </c>
      <c r="E1948" t="s">
        <v>492</v>
      </c>
      <c r="F1948">
        <v>42.85</v>
      </c>
      <c r="G1948">
        <v>40.72</v>
      </c>
      <c r="H1948" t="s">
        <v>493</v>
      </c>
      <c r="I1948">
        <v>41974</v>
      </c>
    </row>
    <row r="1949" spans="1:9" hidden="1">
      <c r="A1949" s="111" t="e">
        <f>COUNTIF(#REF!,'CPU (2)'!B1949)</f>
        <v>#REF!</v>
      </c>
      <c r="B1949">
        <v>87775</v>
      </c>
      <c r="C1949" t="s">
        <v>2599</v>
      </c>
      <c r="D1949" t="s">
        <v>715</v>
      </c>
      <c r="E1949" t="s">
        <v>492</v>
      </c>
      <c r="F1949">
        <v>35.85</v>
      </c>
      <c r="G1949">
        <v>33.58</v>
      </c>
      <c r="H1949" t="s">
        <v>493</v>
      </c>
      <c r="I1949">
        <v>41974</v>
      </c>
    </row>
    <row r="1950" spans="1:9" hidden="1">
      <c r="A1950" s="111" t="e">
        <f>COUNTIF(#REF!,'CPU (2)'!B1950)</f>
        <v>#REF!</v>
      </c>
      <c r="B1950">
        <v>87779</v>
      </c>
      <c r="C1950" t="s">
        <v>2600</v>
      </c>
      <c r="D1950" t="s">
        <v>715</v>
      </c>
      <c r="E1950" t="s">
        <v>492</v>
      </c>
      <c r="F1950">
        <v>42.51</v>
      </c>
      <c r="G1950">
        <v>39.97</v>
      </c>
      <c r="H1950" t="s">
        <v>493</v>
      </c>
      <c r="I1950">
        <v>41974</v>
      </c>
    </row>
    <row r="1951" spans="1:9" hidden="1">
      <c r="A1951" s="111" t="e">
        <f>COUNTIF(#REF!,'CPU (2)'!B1951)</f>
        <v>#REF!</v>
      </c>
      <c r="B1951">
        <v>87784</v>
      </c>
      <c r="C1951" t="s">
        <v>2601</v>
      </c>
      <c r="D1951" t="s">
        <v>715</v>
      </c>
      <c r="E1951" t="s">
        <v>492</v>
      </c>
      <c r="F1951">
        <v>49.18</v>
      </c>
      <c r="G1951">
        <v>46.37</v>
      </c>
      <c r="H1951" t="s">
        <v>493</v>
      </c>
      <c r="I1951">
        <v>41974</v>
      </c>
    </row>
    <row r="1952" spans="1:9" hidden="1">
      <c r="A1952" s="111" t="e">
        <f>COUNTIF(#REF!,'CPU (2)'!B1952)</f>
        <v>#REF!</v>
      </c>
      <c r="B1952">
        <v>87788</v>
      </c>
      <c r="C1952" t="s">
        <v>2602</v>
      </c>
      <c r="D1952" t="s">
        <v>715</v>
      </c>
      <c r="E1952" t="s">
        <v>492</v>
      </c>
      <c r="F1952">
        <v>62.11</v>
      </c>
      <c r="G1952">
        <v>58.22</v>
      </c>
      <c r="H1952" t="s">
        <v>493</v>
      </c>
      <c r="I1952">
        <v>41974</v>
      </c>
    </row>
    <row r="1953" spans="1:9" hidden="1">
      <c r="A1953" s="111" t="e">
        <f>COUNTIF(#REF!,'CPU (2)'!B1953)</f>
        <v>#REF!</v>
      </c>
      <c r="B1953">
        <v>87809</v>
      </c>
      <c r="C1953" t="s">
        <v>2603</v>
      </c>
      <c r="D1953" t="s">
        <v>715</v>
      </c>
      <c r="E1953" t="s">
        <v>492</v>
      </c>
      <c r="F1953">
        <v>54.81</v>
      </c>
      <c r="G1953">
        <v>50.51</v>
      </c>
      <c r="H1953" t="s">
        <v>493</v>
      </c>
      <c r="I1953">
        <v>41974</v>
      </c>
    </row>
    <row r="1954" spans="1:9" hidden="1">
      <c r="A1954" s="111" t="e">
        <f>COUNTIF(#REF!,'CPU (2)'!B1954)</f>
        <v>#REF!</v>
      </c>
      <c r="B1954">
        <v>87813</v>
      </c>
      <c r="C1954" t="s">
        <v>2604</v>
      </c>
      <c r="D1954" t="s">
        <v>715</v>
      </c>
      <c r="E1954" t="s">
        <v>492</v>
      </c>
      <c r="F1954">
        <v>61.18</v>
      </c>
      <c r="G1954">
        <v>56.61</v>
      </c>
      <c r="H1954" t="s">
        <v>493</v>
      </c>
      <c r="I1954">
        <v>41974</v>
      </c>
    </row>
    <row r="1955" spans="1:9" hidden="1">
      <c r="A1955" s="111" t="e">
        <f>COUNTIF(#REF!,'CPU (2)'!B1955)</f>
        <v>#REF!</v>
      </c>
      <c r="B1955">
        <v>87817</v>
      </c>
      <c r="C1955" t="s">
        <v>2605</v>
      </c>
      <c r="D1955" t="s">
        <v>715</v>
      </c>
      <c r="E1955" t="s">
        <v>492</v>
      </c>
      <c r="F1955">
        <v>67.28</v>
      </c>
      <c r="G1955">
        <v>62.47</v>
      </c>
      <c r="H1955" t="s">
        <v>493</v>
      </c>
      <c r="I1955">
        <v>41974</v>
      </c>
    </row>
    <row r="1956" spans="1:9" hidden="1">
      <c r="A1956" s="111" t="e">
        <f>COUNTIF(#REF!,'CPU (2)'!B1956)</f>
        <v>#REF!</v>
      </c>
      <c r="B1956">
        <v>87821</v>
      </c>
      <c r="C1956" t="s">
        <v>2606</v>
      </c>
      <c r="D1956" t="s">
        <v>715</v>
      </c>
      <c r="E1956" t="s">
        <v>492</v>
      </c>
      <c r="F1956">
        <v>94.91</v>
      </c>
      <c r="G1956">
        <v>87.59</v>
      </c>
      <c r="H1956" t="s">
        <v>493</v>
      </c>
      <c r="I1956">
        <v>41974</v>
      </c>
    </row>
    <row r="1957" spans="1:9" hidden="1">
      <c r="A1957" s="111" t="e">
        <f>COUNTIF(#REF!,'CPU (2)'!B1957)</f>
        <v>#REF!</v>
      </c>
      <c r="B1957">
        <v>87825</v>
      </c>
      <c r="C1957" t="s">
        <v>2607</v>
      </c>
      <c r="D1957" t="s">
        <v>715</v>
      </c>
      <c r="E1957" t="s">
        <v>492</v>
      </c>
      <c r="F1957">
        <v>44.93</v>
      </c>
      <c r="G1957">
        <v>41.82</v>
      </c>
      <c r="H1957" t="s">
        <v>493</v>
      </c>
      <c r="I1957">
        <v>41974</v>
      </c>
    </row>
    <row r="1958" spans="1:9" hidden="1">
      <c r="A1958" s="111" t="e">
        <f>COUNTIF(#REF!,'CPU (2)'!B1958)</f>
        <v>#REF!</v>
      </c>
      <c r="B1958">
        <v>87829</v>
      </c>
      <c r="C1958" t="s">
        <v>2608</v>
      </c>
      <c r="D1958" t="s">
        <v>715</v>
      </c>
      <c r="E1958" t="s">
        <v>492</v>
      </c>
      <c r="F1958">
        <v>52.23</v>
      </c>
      <c r="G1958">
        <v>48.83</v>
      </c>
      <c r="H1958" t="s">
        <v>493</v>
      </c>
      <c r="I1958">
        <v>41974</v>
      </c>
    </row>
    <row r="1959" spans="1:9" hidden="1">
      <c r="A1959" s="111" t="e">
        <f>COUNTIF(#REF!,'CPU (2)'!B1959)</f>
        <v>#REF!</v>
      </c>
      <c r="B1959">
        <v>87793</v>
      </c>
      <c r="C1959" t="s">
        <v>2609</v>
      </c>
      <c r="D1959" t="s">
        <v>715</v>
      </c>
      <c r="E1959" t="s">
        <v>492</v>
      </c>
      <c r="F1959">
        <v>24.44</v>
      </c>
      <c r="G1959">
        <v>23.27</v>
      </c>
      <c r="H1959" t="s">
        <v>493</v>
      </c>
      <c r="I1959">
        <v>41974</v>
      </c>
    </row>
    <row r="1960" spans="1:9" hidden="1">
      <c r="A1960" s="111" t="e">
        <f>COUNTIF(#REF!,'CPU (2)'!B1960)</f>
        <v>#REF!</v>
      </c>
      <c r="B1960">
        <v>87798</v>
      </c>
      <c r="C1960" t="s">
        <v>2610</v>
      </c>
      <c r="D1960" t="s">
        <v>715</v>
      </c>
      <c r="E1960" t="s">
        <v>492</v>
      </c>
      <c r="F1960">
        <v>30.72</v>
      </c>
      <c r="G1960">
        <v>29.31</v>
      </c>
      <c r="H1960" t="s">
        <v>493</v>
      </c>
      <c r="I1960">
        <v>41974</v>
      </c>
    </row>
    <row r="1961" spans="1:9" hidden="1">
      <c r="A1961" s="111" t="e">
        <f>COUNTIF(#REF!,'CPU (2)'!B1961)</f>
        <v>#REF!</v>
      </c>
      <c r="B1961">
        <v>87802</v>
      </c>
      <c r="C1961" t="s">
        <v>2611</v>
      </c>
      <c r="D1961" t="s">
        <v>715</v>
      </c>
      <c r="E1961" t="s">
        <v>492</v>
      </c>
      <c r="F1961">
        <v>37.01</v>
      </c>
      <c r="G1961">
        <v>35.35</v>
      </c>
      <c r="H1961" t="s">
        <v>493</v>
      </c>
      <c r="I1961">
        <v>41974</v>
      </c>
    </row>
    <row r="1962" spans="1:9" hidden="1">
      <c r="A1962" s="111" t="e">
        <f>COUNTIF(#REF!,'CPU (2)'!B1962)</f>
        <v>#REF!</v>
      </c>
      <c r="B1962">
        <v>87806</v>
      </c>
      <c r="C1962" t="s">
        <v>2612</v>
      </c>
      <c r="D1962" t="s">
        <v>715</v>
      </c>
      <c r="E1962" t="s">
        <v>492</v>
      </c>
      <c r="F1962">
        <v>42.34</v>
      </c>
      <c r="G1962">
        <v>40.35</v>
      </c>
      <c r="H1962" t="s">
        <v>493</v>
      </c>
      <c r="I1962">
        <v>41974</v>
      </c>
    </row>
    <row r="1963" spans="1:9" hidden="1">
      <c r="A1963" s="111" t="e">
        <f>COUNTIF(#REF!,'CPU (2)'!B1963)</f>
        <v>#REF!</v>
      </c>
      <c r="B1963">
        <v>87776</v>
      </c>
      <c r="C1963" t="s">
        <v>2613</v>
      </c>
      <c r="D1963" t="s">
        <v>715</v>
      </c>
      <c r="E1963" t="s">
        <v>492</v>
      </c>
      <c r="F1963">
        <v>35.549999999999997</v>
      </c>
      <c r="G1963">
        <v>33.369999999999997</v>
      </c>
      <c r="H1963" t="s">
        <v>493</v>
      </c>
      <c r="I1963">
        <v>41974</v>
      </c>
    </row>
    <row r="1964" spans="1:9" hidden="1">
      <c r="A1964" s="111" t="e">
        <f>COUNTIF(#REF!,'CPU (2)'!B1964)</f>
        <v>#REF!</v>
      </c>
      <c r="B1964">
        <v>87780</v>
      </c>
      <c r="C1964" t="s">
        <v>2614</v>
      </c>
      <c r="D1964" t="s">
        <v>715</v>
      </c>
      <c r="E1964" t="s">
        <v>492</v>
      </c>
      <c r="F1964">
        <v>42.12</v>
      </c>
      <c r="G1964">
        <v>39.69</v>
      </c>
      <c r="H1964" t="s">
        <v>493</v>
      </c>
      <c r="I1964">
        <v>41974</v>
      </c>
    </row>
    <row r="1965" spans="1:9" hidden="1">
      <c r="A1965" s="111" t="e">
        <f>COUNTIF(#REF!,'CPU (2)'!B1965)</f>
        <v>#REF!</v>
      </c>
      <c r="B1965">
        <v>87785</v>
      </c>
      <c r="C1965" t="s">
        <v>2615</v>
      </c>
      <c r="D1965" t="s">
        <v>715</v>
      </c>
      <c r="E1965" t="s">
        <v>492</v>
      </c>
      <c r="F1965">
        <v>48.69</v>
      </c>
      <c r="G1965">
        <v>46.01</v>
      </c>
      <c r="H1965" t="s">
        <v>493</v>
      </c>
      <c r="I1965">
        <v>41974</v>
      </c>
    </row>
    <row r="1966" spans="1:9" hidden="1">
      <c r="A1966" s="111" t="e">
        <f>COUNTIF(#REF!,'CPU (2)'!B1966)</f>
        <v>#REF!</v>
      </c>
      <c r="B1966">
        <v>87789</v>
      </c>
      <c r="C1966" t="s">
        <v>2616</v>
      </c>
      <c r="D1966" t="s">
        <v>715</v>
      </c>
      <c r="E1966" t="s">
        <v>492</v>
      </c>
      <c r="F1966">
        <v>61.56</v>
      </c>
      <c r="G1966">
        <v>57.83</v>
      </c>
      <c r="H1966" t="s">
        <v>493</v>
      </c>
      <c r="I1966">
        <v>41974</v>
      </c>
    </row>
    <row r="1967" spans="1:9" hidden="1">
      <c r="A1967" s="111" t="e">
        <f>COUNTIF(#REF!,'CPU (2)'!B1967)</f>
        <v>#REF!</v>
      </c>
      <c r="B1967">
        <v>87810</v>
      </c>
      <c r="C1967" t="s">
        <v>2617</v>
      </c>
      <c r="D1967" t="s">
        <v>715</v>
      </c>
      <c r="E1967" t="s">
        <v>492</v>
      </c>
      <c r="F1967">
        <v>54.53</v>
      </c>
      <c r="G1967">
        <v>50.31</v>
      </c>
      <c r="H1967" t="s">
        <v>493</v>
      </c>
      <c r="I1967">
        <v>41974</v>
      </c>
    </row>
    <row r="1968" spans="1:9" hidden="1">
      <c r="A1968" s="111" t="e">
        <f>COUNTIF(#REF!,'CPU (2)'!B1968)</f>
        <v>#REF!</v>
      </c>
      <c r="B1968">
        <v>87814</v>
      </c>
      <c r="C1968" t="s">
        <v>2618</v>
      </c>
      <c r="D1968" t="s">
        <v>715</v>
      </c>
      <c r="E1968" t="s">
        <v>492</v>
      </c>
      <c r="F1968">
        <v>60.81</v>
      </c>
      <c r="G1968">
        <v>56.34</v>
      </c>
      <c r="H1968" t="s">
        <v>493</v>
      </c>
      <c r="I1968">
        <v>41974</v>
      </c>
    </row>
    <row r="1969" spans="1:9" hidden="1">
      <c r="A1969" s="111" t="e">
        <f>COUNTIF(#REF!,'CPU (2)'!B1969)</f>
        <v>#REF!</v>
      </c>
      <c r="B1969">
        <v>87818</v>
      </c>
      <c r="C1969" t="s">
        <v>2619</v>
      </c>
      <c r="D1969" t="s">
        <v>715</v>
      </c>
      <c r="E1969" t="s">
        <v>492</v>
      </c>
      <c r="F1969">
        <v>66.819999999999993</v>
      </c>
      <c r="G1969">
        <v>62.13</v>
      </c>
      <c r="H1969" t="s">
        <v>493</v>
      </c>
      <c r="I1969">
        <v>41974</v>
      </c>
    </row>
    <row r="1970" spans="1:9" hidden="1">
      <c r="A1970" s="111" t="e">
        <f>COUNTIF(#REF!,'CPU (2)'!B1970)</f>
        <v>#REF!</v>
      </c>
      <c r="B1970">
        <v>87822</v>
      </c>
      <c r="C1970" t="s">
        <v>2620</v>
      </c>
      <c r="D1970" t="s">
        <v>715</v>
      </c>
      <c r="E1970" t="s">
        <v>492</v>
      </c>
      <c r="F1970">
        <v>94.4</v>
      </c>
      <c r="G1970">
        <v>87.22</v>
      </c>
      <c r="H1970" t="s">
        <v>493</v>
      </c>
      <c r="I1970">
        <v>41974</v>
      </c>
    </row>
    <row r="1971" spans="1:9" hidden="1">
      <c r="A1971" s="111" t="e">
        <f>COUNTIF(#REF!,'CPU (2)'!B1971)</f>
        <v>#REF!</v>
      </c>
      <c r="B1971">
        <v>87826</v>
      </c>
      <c r="C1971" t="s">
        <v>2621</v>
      </c>
      <c r="D1971" t="s">
        <v>715</v>
      </c>
      <c r="E1971" t="s">
        <v>492</v>
      </c>
      <c r="F1971">
        <v>44.6</v>
      </c>
      <c r="G1971">
        <v>41.57</v>
      </c>
      <c r="H1971" t="s">
        <v>493</v>
      </c>
      <c r="I1971">
        <v>41974</v>
      </c>
    </row>
    <row r="1972" spans="1:9" hidden="1">
      <c r="A1972" s="111" t="e">
        <f>COUNTIF(#REF!,'CPU (2)'!B1972)</f>
        <v>#REF!</v>
      </c>
      <c r="B1972">
        <v>87830</v>
      </c>
      <c r="C1972" t="s">
        <v>2622</v>
      </c>
      <c r="D1972" t="s">
        <v>715</v>
      </c>
      <c r="E1972" t="s">
        <v>492</v>
      </c>
      <c r="F1972">
        <v>51.78</v>
      </c>
      <c r="G1972">
        <v>48.5</v>
      </c>
      <c r="H1972" t="s">
        <v>493</v>
      </c>
      <c r="I1972">
        <v>41974</v>
      </c>
    </row>
    <row r="1973" spans="1:9" hidden="1">
      <c r="A1973" s="111" t="e">
        <f>COUNTIF(#REF!,'CPU (2)'!B1973)</f>
        <v>#REF!</v>
      </c>
      <c r="B1973">
        <v>87557</v>
      </c>
      <c r="C1973" t="s">
        <v>2623</v>
      </c>
      <c r="D1973" t="s">
        <v>715</v>
      </c>
      <c r="E1973" t="s">
        <v>492</v>
      </c>
      <c r="F1973">
        <v>26.79</v>
      </c>
      <c r="G1973">
        <v>26.55</v>
      </c>
      <c r="H1973" t="s">
        <v>493</v>
      </c>
      <c r="I1973">
        <v>41974</v>
      </c>
    </row>
    <row r="1974" spans="1:9" hidden="1">
      <c r="A1974" s="111" t="e">
        <f>COUNTIF(#REF!,'CPU (2)'!B1974)</f>
        <v>#REF!</v>
      </c>
      <c r="B1974">
        <v>87539</v>
      </c>
      <c r="C1974" t="s">
        <v>2624</v>
      </c>
      <c r="D1974" t="s">
        <v>715</v>
      </c>
      <c r="E1974" t="s">
        <v>492</v>
      </c>
      <c r="F1974">
        <v>45.84</v>
      </c>
      <c r="G1974">
        <v>45.56</v>
      </c>
      <c r="H1974" t="s">
        <v>493</v>
      </c>
      <c r="I1974">
        <v>41974</v>
      </c>
    </row>
    <row r="1975" spans="1:9" hidden="1">
      <c r="A1975" s="111" t="e">
        <f>COUNTIF(#REF!,'CPU (2)'!B1975)</f>
        <v>#REF!</v>
      </c>
      <c r="B1975">
        <v>87559</v>
      </c>
      <c r="C1975" t="s">
        <v>2625</v>
      </c>
      <c r="D1975" t="s">
        <v>715</v>
      </c>
      <c r="E1975" t="s">
        <v>492</v>
      </c>
      <c r="F1975">
        <v>24.94</v>
      </c>
      <c r="G1975">
        <v>24.88</v>
      </c>
      <c r="H1975" t="s">
        <v>493</v>
      </c>
      <c r="I1975">
        <v>41974</v>
      </c>
    </row>
    <row r="1976" spans="1:9" hidden="1">
      <c r="A1976" s="111" t="e">
        <f>COUNTIF(#REF!,'CPU (2)'!B1976)</f>
        <v>#REF!</v>
      </c>
      <c r="B1976">
        <v>87541</v>
      </c>
      <c r="C1976" t="s">
        <v>2626</v>
      </c>
      <c r="D1976" t="s">
        <v>715</v>
      </c>
      <c r="E1976" t="s">
        <v>492</v>
      </c>
      <c r="F1976">
        <v>43.98</v>
      </c>
      <c r="G1976">
        <v>43.89</v>
      </c>
      <c r="H1976" t="s">
        <v>493</v>
      </c>
      <c r="I1976">
        <v>41974</v>
      </c>
    </row>
    <row r="1977" spans="1:9" hidden="1">
      <c r="A1977" s="111" t="e">
        <f>COUNTIF(#REF!,'CPU (2)'!B1977)</f>
        <v>#REF!</v>
      </c>
      <c r="B1977">
        <v>87555</v>
      </c>
      <c r="C1977" t="s">
        <v>2627</v>
      </c>
      <c r="D1977" t="s">
        <v>715</v>
      </c>
      <c r="E1977" t="s">
        <v>492</v>
      </c>
      <c r="F1977">
        <v>29.31</v>
      </c>
      <c r="G1977">
        <v>28.82</v>
      </c>
      <c r="H1977" t="s">
        <v>493</v>
      </c>
      <c r="I1977">
        <v>41974</v>
      </c>
    </row>
    <row r="1978" spans="1:9" hidden="1">
      <c r="A1978" s="111" t="e">
        <f>COUNTIF(#REF!,'CPU (2)'!B1978)</f>
        <v>#REF!</v>
      </c>
      <c r="B1978">
        <v>87537</v>
      </c>
      <c r="C1978" t="s">
        <v>2628</v>
      </c>
      <c r="D1978" t="s">
        <v>715</v>
      </c>
      <c r="E1978" t="s">
        <v>492</v>
      </c>
      <c r="F1978">
        <v>48.35</v>
      </c>
      <c r="G1978">
        <v>47.83</v>
      </c>
      <c r="H1978" t="s">
        <v>493</v>
      </c>
      <c r="I1978">
        <v>41974</v>
      </c>
    </row>
    <row r="1979" spans="1:9" hidden="1">
      <c r="A1979" s="111" t="e">
        <f>COUNTIF(#REF!,'CPU (2)'!B1979)</f>
        <v>#REF!</v>
      </c>
      <c r="B1979">
        <v>87550</v>
      </c>
      <c r="C1979" t="s">
        <v>2629</v>
      </c>
      <c r="D1979" t="s">
        <v>715</v>
      </c>
      <c r="E1979" t="s">
        <v>492</v>
      </c>
      <c r="F1979">
        <v>16.47</v>
      </c>
      <c r="G1979">
        <v>15.58</v>
      </c>
      <c r="H1979" t="s">
        <v>493</v>
      </c>
      <c r="I1979">
        <v>41974</v>
      </c>
    </row>
    <row r="1980" spans="1:9" hidden="1">
      <c r="A1980" s="111" t="e">
        <f>COUNTIF(#REF!,'CPU (2)'!B1980)</f>
        <v>#REF!</v>
      </c>
      <c r="B1980">
        <v>87532</v>
      </c>
      <c r="C1980" t="s">
        <v>2630</v>
      </c>
      <c r="D1980" t="s">
        <v>715</v>
      </c>
      <c r="E1980" t="s">
        <v>492</v>
      </c>
      <c r="F1980">
        <v>26.74</v>
      </c>
      <c r="G1980">
        <v>25.42</v>
      </c>
      <c r="H1980" t="s">
        <v>493</v>
      </c>
      <c r="I1980">
        <v>41974</v>
      </c>
    </row>
    <row r="1981" spans="1:9" hidden="1">
      <c r="A1981" s="111" t="e">
        <f>COUNTIF(#REF!,'CPU (2)'!B1981)</f>
        <v>#REF!</v>
      </c>
      <c r="B1981">
        <v>87554</v>
      </c>
      <c r="C1981" t="s">
        <v>2631</v>
      </c>
      <c r="D1981" t="s">
        <v>715</v>
      </c>
      <c r="E1981" t="s">
        <v>492</v>
      </c>
      <c r="F1981">
        <v>14.29</v>
      </c>
      <c r="G1981">
        <v>13.63</v>
      </c>
      <c r="H1981" t="s">
        <v>493</v>
      </c>
      <c r="I1981">
        <v>41974</v>
      </c>
    </row>
    <row r="1982" spans="1:9" hidden="1">
      <c r="A1982" s="111" t="e">
        <f>COUNTIF(#REF!,'CPU (2)'!B1982)</f>
        <v>#REF!</v>
      </c>
      <c r="B1982">
        <v>87536</v>
      </c>
      <c r="C1982" t="s">
        <v>2632</v>
      </c>
      <c r="D1982" t="s">
        <v>715</v>
      </c>
      <c r="E1982" t="s">
        <v>492</v>
      </c>
      <c r="F1982">
        <v>24.57</v>
      </c>
      <c r="G1982">
        <v>23.47</v>
      </c>
      <c r="H1982" t="s">
        <v>493</v>
      </c>
      <c r="I1982">
        <v>41974</v>
      </c>
    </row>
    <row r="1983" spans="1:9" hidden="1">
      <c r="A1983" s="111" t="e">
        <f>COUNTIF(#REF!,'CPU (2)'!B1983)</f>
        <v>#REF!</v>
      </c>
      <c r="B1983">
        <v>87546</v>
      </c>
      <c r="C1983" t="s">
        <v>2633</v>
      </c>
      <c r="D1983" t="s">
        <v>715</v>
      </c>
      <c r="E1983" t="s">
        <v>492</v>
      </c>
      <c r="F1983">
        <v>19.41</v>
      </c>
      <c r="G1983">
        <v>18.239999999999998</v>
      </c>
      <c r="H1983" t="s">
        <v>493</v>
      </c>
      <c r="I1983">
        <v>41974</v>
      </c>
    </row>
    <row r="1984" spans="1:9" hidden="1">
      <c r="A1984" s="111" t="e">
        <f>COUNTIF(#REF!,'CPU (2)'!B1984)</f>
        <v>#REF!</v>
      </c>
      <c r="B1984">
        <v>87528</v>
      </c>
      <c r="C1984" t="s">
        <v>2634</v>
      </c>
      <c r="D1984" t="s">
        <v>715</v>
      </c>
      <c r="E1984" t="s">
        <v>492</v>
      </c>
      <c r="F1984">
        <v>29.69</v>
      </c>
      <c r="G1984">
        <v>28.07</v>
      </c>
      <c r="H1984" t="s">
        <v>493</v>
      </c>
      <c r="I1984">
        <v>41974</v>
      </c>
    </row>
    <row r="1985" spans="1:9" hidden="1">
      <c r="A1985" s="111" t="e">
        <f>COUNTIF(#REF!,'CPU (2)'!B1985)</f>
        <v>#REF!</v>
      </c>
      <c r="B1985">
        <v>87549</v>
      </c>
      <c r="C1985" t="s">
        <v>2635</v>
      </c>
      <c r="D1985" t="s">
        <v>715</v>
      </c>
      <c r="E1985" t="s">
        <v>492</v>
      </c>
      <c r="F1985">
        <v>6.23</v>
      </c>
      <c r="G1985">
        <v>14.3</v>
      </c>
      <c r="H1985" t="s">
        <v>493</v>
      </c>
      <c r="I1985">
        <v>41974</v>
      </c>
    </row>
    <row r="1986" spans="1:9" hidden="1">
      <c r="A1986" s="111" t="e">
        <f>COUNTIF(#REF!,'CPU (2)'!B1986)</f>
        <v>#REF!</v>
      </c>
      <c r="B1986">
        <v>87531</v>
      </c>
      <c r="C1986" t="s">
        <v>2636</v>
      </c>
      <c r="D1986" t="s">
        <v>715</v>
      </c>
      <c r="E1986" t="s">
        <v>492</v>
      </c>
      <c r="F1986">
        <v>24.22</v>
      </c>
      <c r="G1986">
        <v>23.15</v>
      </c>
      <c r="H1986" t="s">
        <v>493</v>
      </c>
      <c r="I1986">
        <v>41974</v>
      </c>
    </row>
    <row r="1987" spans="1:9" hidden="1">
      <c r="A1987" s="111" t="e">
        <f>COUNTIF(#REF!,'CPU (2)'!B1987)</f>
        <v>#REF!</v>
      </c>
      <c r="B1987">
        <v>87553</v>
      </c>
      <c r="C1987" t="s">
        <v>2637</v>
      </c>
      <c r="D1987" t="s">
        <v>715</v>
      </c>
      <c r="E1987" t="s">
        <v>492</v>
      </c>
      <c r="F1987">
        <v>12.86</v>
      </c>
      <c r="G1987">
        <v>12.34</v>
      </c>
      <c r="H1987" t="s">
        <v>493</v>
      </c>
      <c r="I1987">
        <v>41974</v>
      </c>
    </row>
    <row r="1988" spans="1:9" hidden="1">
      <c r="A1988" s="111" t="e">
        <f>COUNTIF(#REF!,'CPU (2)'!B1988)</f>
        <v>#REF!</v>
      </c>
      <c r="B1988">
        <v>87535</v>
      </c>
      <c r="C1988" t="s">
        <v>2638</v>
      </c>
      <c r="D1988" t="s">
        <v>715</v>
      </c>
      <c r="E1988" t="s">
        <v>492</v>
      </c>
      <c r="F1988">
        <v>22.05</v>
      </c>
      <c r="G1988">
        <v>21.19</v>
      </c>
      <c r="H1988" t="s">
        <v>493</v>
      </c>
      <c r="I1988">
        <v>41974</v>
      </c>
    </row>
    <row r="1989" spans="1:9" hidden="1">
      <c r="A1989" s="111" t="e">
        <f>COUNTIF(#REF!,'CPU (2)'!B1989)</f>
        <v>#REF!</v>
      </c>
      <c r="B1989">
        <v>87545</v>
      </c>
      <c r="C1989" t="s">
        <v>2639</v>
      </c>
      <c r="D1989" t="s">
        <v>715</v>
      </c>
      <c r="E1989" t="s">
        <v>492</v>
      </c>
      <c r="F1989">
        <v>17.97</v>
      </c>
      <c r="G1989">
        <v>16.95</v>
      </c>
      <c r="H1989" t="s">
        <v>493</v>
      </c>
      <c r="I1989">
        <v>41974</v>
      </c>
    </row>
    <row r="1990" spans="1:9" hidden="1">
      <c r="A1990" s="111" t="e">
        <f>COUNTIF(#REF!,'CPU (2)'!B1990)</f>
        <v>#REF!</v>
      </c>
      <c r="B1990">
        <v>87527</v>
      </c>
      <c r="C1990" t="s">
        <v>2640</v>
      </c>
      <c r="D1990" t="s">
        <v>715</v>
      </c>
      <c r="E1990" t="s">
        <v>492</v>
      </c>
      <c r="F1990">
        <v>27.16</v>
      </c>
      <c r="G1990">
        <v>25.8</v>
      </c>
      <c r="H1990" t="s">
        <v>493</v>
      </c>
      <c r="I1990">
        <v>41974</v>
      </c>
    </row>
    <row r="1991" spans="1:9" hidden="1">
      <c r="A1991" s="111" t="e">
        <f>COUNTIF(#REF!,'CPU (2)'!B1991)</f>
        <v>#REF!</v>
      </c>
      <c r="B1991" t="s">
        <v>2641</v>
      </c>
      <c r="C1991" t="s">
        <v>2642</v>
      </c>
      <c r="D1991" t="s">
        <v>270</v>
      </c>
      <c r="E1991" t="s">
        <v>519</v>
      </c>
      <c r="F1991">
        <v>2.98</v>
      </c>
      <c r="G1991">
        <v>2.89</v>
      </c>
      <c r="H1991" t="s">
        <v>493</v>
      </c>
      <c r="I1991">
        <v>41974</v>
      </c>
    </row>
    <row r="1992" spans="1:9" hidden="1">
      <c r="A1992" s="111" t="e">
        <f>COUNTIF(#REF!,'CPU (2)'!B1992)</f>
        <v>#REF!</v>
      </c>
      <c r="B1992">
        <v>88267</v>
      </c>
      <c r="C1992" t="s">
        <v>2643</v>
      </c>
      <c r="D1992" t="s">
        <v>246</v>
      </c>
      <c r="E1992" t="s">
        <v>231</v>
      </c>
      <c r="F1992">
        <v>15.32</v>
      </c>
      <c r="G1992">
        <v>13.77</v>
      </c>
      <c r="H1992" t="s">
        <v>493</v>
      </c>
      <c r="I1992">
        <v>41974</v>
      </c>
    </row>
    <row r="1993" spans="1:9" hidden="1">
      <c r="A1993" s="111" t="e">
        <f>COUNTIF(#REF!,'CPU (2)'!B1993)</f>
        <v>#REF!</v>
      </c>
      <c r="B1993">
        <v>84120</v>
      </c>
      <c r="C1993" t="s">
        <v>2644</v>
      </c>
      <c r="D1993" t="s">
        <v>246</v>
      </c>
      <c r="E1993" t="s">
        <v>492</v>
      </c>
      <c r="F1993">
        <v>9.3000000000000007</v>
      </c>
      <c r="G1993">
        <v>8.93</v>
      </c>
      <c r="H1993" t="s">
        <v>493</v>
      </c>
      <c r="I1993">
        <v>41974</v>
      </c>
    </row>
    <row r="1994" spans="1:9" hidden="1">
      <c r="A1994" s="111" t="e">
        <f>COUNTIF(#REF!,'CPU (2)'!B1994)</f>
        <v>#REF!</v>
      </c>
      <c r="B1994">
        <v>84119</v>
      </c>
      <c r="C1994" t="s">
        <v>2645</v>
      </c>
      <c r="D1994" t="s">
        <v>246</v>
      </c>
      <c r="E1994" t="s">
        <v>492</v>
      </c>
      <c r="F1994">
        <v>6.06</v>
      </c>
      <c r="G1994">
        <v>5.83</v>
      </c>
      <c r="H1994" t="s">
        <v>493</v>
      </c>
      <c r="I1994">
        <v>41974</v>
      </c>
    </row>
    <row r="1995" spans="1:9" hidden="1">
      <c r="A1995" s="111" t="e">
        <f>COUNTIF(#REF!,'CPU (2)'!B1995)</f>
        <v>#REF!</v>
      </c>
      <c r="B1995">
        <v>72977</v>
      </c>
      <c r="C1995" t="s">
        <v>2646</v>
      </c>
      <c r="D1995" t="s">
        <v>251</v>
      </c>
      <c r="E1995" t="s">
        <v>492</v>
      </c>
      <c r="F1995">
        <v>0.38</v>
      </c>
      <c r="G1995">
        <v>0.35</v>
      </c>
      <c r="H1995" t="s">
        <v>493</v>
      </c>
      <c r="I1995">
        <v>41974</v>
      </c>
    </row>
    <row r="1996" spans="1:9" hidden="1">
      <c r="A1996" s="111" t="e">
        <f>COUNTIF(#REF!,'CPU (2)'!B1996)</f>
        <v>#REF!</v>
      </c>
      <c r="B1996" t="s">
        <v>2647</v>
      </c>
      <c r="C1996" t="s">
        <v>2648</v>
      </c>
      <c r="D1996" t="s">
        <v>708</v>
      </c>
      <c r="E1996" t="s">
        <v>207</v>
      </c>
      <c r="F1996">
        <v>12.81</v>
      </c>
      <c r="G1996">
        <v>12.13</v>
      </c>
      <c r="H1996" t="s">
        <v>493</v>
      </c>
      <c r="I1996">
        <v>41974</v>
      </c>
    </row>
    <row r="1997" spans="1:9" hidden="1">
      <c r="A1997" s="111" t="e">
        <f>COUNTIF(#REF!,'CPU (2)'!B1997)</f>
        <v>#REF!</v>
      </c>
      <c r="B1997" t="s">
        <v>2649</v>
      </c>
      <c r="C1997" t="s">
        <v>2650</v>
      </c>
      <c r="D1997" t="s">
        <v>708</v>
      </c>
      <c r="E1997" t="s">
        <v>207</v>
      </c>
      <c r="F1997">
        <v>7.47</v>
      </c>
      <c r="G1997">
        <v>7.03</v>
      </c>
      <c r="H1997" t="s">
        <v>493</v>
      </c>
      <c r="I1997">
        <v>41974</v>
      </c>
    </row>
    <row r="1998" spans="1:9" hidden="1">
      <c r="A1998" s="111" t="e">
        <f>COUNTIF(#REF!,'CPU (2)'!B1998)</f>
        <v>#REF!</v>
      </c>
      <c r="B1998">
        <v>86886</v>
      </c>
      <c r="C1998" t="s">
        <v>2651</v>
      </c>
      <c r="D1998" t="s">
        <v>606</v>
      </c>
      <c r="E1998" t="s">
        <v>6</v>
      </c>
      <c r="F1998">
        <v>28.69</v>
      </c>
      <c r="G1998">
        <v>28.4</v>
      </c>
      <c r="H1998" t="s">
        <v>493</v>
      </c>
      <c r="I1998">
        <v>41974</v>
      </c>
    </row>
    <row r="1999" spans="1:9" hidden="1">
      <c r="A1999" s="111" t="e">
        <f>COUNTIF(#REF!,'CPU (2)'!B1999)</f>
        <v>#REF!</v>
      </c>
      <c r="B1999">
        <v>86887</v>
      </c>
      <c r="C1999" t="s">
        <v>2652</v>
      </c>
      <c r="D1999" t="s">
        <v>606</v>
      </c>
      <c r="E1999" t="s">
        <v>6</v>
      </c>
      <c r="F1999">
        <v>31.28</v>
      </c>
      <c r="G1999">
        <v>30.99</v>
      </c>
      <c r="H1999" t="s">
        <v>493</v>
      </c>
      <c r="I1999">
        <v>41974</v>
      </c>
    </row>
    <row r="2000" spans="1:9" hidden="1">
      <c r="A2000" s="111" t="e">
        <f>COUNTIF(#REF!,'CPU (2)'!B2000)</f>
        <v>#REF!</v>
      </c>
      <c r="B2000">
        <v>86884</v>
      </c>
      <c r="C2000" t="s">
        <v>2653</v>
      </c>
      <c r="D2000" t="s">
        <v>606</v>
      </c>
      <c r="E2000" t="s">
        <v>6</v>
      </c>
      <c r="F2000">
        <v>5.2</v>
      </c>
      <c r="G2000">
        <v>4.91</v>
      </c>
      <c r="H2000" t="s">
        <v>493</v>
      </c>
      <c r="I2000">
        <v>41974</v>
      </c>
    </row>
    <row r="2001" spans="1:9" hidden="1">
      <c r="A2001" s="111" t="e">
        <f>COUNTIF(#REF!,'CPU (2)'!B2001)</f>
        <v>#REF!</v>
      </c>
      <c r="B2001">
        <v>86885</v>
      </c>
      <c r="C2001" t="s">
        <v>2654</v>
      </c>
      <c r="D2001" t="s">
        <v>606</v>
      </c>
      <c r="E2001" t="s">
        <v>6</v>
      </c>
      <c r="F2001">
        <v>9.1</v>
      </c>
      <c r="G2001">
        <v>8.81</v>
      </c>
      <c r="H2001" t="s">
        <v>493</v>
      </c>
      <c r="I2001">
        <v>41974</v>
      </c>
    </row>
    <row r="2002" spans="1:9" ht="12.75" hidden="1" customHeight="1">
      <c r="A2002" s="111" t="e">
        <f>COUNTIF(#REF!,'CPU (2)'!B2002)</f>
        <v>#REF!</v>
      </c>
      <c r="B2002">
        <v>73611</v>
      </c>
      <c r="C2002" t="s">
        <v>2655</v>
      </c>
      <c r="D2002" t="s">
        <v>632</v>
      </c>
      <c r="E2002" t="s">
        <v>519</v>
      </c>
      <c r="F2002">
        <v>363.9</v>
      </c>
      <c r="G2002">
        <v>346.18</v>
      </c>
      <c r="H2002" t="s">
        <v>493</v>
      </c>
      <c r="I2002">
        <v>41974</v>
      </c>
    </row>
    <row r="2003" spans="1:9" ht="12.75" hidden="1" customHeight="1">
      <c r="A2003" s="111" t="e">
        <f>COUNTIF(#REF!,'CPU (2)'!B2003)</f>
        <v>#REF!</v>
      </c>
      <c r="B2003">
        <v>73698</v>
      </c>
      <c r="C2003" t="s">
        <v>2656</v>
      </c>
      <c r="D2003" t="s">
        <v>632</v>
      </c>
      <c r="E2003" t="s">
        <v>519</v>
      </c>
      <c r="F2003">
        <v>206.7</v>
      </c>
      <c r="G2003">
        <v>195.89</v>
      </c>
      <c r="H2003" t="s">
        <v>493</v>
      </c>
      <c r="I2003">
        <v>41974</v>
      </c>
    </row>
    <row r="2004" spans="1:9" ht="12.75" hidden="1" customHeight="1">
      <c r="A2004" s="111" t="e">
        <f>COUNTIF(#REF!,'CPU (2)'!B2004)</f>
        <v>#REF!</v>
      </c>
      <c r="B2004">
        <v>73697</v>
      </c>
      <c r="C2004" t="s">
        <v>2657</v>
      </c>
      <c r="D2004" t="s">
        <v>632</v>
      </c>
      <c r="E2004" t="s">
        <v>519</v>
      </c>
      <c r="F2004">
        <v>165.41</v>
      </c>
      <c r="G2004">
        <v>158.59</v>
      </c>
      <c r="H2004" t="s">
        <v>493</v>
      </c>
      <c r="I2004">
        <v>41974</v>
      </c>
    </row>
    <row r="2005" spans="1:9" hidden="1">
      <c r="A2005" s="111" t="e">
        <f>COUNTIF(#REF!,'CPU (2)'!B2005)</f>
        <v>#REF!</v>
      </c>
      <c r="B2005" t="s">
        <v>2658</v>
      </c>
      <c r="C2005" t="s">
        <v>2659</v>
      </c>
      <c r="D2005" t="s">
        <v>516</v>
      </c>
      <c r="E2005" t="s">
        <v>6</v>
      </c>
      <c r="F2005">
        <v>39.39</v>
      </c>
      <c r="G2005">
        <v>35.1</v>
      </c>
      <c r="H2005" t="s">
        <v>493</v>
      </c>
      <c r="I2005">
        <v>41974</v>
      </c>
    </row>
    <row r="2006" spans="1:9" hidden="1">
      <c r="A2006" s="111" t="e">
        <f>COUNTIF(#REF!,'CPU (2)'!B2006)</f>
        <v>#REF!</v>
      </c>
      <c r="B2006" t="s">
        <v>2660</v>
      </c>
      <c r="C2006" t="s">
        <v>2661</v>
      </c>
      <c r="D2006" t="s">
        <v>516</v>
      </c>
      <c r="E2006" t="s">
        <v>6</v>
      </c>
      <c r="F2006">
        <v>218.61</v>
      </c>
      <c r="G2006">
        <v>195.63</v>
      </c>
      <c r="H2006" t="s">
        <v>493</v>
      </c>
      <c r="I2006">
        <v>41974</v>
      </c>
    </row>
    <row r="2007" spans="1:9" hidden="1">
      <c r="A2007" s="111" t="e">
        <f>COUNTIF(#REF!,'CPU (2)'!B2007)</f>
        <v>#REF!</v>
      </c>
      <c r="B2007" t="s">
        <v>2662</v>
      </c>
      <c r="C2007" t="s">
        <v>2663</v>
      </c>
      <c r="D2007" t="s">
        <v>516</v>
      </c>
      <c r="E2007" t="s">
        <v>6</v>
      </c>
      <c r="F2007">
        <v>62.46</v>
      </c>
      <c r="G2007">
        <v>55.89</v>
      </c>
      <c r="H2007" t="s">
        <v>493</v>
      </c>
      <c r="I2007">
        <v>41974</v>
      </c>
    </row>
    <row r="2008" spans="1:9" hidden="1">
      <c r="A2008" s="111" t="e">
        <f>COUNTIF(#REF!,'CPU (2)'!B2008)</f>
        <v>#REF!</v>
      </c>
      <c r="B2008" t="s">
        <v>2664</v>
      </c>
      <c r="C2008" t="s">
        <v>2665</v>
      </c>
      <c r="D2008" t="s">
        <v>516</v>
      </c>
      <c r="E2008" t="s">
        <v>6</v>
      </c>
      <c r="F2008">
        <v>57.26</v>
      </c>
      <c r="G2008">
        <v>51.23</v>
      </c>
      <c r="H2008" t="s">
        <v>493</v>
      </c>
      <c r="I2008">
        <v>41974</v>
      </c>
    </row>
    <row r="2009" spans="1:9" hidden="1">
      <c r="A2009" s="111" t="e">
        <f>COUNTIF(#REF!,'CPU (2)'!B2009)</f>
        <v>#REF!</v>
      </c>
      <c r="B2009" t="s">
        <v>2666</v>
      </c>
      <c r="C2009" t="s">
        <v>2667</v>
      </c>
      <c r="D2009" t="s">
        <v>516</v>
      </c>
      <c r="E2009" t="s">
        <v>6</v>
      </c>
      <c r="F2009">
        <v>52.05</v>
      </c>
      <c r="G2009">
        <v>46.57</v>
      </c>
      <c r="H2009" t="s">
        <v>493</v>
      </c>
      <c r="I2009">
        <v>41974</v>
      </c>
    </row>
    <row r="2010" spans="1:9" hidden="1">
      <c r="A2010" s="111" t="e">
        <f>COUNTIF(#REF!,'CPU (2)'!B2010)</f>
        <v>#REF!</v>
      </c>
      <c r="B2010" t="s">
        <v>2668</v>
      </c>
      <c r="C2010" t="s">
        <v>2669</v>
      </c>
      <c r="D2010" t="s">
        <v>516</v>
      </c>
      <c r="E2010" t="s">
        <v>519</v>
      </c>
      <c r="F2010">
        <v>1.05</v>
      </c>
      <c r="G2010">
        <v>0.93</v>
      </c>
      <c r="H2010" t="s">
        <v>493</v>
      </c>
      <c r="I2010">
        <v>41974</v>
      </c>
    </row>
    <row r="2011" spans="1:9" hidden="1">
      <c r="A2011" s="111" t="e">
        <f>COUNTIF(#REF!,'CPU (2)'!B2011)</f>
        <v>#REF!</v>
      </c>
      <c r="B2011" t="s">
        <v>2670</v>
      </c>
      <c r="C2011" t="s">
        <v>2671</v>
      </c>
      <c r="D2011" t="s">
        <v>516</v>
      </c>
      <c r="E2011" t="s">
        <v>6</v>
      </c>
      <c r="F2011">
        <v>39.04</v>
      </c>
      <c r="G2011">
        <v>34.93</v>
      </c>
      <c r="H2011" t="s">
        <v>493</v>
      </c>
      <c r="I2011">
        <v>41974</v>
      </c>
    </row>
    <row r="2012" spans="1:9" hidden="1">
      <c r="A2012" s="111" t="e">
        <f>COUNTIF(#REF!,'CPU (2)'!B2012)</f>
        <v>#REF!</v>
      </c>
      <c r="B2012" t="s">
        <v>2672</v>
      </c>
      <c r="C2012" t="s">
        <v>2673</v>
      </c>
      <c r="D2012" t="s">
        <v>516</v>
      </c>
      <c r="E2012" t="s">
        <v>6</v>
      </c>
      <c r="F2012">
        <v>150.94999999999999</v>
      </c>
      <c r="G2012">
        <v>135.08000000000001</v>
      </c>
      <c r="H2012" t="s">
        <v>493</v>
      </c>
      <c r="I2012">
        <v>41974</v>
      </c>
    </row>
    <row r="2013" spans="1:9" hidden="1">
      <c r="A2013" s="111" t="e">
        <f>COUNTIF(#REF!,'CPU (2)'!B2013)</f>
        <v>#REF!</v>
      </c>
      <c r="B2013" t="s">
        <v>2674</v>
      </c>
      <c r="C2013" t="s">
        <v>2675</v>
      </c>
      <c r="D2013" t="s">
        <v>516</v>
      </c>
      <c r="E2013" t="s">
        <v>6</v>
      </c>
      <c r="F2013">
        <v>197.79</v>
      </c>
      <c r="G2013">
        <v>177</v>
      </c>
      <c r="H2013" t="s">
        <v>493</v>
      </c>
      <c r="I2013">
        <v>41974</v>
      </c>
    </row>
    <row r="2014" spans="1:9" hidden="1">
      <c r="A2014" s="111" t="e">
        <f>COUNTIF(#REF!,'CPU (2)'!B2014)</f>
        <v>#REF!</v>
      </c>
      <c r="B2014" t="s">
        <v>2676</v>
      </c>
      <c r="C2014" t="s">
        <v>2677</v>
      </c>
      <c r="D2014" t="s">
        <v>516</v>
      </c>
      <c r="E2014" t="s">
        <v>6</v>
      </c>
      <c r="F2014">
        <v>98.9</v>
      </c>
      <c r="G2014">
        <v>88.5</v>
      </c>
      <c r="H2014" t="s">
        <v>493</v>
      </c>
      <c r="I2014">
        <v>41974</v>
      </c>
    </row>
    <row r="2015" spans="1:9" hidden="1">
      <c r="A2015" s="111" t="e">
        <f>COUNTIF(#REF!,'CPU (2)'!B2015)</f>
        <v>#REF!</v>
      </c>
      <c r="B2015" t="s">
        <v>2678</v>
      </c>
      <c r="C2015" t="s">
        <v>2679</v>
      </c>
      <c r="D2015" t="s">
        <v>516</v>
      </c>
      <c r="E2015" t="s">
        <v>6</v>
      </c>
      <c r="F2015">
        <v>104.1</v>
      </c>
      <c r="G2015">
        <v>93.15</v>
      </c>
      <c r="H2015" t="s">
        <v>493</v>
      </c>
      <c r="I2015">
        <v>41974</v>
      </c>
    </row>
    <row r="2016" spans="1:9" hidden="1">
      <c r="A2016" s="111" t="e">
        <f>COUNTIF(#REF!,'CPU (2)'!B2016)</f>
        <v>#REF!</v>
      </c>
      <c r="B2016" t="s">
        <v>2680</v>
      </c>
      <c r="C2016" t="s">
        <v>2681</v>
      </c>
      <c r="D2016" t="s">
        <v>516</v>
      </c>
      <c r="E2016" t="s">
        <v>6</v>
      </c>
      <c r="F2016">
        <v>41.64</v>
      </c>
      <c r="G2016">
        <v>37.26</v>
      </c>
      <c r="H2016" t="s">
        <v>493</v>
      </c>
      <c r="I2016">
        <v>41974</v>
      </c>
    </row>
    <row r="2017" spans="1:9" hidden="1">
      <c r="A2017" s="111" t="e">
        <f>COUNTIF(#REF!,'CPU (2)'!B2017)</f>
        <v>#REF!</v>
      </c>
      <c r="B2017" t="s">
        <v>2682</v>
      </c>
      <c r="C2017" t="s">
        <v>2683</v>
      </c>
      <c r="D2017" t="s">
        <v>516</v>
      </c>
      <c r="E2017" t="s">
        <v>6</v>
      </c>
      <c r="F2017">
        <v>39.39</v>
      </c>
      <c r="G2017">
        <v>35.1</v>
      </c>
      <c r="H2017" t="s">
        <v>493</v>
      </c>
      <c r="I2017">
        <v>41974</v>
      </c>
    </row>
    <row r="2018" spans="1:9" hidden="1">
      <c r="A2018" s="111" t="e">
        <f>COUNTIF(#REF!,'CPU (2)'!B2018)</f>
        <v>#REF!</v>
      </c>
      <c r="B2018" t="s">
        <v>2684</v>
      </c>
      <c r="C2018" t="s">
        <v>2685</v>
      </c>
      <c r="D2018" t="s">
        <v>516</v>
      </c>
      <c r="E2018" t="s">
        <v>6</v>
      </c>
      <c r="F2018">
        <v>36.44</v>
      </c>
      <c r="G2018">
        <v>32.6</v>
      </c>
      <c r="H2018" t="s">
        <v>493</v>
      </c>
      <c r="I2018">
        <v>41974</v>
      </c>
    </row>
    <row r="2019" spans="1:9" hidden="1">
      <c r="A2019" s="111" t="e">
        <f>COUNTIF(#REF!,'CPU (2)'!B2019)</f>
        <v>#REF!</v>
      </c>
      <c r="B2019" t="s">
        <v>2686</v>
      </c>
      <c r="C2019" t="s">
        <v>2687</v>
      </c>
      <c r="D2019" t="s">
        <v>516</v>
      </c>
      <c r="E2019" t="s">
        <v>6</v>
      </c>
      <c r="F2019">
        <v>46.85</v>
      </c>
      <c r="G2019">
        <v>41.92</v>
      </c>
      <c r="H2019" t="s">
        <v>493</v>
      </c>
      <c r="I2019">
        <v>41974</v>
      </c>
    </row>
    <row r="2020" spans="1:9" hidden="1">
      <c r="A2020" s="111" t="e">
        <f>COUNTIF(#REF!,'CPU (2)'!B2020)</f>
        <v>#REF!</v>
      </c>
      <c r="B2020" t="s">
        <v>2688</v>
      </c>
      <c r="C2020" t="s">
        <v>2689</v>
      </c>
      <c r="D2020" t="s">
        <v>516</v>
      </c>
      <c r="E2020" t="s">
        <v>6</v>
      </c>
      <c r="F2020">
        <v>39.39</v>
      </c>
      <c r="G2020">
        <v>35.1</v>
      </c>
      <c r="H2020" t="s">
        <v>493</v>
      </c>
      <c r="I2020">
        <v>41974</v>
      </c>
    </row>
    <row r="2021" spans="1:9" hidden="1">
      <c r="A2021" s="111" t="e">
        <f>COUNTIF(#REF!,'CPU (2)'!B2021)</f>
        <v>#REF!</v>
      </c>
      <c r="B2021" t="s">
        <v>2690</v>
      </c>
      <c r="C2021" t="s">
        <v>2691</v>
      </c>
      <c r="D2021" t="s">
        <v>516</v>
      </c>
      <c r="E2021" t="s">
        <v>6</v>
      </c>
      <c r="F2021">
        <v>46.85</v>
      </c>
      <c r="G2021">
        <v>41.92</v>
      </c>
      <c r="H2021" t="s">
        <v>493</v>
      </c>
      <c r="I2021">
        <v>41974</v>
      </c>
    </row>
    <row r="2022" spans="1:9" hidden="1">
      <c r="A2022" s="111" t="e">
        <f>COUNTIF(#REF!,'CPU (2)'!B2022)</f>
        <v>#REF!</v>
      </c>
      <c r="B2022" t="s">
        <v>2692</v>
      </c>
      <c r="C2022" t="s">
        <v>2693</v>
      </c>
      <c r="D2022" t="s">
        <v>516</v>
      </c>
      <c r="E2022" t="s">
        <v>6</v>
      </c>
      <c r="F2022">
        <v>104.1</v>
      </c>
      <c r="G2022">
        <v>93.15</v>
      </c>
      <c r="H2022" t="s">
        <v>493</v>
      </c>
      <c r="I2022">
        <v>41974</v>
      </c>
    </row>
    <row r="2023" spans="1:9" hidden="1">
      <c r="A2023" s="111" t="e">
        <f>COUNTIF(#REF!,'CPU (2)'!B2023)</f>
        <v>#REF!</v>
      </c>
      <c r="B2023" t="s">
        <v>2694</v>
      </c>
      <c r="C2023" t="s">
        <v>2695</v>
      </c>
      <c r="D2023" t="s">
        <v>516</v>
      </c>
      <c r="E2023" t="s">
        <v>6</v>
      </c>
      <c r="F2023">
        <v>135.33000000000001</v>
      </c>
      <c r="G2023">
        <v>121.1</v>
      </c>
      <c r="H2023" t="s">
        <v>493</v>
      </c>
      <c r="I2023">
        <v>41974</v>
      </c>
    </row>
    <row r="2024" spans="1:9" hidden="1">
      <c r="A2024" s="111" t="e">
        <f>COUNTIF(#REF!,'CPU (2)'!B2024)</f>
        <v>#REF!</v>
      </c>
      <c r="B2024" t="s">
        <v>2696</v>
      </c>
      <c r="C2024" t="s">
        <v>2697</v>
      </c>
      <c r="D2024" t="s">
        <v>516</v>
      </c>
      <c r="E2024" t="s">
        <v>6</v>
      </c>
      <c r="F2024">
        <v>104.1</v>
      </c>
      <c r="G2024">
        <v>93.15</v>
      </c>
      <c r="H2024" t="s">
        <v>493</v>
      </c>
      <c r="I2024">
        <v>41974</v>
      </c>
    </row>
    <row r="2025" spans="1:9" hidden="1">
      <c r="A2025" s="111" t="e">
        <f>COUNTIF(#REF!,'CPU (2)'!B2025)</f>
        <v>#REF!</v>
      </c>
      <c r="B2025" t="s">
        <v>2698</v>
      </c>
      <c r="C2025" t="s">
        <v>2699</v>
      </c>
      <c r="D2025" t="s">
        <v>516</v>
      </c>
      <c r="E2025" t="s">
        <v>6</v>
      </c>
      <c r="F2025">
        <v>114.51</v>
      </c>
      <c r="G2025">
        <v>102.47</v>
      </c>
      <c r="H2025" t="s">
        <v>493</v>
      </c>
      <c r="I2025">
        <v>41974</v>
      </c>
    </row>
    <row r="2026" spans="1:9" hidden="1">
      <c r="A2026" s="111" t="e">
        <f>COUNTIF(#REF!,'CPU (2)'!B2026)</f>
        <v>#REF!</v>
      </c>
      <c r="B2026" t="s">
        <v>2700</v>
      </c>
      <c r="C2026" t="s">
        <v>2701</v>
      </c>
      <c r="D2026" t="s">
        <v>516</v>
      </c>
      <c r="E2026" t="s">
        <v>6</v>
      </c>
      <c r="F2026">
        <v>26.03</v>
      </c>
      <c r="G2026">
        <v>23.28</v>
      </c>
      <c r="H2026" t="s">
        <v>493</v>
      </c>
      <c r="I2026">
        <v>41974</v>
      </c>
    </row>
    <row r="2027" spans="1:9" hidden="1">
      <c r="A2027" s="111" t="e">
        <f>COUNTIF(#REF!,'CPU (2)'!B2027)</f>
        <v>#REF!</v>
      </c>
      <c r="B2027" t="s">
        <v>2702</v>
      </c>
      <c r="C2027" t="s">
        <v>2703</v>
      </c>
      <c r="D2027" t="s">
        <v>516</v>
      </c>
      <c r="E2027" t="s">
        <v>6</v>
      </c>
      <c r="F2027">
        <v>52.05</v>
      </c>
      <c r="G2027">
        <v>46.57</v>
      </c>
      <c r="H2027" t="s">
        <v>493</v>
      </c>
      <c r="I2027">
        <v>41974</v>
      </c>
    </row>
    <row r="2028" spans="1:9" ht="12" hidden="1" customHeight="1">
      <c r="A2028" s="111" t="e">
        <f>COUNTIF(#REF!,'CPU (2)'!B2028)</f>
        <v>#REF!</v>
      </c>
      <c r="B2028" t="s">
        <v>2704</v>
      </c>
      <c r="C2028" t="s">
        <v>2705</v>
      </c>
      <c r="D2028" t="s">
        <v>516</v>
      </c>
      <c r="E2028" t="s">
        <v>6</v>
      </c>
      <c r="F2028">
        <v>91.09</v>
      </c>
      <c r="G2028">
        <v>81.510000000000005</v>
      </c>
      <c r="H2028" t="s">
        <v>493</v>
      </c>
      <c r="I2028">
        <v>41974</v>
      </c>
    </row>
    <row r="2029" spans="1:9" hidden="1">
      <c r="A2029" s="111" t="e">
        <f>COUNTIF(#REF!,'CPU (2)'!B2029)</f>
        <v>#REF!</v>
      </c>
      <c r="B2029" t="s">
        <v>2706</v>
      </c>
      <c r="C2029" t="s">
        <v>2707</v>
      </c>
      <c r="D2029" t="s">
        <v>516</v>
      </c>
      <c r="E2029" t="s">
        <v>6</v>
      </c>
      <c r="F2029">
        <v>46.85</v>
      </c>
      <c r="G2029">
        <v>41.92</v>
      </c>
      <c r="H2029" t="s">
        <v>493</v>
      </c>
      <c r="I2029">
        <v>41974</v>
      </c>
    </row>
    <row r="2030" spans="1:9" hidden="1">
      <c r="A2030" s="111" t="e">
        <f>COUNTIF(#REF!,'CPU (2)'!B2030)</f>
        <v>#REF!</v>
      </c>
      <c r="B2030" t="s">
        <v>2708</v>
      </c>
      <c r="C2030" t="s">
        <v>2709</v>
      </c>
      <c r="D2030" t="s">
        <v>516</v>
      </c>
      <c r="E2030" t="s">
        <v>6</v>
      </c>
      <c r="F2030">
        <v>93.69</v>
      </c>
      <c r="G2030">
        <v>83.84</v>
      </c>
      <c r="H2030" t="s">
        <v>493</v>
      </c>
      <c r="I2030">
        <v>41974</v>
      </c>
    </row>
    <row r="2031" spans="1:9" hidden="1">
      <c r="A2031" s="111" t="e">
        <f>COUNTIF(#REF!,'CPU (2)'!B2031)</f>
        <v>#REF!</v>
      </c>
      <c r="B2031" t="s">
        <v>2710</v>
      </c>
      <c r="C2031" t="s">
        <v>2711</v>
      </c>
      <c r="D2031" t="s">
        <v>516</v>
      </c>
      <c r="E2031" t="s">
        <v>6</v>
      </c>
      <c r="F2031">
        <v>75.47</v>
      </c>
      <c r="G2031">
        <v>67.540000000000006</v>
      </c>
      <c r="H2031" t="s">
        <v>493</v>
      </c>
      <c r="I2031">
        <v>41974</v>
      </c>
    </row>
    <row r="2032" spans="1:9" hidden="1">
      <c r="A2032" s="111" t="e">
        <f>COUNTIF(#REF!,'CPU (2)'!B2032)</f>
        <v>#REF!</v>
      </c>
      <c r="B2032" t="s">
        <v>2712</v>
      </c>
      <c r="C2032" t="s">
        <v>2713</v>
      </c>
      <c r="D2032" t="s">
        <v>516</v>
      </c>
      <c r="E2032" t="s">
        <v>6</v>
      </c>
      <c r="F2032">
        <v>52.05</v>
      </c>
      <c r="G2032">
        <v>46.57</v>
      </c>
      <c r="H2032" t="s">
        <v>493</v>
      </c>
      <c r="I2032">
        <v>41974</v>
      </c>
    </row>
    <row r="2033" spans="1:9" hidden="1">
      <c r="A2033" s="111" t="e">
        <f>COUNTIF(#REF!,'CPU (2)'!B2033)</f>
        <v>#REF!</v>
      </c>
      <c r="B2033" t="s">
        <v>2714</v>
      </c>
      <c r="C2033" t="s">
        <v>2715</v>
      </c>
      <c r="D2033" t="s">
        <v>516</v>
      </c>
      <c r="E2033" t="s">
        <v>6</v>
      </c>
      <c r="F2033">
        <v>46.85</v>
      </c>
      <c r="G2033">
        <v>41.92</v>
      </c>
      <c r="H2033" t="s">
        <v>493</v>
      </c>
      <c r="I2033">
        <v>41974</v>
      </c>
    </row>
    <row r="2034" spans="1:9" hidden="1">
      <c r="A2034" s="111" t="e">
        <f>COUNTIF(#REF!,'CPU (2)'!B2034)</f>
        <v>#REF!</v>
      </c>
      <c r="B2034" t="s">
        <v>2716</v>
      </c>
      <c r="C2034" t="s">
        <v>2717</v>
      </c>
      <c r="D2034" t="s">
        <v>516</v>
      </c>
      <c r="E2034" t="s">
        <v>6</v>
      </c>
      <c r="F2034">
        <v>83.28</v>
      </c>
      <c r="G2034">
        <v>74.52</v>
      </c>
      <c r="H2034" t="s">
        <v>493</v>
      </c>
      <c r="I2034">
        <v>41974</v>
      </c>
    </row>
    <row r="2035" spans="1:9" hidden="1">
      <c r="A2035" s="111" t="e">
        <f>COUNTIF(#REF!,'CPU (2)'!B2035)</f>
        <v>#REF!</v>
      </c>
      <c r="B2035" t="s">
        <v>2718</v>
      </c>
      <c r="C2035" t="s">
        <v>2719</v>
      </c>
      <c r="D2035" t="s">
        <v>516</v>
      </c>
      <c r="E2035" t="s">
        <v>6</v>
      </c>
      <c r="F2035">
        <v>98.9</v>
      </c>
      <c r="G2035">
        <v>88.5</v>
      </c>
      <c r="H2035" t="s">
        <v>493</v>
      </c>
      <c r="I2035">
        <v>41974</v>
      </c>
    </row>
    <row r="2036" spans="1:9" hidden="1">
      <c r="A2036" s="111" t="e">
        <f>COUNTIF(#REF!,'CPU (2)'!B2036)</f>
        <v>#REF!</v>
      </c>
      <c r="B2036" t="s">
        <v>2720</v>
      </c>
      <c r="C2036" t="s">
        <v>2721</v>
      </c>
      <c r="D2036" t="s">
        <v>516</v>
      </c>
      <c r="E2036" t="s">
        <v>6</v>
      </c>
      <c r="F2036">
        <v>135.33000000000001</v>
      </c>
      <c r="G2036">
        <v>121.1</v>
      </c>
      <c r="H2036" t="s">
        <v>493</v>
      </c>
      <c r="I2036">
        <v>41974</v>
      </c>
    </row>
    <row r="2037" spans="1:9" hidden="1">
      <c r="A2037" s="111" t="e">
        <f>COUNTIF(#REF!,'CPU (2)'!B2037)</f>
        <v>#REF!</v>
      </c>
      <c r="B2037" t="s">
        <v>2722</v>
      </c>
      <c r="C2037" t="s">
        <v>2723</v>
      </c>
      <c r="D2037" t="s">
        <v>516</v>
      </c>
      <c r="E2037" t="s">
        <v>6</v>
      </c>
      <c r="F2037">
        <v>119.72</v>
      </c>
      <c r="G2037">
        <v>107.13</v>
      </c>
      <c r="H2037" t="s">
        <v>493</v>
      </c>
      <c r="I2037">
        <v>41974</v>
      </c>
    </row>
    <row r="2038" spans="1:9" hidden="1">
      <c r="A2038" s="111" t="e">
        <f>COUNTIF(#REF!,'CPU (2)'!B2038)</f>
        <v>#REF!</v>
      </c>
      <c r="B2038" t="s">
        <v>2724</v>
      </c>
      <c r="C2038" t="s">
        <v>2725</v>
      </c>
      <c r="D2038" t="s">
        <v>516</v>
      </c>
      <c r="E2038" t="s">
        <v>6</v>
      </c>
      <c r="F2038">
        <v>145.74</v>
      </c>
      <c r="G2038">
        <v>130.41999999999999</v>
      </c>
      <c r="H2038" t="s">
        <v>493</v>
      </c>
      <c r="I2038">
        <v>41974</v>
      </c>
    </row>
    <row r="2039" spans="1:9" hidden="1">
      <c r="A2039" s="111" t="e">
        <f>COUNTIF(#REF!,'CPU (2)'!B2039)</f>
        <v>#REF!</v>
      </c>
      <c r="B2039" t="s">
        <v>2726</v>
      </c>
      <c r="C2039" t="s">
        <v>2727</v>
      </c>
      <c r="D2039" t="s">
        <v>516</v>
      </c>
      <c r="E2039" t="s">
        <v>6</v>
      </c>
      <c r="F2039">
        <v>52.05</v>
      </c>
      <c r="G2039">
        <v>46.57</v>
      </c>
      <c r="H2039" t="s">
        <v>493</v>
      </c>
      <c r="I2039">
        <v>41974</v>
      </c>
    </row>
    <row r="2040" spans="1:9" hidden="1">
      <c r="A2040" s="111" t="e">
        <f>COUNTIF(#REF!,'CPU (2)'!B2040)</f>
        <v>#REF!</v>
      </c>
      <c r="B2040" t="s">
        <v>2728</v>
      </c>
      <c r="C2040" t="s">
        <v>2729</v>
      </c>
      <c r="D2040" t="s">
        <v>516</v>
      </c>
      <c r="E2040" t="s">
        <v>6</v>
      </c>
      <c r="F2040">
        <v>46.85</v>
      </c>
      <c r="G2040">
        <v>41.92</v>
      </c>
      <c r="H2040" t="s">
        <v>493</v>
      </c>
      <c r="I2040">
        <v>41974</v>
      </c>
    </row>
    <row r="2041" spans="1:9" hidden="1">
      <c r="A2041" s="111" t="e">
        <f>COUNTIF(#REF!,'CPU (2)'!B2041)</f>
        <v>#REF!</v>
      </c>
      <c r="B2041" t="s">
        <v>2730</v>
      </c>
      <c r="C2041" t="s">
        <v>2731</v>
      </c>
      <c r="D2041" t="s">
        <v>516</v>
      </c>
      <c r="E2041" t="s">
        <v>6</v>
      </c>
      <c r="F2041">
        <v>57.26</v>
      </c>
      <c r="G2041">
        <v>51.23</v>
      </c>
      <c r="H2041" t="s">
        <v>493</v>
      </c>
      <c r="I2041">
        <v>41974</v>
      </c>
    </row>
    <row r="2042" spans="1:9" ht="11.25" hidden="1" customHeight="1">
      <c r="A2042" s="111" t="e">
        <f>COUNTIF(#REF!,'CPU (2)'!B2042)</f>
        <v>#REF!</v>
      </c>
      <c r="B2042" t="s">
        <v>2732</v>
      </c>
      <c r="C2042" t="s">
        <v>2733</v>
      </c>
      <c r="D2042" t="s">
        <v>516</v>
      </c>
      <c r="E2042" t="s">
        <v>6</v>
      </c>
      <c r="F2042">
        <v>41.64</v>
      </c>
      <c r="G2042">
        <v>37.26</v>
      </c>
      <c r="H2042" t="s">
        <v>493</v>
      </c>
      <c r="I2042">
        <v>41974</v>
      </c>
    </row>
    <row r="2043" spans="1:9" hidden="1">
      <c r="A2043" s="111" t="e">
        <f>COUNTIF(#REF!,'CPU (2)'!B2043)</f>
        <v>#REF!</v>
      </c>
      <c r="B2043" t="s">
        <v>2734</v>
      </c>
      <c r="C2043" t="s">
        <v>2735</v>
      </c>
      <c r="D2043" t="s">
        <v>516</v>
      </c>
      <c r="E2043" t="s">
        <v>6</v>
      </c>
      <c r="F2043">
        <v>36.44</v>
      </c>
      <c r="G2043">
        <v>32.6</v>
      </c>
      <c r="H2043" t="s">
        <v>493</v>
      </c>
      <c r="I2043">
        <v>41974</v>
      </c>
    </row>
    <row r="2044" spans="1:9" hidden="1">
      <c r="A2044" s="111" t="e">
        <f>COUNTIF(#REF!,'CPU (2)'!B2044)</f>
        <v>#REF!</v>
      </c>
      <c r="B2044" t="s">
        <v>2736</v>
      </c>
      <c r="C2044" t="s">
        <v>2737</v>
      </c>
      <c r="D2044" t="s">
        <v>516</v>
      </c>
      <c r="E2044" t="s">
        <v>6</v>
      </c>
      <c r="F2044">
        <v>52.05</v>
      </c>
      <c r="G2044">
        <v>46.57</v>
      </c>
      <c r="H2044" t="s">
        <v>493</v>
      </c>
      <c r="I2044">
        <v>41974</v>
      </c>
    </row>
    <row r="2045" spans="1:9" hidden="1">
      <c r="A2045" s="111" t="e">
        <f>COUNTIF(#REF!,'CPU (2)'!B2045)</f>
        <v>#REF!</v>
      </c>
      <c r="B2045" t="s">
        <v>2738</v>
      </c>
      <c r="C2045" t="s">
        <v>2739</v>
      </c>
      <c r="D2045" t="s">
        <v>516</v>
      </c>
      <c r="E2045" t="s">
        <v>519</v>
      </c>
      <c r="F2045">
        <v>16.100000000000001</v>
      </c>
      <c r="G2045">
        <v>14.38</v>
      </c>
      <c r="H2045" t="s">
        <v>493</v>
      </c>
      <c r="I2045">
        <v>41974</v>
      </c>
    </row>
    <row r="2046" spans="1:9" hidden="1">
      <c r="A2046" s="111" t="e">
        <f>COUNTIF(#REF!,'CPU (2)'!B2046)</f>
        <v>#REF!</v>
      </c>
      <c r="B2046" t="s">
        <v>2740</v>
      </c>
      <c r="C2046" t="s">
        <v>2741</v>
      </c>
      <c r="D2046" t="s">
        <v>516</v>
      </c>
      <c r="E2046" t="s">
        <v>6</v>
      </c>
      <c r="F2046">
        <v>88.49</v>
      </c>
      <c r="G2046">
        <v>79.180000000000007</v>
      </c>
      <c r="H2046" t="s">
        <v>493</v>
      </c>
      <c r="I2046">
        <v>41974</v>
      </c>
    </row>
    <row r="2047" spans="1:9" hidden="1">
      <c r="A2047" s="111" t="e">
        <f>COUNTIF(#REF!,'CPU (2)'!B2047)</f>
        <v>#REF!</v>
      </c>
      <c r="B2047" t="s">
        <v>2742</v>
      </c>
      <c r="C2047" t="s">
        <v>2743</v>
      </c>
      <c r="D2047" t="s">
        <v>516</v>
      </c>
      <c r="E2047" t="s">
        <v>6</v>
      </c>
      <c r="F2047">
        <v>78.08</v>
      </c>
      <c r="G2047">
        <v>69.86</v>
      </c>
      <c r="H2047" t="s">
        <v>493</v>
      </c>
      <c r="I2047">
        <v>41974</v>
      </c>
    </row>
    <row r="2048" spans="1:9" hidden="1">
      <c r="A2048" s="111" t="e">
        <f>COUNTIF(#REF!,'CPU (2)'!B2048)</f>
        <v>#REF!</v>
      </c>
      <c r="B2048" t="s">
        <v>2744</v>
      </c>
      <c r="C2048" t="s">
        <v>2745</v>
      </c>
      <c r="D2048" t="s">
        <v>516</v>
      </c>
      <c r="E2048" t="s">
        <v>6</v>
      </c>
      <c r="F2048">
        <v>83.28</v>
      </c>
      <c r="G2048">
        <v>74.52</v>
      </c>
      <c r="H2048" t="s">
        <v>493</v>
      </c>
      <c r="I2048">
        <v>41974</v>
      </c>
    </row>
    <row r="2049" spans="1:9" hidden="1">
      <c r="A2049" s="111" t="e">
        <f>COUNTIF(#REF!,'CPU (2)'!B2049)</f>
        <v>#REF!</v>
      </c>
      <c r="B2049">
        <v>72743</v>
      </c>
      <c r="C2049" t="s">
        <v>2746</v>
      </c>
      <c r="D2049" t="s">
        <v>516</v>
      </c>
      <c r="E2049" t="s">
        <v>6</v>
      </c>
      <c r="F2049">
        <v>208.2</v>
      </c>
      <c r="G2049">
        <v>186.31</v>
      </c>
      <c r="H2049" t="s">
        <v>493</v>
      </c>
      <c r="I2049">
        <v>41974</v>
      </c>
    </row>
    <row r="2050" spans="1:9" hidden="1">
      <c r="A2050" s="111" t="e">
        <f>COUNTIF(#REF!,'CPU (2)'!B2050)</f>
        <v>#REF!</v>
      </c>
      <c r="B2050">
        <v>72742</v>
      </c>
      <c r="C2050" t="s">
        <v>2747</v>
      </c>
      <c r="D2050" t="s">
        <v>516</v>
      </c>
      <c r="E2050" t="s">
        <v>6</v>
      </c>
      <c r="F2050">
        <v>416.4</v>
      </c>
      <c r="G2050">
        <v>372.63</v>
      </c>
      <c r="H2050" t="s">
        <v>493</v>
      </c>
      <c r="I2050">
        <v>41974</v>
      </c>
    </row>
    <row r="2051" spans="1:9" hidden="1">
      <c r="A2051" s="111" t="e">
        <f>COUNTIF(#REF!,'CPU (2)'!B2051)</f>
        <v>#REF!</v>
      </c>
      <c r="B2051" t="s">
        <v>2748</v>
      </c>
      <c r="C2051" t="s">
        <v>2749</v>
      </c>
      <c r="D2051" t="s">
        <v>516</v>
      </c>
      <c r="E2051" t="s">
        <v>6</v>
      </c>
      <c r="F2051">
        <v>52.05</v>
      </c>
      <c r="G2051">
        <v>46.57</v>
      </c>
      <c r="H2051" t="s">
        <v>493</v>
      </c>
      <c r="I2051">
        <v>41974</v>
      </c>
    </row>
    <row r="2052" spans="1:9" hidden="1">
      <c r="A2052" s="111" t="e">
        <f>COUNTIF(#REF!,'CPU (2)'!B2052)</f>
        <v>#REF!</v>
      </c>
      <c r="B2052" t="s">
        <v>2750</v>
      </c>
      <c r="C2052" t="s">
        <v>2751</v>
      </c>
      <c r="D2052" t="s">
        <v>516</v>
      </c>
      <c r="E2052" t="s">
        <v>6</v>
      </c>
      <c r="F2052">
        <v>140.54</v>
      </c>
      <c r="G2052">
        <v>125.76</v>
      </c>
      <c r="H2052" t="s">
        <v>493</v>
      </c>
      <c r="I2052">
        <v>41974</v>
      </c>
    </row>
    <row r="2053" spans="1:9" hidden="1">
      <c r="A2053" s="111" t="e">
        <f>COUNTIF(#REF!,'CPU (2)'!B2053)</f>
        <v>#REF!</v>
      </c>
      <c r="B2053" t="s">
        <v>2752</v>
      </c>
      <c r="C2053" t="s">
        <v>2753</v>
      </c>
      <c r="D2053" t="s">
        <v>516</v>
      </c>
      <c r="E2053" t="s">
        <v>6</v>
      </c>
      <c r="F2053">
        <v>671.45</v>
      </c>
      <c r="G2053">
        <v>600.87</v>
      </c>
      <c r="H2053" t="s">
        <v>493</v>
      </c>
      <c r="I2053">
        <v>41974</v>
      </c>
    </row>
    <row r="2054" spans="1:9" hidden="1">
      <c r="A2054" s="111" t="e">
        <f>COUNTIF(#REF!,'CPU (2)'!B2054)</f>
        <v>#REF!</v>
      </c>
      <c r="B2054" t="s">
        <v>2754</v>
      </c>
      <c r="C2054" t="s">
        <v>2755</v>
      </c>
      <c r="D2054" t="s">
        <v>516</v>
      </c>
      <c r="E2054" t="s">
        <v>6</v>
      </c>
      <c r="F2054">
        <v>93.69</v>
      </c>
      <c r="G2054">
        <v>83.84</v>
      </c>
      <c r="H2054" t="s">
        <v>493</v>
      </c>
      <c r="I2054">
        <v>41974</v>
      </c>
    </row>
    <row r="2055" spans="1:9" hidden="1">
      <c r="A2055" s="111" t="e">
        <f>COUNTIF(#REF!,'CPU (2)'!B2055)</f>
        <v>#REF!</v>
      </c>
      <c r="B2055" t="s">
        <v>2756</v>
      </c>
      <c r="C2055" t="s">
        <v>2757</v>
      </c>
      <c r="D2055" t="s">
        <v>516</v>
      </c>
      <c r="E2055" t="s">
        <v>6</v>
      </c>
      <c r="F2055">
        <v>104.1</v>
      </c>
      <c r="G2055">
        <v>93.15</v>
      </c>
      <c r="H2055" t="s">
        <v>493</v>
      </c>
      <c r="I2055">
        <v>41974</v>
      </c>
    </row>
    <row r="2056" spans="1:9" hidden="1">
      <c r="A2056" s="111" t="e">
        <f>COUNTIF(#REF!,'CPU (2)'!B2056)</f>
        <v>#REF!</v>
      </c>
      <c r="B2056" t="s">
        <v>2758</v>
      </c>
      <c r="C2056" t="s">
        <v>2759</v>
      </c>
      <c r="D2056" t="s">
        <v>516</v>
      </c>
      <c r="E2056" t="s">
        <v>6</v>
      </c>
      <c r="F2056">
        <v>93.69</v>
      </c>
      <c r="G2056">
        <v>83.84</v>
      </c>
      <c r="H2056" t="s">
        <v>493</v>
      </c>
      <c r="I2056">
        <v>41974</v>
      </c>
    </row>
    <row r="2057" spans="1:9" ht="12" hidden="1" customHeight="1">
      <c r="A2057" s="111" t="e">
        <f>COUNTIF(#REF!,'CPU (2)'!B2057)</f>
        <v>#REF!</v>
      </c>
      <c r="B2057" t="s">
        <v>2760</v>
      </c>
      <c r="C2057" t="s">
        <v>2761</v>
      </c>
      <c r="D2057" t="s">
        <v>516</v>
      </c>
      <c r="E2057" t="s">
        <v>6</v>
      </c>
      <c r="F2057">
        <v>130.13</v>
      </c>
      <c r="G2057">
        <v>116.44</v>
      </c>
      <c r="H2057" t="s">
        <v>493</v>
      </c>
      <c r="I2057">
        <v>41974</v>
      </c>
    </row>
    <row r="2058" spans="1:9" hidden="1">
      <c r="A2058" s="111" t="e">
        <f>COUNTIF(#REF!,'CPU (2)'!B2058)</f>
        <v>#REF!</v>
      </c>
      <c r="B2058" t="s">
        <v>2762</v>
      </c>
      <c r="C2058" t="s">
        <v>2763</v>
      </c>
      <c r="D2058" t="s">
        <v>516</v>
      </c>
      <c r="E2058" t="s">
        <v>6</v>
      </c>
      <c r="F2058">
        <v>41.64</v>
      </c>
      <c r="G2058">
        <v>37.26</v>
      </c>
      <c r="H2058" t="s">
        <v>493</v>
      </c>
      <c r="I2058">
        <v>41974</v>
      </c>
    </row>
    <row r="2059" spans="1:9" hidden="1">
      <c r="A2059" s="111" t="e">
        <f>COUNTIF(#REF!,'CPU (2)'!B2059)</f>
        <v>#REF!</v>
      </c>
      <c r="B2059" t="s">
        <v>2764</v>
      </c>
      <c r="C2059" t="s">
        <v>2765</v>
      </c>
      <c r="D2059" t="s">
        <v>516</v>
      </c>
      <c r="E2059" t="s">
        <v>6</v>
      </c>
      <c r="F2059">
        <v>31.23</v>
      </c>
      <c r="G2059">
        <v>27.94</v>
      </c>
      <c r="H2059" t="s">
        <v>493</v>
      </c>
      <c r="I2059">
        <v>41974</v>
      </c>
    </row>
    <row r="2060" spans="1:9" ht="11.25" hidden="1" customHeight="1">
      <c r="A2060" s="111" t="e">
        <f>COUNTIF(#REF!,'CPU (2)'!B2060)</f>
        <v>#REF!</v>
      </c>
      <c r="B2060" t="s">
        <v>2766</v>
      </c>
      <c r="C2060" t="s">
        <v>2767</v>
      </c>
      <c r="D2060" t="s">
        <v>516</v>
      </c>
      <c r="E2060" t="s">
        <v>6</v>
      </c>
      <c r="F2060">
        <v>31.23</v>
      </c>
      <c r="G2060">
        <v>27.94</v>
      </c>
      <c r="H2060" t="s">
        <v>493</v>
      </c>
      <c r="I2060">
        <v>41974</v>
      </c>
    </row>
    <row r="2061" spans="1:9" hidden="1">
      <c r="A2061" s="111" t="e">
        <f>COUNTIF(#REF!,'CPU (2)'!B2061)</f>
        <v>#REF!</v>
      </c>
      <c r="B2061" t="s">
        <v>2768</v>
      </c>
      <c r="C2061" t="s">
        <v>2769</v>
      </c>
      <c r="D2061" t="s">
        <v>516</v>
      </c>
      <c r="E2061" t="s">
        <v>519</v>
      </c>
      <c r="F2061">
        <v>1.25</v>
      </c>
      <c r="G2061">
        <v>1.1100000000000001</v>
      </c>
      <c r="H2061" t="s">
        <v>493</v>
      </c>
      <c r="I2061">
        <v>41974</v>
      </c>
    </row>
    <row r="2062" spans="1:9" hidden="1">
      <c r="A2062" s="111" t="e">
        <f>COUNTIF(#REF!,'CPU (2)'!B2062)</f>
        <v>#REF!</v>
      </c>
      <c r="B2062" t="s">
        <v>2770</v>
      </c>
      <c r="C2062" t="s">
        <v>2771</v>
      </c>
      <c r="D2062" t="s">
        <v>516</v>
      </c>
      <c r="E2062" t="s">
        <v>6</v>
      </c>
      <c r="F2062">
        <v>130.13</v>
      </c>
      <c r="G2062">
        <v>116.44</v>
      </c>
      <c r="H2062" t="s">
        <v>493</v>
      </c>
      <c r="I2062">
        <v>41974</v>
      </c>
    </row>
    <row r="2063" spans="1:9" hidden="1">
      <c r="A2063" s="111" t="e">
        <f>COUNTIF(#REF!,'CPU (2)'!B2063)</f>
        <v>#REF!</v>
      </c>
      <c r="B2063" t="s">
        <v>2772</v>
      </c>
      <c r="C2063" t="s">
        <v>2773</v>
      </c>
      <c r="D2063" t="s">
        <v>516</v>
      </c>
      <c r="E2063" t="s">
        <v>6</v>
      </c>
      <c r="F2063">
        <v>104.1</v>
      </c>
      <c r="G2063">
        <v>93.15</v>
      </c>
      <c r="H2063" t="s">
        <v>493</v>
      </c>
      <c r="I2063">
        <v>41974</v>
      </c>
    </row>
    <row r="2064" spans="1:9" hidden="1">
      <c r="A2064" s="111" t="e">
        <f>COUNTIF(#REF!,'CPU (2)'!B2064)</f>
        <v>#REF!</v>
      </c>
      <c r="B2064" t="s">
        <v>2774</v>
      </c>
      <c r="C2064" t="s">
        <v>2775</v>
      </c>
      <c r="D2064" t="s">
        <v>516</v>
      </c>
      <c r="E2064" t="s">
        <v>6</v>
      </c>
      <c r="F2064">
        <v>114.51</v>
      </c>
      <c r="G2064">
        <v>102.47</v>
      </c>
      <c r="H2064" t="s">
        <v>493</v>
      </c>
      <c r="I2064">
        <v>41974</v>
      </c>
    </row>
    <row r="2065" spans="1:9" hidden="1">
      <c r="A2065" s="111" t="e">
        <f>COUNTIF(#REF!,'CPU (2)'!B2065)</f>
        <v>#REF!</v>
      </c>
      <c r="B2065" t="s">
        <v>2776</v>
      </c>
      <c r="C2065" t="s">
        <v>2777</v>
      </c>
      <c r="D2065" t="s">
        <v>516</v>
      </c>
      <c r="E2065" t="s">
        <v>6</v>
      </c>
      <c r="F2065">
        <v>182.18</v>
      </c>
      <c r="G2065">
        <v>163.02000000000001</v>
      </c>
      <c r="H2065" t="s">
        <v>493</v>
      </c>
      <c r="I2065">
        <v>41974</v>
      </c>
    </row>
    <row r="2066" spans="1:9" hidden="1">
      <c r="A2066" s="111" t="e">
        <f>COUNTIF(#REF!,'CPU (2)'!B2066)</f>
        <v>#REF!</v>
      </c>
      <c r="B2066" t="s">
        <v>2778</v>
      </c>
      <c r="C2066" t="s">
        <v>2779</v>
      </c>
      <c r="D2066" t="s">
        <v>516</v>
      </c>
      <c r="E2066" t="s">
        <v>261</v>
      </c>
      <c r="F2066">
        <v>23.49</v>
      </c>
      <c r="G2066">
        <v>21.02</v>
      </c>
      <c r="H2066" t="s">
        <v>493</v>
      </c>
      <c r="I2066">
        <v>41974</v>
      </c>
    </row>
    <row r="2067" spans="1:9" hidden="1">
      <c r="A2067" s="111" t="e">
        <f>COUNTIF(#REF!,'CPU (2)'!B2067)</f>
        <v>#REF!</v>
      </c>
      <c r="B2067" t="s">
        <v>2780</v>
      </c>
      <c r="C2067" t="s">
        <v>2781</v>
      </c>
      <c r="D2067" t="s">
        <v>516</v>
      </c>
      <c r="E2067" t="s">
        <v>519</v>
      </c>
      <c r="F2067">
        <v>1.1399999999999999</v>
      </c>
      <c r="G2067">
        <v>1.02</v>
      </c>
      <c r="H2067" t="s">
        <v>493</v>
      </c>
      <c r="I2067">
        <v>41974</v>
      </c>
    </row>
    <row r="2068" spans="1:9" hidden="1">
      <c r="A2068" s="111" t="e">
        <f>COUNTIF(#REF!,'CPU (2)'!B2068)</f>
        <v>#REF!</v>
      </c>
      <c r="B2068" t="s">
        <v>2782</v>
      </c>
      <c r="C2068" t="s">
        <v>2783</v>
      </c>
      <c r="D2068" t="s">
        <v>516</v>
      </c>
      <c r="E2068" t="s">
        <v>519</v>
      </c>
      <c r="F2068">
        <v>1.1299999999999999</v>
      </c>
      <c r="G2068">
        <v>1</v>
      </c>
      <c r="H2068" t="s">
        <v>493</v>
      </c>
      <c r="I2068">
        <v>41974</v>
      </c>
    </row>
    <row r="2069" spans="1:9" hidden="1">
      <c r="A2069" s="111" t="e">
        <f>COUNTIF(#REF!,'CPU (2)'!B2069)</f>
        <v>#REF!</v>
      </c>
      <c r="B2069" t="s">
        <v>2784</v>
      </c>
      <c r="C2069" t="s">
        <v>2785</v>
      </c>
      <c r="D2069" t="s">
        <v>516</v>
      </c>
      <c r="E2069" t="s">
        <v>261</v>
      </c>
      <c r="F2069">
        <v>32.75</v>
      </c>
      <c r="G2069">
        <v>29.3</v>
      </c>
      <c r="H2069" t="s">
        <v>493</v>
      </c>
      <c r="I2069">
        <v>41974</v>
      </c>
    </row>
    <row r="2070" spans="1:9" hidden="1">
      <c r="A2070" s="111" t="e">
        <f>COUNTIF(#REF!,'CPU (2)'!B2070)</f>
        <v>#REF!</v>
      </c>
      <c r="B2070" t="s">
        <v>2786</v>
      </c>
      <c r="C2070" t="s">
        <v>2787</v>
      </c>
      <c r="D2070" t="s">
        <v>516</v>
      </c>
      <c r="E2070" t="s">
        <v>492</v>
      </c>
      <c r="F2070">
        <v>0.04</v>
      </c>
      <c r="G2070">
        <v>0.03</v>
      </c>
      <c r="H2070" t="s">
        <v>493</v>
      </c>
      <c r="I2070">
        <v>41974</v>
      </c>
    </row>
    <row r="2071" spans="1:9" hidden="1">
      <c r="A2071" s="111" t="e">
        <f>COUNTIF(#REF!,'CPU (2)'!B2071)</f>
        <v>#REF!</v>
      </c>
      <c r="B2071" t="s">
        <v>2788</v>
      </c>
      <c r="C2071" t="s">
        <v>2789</v>
      </c>
      <c r="D2071" t="s">
        <v>516</v>
      </c>
      <c r="E2071" t="s">
        <v>519</v>
      </c>
      <c r="F2071">
        <v>0.93</v>
      </c>
      <c r="G2071">
        <v>0.83</v>
      </c>
      <c r="H2071" t="s">
        <v>493</v>
      </c>
      <c r="I2071">
        <v>41974</v>
      </c>
    </row>
    <row r="2072" spans="1:9" ht="12" hidden="1" customHeight="1">
      <c r="A2072" s="111" t="e">
        <f>COUNTIF(#REF!,'CPU (2)'!B2072)</f>
        <v>#REF!</v>
      </c>
      <c r="B2072" t="s">
        <v>2790</v>
      </c>
      <c r="C2072" t="s">
        <v>2791</v>
      </c>
      <c r="D2072" t="s">
        <v>516</v>
      </c>
      <c r="E2072" t="s">
        <v>519</v>
      </c>
      <c r="F2072">
        <v>0.92</v>
      </c>
      <c r="G2072">
        <v>0.82</v>
      </c>
      <c r="H2072" t="s">
        <v>493</v>
      </c>
      <c r="I2072">
        <v>41974</v>
      </c>
    </row>
    <row r="2073" spans="1:9" hidden="1">
      <c r="A2073" s="111" t="e">
        <f>COUNTIF(#REF!,'CPU (2)'!B2073)</f>
        <v>#REF!</v>
      </c>
      <c r="B2073" t="s">
        <v>2792</v>
      </c>
      <c r="C2073" t="s">
        <v>2793</v>
      </c>
      <c r="D2073" t="s">
        <v>516</v>
      </c>
      <c r="E2073" t="s">
        <v>519</v>
      </c>
      <c r="F2073">
        <v>14.28</v>
      </c>
      <c r="G2073">
        <v>12.77</v>
      </c>
      <c r="H2073" t="s">
        <v>493</v>
      </c>
      <c r="I2073">
        <v>41974</v>
      </c>
    </row>
    <row r="2074" spans="1:9" hidden="1">
      <c r="A2074" s="111" t="e">
        <f>COUNTIF(#REF!,'CPU (2)'!B2074)</f>
        <v>#REF!</v>
      </c>
      <c r="B2074">
        <v>74259</v>
      </c>
      <c r="C2074" t="s">
        <v>2794</v>
      </c>
      <c r="D2074" t="s">
        <v>516</v>
      </c>
      <c r="E2074" t="s">
        <v>492</v>
      </c>
      <c r="F2074">
        <v>0.03</v>
      </c>
      <c r="G2074">
        <v>0.02</v>
      </c>
      <c r="H2074" t="s">
        <v>493</v>
      </c>
      <c r="I2074">
        <v>41974</v>
      </c>
    </row>
    <row r="2075" spans="1:9" hidden="1">
      <c r="A2075" s="111" t="e">
        <f>COUNTIF(#REF!,'CPU (2)'!B2075)</f>
        <v>#REF!</v>
      </c>
      <c r="B2075" t="s">
        <v>2795</v>
      </c>
      <c r="C2075" t="s">
        <v>2796</v>
      </c>
      <c r="D2075" t="s">
        <v>516</v>
      </c>
      <c r="E2075" t="s">
        <v>519</v>
      </c>
      <c r="F2075">
        <v>0.72</v>
      </c>
      <c r="G2075">
        <v>0.64</v>
      </c>
      <c r="H2075" t="s">
        <v>493</v>
      </c>
      <c r="I2075">
        <v>41974</v>
      </c>
    </row>
    <row r="2076" spans="1:9" hidden="1">
      <c r="A2076" s="111" t="e">
        <f>COUNTIF(#REF!,'CPU (2)'!B2076)</f>
        <v>#REF!</v>
      </c>
      <c r="B2076" t="s">
        <v>2797</v>
      </c>
      <c r="C2076" t="s">
        <v>2798</v>
      </c>
      <c r="D2076" t="s">
        <v>516</v>
      </c>
      <c r="E2076" t="s">
        <v>519</v>
      </c>
      <c r="F2076">
        <v>1.05</v>
      </c>
      <c r="G2076">
        <v>0.93</v>
      </c>
      <c r="H2076" t="s">
        <v>493</v>
      </c>
      <c r="I2076">
        <v>41974</v>
      </c>
    </row>
    <row r="2077" spans="1:9" hidden="1">
      <c r="A2077" s="111" t="e">
        <f>COUNTIF(#REF!,'CPU (2)'!B2077)</f>
        <v>#REF!</v>
      </c>
      <c r="B2077" t="s">
        <v>2799</v>
      </c>
      <c r="C2077" t="s">
        <v>2800</v>
      </c>
      <c r="D2077" t="s">
        <v>516</v>
      </c>
      <c r="E2077" t="s">
        <v>492</v>
      </c>
      <c r="F2077">
        <v>0.59</v>
      </c>
      <c r="G2077">
        <v>0.52</v>
      </c>
      <c r="H2077" t="s">
        <v>493</v>
      </c>
      <c r="I2077">
        <v>41974</v>
      </c>
    </row>
    <row r="2078" spans="1:9" hidden="1">
      <c r="A2078" s="111" t="e">
        <f>COUNTIF(#REF!,'CPU (2)'!B2078)</f>
        <v>#REF!</v>
      </c>
      <c r="B2078" t="s">
        <v>2801</v>
      </c>
      <c r="C2078" t="s">
        <v>2802</v>
      </c>
      <c r="D2078" t="s">
        <v>516</v>
      </c>
      <c r="E2078" t="s">
        <v>519</v>
      </c>
      <c r="F2078">
        <v>1.05</v>
      </c>
      <c r="G2078">
        <v>0.93</v>
      </c>
      <c r="H2078" t="s">
        <v>493</v>
      </c>
      <c r="I2078">
        <v>41974</v>
      </c>
    </row>
    <row r="2079" spans="1:9" hidden="1">
      <c r="A2079" s="111" t="e">
        <f>COUNTIF(#REF!,'CPU (2)'!B2079)</f>
        <v>#REF!</v>
      </c>
      <c r="B2079" t="s">
        <v>2803</v>
      </c>
      <c r="C2079" t="s">
        <v>2804</v>
      </c>
      <c r="D2079" t="s">
        <v>516</v>
      </c>
      <c r="E2079" t="s">
        <v>519</v>
      </c>
      <c r="F2079">
        <v>0.39</v>
      </c>
      <c r="G2079">
        <v>0.35</v>
      </c>
      <c r="H2079" t="s">
        <v>493</v>
      </c>
      <c r="I2079">
        <v>41974</v>
      </c>
    </row>
    <row r="2080" spans="1:9" hidden="1">
      <c r="A2080" s="111" t="e">
        <f>COUNTIF(#REF!,'CPU (2)'!B2080)</f>
        <v>#REF!</v>
      </c>
      <c r="B2080" t="s">
        <v>2805</v>
      </c>
      <c r="C2080" t="s">
        <v>2806</v>
      </c>
      <c r="D2080" t="s">
        <v>516</v>
      </c>
      <c r="E2080" t="s">
        <v>492</v>
      </c>
      <c r="F2080">
        <v>0.14000000000000001</v>
      </c>
      <c r="G2080">
        <v>0.12</v>
      </c>
      <c r="H2080" t="s">
        <v>493</v>
      </c>
      <c r="I2080">
        <v>41974</v>
      </c>
    </row>
    <row r="2081" spans="1:11" hidden="1">
      <c r="A2081" s="111" t="e">
        <f>COUNTIF(#REF!,'CPU (2)'!B2081)</f>
        <v>#REF!</v>
      </c>
      <c r="B2081" t="s">
        <v>2807</v>
      </c>
      <c r="C2081" t="s">
        <v>2808</v>
      </c>
      <c r="D2081" t="s">
        <v>516</v>
      </c>
      <c r="E2081" t="s">
        <v>492</v>
      </c>
      <c r="F2081">
        <v>0.19</v>
      </c>
      <c r="G2081">
        <v>0.16</v>
      </c>
      <c r="H2081" t="s">
        <v>493</v>
      </c>
      <c r="I2081">
        <v>41974</v>
      </c>
    </row>
    <row r="2082" spans="1:11" hidden="1">
      <c r="A2082" s="111" t="e">
        <f>COUNTIF(#REF!,'CPU (2)'!B2082)</f>
        <v>#REF!</v>
      </c>
      <c r="B2082" t="s">
        <v>2809</v>
      </c>
      <c r="C2082" t="s">
        <v>2810</v>
      </c>
      <c r="D2082" t="s">
        <v>516</v>
      </c>
      <c r="E2082" t="s">
        <v>492</v>
      </c>
      <c r="F2082">
        <v>0.1</v>
      </c>
      <c r="G2082">
        <v>0.09</v>
      </c>
      <c r="H2082" t="s">
        <v>493</v>
      </c>
      <c r="I2082">
        <v>41974</v>
      </c>
    </row>
    <row r="2083" spans="1:11" hidden="1">
      <c r="A2083" s="111" t="e">
        <f>COUNTIF(#REF!,'CPU (2)'!B2083)</f>
        <v>#REF!</v>
      </c>
      <c r="B2083" t="s">
        <v>2811</v>
      </c>
      <c r="C2083" t="s">
        <v>2812</v>
      </c>
      <c r="D2083" t="s">
        <v>516</v>
      </c>
      <c r="E2083" t="s">
        <v>492</v>
      </c>
      <c r="F2083">
        <v>0.11</v>
      </c>
      <c r="G2083">
        <v>0.09</v>
      </c>
      <c r="H2083" t="s">
        <v>493</v>
      </c>
      <c r="I2083">
        <v>41974</v>
      </c>
    </row>
    <row r="2084" spans="1:11" hidden="1">
      <c r="A2084" s="111" t="e">
        <f>COUNTIF(#REF!,'CPU (2)'!B2084)</f>
        <v>#REF!</v>
      </c>
      <c r="B2084" t="s">
        <v>2813</v>
      </c>
      <c r="C2084" t="s">
        <v>2814</v>
      </c>
      <c r="D2084" t="s">
        <v>516</v>
      </c>
      <c r="E2084" t="s">
        <v>492</v>
      </c>
      <c r="F2084">
        <v>0.19</v>
      </c>
      <c r="G2084">
        <v>0.16</v>
      </c>
      <c r="H2084" t="s">
        <v>493</v>
      </c>
      <c r="I2084">
        <v>41974</v>
      </c>
    </row>
    <row r="2085" spans="1:11" hidden="1">
      <c r="A2085" s="111" t="e">
        <f>COUNTIF(#REF!,'CPU (2)'!B2085)</f>
        <v>#REF!</v>
      </c>
      <c r="B2085" t="s">
        <v>2815</v>
      </c>
      <c r="C2085" t="s">
        <v>2816</v>
      </c>
      <c r="D2085" t="s">
        <v>516</v>
      </c>
      <c r="E2085" t="s">
        <v>492</v>
      </c>
      <c r="F2085">
        <v>0.2</v>
      </c>
      <c r="G2085">
        <v>0.18</v>
      </c>
      <c r="H2085" t="s">
        <v>493</v>
      </c>
      <c r="I2085">
        <v>41974</v>
      </c>
    </row>
    <row r="2086" spans="1:11" ht="14.25" hidden="1" customHeight="1">
      <c r="A2086" s="111" t="e">
        <f>COUNTIF(#REF!,'CPU (2)'!B2086)</f>
        <v>#REF!</v>
      </c>
      <c r="B2086" t="s">
        <v>2817</v>
      </c>
      <c r="C2086" t="s">
        <v>2818</v>
      </c>
      <c r="D2086" t="s">
        <v>632</v>
      </c>
      <c r="E2086" t="s">
        <v>492</v>
      </c>
      <c r="F2086">
        <v>248.34</v>
      </c>
      <c r="G2086">
        <v>235.01</v>
      </c>
      <c r="H2086" t="s">
        <v>493</v>
      </c>
      <c r="I2086">
        <v>41974</v>
      </c>
    </row>
    <row r="2087" spans="1:11" ht="14.25" hidden="1" customHeight="1">
      <c r="A2087" s="111" t="e">
        <f>COUNTIF(#REF!,'CPU (2)'!B2087)</f>
        <v>#REF!</v>
      </c>
      <c r="B2087" t="s">
        <v>2819</v>
      </c>
      <c r="C2087" t="s">
        <v>2820</v>
      </c>
      <c r="D2087" t="s">
        <v>632</v>
      </c>
      <c r="E2087" t="s">
        <v>492</v>
      </c>
      <c r="F2087">
        <v>98.25</v>
      </c>
      <c r="G2087">
        <v>92.91</v>
      </c>
      <c r="H2087" t="s">
        <v>493</v>
      </c>
      <c r="I2087">
        <v>41974</v>
      </c>
    </row>
    <row r="2088" spans="1:11" hidden="1">
      <c r="A2088" s="111" t="e">
        <f>COUNTIF(#REF!,'CPU (2)'!B2088)</f>
        <v>#REF!</v>
      </c>
      <c r="B2088">
        <v>9540</v>
      </c>
      <c r="C2088" t="s">
        <v>2821</v>
      </c>
      <c r="D2088" t="s">
        <v>273</v>
      </c>
      <c r="E2088" t="s">
        <v>6</v>
      </c>
      <c r="F2088">
        <v>806.68</v>
      </c>
      <c r="G2088">
        <v>790.81</v>
      </c>
      <c r="H2088" t="s">
        <v>493</v>
      </c>
      <c r="I2088">
        <v>41974</v>
      </c>
    </row>
    <row r="2089" spans="1:11" hidden="1">
      <c r="A2089" s="111" t="e">
        <f>COUNTIF(#REF!,'CPU (2)'!B2089)</f>
        <v>#REF!</v>
      </c>
      <c r="B2089">
        <v>41598</v>
      </c>
      <c r="C2089" t="s">
        <v>2822</v>
      </c>
      <c r="D2089" t="s">
        <v>273</v>
      </c>
      <c r="E2089" t="s">
        <v>6</v>
      </c>
      <c r="F2089">
        <v>724.89</v>
      </c>
      <c r="G2089">
        <v>703.56</v>
      </c>
      <c r="H2089" t="s">
        <v>493</v>
      </c>
      <c r="I2089">
        <v>41974</v>
      </c>
    </row>
    <row r="2090" spans="1:11" hidden="1">
      <c r="A2090" s="111" t="e">
        <f>COUNTIF(#REF!,'CPU (2)'!B2090)</f>
        <v>#REF!</v>
      </c>
      <c r="B2090">
        <v>88237</v>
      </c>
      <c r="C2090" t="s">
        <v>2823</v>
      </c>
      <c r="D2090" t="s">
        <v>246</v>
      </c>
      <c r="E2090" t="s">
        <v>231</v>
      </c>
      <c r="F2090">
        <v>1.45</v>
      </c>
      <c r="G2090">
        <v>1.44</v>
      </c>
      <c r="H2090" t="s">
        <v>493</v>
      </c>
      <c r="I2090">
        <v>41974</v>
      </c>
    </row>
    <row r="2091" spans="1:11" hidden="1">
      <c r="A2091" s="111" t="e">
        <f>COUNTIF(#REF!,'CPU (2)'!B2091)</f>
        <v>#REF!</v>
      </c>
      <c r="B2091">
        <v>73602</v>
      </c>
      <c r="C2091" t="s">
        <v>2824</v>
      </c>
      <c r="D2091" t="s">
        <v>248</v>
      </c>
      <c r="E2091" t="s">
        <v>231</v>
      </c>
      <c r="F2091">
        <v>31.45</v>
      </c>
      <c r="G2091">
        <v>31.44</v>
      </c>
      <c r="H2091" t="s">
        <v>493</v>
      </c>
      <c r="I2091">
        <v>41974</v>
      </c>
    </row>
    <row r="2092" spans="1:11" hidden="1">
      <c r="A2092" s="111" t="e">
        <f>COUNTIF(#REF!,'CPU (2)'!B2092)</f>
        <v>#REF!</v>
      </c>
      <c r="B2092">
        <v>73712</v>
      </c>
      <c r="C2092" t="s">
        <v>2825</v>
      </c>
      <c r="D2092" t="s">
        <v>248</v>
      </c>
      <c r="E2092" t="s">
        <v>231</v>
      </c>
      <c r="F2092">
        <v>16.5</v>
      </c>
      <c r="G2092">
        <v>16.489999999999998</v>
      </c>
      <c r="H2092" t="s">
        <v>493</v>
      </c>
      <c r="I2092">
        <v>41974</v>
      </c>
    </row>
    <row r="2093" spans="1:11" hidden="1">
      <c r="A2093" s="111" t="e">
        <f>COUNTIF(#REF!,'CPU (2)'!B2093)</f>
        <v>#REF!</v>
      </c>
      <c r="B2093">
        <v>85233</v>
      </c>
      <c r="C2093" t="s">
        <v>2826</v>
      </c>
      <c r="D2093" t="s">
        <v>271</v>
      </c>
      <c r="E2093" t="s">
        <v>519</v>
      </c>
      <c r="F2093">
        <v>1504.95</v>
      </c>
      <c r="G2093">
        <v>1436.64</v>
      </c>
      <c r="H2093" t="s">
        <v>493</v>
      </c>
      <c r="I2093">
        <v>41974</v>
      </c>
    </row>
    <row r="2094" spans="1:11">
      <c r="B2094"/>
      <c r="C2094"/>
      <c r="D2094"/>
      <c r="E2094"/>
      <c r="F2094"/>
      <c r="G2094"/>
      <c r="H2094"/>
      <c r="I2094"/>
    </row>
    <row r="2095" spans="1:11" ht="26.4">
      <c r="A2095" s="111" t="e">
        <f>COUNTIF(#REF!,'CPU (2)'!B2095)</f>
        <v>#REF!</v>
      </c>
      <c r="B2095" s="148" t="s">
        <v>602</v>
      </c>
      <c r="C2095" s="149" t="s">
        <v>603</v>
      </c>
      <c r="D2095" s="148" t="s">
        <v>604</v>
      </c>
      <c r="E2095" s="148" t="s">
        <v>207</v>
      </c>
      <c r="F2095" s="150">
        <v>50.54</v>
      </c>
      <c r="G2095" s="150">
        <v>47.95</v>
      </c>
      <c r="H2095" s="148" t="s">
        <v>493</v>
      </c>
      <c r="I2095" s="151">
        <v>41974</v>
      </c>
      <c r="J2095" s="163">
        <f>SUM(J2097:J2105)</f>
        <v>47.950800000000001</v>
      </c>
      <c r="K2095" s="164">
        <f>J2095-G2095</f>
        <v>7.9999999999813554E-4</v>
      </c>
    </row>
    <row r="2096" spans="1:11" s="3" customFormat="1" ht="29.25" customHeight="1">
      <c r="A2096" s="111"/>
      <c r="B2096" s="113" t="s">
        <v>268</v>
      </c>
      <c r="C2096" s="113" t="s">
        <v>5</v>
      </c>
      <c r="D2096" s="113" t="s">
        <v>223</v>
      </c>
      <c r="E2096" s="113" t="s">
        <v>266</v>
      </c>
      <c r="F2096" s="113" t="s">
        <v>494</v>
      </c>
      <c r="G2096" s="113" t="s">
        <v>495</v>
      </c>
      <c r="H2096" s="113" t="s">
        <v>496</v>
      </c>
      <c r="I2096" s="113" t="s">
        <v>497</v>
      </c>
      <c r="J2096" s="113" t="s">
        <v>498</v>
      </c>
    </row>
    <row r="2097" spans="1:10">
      <c r="B2097" s="145">
        <v>88309</v>
      </c>
      <c r="C2097" s="196" t="str">
        <f>VLOOKUP(B2097,SERVIÇOS_SINAPI_12_14!$A$2:$H$5049,2,0)</f>
        <v>PEDREIRO COM ENCARGOS COMPLEMENTARES</v>
      </c>
      <c r="D2097" s="189" t="s">
        <v>246</v>
      </c>
      <c r="E2097" s="189" t="str">
        <f>VLOOKUP(B2097,SERVIÇOS_SINAPI_12_14!$A$2:$H$5049,4,0)</f>
        <v>H</v>
      </c>
      <c r="F2097" s="194">
        <v>15.32</v>
      </c>
      <c r="G2097" s="194">
        <f>VLOOKUP(B2097,SERVIÇOS_SINAPI_12_14!$A$2:$H$5049,6,0)</f>
        <v>13.77</v>
      </c>
      <c r="H2097" s="189">
        <v>0.4</v>
      </c>
      <c r="I2097" s="194">
        <v>6.13</v>
      </c>
      <c r="J2097" s="194">
        <f t="shared" ref="J2097:J2105" si="30">H2097*G2097</f>
        <v>5.508</v>
      </c>
    </row>
    <row r="2098" spans="1:10">
      <c r="B2098" s="145">
        <v>88310</v>
      </c>
      <c r="C2098" s="196" t="str">
        <f>VLOOKUP(B2098,SERVIÇOS_SINAPI_12_14!$A$2:$H$5049,2,0)</f>
        <v>PINTOR COM ENCARGOS COMPLEMENTARES</v>
      </c>
      <c r="D2098" s="189" t="s">
        <v>246</v>
      </c>
      <c r="E2098" s="189" t="str">
        <f>VLOOKUP(B2098,SERVIÇOS_SINAPI_12_14!$A$2:$H$5049,4,0)</f>
        <v>H</v>
      </c>
      <c r="F2098" s="194">
        <v>15.32</v>
      </c>
      <c r="G2098" s="194">
        <f>VLOOKUP(B2098,SERVIÇOS_SINAPI_12_14!$A$2:$H$5049,6,0)</f>
        <v>13.77</v>
      </c>
      <c r="H2098" s="189">
        <v>0.2</v>
      </c>
      <c r="I2098" s="194">
        <v>3.06</v>
      </c>
      <c r="J2098" s="194">
        <f t="shared" si="30"/>
        <v>2.754</v>
      </c>
    </row>
    <row r="2099" spans="1:10">
      <c r="B2099" s="145">
        <v>88316</v>
      </c>
      <c r="C2099" s="196" t="str">
        <f>VLOOKUP(B2099,SERVIÇOS_SINAPI_12_14!$A$2:$H$5049,2,0)</f>
        <v>SERVENTE COM ENCARGOS COMPLEMENTARES</v>
      </c>
      <c r="D2099" s="189" t="s">
        <v>246</v>
      </c>
      <c r="E2099" s="189" t="str">
        <f>VLOOKUP(B2099,SERVIÇOS_SINAPI_12_14!$A$2:$H$5049,4,0)</f>
        <v>H</v>
      </c>
      <c r="F2099" s="194">
        <v>12.14</v>
      </c>
      <c r="G2099" s="194">
        <f>VLOOKUP(B2099,SERVIÇOS_SINAPI_12_14!$A$2:$H$5049,6,0)</f>
        <v>11.02</v>
      </c>
      <c r="H2099" s="208">
        <v>1.091</v>
      </c>
      <c r="I2099" s="194">
        <v>13.23</v>
      </c>
      <c r="J2099" s="194">
        <f t="shared" si="30"/>
        <v>12.022819999999999</v>
      </c>
    </row>
    <row r="2100" spans="1:10">
      <c r="B2100" s="145">
        <v>88317</v>
      </c>
      <c r="C2100" s="196" t="str">
        <f>VLOOKUP(B2100,SERVIÇOS_SINAPI_12_14!$A$2:$H$5049,2,0)</f>
        <v>SOLDADOR COM ENCARGOS COMPLEMENTARES</v>
      </c>
      <c r="D2100" s="189" t="s">
        <v>246</v>
      </c>
      <c r="E2100" s="189" t="str">
        <f>VLOOKUP(B2100,SERVIÇOS_SINAPI_12_14!$A$2:$H$5049,4,0)</f>
        <v>H</v>
      </c>
      <c r="F2100" s="194">
        <v>15.32</v>
      </c>
      <c r="G2100" s="194">
        <f>VLOOKUP(B2100,SERVIÇOS_SINAPI_12_14!$A$2:$H$5049,6,0)</f>
        <v>13.77</v>
      </c>
      <c r="H2100" s="189">
        <v>0.28999999999999998</v>
      </c>
      <c r="I2100" s="194">
        <v>4.4400000000000004</v>
      </c>
      <c r="J2100" s="194">
        <f t="shared" si="30"/>
        <v>3.9932999999999996</v>
      </c>
    </row>
    <row r="2101" spans="1:10">
      <c r="B2101" s="145">
        <v>31</v>
      </c>
      <c r="C2101" s="183" t="str">
        <f>VLOOKUP(B2101,INSUMOS_SINAPI_12_14!$A$2:$H$5049,2,0)</f>
        <v>ACO CA-50, 12,5 MM, VERGALHAO</v>
      </c>
      <c r="D2101" s="113" t="s">
        <v>235</v>
      </c>
      <c r="E2101" s="121" t="str">
        <f>VLOOKUP(B2101,INSUMOS_SINAPI_12_14!$A$2:$H$5049,4,0)</f>
        <v>KG</v>
      </c>
      <c r="F2101" s="115">
        <v>3.22</v>
      </c>
      <c r="G2101" s="180">
        <f>VLOOKUP(B2101,INSUMOS_SINAPI_12_14!$A$2:$H$5049,6,0)</f>
        <v>3.22</v>
      </c>
      <c r="H2101" s="113">
        <v>4.8</v>
      </c>
      <c r="I2101" s="115">
        <v>15.46</v>
      </c>
      <c r="J2101" s="180">
        <f t="shared" si="30"/>
        <v>15.456</v>
      </c>
    </row>
    <row r="2102" spans="1:10">
      <c r="B2102" s="145">
        <v>3768</v>
      </c>
      <c r="C2102" s="183" t="str">
        <f>VLOOKUP(B2102,INSUMOS_SINAPI_12_14!$A$2:$H$5049,2,0)</f>
        <v>LIXA P/ FERRO</v>
      </c>
      <c r="D2102" s="113" t="s">
        <v>235</v>
      </c>
      <c r="E2102" s="121" t="str">
        <f>VLOOKUP(B2102,INSUMOS_SINAPI_12_14!$A$2:$H$5049,4,0)</f>
        <v>UN</v>
      </c>
      <c r="F2102" s="115">
        <v>2.36</v>
      </c>
      <c r="G2102" s="180">
        <f>VLOOKUP(B2102,INSUMOS_SINAPI_12_14!$A$2:$H$5049,6,0)</f>
        <v>2.36</v>
      </c>
      <c r="H2102" s="113">
        <v>0.6</v>
      </c>
      <c r="I2102" s="115">
        <v>1.42</v>
      </c>
      <c r="J2102" s="180">
        <f t="shared" si="30"/>
        <v>1.4159999999999999</v>
      </c>
    </row>
    <row r="2103" spans="1:10">
      <c r="B2103" s="145">
        <v>5318</v>
      </c>
      <c r="C2103" s="183" t="str">
        <f>VLOOKUP(B2103,INSUMOS_SINAPI_12_14!$A$2:$H$5049,2,0)</f>
        <v>SOLVENTE DILUENTE A BASE DE AGUARRAS</v>
      </c>
      <c r="D2103" s="113" t="s">
        <v>235</v>
      </c>
      <c r="E2103" s="121" t="str">
        <f>VLOOKUP(B2103,INSUMOS_SINAPI_12_14!$A$2:$H$5049,4,0)</f>
        <v>L</v>
      </c>
      <c r="F2103" s="115">
        <v>8.99</v>
      </c>
      <c r="G2103" s="180">
        <f>VLOOKUP(B2103,INSUMOS_SINAPI_12_14!$A$2:$H$5049,6,0)</f>
        <v>8.99</v>
      </c>
      <c r="H2103" s="113">
        <v>0.252</v>
      </c>
      <c r="I2103" s="115">
        <v>2.27</v>
      </c>
      <c r="J2103" s="180">
        <f t="shared" si="30"/>
        <v>2.2654800000000002</v>
      </c>
    </row>
    <row r="2104" spans="1:10">
      <c r="B2104" s="145">
        <v>7308</v>
      </c>
      <c r="C2104" s="183" t="str">
        <f>VLOOKUP(B2104,INSUMOS_SINAPI_12_14!$A$2:$H$5049,2,0)</f>
        <v>FUNDO ANTICORROSIVO TIPO ZARCAO OU EQUIV</v>
      </c>
      <c r="D2104" s="113" t="s">
        <v>235</v>
      </c>
      <c r="E2104" s="121" t="str">
        <f>VLOOKUP(B2104,INSUMOS_SINAPI_12_14!$A$2:$H$5049,4,0)</f>
        <v>GL</v>
      </c>
      <c r="F2104" s="115">
        <v>61.36</v>
      </c>
      <c r="G2104" s="180">
        <f>VLOOKUP(B2104,INSUMOS_SINAPI_12_14!$A$2:$H$5049,6,0)</f>
        <v>61.36</v>
      </c>
      <c r="H2104" s="113">
        <v>0.04</v>
      </c>
      <c r="I2104" s="115">
        <v>2.4500000000000002</v>
      </c>
      <c r="J2104" s="180">
        <f t="shared" si="30"/>
        <v>2.4544000000000001</v>
      </c>
    </row>
    <row r="2105" spans="1:10">
      <c r="B2105" s="145">
        <v>10997</v>
      </c>
      <c r="C2105" s="183" t="str">
        <f>VLOOKUP(B2105,INSUMOS_SINAPI_12_14!$A$2:$H$5049,2,0)</f>
        <v>ELETRODO AWS E-7018 (OK 48.04; WI 718) D=4MM (SOLDA ELETRICA)</v>
      </c>
      <c r="D2105" s="113" t="s">
        <v>235</v>
      </c>
      <c r="E2105" s="121" t="str">
        <f>VLOOKUP(B2105,INSUMOS_SINAPI_12_14!$A$2:$H$5049,4,0)</f>
        <v>KG</v>
      </c>
      <c r="F2105" s="115">
        <v>17.34</v>
      </c>
      <c r="G2105" s="180">
        <f>VLOOKUP(B2105,INSUMOS_SINAPI_12_14!$A$2:$H$5049,6,0)</f>
        <v>17.34</v>
      </c>
      <c r="H2105" s="113">
        <v>0.12</v>
      </c>
      <c r="I2105" s="115">
        <v>2.08</v>
      </c>
      <c r="J2105" s="180">
        <f t="shared" si="30"/>
        <v>2.0808</v>
      </c>
    </row>
    <row r="2106" spans="1:10">
      <c r="B2106" s="131"/>
      <c r="C2106" s="132"/>
      <c r="D2106" s="131"/>
      <c r="E2106" s="131"/>
      <c r="F2106" s="133"/>
      <c r="G2106" s="133"/>
      <c r="H2106" s="131"/>
      <c r="I2106" s="134"/>
    </row>
    <row r="2107" spans="1:10">
      <c r="B2107" s="131"/>
      <c r="C2107" s="132"/>
      <c r="D2107" s="131"/>
      <c r="E2107" s="131"/>
      <c r="F2107" s="133"/>
      <c r="G2107" s="133"/>
      <c r="H2107" s="131"/>
      <c r="I2107" s="134"/>
    </row>
    <row r="2108" spans="1:10">
      <c r="B2108" s="131"/>
      <c r="C2108" s="132"/>
      <c r="D2108" s="131"/>
      <c r="E2108" s="131"/>
      <c r="F2108" s="133"/>
      <c r="G2108" s="133"/>
      <c r="H2108" s="131"/>
      <c r="I2108" s="134"/>
    </row>
    <row r="2109" spans="1:10" ht="26.4" hidden="1">
      <c r="A2109" s="111" t="e">
        <f>COUNTIF(#REF!,'CPU (2)'!B2109)</f>
        <v>#REF!</v>
      </c>
      <c r="B2109" s="127">
        <v>73665</v>
      </c>
      <c r="C2109" s="128" t="s">
        <v>2827</v>
      </c>
      <c r="D2109" s="127" t="s">
        <v>604</v>
      </c>
      <c r="E2109" s="127" t="s">
        <v>207</v>
      </c>
      <c r="F2109" s="129">
        <v>47.51</v>
      </c>
      <c r="G2109" s="129">
        <v>43.95</v>
      </c>
      <c r="H2109" s="127" t="s">
        <v>493</v>
      </c>
      <c r="I2109" s="130">
        <v>41974</v>
      </c>
    </row>
    <row r="2110" spans="1:10" ht="26.4" hidden="1">
      <c r="A2110" s="111" t="e">
        <f>COUNTIF(#REF!,'CPU (2)'!B2110)</f>
        <v>#REF!</v>
      </c>
      <c r="B2110" s="131" t="s">
        <v>2828</v>
      </c>
      <c r="C2110" s="132" t="s">
        <v>2829</v>
      </c>
      <c r="D2110" s="131" t="s">
        <v>604</v>
      </c>
      <c r="E2110" s="131" t="s">
        <v>207</v>
      </c>
      <c r="F2110" s="133">
        <v>199.98</v>
      </c>
      <c r="G2110" s="133">
        <v>191.28</v>
      </c>
      <c r="H2110" s="131" t="s">
        <v>493</v>
      </c>
      <c r="I2110" s="134">
        <v>41974</v>
      </c>
    </row>
    <row r="2111" spans="1:10" ht="26.4" hidden="1">
      <c r="A2111" s="111" t="e">
        <f>COUNTIF(#REF!,'CPU (2)'!B2111)</f>
        <v>#REF!</v>
      </c>
      <c r="B2111" s="127">
        <v>3063</v>
      </c>
      <c r="C2111" s="128" t="s">
        <v>2830</v>
      </c>
      <c r="D2111" s="127" t="s">
        <v>270</v>
      </c>
      <c r="E2111" s="127" t="s">
        <v>519</v>
      </c>
      <c r="F2111" s="129">
        <v>14.43</v>
      </c>
      <c r="G2111" s="129">
        <v>13.97</v>
      </c>
      <c r="H2111" s="127" t="s">
        <v>493</v>
      </c>
      <c r="I2111" s="130">
        <v>41974</v>
      </c>
    </row>
    <row r="2112" spans="1:10" ht="39.6" hidden="1">
      <c r="A2112" s="111" t="e">
        <f>COUNTIF(#REF!,'CPU (2)'!B2112)</f>
        <v>#REF!</v>
      </c>
      <c r="B2112" s="131">
        <v>73579</v>
      </c>
      <c r="C2112" s="132" t="s">
        <v>2831</v>
      </c>
      <c r="D2112" s="131" t="s">
        <v>270</v>
      </c>
      <c r="E2112" s="131" t="s">
        <v>519</v>
      </c>
      <c r="F2112" s="133">
        <v>10.27</v>
      </c>
      <c r="G2112" s="133">
        <v>10.050000000000001</v>
      </c>
      <c r="H2112" s="131" t="s">
        <v>493</v>
      </c>
      <c r="I2112" s="134">
        <v>41974</v>
      </c>
    </row>
    <row r="2113" spans="1:9" ht="39.6" hidden="1">
      <c r="A2113" s="111" t="e">
        <f>COUNTIF(#REF!,'CPU (2)'!B2113)</f>
        <v>#REF!</v>
      </c>
      <c r="B2113" s="127">
        <v>73578</v>
      </c>
      <c r="C2113" s="128" t="s">
        <v>2832</v>
      </c>
      <c r="D2113" s="127" t="s">
        <v>270</v>
      </c>
      <c r="E2113" s="127" t="s">
        <v>519</v>
      </c>
      <c r="F2113" s="129">
        <v>11.77</v>
      </c>
      <c r="G2113" s="129">
        <v>11.49</v>
      </c>
      <c r="H2113" s="127" t="s">
        <v>493</v>
      </c>
      <c r="I2113" s="130">
        <v>41974</v>
      </c>
    </row>
    <row r="2114" spans="1:9" ht="26.4" hidden="1">
      <c r="A2114" s="111" t="e">
        <f>COUNTIF(#REF!,'CPU (2)'!B2114)</f>
        <v>#REF!</v>
      </c>
      <c r="B2114" s="131">
        <v>73575</v>
      </c>
      <c r="C2114" s="132" t="s">
        <v>2833</v>
      </c>
      <c r="D2114" s="131" t="s">
        <v>270</v>
      </c>
      <c r="E2114" s="131" t="s">
        <v>519</v>
      </c>
      <c r="F2114" s="133">
        <v>4.9400000000000004</v>
      </c>
      <c r="G2114" s="133">
        <v>4.83</v>
      </c>
      <c r="H2114" s="131" t="s">
        <v>493</v>
      </c>
      <c r="I2114" s="134">
        <v>41974</v>
      </c>
    </row>
    <row r="2115" spans="1:9" ht="39.6" hidden="1">
      <c r="A2115" s="111" t="e">
        <f>COUNTIF(#REF!,'CPU (2)'!B2115)</f>
        <v>#REF!</v>
      </c>
      <c r="B2115" s="127">
        <v>73577</v>
      </c>
      <c r="C2115" s="128" t="s">
        <v>2834</v>
      </c>
      <c r="D2115" s="127" t="s">
        <v>270</v>
      </c>
      <c r="E2115" s="127" t="s">
        <v>519</v>
      </c>
      <c r="F2115" s="129">
        <v>14.67</v>
      </c>
      <c r="G2115" s="129">
        <v>14.34</v>
      </c>
      <c r="H2115" s="127" t="s">
        <v>493</v>
      </c>
      <c r="I2115" s="130">
        <v>41974</v>
      </c>
    </row>
    <row r="2116" spans="1:9" ht="26.4" hidden="1">
      <c r="A2116" s="111" t="e">
        <f>COUNTIF(#REF!,'CPU (2)'!B2116)</f>
        <v>#REF!</v>
      </c>
      <c r="B2116" s="131">
        <v>73576</v>
      </c>
      <c r="C2116" s="132" t="s">
        <v>2835</v>
      </c>
      <c r="D2116" s="131" t="s">
        <v>270</v>
      </c>
      <c r="E2116" s="131" t="s">
        <v>519</v>
      </c>
      <c r="F2116" s="133">
        <v>3.94</v>
      </c>
      <c r="G2116" s="133">
        <v>3.85</v>
      </c>
      <c r="H2116" s="131" t="s">
        <v>493</v>
      </c>
      <c r="I2116" s="134">
        <v>41974</v>
      </c>
    </row>
    <row r="2117" spans="1:9" ht="39.6" hidden="1">
      <c r="A2117" s="111" t="e">
        <f>COUNTIF(#REF!,'CPU (2)'!B2117)</f>
        <v>#REF!</v>
      </c>
      <c r="B2117" s="127">
        <v>3065</v>
      </c>
      <c r="C2117" s="128" t="s">
        <v>2836</v>
      </c>
      <c r="D2117" s="127" t="s">
        <v>270</v>
      </c>
      <c r="E2117" s="127" t="s">
        <v>519</v>
      </c>
      <c r="F2117" s="129">
        <v>18.52</v>
      </c>
      <c r="G2117" s="129">
        <v>17.93</v>
      </c>
      <c r="H2117" s="127" t="s">
        <v>493</v>
      </c>
      <c r="I2117" s="130">
        <v>41974</v>
      </c>
    </row>
    <row r="2118" spans="1:9" ht="39.6" hidden="1">
      <c r="A2118" s="111" t="e">
        <f>COUNTIF(#REF!,'CPU (2)'!B2118)</f>
        <v>#REF!</v>
      </c>
      <c r="B2118" s="131">
        <v>73580</v>
      </c>
      <c r="C2118" s="132" t="s">
        <v>2837</v>
      </c>
      <c r="D2118" s="131" t="s">
        <v>270</v>
      </c>
      <c r="E2118" s="131" t="s">
        <v>519</v>
      </c>
      <c r="F2118" s="133">
        <v>8.94</v>
      </c>
      <c r="G2118" s="133">
        <v>8.75</v>
      </c>
      <c r="H2118" s="131" t="s">
        <v>493</v>
      </c>
      <c r="I2118" s="134">
        <v>41974</v>
      </c>
    </row>
    <row r="2119" spans="1:9" ht="26.4" hidden="1">
      <c r="A2119" s="111" t="e">
        <f>COUNTIF(#REF!,'CPU (2)'!B2119)</f>
        <v>#REF!</v>
      </c>
      <c r="B2119" s="127">
        <v>73573</v>
      </c>
      <c r="C2119" s="128" t="s">
        <v>2838</v>
      </c>
      <c r="D2119" s="127" t="s">
        <v>270</v>
      </c>
      <c r="E2119" s="127" t="s">
        <v>519</v>
      </c>
      <c r="F2119" s="129">
        <v>11.49</v>
      </c>
      <c r="G2119" s="129">
        <v>11.18</v>
      </c>
      <c r="H2119" s="127" t="s">
        <v>493</v>
      </c>
      <c r="I2119" s="130">
        <v>41974</v>
      </c>
    </row>
    <row r="2120" spans="1:9" ht="26.4" hidden="1">
      <c r="A2120" s="111" t="e">
        <f>COUNTIF(#REF!,'CPU (2)'!B2120)</f>
        <v>#REF!</v>
      </c>
      <c r="B2120" s="131">
        <v>73568</v>
      </c>
      <c r="C2120" s="132" t="s">
        <v>2839</v>
      </c>
      <c r="D2120" s="131" t="s">
        <v>270</v>
      </c>
      <c r="E2120" s="131" t="s">
        <v>519</v>
      </c>
      <c r="F2120" s="133">
        <v>5.01</v>
      </c>
      <c r="G2120" s="133">
        <v>4.87</v>
      </c>
      <c r="H2120" s="131" t="s">
        <v>493</v>
      </c>
      <c r="I2120" s="134">
        <v>41974</v>
      </c>
    </row>
    <row r="2121" spans="1:9" ht="26.4" hidden="1">
      <c r="A2121" s="111" t="e">
        <f>COUNTIF(#REF!,'CPU (2)'!B2121)</f>
        <v>#REF!</v>
      </c>
      <c r="B2121" s="127">
        <v>73567</v>
      </c>
      <c r="C2121" s="128" t="s">
        <v>2840</v>
      </c>
      <c r="D2121" s="127" t="s">
        <v>270</v>
      </c>
      <c r="E2121" s="127" t="s">
        <v>519</v>
      </c>
      <c r="F2121" s="129">
        <v>7.38</v>
      </c>
      <c r="G2121" s="129">
        <v>7.18</v>
      </c>
      <c r="H2121" s="127" t="s">
        <v>493</v>
      </c>
      <c r="I2121" s="130">
        <v>41974</v>
      </c>
    </row>
    <row r="2122" spans="1:9" ht="39.6" hidden="1">
      <c r="A2122" s="111" t="e">
        <f>COUNTIF(#REF!,'CPU (2)'!B2122)</f>
        <v>#REF!</v>
      </c>
      <c r="B2122" s="131">
        <v>73570</v>
      </c>
      <c r="C2122" s="132" t="s">
        <v>2841</v>
      </c>
      <c r="D2122" s="131" t="s">
        <v>270</v>
      </c>
      <c r="E2122" s="131" t="s">
        <v>519</v>
      </c>
      <c r="F2122" s="133">
        <v>28.09</v>
      </c>
      <c r="G2122" s="133">
        <v>27.33</v>
      </c>
      <c r="H2122" s="131" t="s">
        <v>493</v>
      </c>
      <c r="I2122" s="134">
        <v>41974</v>
      </c>
    </row>
    <row r="2123" spans="1:9" ht="26.4" hidden="1">
      <c r="A2123" s="111" t="e">
        <f>COUNTIF(#REF!,'CPU (2)'!B2123)</f>
        <v>#REF!</v>
      </c>
      <c r="B2123" s="127">
        <v>73566</v>
      </c>
      <c r="C2123" s="128" t="s">
        <v>2842</v>
      </c>
      <c r="D2123" s="127" t="s">
        <v>270</v>
      </c>
      <c r="E2123" s="127" t="s">
        <v>519</v>
      </c>
      <c r="F2123" s="129">
        <v>10.78</v>
      </c>
      <c r="G2123" s="129">
        <v>10.48</v>
      </c>
      <c r="H2123" s="127" t="s">
        <v>493</v>
      </c>
      <c r="I2123" s="130">
        <v>41974</v>
      </c>
    </row>
    <row r="2124" spans="1:9" ht="39.6" hidden="1">
      <c r="A2124" s="111" t="e">
        <f>COUNTIF(#REF!,'CPU (2)'!B2124)</f>
        <v>#REF!</v>
      </c>
      <c r="B2124" s="131">
        <v>73572</v>
      </c>
      <c r="C2124" s="132" t="s">
        <v>2843</v>
      </c>
      <c r="D2124" s="131" t="s">
        <v>270</v>
      </c>
      <c r="E2124" s="131" t="s">
        <v>519</v>
      </c>
      <c r="F2124" s="133">
        <v>11.16</v>
      </c>
      <c r="G2124" s="133">
        <v>10.99</v>
      </c>
      <c r="H2124" s="131" t="s">
        <v>493</v>
      </c>
      <c r="I2124" s="134">
        <v>41974</v>
      </c>
    </row>
    <row r="2125" spans="1:9" ht="39.6" hidden="1">
      <c r="A2125" s="111" t="e">
        <f>COUNTIF(#REF!,'CPU (2)'!B2125)</f>
        <v>#REF!</v>
      </c>
      <c r="B2125" s="127">
        <v>73571</v>
      </c>
      <c r="C2125" s="128" t="s">
        <v>2844</v>
      </c>
      <c r="D2125" s="127" t="s">
        <v>270</v>
      </c>
      <c r="E2125" s="127" t="s">
        <v>519</v>
      </c>
      <c r="F2125" s="129">
        <v>17</v>
      </c>
      <c r="G2125" s="129">
        <v>16.62</v>
      </c>
      <c r="H2125" s="127" t="s">
        <v>493</v>
      </c>
      <c r="I2125" s="130">
        <v>41974</v>
      </c>
    </row>
    <row r="2126" spans="1:9" ht="26.4" hidden="1">
      <c r="A2126" s="111" t="e">
        <f>COUNTIF(#REF!,'CPU (2)'!B2126)</f>
        <v>#REF!</v>
      </c>
      <c r="B2126" s="131">
        <v>73574</v>
      </c>
      <c r="C2126" s="132" t="s">
        <v>2845</v>
      </c>
      <c r="D2126" s="131" t="s">
        <v>270</v>
      </c>
      <c r="E2126" s="131" t="s">
        <v>519</v>
      </c>
      <c r="F2126" s="133">
        <v>6.03</v>
      </c>
      <c r="G2126" s="133">
        <v>5.9</v>
      </c>
      <c r="H2126" s="131" t="s">
        <v>493</v>
      </c>
      <c r="I2126" s="134">
        <v>41974</v>
      </c>
    </row>
    <row r="2127" spans="1:9" ht="26.4" hidden="1">
      <c r="A2127" s="111" t="e">
        <f>COUNTIF(#REF!,'CPU (2)'!B2127)</f>
        <v>#REF!</v>
      </c>
      <c r="B2127" s="127" t="s">
        <v>2846</v>
      </c>
      <c r="C2127" s="128" t="s">
        <v>2847</v>
      </c>
      <c r="D2127" s="127" t="s">
        <v>270</v>
      </c>
      <c r="E2127" s="127" t="s">
        <v>519</v>
      </c>
      <c r="F2127" s="129">
        <v>48.77</v>
      </c>
      <c r="G2127" s="129">
        <v>45.63</v>
      </c>
      <c r="H2127" s="127" t="s">
        <v>493</v>
      </c>
      <c r="I2127" s="130">
        <v>41974</v>
      </c>
    </row>
    <row r="2128" spans="1:9" ht="26.4" hidden="1">
      <c r="A2128" s="111" t="e">
        <f>COUNTIF(#REF!,'CPU (2)'!B2128)</f>
        <v>#REF!</v>
      </c>
      <c r="B2128" s="131" t="s">
        <v>2848</v>
      </c>
      <c r="C2128" s="132" t="s">
        <v>2849</v>
      </c>
      <c r="D2128" s="131" t="s">
        <v>270</v>
      </c>
      <c r="E2128" s="131" t="s">
        <v>519</v>
      </c>
      <c r="F2128" s="133">
        <v>108</v>
      </c>
      <c r="G2128" s="133">
        <v>100.69</v>
      </c>
      <c r="H2128" s="131" t="s">
        <v>493</v>
      </c>
      <c r="I2128" s="134">
        <v>41974</v>
      </c>
    </row>
    <row r="2129" spans="1:11">
      <c r="B2129" s="131"/>
      <c r="C2129" s="132"/>
      <c r="D2129" s="131"/>
      <c r="E2129" s="131"/>
      <c r="F2129" s="133"/>
      <c r="G2129" s="133"/>
      <c r="H2129" s="131"/>
      <c r="I2129" s="134"/>
    </row>
    <row r="2130" spans="1:11" ht="39.6">
      <c r="A2130" s="181" t="e">
        <f>COUNTIF(#REF!,'CPU (2)'!B2130)</f>
        <v>#REF!</v>
      </c>
      <c r="B2130" s="148" t="s">
        <v>619</v>
      </c>
      <c r="C2130" s="149" t="s">
        <v>620</v>
      </c>
      <c r="D2130" s="148" t="s">
        <v>270</v>
      </c>
      <c r="E2130" s="148" t="s">
        <v>519</v>
      </c>
      <c r="F2130" s="150">
        <v>4.38</v>
      </c>
      <c r="G2130" s="150">
        <v>4.26</v>
      </c>
      <c r="H2130" s="148" t="s">
        <v>493</v>
      </c>
      <c r="I2130" s="151">
        <v>41974</v>
      </c>
      <c r="J2130" s="163">
        <f>SUM(J2132:J2134)</f>
        <v>4.2605832000000001</v>
      </c>
      <c r="K2130" s="164">
        <f>J2130-G2130</f>
        <v>5.83200000000339E-4</v>
      </c>
    </row>
    <row r="2131" spans="1:11" s="3" customFormat="1" ht="27" customHeight="1">
      <c r="A2131" s="181"/>
      <c r="B2131" s="113" t="s">
        <v>268</v>
      </c>
      <c r="C2131" s="113" t="s">
        <v>5</v>
      </c>
      <c r="D2131" s="113" t="s">
        <v>223</v>
      </c>
      <c r="E2131" s="113" t="s">
        <v>266</v>
      </c>
      <c r="F2131" s="113" t="s">
        <v>494</v>
      </c>
      <c r="G2131" s="113" t="s">
        <v>495</v>
      </c>
      <c r="H2131" s="113" t="s">
        <v>496</v>
      </c>
      <c r="I2131" s="113" t="s">
        <v>497</v>
      </c>
      <c r="J2131" s="113" t="s">
        <v>498</v>
      </c>
    </row>
    <row r="2132" spans="1:11" ht="26.4">
      <c r="A2132" s="181"/>
      <c r="B2132" s="159" t="s">
        <v>621</v>
      </c>
      <c r="C2132" s="196" t="str">
        <f>VLOOKUP(B2132,SERVIÇOS_SINAPI_12_14!$A$2:$H$5049,2,0)</f>
        <v>ESCAVADEIRA HIDRÁULICA SOBRE ESTEIRAS, CAÇAMBA 0,80 M3, PESO OPERACIONAL 17,8 T, POTÊNCIA LÍQUIDA 110 HP - CHP DIURNO. AF_10/2014</v>
      </c>
      <c r="D2132" s="166" t="s">
        <v>248</v>
      </c>
      <c r="E2132" s="189" t="str">
        <f>VLOOKUP(B2132,SERVIÇOS_SINAPI_12_14!$A$2:$H$5049,4,0)</f>
        <v>CHP</v>
      </c>
      <c r="F2132" s="206">
        <v>128.47999999999999</v>
      </c>
      <c r="G2132" s="194">
        <f>VLOOKUP(B2132,SERVIÇOS_SINAPI_12_14!$A$2:$H$5049,6,0)</f>
        <v>126.9</v>
      </c>
      <c r="H2132" s="189">
        <v>2.6499999999999999E-2</v>
      </c>
      <c r="I2132" s="184">
        <v>3.4</v>
      </c>
      <c r="J2132" s="194">
        <f t="shared" ref="J2132:J2134" si="31">H2132*G2132</f>
        <v>3.3628499999999999</v>
      </c>
    </row>
    <row r="2133" spans="1:11" ht="26.4">
      <c r="A2133" s="181"/>
      <c r="B2133" s="159">
        <v>84013</v>
      </c>
      <c r="C2133" s="196" t="str">
        <f>VLOOKUP(B2133,SERVIÇOS_SINAPI_12_14!$A$2:$H$5049,2,0)</f>
        <v>ESCAVADEIRA HIDRÁULICA SOBRE ESTEIRAS, CAÇAMBA 0,80 M3, PESO OPERACIONAL 17,8 T, POTÊNCIA LÍQUIDA 110 HP - CHI DIURNO. AF_10/2014</v>
      </c>
      <c r="D2133" s="166" t="s">
        <v>248</v>
      </c>
      <c r="E2133" s="189" t="str">
        <f>VLOOKUP(B2133,SERVIÇOS_SINAPI_12_14!$A$2:$H$5049,4,0)</f>
        <v>CHI</v>
      </c>
      <c r="F2133" s="167">
        <v>46.46</v>
      </c>
      <c r="G2133" s="194">
        <f>VLOOKUP(B2133,SERVIÇOS_SINAPI_12_14!$A$2:$H$5049,6,0)</f>
        <v>44.89</v>
      </c>
      <c r="H2133" s="189">
        <v>4.6800000000000001E-3</v>
      </c>
      <c r="I2133" s="139">
        <v>0.22</v>
      </c>
      <c r="J2133" s="194">
        <f t="shared" si="31"/>
        <v>0.2100852</v>
      </c>
    </row>
    <row r="2134" spans="1:11">
      <c r="A2134" s="181"/>
      <c r="B2134" s="145">
        <v>88316</v>
      </c>
      <c r="C2134" s="196" t="str">
        <f>VLOOKUP(B2134,SERVIÇOS_SINAPI_12_14!$A$2:$H$5049,2,0)</f>
        <v>SERVENTE COM ENCARGOS COMPLEMENTARES</v>
      </c>
      <c r="D2134" s="138" t="s">
        <v>246</v>
      </c>
      <c r="E2134" s="189" t="str">
        <f>VLOOKUP(B2134,SERVIÇOS_SINAPI_12_14!$A$2:$H$5049,4,0)</f>
        <v>H</v>
      </c>
      <c r="F2134" s="190">
        <v>12.14</v>
      </c>
      <c r="G2134" s="194">
        <f>VLOOKUP(B2134,SERVIÇOS_SINAPI_12_14!$A$2:$H$5049,6,0)</f>
        <v>11.02</v>
      </c>
      <c r="H2134" s="189">
        <v>6.2399999999999997E-2</v>
      </c>
      <c r="I2134" s="190">
        <v>0.76</v>
      </c>
      <c r="J2134" s="194">
        <f t="shared" si="31"/>
        <v>0.68764799999999993</v>
      </c>
    </row>
    <row r="2135" spans="1:11">
      <c r="B2135" s="127"/>
      <c r="C2135" s="128"/>
      <c r="D2135" s="127"/>
      <c r="E2135" s="127"/>
      <c r="F2135" s="129"/>
      <c r="G2135" s="129"/>
      <c r="H2135" s="127"/>
      <c r="I2135" s="130"/>
    </row>
    <row r="2136" spans="1:11" ht="39.6" hidden="1">
      <c r="A2136" s="111" t="e">
        <f>COUNTIF(#REF!,'CPU (2)'!B2136)</f>
        <v>#REF!</v>
      </c>
      <c r="B2136" s="131" t="s">
        <v>2850</v>
      </c>
      <c r="C2136" s="132" t="s">
        <v>2851</v>
      </c>
      <c r="D2136" s="131" t="s">
        <v>270</v>
      </c>
      <c r="E2136" s="131" t="s">
        <v>519</v>
      </c>
      <c r="F2136" s="133">
        <v>3.47</v>
      </c>
      <c r="G2136" s="133">
        <v>3.39</v>
      </c>
      <c r="H2136" s="131" t="s">
        <v>493</v>
      </c>
      <c r="I2136" s="134">
        <v>41974</v>
      </c>
    </row>
    <row r="2137" spans="1:11" ht="26.4" hidden="1">
      <c r="A2137" s="111" t="e">
        <f>COUNTIF(#REF!,'CPU (2)'!B2137)</f>
        <v>#REF!</v>
      </c>
      <c r="B2137" s="127" t="s">
        <v>2852</v>
      </c>
      <c r="C2137" s="128" t="s">
        <v>2853</v>
      </c>
      <c r="D2137" s="127" t="s">
        <v>270</v>
      </c>
      <c r="E2137" s="127" t="s">
        <v>519</v>
      </c>
      <c r="F2137" s="129">
        <v>5.64</v>
      </c>
      <c r="G2137" s="129">
        <v>5.46</v>
      </c>
      <c r="H2137" s="127" t="s">
        <v>493</v>
      </c>
      <c r="I2137" s="130">
        <v>41974</v>
      </c>
    </row>
    <row r="2138" spans="1:11" ht="26.4" hidden="1">
      <c r="A2138" s="111" t="e">
        <f>COUNTIF(#REF!,'CPU (2)'!B2138)</f>
        <v>#REF!</v>
      </c>
      <c r="B2138" s="131">
        <v>7011</v>
      </c>
      <c r="C2138" s="132" t="s">
        <v>2854</v>
      </c>
      <c r="D2138" s="131" t="s">
        <v>270</v>
      </c>
      <c r="E2138" s="131" t="s">
        <v>207</v>
      </c>
      <c r="F2138" s="133">
        <v>4.37</v>
      </c>
      <c r="G2138" s="133">
        <v>3.96</v>
      </c>
      <c r="H2138" s="131" t="s">
        <v>493</v>
      </c>
      <c r="I2138" s="134">
        <v>41974</v>
      </c>
    </row>
    <row r="2139" spans="1:11" ht="39.6" hidden="1">
      <c r="A2139" s="111" t="e">
        <f>COUNTIF(#REF!,'CPU (2)'!B2139)</f>
        <v>#REF!</v>
      </c>
      <c r="B2139" s="127" t="s">
        <v>2855</v>
      </c>
      <c r="C2139" s="128" t="s">
        <v>2856</v>
      </c>
      <c r="D2139" s="127" t="s">
        <v>270</v>
      </c>
      <c r="E2139" s="127" t="s">
        <v>519</v>
      </c>
      <c r="F2139" s="129">
        <v>2.99</v>
      </c>
      <c r="G2139" s="129">
        <v>2.94</v>
      </c>
      <c r="H2139" s="127" t="s">
        <v>493</v>
      </c>
      <c r="I2139" s="130">
        <v>41974</v>
      </c>
    </row>
    <row r="2140" spans="1:11" hidden="1">
      <c r="A2140" s="111" t="e">
        <f>COUNTIF(#REF!,'CPU (2)'!B2140)</f>
        <v>#REF!</v>
      </c>
      <c r="B2140" s="131" t="s">
        <v>2857</v>
      </c>
      <c r="C2140" s="132" t="s">
        <v>2858</v>
      </c>
      <c r="D2140" s="131" t="s">
        <v>270</v>
      </c>
      <c r="E2140" s="131" t="s">
        <v>519</v>
      </c>
      <c r="F2140" s="133">
        <v>1.6</v>
      </c>
      <c r="G2140" s="133">
        <v>1.59</v>
      </c>
      <c r="H2140" s="131" t="s">
        <v>493</v>
      </c>
      <c r="I2140" s="134">
        <v>41974</v>
      </c>
    </row>
    <row r="2141" spans="1:11" ht="26.4" hidden="1">
      <c r="A2141" s="111" t="e">
        <f>COUNTIF(#REF!,'CPU (2)'!B2141)</f>
        <v>#REF!</v>
      </c>
      <c r="B2141" s="127" t="s">
        <v>2859</v>
      </c>
      <c r="C2141" s="128" t="s">
        <v>2860</v>
      </c>
      <c r="D2141" s="127" t="s">
        <v>270</v>
      </c>
      <c r="E2141" s="127" t="s">
        <v>519</v>
      </c>
      <c r="F2141" s="129">
        <v>3.1</v>
      </c>
      <c r="G2141" s="129">
        <v>3.07</v>
      </c>
      <c r="H2141" s="127" t="s">
        <v>493</v>
      </c>
      <c r="I2141" s="130">
        <v>41974</v>
      </c>
    </row>
    <row r="2142" spans="1:11" hidden="1">
      <c r="A2142" s="111" t="e">
        <f>COUNTIF(#REF!,'CPU (2)'!B2142)</f>
        <v>#REF!</v>
      </c>
      <c r="B2142" s="131">
        <v>79477</v>
      </c>
      <c r="C2142" s="132" t="s">
        <v>2861</v>
      </c>
      <c r="D2142" s="131" t="s">
        <v>270</v>
      </c>
      <c r="E2142" s="131" t="s">
        <v>519</v>
      </c>
      <c r="F2142" s="133">
        <v>278.41000000000003</v>
      </c>
      <c r="G2142" s="133">
        <v>252.33</v>
      </c>
      <c r="H2142" s="131" t="s">
        <v>493</v>
      </c>
      <c r="I2142" s="134">
        <v>41974</v>
      </c>
    </row>
    <row r="2143" spans="1:11" ht="26.4" hidden="1">
      <c r="A2143" s="111" t="e">
        <f>COUNTIF(#REF!,'CPU (2)'!B2143)</f>
        <v>#REF!</v>
      </c>
      <c r="B2143" s="127">
        <v>78018</v>
      </c>
      <c r="C2143" s="128" t="s">
        <v>2862</v>
      </c>
      <c r="D2143" s="127" t="s">
        <v>270</v>
      </c>
      <c r="E2143" s="127" t="s">
        <v>519</v>
      </c>
      <c r="F2143" s="129">
        <v>29.14</v>
      </c>
      <c r="G2143" s="129">
        <v>26.45</v>
      </c>
      <c r="H2143" s="127" t="s">
        <v>493</v>
      </c>
      <c r="I2143" s="130">
        <v>41974</v>
      </c>
    </row>
    <row r="2144" spans="1:11">
      <c r="B2144" s="127"/>
      <c r="C2144" s="128"/>
      <c r="D2144" s="127"/>
      <c r="E2144" s="127"/>
      <c r="F2144" s="129"/>
      <c r="G2144" s="129"/>
      <c r="H2144" s="127"/>
      <c r="I2144" s="130"/>
    </row>
    <row r="2145" spans="1:11" ht="26.4">
      <c r="A2145" s="111" t="e">
        <f>COUNTIF(#REF!,'CPU (2)'!B2145)</f>
        <v>#REF!</v>
      </c>
      <c r="B2145" s="148">
        <v>79478</v>
      </c>
      <c r="C2145" s="149" t="s">
        <v>524</v>
      </c>
      <c r="D2145" s="148" t="s">
        <v>270</v>
      </c>
      <c r="E2145" s="148" t="s">
        <v>519</v>
      </c>
      <c r="F2145" s="150">
        <v>35.57</v>
      </c>
      <c r="G2145" s="150">
        <v>32.29</v>
      </c>
      <c r="H2145" s="148" t="s">
        <v>493</v>
      </c>
      <c r="I2145" s="151">
        <v>41974</v>
      </c>
      <c r="J2145" s="163">
        <f>SUM(J2147)</f>
        <v>32.288600000000002</v>
      </c>
      <c r="K2145" s="164">
        <f>J2145-G2145</f>
        <v>-1.3999999999967372E-3</v>
      </c>
    </row>
    <row r="2146" spans="1:11" s="3" customFormat="1" ht="27.75" customHeight="1">
      <c r="A2146" s="111"/>
      <c r="B2146" s="113" t="s">
        <v>268</v>
      </c>
      <c r="C2146" s="113" t="s">
        <v>5</v>
      </c>
      <c r="D2146" s="113" t="s">
        <v>223</v>
      </c>
      <c r="E2146" s="113" t="s">
        <v>266</v>
      </c>
      <c r="F2146" s="113" t="s">
        <v>494</v>
      </c>
      <c r="G2146" s="113" t="s">
        <v>495</v>
      </c>
      <c r="H2146" s="113" t="s">
        <v>496</v>
      </c>
      <c r="I2146" s="113" t="s">
        <v>497</v>
      </c>
      <c r="J2146" s="113" t="s">
        <v>498</v>
      </c>
    </row>
    <row r="2147" spans="1:11">
      <c r="B2147" s="145">
        <v>88316</v>
      </c>
      <c r="C2147" s="196" t="str">
        <f>VLOOKUP(B2147,SERVIÇOS_SINAPI_12_14!$A$2:$H$5049,2,0)</f>
        <v>SERVENTE COM ENCARGOS COMPLEMENTARES</v>
      </c>
      <c r="D2147" s="189" t="s">
        <v>246</v>
      </c>
      <c r="E2147" s="189" t="str">
        <f>VLOOKUP(B2147,SERVIÇOS_SINAPI_12_14!$A$2:$H$5049,4,0)</f>
        <v>H</v>
      </c>
      <c r="F2147" s="194">
        <v>12.14</v>
      </c>
      <c r="G2147" s="194">
        <f>VLOOKUP(B2147,SERVIÇOS_SINAPI_12_14!$A$2:$H$5049,6,0)</f>
        <v>11.02</v>
      </c>
      <c r="H2147" s="189">
        <v>2.93</v>
      </c>
      <c r="I2147" s="194">
        <v>35.57</v>
      </c>
      <c r="J2147" s="194">
        <f t="shared" ref="J2147" si="32">H2147*G2147</f>
        <v>32.288600000000002</v>
      </c>
    </row>
    <row r="2148" spans="1:11">
      <c r="B2148" s="131"/>
      <c r="C2148" s="132"/>
      <c r="D2148" s="131"/>
      <c r="E2148" s="131"/>
      <c r="F2148" s="133"/>
      <c r="G2148" s="133"/>
      <c r="H2148" s="131"/>
      <c r="I2148" s="134"/>
    </row>
    <row r="2149" spans="1:11">
      <c r="B2149" s="131"/>
      <c r="C2149" s="132"/>
      <c r="D2149" s="131"/>
      <c r="E2149" s="131"/>
      <c r="F2149" s="133"/>
      <c r="G2149" s="133"/>
      <c r="H2149" s="131"/>
      <c r="I2149" s="134"/>
    </row>
    <row r="2150" spans="1:11" ht="26.4" hidden="1">
      <c r="A2150" s="111" t="e">
        <f>COUNTIF(#REF!,'CPU (2)'!B2150)</f>
        <v>#REF!</v>
      </c>
      <c r="B2150" s="127">
        <v>79475</v>
      </c>
      <c r="C2150" s="128" t="s">
        <v>2863</v>
      </c>
      <c r="D2150" s="127" t="s">
        <v>271</v>
      </c>
      <c r="E2150" s="127" t="s">
        <v>519</v>
      </c>
      <c r="F2150" s="129">
        <v>308.3</v>
      </c>
      <c r="G2150" s="129">
        <v>277.14</v>
      </c>
      <c r="H2150" s="127" t="s">
        <v>493</v>
      </c>
      <c r="I2150" s="130">
        <v>41974</v>
      </c>
    </row>
    <row r="2151" spans="1:11" ht="26.4" hidden="1">
      <c r="A2151" s="111" t="e">
        <f>COUNTIF(#REF!,'CPU (2)'!B2151)</f>
        <v>#REF!</v>
      </c>
      <c r="B2151" s="131" t="s">
        <v>2864</v>
      </c>
      <c r="C2151" s="132" t="s">
        <v>2865</v>
      </c>
      <c r="D2151" s="131" t="s">
        <v>270</v>
      </c>
      <c r="E2151" s="131" t="s">
        <v>519</v>
      </c>
      <c r="F2151" s="133">
        <v>58.27</v>
      </c>
      <c r="G2151" s="133">
        <v>52.91</v>
      </c>
      <c r="H2151" s="131" t="s">
        <v>493</v>
      </c>
      <c r="I2151" s="134">
        <v>41974</v>
      </c>
    </row>
    <row r="2152" spans="1:11" ht="26.4" hidden="1">
      <c r="A2152" s="111" t="e">
        <f>COUNTIF(#REF!,'CPU (2)'!B2152)</f>
        <v>#REF!</v>
      </c>
      <c r="B2152" s="127" t="s">
        <v>2866</v>
      </c>
      <c r="C2152" s="128" t="s">
        <v>2867</v>
      </c>
      <c r="D2152" s="127" t="s">
        <v>270</v>
      </c>
      <c r="E2152" s="127" t="s">
        <v>519</v>
      </c>
      <c r="F2152" s="129">
        <v>67.98</v>
      </c>
      <c r="G2152" s="129">
        <v>61.72</v>
      </c>
      <c r="H2152" s="127" t="s">
        <v>493</v>
      </c>
      <c r="I2152" s="130">
        <v>41974</v>
      </c>
    </row>
    <row r="2153" spans="1:11" ht="26.4" hidden="1">
      <c r="A2153" s="111" t="e">
        <f>COUNTIF(#REF!,'CPU (2)'!B2153)</f>
        <v>#REF!</v>
      </c>
      <c r="B2153" s="131" t="s">
        <v>2868</v>
      </c>
      <c r="C2153" s="132" t="s">
        <v>2869</v>
      </c>
      <c r="D2153" s="131" t="s">
        <v>270</v>
      </c>
      <c r="E2153" s="131" t="s">
        <v>519</v>
      </c>
      <c r="F2153" s="133">
        <v>109.26</v>
      </c>
      <c r="G2153" s="133">
        <v>99.2</v>
      </c>
      <c r="H2153" s="131" t="s">
        <v>493</v>
      </c>
      <c r="I2153" s="134">
        <v>41974</v>
      </c>
    </row>
    <row r="2154" spans="1:11" ht="26.4" hidden="1">
      <c r="A2154" s="111" t="e">
        <f>COUNTIF(#REF!,'CPU (2)'!B2154)</f>
        <v>#REF!</v>
      </c>
      <c r="B2154" s="127" t="s">
        <v>2870</v>
      </c>
      <c r="C2154" s="128" t="s">
        <v>2871</v>
      </c>
      <c r="D2154" s="127" t="s">
        <v>270</v>
      </c>
      <c r="E2154" s="127" t="s">
        <v>519</v>
      </c>
      <c r="F2154" s="129">
        <v>133.54</v>
      </c>
      <c r="G2154" s="129">
        <v>121.25</v>
      </c>
      <c r="H2154" s="127" t="s">
        <v>493</v>
      </c>
      <c r="I2154" s="130">
        <v>41974</v>
      </c>
    </row>
    <row r="2155" spans="1:11" ht="39.6" hidden="1">
      <c r="A2155" s="111" t="e">
        <f>COUNTIF(#REF!,'CPU (2)'!B2155)</f>
        <v>#REF!</v>
      </c>
      <c r="B2155" s="131" t="s">
        <v>2872</v>
      </c>
      <c r="C2155" s="132" t="s">
        <v>2873</v>
      </c>
      <c r="D2155" s="131" t="s">
        <v>270</v>
      </c>
      <c r="E2155" s="131" t="s">
        <v>519</v>
      </c>
      <c r="F2155" s="133">
        <v>157.82</v>
      </c>
      <c r="G2155" s="133">
        <v>143.29</v>
      </c>
      <c r="H2155" s="131" t="s">
        <v>493</v>
      </c>
      <c r="I2155" s="134">
        <v>41974</v>
      </c>
    </row>
    <row r="2156" spans="1:11" ht="26.4" hidden="1">
      <c r="A2156" s="111" t="e">
        <f>COUNTIF(#REF!,'CPU (2)'!B2156)</f>
        <v>#REF!</v>
      </c>
      <c r="B2156" s="127" t="s">
        <v>2874</v>
      </c>
      <c r="C2156" s="128" t="s">
        <v>2875</v>
      </c>
      <c r="D2156" s="127" t="s">
        <v>270</v>
      </c>
      <c r="E2156" s="127" t="s">
        <v>519</v>
      </c>
      <c r="F2156" s="129">
        <v>66.77</v>
      </c>
      <c r="G2156" s="129">
        <v>60.62</v>
      </c>
      <c r="H2156" s="127" t="s">
        <v>493</v>
      </c>
      <c r="I2156" s="130">
        <v>41974</v>
      </c>
    </row>
    <row r="2157" spans="1:11" ht="26.4" hidden="1">
      <c r="A2157" s="111" t="e">
        <f>COUNTIF(#REF!,'CPU (2)'!B2157)</f>
        <v>#REF!</v>
      </c>
      <c r="B2157" s="131" t="s">
        <v>2876</v>
      </c>
      <c r="C2157" s="132" t="s">
        <v>2877</v>
      </c>
      <c r="D2157" s="131" t="s">
        <v>270</v>
      </c>
      <c r="E2157" s="131" t="s">
        <v>519</v>
      </c>
      <c r="F2157" s="133">
        <v>121.4</v>
      </c>
      <c r="G2157" s="133">
        <v>110.22</v>
      </c>
      <c r="H2157" s="131" t="s">
        <v>493</v>
      </c>
      <c r="I2157" s="134">
        <v>41974</v>
      </c>
    </row>
    <row r="2158" spans="1:11">
      <c r="B2158" s="131"/>
      <c r="C2158" s="132"/>
      <c r="D2158" s="131"/>
      <c r="E2158" s="131"/>
      <c r="F2158" s="133"/>
      <c r="G2158" s="133"/>
      <c r="H2158" s="131"/>
      <c r="I2158" s="134"/>
    </row>
    <row r="2159" spans="1:11" ht="26.4">
      <c r="A2159" s="111" t="e">
        <f>COUNTIF(#REF!,'CPU (2)'!B2159)</f>
        <v>#REF!</v>
      </c>
      <c r="B2159" s="148" t="s">
        <v>650</v>
      </c>
      <c r="C2159" s="149" t="s">
        <v>651</v>
      </c>
      <c r="D2159" s="148" t="s">
        <v>270</v>
      </c>
      <c r="E2159" s="148" t="s">
        <v>519</v>
      </c>
      <c r="F2159" s="150">
        <v>42.49</v>
      </c>
      <c r="G2159" s="150">
        <v>38.58</v>
      </c>
      <c r="H2159" s="148" t="s">
        <v>493</v>
      </c>
      <c r="I2159" s="151">
        <v>41974</v>
      </c>
      <c r="J2159" s="163">
        <f>SUM(J2161)</f>
        <v>38.581019999999995</v>
      </c>
      <c r="K2159" s="164">
        <f>J2159-G2159</f>
        <v>1.0199999999969123E-3</v>
      </c>
    </row>
    <row r="2160" spans="1:11" s="3" customFormat="1" ht="27.75" customHeight="1">
      <c r="A2160" s="111"/>
      <c r="B2160" s="113" t="s">
        <v>268</v>
      </c>
      <c r="C2160" s="113" t="s">
        <v>5</v>
      </c>
      <c r="D2160" s="113" t="s">
        <v>223</v>
      </c>
      <c r="E2160" s="113" t="s">
        <v>266</v>
      </c>
      <c r="F2160" s="113" t="s">
        <v>494</v>
      </c>
      <c r="G2160" s="113" t="s">
        <v>495</v>
      </c>
      <c r="H2160" s="113" t="s">
        <v>496</v>
      </c>
      <c r="I2160" s="113" t="s">
        <v>497</v>
      </c>
      <c r="J2160" s="113" t="s">
        <v>498</v>
      </c>
    </row>
    <row r="2161" spans="1:10">
      <c r="B2161" s="145">
        <v>88316</v>
      </c>
      <c r="C2161" s="196" t="str">
        <f>VLOOKUP(B2161,SERVIÇOS_SINAPI_12_14!$A$2:$H$5049,2,0)</f>
        <v>SERVENTE COM ENCARGOS COMPLEMENTARES</v>
      </c>
      <c r="D2161" s="189" t="s">
        <v>246</v>
      </c>
      <c r="E2161" s="189" t="str">
        <f>VLOOKUP(B2161,SERVIÇOS_SINAPI_12_14!$A$2:$H$5049,4,0)</f>
        <v>H</v>
      </c>
      <c r="F2161" s="194">
        <v>12.14</v>
      </c>
      <c r="G2161" s="194">
        <f>VLOOKUP(B2161,SERVIÇOS_SINAPI_12_14!$A$2:$H$5049,6,0)</f>
        <v>11.02</v>
      </c>
      <c r="H2161" s="208">
        <v>3.5009999999999999</v>
      </c>
      <c r="I2161" s="194">
        <v>42.49</v>
      </c>
      <c r="J2161" s="194">
        <f t="shared" ref="J2161" si="33">H2161*G2161</f>
        <v>38.581019999999995</v>
      </c>
    </row>
    <row r="2162" spans="1:10">
      <c r="B2162" s="127"/>
      <c r="C2162" s="128"/>
      <c r="D2162" s="127"/>
      <c r="E2162" s="127"/>
      <c r="F2162" s="129"/>
      <c r="G2162" s="129"/>
      <c r="H2162" s="127"/>
      <c r="I2162" s="130"/>
    </row>
    <row r="2163" spans="1:10">
      <c r="B2163" s="127"/>
      <c r="C2163" s="128"/>
      <c r="D2163" s="127"/>
      <c r="E2163" s="127"/>
      <c r="F2163" s="129"/>
      <c r="G2163" s="129"/>
      <c r="H2163" s="127"/>
      <c r="I2163" s="130"/>
    </row>
    <row r="2164" spans="1:10" ht="26.4" hidden="1">
      <c r="A2164" s="111" t="e">
        <f>COUNTIF(#REF!,'CPU (2)'!B2164)</f>
        <v>#REF!</v>
      </c>
      <c r="B2164" s="131" t="s">
        <v>2878</v>
      </c>
      <c r="C2164" s="132" t="s">
        <v>2879</v>
      </c>
      <c r="D2164" s="131" t="s">
        <v>270</v>
      </c>
      <c r="E2164" s="131" t="s">
        <v>519</v>
      </c>
      <c r="F2164" s="133">
        <v>54.63</v>
      </c>
      <c r="G2164" s="133">
        <v>49.6</v>
      </c>
      <c r="H2164" s="131" t="s">
        <v>493</v>
      </c>
      <c r="I2164" s="134">
        <v>41974</v>
      </c>
    </row>
    <row r="2165" spans="1:10" ht="26.4" hidden="1">
      <c r="A2165" s="111" t="e">
        <f>COUNTIF(#REF!,'CPU (2)'!B2165)</f>
        <v>#REF!</v>
      </c>
      <c r="B2165" s="127" t="s">
        <v>2880</v>
      </c>
      <c r="C2165" s="128" t="s">
        <v>2881</v>
      </c>
      <c r="D2165" s="127" t="s">
        <v>270</v>
      </c>
      <c r="E2165" s="127" t="s">
        <v>519</v>
      </c>
      <c r="F2165" s="129">
        <v>72.84</v>
      </c>
      <c r="G2165" s="129">
        <v>66.13</v>
      </c>
      <c r="H2165" s="127" t="s">
        <v>493</v>
      </c>
      <c r="I2165" s="130">
        <v>41974</v>
      </c>
    </row>
    <row r="2166" spans="1:10" ht="26.4" hidden="1">
      <c r="A2166" s="111" t="e">
        <f>COUNTIF(#REF!,'CPU (2)'!B2166)</f>
        <v>#REF!</v>
      </c>
      <c r="B2166" s="131" t="s">
        <v>2882</v>
      </c>
      <c r="C2166" s="132" t="s">
        <v>2883</v>
      </c>
      <c r="D2166" s="131" t="s">
        <v>270</v>
      </c>
      <c r="E2166" s="131" t="s">
        <v>519</v>
      </c>
      <c r="F2166" s="133">
        <v>121.4</v>
      </c>
      <c r="G2166" s="133">
        <v>110.22</v>
      </c>
      <c r="H2166" s="131" t="s">
        <v>493</v>
      </c>
      <c r="I2166" s="134">
        <v>41974</v>
      </c>
    </row>
    <row r="2167" spans="1:10" hidden="1">
      <c r="A2167" s="111" t="e">
        <f>COUNTIF(#REF!,'CPU (2)'!B2167)</f>
        <v>#REF!</v>
      </c>
      <c r="B2167" s="127">
        <v>83339</v>
      </c>
      <c r="C2167" s="128" t="s">
        <v>2884</v>
      </c>
      <c r="D2167" s="127" t="s">
        <v>270</v>
      </c>
      <c r="E2167" s="127" t="s">
        <v>519</v>
      </c>
      <c r="F2167" s="129">
        <v>45.53</v>
      </c>
      <c r="G2167" s="129">
        <v>41.33</v>
      </c>
      <c r="H2167" s="127" t="s">
        <v>493</v>
      </c>
      <c r="I2167" s="130">
        <v>41974</v>
      </c>
    </row>
    <row r="2168" spans="1:10" ht="26.4" hidden="1">
      <c r="A2168" s="111" t="e">
        <f>COUNTIF(#REF!,'CPU (2)'!B2168)</f>
        <v>#REF!</v>
      </c>
      <c r="B2168" s="131">
        <v>83340</v>
      </c>
      <c r="C2168" s="132" t="s">
        <v>2885</v>
      </c>
      <c r="D2168" s="131" t="s">
        <v>270</v>
      </c>
      <c r="E2168" s="131" t="s">
        <v>519</v>
      </c>
      <c r="F2168" s="133">
        <v>60.7</v>
      </c>
      <c r="G2168" s="133">
        <v>55.11</v>
      </c>
      <c r="H2168" s="131" t="s">
        <v>493</v>
      </c>
      <c r="I2168" s="134">
        <v>41974</v>
      </c>
    </row>
    <row r="2169" spans="1:10" ht="26.4" hidden="1">
      <c r="A2169" s="111" t="e">
        <f>COUNTIF(#REF!,'CPU (2)'!B2169)</f>
        <v>#REF!</v>
      </c>
      <c r="B2169" s="127">
        <v>83337</v>
      </c>
      <c r="C2169" s="128" t="s">
        <v>2886</v>
      </c>
      <c r="D2169" s="127" t="s">
        <v>270</v>
      </c>
      <c r="E2169" s="127" t="s">
        <v>519</v>
      </c>
      <c r="F2169" s="129">
        <v>84.98</v>
      </c>
      <c r="G2169" s="129">
        <v>77.16</v>
      </c>
      <c r="H2169" s="127" t="s">
        <v>493</v>
      </c>
      <c r="I2169" s="130">
        <v>41974</v>
      </c>
    </row>
    <row r="2170" spans="1:10" ht="26.4" hidden="1">
      <c r="A2170" s="111" t="e">
        <f>COUNTIF(#REF!,'CPU (2)'!B2170)</f>
        <v>#REF!</v>
      </c>
      <c r="B2170" s="131">
        <v>73447</v>
      </c>
      <c r="C2170" s="132" t="s">
        <v>2887</v>
      </c>
      <c r="D2170" s="131" t="s">
        <v>248</v>
      </c>
      <c r="E2170" s="131" t="s">
        <v>519</v>
      </c>
      <c r="F2170" s="133">
        <v>41.88</v>
      </c>
      <c r="G2170" s="133">
        <v>38.020000000000003</v>
      </c>
      <c r="H2170" s="131" t="s">
        <v>493</v>
      </c>
      <c r="I2170" s="134">
        <v>41974</v>
      </c>
    </row>
    <row r="2171" spans="1:10" ht="26.4" hidden="1">
      <c r="A2171" s="111" t="e">
        <f>COUNTIF(#REF!,'CPU (2)'!B2171)</f>
        <v>#REF!</v>
      </c>
      <c r="B2171" s="127">
        <v>73481</v>
      </c>
      <c r="C2171" s="128" t="s">
        <v>2888</v>
      </c>
      <c r="D2171" s="127" t="s">
        <v>248</v>
      </c>
      <c r="E2171" s="127" t="s">
        <v>519</v>
      </c>
      <c r="F2171" s="129">
        <v>30.96</v>
      </c>
      <c r="G2171" s="129">
        <v>28.1</v>
      </c>
      <c r="H2171" s="127" t="s">
        <v>493</v>
      </c>
      <c r="I2171" s="130">
        <v>41974</v>
      </c>
    </row>
    <row r="2172" spans="1:10" hidden="1">
      <c r="A2172" s="111" t="e">
        <f>COUNTIF(#REF!,'CPU (2)'!B2172)</f>
        <v>#REF!</v>
      </c>
      <c r="B2172" s="131" t="s">
        <v>2889</v>
      </c>
      <c r="C2172" s="132" t="s">
        <v>2890</v>
      </c>
      <c r="D2172" s="131" t="s">
        <v>270</v>
      </c>
      <c r="E2172" s="131" t="s">
        <v>519</v>
      </c>
      <c r="F2172" s="133">
        <v>38.85</v>
      </c>
      <c r="G2172" s="133">
        <v>35.270000000000003</v>
      </c>
      <c r="H2172" s="131" t="s">
        <v>493</v>
      </c>
      <c r="I2172" s="134">
        <v>41974</v>
      </c>
    </row>
    <row r="2173" spans="1:10" hidden="1">
      <c r="A2173" s="111" t="e">
        <f>COUNTIF(#REF!,'CPU (2)'!B2173)</f>
        <v>#REF!</v>
      </c>
      <c r="B2173" s="127" t="s">
        <v>2891</v>
      </c>
      <c r="C2173" s="128" t="s">
        <v>2892</v>
      </c>
      <c r="D2173" s="127" t="s">
        <v>270</v>
      </c>
      <c r="E2173" s="127" t="s">
        <v>519</v>
      </c>
      <c r="F2173" s="129">
        <v>24.28</v>
      </c>
      <c r="G2173" s="129">
        <v>22.04</v>
      </c>
      <c r="H2173" s="127" t="s">
        <v>493</v>
      </c>
      <c r="I2173" s="130">
        <v>41974</v>
      </c>
    </row>
    <row r="2174" spans="1:10" hidden="1">
      <c r="A2174" s="111" t="e">
        <f>COUNTIF(#REF!,'CPU (2)'!B2174)</f>
        <v>#REF!</v>
      </c>
      <c r="B2174" s="131" t="s">
        <v>2893</v>
      </c>
      <c r="C2174" s="132" t="s">
        <v>2894</v>
      </c>
      <c r="D2174" s="131" t="s">
        <v>270</v>
      </c>
      <c r="E2174" s="131" t="s">
        <v>519</v>
      </c>
      <c r="F2174" s="133">
        <v>15.78</v>
      </c>
      <c r="G2174" s="133">
        <v>14.32</v>
      </c>
      <c r="H2174" s="131" t="s">
        <v>493</v>
      </c>
      <c r="I2174" s="134">
        <v>41974</v>
      </c>
    </row>
    <row r="2175" spans="1:10" hidden="1">
      <c r="A2175" s="111" t="e">
        <f>COUNTIF(#REF!,'CPU (2)'!B2175)</f>
        <v>#REF!</v>
      </c>
      <c r="B2175" s="127" t="s">
        <v>2895</v>
      </c>
      <c r="C2175" s="128" t="s">
        <v>2896</v>
      </c>
      <c r="D2175" s="127" t="s">
        <v>270</v>
      </c>
      <c r="E2175" s="127" t="s">
        <v>519</v>
      </c>
      <c r="F2175" s="129">
        <v>255.63</v>
      </c>
      <c r="G2175" s="129">
        <v>233.04</v>
      </c>
      <c r="H2175" s="127" t="s">
        <v>493</v>
      </c>
      <c r="I2175" s="130">
        <v>41974</v>
      </c>
    </row>
    <row r="2176" spans="1:10" ht="26.4" hidden="1">
      <c r="A2176" s="111" t="e">
        <f>COUNTIF(#REF!,'CPU (2)'!B2176)</f>
        <v>#REF!</v>
      </c>
      <c r="B2176" s="131" t="s">
        <v>2897</v>
      </c>
      <c r="C2176" s="132" t="s">
        <v>2898</v>
      </c>
      <c r="D2176" s="131" t="s">
        <v>270</v>
      </c>
      <c r="E2176" s="131" t="s">
        <v>519</v>
      </c>
      <c r="F2176" s="133">
        <v>182.1</v>
      </c>
      <c r="G2176" s="133">
        <v>165.34</v>
      </c>
      <c r="H2176" s="131" t="s">
        <v>493</v>
      </c>
      <c r="I2176" s="134">
        <v>41974</v>
      </c>
    </row>
    <row r="2177" spans="1:9" ht="26.4" hidden="1">
      <c r="A2177" s="111" t="e">
        <f>COUNTIF(#REF!,'CPU (2)'!B2177)</f>
        <v>#REF!</v>
      </c>
      <c r="B2177" s="127" t="s">
        <v>2899</v>
      </c>
      <c r="C2177" s="128" t="s">
        <v>2900</v>
      </c>
      <c r="D2177" s="127" t="s">
        <v>270</v>
      </c>
      <c r="E2177" s="127" t="s">
        <v>519</v>
      </c>
      <c r="F2177" s="129">
        <v>76.849999999999994</v>
      </c>
      <c r="G2177" s="129">
        <v>69.77</v>
      </c>
      <c r="H2177" s="127" t="s">
        <v>493</v>
      </c>
      <c r="I2177" s="130">
        <v>41974</v>
      </c>
    </row>
    <row r="2178" spans="1:9" ht="26.4" hidden="1">
      <c r="A2178" s="111" t="e">
        <f>COUNTIF(#REF!,'CPU (2)'!B2178)</f>
        <v>#REF!</v>
      </c>
      <c r="B2178" s="131" t="s">
        <v>2901</v>
      </c>
      <c r="C2178" s="132" t="s">
        <v>2902</v>
      </c>
      <c r="D2178" s="131" t="s">
        <v>270</v>
      </c>
      <c r="E2178" s="131" t="s">
        <v>519</v>
      </c>
      <c r="F2178" s="133">
        <v>139.61000000000001</v>
      </c>
      <c r="G2178" s="133">
        <v>126.76</v>
      </c>
      <c r="H2178" s="131" t="s">
        <v>493</v>
      </c>
      <c r="I2178" s="134">
        <v>41974</v>
      </c>
    </row>
    <row r="2179" spans="1:9" ht="39.6" hidden="1">
      <c r="A2179" s="111" t="e">
        <f>COUNTIF(#REF!,'CPU (2)'!B2179)</f>
        <v>#REF!</v>
      </c>
      <c r="B2179" s="127" t="s">
        <v>2903</v>
      </c>
      <c r="C2179" s="128" t="s">
        <v>2904</v>
      </c>
      <c r="D2179" s="127" t="s">
        <v>270</v>
      </c>
      <c r="E2179" s="127" t="s">
        <v>519</v>
      </c>
      <c r="F2179" s="129">
        <v>50.99</v>
      </c>
      <c r="G2179" s="129">
        <v>46.29</v>
      </c>
      <c r="H2179" s="127" t="s">
        <v>493</v>
      </c>
      <c r="I2179" s="130">
        <v>41974</v>
      </c>
    </row>
    <row r="2180" spans="1:9" ht="39.6" hidden="1">
      <c r="A2180" s="111" t="e">
        <f>COUNTIF(#REF!,'CPU (2)'!B2180)</f>
        <v>#REF!</v>
      </c>
      <c r="B2180" s="131" t="s">
        <v>2905</v>
      </c>
      <c r="C2180" s="132" t="s">
        <v>2906</v>
      </c>
      <c r="D2180" s="131" t="s">
        <v>270</v>
      </c>
      <c r="E2180" s="131" t="s">
        <v>519</v>
      </c>
      <c r="F2180" s="133">
        <v>65.56</v>
      </c>
      <c r="G2180" s="133">
        <v>59.52</v>
      </c>
      <c r="H2180" s="131" t="s">
        <v>493</v>
      </c>
      <c r="I2180" s="134">
        <v>41974</v>
      </c>
    </row>
    <row r="2181" spans="1:9" ht="39.6" hidden="1">
      <c r="A2181" s="111" t="e">
        <f>COUNTIF(#REF!,'CPU (2)'!B2181)</f>
        <v>#REF!</v>
      </c>
      <c r="B2181" s="127" t="s">
        <v>2907</v>
      </c>
      <c r="C2181" s="128" t="s">
        <v>2908</v>
      </c>
      <c r="D2181" s="127" t="s">
        <v>270</v>
      </c>
      <c r="E2181" s="127" t="s">
        <v>519</v>
      </c>
      <c r="F2181" s="129">
        <v>87.41</v>
      </c>
      <c r="G2181" s="129">
        <v>79.36</v>
      </c>
      <c r="H2181" s="127" t="s">
        <v>493</v>
      </c>
      <c r="I2181" s="130">
        <v>41974</v>
      </c>
    </row>
    <row r="2182" spans="1:9" ht="26.4" hidden="1">
      <c r="A2182" s="111" t="e">
        <f>COUNTIF(#REF!,'CPU (2)'!B2182)</f>
        <v>#REF!</v>
      </c>
      <c r="B2182" s="131">
        <v>79479</v>
      </c>
      <c r="C2182" s="132" t="s">
        <v>2909</v>
      </c>
      <c r="D2182" s="131" t="s">
        <v>270</v>
      </c>
      <c r="E2182" s="131" t="s">
        <v>519</v>
      </c>
      <c r="F2182" s="133">
        <v>42.37</v>
      </c>
      <c r="G2182" s="133">
        <v>38.47</v>
      </c>
      <c r="H2182" s="131" t="s">
        <v>493</v>
      </c>
      <c r="I2182" s="134">
        <v>41974</v>
      </c>
    </row>
    <row r="2183" spans="1:9" ht="26.4" hidden="1">
      <c r="A2183" s="111" t="e">
        <f>COUNTIF(#REF!,'CPU (2)'!B2183)</f>
        <v>#REF!</v>
      </c>
      <c r="B2183" s="127">
        <v>79474</v>
      </c>
      <c r="C2183" s="128" t="s">
        <v>2910</v>
      </c>
      <c r="D2183" s="127" t="s">
        <v>270</v>
      </c>
      <c r="E2183" s="127" t="s">
        <v>519</v>
      </c>
      <c r="F2183" s="129">
        <v>49.17</v>
      </c>
      <c r="G2183" s="129">
        <v>44.64</v>
      </c>
      <c r="H2183" s="127" t="s">
        <v>493</v>
      </c>
      <c r="I2183" s="130">
        <v>41974</v>
      </c>
    </row>
    <row r="2184" spans="1:9" ht="39.6" hidden="1">
      <c r="A2184" s="111" t="e">
        <f>COUNTIF(#REF!,'CPU (2)'!B2184)</f>
        <v>#REF!</v>
      </c>
      <c r="B2184" s="131">
        <v>3070</v>
      </c>
      <c r="C2184" s="132" t="s">
        <v>2911</v>
      </c>
      <c r="D2184" s="131" t="s">
        <v>270</v>
      </c>
      <c r="E2184" s="131" t="s">
        <v>519</v>
      </c>
      <c r="F2184" s="133">
        <v>5.43</v>
      </c>
      <c r="G2184" s="133">
        <v>5.25</v>
      </c>
      <c r="H2184" s="131" t="s">
        <v>493</v>
      </c>
      <c r="I2184" s="134">
        <v>41974</v>
      </c>
    </row>
    <row r="2185" spans="1:9" ht="26.4" hidden="1">
      <c r="A2185" s="111" t="e">
        <f>COUNTIF(#REF!,'CPU (2)'!B2185)</f>
        <v>#REF!</v>
      </c>
      <c r="B2185" s="127">
        <v>3061</v>
      </c>
      <c r="C2185" s="128" t="s">
        <v>2912</v>
      </c>
      <c r="D2185" s="127" t="s">
        <v>270</v>
      </c>
      <c r="E2185" s="127" t="s">
        <v>519</v>
      </c>
      <c r="F2185" s="129">
        <v>4.66</v>
      </c>
      <c r="G2185" s="129">
        <v>4.51</v>
      </c>
      <c r="H2185" s="127" t="s">
        <v>493</v>
      </c>
      <c r="I2185" s="130">
        <v>41974</v>
      </c>
    </row>
    <row r="2186" spans="1:9" ht="39.6" hidden="1">
      <c r="A2186" s="111" t="e">
        <f>COUNTIF(#REF!,'CPU (2)'!B2186)</f>
        <v>#REF!</v>
      </c>
      <c r="B2186" s="131">
        <v>73430</v>
      </c>
      <c r="C2186" s="132" t="s">
        <v>2913</v>
      </c>
      <c r="D2186" s="131" t="s">
        <v>246</v>
      </c>
      <c r="E2186" s="131" t="s">
        <v>519</v>
      </c>
      <c r="F2186" s="133">
        <v>14.33</v>
      </c>
      <c r="G2186" s="133">
        <v>13.87</v>
      </c>
      <c r="H2186" s="131" t="s">
        <v>493</v>
      </c>
      <c r="I2186" s="134">
        <v>41974</v>
      </c>
    </row>
    <row r="2187" spans="1:9" ht="26.4" hidden="1">
      <c r="A2187" s="111" t="e">
        <f>COUNTIF(#REF!,'CPU (2)'!B2187)</f>
        <v>#REF!</v>
      </c>
      <c r="B2187" s="127">
        <v>3071</v>
      </c>
      <c r="C2187" s="128" t="s">
        <v>2914</v>
      </c>
      <c r="D2187" s="127" t="s">
        <v>270</v>
      </c>
      <c r="E2187" s="127" t="s">
        <v>519</v>
      </c>
      <c r="F2187" s="129">
        <v>6.84</v>
      </c>
      <c r="G2187" s="129">
        <v>6.62</v>
      </c>
      <c r="H2187" s="127" t="s">
        <v>493</v>
      </c>
      <c r="I2187" s="130">
        <v>41974</v>
      </c>
    </row>
    <row r="2188" spans="1:9" ht="39.6" hidden="1">
      <c r="A2188" s="111" t="e">
        <f>COUNTIF(#REF!,'CPU (2)'!B2188)</f>
        <v>#REF!</v>
      </c>
      <c r="B2188" s="131">
        <v>73413</v>
      </c>
      <c r="C2188" s="132" t="s">
        <v>2915</v>
      </c>
      <c r="D2188" s="131" t="s">
        <v>246</v>
      </c>
      <c r="E2188" s="131" t="s">
        <v>519</v>
      </c>
      <c r="F2188" s="133">
        <v>11.79</v>
      </c>
      <c r="G2188" s="133">
        <v>11.41</v>
      </c>
      <c r="H2188" s="131" t="s">
        <v>493</v>
      </c>
      <c r="I2188" s="134">
        <v>41974</v>
      </c>
    </row>
    <row r="2189" spans="1:9" ht="26.4" hidden="1">
      <c r="A2189" s="111" t="e">
        <f>COUNTIF(#REF!,'CPU (2)'!B2189)</f>
        <v>#REF!</v>
      </c>
      <c r="B2189" s="127">
        <v>79480</v>
      </c>
      <c r="C2189" s="128" t="s">
        <v>2916</v>
      </c>
      <c r="D2189" s="127" t="s">
        <v>270</v>
      </c>
      <c r="E2189" s="127" t="s">
        <v>519</v>
      </c>
      <c r="F2189" s="129">
        <v>2.7</v>
      </c>
      <c r="G2189" s="129">
        <v>2.69</v>
      </c>
      <c r="H2189" s="127" t="s">
        <v>493</v>
      </c>
      <c r="I2189" s="130">
        <v>41974</v>
      </c>
    </row>
    <row r="2190" spans="1:9" ht="26.4" hidden="1">
      <c r="A2190" s="111" t="e">
        <f>COUNTIF(#REF!,'CPU (2)'!B2190)</f>
        <v>#REF!</v>
      </c>
      <c r="B2190" s="131" t="s">
        <v>2917</v>
      </c>
      <c r="C2190" s="132" t="s">
        <v>2918</v>
      </c>
      <c r="D2190" s="131" t="s">
        <v>270</v>
      </c>
      <c r="E2190" s="131" t="s">
        <v>519</v>
      </c>
      <c r="F2190" s="133">
        <v>1.61</v>
      </c>
      <c r="G2190" s="133">
        <v>1.59</v>
      </c>
      <c r="H2190" s="131" t="s">
        <v>493</v>
      </c>
      <c r="I2190" s="134">
        <v>41974</v>
      </c>
    </row>
    <row r="2191" spans="1:9" ht="26.4" hidden="1">
      <c r="A2191" s="111" t="e">
        <f>COUNTIF(#REF!,'CPU (2)'!B2191)</f>
        <v>#REF!</v>
      </c>
      <c r="B2191" s="127">
        <v>72917</v>
      </c>
      <c r="C2191" s="128" t="s">
        <v>2919</v>
      </c>
      <c r="D2191" s="127" t="s">
        <v>270</v>
      </c>
      <c r="E2191" s="127" t="s">
        <v>519</v>
      </c>
      <c r="F2191" s="129">
        <v>10.91</v>
      </c>
      <c r="G2191" s="129">
        <v>10.63</v>
      </c>
      <c r="H2191" s="127" t="s">
        <v>493</v>
      </c>
      <c r="I2191" s="130">
        <v>41974</v>
      </c>
    </row>
    <row r="2192" spans="1:9" ht="26.4" hidden="1">
      <c r="A2192" s="111" t="e">
        <f>COUNTIF(#REF!,'CPU (2)'!B2192)</f>
        <v>#REF!</v>
      </c>
      <c r="B2192" s="131">
        <v>72918</v>
      </c>
      <c r="C2192" s="132" t="s">
        <v>2920</v>
      </c>
      <c r="D2192" s="131" t="s">
        <v>270</v>
      </c>
      <c r="E2192" s="131" t="s">
        <v>519</v>
      </c>
      <c r="F2192" s="133">
        <v>12.73</v>
      </c>
      <c r="G2192" s="133">
        <v>12.4</v>
      </c>
      <c r="H2192" s="131" t="s">
        <v>493</v>
      </c>
      <c r="I2192" s="134">
        <v>41974</v>
      </c>
    </row>
    <row r="2193" spans="1:9" ht="26.4" hidden="1">
      <c r="A2193" s="111" t="e">
        <f>COUNTIF(#REF!,'CPU (2)'!B2193)</f>
        <v>#REF!</v>
      </c>
      <c r="B2193" s="127">
        <v>72915</v>
      </c>
      <c r="C2193" s="128" t="s">
        <v>2921</v>
      </c>
      <c r="D2193" s="127" t="s">
        <v>270</v>
      </c>
      <c r="E2193" s="127" t="s">
        <v>519</v>
      </c>
      <c r="F2193" s="129">
        <v>9.5500000000000007</v>
      </c>
      <c r="G2193" s="129">
        <v>9.3000000000000007</v>
      </c>
      <c r="H2193" s="127" t="s">
        <v>493</v>
      </c>
      <c r="I2193" s="130">
        <v>41974</v>
      </c>
    </row>
    <row r="2194" spans="1:9" hidden="1">
      <c r="A2194" s="111" t="e">
        <f>COUNTIF(#REF!,'CPU (2)'!B2194)</f>
        <v>#REF!</v>
      </c>
      <c r="B2194" s="131">
        <v>83341</v>
      </c>
      <c r="C2194" s="132" t="s">
        <v>2922</v>
      </c>
      <c r="D2194" s="131" t="s">
        <v>270</v>
      </c>
      <c r="E2194" s="131" t="s">
        <v>519</v>
      </c>
      <c r="F2194" s="133">
        <v>7.65</v>
      </c>
      <c r="G2194" s="133">
        <v>7.53</v>
      </c>
      <c r="H2194" s="131" t="s">
        <v>493</v>
      </c>
      <c r="I2194" s="134">
        <v>41974</v>
      </c>
    </row>
    <row r="2195" spans="1:9" ht="26.4" hidden="1">
      <c r="A2195" s="111" t="e">
        <f>COUNTIF(#REF!,'CPU (2)'!B2195)</f>
        <v>#REF!</v>
      </c>
      <c r="B2195" s="127">
        <v>83342</v>
      </c>
      <c r="C2195" s="128" t="s">
        <v>2923</v>
      </c>
      <c r="D2195" s="127" t="s">
        <v>270</v>
      </c>
      <c r="E2195" s="127" t="s">
        <v>519</v>
      </c>
      <c r="F2195" s="129">
        <v>7.3</v>
      </c>
      <c r="G2195" s="129">
        <v>7.09</v>
      </c>
      <c r="H2195" s="127" t="s">
        <v>493</v>
      </c>
      <c r="I2195" s="130">
        <v>41974</v>
      </c>
    </row>
    <row r="2196" spans="1:9" ht="26.4" hidden="1">
      <c r="A2196" s="111" t="e">
        <f>COUNTIF(#REF!,'CPU (2)'!B2196)</f>
        <v>#REF!</v>
      </c>
      <c r="B2196" s="131">
        <v>83343</v>
      </c>
      <c r="C2196" s="132" t="s">
        <v>2924</v>
      </c>
      <c r="D2196" s="131" t="s">
        <v>270</v>
      </c>
      <c r="E2196" s="131" t="s">
        <v>519</v>
      </c>
      <c r="F2196" s="133">
        <v>10.96</v>
      </c>
      <c r="G2196" s="133">
        <v>10.63</v>
      </c>
      <c r="H2196" s="131" t="s">
        <v>493</v>
      </c>
      <c r="I2196" s="134">
        <v>41974</v>
      </c>
    </row>
    <row r="2197" spans="1:9" ht="26.4" hidden="1">
      <c r="A2197" s="111" t="e">
        <f>COUNTIF(#REF!,'CPU (2)'!B2197)</f>
        <v>#REF!</v>
      </c>
      <c r="B2197" s="127">
        <v>83336</v>
      </c>
      <c r="C2197" s="128" t="s">
        <v>2925</v>
      </c>
      <c r="D2197" s="127" t="s">
        <v>270</v>
      </c>
      <c r="E2197" s="127" t="s">
        <v>519</v>
      </c>
      <c r="F2197" s="129">
        <v>3.93</v>
      </c>
      <c r="G2197" s="129">
        <v>3.8</v>
      </c>
      <c r="H2197" s="127" t="s">
        <v>493</v>
      </c>
      <c r="I2197" s="130">
        <v>41974</v>
      </c>
    </row>
    <row r="2198" spans="1:9" ht="26.4" hidden="1">
      <c r="A2198" s="111" t="e">
        <f>COUNTIF(#REF!,'CPU (2)'!B2198)</f>
        <v>#REF!</v>
      </c>
      <c r="B2198" s="131">
        <v>73599</v>
      </c>
      <c r="C2198" s="132" t="s">
        <v>2926</v>
      </c>
      <c r="D2198" s="131" t="s">
        <v>270</v>
      </c>
      <c r="E2198" s="131" t="s">
        <v>519</v>
      </c>
      <c r="F2198" s="133">
        <v>8.0500000000000007</v>
      </c>
      <c r="G2198" s="133">
        <v>7.76</v>
      </c>
      <c r="H2198" s="131" t="s">
        <v>493</v>
      </c>
      <c r="I2198" s="134">
        <v>41974</v>
      </c>
    </row>
    <row r="2199" spans="1:9" ht="26.4" hidden="1">
      <c r="A2199" s="111" t="e">
        <f>COUNTIF(#REF!,'CPU (2)'!B2199)</f>
        <v>#REF!</v>
      </c>
      <c r="B2199" s="127">
        <v>83338</v>
      </c>
      <c r="C2199" s="128" t="s">
        <v>2927</v>
      </c>
      <c r="D2199" s="127" t="s">
        <v>270</v>
      </c>
      <c r="E2199" s="127" t="s">
        <v>519</v>
      </c>
      <c r="F2199" s="129">
        <v>2.2200000000000002</v>
      </c>
      <c r="G2199" s="129">
        <v>2.17</v>
      </c>
      <c r="H2199" s="127" t="s">
        <v>493</v>
      </c>
      <c r="I2199" s="130">
        <v>41974</v>
      </c>
    </row>
    <row r="2200" spans="1:9" ht="39.6" hidden="1">
      <c r="A2200" s="111" t="e">
        <f>COUNTIF(#REF!,'CPU (2)'!B2200)</f>
        <v>#REF!</v>
      </c>
      <c r="B2200" s="131" t="s">
        <v>2928</v>
      </c>
      <c r="C2200" s="132" t="s">
        <v>2929</v>
      </c>
      <c r="D2200" s="131" t="s">
        <v>270</v>
      </c>
      <c r="E2200" s="131" t="s">
        <v>519</v>
      </c>
      <c r="F2200" s="133">
        <v>21.78</v>
      </c>
      <c r="G2200" s="133">
        <v>21.45</v>
      </c>
      <c r="H2200" s="131" t="s">
        <v>493</v>
      </c>
      <c r="I2200" s="134">
        <v>41974</v>
      </c>
    </row>
    <row r="2201" spans="1:9" hidden="1">
      <c r="A2201" s="111" t="e">
        <f>COUNTIF(#REF!,'CPU (2)'!B2201)</f>
        <v>#REF!</v>
      </c>
      <c r="B2201" s="127">
        <v>83335</v>
      </c>
      <c r="C2201" s="128" t="s">
        <v>2930</v>
      </c>
      <c r="D2201" s="127" t="s">
        <v>270</v>
      </c>
      <c r="E2201" s="127" t="s">
        <v>519</v>
      </c>
      <c r="F2201" s="129">
        <v>26.56</v>
      </c>
      <c r="G2201" s="129">
        <v>26.41</v>
      </c>
      <c r="H2201" s="127" t="s">
        <v>493</v>
      </c>
      <c r="I2201" s="130">
        <v>41974</v>
      </c>
    </row>
    <row r="2202" spans="1:9" ht="26.4" hidden="1">
      <c r="A2202" s="111" t="e">
        <f>COUNTIF(#REF!,'CPU (2)'!B2202)</f>
        <v>#REF!</v>
      </c>
      <c r="B2202" s="131" t="s">
        <v>2931</v>
      </c>
      <c r="C2202" s="132" t="s">
        <v>2932</v>
      </c>
      <c r="D2202" s="131" t="s">
        <v>270</v>
      </c>
      <c r="E2202" s="131" t="s">
        <v>519</v>
      </c>
      <c r="F2202" s="133">
        <v>4.9800000000000004</v>
      </c>
      <c r="G2202" s="133">
        <v>4.92</v>
      </c>
      <c r="H2202" s="131" t="s">
        <v>493</v>
      </c>
      <c r="I2202" s="134">
        <v>41974</v>
      </c>
    </row>
    <row r="2203" spans="1:9" ht="39.6" hidden="1">
      <c r="A2203" s="111" t="e">
        <f>COUNTIF(#REF!,'CPU (2)'!B2203)</f>
        <v>#REF!</v>
      </c>
      <c r="B2203" s="127">
        <v>72821</v>
      </c>
      <c r="C2203" s="128" t="s">
        <v>2933</v>
      </c>
      <c r="D2203" s="127" t="s">
        <v>270</v>
      </c>
      <c r="E2203" s="127" t="s">
        <v>519</v>
      </c>
      <c r="F2203" s="129">
        <v>4.82</v>
      </c>
      <c r="G2203" s="129">
        <v>4.74</v>
      </c>
      <c r="H2203" s="127" t="s">
        <v>493</v>
      </c>
      <c r="I2203" s="130">
        <v>41974</v>
      </c>
    </row>
    <row r="2204" spans="1:9" ht="39.6" hidden="1">
      <c r="A2204" s="111" t="e">
        <f>COUNTIF(#REF!,'CPU (2)'!B2204)</f>
        <v>#REF!</v>
      </c>
      <c r="B2204" s="131">
        <v>72822</v>
      </c>
      <c r="C2204" s="132" t="s">
        <v>2934</v>
      </c>
      <c r="D2204" s="131" t="s">
        <v>270</v>
      </c>
      <c r="E2204" s="131" t="s">
        <v>519</v>
      </c>
      <c r="F2204" s="133">
        <v>4.91</v>
      </c>
      <c r="G2204" s="133">
        <v>4.83</v>
      </c>
      <c r="H2204" s="131" t="s">
        <v>493</v>
      </c>
      <c r="I2204" s="134">
        <v>41974</v>
      </c>
    </row>
    <row r="2205" spans="1:9" ht="39.6" hidden="1">
      <c r="A2205" s="111" t="e">
        <f>COUNTIF(#REF!,'CPU (2)'!B2205)</f>
        <v>#REF!</v>
      </c>
      <c r="B2205" s="127">
        <v>72818</v>
      </c>
      <c r="C2205" s="128" t="s">
        <v>2935</v>
      </c>
      <c r="D2205" s="127" t="s">
        <v>270</v>
      </c>
      <c r="E2205" s="127" t="s">
        <v>519</v>
      </c>
      <c r="F2205" s="129">
        <v>4.72</v>
      </c>
      <c r="G2205" s="129">
        <v>4.6399999999999997</v>
      </c>
      <c r="H2205" s="127" t="s">
        <v>493</v>
      </c>
      <c r="I2205" s="130">
        <v>41974</v>
      </c>
    </row>
    <row r="2206" spans="1:9" ht="39.6" hidden="1">
      <c r="A2206" s="111" t="e">
        <f>COUNTIF(#REF!,'CPU (2)'!B2206)</f>
        <v>#REF!</v>
      </c>
      <c r="B2206" s="131">
        <v>72823</v>
      </c>
      <c r="C2206" s="132" t="s">
        <v>2936</v>
      </c>
      <c r="D2206" s="131" t="s">
        <v>270</v>
      </c>
      <c r="E2206" s="131" t="s">
        <v>519</v>
      </c>
      <c r="F2206" s="133">
        <v>4.9800000000000004</v>
      </c>
      <c r="G2206" s="133">
        <v>4.9000000000000004</v>
      </c>
      <c r="H2206" s="131" t="s">
        <v>493</v>
      </c>
      <c r="I2206" s="134">
        <v>41974</v>
      </c>
    </row>
    <row r="2207" spans="1:9" ht="39.6" hidden="1">
      <c r="A2207" s="111" t="e">
        <f>COUNTIF(#REF!,'CPU (2)'!B2207)</f>
        <v>#REF!</v>
      </c>
      <c r="B2207" s="127">
        <v>72824</v>
      </c>
      <c r="C2207" s="128" t="s">
        <v>2937</v>
      </c>
      <c r="D2207" s="127" t="s">
        <v>270</v>
      </c>
      <c r="E2207" s="127" t="s">
        <v>519</v>
      </c>
      <c r="F2207" s="129">
        <v>5.13</v>
      </c>
      <c r="G2207" s="129">
        <v>5.05</v>
      </c>
      <c r="H2207" s="127" t="s">
        <v>493</v>
      </c>
      <c r="I2207" s="130">
        <v>41974</v>
      </c>
    </row>
    <row r="2208" spans="1:9" ht="39.6" hidden="1">
      <c r="A2208" s="111" t="e">
        <f>COUNTIF(#REF!,'CPU (2)'!B2208)</f>
        <v>#REF!</v>
      </c>
      <c r="B2208" s="131">
        <v>72833</v>
      </c>
      <c r="C2208" s="132" t="s">
        <v>2938</v>
      </c>
      <c r="D2208" s="131" t="s">
        <v>270</v>
      </c>
      <c r="E2208" s="131" t="s">
        <v>519</v>
      </c>
      <c r="F2208" s="133">
        <v>4.2300000000000004</v>
      </c>
      <c r="G2208" s="133">
        <v>4.16</v>
      </c>
      <c r="H2208" s="131" t="s">
        <v>493</v>
      </c>
      <c r="I2208" s="134">
        <v>41974</v>
      </c>
    </row>
    <row r="2209" spans="1:9" ht="39.6" hidden="1">
      <c r="A2209" s="111" t="e">
        <f>COUNTIF(#REF!,'CPU (2)'!B2209)</f>
        <v>#REF!</v>
      </c>
      <c r="B2209" s="127">
        <v>72834</v>
      </c>
      <c r="C2209" s="128" t="s">
        <v>2939</v>
      </c>
      <c r="D2209" s="127" t="s">
        <v>270</v>
      </c>
      <c r="E2209" s="127" t="s">
        <v>519</v>
      </c>
      <c r="F2209" s="129">
        <v>4.3099999999999996</v>
      </c>
      <c r="G2209" s="129">
        <v>4.24</v>
      </c>
      <c r="H2209" s="127" t="s">
        <v>493</v>
      </c>
      <c r="I2209" s="130">
        <v>41974</v>
      </c>
    </row>
    <row r="2210" spans="1:9" ht="39.6" hidden="1">
      <c r="A2210" s="111" t="e">
        <f>COUNTIF(#REF!,'CPU (2)'!B2210)</f>
        <v>#REF!</v>
      </c>
      <c r="B2210" s="131">
        <v>72832</v>
      </c>
      <c r="C2210" s="132" t="s">
        <v>2940</v>
      </c>
      <c r="D2210" s="131" t="s">
        <v>270</v>
      </c>
      <c r="E2210" s="131" t="s">
        <v>519</v>
      </c>
      <c r="F2210" s="133">
        <v>4.16</v>
      </c>
      <c r="G2210" s="133">
        <v>4.09</v>
      </c>
      <c r="H2210" s="131" t="s">
        <v>493</v>
      </c>
      <c r="I2210" s="134">
        <v>41974</v>
      </c>
    </row>
    <row r="2211" spans="1:9" ht="39.6" hidden="1">
      <c r="A2211" s="111" t="e">
        <f>COUNTIF(#REF!,'CPU (2)'!B2211)</f>
        <v>#REF!</v>
      </c>
      <c r="B2211" s="127">
        <v>72835</v>
      </c>
      <c r="C2211" s="128" t="s">
        <v>2941</v>
      </c>
      <c r="D2211" s="127" t="s">
        <v>270</v>
      </c>
      <c r="E2211" s="127" t="s">
        <v>519</v>
      </c>
      <c r="F2211" s="129">
        <v>4.38</v>
      </c>
      <c r="G2211" s="129">
        <v>4.3099999999999996</v>
      </c>
      <c r="H2211" s="127" t="s">
        <v>493</v>
      </c>
      <c r="I2211" s="130">
        <v>41974</v>
      </c>
    </row>
    <row r="2212" spans="1:9" ht="39.6" hidden="1">
      <c r="A2212" s="111" t="e">
        <f>COUNTIF(#REF!,'CPU (2)'!B2212)</f>
        <v>#REF!</v>
      </c>
      <c r="B2212" s="131">
        <v>72836</v>
      </c>
      <c r="C2212" s="132" t="s">
        <v>2942</v>
      </c>
      <c r="D2212" s="131" t="s">
        <v>270</v>
      </c>
      <c r="E2212" s="131" t="s">
        <v>519</v>
      </c>
      <c r="F2212" s="133">
        <v>4.47</v>
      </c>
      <c r="G2212" s="133">
        <v>4.4000000000000004</v>
      </c>
      <c r="H2212" s="131" t="s">
        <v>493</v>
      </c>
      <c r="I2212" s="134">
        <v>41974</v>
      </c>
    </row>
    <row r="2213" spans="1:9" ht="39.6" hidden="1">
      <c r="A2213" s="111" t="e">
        <f>COUNTIF(#REF!,'CPU (2)'!B2213)</f>
        <v>#REF!</v>
      </c>
      <c r="B2213" s="127">
        <v>72826</v>
      </c>
      <c r="C2213" s="128" t="s">
        <v>2943</v>
      </c>
      <c r="D2213" s="127" t="s">
        <v>270</v>
      </c>
      <c r="E2213" s="127" t="s">
        <v>519</v>
      </c>
      <c r="F2213" s="129">
        <v>4.4800000000000004</v>
      </c>
      <c r="G2213" s="129">
        <v>4.41</v>
      </c>
      <c r="H2213" s="127" t="s">
        <v>493</v>
      </c>
      <c r="I2213" s="130">
        <v>41974</v>
      </c>
    </row>
    <row r="2214" spans="1:9" ht="39.6" hidden="1">
      <c r="A2214" s="111" t="e">
        <f>COUNTIF(#REF!,'CPU (2)'!B2214)</f>
        <v>#REF!</v>
      </c>
      <c r="B2214" s="131">
        <v>72827</v>
      </c>
      <c r="C2214" s="132" t="s">
        <v>2944</v>
      </c>
      <c r="D2214" s="131" t="s">
        <v>270</v>
      </c>
      <c r="E2214" s="131" t="s">
        <v>519</v>
      </c>
      <c r="F2214" s="133">
        <v>4.57</v>
      </c>
      <c r="G2214" s="133">
        <v>4.5</v>
      </c>
      <c r="H2214" s="131" t="s">
        <v>493</v>
      </c>
      <c r="I2214" s="134">
        <v>41974</v>
      </c>
    </row>
    <row r="2215" spans="1:9" ht="39.6" hidden="1">
      <c r="A2215" s="111" t="e">
        <f>COUNTIF(#REF!,'CPU (2)'!B2215)</f>
        <v>#REF!</v>
      </c>
      <c r="B2215" s="127">
        <v>72825</v>
      </c>
      <c r="C2215" s="128" t="s">
        <v>2945</v>
      </c>
      <c r="D2215" s="127" t="s">
        <v>270</v>
      </c>
      <c r="E2215" s="127" t="s">
        <v>519</v>
      </c>
      <c r="F2215" s="129">
        <v>4.41</v>
      </c>
      <c r="G2215" s="129">
        <v>4.34</v>
      </c>
      <c r="H2215" s="127" t="s">
        <v>493</v>
      </c>
      <c r="I2215" s="130">
        <v>41974</v>
      </c>
    </row>
    <row r="2216" spans="1:9" ht="39.6" hidden="1">
      <c r="A2216" s="111" t="e">
        <f>COUNTIF(#REF!,'CPU (2)'!B2216)</f>
        <v>#REF!</v>
      </c>
      <c r="B2216" s="131">
        <v>72828</v>
      </c>
      <c r="C2216" s="132" t="s">
        <v>2946</v>
      </c>
      <c r="D2216" s="131" t="s">
        <v>270</v>
      </c>
      <c r="E2216" s="131" t="s">
        <v>519</v>
      </c>
      <c r="F2216" s="133">
        <v>4.66</v>
      </c>
      <c r="G2216" s="133">
        <v>4.58</v>
      </c>
      <c r="H2216" s="131" t="s">
        <v>493</v>
      </c>
      <c r="I2216" s="134">
        <v>41974</v>
      </c>
    </row>
    <row r="2217" spans="1:9" ht="39.6" hidden="1">
      <c r="A2217" s="111" t="e">
        <f>COUNTIF(#REF!,'CPU (2)'!B2217)</f>
        <v>#REF!</v>
      </c>
      <c r="B2217" s="127">
        <v>72829</v>
      </c>
      <c r="C2217" s="128" t="s">
        <v>2947</v>
      </c>
      <c r="D2217" s="127" t="s">
        <v>270</v>
      </c>
      <c r="E2217" s="127" t="s">
        <v>519</v>
      </c>
      <c r="F2217" s="129">
        <v>4.76</v>
      </c>
      <c r="G2217" s="129">
        <v>4.68</v>
      </c>
      <c r="H2217" s="127" t="s">
        <v>493</v>
      </c>
      <c r="I2217" s="130">
        <v>41974</v>
      </c>
    </row>
    <row r="2218" spans="1:9" ht="26.4" hidden="1">
      <c r="A2218" s="111" t="e">
        <f>COUNTIF(#REF!,'CPU (2)'!B2218)</f>
        <v>#REF!</v>
      </c>
      <c r="B2218" s="131">
        <v>5632</v>
      </c>
      <c r="C2218" s="132" t="s">
        <v>2948</v>
      </c>
      <c r="D2218" s="131" t="s">
        <v>248</v>
      </c>
      <c r="E2218" s="131" t="s">
        <v>254</v>
      </c>
      <c r="F2218" s="133">
        <v>47.97</v>
      </c>
      <c r="G2218" s="133">
        <v>46.4</v>
      </c>
      <c r="H2218" s="131" t="s">
        <v>493</v>
      </c>
      <c r="I2218" s="134">
        <v>41974</v>
      </c>
    </row>
    <row r="2219" spans="1:9" ht="26.4" hidden="1">
      <c r="A2219" s="111" t="e">
        <f>COUNTIF(#REF!,'CPU (2)'!B2219)</f>
        <v>#REF!</v>
      </c>
      <c r="B2219" s="127">
        <v>5631</v>
      </c>
      <c r="C2219" s="128" t="s">
        <v>2949</v>
      </c>
      <c r="D2219" s="127" t="s">
        <v>248</v>
      </c>
      <c r="E2219" s="127" t="s">
        <v>249</v>
      </c>
      <c r="F2219" s="129">
        <v>132.13999999999999</v>
      </c>
      <c r="G2219" s="129">
        <v>130.57</v>
      </c>
      <c r="H2219" s="127" t="s">
        <v>493</v>
      </c>
      <c r="I2219" s="130">
        <v>41974</v>
      </c>
    </row>
    <row r="2220" spans="1:9" ht="26.4" hidden="1">
      <c r="A2220" s="111" t="e">
        <f>COUNTIF(#REF!,'CPU (2)'!B2220)</f>
        <v>#REF!</v>
      </c>
      <c r="B2220" s="131">
        <v>5627</v>
      </c>
      <c r="C2220" s="132" t="s">
        <v>2950</v>
      </c>
      <c r="D2220" s="131" t="s">
        <v>248</v>
      </c>
      <c r="E2220" s="131" t="s">
        <v>231</v>
      </c>
      <c r="F2220" s="133">
        <v>26.88</v>
      </c>
      <c r="G2220" s="133">
        <v>26.88</v>
      </c>
      <c r="H2220" s="131" t="s">
        <v>493</v>
      </c>
      <c r="I2220" s="134">
        <v>41974</v>
      </c>
    </row>
    <row r="2221" spans="1:9" ht="26.4" hidden="1">
      <c r="A2221" s="111" t="e">
        <f>COUNTIF(#REF!,'CPU (2)'!B2221)</f>
        <v>#REF!</v>
      </c>
      <c r="B2221" s="127">
        <v>5628</v>
      </c>
      <c r="C2221" s="128" t="s">
        <v>2951</v>
      </c>
      <c r="D2221" s="127" t="s">
        <v>248</v>
      </c>
      <c r="E2221" s="127" t="s">
        <v>231</v>
      </c>
      <c r="F2221" s="129">
        <v>6.05</v>
      </c>
      <c r="G2221" s="129">
        <v>6.04</v>
      </c>
      <c r="H2221" s="127" t="s">
        <v>493</v>
      </c>
      <c r="I2221" s="130">
        <v>41974</v>
      </c>
    </row>
    <row r="2222" spans="1:9" ht="26.4" hidden="1">
      <c r="A2222" s="111" t="e">
        <f>COUNTIF(#REF!,'CPU (2)'!B2222)</f>
        <v>#REF!</v>
      </c>
      <c r="B2222" s="131">
        <v>5629</v>
      </c>
      <c r="C2222" s="132" t="s">
        <v>2952</v>
      </c>
      <c r="D2222" s="131" t="s">
        <v>248</v>
      </c>
      <c r="E2222" s="131" t="s">
        <v>231</v>
      </c>
      <c r="F2222" s="133">
        <v>37.799999999999997</v>
      </c>
      <c r="G2222" s="133">
        <v>37.799999999999997</v>
      </c>
      <c r="H2222" s="131" t="s">
        <v>493</v>
      </c>
      <c r="I2222" s="134">
        <v>41974</v>
      </c>
    </row>
    <row r="2223" spans="1:9" ht="39.6" hidden="1">
      <c r="A2223" s="111" t="e">
        <f>COUNTIF(#REF!,'CPU (2)'!B2223)</f>
        <v>#REF!</v>
      </c>
      <c r="B2223" s="127">
        <v>5630</v>
      </c>
      <c r="C2223" s="128" t="s">
        <v>2953</v>
      </c>
      <c r="D2223" s="127" t="s">
        <v>248</v>
      </c>
      <c r="E2223" s="127" t="s">
        <v>231</v>
      </c>
      <c r="F2223" s="129">
        <v>46.37</v>
      </c>
      <c r="G2223" s="129">
        <v>46.37</v>
      </c>
      <c r="H2223" s="127" t="s">
        <v>493</v>
      </c>
      <c r="I2223" s="130">
        <v>41974</v>
      </c>
    </row>
    <row r="2224" spans="1:9">
      <c r="B2224" s="127"/>
      <c r="C2224" s="128"/>
      <c r="D2224" s="127"/>
      <c r="E2224" s="127"/>
      <c r="F2224" s="129"/>
      <c r="G2224" s="129"/>
      <c r="H2224" s="127"/>
      <c r="I2224" s="130"/>
    </row>
    <row r="2225" spans="1:11" ht="26.4">
      <c r="A2225" s="111" t="e">
        <f>COUNTIF(#REF!,'CPU (2)'!B2225)</f>
        <v>#REF!</v>
      </c>
      <c r="B2225" s="148">
        <v>84013</v>
      </c>
      <c r="C2225" s="149" t="s">
        <v>673</v>
      </c>
      <c r="D2225" s="148" t="s">
        <v>248</v>
      </c>
      <c r="E2225" s="148" t="s">
        <v>254</v>
      </c>
      <c r="F2225" s="150">
        <v>46.46</v>
      </c>
      <c r="G2225" s="150">
        <v>44.89</v>
      </c>
      <c r="H2225" s="148" t="s">
        <v>493</v>
      </c>
      <c r="I2225" s="151">
        <v>41974</v>
      </c>
      <c r="J2225" s="163">
        <f>SUM(J2227:J2229)</f>
        <v>44.89282</v>
      </c>
      <c r="K2225" s="164">
        <f>J2225-G2225</f>
        <v>2.8199999999998226E-3</v>
      </c>
    </row>
    <row r="2226" spans="1:11" s="111" customFormat="1" ht="26.4">
      <c r="A2226" s="181"/>
      <c r="B2226" s="113" t="s">
        <v>268</v>
      </c>
      <c r="C2226" s="113" t="s">
        <v>5</v>
      </c>
      <c r="D2226" s="113" t="s">
        <v>223</v>
      </c>
      <c r="E2226" s="113" t="s">
        <v>266</v>
      </c>
      <c r="F2226" s="113" t="s">
        <v>494</v>
      </c>
      <c r="G2226" s="113" t="s">
        <v>495</v>
      </c>
      <c r="H2226" s="113" t="s">
        <v>496</v>
      </c>
      <c r="I2226" s="113" t="s">
        <v>497</v>
      </c>
      <c r="J2226" s="113" t="s">
        <v>498</v>
      </c>
    </row>
    <row r="2227" spans="1:11">
      <c r="A2227" s="181"/>
      <c r="B2227" s="145">
        <v>88294</v>
      </c>
      <c r="C2227" s="196" t="str">
        <f>VLOOKUP(B2227,SERVIÇOS_SINAPI_12_14!$A$2:$H$5049,2,0)</f>
        <v>OPERADOR DE ESCAVADEIRA COM ENCARGOS COMPLEMENTARES</v>
      </c>
      <c r="D2227" s="188" t="s">
        <v>246</v>
      </c>
      <c r="E2227" s="189" t="str">
        <f>VLOOKUP(B2227,SERVIÇOS_SINAPI_12_14!$A$2:$H$5049,4,0)</f>
        <v>H</v>
      </c>
      <c r="F2227" s="190">
        <v>16.03</v>
      </c>
      <c r="G2227" s="194">
        <f>VLOOKUP(B2227,SERVIÇOS_SINAPI_12_14!$A$2:$H$5049,6,0)</f>
        <v>13.47</v>
      </c>
      <c r="H2227" s="189">
        <v>1</v>
      </c>
      <c r="I2227" s="194">
        <v>16.03</v>
      </c>
      <c r="J2227" s="194">
        <f t="shared" ref="J2227:J2229" si="34">H2227*G2227</f>
        <v>13.47</v>
      </c>
    </row>
    <row r="2228" spans="1:11" ht="26.4">
      <c r="A2228" s="181"/>
      <c r="B2228" s="145">
        <v>88832</v>
      </c>
      <c r="C2228" s="196" t="str">
        <f>VLOOKUP(B2228,SERVIÇOS_SINAPI_12_14!$A$2:$H$5049,2,0)</f>
        <v>ESCAVADEIRA HIDRÁULICA SOBRE ESTEIRAS, CAÇAMBA 0,80 M3, PESO OPERACIONAL 17,8 T, POTÊNCIA LÍQUIDA 110 HP - DEPRECIAÇÃO. AF_10/2014</v>
      </c>
      <c r="D2228" s="160" t="s">
        <v>250</v>
      </c>
      <c r="E2228" s="189" t="str">
        <f>VLOOKUP(B2228,SERVIÇOS_SINAPI_12_14!$A$2:$H$5049,4,0)</f>
        <v>H</v>
      </c>
      <c r="F2228" s="161">
        <v>391871.43</v>
      </c>
      <c r="G2228" s="194">
        <f>VLOOKUP(B2228,SERVIÇOS_SINAPI_12_14!$A$2:$H$5049,6,0)</f>
        <v>25.64</v>
      </c>
      <c r="H2228" s="212">
        <v>1.0004999999999999</v>
      </c>
      <c r="I2228" s="194">
        <v>45.46</v>
      </c>
      <c r="J2228" s="194">
        <f t="shared" si="34"/>
        <v>25.652819999999998</v>
      </c>
    </row>
    <row r="2229" spans="1:11" ht="26.4">
      <c r="A2229" s="181"/>
      <c r="B2229" s="145">
        <v>88834</v>
      </c>
      <c r="C2229" s="196" t="str">
        <f>VLOOKUP(B2229,SERVIÇOS_SINAPI_12_14!$A$2:$H$5049,2,0)</f>
        <v>ESCAVADEIRA HIDRÁULICA SOBRE ESTEIRAS, CAÇAMBA 0,80 M3, PESO OPERACIONAL 17,8 T, POTÊNCIA LÍQUIDA 110 HP - JUROS. AF_10/2014</v>
      </c>
      <c r="D2229" s="160" t="s">
        <v>250</v>
      </c>
      <c r="E2229" s="189" t="str">
        <f>VLOOKUP(B2229,SERVIÇOS_SINAPI_12_14!$A$2:$H$5049,4,0)</f>
        <v>H</v>
      </c>
      <c r="F2229" s="161">
        <v>391871.43</v>
      </c>
      <c r="G2229" s="194">
        <f>VLOOKUP(B2229,SERVIÇOS_SINAPI_12_14!$A$2:$H$5049,6,0)</f>
        <v>5.77</v>
      </c>
      <c r="H2229" s="189">
        <v>1</v>
      </c>
      <c r="I2229" s="194">
        <v>45.46</v>
      </c>
      <c r="J2229" s="194">
        <f t="shared" si="34"/>
        <v>5.77</v>
      </c>
    </row>
    <row r="2230" spans="1:11">
      <c r="B2230"/>
      <c r="C2230"/>
      <c r="D2230"/>
      <c r="E2230"/>
      <c r="F2230"/>
      <c r="G2230"/>
      <c r="H2230"/>
      <c r="I2230" s="134"/>
    </row>
    <row r="2231" spans="1:11">
      <c r="B2231"/>
      <c r="C2231"/>
      <c r="D2231"/>
      <c r="E2231"/>
      <c r="F2231"/>
      <c r="G2231"/>
      <c r="H2231"/>
      <c r="I2231" s="134"/>
    </row>
    <row r="2232" spans="1:11" ht="26.4">
      <c r="A2232" s="111" t="e">
        <f>COUNTIF(#REF!,'CPU (2)'!B2232)</f>
        <v>#REF!</v>
      </c>
      <c r="B2232" s="201" t="s">
        <v>621</v>
      </c>
      <c r="C2232" s="202" t="s">
        <v>674</v>
      </c>
      <c r="D2232" s="201" t="s">
        <v>248</v>
      </c>
      <c r="E2232" s="201" t="s">
        <v>249</v>
      </c>
      <c r="F2232" s="203">
        <v>128.47999999999999</v>
      </c>
      <c r="G2232" s="203">
        <v>126.9</v>
      </c>
      <c r="H2232" s="201" t="s">
        <v>493</v>
      </c>
      <c r="I2232" s="204">
        <v>41974</v>
      </c>
      <c r="J2232" s="205">
        <f>SUM(J2234:J2238)</f>
        <v>126.904246</v>
      </c>
      <c r="K2232" s="164">
        <f>J2232-G2232</f>
        <v>4.245999999994865E-3</v>
      </c>
    </row>
    <row r="2233" spans="1:11" s="111" customFormat="1" ht="26.4">
      <c r="B2233" s="113" t="s">
        <v>268</v>
      </c>
      <c r="C2233" s="113" t="s">
        <v>5</v>
      </c>
      <c r="D2233" s="113" t="s">
        <v>223</v>
      </c>
      <c r="E2233" s="113" t="s">
        <v>266</v>
      </c>
      <c r="F2233" s="113" t="s">
        <v>494</v>
      </c>
      <c r="G2233" s="113" t="s">
        <v>495</v>
      </c>
      <c r="H2233" s="113" t="s">
        <v>496</v>
      </c>
      <c r="I2233" s="113" t="s">
        <v>497</v>
      </c>
      <c r="J2233" s="113" t="s">
        <v>498</v>
      </c>
    </row>
    <row r="2234" spans="1:11">
      <c r="B2234" s="159">
        <v>88294</v>
      </c>
      <c r="C2234" s="196" t="str">
        <f>VLOOKUP(B2234,SERVIÇOS_SINAPI_12_14!$A$2:$H$5049,2,0)</f>
        <v>OPERADOR DE ESCAVADEIRA COM ENCARGOS COMPLEMENTARES</v>
      </c>
      <c r="D2234" s="188" t="s">
        <v>246</v>
      </c>
      <c r="E2234" s="189" t="str">
        <f>VLOOKUP(B2234,SERVIÇOS_SINAPI_12_14!$A$2:$H$5049,4,0)</f>
        <v>H</v>
      </c>
      <c r="F2234" s="190">
        <v>15.04</v>
      </c>
      <c r="G2234" s="194">
        <f>VLOOKUP(B2234,SERVIÇOS_SINAPI_12_14!$A$2:$H$5049,6,0)</f>
        <v>13.47</v>
      </c>
      <c r="H2234" s="212">
        <v>1.0018</v>
      </c>
      <c r="I2234" s="194">
        <v>15.04</v>
      </c>
      <c r="J2234" s="194">
        <f t="shared" ref="J2234:J2238" si="35">H2234*G2234</f>
        <v>13.494246</v>
      </c>
    </row>
    <row r="2235" spans="1:11" ht="26.4">
      <c r="B2235" s="159">
        <v>88832</v>
      </c>
      <c r="C2235" s="187" t="str">
        <f>VLOOKUP(B2235,SERVIÇOS_SINAPI_12_14!$A$2:$H$5049,2,0)</f>
        <v>ESCAVADEIRA HIDRÁULICA SOBRE ESTEIRAS, CAÇAMBA 0,80 M3, PESO OPERACIONAL 17,8 T, POTÊNCIA LÍQUIDA 110 HP - DEPRECIAÇÃO. AF_10/2014</v>
      </c>
      <c r="D2235" s="166" t="s">
        <v>248</v>
      </c>
      <c r="E2235" s="189" t="str">
        <f>VLOOKUP(B2235,SERVIÇOS_SINAPI_12_14!$A$2:$H$5049,4,0)</f>
        <v>H</v>
      </c>
      <c r="F2235" s="167">
        <v>25.65</v>
      </c>
      <c r="G2235" s="194">
        <f>VLOOKUP(B2235,SERVIÇOS_SINAPI_12_14!$A$2:$H$5049,6,0)</f>
        <v>25.64</v>
      </c>
      <c r="H2235" s="189">
        <v>1</v>
      </c>
      <c r="I2235" s="194">
        <v>25.65</v>
      </c>
      <c r="J2235" s="194">
        <f t="shared" si="35"/>
        <v>25.64</v>
      </c>
    </row>
    <row r="2236" spans="1:11" ht="26.4">
      <c r="B2236" s="159">
        <v>88834</v>
      </c>
      <c r="C2236" s="187" t="str">
        <f>VLOOKUP(B2236,SERVIÇOS_SINAPI_12_14!$A$2:$H$5049,2,0)</f>
        <v>ESCAVADEIRA HIDRÁULICA SOBRE ESTEIRAS, CAÇAMBA 0,80 M3, PESO OPERACIONAL 17,8 T, POTÊNCIA LÍQUIDA 110 HP - JUROS. AF_10/2014</v>
      </c>
      <c r="D2236" s="166" t="s">
        <v>248</v>
      </c>
      <c r="E2236" s="189" t="str">
        <f>VLOOKUP(B2236,SERVIÇOS_SINAPI_12_14!$A$2:$H$5049,4,0)</f>
        <v>H</v>
      </c>
      <c r="F2236" s="167">
        <v>5.77</v>
      </c>
      <c r="G2236" s="194">
        <f>VLOOKUP(B2236,SERVIÇOS_SINAPI_12_14!$A$2:$H$5049,6,0)</f>
        <v>5.77</v>
      </c>
      <c r="H2236" s="189">
        <v>1</v>
      </c>
      <c r="I2236" s="193">
        <v>5.77</v>
      </c>
      <c r="J2236" s="194">
        <f t="shared" si="35"/>
        <v>5.77</v>
      </c>
    </row>
    <row r="2237" spans="1:11" ht="26.4">
      <c r="B2237" s="159">
        <v>88835</v>
      </c>
      <c r="C2237" s="187" t="str">
        <f>VLOOKUP(B2237,SERVIÇOS_SINAPI_12_14!$A$2:$H$5049,2,0)</f>
        <v>ESCAVADEIRA HIDRÁULICA SOBRE ESTEIRAS, CAÇAMBA 0,80 M3, PESO OPERACIONAL 17,8 T, POTÊNCIA LÍQUIDA 110 HP - MANUTENÇÃO. AF_10/2014</v>
      </c>
      <c r="D2237" s="166" t="s">
        <v>248</v>
      </c>
      <c r="E2237" s="189" t="str">
        <f>VLOOKUP(B2237,SERVIÇOS_SINAPI_12_14!$A$2:$H$5049,4,0)</f>
        <v>H</v>
      </c>
      <c r="F2237" s="167">
        <v>36.07</v>
      </c>
      <c r="G2237" s="194">
        <f>VLOOKUP(B2237,SERVIÇOS_SINAPI_12_14!$A$2:$H$5049,6,0)</f>
        <v>36.06</v>
      </c>
      <c r="H2237" s="189">
        <v>1</v>
      </c>
      <c r="I2237" s="193">
        <v>36.07</v>
      </c>
      <c r="J2237" s="194">
        <f t="shared" si="35"/>
        <v>36.06</v>
      </c>
    </row>
    <row r="2238" spans="1:11" ht="39.6">
      <c r="B2238" s="159">
        <v>88836</v>
      </c>
      <c r="C2238" s="187" t="str">
        <f>VLOOKUP(B2238,SERVIÇOS_SINAPI_12_14!$A$2:$H$5049,2,0)</f>
        <v>ESCAVADEIRA HIDRÁULICA SOBRE ESTEIRAS, CAÇAMBA 0,80 M3, PESO OPERACIONAL 17,8 T, POTÊNCIA LÍQUIDA 110 HP - MATERIAIS NA OPERAÇÃO. AF_10/2014</v>
      </c>
      <c r="D2238" s="166" t="s">
        <v>248</v>
      </c>
      <c r="E2238" s="189" t="str">
        <f>VLOOKUP(B2238,SERVIÇOS_SINAPI_12_14!$A$2:$H$5049,4,0)</f>
        <v>H</v>
      </c>
      <c r="F2238" s="167">
        <v>45.95</v>
      </c>
      <c r="G2238" s="194">
        <f>VLOOKUP(B2238,SERVIÇOS_SINAPI_12_14!$A$2:$H$5049,6,0)</f>
        <v>45.94</v>
      </c>
      <c r="H2238" s="189">
        <v>1</v>
      </c>
      <c r="I2238" s="193">
        <v>45.95</v>
      </c>
      <c r="J2238" s="194">
        <f t="shared" si="35"/>
        <v>45.94</v>
      </c>
    </row>
    <row r="2239" spans="1:11">
      <c r="B2239" s="127"/>
      <c r="C2239" s="128"/>
      <c r="D2239" s="127"/>
      <c r="E2239" s="127"/>
      <c r="F2239" s="129"/>
      <c r="G2239" s="129"/>
      <c r="H2239" s="127"/>
      <c r="I2239" s="130"/>
    </row>
    <row r="2240" spans="1:11">
      <c r="B2240" s="127"/>
      <c r="C2240" s="128"/>
      <c r="D2240" s="127"/>
      <c r="E2240" s="127"/>
      <c r="F2240" s="129"/>
      <c r="G2240" s="129"/>
      <c r="H2240" s="127"/>
      <c r="I2240" s="130"/>
    </row>
    <row r="2241" spans="1:11">
      <c r="B2241" s="127"/>
      <c r="C2241" s="128"/>
      <c r="D2241" s="127"/>
      <c r="E2241" s="127"/>
      <c r="F2241" s="129"/>
      <c r="G2241" s="129"/>
      <c r="H2241" s="127"/>
      <c r="I2241" s="130"/>
    </row>
    <row r="2242" spans="1:11" ht="26.4">
      <c r="A2242" s="111" t="e">
        <f>COUNTIF(#REF!,'CPU (2)'!B2242)</f>
        <v>#REF!</v>
      </c>
      <c r="B2242" s="201">
        <v>88832</v>
      </c>
      <c r="C2242" s="202" t="s">
        <v>675</v>
      </c>
      <c r="D2242" s="201" t="s">
        <v>248</v>
      </c>
      <c r="E2242" s="201" t="s">
        <v>231</v>
      </c>
      <c r="F2242" s="203">
        <v>25.65</v>
      </c>
      <c r="G2242" s="203">
        <v>25.64</v>
      </c>
      <c r="H2242" s="201" t="s">
        <v>493</v>
      </c>
      <c r="I2242" s="204">
        <v>41974</v>
      </c>
      <c r="J2242" s="205">
        <f>SUM(J2244)</f>
        <v>25.642837480500003</v>
      </c>
      <c r="K2242" s="164">
        <f>J2242-G2242</f>
        <v>2.8374805000019876E-3</v>
      </c>
    </row>
    <row r="2243" spans="1:11" s="111" customFormat="1" ht="26.4">
      <c r="B2243" s="113" t="s">
        <v>268</v>
      </c>
      <c r="C2243" s="113" t="s">
        <v>5</v>
      </c>
      <c r="D2243" s="113" t="s">
        <v>223</v>
      </c>
      <c r="E2243" s="113" t="s">
        <v>266</v>
      </c>
      <c r="F2243" s="113" t="s">
        <v>494</v>
      </c>
      <c r="G2243" s="113" t="s">
        <v>495</v>
      </c>
      <c r="H2243" s="113" t="s">
        <v>496</v>
      </c>
      <c r="I2243" s="113" t="s">
        <v>497</v>
      </c>
      <c r="J2243" s="113" t="s">
        <v>498</v>
      </c>
    </row>
    <row r="2244" spans="1:11" ht="26.4">
      <c r="B2244" s="145">
        <v>36482</v>
      </c>
      <c r="C2244" s="187" t="str">
        <f>VLOOKUP(B2244,INSUMOS_SINAPI_12_14!$A$2:$H$5049,2,0)</f>
        <v>ESCAVADEIRA HIDRAULICA SOBRE ESTEIRAS, CACAMBA 0,80 M3, PESO OPERACIONAL 17,8 T, POTENCIA LIQUIDA 110 HP</v>
      </c>
      <c r="D2244" s="140" t="s">
        <v>250</v>
      </c>
      <c r="E2244" s="189" t="str">
        <f>VLOOKUP(B2244,INSUMOS_SINAPI_12_14!$A$2:$H$5049,4,0)</f>
        <v>UN</v>
      </c>
      <c r="F2244" s="115">
        <v>400731.95</v>
      </c>
      <c r="G2244" s="194">
        <f>VLOOKUP(B2244,INSUMOS_SINAPI_12_14!$A$2:$H$5049,6,0)</f>
        <v>400731.95</v>
      </c>
      <c r="H2244" s="214">
        <v>6.3990000000000002E-5</v>
      </c>
      <c r="I2244" s="115">
        <v>25.65</v>
      </c>
      <c r="J2244" s="194">
        <f t="shared" ref="J2244" si="36">H2244*G2244</f>
        <v>25.642837480500003</v>
      </c>
    </row>
    <row r="2245" spans="1:11">
      <c r="B2245" s="131"/>
      <c r="C2245" s="132"/>
      <c r="D2245" s="131"/>
      <c r="E2245" s="131"/>
      <c r="F2245" s="133"/>
      <c r="G2245" s="133"/>
      <c r="H2245" s="131"/>
      <c r="I2245" s="134"/>
    </row>
    <row r="2246" spans="1:11">
      <c r="B2246" s="131"/>
      <c r="C2246" s="132"/>
      <c r="D2246" s="131"/>
      <c r="E2246" s="131"/>
      <c r="F2246" s="133"/>
      <c r="G2246" s="133"/>
      <c r="H2246" s="131"/>
      <c r="I2246" s="134"/>
    </row>
    <row r="2247" spans="1:11" ht="26.4">
      <c r="A2247" s="111" t="e">
        <f>COUNTIF(#REF!,'CPU (2)'!B2247)</f>
        <v>#REF!</v>
      </c>
      <c r="B2247" s="148">
        <v>88834</v>
      </c>
      <c r="C2247" s="149" t="s">
        <v>676</v>
      </c>
      <c r="D2247" s="148" t="s">
        <v>248</v>
      </c>
      <c r="E2247" s="148" t="s">
        <v>231</v>
      </c>
      <c r="F2247" s="150">
        <v>5.77</v>
      </c>
      <c r="G2247" s="150">
        <v>5.77</v>
      </c>
      <c r="H2247" s="148" t="s">
        <v>493</v>
      </c>
      <c r="I2247" s="151">
        <v>41974</v>
      </c>
      <c r="J2247" s="205">
        <f>SUM(J2249)</f>
        <v>5.77054008</v>
      </c>
      <c r="K2247" s="164">
        <f>J2247-G2247</f>
        <v>5.4008000000038692E-4</v>
      </c>
    </row>
    <row r="2248" spans="1:11" ht="26.4">
      <c r="B2248" s="113" t="s">
        <v>268</v>
      </c>
      <c r="C2248" s="113" t="s">
        <v>5</v>
      </c>
      <c r="D2248" s="113" t="s">
        <v>223</v>
      </c>
      <c r="E2248" s="113" t="s">
        <v>266</v>
      </c>
      <c r="F2248" s="113" t="s">
        <v>494</v>
      </c>
      <c r="G2248" s="113" t="s">
        <v>495</v>
      </c>
      <c r="H2248" s="113" t="s">
        <v>496</v>
      </c>
      <c r="I2248" s="113" t="s">
        <v>497</v>
      </c>
      <c r="J2248" s="113" t="s">
        <v>498</v>
      </c>
    </row>
    <row r="2249" spans="1:11" ht="26.4">
      <c r="B2249" s="145">
        <v>36482</v>
      </c>
      <c r="C2249" s="187" t="str">
        <f>VLOOKUP(B2249,INSUMOS_SINAPI_12_14!$A$2:$H$5049,2,0)</f>
        <v>ESCAVADEIRA HIDRAULICA SOBRE ESTEIRAS, CACAMBA 0,80 M3, PESO OPERACIONAL 17,8 T, POTENCIA LIQUIDA 110 HP</v>
      </c>
      <c r="D2249" s="140" t="s">
        <v>250</v>
      </c>
      <c r="E2249" s="189" t="str">
        <f>VLOOKUP(B2249,INSUMOS_SINAPI_12_14!$A$2:$H$5049,4,0)</f>
        <v>UN</v>
      </c>
      <c r="F2249" s="115">
        <v>400731.95</v>
      </c>
      <c r="G2249" s="194">
        <f>VLOOKUP(B2249,INSUMOS_SINAPI_12_14!$A$2:$H$5049,6,0)</f>
        <v>400731.95</v>
      </c>
      <c r="H2249" s="189">
        <v>1.4399999999999999E-5</v>
      </c>
      <c r="I2249" s="115">
        <v>25.65</v>
      </c>
      <c r="J2249" s="194">
        <f t="shared" ref="J2249" si="37">H2249*G2249</f>
        <v>5.77054008</v>
      </c>
    </row>
    <row r="2250" spans="1:11">
      <c r="B2250" s="127"/>
      <c r="C2250" s="128"/>
      <c r="D2250" s="127"/>
      <c r="E2250" s="127"/>
      <c r="F2250" s="129"/>
      <c r="G2250" s="129"/>
      <c r="H2250" s="127"/>
      <c r="I2250" s="130"/>
    </row>
    <row r="2251" spans="1:11">
      <c r="B2251" s="127"/>
      <c r="C2251" s="128"/>
      <c r="D2251" s="127"/>
      <c r="E2251" s="127"/>
      <c r="F2251" s="129"/>
      <c r="G2251" s="129"/>
      <c r="H2251" s="127"/>
      <c r="I2251" s="130"/>
    </row>
    <row r="2252" spans="1:11" ht="26.4">
      <c r="A2252" s="111" t="e">
        <f>COUNTIF(#REF!,'CPU (2)'!B2252)</f>
        <v>#REF!</v>
      </c>
      <c r="B2252" s="148">
        <v>88835</v>
      </c>
      <c r="C2252" s="149" t="s">
        <v>677</v>
      </c>
      <c r="D2252" s="148" t="s">
        <v>248</v>
      </c>
      <c r="E2252" s="148" t="s">
        <v>231</v>
      </c>
      <c r="F2252" s="150">
        <v>36.07</v>
      </c>
      <c r="G2252" s="150">
        <v>36.06</v>
      </c>
      <c r="H2252" s="148" t="s">
        <v>493</v>
      </c>
      <c r="I2252" s="151">
        <v>41974</v>
      </c>
      <c r="J2252" s="205">
        <f>SUM(J2254)</f>
        <v>36.061868180499999</v>
      </c>
      <c r="K2252" s="164">
        <f>J2252-G2252</f>
        <v>1.8681804999971519E-3</v>
      </c>
    </row>
    <row r="2253" spans="1:11" ht="26.4">
      <c r="B2253" s="113" t="s">
        <v>268</v>
      </c>
      <c r="C2253" s="113" t="s">
        <v>5</v>
      </c>
      <c r="D2253" s="113" t="s">
        <v>223</v>
      </c>
      <c r="E2253" s="113" t="s">
        <v>266</v>
      </c>
      <c r="F2253" s="113" t="s">
        <v>494</v>
      </c>
      <c r="G2253" s="113" t="s">
        <v>495</v>
      </c>
      <c r="H2253" s="113" t="s">
        <v>496</v>
      </c>
      <c r="I2253" s="113" t="s">
        <v>497</v>
      </c>
      <c r="J2253" s="113" t="s">
        <v>498</v>
      </c>
    </row>
    <row r="2254" spans="1:11" ht="26.4">
      <c r="B2254" s="145">
        <v>36482</v>
      </c>
      <c r="C2254" s="187" t="str">
        <f>VLOOKUP(B2254,INSUMOS_SINAPI_12_14!$A$2:$H$5049,2,0)</f>
        <v>ESCAVADEIRA HIDRAULICA SOBRE ESTEIRAS, CACAMBA 0,80 M3, PESO OPERACIONAL 17,8 T, POTENCIA LIQUIDA 110 HP</v>
      </c>
      <c r="D2254" s="140" t="s">
        <v>250</v>
      </c>
      <c r="E2254" s="189" t="str">
        <f>VLOOKUP(B2254,INSUMOS_SINAPI_12_14!$A$2:$H$5049,4,0)</f>
        <v>UN</v>
      </c>
      <c r="F2254" s="115">
        <v>400731.95</v>
      </c>
      <c r="G2254" s="194">
        <f>VLOOKUP(B2254,INSUMOS_SINAPI_12_14!$A$2:$H$5049,6,0)</f>
        <v>400731.95</v>
      </c>
      <c r="H2254" s="213">
        <v>8.9989999999999997E-5</v>
      </c>
      <c r="I2254" s="115">
        <v>25.65</v>
      </c>
      <c r="J2254" s="194">
        <f t="shared" ref="J2254" si="38">H2254*G2254</f>
        <v>36.061868180499999</v>
      </c>
    </row>
    <row r="2255" spans="1:11">
      <c r="B2255" s="131"/>
      <c r="C2255" s="132"/>
      <c r="D2255" s="131"/>
      <c r="E2255" s="131"/>
      <c r="F2255" s="133"/>
      <c r="G2255" s="133"/>
      <c r="H2255" s="131"/>
      <c r="I2255" s="134"/>
    </row>
    <row r="2256" spans="1:11">
      <c r="B2256" s="131"/>
      <c r="C2256" s="132"/>
      <c r="D2256" s="131"/>
      <c r="E2256" s="131"/>
      <c r="F2256" s="133"/>
      <c r="G2256" s="133"/>
      <c r="H2256" s="131"/>
      <c r="I2256" s="134"/>
    </row>
    <row r="2257" spans="1:11" ht="39.6">
      <c r="A2257" s="111" t="e">
        <f>COUNTIF(#REF!,'CPU (2)'!B2257)</f>
        <v>#REF!</v>
      </c>
      <c r="B2257" s="148">
        <v>88836</v>
      </c>
      <c r="C2257" s="149" t="s">
        <v>678</v>
      </c>
      <c r="D2257" s="148" t="s">
        <v>248</v>
      </c>
      <c r="E2257" s="148" t="s">
        <v>231</v>
      </c>
      <c r="F2257" s="150">
        <v>45.95</v>
      </c>
      <c r="G2257" s="150">
        <v>45.94</v>
      </c>
      <c r="H2257" s="148" t="s">
        <v>493</v>
      </c>
      <c r="I2257" s="151">
        <v>41974</v>
      </c>
      <c r="J2257" s="205">
        <f>SUM(J2259)</f>
        <v>45.942399999999999</v>
      </c>
      <c r="K2257" s="164">
        <f>J2257-G2257</f>
        <v>2.400000000001512E-3</v>
      </c>
    </row>
    <row r="2258" spans="1:11" ht="26.4">
      <c r="B2258" s="113" t="s">
        <v>268</v>
      </c>
      <c r="C2258" s="113" t="s">
        <v>5</v>
      </c>
      <c r="D2258" s="113" t="s">
        <v>223</v>
      </c>
      <c r="E2258" s="113" t="s">
        <v>266</v>
      </c>
      <c r="F2258" s="113" t="s">
        <v>494</v>
      </c>
      <c r="G2258" s="113" t="s">
        <v>495</v>
      </c>
      <c r="H2258" s="113" t="s">
        <v>496</v>
      </c>
      <c r="I2258" s="113" t="s">
        <v>497</v>
      </c>
      <c r="J2258" s="113" t="s">
        <v>498</v>
      </c>
    </row>
    <row r="2259" spans="1:11">
      <c r="B2259" s="145">
        <v>4221</v>
      </c>
      <c r="C2259" s="196" t="str">
        <f>VLOOKUP(B2259,INSUMOS_SINAPI_12_14!$A$2:$H$5049,2,0)</f>
        <v>OLEO DIESEL COMBUSTIVEL COMUM</v>
      </c>
      <c r="D2259" s="140" t="s">
        <v>250</v>
      </c>
      <c r="E2259" s="189" t="str">
        <f>VLOOKUP(B2259,INSUMOS_SINAPI_12_14!$A$2:$H$5049,4,0)</f>
        <v>L</v>
      </c>
      <c r="F2259" s="115">
        <v>400731.95</v>
      </c>
      <c r="G2259" s="194">
        <f>VLOOKUP(B2259,INSUMOS_SINAPI_12_14!$A$2:$H$5049,6,0)</f>
        <v>2.8</v>
      </c>
      <c r="H2259" s="208">
        <v>16.408000000000001</v>
      </c>
      <c r="I2259" s="115">
        <v>25.65</v>
      </c>
      <c r="J2259" s="194">
        <f t="shared" ref="J2259" si="39">H2259*G2259</f>
        <v>45.942399999999999</v>
      </c>
    </row>
    <row r="2260" spans="1:11">
      <c r="B2260" s="127"/>
      <c r="C2260" s="128"/>
      <c r="D2260" s="127"/>
      <c r="E2260" s="127"/>
      <c r="F2260" s="129"/>
      <c r="G2260" s="129"/>
      <c r="H2260" s="127"/>
      <c r="I2260" s="130"/>
    </row>
    <row r="2261" spans="1:11">
      <c r="B2261" s="127"/>
      <c r="C2261" s="128"/>
      <c r="D2261" s="127"/>
      <c r="E2261" s="127"/>
      <c r="F2261" s="129"/>
      <c r="G2261" s="129"/>
      <c r="H2261" s="127"/>
      <c r="I2261" s="130"/>
    </row>
    <row r="2262" spans="1:11" ht="26.4" hidden="1">
      <c r="A2262" s="111" t="e">
        <f>COUNTIF(#REF!,'CPU (2)'!B2262)</f>
        <v>#REF!</v>
      </c>
      <c r="B2262" s="131">
        <v>88908</v>
      </c>
      <c r="C2262" s="132" t="s">
        <v>2954</v>
      </c>
      <c r="D2262" s="131" t="s">
        <v>248</v>
      </c>
      <c r="E2262" s="131" t="s">
        <v>254</v>
      </c>
      <c r="F2262" s="133">
        <v>51.67</v>
      </c>
      <c r="G2262" s="133">
        <v>50.1</v>
      </c>
      <c r="H2262" s="131" t="s">
        <v>493</v>
      </c>
      <c r="I2262" s="134">
        <v>41974</v>
      </c>
    </row>
    <row r="2263" spans="1:11" ht="26.4" hidden="1">
      <c r="A2263" s="111" t="e">
        <f>COUNTIF(#REF!,'CPU (2)'!B2263)</f>
        <v>#REF!</v>
      </c>
      <c r="B2263" s="127">
        <v>88907</v>
      </c>
      <c r="C2263" s="128" t="s">
        <v>2955</v>
      </c>
      <c r="D2263" s="127" t="s">
        <v>248</v>
      </c>
      <c r="E2263" s="127" t="s">
        <v>249</v>
      </c>
      <c r="F2263" s="129">
        <v>158.47999999999999</v>
      </c>
      <c r="G2263" s="129">
        <v>156.91999999999999</v>
      </c>
      <c r="H2263" s="127" t="s">
        <v>493</v>
      </c>
      <c r="I2263" s="130">
        <v>41974</v>
      </c>
    </row>
    <row r="2264" spans="1:11" ht="26.4" hidden="1">
      <c r="A2264" s="111" t="e">
        <f>COUNTIF(#REF!,'CPU (2)'!B2264)</f>
        <v>#REF!</v>
      </c>
      <c r="B2264" s="131">
        <v>88900</v>
      </c>
      <c r="C2264" s="132" t="s">
        <v>2956</v>
      </c>
      <c r="D2264" s="131" t="s">
        <v>248</v>
      </c>
      <c r="E2264" s="131" t="s">
        <v>231</v>
      </c>
      <c r="F2264" s="133">
        <v>29.9</v>
      </c>
      <c r="G2264" s="133">
        <v>29.9</v>
      </c>
      <c r="H2264" s="131" t="s">
        <v>493</v>
      </c>
      <c r="I2264" s="134">
        <v>41974</v>
      </c>
    </row>
    <row r="2265" spans="1:11" ht="26.4" hidden="1">
      <c r="A2265" s="111" t="e">
        <f>COUNTIF(#REF!,'CPU (2)'!B2265)</f>
        <v>#REF!</v>
      </c>
      <c r="B2265" s="127">
        <v>88902</v>
      </c>
      <c r="C2265" s="128" t="s">
        <v>2957</v>
      </c>
      <c r="D2265" s="127" t="s">
        <v>248</v>
      </c>
      <c r="E2265" s="127" t="s">
        <v>231</v>
      </c>
      <c r="F2265" s="129">
        <v>6.73</v>
      </c>
      <c r="G2265" s="129">
        <v>6.72</v>
      </c>
      <c r="H2265" s="127" t="s">
        <v>493</v>
      </c>
      <c r="I2265" s="130">
        <v>41974</v>
      </c>
    </row>
    <row r="2266" spans="1:11" ht="26.4" hidden="1">
      <c r="A2266" s="111" t="e">
        <f>COUNTIF(#REF!,'CPU (2)'!B2266)</f>
        <v>#REF!</v>
      </c>
      <c r="B2266" s="131">
        <v>88903</v>
      </c>
      <c r="C2266" s="132" t="s">
        <v>2958</v>
      </c>
      <c r="D2266" s="131" t="s">
        <v>248</v>
      </c>
      <c r="E2266" s="131" t="s">
        <v>231</v>
      </c>
      <c r="F2266" s="133">
        <v>42.05</v>
      </c>
      <c r="G2266" s="133">
        <v>42.05</v>
      </c>
      <c r="H2266" s="131" t="s">
        <v>493</v>
      </c>
      <c r="I2266" s="134">
        <v>41974</v>
      </c>
    </row>
    <row r="2267" spans="1:11" ht="39.6" hidden="1">
      <c r="A2267" s="111" t="e">
        <f>COUNTIF(#REF!,'CPU (2)'!B2267)</f>
        <v>#REF!</v>
      </c>
      <c r="B2267" s="127">
        <v>88904</v>
      </c>
      <c r="C2267" s="128" t="s">
        <v>2959</v>
      </c>
      <c r="D2267" s="127" t="s">
        <v>248</v>
      </c>
      <c r="E2267" s="127" t="s">
        <v>231</v>
      </c>
      <c r="F2267" s="129">
        <v>64.760000000000005</v>
      </c>
      <c r="G2267" s="129">
        <v>64.760000000000005</v>
      </c>
      <c r="H2267" s="127" t="s">
        <v>493</v>
      </c>
      <c r="I2267" s="130">
        <v>41974</v>
      </c>
    </row>
    <row r="2268" spans="1:11" ht="26.4" hidden="1">
      <c r="A2268" s="111" t="e">
        <f>COUNTIF(#REF!,'CPU (2)'!B2268)</f>
        <v>#REF!</v>
      </c>
      <c r="B2268" s="131" t="s">
        <v>2960</v>
      </c>
      <c r="C2268" s="132" t="s">
        <v>2961</v>
      </c>
      <c r="D2268" s="131" t="s">
        <v>270</v>
      </c>
      <c r="E2268" s="131" t="s">
        <v>519</v>
      </c>
      <c r="F2268" s="133">
        <v>97.12</v>
      </c>
      <c r="G2268" s="133">
        <v>88.18</v>
      </c>
      <c r="H2268" s="131" t="s">
        <v>493</v>
      </c>
      <c r="I2268" s="134">
        <v>41974</v>
      </c>
    </row>
    <row r="2269" spans="1:11" ht="26.4" hidden="1">
      <c r="A2269" s="111" t="e">
        <f>COUNTIF(#REF!,'CPU (2)'!B2269)</f>
        <v>#REF!</v>
      </c>
      <c r="B2269" s="127" t="s">
        <v>2962</v>
      </c>
      <c r="C2269" s="128" t="s">
        <v>2963</v>
      </c>
      <c r="D2269" s="127" t="s">
        <v>270</v>
      </c>
      <c r="E2269" s="127" t="s">
        <v>519</v>
      </c>
      <c r="F2269" s="129">
        <v>91.05</v>
      </c>
      <c r="G2269" s="129">
        <v>82.67</v>
      </c>
      <c r="H2269" s="127" t="s">
        <v>493</v>
      </c>
      <c r="I2269" s="130">
        <v>41974</v>
      </c>
    </row>
    <row r="2270" spans="1:11" ht="39.6" hidden="1">
      <c r="A2270" s="111" t="e">
        <f>COUNTIF(#REF!,'CPU (2)'!B2270)</f>
        <v>#REF!</v>
      </c>
      <c r="B2270" s="131" t="s">
        <v>2964</v>
      </c>
      <c r="C2270" s="132" t="s">
        <v>2965</v>
      </c>
      <c r="D2270" s="131" t="s">
        <v>270</v>
      </c>
      <c r="E2270" s="131" t="s">
        <v>519</v>
      </c>
      <c r="F2270" s="133">
        <v>133.54</v>
      </c>
      <c r="G2270" s="133">
        <v>121.25</v>
      </c>
      <c r="H2270" s="131" t="s">
        <v>493</v>
      </c>
      <c r="I2270" s="134">
        <v>41974</v>
      </c>
    </row>
    <row r="2271" spans="1:11" ht="39.6" hidden="1">
      <c r="A2271" s="111" t="e">
        <f>COUNTIF(#REF!,'CPU (2)'!B2271)</f>
        <v>#REF!</v>
      </c>
      <c r="B2271" s="127" t="s">
        <v>2966</v>
      </c>
      <c r="C2271" s="128" t="s">
        <v>2967</v>
      </c>
      <c r="D2271" s="127" t="s">
        <v>270</v>
      </c>
      <c r="E2271" s="127" t="s">
        <v>519</v>
      </c>
      <c r="F2271" s="129">
        <v>157.82</v>
      </c>
      <c r="G2271" s="129">
        <v>143.29</v>
      </c>
      <c r="H2271" s="127" t="s">
        <v>493</v>
      </c>
      <c r="I2271" s="130">
        <v>41974</v>
      </c>
    </row>
    <row r="2272" spans="1:11" hidden="1">
      <c r="A2272" s="111" t="e">
        <f>COUNTIF(#REF!,'CPU (2)'!B2272)</f>
        <v>#REF!</v>
      </c>
      <c r="B2272" s="131" t="s">
        <v>2968</v>
      </c>
      <c r="C2272" s="132" t="s">
        <v>2969</v>
      </c>
      <c r="D2272" s="131" t="s">
        <v>270</v>
      </c>
      <c r="E2272" s="131" t="s">
        <v>519</v>
      </c>
      <c r="F2272" s="133">
        <v>182.1</v>
      </c>
      <c r="G2272" s="133">
        <v>165.34</v>
      </c>
      <c r="H2272" s="131" t="s">
        <v>493</v>
      </c>
      <c r="I2272" s="134">
        <v>41974</v>
      </c>
    </row>
    <row r="2273" spans="1:9" hidden="1">
      <c r="A2273" s="111" t="e">
        <f>COUNTIF(#REF!,'CPU (2)'!B2273)</f>
        <v>#REF!</v>
      </c>
      <c r="B2273" s="127" t="s">
        <v>2970</v>
      </c>
      <c r="C2273" s="128" t="s">
        <v>2971</v>
      </c>
      <c r="D2273" s="127" t="s">
        <v>270</v>
      </c>
      <c r="E2273" s="127" t="s">
        <v>519</v>
      </c>
      <c r="F2273" s="129">
        <v>218.52</v>
      </c>
      <c r="G2273" s="129">
        <v>198.41</v>
      </c>
      <c r="H2273" s="127" t="s">
        <v>493</v>
      </c>
      <c r="I2273" s="130">
        <v>41974</v>
      </c>
    </row>
    <row r="2274" spans="1:9" hidden="1">
      <c r="A2274" s="111" t="e">
        <f>COUNTIF(#REF!,'CPU (2)'!B2274)</f>
        <v>#REF!</v>
      </c>
      <c r="B2274" s="131" t="s">
        <v>2972</v>
      </c>
      <c r="C2274" s="132" t="s">
        <v>2973</v>
      </c>
      <c r="D2274" s="131" t="s">
        <v>270</v>
      </c>
      <c r="E2274" s="131" t="s">
        <v>519</v>
      </c>
      <c r="F2274" s="133">
        <v>254.94</v>
      </c>
      <c r="G2274" s="133">
        <v>231.48</v>
      </c>
      <c r="H2274" s="131" t="s">
        <v>493</v>
      </c>
      <c r="I2274" s="134">
        <v>41974</v>
      </c>
    </row>
    <row r="2275" spans="1:9" ht="26.4" hidden="1">
      <c r="A2275" s="111" t="e">
        <f>COUNTIF(#REF!,'CPU (2)'!B2275)</f>
        <v>#REF!</v>
      </c>
      <c r="B2275" s="127" t="s">
        <v>2974</v>
      </c>
      <c r="C2275" s="128" t="s">
        <v>2975</v>
      </c>
      <c r="D2275" s="127" t="s">
        <v>270</v>
      </c>
      <c r="E2275" s="127" t="s">
        <v>519</v>
      </c>
      <c r="F2275" s="129">
        <v>115.33</v>
      </c>
      <c r="G2275" s="129">
        <v>104.71</v>
      </c>
      <c r="H2275" s="127" t="s">
        <v>493</v>
      </c>
      <c r="I2275" s="130">
        <v>41974</v>
      </c>
    </row>
    <row r="2276" spans="1:9" ht="52.8" hidden="1">
      <c r="A2276" s="111" t="e">
        <f>COUNTIF(#REF!,'CPU (2)'!B2276)</f>
        <v>#REF!</v>
      </c>
      <c r="B2276" s="131">
        <v>89898</v>
      </c>
      <c r="C2276" s="132" t="s">
        <v>2976</v>
      </c>
      <c r="D2276" s="131" t="s">
        <v>270</v>
      </c>
      <c r="E2276" s="131" t="s">
        <v>519</v>
      </c>
      <c r="F2276" s="133">
        <v>18.32</v>
      </c>
      <c r="G2276" s="133">
        <v>18.059999999999999</v>
      </c>
      <c r="H2276" s="131" t="s">
        <v>493</v>
      </c>
      <c r="I2276" s="134">
        <v>41974</v>
      </c>
    </row>
    <row r="2277" spans="1:9" ht="52.8" hidden="1">
      <c r="A2277" s="111" t="e">
        <f>COUNTIF(#REF!,'CPU (2)'!B2277)</f>
        <v>#REF!</v>
      </c>
      <c r="B2277" s="127">
        <v>89918</v>
      </c>
      <c r="C2277" s="128" t="s">
        <v>2977</v>
      </c>
      <c r="D2277" s="127" t="s">
        <v>270</v>
      </c>
      <c r="E2277" s="127" t="s">
        <v>519</v>
      </c>
      <c r="F2277" s="129">
        <v>21.85</v>
      </c>
      <c r="G2277" s="129">
        <v>21.6</v>
      </c>
      <c r="H2277" s="127" t="s">
        <v>493</v>
      </c>
      <c r="I2277" s="130">
        <v>41974</v>
      </c>
    </row>
    <row r="2278" spans="1:9" ht="52.8" hidden="1">
      <c r="A2278" s="111" t="e">
        <f>COUNTIF(#REF!,'CPU (2)'!B2278)</f>
        <v>#REF!</v>
      </c>
      <c r="B2278" s="131">
        <v>89900</v>
      </c>
      <c r="C2278" s="132" t="s">
        <v>2978</v>
      </c>
      <c r="D2278" s="131" t="s">
        <v>270</v>
      </c>
      <c r="E2278" s="131" t="s">
        <v>519</v>
      </c>
      <c r="F2278" s="133">
        <v>23.05</v>
      </c>
      <c r="G2278" s="133">
        <v>22.73</v>
      </c>
      <c r="H2278" s="131" t="s">
        <v>493</v>
      </c>
      <c r="I2278" s="134">
        <v>41974</v>
      </c>
    </row>
    <row r="2279" spans="1:9" ht="52.8" hidden="1">
      <c r="A2279" s="111" t="e">
        <f>COUNTIF(#REF!,'CPU (2)'!B2279)</f>
        <v>#REF!</v>
      </c>
      <c r="B2279" s="127">
        <v>89920</v>
      </c>
      <c r="C2279" s="128" t="s">
        <v>2979</v>
      </c>
      <c r="D2279" s="127" t="s">
        <v>270</v>
      </c>
      <c r="E2279" s="127" t="s">
        <v>519</v>
      </c>
      <c r="F2279" s="129">
        <v>26.71</v>
      </c>
      <c r="G2279" s="129">
        <v>26.42</v>
      </c>
      <c r="H2279" s="127" t="s">
        <v>493</v>
      </c>
      <c r="I2279" s="130">
        <v>41974</v>
      </c>
    </row>
    <row r="2280" spans="1:9" ht="52.8" hidden="1">
      <c r="A2280" s="111" t="e">
        <f>COUNTIF(#REF!,'CPU (2)'!B2280)</f>
        <v>#REF!</v>
      </c>
      <c r="B2280" s="131">
        <v>89902</v>
      </c>
      <c r="C2280" s="132" t="s">
        <v>2980</v>
      </c>
      <c r="D2280" s="131" t="s">
        <v>270</v>
      </c>
      <c r="E2280" s="131" t="s">
        <v>519</v>
      </c>
      <c r="F2280" s="133">
        <v>28.54</v>
      </c>
      <c r="G2280" s="133">
        <v>28.17</v>
      </c>
      <c r="H2280" s="131" t="s">
        <v>493</v>
      </c>
      <c r="I2280" s="134">
        <v>41974</v>
      </c>
    </row>
    <row r="2281" spans="1:9" ht="52.8" hidden="1">
      <c r="A2281" s="111" t="e">
        <f>COUNTIF(#REF!,'CPU (2)'!B2281)</f>
        <v>#REF!</v>
      </c>
      <c r="B2281" s="127">
        <v>89903</v>
      </c>
      <c r="C2281" s="128" t="s">
        <v>2981</v>
      </c>
      <c r="D2281" s="127" t="s">
        <v>270</v>
      </c>
      <c r="E2281" s="127" t="s">
        <v>519</v>
      </c>
      <c r="F2281" s="129">
        <v>5.37</v>
      </c>
      <c r="G2281" s="129">
        <v>5.29</v>
      </c>
      <c r="H2281" s="127" t="s">
        <v>493</v>
      </c>
      <c r="I2281" s="130">
        <v>41974</v>
      </c>
    </row>
    <row r="2282" spans="1:9" ht="52.8" hidden="1">
      <c r="A2282" s="111" t="e">
        <f>COUNTIF(#REF!,'CPU (2)'!B2282)</f>
        <v>#REF!</v>
      </c>
      <c r="B2282" s="131">
        <v>89904</v>
      </c>
      <c r="C2282" s="132" t="s">
        <v>2982</v>
      </c>
      <c r="D2282" s="131" t="s">
        <v>270</v>
      </c>
      <c r="E2282" s="131" t="s">
        <v>519</v>
      </c>
      <c r="F2282" s="133">
        <v>5.4</v>
      </c>
      <c r="G2282" s="133">
        <v>5.32</v>
      </c>
      <c r="H2282" s="131" t="s">
        <v>493</v>
      </c>
      <c r="I2282" s="134">
        <v>41974</v>
      </c>
    </row>
    <row r="2283" spans="1:9" ht="52.8" hidden="1">
      <c r="A2283" s="111" t="e">
        <f>COUNTIF(#REF!,'CPU (2)'!B2283)</f>
        <v>#REF!</v>
      </c>
      <c r="B2283" s="127">
        <v>89905</v>
      </c>
      <c r="C2283" s="128" t="s">
        <v>2983</v>
      </c>
      <c r="D2283" s="127" t="s">
        <v>270</v>
      </c>
      <c r="E2283" s="127" t="s">
        <v>519</v>
      </c>
      <c r="F2283" s="129">
        <v>5.55</v>
      </c>
      <c r="G2283" s="129">
        <v>5.47</v>
      </c>
      <c r="H2283" s="127" t="s">
        <v>493</v>
      </c>
      <c r="I2283" s="130">
        <v>41974</v>
      </c>
    </row>
    <row r="2284" spans="1:9" ht="52.8" hidden="1">
      <c r="A2284" s="111" t="e">
        <f>COUNTIF(#REF!,'CPU (2)'!B2284)</f>
        <v>#REF!</v>
      </c>
      <c r="B2284" s="131">
        <v>89906</v>
      </c>
      <c r="C2284" s="132" t="s">
        <v>2984</v>
      </c>
      <c r="D2284" s="131" t="s">
        <v>270</v>
      </c>
      <c r="E2284" s="131" t="s">
        <v>519</v>
      </c>
      <c r="F2284" s="133">
        <v>5.5</v>
      </c>
      <c r="G2284" s="133">
        <v>5.42</v>
      </c>
      <c r="H2284" s="131" t="s">
        <v>493</v>
      </c>
      <c r="I2284" s="134">
        <v>41974</v>
      </c>
    </row>
    <row r="2285" spans="1:9" ht="52.8" hidden="1">
      <c r="A2285" s="111" t="e">
        <f>COUNTIF(#REF!,'CPU (2)'!B2285)</f>
        <v>#REF!</v>
      </c>
      <c r="B2285" s="127">
        <v>89885</v>
      </c>
      <c r="C2285" s="128" t="s">
        <v>2985</v>
      </c>
      <c r="D2285" s="127" t="s">
        <v>270</v>
      </c>
      <c r="E2285" s="127" t="s">
        <v>519</v>
      </c>
      <c r="F2285" s="129">
        <v>5.77</v>
      </c>
      <c r="G2285" s="129">
        <v>5.67</v>
      </c>
      <c r="H2285" s="127" t="s">
        <v>493</v>
      </c>
      <c r="I2285" s="130">
        <v>41974</v>
      </c>
    </row>
    <row r="2286" spans="1:9" ht="52.8" hidden="1">
      <c r="A2286" s="111" t="e">
        <f>COUNTIF(#REF!,'CPU (2)'!B2286)</f>
        <v>#REF!</v>
      </c>
      <c r="B2286" s="131">
        <v>89886</v>
      </c>
      <c r="C2286" s="132" t="s">
        <v>2986</v>
      </c>
      <c r="D2286" s="131" t="s">
        <v>270</v>
      </c>
      <c r="E2286" s="131" t="s">
        <v>519</v>
      </c>
      <c r="F2286" s="133">
        <v>5.79</v>
      </c>
      <c r="G2286" s="133">
        <v>5.69</v>
      </c>
      <c r="H2286" s="131" t="s">
        <v>493</v>
      </c>
      <c r="I2286" s="134">
        <v>41974</v>
      </c>
    </row>
    <row r="2287" spans="1:9" ht="52.8" hidden="1">
      <c r="A2287" s="111" t="e">
        <f>COUNTIF(#REF!,'CPU (2)'!B2287)</f>
        <v>#REF!</v>
      </c>
      <c r="B2287" s="127">
        <v>89887</v>
      </c>
      <c r="C2287" s="128" t="s">
        <v>2987</v>
      </c>
      <c r="D2287" s="127" t="s">
        <v>270</v>
      </c>
      <c r="E2287" s="127" t="s">
        <v>519</v>
      </c>
      <c r="F2287" s="129">
        <v>5.97</v>
      </c>
      <c r="G2287" s="129">
        <v>5.86</v>
      </c>
      <c r="H2287" s="127" t="s">
        <v>493</v>
      </c>
      <c r="I2287" s="130">
        <v>41974</v>
      </c>
    </row>
    <row r="2288" spans="1:9" ht="52.8" hidden="1">
      <c r="A2288" s="111" t="e">
        <f>COUNTIF(#REF!,'CPU (2)'!B2288)</f>
        <v>#REF!</v>
      </c>
      <c r="B2288" s="131">
        <v>89888</v>
      </c>
      <c r="C2288" s="132" t="s">
        <v>2988</v>
      </c>
      <c r="D2288" s="131" t="s">
        <v>270</v>
      </c>
      <c r="E2288" s="131" t="s">
        <v>519</v>
      </c>
      <c r="F2288" s="133">
        <v>5.91</v>
      </c>
      <c r="G2288" s="133">
        <v>5.81</v>
      </c>
      <c r="H2288" s="131" t="s">
        <v>493</v>
      </c>
      <c r="I2288" s="134">
        <v>41974</v>
      </c>
    </row>
    <row r="2289" spans="1:9" ht="52.8" hidden="1">
      <c r="A2289" s="111" t="e">
        <f>COUNTIF(#REF!,'CPU (2)'!B2289)</f>
        <v>#REF!</v>
      </c>
      <c r="B2289" s="127">
        <v>89889</v>
      </c>
      <c r="C2289" s="128" t="s">
        <v>2989</v>
      </c>
      <c r="D2289" s="127" t="s">
        <v>270</v>
      </c>
      <c r="E2289" s="127" t="s">
        <v>519</v>
      </c>
      <c r="F2289" s="129">
        <v>6.1</v>
      </c>
      <c r="G2289" s="129">
        <v>6</v>
      </c>
      <c r="H2289" s="127" t="s">
        <v>493</v>
      </c>
      <c r="I2289" s="130">
        <v>41974</v>
      </c>
    </row>
    <row r="2290" spans="1:9" ht="52.8" hidden="1">
      <c r="A2290" s="111" t="e">
        <f>COUNTIF(#REF!,'CPU (2)'!B2290)</f>
        <v>#REF!</v>
      </c>
      <c r="B2290" s="131">
        <v>89907</v>
      </c>
      <c r="C2290" s="132" t="s">
        <v>2990</v>
      </c>
      <c r="D2290" s="131" t="s">
        <v>270</v>
      </c>
      <c r="E2290" s="131" t="s">
        <v>519</v>
      </c>
      <c r="F2290" s="133">
        <v>6.21</v>
      </c>
      <c r="G2290" s="133">
        <v>6.11</v>
      </c>
      <c r="H2290" s="131" t="s">
        <v>493</v>
      </c>
      <c r="I2290" s="134">
        <v>41974</v>
      </c>
    </row>
    <row r="2291" spans="1:9" ht="52.8" hidden="1">
      <c r="A2291" s="111" t="e">
        <f>COUNTIF(#REF!,'CPU (2)'!B2291)</f>
        <v>#REF!</v>
      </c>
      <c r="B2291" s="127">
        <v>89910</v>
      </c>
      <c r="C2291" s="128" t="s">
        <v>2991</v>
      </c>
      <c r="D2291" s="127" t="s">
        <v>270</v>
      </c>
      <c r="E2291" s="127" t="s">
        <v>519</v>
      </c>
      <c r="F2291" s="129">
        <v>7.3</v>
      </c>
      <c r="G2291" s="129">
        <v>7.2</v>
      </c>
      <c r="H2291" s="127" t="s">
        <v>493</v>
      </c>
      <c r="I2291" s="130">
        <v>41974</v>
      </c>
    </row>
    <row r="2292" spans="1:9" ht="52.8" hidden="1">
      <c r="A2292" s="111" t="e">
        <f>COUNTIF(#REF!,'CPU (2)'!B2292)</f>
        <v>#REF!</v>
      </c>
      <c r="B2292" s="131">
        <v>89890</v>
      </c>
      <c r="C2292" s="132" t="s">
        <v>2992</v>
      </c>
      <c r="D2292" s="131" t="s">
        <v>270</v>
      </c>
      <c r="E2292" s="131" t="s">
        <v>519</v>
      </c>
      <c r="F2292" s="133">
        <v>8.24</v>
      </c>
      <c r="G2292" s="133">
        <v>8.1199999999999992</v>
      </c>
      <c r="H2292" s="131" t="s">
        <v>493</v>
      </c>
      <c r="I2292" s="134">
        <v>41974</v>
      </c>
    </row>
    <row r="2293" spans="1:9" ht="52.8" hidden="1">
      <c r="A2293" s="111" t="e">
        <f>COUNTIF(#REF!,'CPU (2)'!B2293)</f>
        <v>#REF!</v>
      </c>
      <c r="B2293" s="127">
        <v>89891</v>
      </c>
      <c r="C2293" s="128" t="s">
        <v>2993</v>
      </c>
      <c r="D2293" s="127" t="s">
        <v>270</v>
      </c>
      <c r="E2293" s="127" t="s">
        <v>519</v>
      </c>
      <c r="F2293" s="129">
        <v>8.4</v>
      </c>
      <c r="G2293" s="129">
        <v>8.27</v>
      </c>
      <c r="H2293" s="127" t="s">
        <v>493</v>
      </c>
      <c r="I2293" s="130">
        <v>41974</v>
      </c>
    </row>
    <row r="2294" spans="1:9" ht="52.8" hidden="1">
      <c r="A2294" s="111" t="e">
        <f>COUNTIF(#REF!,'CPU (2)'!B2294)</f>
        <v>#REF!</v>
      </c>
      <c r="B2294" s="131">
        <v>89892</v>
      </c>
      <c r="C2294" s="132" t="s">
        <v>2994</v>
      </c>
      <c r="D2294" s="131" t="s">
        <v>270</v>
      </c>
      <c r="E2294" s="131" t="s">
        <v>519</v>
      </c>
      <c r="F2294" s="133">
        <v>7.73</v>
      </c>
      <c r="G2294" s="133">
        <v>7.6</v>
      </c>
      <c r="H2294" s="131" t="s">
        <v>493</v>
      </c>
      <c r="I2294" s="134">
        <v>41974</v>
      </c>
    </row>
    <row r="2295" spans="1:9" ht="52.8" hidden="1">
      <c r="A2295" s="111" t="e">
        <f>COUNTIF(#REF!,'CPU (2)'!B2295)</f>
        <v>#REF!</v>
      </c>
      <c r="B2295" s="127">
        <v>89908</v>
      </c>
      <c r="C2295" s="128" t="s">
        <v>2995</v>
      </c>
      <c r="D2295" s="127" t="s">
        <v>270</v>
      </c>
      <c r="E2295" s="127" t="s">
        <v>519</v>
      </c>
      <c r="F2295" s="129">
        <v>8.3000000000000007</v>
      </c>
      <c r="G2295" s="129">
        <v>8.18</v>
      </c>
      <c r="H2295" s="127" t="s">
        <v>493</v>
      </c>
      <c r="I2295" s="130">
        <v>41974</v>
      </c>
    </row>
    <row r="2296" spans="1:9" ht="52.8" hidden="1">
      <c r="A2296" s="111" t="e">
        <f>COUNTIF(#REF!,'CPU (2)'!B2296)</f>
        <v>#REF!</v>
      </c>
      <c r="B2296" s="131">
        <v>89909</v>
      </c>
      <c r="C2296" s="132" t="s">
        <v>2996</v>
      </c>
      <c r="D2296" s="131" t="s">
        <v>270</v>
      </c>
      <c r="E2296" s="131" t="s">
        <v>519</v>
      </c>
      <c r="F2296" s="133">
        <v>8.43</v>
      </c>
      <c r="G2296" s="133">
        <v>8.31</v>
      </c>
      <c r="H2296" s="131" t="s">
        <v>493</v>
      </c>
      <c r="I2296" s="134">
        <v>41974</v>
      </c>
    </row>
    <row r="2297" spans="1:9" ht="52.8" hidden="1">
      <c r="A2297" s="111" t="e">
        <f>COUNTIF(#REF!,'CPU (2)'!B2297)</f>
        <v>#REF!</v>
      </c>
      <c r="B2297" s="127">
        <v>89893</v>
      </c>
      <c r="C2297" s="128" t="s">
        <v>2997</v>
      </c>
      <c r="D2297" s="127" t="s">
        <v>270</v>
      </c>
      <c r="E2297" s="127" t="s">
        <v>519</v>
      </c>
      <c r="F2297" s="129">
        <v>10.02</v>
      </c>
      <c r="G2297" s="129">
        <v>9.8699999999999992</v>
      </c>
      <c r="H2297" s="127" t="s">
        <v>493</v>
      </c>
      <c r="I2297" s="130">
        <v>41974</v>
      </c>
    </row>
    <row r="2298" spans="1:9" ht="52.8" hidden="1">
      <c r="A2298" s="111" t="e">
        <f>COUNTIF(#REF!,'CPU (2)'!B2298)</f>
        <v>#REF!</v>
      </c>
      <c r="B2298" s="131">
        <v>89911</v>
      </c>
      <c r="C2298" s="132" t="s">
        <v>2998</v>
      </c>
      <c r="D2298" s="131" t="s">
        <v>270</v>
      </c>
      <c r="E2298" s="131" t="s">
        <v>519</v>
      </c>
      <c r="F2298" s="133">
        <v>10.029999999999999</v>
      </c>
      <c r="G2298" s="133">
        <v>9.89</v>
      </c>
      <c r="H2298" s="131" t="s">
        <v>493</v>
      </c>
      <c r="I2298" s="134">
        <v>41974</v>
      </c>
    </row>
    <row r="2299" spans="1:9" ht="52.8" hidden="1">
      <c r="A2299" s="111" t="e">
        <f>COUNTIF(#REF!,'CPU (2)'!B2299)</f>
        <v>#REF!</v>
      </c>
      <c r="B2299" s="127">
        <v>89912</v>
      </c>
      <c r="C2299" s="128" t="s">
        <v>2999</v>
      </c>
      <c r="D2299" s="127" t="s">
        <v>270</v>
      </c>
      <c r="E2299" s="127" t="s">
        <v>519</v>
      </c>
      <c r="F2299" s="129">
        <v>10.63</v>
      </c>
      <c r="G2299" s="129">
        <v>10.49</v>
      </c>
      <c r="H2299" s="127" t="s">
        <v>493</v>
      </c>
      <c r="I2299" s="130">
        <v>41974</v>
      </c>
    </row>
    <row r="2300" spans="1:9" ht="52.8" hidden="1">
      <c r="A2300" s="111" t="e">
        <f>COUNTIF(#REF!,'CPU (2)'!B2300)</f>
        <v>#REF!</v>
      </c>
      <c r="B2300" s="131">
        <v>89914</v>
      </c>
      <c r="C2300" s="132" t="s">
        <v>3000</v>
      </c>
      <c r="D2300" s="131" t="s">
        <v>270</v>
      </c>
      <c r="E2300" s="131" t="s">
        <v>519</v>
      </c>
      <c r="F2300" s="133">
        <v>10.43</v>
      </c>
      <c r="G2300" s="133">
        <v>10.29</v>
      </c>
      <c r="H2300" s="131" t="s">
        <v>493</v>
      </c>
      <c r="I2300" s="134">
        <v>41974</v>
      </c>
    </row>
    <row r="2301" spans="1:9" ht="52.8" hidden="1">
      <c r="A2301" s="111" t="e">
        <f>COUNTIF(#REF!,'CPU (2)'!B2301)</f>
        <v>#REF!</v>
      </c>
      <c r="B2301" s="127">
        <v>89894</v>
      </c>
      <c r="C2301" s="128" t="s">
        <v>3001</v>
      </c>
      <c r="D2301" s="127" t="s">
        <v>270</v>
      </c>
      <c r="E2301" s="127" t="s">
        <v>519</v>
      </c>
      <c r="F2301" s="129">
        <v>11.11</v>
      </c>
      <c r="G2301" s="129">
        <v>10.94</v>
      </c>
      <c r="H2301" s="127" t="s">
        <v>493</v>
      </c>
      <c r="I2301" s="130">
        <v>41974</v>
      </c>
    </row>
    <row r="2302" spans="1:9" ht="52.8" hidden="1">
      <c r="A2302" s="111" t="e">
        <f>COUNTIF(#REF!,'CPU (2)'!B2302)</f>
        <v>#REF!</v>
      </c>
      <c r="B2302" s="131">
        <v>89896</v>
      </c>
      <c r="C2302" s="132" t="s">
        <v>3002</v>
      </c>
      <c r="D2302" s="131" t="s">
        <v>270</v>
      </c>
      <c r="E2302" s="131" t="s">
        <v>519</v>
      </c>
      <c r="F2302" s="133">
        <v>10.91</v>
      </c>
      <c r="G2302" s="133">
        <v>10.75</v>
      </c>
      <c r="H2302" s="131" t="s">
        <v>493</v>
      </c>
      <c r="I2302" s="134">
        <v>41974</v>
      </c>
    </row>
    <row r="2303" spans="1:9" ht="52.8" hidden="1">
      <c r="A2303" s="111" t="e">
        <f>COUNTIF(#REF!,'CPU (2)'!B2303)</f>
        <v>#REF!</v>
      </c>
      <c r="B2303" s="127">
        <v>89917</v>
      </c>
      <c r="C2303" s="128" t="s">
        <v>3003</v>
      </c>
      <c r="D2303" s="127" t="s">
        <v>270</v>
      </c>
      <c r="E2303" s="127" t="s">
        <v>519</v>
      </c>
      <c r="F2303" s="129">
        <v>13.04</v>
      </c>
      <c r="G2303" s="129">
        <v>12.88</v>
      </c>
      <c r="H2303" s="127" t="s">
        <v>493</v>
      </c>
      <c r="I2303" s="130">
        <v>41974</v>
      </c>
    </row>
    <row r="2304" spans="1:9" ht="52.8" hidden="1">
      <c r="A2304" s="111" t="e">
        <f>COUNTIF(#REF!,'CPU (2)'!B2304)</f>
        <v>#REF!</v>
      </c>
      <c r="B2304" s="131">
        <v>89913</v>
      </c>
      <c r="C2304" s="132" t="s">
        <v>3004</v>
      </c>
      <c r="D2304" s="131" t="s">
        <v>270</v>
      </c>
      <c r="E2304" s="131" t="s">
        <v>519</v>
      </c>
      <c r="F2304" s="133">
        <v>12.81</v>
      </c>
      <c r="G2304" s="133">
        <v>12.65</v>
      </c>
      <c r="H2304" s="131" t="s">
        <v>493</v>
      </c>
      <c r="I2304" s="134">
        <v>41974</v>
      </c>
    </row>
    <row r="2305" spans="1:9" ht="52.8" hidden="1">
      <c r="A2305" s="111" t="e">
        <f>COUNTIF(#REF!,'CPU (2)'!B2305)</f>
        <v>#REF!</v>
      </c>
      <c r="B2305" s="127">
        <v>89899</v>
      </c>
      <c r="C2305" s="128" t="s">
        <v>3005</v>
      </c>
      <c r="D2305" s="127" t="s">
        <v>270</v>
      </c>
      <c r="E2305" s="127" t="s">
        <v>519</v>
      </c>
      <c r="F2305" s="129">
        <v>13.62</v>
      </c>
      <c r="G2305" s="129">
        <v>13.43</v>
      </c>
      <c r="H2305" s="127" t="s">
        <v>493</v>
      </c>
      <c r="I2305" s="130">
        <v>41974</v>
      </c>
    </row>
    <row r="2306" spans="1:9" ht="52.8" hidden="1">
      <c r="A2306" s="111" t="e">
        <f>COUNTIF(#REF!,'CPU (2)'!B2306)</f>
        <v>#REF!</v>
      </c>
      <c r="B2306" s="131">
        <v>89895</v>
      </c>
      <c r="C2306" s="132" t="s">
        <v>3006</v>
      </c>
      <c r="D2306" s="131" t="s">
        <v>270</v>
      </c>
      <c r="E2306" s="131" t="s">
        <v>519</v>
      </c>
      <c r="F2306" s="133">
        <v>13.35</v>
      </c>
      <c r="G2306" s="133">
        <v>13.16</v>
      </c>
      <c r="H2306" s="131" t="s">
        <v>493</v>
      </c>
      <c r="I2306" s="134">
        <v>41974</v>
      </c>
    </row>
    <row r="2307" spans="1:9" ht="52.8" hidden="1">
      <c r="A2307" s="111" t="e">
        <f>COUNTIF(#REF!,'CPU (2)'!B2307)</f>
        <v>#REF!</v>
      </c>
      <c r="B2307" s="127">
        <v>89919</v>
      </c>
      <c r="C2307" s="128" t="s">
        <v>3007</v>
      </c>
      <c r="D2307" s="127" t="s">
        <v>270</v>
      </c>
      <c r="E2307" s="127" t="s">
        <v>519</v>
      </c>
      <c r="F2307" s="129">
        <v>14.43</v>
      </c>
      <c r="G2307" s="129">
        <v>14.26</v>
      </c>
      <c r="H2307" s="127" t="s">
        <v>493</v>
      </c>
      <c r="I2307" s="130">
        <v>41974</v>
      </c>
    </row>
    <row r="2308" spans="1:9" ht="52.8" hidden="1">
      <c r="A2308" s="111" t="e">
        <f>COUNTIF(#REF!,'CPU (2)'!B2308)</f>
        <v>#REF!</v>
      </c>
      <c r="B2308" s="131">
        <v>89915</v>
      </c>
      <c r="C2308" s="132" t="s">
        <v>3008</v>
      </c>
      <c r="D2308" s="131" t="s">
        <v>270</v>
      </c>
      <c r="E2308" s="131" t="s">
        <v>519</v>
      </c>
      <c r="F2308" s="133">
        <v>14.98</v>
      </c>
      <c r="G2308" s="133">
        <v>14.81</v>
      </c>
      <c r="H2308" s="131" t="s">
        <v>493</v>
      </c>
      <c r="I2308" s="134">
        <v>41974</v>
      </c>
    </row>
    <row r="2309" spans="1:9" ht="52.8" hidden="1">
      <c r="A2309" s="111" t="e">
        <f>COUNTIF(#REF!,'CPU (2)'!B2309)</f>
        <v>#REF!</v>
      </c>
      <c r="B2309" s="127">
        <v>89901</v>
      </c>
      <c r="C2309" s="128" t="s">
        <v>3009</v>
      </c>
      <c r="D2309" s="127" t="s">
        <v>270</v>
      </c>
      <c r="E2309" s="127" t="s">
        <v>519</v>
      </c>
      <c r="F2309" s="129">
        <v>15.02</v>
      </c>
      <c r="G2309" s="129">
        <v>14.81</v>
      </c>
      <c r="H2309" s="127" t="s">
        <v>493</v>
      </c>
      <c r="I2309" s="130">
        <v>41974</v>
      </c>
    </row>
    <row r="2310" spans="1:9" ht="52.8" hidden="1">
      <c r="A2310" s="111" t="e">
        <f>COUNTIF(#REF!,'CPU (2)'!B2310)</f>
        <v>#REF!</v>
      </c>
      <c r="B2310" s="131">
        <v>89897</v>
      </c>
      <c r="C2310" s="132" t="s">
        <v>3010</v>
      </c>
      <c r="D2310" s="131" t="s">
        <v>270</v>
      </c>
      <c r="E2310" s="131" t="s">
        <v>519</v>
      </c>
      <c r="F2310" s="133">
        <v>16.07</v>
      </c>
      <c r="G2310" s="133">
        <v>15.84</v>
      </c>
      <c r="H2310" s="131" t="s">
        <v>493</v>
      </c>
      <c r="I2310" s="134">
        <v>41974</v>
      </c>
    </row>
    <row r="2311" spans="1:9" ht="52.8" hidden="1">
      <c r="A2311" s="111" t="e">
        <f>COUNTIF(#REF!,'CPU (2)'!B2311)</f>
        <v>#REF!</v>
      </c>
      <c r="B2311" s="127">
        <v>89916</v>
      </c>
      <c r="C2311" s="128" t="s">
        <v>3011</v>
      </c>
      <c r="D2311" s="127" t="s">
        <v>270</v>
      </c>
      <c r="E2311" s="127" t="s">
        <v>519</v>
      </c>
      <c r="F2311" s="129">
        <v>17.71</v>
      </c>
      <c r="G2311" s="129">
        <v>17.489999999999998</v>
      </c>
      <c r="H2311" s="127" t="s">
        <v>493</v>
      </c>
      <c r="I2311" s="130">
        <v>41974</v>
      </c>
    </row>
    <row r="2312" spans="1:9" ht="52.8" hidden="1">
      <c r="A2312" s="111" t="e">
        <f>COUNTIF(#REF!,'CPU (2)'!B2312)</f>
        <v>#REF!</v>
      </c>
      <c r="B2312" s="131">
        <v>89935</v>
      </c>
      <c r="C2312" s="132" t="s">
        <v>3012</v>
      </c>
      <c r="D2312" s="131" t="s">
        <v>270</v>
      </c>
      <c r="E2312" s="131" t="s">
        <v>519</v>
      </c>
      <c r="F2312" s="133">
        <v>13.01</v>
      </c>
      <c r="G2312" s="133">
        <v>12.82</v>
      </c>
      <c r="H2312" s="131" t="s">
        <v>493</v>
      </c>
      <c r="I2312" s="134">
        <v>41974</v>
      </c>
    </row>
    <row r="2313" spans="1:9" ht="52.8" hidden="1">
      <c r="A2313" s="111" t="e">
        <f>COUNTIF(#REF!,'CPU (2)'!B2313)</f>
        <v>#REF!</v>
      </c>
      <c r="B2313" s="127">
        <v>89960</v>
      </c>
      <c r="C2313" s="128" t="s">
        <v>3013</v>
      </c>
      <c r="D2313" s="127" t="s">
        <v>270</v>
      </c>
      <c r="E2313" s="127" t="s">
        <v>519</v>
      </c>
      <c r="F2313" s="129">
        <v>18.97</v>
      </c>
      <c r="G2313" s="129">
        <v>18.760000000000002</v>
      </c>
      <c r="H2313" s="127" t="s">
        <v>493</v>
      </c>
      <c r="I2313" s="130">
        <v>41974</v>
      </c>
    </row>
    <row r="2314" spans="1:9" ht="52.8" hidden="1">
      <c r="A2314" s="111" t="e">
        <f>COUNTIF(#REF!,'CPU (2)'!B2314)</f>
        <v>#REF!</v>
      </c>
      <c r="B2314" s="131">
        <v>89961</v>
      </c>
      <c r="C2314" s="132" t="s">
        <v>3014</v>
      </c>
      <c r="D2314" s="131" t="s">
        <v>270</v>
      </c>
      <c r="E2314" s="131" t="s">
        <v>519</v>
      </c>
      <c r="F2314" s="133">
        <v>21.88</v>
      </c>
      <c r="G2314" s="133">
        <v>21.63</v>
      </c>
      <c r="H2314" s="131" t="s">
        <v>493</v>
      </c>
      <c r="I2314" s="134">
        <v>41974</v>
      </c>
    </row>
    <row r="2315" spans="1:9" ht="52.8" hidden="1">
      <c r="A2315" s="111" t="e">
        <f>COUNTIF(#REF!,'CPU (2)'!B2315)</f>
        <v>#REF!</v>
      </c>
      <c r="B2315" s="127">
        <v>89963</v>
      </c>
      <c r="C2315" s="128" t="s">
        <v>3015</v>
      </c>
      <c r="D2315" s="127" t="s">
        <v>270</v>
      </c>
      <c r="E2315" s="127" t="s">
        <v>519</v>
      </c>
      <c r="F2315" s="129">
        <v>24.79</v>
      </c>
      <c r="G2315" s="129">
        <v>24.51</v>
      </c>
      <c r="H2315" s="127" t="s">
        <v>493</v>
      </c>
      <c r="I2315" s="130">
        <v>41974</v>
      </c>
    </row>
    <row r="2316" spans="1:9" ht="52.8" hidden="1">
      <c r="A2316" s="111" t="e">
        <f>COUNTIF(#REF!,'CPU (2)'!B2316)</f>
        <v>#REF!</v>
      </c>
      <c r="B2316" s="131">
        <v>89964</v>
      </c>
      <c r="C2316" s="132" t="s">
        <v>3016</v>
      </c>
      <c r="D2316" s="131" t="s">
        <v>270</v>
      </c>
      <c r="E2316" s="131" t="s">
        <v>519</v>
      </c>
      <c r="F2316" s="133">
        <v>27.71</v>
      </c>
      <c r="G2316" s="133">
        <v>27.39</v>
      </c>
      <c r="H2316" s="131" t="s">
        <v>493</v>
      </c>
      <c r="I2316" s="134">
        <v>41974</v>
      </c>
    </row>
    <row r="2317" spans="1:9" ht="52.8" hidden="1">
      <c r="A2317" s="111" t="e">
        <f>COUNTIF(#REF!,'CPU (2)'!B2317)</f>
        <v>#REF!</v>
      </c>
      <c r="B2317" s="127">
        <v>89966</v>
      </c>
      <c r="C2317" s="128" t="s">
        <v>3017</v>
      </c>
      <c r="D2317" s="127" t="s">
        <v>270</v>
      </c>
      <c r="E2317" s="127" t="s">
        <v>519</v>
      </c>
      <c r="F2317" s="129">
        <v>30.6</v>
      </c>
      <c r="G2317" s="129">
        <v>30.25</v>
      </c>
      <c r="H2317" s="127" t="s">
        <v>493</v>
      </c>
      <c r="I2317" s="130">
        <v>41974</v>
      </c>
    </row>
    <row r="2318" spans="1:9" ht="52.8" hidden="1">
      <c r="A2318" s="111" t="e">
        <f>COUNTIF(#REF!,'CPU (2)'!B2318)</f>
        <v>#REF!</v>
      </c>
      <c r="B2318" s="131">
        <v>89967</v>
      </c>
      <c r="C2318" s="132" t="s">
        <v>3018</v>
      </c>
      <c r="D2318" s="131" t="s">
        <v>270</v>
      </c>
      <c r="E2318" s="131" t="s">
        <v>519</v>
      </c>
      <c r="F2318" s="133">
        <v>33.53</v>
      </c>
      <c r="G2318" s="133">
        <v>33.15</v>
      </c>
      <c r="H2318" s="131" t="s">
        <v>493</v>
      </c>
      <c r="I2318" s="134">
        <v>41974</v>
      </c>
    </row>
    <row r="2319" spans="1:9" ht="52.8" hidden="1">
      <c r="A2319" s="111" t="e">
        <f>COUNTIF(#REF!,'CPU (2)'!B2319)</f>
        <v>#REF!</v>
      </c>
      <c r="B2319" s="127">
        <v>89951</v>
      </c>
      <c r="C2319" s="128" t="s">
        <v>3019</v>
      </c>
      <c r="D2319" s="127" t="s">
        <v>270</v>
      </c>
      <c r="E2319" s="127" t="s">
        <v>519</v>
      </c>
      <c r="F2319" s="129">
        <v>14.19</v>
      </c>
      <c r="G2319" s="129">
        <v>14.03</v>
      </c>
      <c r="H2319" s="127" t="s">
        <v>493</v>
      </c>
      <c r="I2319" s="130">
        <v>41974</v>
      </c>
    </row>
    <row r="2320" spans="1:9" ht="52.8" hidden="1">
      <c r="A2320" s="111" t="e">
        <f>COUNTIF(#REF!,'CPU (2)'!B2320)</f>
        <v>#REF!</v>
      </c>
      <c r="B2320" s="131">
        <v>89937</v>
      </c>
      <c r="C2320" s="132" t="s">
        <v>3020</v>
      </c>
      <c r="D2320" s="131" t="s">
        <v>270</v>
      </c>
      <c r="E2320" s="131" t="s">
        <v>519</v>
      </c>
      <c r="F2320" s="133">
        <v>14.27</v>
      </c>
      <c r="G2320" s="133">
        <v>14.07</v>
      </c>
      <c r="H2320" s="131" t="s">
        <v>493</v>
      </c>
      <c r="I2320" s="134">
        <v>41974</v>
      </c>
    </row>
    <row r="2321" spans="1:9" ht="52.8" hidden="1">
      <c r="A2321" s="111" t="e">
        <f>COUNTIF(#REF!,'CPU (2)'!B2321)</f>
        <v>#REF!</v>
      </c>
      <c r="B2321" s="127">
        <v>89933</v>
      </c>
      <c r="C2321" s="128" t="s">
        <v>3021</v>
      </c>
      <c r="D2321" s="127" t="s">
        <v>270</v>
      </c>
      <c r="E2321" s="127" t="s">
        <v>519</v>
      </c>
      <c r="F2321" s="129">
        <v>14.86</v>
      </c>
      <c r="G2321" s="129">
        <v>14.67</v>
      </c>
      <c r="H2321" s="127" t="s">
        <v>493</v>
      </c>
      <c r="I2321" s="130">
        <v>41974</v>
      </c>
    </row>
    <row r="2322" spans="1:9" ht="52.8" hidden="1">
      <c r="A2322" s="111" t="e">
        <f>COUNTIF(#REF!,'CPU (2)'!B2322)</f>
        <v>#REF!</v>
      </c>
      <c r="B2322" s="131">
        <v>89953</v>
      </c>
      <c r="C2322" s="132" t="s">
        <v>3022</v>
      </c>
      <c r="D2322" s="131" t="s">
        <v>270</v>
      </c>
      <c r="E2322" s="131" t="s">
        <v>519</v>
      </c>
      <c r="F2322" s="133">
        <v>16.59</v>
      </c>
      <c r="G2322" s="133">
        <v>16.399999999999999</v>
      </c>
      <c r="H2322" s="131" t="s">
        <v>493</v>
      </c>
      <c r="I2322" s="134">
        <v>41974</v>
      </c>
    </row>
    <row r="2323" spans="1:9" ht="52.8" hidden="1">
      <c r="A2323" s="111" t="e">
        <f>COUNTIF(#REF!,'CPU (2)'!B2323)</f>
        <v>#REF!</v>
      </c>
      <c r="B2323" s="127">
        <v>89934</v>
      </c>
      <c r="C2323" s="128" t="s">
        <v>3023</v>
      </c>
      <c r="D2323" s="127" t="s">
        <v>270</v>
      </c>
      <c r="E2323" s="127" t="s">
        <v>519</v>
      </c>
      <c r="F2323" s="129">
        <v>17.3</v>
      </c>
      <c r="G2323" s="129">
        <v>17.079999999999998</v>
      </c>
      <c r="H2323" s="127" t="s">
        <v>493</v>
      </c>
      <c r="I2323" s="130">
        <v>41974</v>
      </c>
    </row>
    <row r="2324" spans="1:9" ht="52.8" hidden="1">
      <c r="A2324" s="111" t="e">
        <f>COUNTIF(#REF!,'CPU (2)'!B2324)</f>
        <v>#REF!</v>
      </c>
      <c r="B2324" s="131">
        <v>89955</v>
      </c>
      <c r="C2324" s="132" t="s">
        <v>3024</v>
      </c>
      <c r="D2324" s="131" t="s">
        <v>270</v>
      </c>
      <c r="E2324" s="131" t="s">
        <v>519</v>
      </c>
      <c r="F2324" s="133">
        <v>20.78</v>
      </c>
      <c r="G2324" s="133">
        <v>20.55</v>
      </c>
      <c r="H2324" s="131" t="s">
        <v>493</v>
      </c>
      <c r="I2324" s="134">
        <v>41974</v>
      </c>
    </row>
    <row r="2325" spans="1:9" ht="52.8" hidden="1">
      <c r="A2325" s="111" t="e">
        <f>COUNTIF(#REF!,'CPU (2)'!B2325)</f>
        <v>#REF!</v>
      </c>
      <c r="B2325" s="127">
        <v>89962</v>
      </c>
      <c r="C2325" s="128" t="s">
        <v>3025</v>
      </c>
      <c r="D2325" s="127" t="s">
        <v>270</v>
      </c>
      <c r="E2325" s="127" t="s">
        <v>519</v>
      </c>
      <c r="F2325" s="129">
        <v>21.58</v>
      </c>
      <c r="G2325" s="129">
        <v>21.35</v>
      </c>
      <c r="H2325" s="127" t="s">
        <v>493</v>
      </c>
      <c r="I2325" s="130">
        <v>41974</v>
      </c>
    </row>
    <row r="2326" spans="1:9" ht="52.8" hidden="1">
      <c r="A2326" s="111" t="e">
        <f>COUNTIF(#REF!,'CPU (2)'!B2326)</f>
        <v>#REF!</v>
      </c>
      <c r="B2326" s="131">
        <v>89965</v>
      </c>
      <c r="C2326" s="132" t="s">
        <v>3026</v>
      </c>
      <c r="D2326" s="131" t="s">
        <v>270</v>
      </c>
      <c r="E2326" s="131" t="s">
        <v>519</v>
      </c>
      <c r="F2326" s="133">
        <v>27.32</v>
      </c>
      <c r="G2326" s="133">
        <v>27.03</v>
      </c>
      <c r="H2326" s="131" t="s">
        <v>493</v>
      </c>
      <c r="I2326" s="134">
        <v>41974</v>
      </c>
    </row>
    <row r="2327" spans="1:9" ht="52.8" hidden="1">
      <c r="A2327" s="111" t="e">
        <f>COUNTIF(#REF!,'CPU (2)'!B2327)</f>
        <v>#REF!</v>
      </c>
      <c r="B2327" s="127">
        <v>89968</v>
      </c>
      <c r="C2327" s="128" t="s">
        <v>3027</v>
      </c>
      <c r="D2327" s="127" t="s">
        <v>270</v>
      </c>
      <c r="E2327" s="127" t="s">
        <v>519</v>
      </c>
      <c r="F2327" s="129">
        <v>33.07</v>
      </c>
      <c r="G2327" s="129">
        <v>32.71</v>
      </c>
      <c r="H2327" s="127" t="s">
        <v>493</v>
      </c>
      <c r="I2327" s="130">
        <v>41974</v>
      </c>
    </row>
    <row r="2328" spans="1:9" ht="52.8" hidden="1">
      <c r="A2328" s="111" t="e">
        <f>COUNTIF(#REF!,'CPU (2)'!B2328)</f>
        <v>#REF!</v>
      </c>
      <c r="B2328" s="131">
        <v>89936</v>
      </c>
      <c r="C2328" s="132" t="s">
        <v>3028</v>
      </c>
      <c r="D2328" s="131" t="s">
        <v>270</v>
      </c>
      <c r="E2328" s="131" t="s">
        <v>519</v>
      </c>
      <c r="F2328" s="133">
        <v>21.98</v>
      </c>
      <c r="G2328" s="133">
        <v>21.69</v>
      </c>
      <c r="H2328" s="131" t="s">
        <v>493</v>
      </c>
      <c r="I2328" s="134">
        <v>41974</v>
      </c>
    </row>
    <row r="2329" spans="1:9" ht="52.8" hidden="1">
      <c r="A2329" s="111" t="e">
        <f>COUNTIF(#REF!,'CPU (2)'!B2329)</f>
        <v>#REF!</v>
      </c>
      <c r="B2329" s="127">
        <v>89958</v>
      </c>
      <c r="C2329" s="128" t="s">
        <v>3029</v>
      </c>
      <c r="D2329" s="127" t="s">
        <v>270</v>
      </c>
      <c r="E2329" s="127" t="s">
        <v>519</v>
      </c>
      <c r="F2329" s="129">
        <v>26.05</v>
      </c>
      <c r="G2329" s="129">
        <v>25.77</v>
      </c>
      <c r="H2329" s="127" t="s">
        <v>493</v>
      </c>
      <c r="I2329" s="130">
        <v>41974</v>
      </c>
    </row>
    <row r="2330" spans="1:9" ht="52.8" hidden="1">
      <c r="A2330" s="111" t="e">
        <f>COUNTIF(#REF!,'CPU (2)'!B2330)</f>
        <v>#REF!</v>
      </c>
      <c r="B2330" s="131">
        <v>89938</v>
      </c>
      <c r="C2330" s="132" t="s">
        <v>3030</v>
      </c>
      <c r="D2330" s="131" t="s">
        <v>270</v>
      </c>
      <c r="E2330" s="131" t="s">
        <v>519</v>
      </c>
      <c r="F2330" s="133">
        <v>27.72</v>
      </c>
      <c r="G2330" s="133">
        <v>27.36</v>
      </c>
      <c r="H2330" s="131" t="s">
        <v>493</v>
      </c>
      <c r="I2330" s="134">
        <v>41974</v>
      </c>
    </row>
    <row r="2331" spans="1:9" ht="52.8" hidden="1">
      <c r="A2331" s="111" t="e">
        <f>COUNTIF(#REF!,'CPU (2)'!B2331)</f>
        <v>#REF!</v>
      </c>
      <c r="B2331" s="127">
        <v>89921</v>
      </c>
      <c r="C2331" s="128" t="s">
        <v>3031</v>
      </c>
      <c r="D2331" s="127" t="s">
        <v>270</v>
      </c>
      <c r="E2331" s="127" t="s">
        <v>519</v>
      </c>
      <c r="F2331" s="129">
        <v>4.7</v>
      </c>
      <c r="G2331" s="129">
        <v>4.62</v>
      </c>
      <c r="H2331" s="127" t="s">
        <v>493</v>
      </c>
      <c r="I2331" s="130">
        <v>41974</v>
      </c>
    </row>
    <row r="2332" spans="1:9" ht="52.8" hidden="1">
      <c r="A2332" s="111" t="e">
        <f>COUNTIF(#REF!,'CPU (2)'!B2332)</f>
        <v>#REF!</v>
      </c>
      <c r="B2332" s="131">
        <v>89922</v>
      </c>
      <c r="C2332" s="132" t="s">
        <v>3032</v>
      </c>
      <c r="D2332" s="131" t="s">
        <v>270</v>
      </c>
      <c r="E2332" s="131" t="s">
        <v>519</v>
      </c>
      <c r="F2332" s="133">
        <v>4.72</v>
      </c>
      <c r="G2332" s="133">
        <v>4.6500000000000004</v>
      </c>
      <c r="H2332" s="131" t="s">
        <v>493</v>
      </c>
      <c r="I2332" s="134">
        <v>41974</v>
      </c>
    </row>
    <row r="2333" spans="1:9" ht="52.8" hidden="1">
      <c r="A2333" s="111" t="e">
        <f>COUNTIF(#REF!,'CPU (2)'!B2333)</f>
        <v>#REF!</v>
      </c>
      <c r="B2333" s="127">
        <v>89923</v>
      </c>
      <c r="C2333" s="128" t="s">
        <v>3033</v>
      </c>
      <c r="D2333" s="127" t="s">
        <v>270</v>
      </c>
      <c r="E2333" s="127" t="s">
        <v>519</v>
      </c>
      <c r="F2333" s="129">
        <v>4.9000000000000004</v>
      </c>
      <c r="G2333" s="129">
        <v>4.82</v>
      </c>
      <c r="H2333" s="127" t="s">
        <v>493</v>
      </c>
      <c r="I2333" s="130">
        <v>41974</v>
      </c>
    </row>
    <row r="2334" spans="1:9" ht="52.8" hidden="1">
      <c r="A2334" s="111" t="e">
        <f>COUNTIF(#REF!,'CPU (2)'!B2334)</f>
        <v>#REF!</v>
      </c>
      <c r="B2334" s="131">
        <v>89924</v>
      </c>
      <c r="C2334" s="132" t="s">
        <v>3034</v>
      </c>
      <c r="D2334" s="131" t="s">
        <v>270</v>
      </c>
      <c r="E2334" s="131" t="s">
        <v>519</v>
      </c>
      <c r="F2334" s="133">
        <v>4.84</v>
      </c>
      <c r="G2334" s="133">
        <v>4.7699999999999996</v>
      </c>
      <c r="H2334" s="131" t="s">
        <v>493</v>
      </c>
      <c r="I2334" s="134">
        <v>41974</v>
      </c>
    </row>
    <row r="2335" spans="1:9" ht="52.8" hidden="1">
      <c r="A2335" s="111" t="e">
        <f>COUNTIF(#REF!,'CPU (2)'!B2335)</f>
        <v>#REF!</v>
      </c>
      <c r="B2335" s="127">
        <v>89925</v>
      </c>
      <c r="C2335" s="128" t="s">
        <v>3035</v>
      </c>
      <c r="D2335" s="127" t="s">
        <v>270</v>
      </c>
      <c r="E2335" s="127" t="s">
        <v>519</v>
      </c>
      <c r="F2335" s="129">
        <v>5.03</v>
      </c>
      <c r="G2335" s="129">
        <v>4.95</v>
      </c>
      <c r="H2335" s="127" t="s">
        <v>493</v>
      </c>
      <c r="I2335" s="130">
        <v>41974</v>
      </c>
    </row>
    <row r="2336" spans="1:9" ht="52.8" hidden="1">
      <c r="A2336" s="111" t="e">
        <f>COUNTIF(#REF!,'CPU (2)'!B2336)</f>
        <v>#REF!</v>
      </c>
      <c r="B2336" s="131">
        <v>89939</v>
      </c>
      <c r="C2336" s="132" t="s">
        <v>3036</v>
      </c>
      <c r="D2336" s="131" t="s">
        <v>270</v>
      </c>
      <c r="E2336" s="131" t="s">
        <v>519</v>
      </c>
      <c r="F2336" s="133">
        <v>4.67</v>
      </c>
      <c r="G2336" s="133">
        <v>4.5999999999999996</v>
      </c>
      <c r="H2336" s="131" t="s">
        <v>493</v>
      </c>
      <c r="I2336" s="134">
        <v>41974</v>
      </c>
    </row>
    <row r="2337" spans="1:9" ht="52.8" hidden="1">
      <c r="A2337" s="111" t="e">
        <f>COUNTIF(#REF!,'CPU (2)'!B2337)</f>
        <v>#REF!</v>
      </c>
      <c r="B2337" s="127">
        <v>89940</v>
      </c>
      <c r="C2337" s="128" t="s">
        <v>3037</v>
      </c>
      <c r="D2337" s="127" t="s">
        <v>270</v>
      </c>
      <c r="E2337" s="127" t="s">
        <v>519</v>
      </c>
      <c r="F2337" s="129">
        <v>4.68</v>
      </c>
      <c r="G2337" s="129">
        <v>4.6100000000000003</v>
      </c>
      <c r="H2337" s="127" t="s">
        <v>493</v>
      </c>
      <c r="I2337" s="130">
        <v>41974</v>
      </c>
    </row>
    <row r="2338" spans="1:9" ht="52.8" hidden="1">
      <c r="A2338" s="111" t="e">
        <f>COUNTIF(#REF!,'CPU (2)'!B2338)</f>
        <v>#REF!</v>
      </c>
      <c r="B2338" s="131">
        <v>89941</v>
      </c>
      <c r="C2338" s="132" t="s">
        <v>3038</v>
      </c>
      <c r="D2338" s="131" t="s">
        <v>270</v>
      </c>
      <c r="E2338" s="131" t="s">
        <v>519</v>
      </c>
      <c r="F2338" s="133">
        <v>4.8499999999999996</v>
      </c>
      <c r="G2338" s="133">
        <v>4.78</v>
      </c>
      <c r="H2338" s="131" t="s">
        <v>493</v>
      </c>
      <c r="I2338" s="134">
        <v>41974</v>
      </c>
    </row>
    <row r="2339" spans="1:9" ht="52.8" hidden="1">
      <c r="A2339" s="111" t="e">
        <f>COUNTIF(#REF!,'CPU (2)'!B2339)</f>
        <v>#REF!</v>
      </c>
      <c r="B2339" s="127">
        <v>89942</v>
      </c>
      <c r="C2339" s="128" t="s">
        <v>3039</v>
      </c>
      <c r="D2339" s="127" t="s">
        <v>270</v>
      </c>
      <c r="E2339" s="127" t="s">
        <v>519</v>
      </c>
      <c r="F2339" s="129">
        <v>4.8</v>
      </c>
      <c r="G2339" s="129">
        <v>4.7300000000000004</v>
      </c>
      <c r="H2339" s="127" t="s">
        <v>493</v>
      </c>
      <c r="I2339" s="130">
        <v>41974</v>
      </c>
    </row>
    <row r="2340" spans="1:9" ht="52.8" hidden="1">
      <c r="A2340" s="111" t="e">
        <f>COUNTIF(#REF!,'CPU (2)'!B2340)</f>
        <v>#REF!</v>
      </c>
      <c r="B2340" s="131">
        <v>89943</v>
      </c>
      <c r="C2340" s="132" t="s">
        <v>3040</v>
      </c>
      <c r="D2340" s="131" t="s">
        <v>270</v>
      </c>
      <c r="E2340" s="131" t="s">
        <v>519</v>
      </c>
      <c r="F2340" s="133">
        <v>4.97</v>
      </c>
      <c r="G2340" s="133">
        <v>4.9000000000000004</v>
      </c>
      <c r="H2340" s="131" t="s">
        <v>493</v>
      </c>
      <c r="I2340" s="134">
        <v>41974</v>
      </c>
    </row>
    <row r="2341" spans="1:9" ht="52.8" hidden="1">
      <c r="A2341" s="111" t="e">
        <f>COUNTIF(#REF!,'CPU (2)'!B2341)</f>
        <v>#REF!</v>
      </c>
      <c r="B2341" s="127">
        <v>89946</v>
      </c>
      <c r="C2341" s="128" t="s">
        <v>3041</v>
      </c>
      <c r="D2341" s="127" t="s">
        <v>270</v>
      </c>
      <c r="E2341" s="127" t="s">
        <v>519</v>
      </c>
      <c r="F2341" s="129">
        <v>6.43</v>
      </c>
      <c r="G2341" s="129">
        <v>6.34</v>
      </c>
      <c r="H2341" s="127" t="s">
        <v>493</v>
      </c>
      <c r="I2341" s="130">
        <v>41974</v>
      </c>
    </row>
    <row r="2342" spans="1:9" ht="52.8" hidden="1">
      <c r="A2342" s="111" t="e">
        <f>COUNTIF(#REF!,'CPU (2)'!B2342)</f>
        <v>#REF!</v>
      </c>
      <c r="B2342" s="131">
        <v>89926</v>
      </c>
      <c r="C2342" s="132" t="s">
        <v>3042</v>
      </c>
      <c r="D2342" s="131" t="s">
        <v>270</v>
      </c>
      <c r="E2342" s="131" t="s">
        <v>519</v>
      </c>
      <c r="F2342" s="133">
        <v>7.37</v>
      </c>
      <c r="G2342" s="133">
        <v>7.27</v>
      </c>
      <c r="H2342" s="131" t="s">
        <v>493</v>
      </c>
      <c r="I2342" s="134">
        <v>41974</v>
      </c>
    </row>
    <row r="2343" spans="1:9" ht="52.8" hidden="1">
      <c r="A2343" s="111" t="e">
        <f>COUNTIF(#REF!,'CPU (2)'!B2343)</f>
        <v>#REF!</v>
      </c>
      <c r="B2343" s="127">
        <v>89927</v>
      </c>
      <c r="C2343" s="128" t="s">
        <v>3043</v>
      </c>
      <c r="D2343" s="127" t="s">
        <v>270</v>
      </c>
      <c r="E2343" s="127" t="s">
        <v>519</v>
      </c>
      <c r="F2343" s="129">
        <v>7.53</v>
      </c>
      <c r="G2343" s="129">
        <v>7.42</v>
      </c>
      <c r="H2343" s="127" t="s">
        <v>493</v>
      </c>
      <c r="I2343" s="130">
        <v>41974</v>
      </c>
    </row>
    <row r="2344" spans="1:9" ht="52.8" hidden="1">
      <c r="A2344" s="111" t="e">
        <f>COUNTIF(#REF!,'CPU (2)'!B2344)</f>
        <v>#REF!</v>
      </c>
      <c r="B2344" s="131">
        <v>89928</v>
      </c>
      <c r="C2344" s="132" t="s">
        <v>3044</v>
      </c>
      <c r="D2344" s="131" t="s">
        <v>270</v>
      </c>
      <c r="E2344" s="131" t="s">
        <v>519</v>
      </c>
      <c r="F2344" s="133">
        <v>6.87</v>
      </c>
      <c r="G2344" s="133">
        <v>6.76</v>
      </c>
      <c r="H2344" s="131" t="s">
        <v>493</v>
      </c>
      <c r="I2344" s="134">
        <v>41974</v>
      </c>
    </row>
    <row r="2345" spans="1:9" ht="52.8" hidden="1">
      <c r="A2345" s="111" t="e">
        <f>COUNTIF(#REF!,'CPU (2)'!B2345)</f>
        <v>#REF!</v>
      </c>
      <c r="B2345" s="127">
        <v>89944</v>
      </c>
      <c r="C2345" s="128" t="s">
        <v>3045</v>
      </c>
      <c r="D2345" s="127" t="s">
        <v>270</v>
      </c>
      <c r="E2345" s="127" t="s">
        <v>519</v>
      </c>
      <c r="F2345" s="129">
        <v>7.26</v>
      </c>
      <c r="G2345" s="129">
        <v>7.17</v>
      </c>
      <c r="H2345" s="127" t="s">
        <v>493</v>
      </c>
      <c r="I2345" s="130">
        <v>41974</v>
      </c>
    </row>
    <row r="2346" spans="1:9" ht="52.8" hidden="1">
      <c r="A2346" s="111" t="e">
        <f>COUNTIF(#REF!,'CPU (2)'!B2346)</f>
        <v>#REF!</v>
      </c>
      <c r="B2346" s="131">
        <v>89945</v>
      </c>
      <c r="C2346" s="132" t="s">
        <v>3046</v>
      </c>
      <c r="D2346" s="131" t="s">
        <v>270</v>
      </c>
      <c r="E2346" s="131" t="s">
        <v>519</v>
      </c>
      <c r="F2346" s="133">
        <v>7.41</v>
      </c>
      <c r="G2346" s="133">
        <v>7.31</v>
      </c>
      <c r="H2346" s="131" t="s">
        <v>493</v>
      </c>
      <c r="I2346" s="134">
        <v>41974</v>
      </c>
    </row>
    <row r="2347" spans="1:9" ht="52.8" hidden="1">
      <c r="A2347" s="111" t="e">
        <f>COUNTIF(#REF!,'CPU (2)'!B2347)</f>
        <v>#REF!</v>
      </c>
      <c r="B2347" s="127">
        <v>89947</v>
      </c>
      <c r="C2347" s="128" t="s">
        <v>3047</v>
      </c>
      <c r="D2347" s="127" t="s">
        <v>270</v>
      </c>
      <c r="E2347" s="127" t="s">
        <v>519</v>
      </c>
      <c r="F2347" s="129">
        <v>8.85</v>
      </c>
      <c r="G2347" s="129">
        <v>8.74</v>
      </c>
      <c r="H2347" s="127" t="s">
        <v>493</v>
      </c>
      <c r="I2347" s="130">
        <v>41974</v>
      </c>
    </row>
    <row r="2348" spans="1:9" ht="52.8" hidden="1">
      <c r="A2348" s="111" t="e">
        <f>COUNTIF(#REF!,'CPU (2)'!B2348)</f>
        <v>#REF!</v>
      </c>
      <c r="B2348" s="131">
        <v>89950</v>
      </c>
      <c r="C2348" s="132" t="s">
        <v>3048</v>
      </c>
      <c r="D2348" s="131" t="s">
        <v>270</v>
      </c>
      <c r="E2348" s="131" t="s">
        <v>519</v>
      </c>
      <c r="F2348" s="133">
        <v>9.25</v>
      </c>
      <c r="G2348" s="133">
        <v>9.1300000000000008</v>
      </c>
      <c r="H2348" s="131" t="s">
        <v>493</v>
      </c>
      <c r="I2348" s="134">
        <v>41974</v>
      </c>
    </row>
    <row r="2349" spans="1:9" ht="52.8" hidden="1">
      <c r="A2349" s="111" t="e">
        <f>COUNTIF(#REF!,'CPU (2)'!B2349)</f>
        <v>#REF!</v>
      </c>
      <c r="B2349" s="127">
        <v>89929</v>
      </c>
      <c r="C2349" s="128" t="s">
        <v>3049</v>
      </c>
      <c r="D2349" s="127" t="s">
        <v>270</v>
      </c>
      <c r="E2349" s="127" t="s">
        <v>519</v>
      </c>
      <c r="F2349" s="129">
        <v>9.36</v>
      </c>
      <c r="G2349" s="129">
        <v>9.2200000000000006</v>
      </c>
      <c r="H2349" s="127" t="s">
        <v>493</v>
      </c>
      <c r="I2349" s="130">
        <v>41974</v>
      </c>
    </row>
    <row r="2350" spans="1:9" ht="52.8" hidden="1">
      <c r="A2350" s="111" t="e">
        <f>COUNTIF(#REF!,'CPU (2)'!B2350)</f>
        <v>#REF!</v>
      </c>
      <c r="B2350" s="131">
        <v>89930</v>
      </c>
      <c r="C2350" s="132" t="s">
        <v>3050</v>
      </c>
      <c r="D2350" s="131" t="s">
        <v>270</v>
      </c>
      <c r="E2350" s="131" t="s">
        <v>519</v>
      </c>
      <c r="F2350" s="133">
        <v>9.9700000000000006</v>
      </c>
      <c r="G2350" s="133">
        <v>9.83</v>
      </c>
      <c r="H2350" s="131" t="s">
        <v>493</v>
      </c>
      <c r="I2350" s="134">
        <v>41974</v>
      </c>
    </row>
    <row r="2351" spans="1:9" ht="52.8" hidden="1">
      <c r="A2351" s="111" t="e">
        <f>COUNTIF(#REF!,'CPU (2)'!B2351)</f>
        <v>#REF!</v>
      </c>
      <c r="B2351" s="127">
        <v>89932</v>
      </c>
      <c r="C2351" s="128" t="s">
        <v>3051</v>
      </c>
      <c r="D2351" s="127" t="s">
        <v>270</v>
      </c>
      <c r="E2351" s="127" t="s">
        <v>519</v>
      </c>
      <c r="F2351" s="129">
        <v>9.77</v>
      </c>
      <c r="G2351" s="129">
        <v>9.6300000000000008</v>
      </c>
      <c r="H2351" s="127" t="s">
        <v>493</v>
      </c>
      <c r="I2351" s="130">
        <v>41974</v>
      </c>
    </row>
    <row r="2352" spans="1:9" ht="52.8" hidden="1">
      <c r="A2352" s="111" t="e">
        <f>COUNTIF(#REF!,'CPU (2)'!B2352)</f>
        <v>#REF!</v>
      </c>
      <c r="B2352" s="131">
        <v>89948</v>
      </c>
      <c r="C2352" s="132" t="s">
        <v>3052</v>
      </c>
      <c r="D2352" s="131" t="s">
        <v>270</v>
      </c>
      <c r="E2352" s="131" t="s">
        <v>519</v>
      </c>
      <c r="F2352" s="133">
        <v>9.7899999999999991</v>
      </c>
      <c r="G2352" s="133">
        <v>9.67</v>
      </c>
      <c r="H2352" s="131" t="s">
        <v>493</v>
      </c>
      <c r="I2352" s="134">
        <v>41974</v>
      </c>
    </row>
    <row r="2353" spans="1:9" ht="52.8" hidden="1">
      <c r="A2353" s="111" t="e">
        <f>COUNTIF(#REF!,'CPU (2)'!B2353)</f>
        <v>#REF!</v>
      </c>
      <c r="B2353" s="127">
        <v>89952</v>
      </c>
      <c r="C2353" s="128" t="s">
        <v>3053</v>
      </c>
      <c r="D2353" s="127" t="s">
        <v>270</v>
      </c>
      <c r="E2353" s="127" t="s">
        <v>519</v>
      </c>
      <c r="F2353" s="129">
        <v>10.64</v>
      </c>
      <c r="G2353" s="129">
        <v>10.52</v>
      </c>
      <c r="H2353" s="127" t="s">
        <v>493</v>
      </c>
      <c r="I2353" s="130">
        <v>41974</v>
      </c>
    </row>
    <row r="2354" spans="1:9" ht="52.8" hidden="1">
      <c r="A2354" s="111" t="e">
        <f>COUNTIF(#REF!,'CPU (2)'!B2354)</f>
        <v>#REF!</v>
      </c>
      <c r="B2354" s="131">
        <v>89954</v>
      </c>
      <c r="C2354" s="132" t="s">
        <v>3054</v>
      </c>
      <c r="D2354" s="131" t="s">
        <v>270</v>
      </c>
      <c r="E2354" s="131" t="s">
        <v>519</v>
      </c>
      <c r="F2354" s="133">
        <v>12.05</v>
      </c>
      <c r="G2354" s="133">
        <v>11.91</v>
      </c>
      <c r="H2354" s="131" t="s">
        <v>493</v>
      </c>
      <c r="I2354" s="134">
        <v>41974</v>
      </c>
    </row>
    <row r="2355" spans="1:9" ht="52.8" hidden="1">
      <c r="A2355" s="111" t="e">
        <f>COUNTIF(#REF!,'CPU (2)'!B2355)</f>
        <v>#REF!</v>
      </c>
      <c r="B2355" s="127">
        <v>89949</v>
      </c>
      <c r="C2355" s="128" t="s">
        <v>3055</v>
      </c>
      <c r="D2355" s="127" t="s">
        <v>270</v>
      </c>
      <c r="E2355" s="127" t="s">
        <v>519</v>
      </c>
      <c r="F2355" s="129">
        <v>11.81</v>
      </c>
      <c r="G2355" s="129">
        <v>11.67</v>
      </c>
      <c r="H2355" s="127" t="s">
        <v>493</v>
      </c>
      <c r="I2355" s="130">
        <v>41974</v>
      </c>
    </row>
    <row r="2356" spans="1:9" ht="52.8" hidden="1">
      <c r="A2356" s="111" t="e">
        <f>COUNTIF(#REF!,'CPU (2)'!B2356)</f>
        <v>#REF!</v>
      </c>
      <c r="B2356" s="131">
        <v>89931</v>
      </c>
      <c r="C2356" s="132" t="s">
        <v>3056</v>
      </c>
      <c r="D2356" s="131" t="s">
        <v>270</v>
      </c>
      <c r="E2356" s="131" t="s">
        <v>519</v>
      </c>
      <c r="F2356" s="133">
        <v>12.42</v>
      </c>
      <c r="G2356" s="133">
        <v>12.26</v>
      </c>
      <c r="H2356" s="131" t="s">
        <v>493</v>
      </c>
      <c r="I2356" s="134">
        <v>41974</v>
      </c>
    </row>
    <row r="2357" spans="1:9" ht="52.8" hidden="1">
      <c r="A2357" s="111" t="e">
        <f>COUNTIF(#REF!,'CPU (2)'!B2357)</f>
        <v>#REF!</v>
      </c>
      <c r="B2357" s="127">
        <v>89956</v>
      </c>
      <c r="C2357" s="128" t="s">
        <v>3057</v>
      </c>
      <c r="D2357" s="127" t="s">
        <v>270</v>
      </c>
      <c r="E2357" s="127" t="s">
        <v>519</v>
      </c>
      <c r="F2357" s="129">
        <v>13.28</v>
      </c>
      <c r="G2357" s="129">
        <v>13.12</v>
      </c>
      <c r="H2357" s="127" t="s">
        <v>493</v>
      </c>
      <c r="I2357" s="130">
        <v>41974</v>
      </c>
    </row>
    <row r="2358" spans="1:9" hidden="1">
      <c r="A2358" s="111" t="e">
        <f>COUNTIF(#REF!,'CPU (2)'!B2358)</f>
        <v>#REF!</v>
      </c>
      <c r="B2358" s="131">
        <v>83770</v>
      </c>
      <c r="C2358" s="132" t="s">
        <v>3058</v>
      </c>
      <c r="D2358" s="131" t="s">
        <v>3059</v>
      </c>
      <c r="E2358" s="131" t="s">
        <v>492</v>
      </c>
      <c r="F2358" s="133">
        <v>106.08</v>
      </c>
      <c r="G2358" s="133">
        <v>101.41</v>
      </c>
      <c r="H2358" s="131" t="s">
        <v>493</v>
      </c>
      <c r="I2358" s="134">
        <v>41974</v>
      </c>
    </row>
    <row r="2359" spans="1:9" hidden="1">
      <c r="A2359" s="111" t="e">
        <f>COUNTIF(#REF!,'CPU (2)'!B2359)</f>
        <v>#REF!</v>
      </c>
      <c r="B2359" s="127" t="s">
        <v>3060</v>
      </c>
      <c r="C2359" s="128" t="s">
        <v>3061</v>
      </c>
      <c r="D2359" s="127" t="s">
        <v>271</v>
      </c>
      <c r="E2359" s="127" t="s">
        <v>492</v>
      </c>
      <c r="F2359" s="129">
        <v>20.86</v>
      </c>
      <c r="G2359" s="129">
        <v>19.27</v>
      </c>
      <c r="H2359" s="127" t="s">
        <v>493</v>
      </c>
      <c r="I2359" s="130">
        <v>41974</v>
      </c>
    </row>
    <row r="2360" spans="1:9" hidden="1">
      <c r="A2360" s="111" t="e">
        <f>COUNTIF(#REF!,'CPU (2)'!B2360)</f>
        <v>#REF!</v>
      </c>
      <c r="B2360" s="131">
        <v>83769</v>
      </c>
      <c r="C2360" s="132" t="s">
        <v>3062</v>
      </c>
      <c r="D2360" s="131" t="s">
        <v>3059</v>
      </c>
      <c r="E2360" s="131" t="s">
        <v>492</v>
      </c>
      <c r="F2360" s="133">
        <v>7.61</v>
      </c>
      <c r="G2360" s="133">
        <v>7.04</v>
      </c>
      <c r="H2360" s="131" t="s">
        <v>493</v>
      </c>
      <c r="I2360" s="134">
        <v>41974</v>
      </c>
    </row>
    <row r="2361" spans="1:9" ht="39.6" hidden="1">
      <c r="A2361" s="111" t="e">
        <f>COUNTIF(#REF!,'CPU (2)'!B2361)</f>
        <v>#REF!</v>
      </c>
      <c r="B2361" s="127">
        <v>83718</v>
      </c>
      <c r="C2361" s="128" t="s">
        <v>3063</v>
      </c>
      <c r="D2361" s="127" t="s">
        <v>632</v>
      </c>
      <c r="E2361" s="127" t="s">
        <v>207</v>
      </c>
      <c r="F2361" s="129">
        <v>2.79</v>
      </c>
      <c r="G2361" s="129">
        <v>2.5299999999999998</v>
      </c>
      <c r="H2361" s="127" t="s">
        <v>493</v>
      </c>
      <c r="I2361" s="130">
        <v>41974</v>
      </c>
    </row>
    <row r="2362" spans="1:9" hidden="1">
      <c r="A2362" s="111" t="e">
        <f>COUNTIF(#REF!,'CPU (2)'!B2362)</f>
        <v>#REF!</v>
      </c>
      <c r="B2362" s="131" t="s">
        <v>3064</v>
      </c>
      <c r="C2362" s="132" t="s">
        <v>3065</v>
      </c>
      <c r="D2362" s="131" t="s">
        <v>3059</v>
      </c>
      <c r="E2362" s="131" t="s">
        <v>492</v>
      </c>
      <c r="F2362" s="133">
        <v>47.35</v>
      </c>
      <c r="G2362" s="133">
        <v>43.97</v>
      </c>
      <c r="H2362" s="131" t="s">
        <v>493</v>
      </c>
      <c r="I2362" s="134">
        <v>41974</v>
      </c>
    </row>
    <row r="2363" spans="1:9" hidden="1">
      <c r="A2363" s="111" t="e">
        <f>COUNTIF(#REF!,'CPU (2)'!B2363)</f>
        <v>#REF!</v>
      </c>
      <c r="B2363" s="127" t="s">
        <v>3066</v>
      </c>
      <c r="C2363" s="128" t="s">
        <v>3067</v>
      </c>
      <c r="D2363" s="127" t="s">
        <v>3059</v>
      </c>
      <c r="E2363" s="127" t="s">
        <v>492</v>
      </c>
      <c r="F2363" s="129">
        <v>32.729999999999997</v>
      </c>
      <c r="G2363" s="129">
        <v>30.05</v>
      </c>
      <c r="H2363" s="127" t="s">
        <v>493</v>
      </c>
      <c r="I2363" s="130">
        <v>41974</v>
      </c>
    </row>
    <row r="2364" spans="1:9" hidden="1">
      <c r="A2364" s="111" t="e">
        <f>COUNTIF(#REF!,'CPU (2)'!B2364)</f>
        <v>#REF!</v>
      </c>
      <c r="B2364" s="131">
        <v>83868</v>
      </c>
      <c r="C2364" s="132" t="s">
        <v>3068</v>
      </c>
      <c r="D2364" s="131" t="s">
        <v>3059</v>
      </c>
      <c r="E2364" s="131" t="s">
        <v>492</v>
      </c>
      <c r="F2364" s="133">
        <v>42.43</v>
      </c>
      <c r="G2364" s="133">
        <v>39.89</v>
      </c>
      <c r="H2364" s="131" t="s">
        <v>493</v>
      </c>
      <c r="I2364" s="134">
        <v>41974</v>
      </c>
    </row>
    <row r="2365" spans="1:9" hidden="1">
      <c r="A2365" s="111" t="e">
        <f>COUNTIF(#REF!,'CPU (2)'!B2365)</f>
        <v>#REF!</v>
      </c>
      <c r="B2365" s="127">
        <v>83867</v>
      </c>
      <c r="C2365" s="128" t="s">
        <v>3069</v>
      </c>
      <c r="D2365" s="127" t="s">
        <v>3059</v>
      </c>
      <c r="E2365" s="127" t="s">
        <v>492</v>
      </c>
      <c r="F2365" s="129">
        <v>31.54</v>
      </c>
      <c r="G2365" s="129">
        <v>29.5</v>
      </c>
      <c r="H2365" s="127" t="s">
        <v>493</v>
      </c>
      <c r="I2365" s="130">
        <v>41974</v>
      </c>
    </row>
    <row r="2366" spans="1:9" ht="26.4" hidden="1">
      <c r="A2366" s="111" t="e">
        <f>COUNTIF(#REF!,'CPU (2)'!B2366)</f>
        <v>#REF!</v>
      </c>
      <c r="B2366" s="131">
        <v>73301</v>
      </c>
      <c r="C2366" s="132" t="s">
        <v>3070</v>
      </c>
      <c r="D2366" s="131" t="s">
        <v>3059</v>
      </c>
      <c r="E2366" s="131" t="s">
        <v>519</v>
      </c>
      <c r="F2366" s="133">
        <v>7.08</v>
      </c>
      <c r="G2366" s="133">
        <v>6.62</v>
      </c>
      <c r="H2366" s="131" t="s">
        <v>493</v>
      </c>
      <c r="I2366" s="134">
        <v>41974</v>
      </c>
    </row>
    <row r="2367" spans="1:9" ht="26.4" hidden="1">
      <c r="A2367" s="111" t="e">
        <f>COUNTIF(#REF!,'CPU (2)'!B2367)</f>
        <v>#REF!</v>
      </c>
      <c r="B2367" s="127">
        <v>83515</v>
      </c>
      <c r="C2367" s="128" t="s">
        <v>3071</v>
      </c>
      <c r="D2367" s="127" t="s">
        <v>271</v>
      </c>
      <c r="E2367" s="127" t="s">
        <v>519</v>
      </c>
      <c r="F2367" s="129">
        <v>8.9600000000000009</v>
      </c>
      <c r="G2367" s="129">
        <v>8.4600000000000009</v>
      </c>
      <c r="H2367" s="127" t="s">
        <v>493</v>
      </c>
      <c r="I2367" s="130">
        <v>41974</v>
      </c>
    </row>
    <row r="2368" spans="1:9" ht="26.4" hidden="1">
      <c r="A2368" s="111" t="e">
        <f>COUNTIF(#REF!,'CPU (2)'!B2368)</f>
        <v>#REF!</v>
      </c>
      <c r="B2368" s="131">
        <v>83516</v>
      </c>
      <c r="C2368" s="132" t="s">
        <v>3072</v>
      </c>
      <c r="D2368" s="131" t="s">
        <v>271</v>
      </c>
      <c r="E2368" s="131" t="s">
        <v>519</v>
      </c>
      <c r="F2368" s="133">
        <v>10.34</v>
      </c>
      <c r="G2368" s="133">
        <v>9.76</v>
      </c>
      <c r="H2368" s="131" t="s">
        <v>493</v>
      </c>
      <c r="I2368" s="134">
        <v>41974</v>
      </c>
    </row>
    <row r="2369" spans="1:11">
      <c r="B2369" s="131"/>
      <c r="C2369" s="132"/>
      <c r="D2369" s="131"/>
      <c r="E2369" s="131"/>
      <c r="F2369" s="133"/>
      <c r="G2369" s="133"/>
      <c r="H2369" s="131"/>
      <c r="I2369" s="134"/>
    </row>
    <row r="2370" spans="1:11" ht="14.25" customHeight="1">
      <c r="A2370" s="111" t="e">
        <f>COUNTIF(#REF!,'CPU (2)'!B2370)</f>
        <v>#REF!</v>
      </c>
      <c r="B2370" s="148" t="s">
        <v>630</v>
      </c>
      <c r="C2370" s="149" t="s">
        <v>631</v>
      </c>
      <c r="D2370" s="148" t="s">
        <v>632</v>
      </c>
      <c r="E2370" s="148" t="s">
        <v>231</v>
      </c>
      <c r="F2370" s="150">
        <v>5.4</v>
      </c>
      <c r="G2370" s="150">
        <v>5.28</v>
      </c>
      <c r="H2370" s="148" t="s">
        <v>493</v>
      </c>
      <c r="I2370" s="151">
        <v>41974</v>
      </c>
      <c r="J2370" s="163">
        <f>SUM(J2372:J2373)</f>
        <v>5.282</v>
      </c>
      <c r="K2370" s="164">
        <f>J2370-G2370</f>
        <v>1.9999999999997797E-3</v>
      </c>
    </row>
    <row r="2371" spans="1:11" s="156" customFormat="1" ht="29.25" customHeight="1">
      <c r="A2371" s="181"/>
      <c r="B2371" s="113" t="s">
        <v>268</v>
      </c>
      <c r="C2371" s="113" t="s">
        <v>5</v>
      </c>
      <c r="D2371" s="113" t="s">
        <v>223</v>
      </c>
      <c r="E2371" s="113" t="s">
        <v>266</v>
      </c>
      <c r="F2371" s="113" t="s">
        <v>494</v>
      </c>
      <c r="G2371" s="113" t="s">
        <v>495</v>
      </c>
      <c r="H2371" s="113" t="s">
        <v>496</v>
      </c>
      <c r="I2371" s="113" t="s">
        <v>497</v>
      </c>
      <c r="J2371" s="113" t="s">
        <v>498</v>
      </c>
    </row>
    <row r="2372" spans="1:11" ht="14.25" customHeight="1">
      <c r="B2372" s="159">
        <v>73536</v>
      </c>
      <c r="C2372" s="196" t="str">
        <f>VLOOKUP(B2372,SERVIÇOS_SINAPI_12_14!$A$2:$H$5049,2,0)</f>
        <v>MOTOBOMBA CENTRÍFUGA, MOTOR A GASOLINA, POTÊNCIA 5,42 HP, BOCAIS 1 1/2 ” X 1”, DIÂMETRO ROTOR 143 MM HM/Q = 6 MCA / 16,8 M3/H A 38 MCA / 6,6 M3/H - CHP DIURNO. AF_06/2014</v>
      </c>
      <c r="D2372" s="166" t="s">
        <v>248</v>
      </c>
      <c r="E2372" s="189" t="str">
        <f>VLOOKUP(B2372,SERVIÇOS_SINAPI_12_14!$A$2:$H$5049,4,0)</f>
        <v>CHP</v>
      </c>
      <c r="F2372" s="206">
        <v>4.1900000000000004</v>
      </c>
      <c r="G2372" s="194">
        <f>VLOOKUP(B2372,SERVIÇOS_SINAPI_12_14!$A$2:$H$5049,6,0)</f>
        <v>4.18</v>
      </c>
      <c r="H2372" s="189">
        <v>1</v>
      </c>
      <c r="I2372" s="139">
        <v>4.1900000000000004</v>
      </c>
      <c r="J2372" s="194">
        <f t="shared" ref="J2372:J2373" si="40">H2372*G2372</f>
        <v>4.18</v>
      </c>
    </row>
    <row r="2373" spans="1:11" ht="14.25" customHeight="1">
      <c r="B2373" s="145">
        <v>88316</v>
      </c>
      <c r="C2373" s="196" t="str">
        <f>VLOOKUP(B2373,SERVIÇOS_SINAPI_12_14!$A$2:$H$5049,2,0)</f>
        <v>SERVENTE COM ENCARGOS COMPLEMENTARES</v>
      </c>
      <c r="D2373" s="188" t="s">
        <v>246</v>
      </c>
      <c r="E2373" s="189" t="str">
        <f>VLOOKUP(B2373,SERVIÇOS_SINAPI_12_14!$A$2:$H$5049,4,0)</f>
        <v>H</v>
      </c>
      <c r="F2373" s="190">
        <v>12.14</v>
      </c>
      <c r="G2373" s="194">
        <f>VLOOKUP(B2373,SERVIÇOS_SINAPI_12_14!$A$2:$H$5049,6,0)</f>
        <v>11.02</v>
      </c>
      <c r="H2373" s="189">
        <v>0.1</v>
      </c>
      <c r="I2373" s="194">
        <v>1.21</v>
      </c>
      <c r="J2373" s="194">
        <f t="shared" si="40"/>
        <v>1.1020000000000001</v>
      </c>
    </row>
    <row r="2374" spans="1:11" ht="14.25" customHeight="1">
      <c r="B2374" s="127"/>
      <c r="C2374" s="128"/>
      <c r="D2374" s="127"/>
      <c r="E2374" s="127"/>
      <c r="F2374" s="129"/>
      <c r="G2374" s="129"/>
      <c r="H2374" s="127"/>
      <c r="I2374" s="130"/>
    </row>
    <row r="2375" spans="1:11" ht="14.25" customHeight="1">
      <c r="B2375" s="127"/>
      <c r="C2375" s="128"/>
      <c r="D2375" s="127"/>
      <c r="E2375" s="127"/>
      <c r="F2375" s="129"/>
      <c r="G2375" s="129"/>
      <c r="H2375" s="127"/>
      <c r="I2375" s="130"/>
    </row>
    <row r="2376" spans="1:11" ht="14.25" hidden="1" customHeight="1">
      <c r="A2376" s="111" t="e">
        <f>COUNTIF(#REF!,'CPU (2)'!B2376)</f>
        <v>#REF!</v>
      </c>
      <c r="B2376" s="131">
        <v>83660</v>
      </c>
      <c r="C2376" s="132" t="s">
        <v>3073</v>
      </c>
      <c r="D2376" s="131" t="s">
        <v>632</v>
      </c>
      <c r="E2376" s="131" t="s">
        <v>519</v>
      </c>
      <c r="F2376" s="133">
        <v>2.0499999999999998</v>
      </c>
      <c r="G2376" s="133">
        <v>1.85</v>
      </c>
      <c r="H2376" s="131" t="s">
        <v>493</v>
      </c>
      <c r="I2376" s="134">
        <v>41974</v>
      </c>
    </row>
    <row r="2377" spans="1:11" ht="26.4" hidden="1">
      <c r="A2377" s="111" t="e">
        <f>COUNTIF(#REF!,'CPU (2)'!B2377)</f>
        <v>#REF!</v>
      </c>
      <c r="B2377" s="127">
        <v>73389</v>
      </c>
      <c r="C2377" s="128" t="s">
        <v>3074</v>
      </c>
      <c r="D2377" s="127" t="s">
        <v>248</v>
      </c>
      <c r="E2377" s="127" t="s">
        <v>231</v>
      </c>
      <c r="F2377" s="129">
        <v>12.09</v>
      </c>
      <c r="G2377" s="129">
        <v>12.08</v>
      </c>
      <c r="H2377" s="127" t="s">
        <v>493</v>
      </c>
      <c r="I2377" s="130">
        <v>41974</v>
      </c>
    </row>
    <row r="2378" spans="1:11" ht="26.4" hidden="1">
      <c r="A2378" s="111" t="e">
        <f>COUNTIF(#REF!,'CPU (2)'!B2378)</f>
        <v>#REF!</v>
      </c>
      <c r="B2378" s="131" t="s">
        <v>3075</v>
      </c>
      <c r="C2378" s="132" t="s">
        <v>3076</v>
      </c>
      <c r="D2378" s="131" t="s">
        <v>270</v>
      </c>
      <c r="E2378" s="131" t="s">
        <v>519</v>
      </c>
      <c r="F2378" s="133">
        <v>1.99</v>
      </c>
      <c r="G2378" s="133">
        <v>1.96</v>
      </c>
      <c r="H2378" s="131" t="s">
        <v>493</v>
      </c>
      <c r="I2378" s="134">
        <v>41974</v>
      </c>
    </row>
    <row r="2379" spans="1:11" ht="26.4" hidden="1">
      <c r="A2379" s="111" t="e">
        <f>COUNTIF(#REF!,'CPU (2)'!B2379)</f>
        <v>#REF!</v>
      </c>
      <c r="B2379" s="127">
        <v>83344</v>
      </c>
      <c r="C2379" s="128" t="s">
        <v>3077</v>
      </c>
      <c r="D2379" s="127" t="s">
        <v>270</v>
      </c>
      <c r="E2379" s="127" t="s">
        <v>519</v>
      </c>
      <c r="F2379" s="129">
        <v>0.88</v>
      </c>
      <c r="G2379" s="129">
        <v>0.85</v>
      </c>
      <c r="H2379" s="127" t="s">
        <v>493</v>
      </c>
      <c r="I2379" s="130">
        <v>41974</v>
      </c>
    </row>
    <row r="2380" spans="1:11" ht="26.4" hidden="1">
      <c r="A2380" s="111" t="e">
        <f>COUNTIF(#REF!,'CPU (2)'!B2380)</f>
        <v>#REF!</v>
      </c>
      <c r="B2380" s="131" t="s">
        <v>3078</v>
      </c>
      <c r="C2380" s="132" t="s">
        <v>3079</v>
      </c>
      <c r="D2380" s="131" t="s">
        <v>270</v>
      </c>
      <c r="E2380" s="131" t="s">
        <v>492</v>
      </c>
      <c r="F2380" s="133">
        <v>0.2</v>
      </c>
      <c r="G2380" s="133">
        <v>0.19</v>
      </c>
      <c r="H2380" s="131" t="s">
        <v>493</v>
      </c>
      <c r="I2380" s="134">
        <v>41974</v>
      </c>
    </row>
    <row r="2381" spans="1:11" ht="26.4" hidden="1">
      <c r="A2381" s="111" t="e">
        <f>COUNTIF(#REF!,'CPU (2)'!B2381)</f>
        <v>#REF!</v>
      </c>
      <c r="B2381" s="127">
        <v>5911</v>
      </c>
      <c r="C2381" s="128" t="s">
        <v>3080</v>
      </c>
      <c r="D2381" s="127" t="s">
        <v>248</v>
      </c>
      <c r="E2381" s="127" t="s">
        <v>254</v>
      </c>
      <c r="F2381" s="129">
        <v>17.2</v>
      </c>
      <c r="G2381" s="129">
        <v>16.079999999999998</v>
      </c>
      <c r="H2381" s="127" t="s">
        <v>493</v>
      </c>
      <c r="I2381" s="130">
        <v>41974</v>
      </c>
    </row>
    <row r="2382" spans="1:11" ht="26.4" hidden="1">
      <c r="A2382" s="111" t="e">
        <f>COUNTIF(#REF!,'CPU (2)'!B2382)</f>
        <v>#REF!</v>
      </c>
      <c r="B2382" s="131">
        <v>5909</v>
      </c>
      <c r="C2382" s="132" t="s">
        <v>3081</v>
      </c>
      <c r="D2382" s="131" t="s">
        <v>248</v>
      </c>
      <c r="E2382" s="131" t="s">
        <v>249</v>
      </c>
      <c r="F2382" s="133">
        <v>24.11</v>
      </c>
      <c r="G2382" s="133">
        <v>22.99</v>
      </c>
      <c r="H2382" s="131" t="s">
        <v>493</v>
      </c>
      <c r="I2382" s="134">
        <v>41974</v>
      </c>
    </row>
    <row r="2383" spans="1:11" ht="26.4" hidden="1">
      <c r="A2383" s="111" t="e">
        <f>COUNTIF(#REF!,'CPU (2)'!B2383)</f>
        <v>#REF!</v>
      </c>
      <c r="B2383" s="127">
        <v>88569</v>
      </c>
      <c r="C2383" s="128" t="s">
        <v>3082</v>
      </c>
      <c r="D2383" s="127" t="s">
        <v>248</v>
      </c>
      <c r="E2383" s="127" t="s">
        <v>231</v>
      </c>
      <c r="F2383" s="129">
        <v>3.58</v>
      </c>
      <c r="G2383" s="129">
        <v>3.58</v>
      </c>
      <c r="H2383" s="127" t="s">
        <v>493</v>
      </c>
      <c r="I2383" s="130">
        <v>41974</v>
      </c>
    </row>
    <row r="2384" spans="1:11" ht="26.4" hidden="1">
      <c r="A2384" s="111" t="e">
        <f>COUNTIF(#REF!,'CPU (2)'!B2384)</f>
        <v>#REF!</v>
      </c>
      <c r="B2384" s="131">
        <v>88570</v>
      </c>
      <c r="C2384" s="132" t="s">
        <v>3083</v>
      </c>
      <c r="D2384" s="131" t="s">
        <v>248</v>
      </c>
      <c r="E2384" s="131" t="s">
        <v>231</v>
      </c>
      <c r="F2384" s="133">
        <v>1.48</v>
      </c>
      <c r="G2384" s="133">
        <v>1.47</v>
      </c>
      <c r="H2384" s="131" t="s">
        <v>493</v>
      </c>
      <c r="I2384" s="134">
        <v>41974</v>
      </c>
    </row>
    <row r="2385" spans="1:9" ht="26.4" hidden="1">
      <c r="A2385" s="111" t="e">
        <f>COUNTIF(#REF!,'CPU (2)'!B2385)</f>
        <v>#REF!</v>
      </c>
      <c r="B2385" s="127">
        <v>5765</v>
      </c>
      <c r="C2385" s="128" t="s">
        <v>3084</v>
      </c>
      <c r="D2385" s="127" t="s">
        <v>248</v>
      </c>
      <c r="E2385" s="127" t="s">
        <v>231</v>
      </c>
      <c r="F2385" s="129">
        <v>4.4800000000000004</v>
      </c>
      <c r="G2385" s="129">
        <v>4.4800000000000004</v>
      </c>
      <c r="H2385" s="127" t="s">
        <v>493</v>
      </c>
      <c r="I2385" s="130">
        <v>41974</v>
      </c>
    </row>
    <row r="2386" spans="1:9" ht="26.4" hidden="1">
      <c r="A2386" s="111" t="e">
        <f>COUNTIF(#REF!,'CPU (2)'!B2386)</f>
        <v>#REF!</v>
      </c>
      <c r="B2386" s="131">
        <v>5766</v>
      </c>
      <c r="C2386" s="132" t="s">
        <v>3085</v>
      </c>
      <c r="D2386" s="131" t="s">
        <v>248</v>
      </c>
      <c r="E2386" s="131" t="s">
        <v>231</v>
      </c>
      <c r="F2386" s="133">
        <v>2.4300000000000002</v>
      </c>
      <c r="G2386" s="133">
        <v>2.4300000000000002</v>
      </c>
      <c r="H2386" s="131" t="s">
        <v>493</v>
      </c>
      <c r="I2386" s="134">
        <v>41974</v>
      </c>
    </row>
    <row r="2387" spans="1:9" ht="39.6" hidden="1">
      <c r="A2387" s="111" t="e">
        <f>COUNTIF(#REF!,'CPU (2)'!B2387)</f>
        <v>#REF!</v>
      </c>
      <c r="B2387" s="127">
        <v>5915</v>
      </c>
      <c r="C2387" s="128" t="s">
        <v>3086</v>
      </c>
      <c r="D2387" s="127" t="s">
        <v>248</v>
      </c>
      <c r="E2387" s="127" t="s">
        <v>254</v>
      </c>
      <c r="F2387" s="129">
        <v>22.89</v>
      </c>
      <c r="G2387" s="129">
        <v>21.76</v>
      </c>
      <c r="H2387" s="127" t="s">
        <v>493</v>
      </c>
      <c r="I2387" s="130">
        <v>41974</v>
      </c>
    </row>
    <row r="2388" spans="1:9" ht="39.6" hidden="1">
      <c r="A2388" s="111" t="e">
        <f>COUNTIF(#REF!,'CPU (2)'!B2388)</f>
        <v>#REF!</v>
      </c>
      <c r="B2388" s="131">
        <v>5913</v>
      </c>
      <c r="C2388" s="132" t="s">
        <v>3087</v>
      </c>
      <c r="D2388" s="131" t="s">
        <v>248</v>
      </c>
      <c r="E2388" s="131" t="s">
        <v>249</v>
      </c>
      <c r="F2388" s="133">
        <v>60.4</v>
      </c>
      <c r="G2388" s="133">
        <v>59.27</v>
      </c>
      <c r="H2388" s="131" t="s">
        <v>493</v>
      </c>
      <c r="I2388" s="134">
        <v>41974</v>
      </c>
    </row>
    <row r="2389" spans="1:9" ht="39.6" hidden="1">
      <c r="A2389" s="111" t="e">
        <f>COUNTIF(#REF!,'CPU (2)'!B2389)</f>
        <v>#REF!</v>
      </c>
      <c r="B2389" s="127">
        <v>88845</v>
      </c>
      <c r="C2389" s="128" t="s">
        <v>3088</v>
      </c>
      <c r="D2389" s="127" t="s">
        <v>248</v>
      </c>
      <c r="E2389" s="127" t="s">
        <v>231</v>
      </c>
      <c r="F2389" s="129">
        <v>7.61</v>
      </c>
      <c r="G2389" s="129">
        <v>7.6</v>
      </c>
      <c r="H2389" s="127" t="s">
        <v>493</v>
      </c>
      <c r="I2389" s="130">
        <v>41974</v>
      </c>
    </row>
    <row r="2390" spans="1:9" ht="39.6" hidden="1">
      <c r="A2390" s="111" t="e">
        <f>COUNTIF(#REF!,'CPU (2)'!B2390)</f>
        <v>#REF!</v>
      </c>
      <c r="B2390" s="131">
        <v>88846</v>
      </c>
      <c r="C2390" s="132" t="s">
        <v>3089</v>
      </c>
      <c r="D2390" s="131" t="s">
        <v>248</v>
      </c>
      <c r="E2390" s="131" t="s">
        <v>231</v>
      </c>
      <c r="F2390" s="133">
        <v>3.14</v>
      </c>
      <c r="G2390" s="133">
        <v>3.13</v>
      </c>
      <c r="H2390" s="131" t="s">
        <v>493</v>
      </c>
      <c r="I2390" s="134">
        <v>41974</v>
      </c>
    </row>
    <row r="2391" spans="1:9" ht="39.6" hidden="1">
      <c r="A2391" s="111" t="e">
        <f>COUNTIF(#REF!,'CPU (2)'!B2391)</f>
        <v>#REF!</v>
      </c>
      <c r="B2391" s="127">
        <v>5769</v>
      </c>
      <c r="C2391" s="128" t="s">
        <v>3090</v>
      </c>
      <c r="D2391" s="127" t="s">
        <v>248</v>
      </c>
      <c r="E2391" s="127" t="s">
        <v>231</v>
      </c>
      <c r="F2391" s="129">
        <v>9.51</v>
      </c>
      <c r="G2391" s="129">
        <v>9.51</v>
      </c>
      <c r="H2391" s="127" t="s">
        <v>493</v>
      </c>
      <c r="I2391" s="130">
        <v>41974</v>
      </c>
    </row>
    <row r="2392" spans="1:9" ht="39.6" hidden="1">
      <c r="A2392" s="111" t="e">
        <f>COUNTIF(#REF!,'CPU (2)'!B2392)</f>
        <v>#REF!</v>
      </c>
      <c r="B2392" s="131">
        <v>53837</v>
      </c>
      <c r="C2392" s="132" t="s">
        <v>3091</v>
      </c>
      <c r="D2392" s="131" t="s">
        <v>248</v>
      </c>
      <c r="E2392" s="131" t="s">
        <v>231</v>
      </c>
      <c r="F2392" s="133">
        <v>28</v>
      </c>
      <c r="G2392" s="133">
        <v>28</v>
      </c>
      <c r="H2392" s="131" t="s">
        <v>493</v>
      </c>
      <c r="I2392" s="134">
        <v>41974</v>
      </c>
    </row>
    <row r="2393" spans="1:9" ht="26.4" hidden="1">
      <c r="A2393" s="111" t="e">
        <f>COUNTIF(#REF!,'CPU (2)'!B2393)</f>
        <v>#REF!</v>
      </c>
      <c r="B2393" s="127" t="s">
        <v>3092</v>
      </c>
      <c r="C2393" s="128" t="s">
        <v>3093</v>
      </c>
      <c r="D2393" s="127" t="s">
        <v>604</v>
      </c>
      <c r="E2393" s="127" t="s">
        <v>492</v>
      </c>
      <c r="F2393" s="129">
        <v>221.06</v>
      </c>
      <c r="G2393" s="129">
        <v>215.65</v>
      </c>
      <c r="H2393" s="127" t="s">
        <v>493</v>
      </c>
      <c r="I2393" s="130">
        <v>41974</v>
      </c>
    </row>
    <row r="2394" spans="1:9" ht="26.4" hidden="1">
      <c r="A2394" s="111" t="e">
        <f>COUNTIF(#REF!,'CPU (2)'!B2394)</f>
        <v>#REF!</v>
      </c>
      <c r="B2394" s="131" t="s">
        <v>3094</v>
      </c>
      <c r="C2394" s="132" t="s">
        <v>3095</v>
      </c>
      <c r="D2394" s="131" t="s">
        <v>604</v>
      </c>
      <c r="E2394" s="131" t="s">
        <v>492</v>
      </c>
      <c r="F2394" s="133">
        <v>284.8</v>
      </c>
      <c r="G2394" s="133">
        <v>280.3</v>
      </c>
      <c r="H2394" s="131" t="s">
        <v>493</v>
      </c>
      <c r="I2394" s="134">
        <v>41974</v>
      </c>
    </row>
    <row r="2395" spans="1:9" ht="14.25" hidden="1" customHeight="1">
      <c r="A2395" s="111" t="e">
        <f>COUNTIF(#REF!,'CPU (2)'!B2395)</f>
        <v>#REF!</v>
      </c>
      <c r="B2395" s="127">
        <v>85005</v>
      </c>
      <c r="C2395" s="128" t="s">
        <v>3096</v>
      </c>
      <c r="D2395" s="127" t="s">
        <v>604</v>
      </c>
      <c r="E2395" s="127" t="s">
        <v>492</v>
      </c>
      <c r="F2395" s="129">
        <v>195.48</v>
      </c>
      <c r="G2395" s="129">
        <v>192.34</v>
      </c>
      <c r="H2395" s="127" t="s">
        <v>493</v>
      </c>
      <c r="I2395" s="130">
        <v>41974</v>
      </c>
    </row>
    <row r="2396" spans="1:9" ht="14.25" hidden="1" customHeight="1">
      <c r="A2396" s="111" t="e">
        <f>COUNTIF(#REF!,'CPU (2)'!B2396)</f>
        <v>#REF!</v>
      </c>
      <c r="B2396" s="131">
        <v>72335</v>
      </c>
      <c r="C2396" s="132" t="s">
        <v>3097</v>
      </c>
      <c r="D2396" s="131" t="s">
        <v>273</v>
      </c>
      <c r="E2396" s="131" t="s">
        <v>6</v>
      </c>
      <c r="F2396" s="133">
        <v>2.72</v>
      </c>
      <c r="G2396" s="133">
        <v>2.6</v>
      </c>
      <c r="H2396" s="131" t="s">
        <v>493</v>
      </c>
      <c r="I2396" s="134">
        <v>41974</v>
      </c>
    </row>
    <row r="2397" spans="1:9" ht="14.25" hidden="1" customHeight="1">
      <c r="A2397" s="111" t="e">
        <f>COUNTIF(#REF!,'CPU (2)'!B2397)</f>
        <v>#REF!</v>
      </c>
      <c r="B2397" s="127">
        <v>72336</v>
      </c>
      <c r="C2397" s="128" t="s">
        <v>3098</v>
      </c>
      <c r="D2397" s="127" t="s">
        <v>273</v>
      </c>
      <c r="E2397" s="127" t="s">
        <v>6</v>
      </c>
      <c r="F2397" s="129">
        <v>4.47</v>
      </c>
      <c r="G2397" s="129">
        <v>4.34</v>
      </c>
      <c r="H2397" s="127" t="s">
        <v>493</v>
      </c>
      <c r="I2397" s="130">
        <v>41974</v>
      </c>
    </row>
    <row r="2398" spans="1:9" ht="26.4" hidden="1">
      <c r="A2398" s="111" t="e">
        <f>COUNTIF(#REF!,'CPU (2)'!B2398)</f>
        <v>#REF!</v>
      </c>
      <c r="B2398" s="131">
        <v>72819</v>
      </c>
      <c r="C2398" s="132" t="s">
        <v>3099</v>
      </c>
      <c r="D2398" s="131" t="s">
        <v>271</v>
      </c>
      <c r="E2398" s="131" t="s">
        <v>207</v>
      </c>
      <c r="F2398" s="133">
        <v>84.8</v>
      </c>
      <c r="G2398" s="133">
        <v>79.790000000000006</v>
      </c>
      <c r="H2398" s="131" t="s">
        <v>493</v>
      </c>
      <c r="I2398" s="134">
        <v>41974</v>
      </c>
    </row>
    <row r="2399" spans="1:9" ht="26.4" hidden="1">
      <c r="A2399" s="111" t="e">
        <f>COUNTIF(#REF!,'CPU (2)'!B2399)</f>
        <v>#REF!</v>
      </c>
      <c r="B2399" s="127" t="s">
        <v>3100</v>
      </c>
      <c r="C2399" s="128" t="s">
        <v>3101</v>
      </c>
      <c r="D2399" s="127" t="s">
        <v>271</v>
      </c>
      <c r="E2399" s="127" t="s">
        <v>207</v>
      </c>
      <c r="F2399" s="129">
        <v>41.44</v>
      </c>
      <c r="G2399" s="129">
        <v>38.49</v>
      </c>
      <c r="H2399" s="127" t="s">
        <v>493</v>
      </c>
      <c r="I2399" s="130">
        <v>41974</v>
      </c>
    </row>
    <row r="2400" spans="1:9" ht="26.4" hidden="1">
      <c r="A2400" s="111" t="e">
        <f>COUNTIF(#REF!,'CPU (2)'!B2400)</f>
        <v>#REF!</v>
      </c>
      <c r="B2400" s="131" t="s">
        <v>3102</v>
      </c>
      <c r="C2400" s="132" t="s">
        <v>3103</v>
      </c>
      <c r="D2400" s="131" t="s">
        <v>271</v>
      </c>
      <c r="E2400" s="131" t="s">
        <v>207</v>
      </c>
      <c r="F2400" s="133">
        <v>48.61</v>
      </c>
      <c r="G2400" s="133">
        <v>45.54</v>
      </c>
      <c r="H2400" s="131" t="s">
        <v>493</v>
      </c>
      <c r="I2400" s="134">
        <v>41974</v>
      </c>
    </row>
    <row r="2401" spans="1:9" ht="26.4" hidden="1">
      <c r="A2401" s="111" t="e">
        <f>COUNTIF(#REF!,'CPU (2)'!B2401)</f>
        <v>#REF!</v>
      </c>
      <c r="B2401" s="127" t="s">
        <v>3104</v>
      </c>
      <c r="C2401" s="128" t="s">
        <v>3105</v>
      </c>
      <c r="D2401" s="127" t="s">
        <v>271</v>
      </c>
      <c r="E2401" s="127" t="s">
        <v>207</v>
      </c>
      <c r="F2401" s="129">
        <v>53.87</v>
      </c>
      <c r="G2401" s="129">
        <v>50.68</v>
      </c>
      <c r="H2401" s="127" t="s">
        <v>493</v>
      </c>
      <c r="I2401" s="130">
        <v>41974</v>
      </c>
    </row>
    <row r="2402" spans="1:9" ht="26.4" hidden="1">
      <c r="A2402" s="111" t="e">
        <f>COUNTIF(#REF!,'CPU (2)'!B2402)</f>
        <v>#REF!</v>
      </c>
      <c r="B2402" s="131">
        <v>83501</v>
      </c>
      <c r="C2402" s="132" t="s">
        <v>3106</v>
      </c>
      <c r="D2402" s="131" t="s">
        <v>271</v>
      </c>
      <c r="E2402" s="131" t="s">
        <v>207</v>
      </c>
      <c r="F2402" s="133">
        <v>180.9</v>
      </c>
      <c r="G2402" s="133">
        <v>180.44</v>
      </c>
      <c r="H2402" s="131" t="s">
        <v>493</v>
      </c>
      <c r="I2402" s="134">
        <v>41974</v>
      </c>
    </row>
    <row r="2403" spans="1:9" ht="26.4" hidden="1">
      <c r="A2403" s="111" t="e">
        <f>COUNTIF(#REF!,'CPU (2)'!B2403)</f>
        <v>#REF!</v>
      </c>
      <c r="B2403" s="127">
        <v>83502</v>
      </c>
      <c r="C2403" s="128" t="s">
        <v>3107</v>
      </c>
      <c r="D2403" s="127" t="s">
        <v>271</v>
      </c>
      <c r="E2403" s="127" t="s">
        <v>207</v>
      </c>
      <c r="F2403" s="129">
        <v>202.5</v>
      </c>
      <c r="G2403" s="129">
        <v>202.04</v>
      </c>
      <c r="H2403" s="127" t="s">
        <v>493</v>
      </c>
      <c r="I2403" s="130">
        <v>41974</v>
      </c>
    </row>
    <row r="2404" spans="1:9" ht="26.4" hidden="1">
      <c r="A2404" s="111" t="e">
        <f>COUNTIF(#REF!,'CPU (2)'!B2404)</f>
        <v>#REF!</v>
      </c>
      <c r="B2404" s="131">
        <v>83503</v>
      </c>
      <c r="C2404" s="132" t="s">
        <v>3108</v>
      </c>
      <c r="D2404" s="131" t="s">
        <v>271</v>
      </c>
      <c r="E2404" s="131" t="s">
        <v>207</v>
      </c>
      <c r="F2404" s="133">
        <v>312.93</v>
      </c>
      <c r="G2404" s="133">
        <v>312.47000000000003</v>
      </c>
      <c r="H2404" s="131" t="s">
        <v>493</v>
      </c>
      <c r="I2404" s="134">
        <v>41974</v>
      </c>
    </row>
    <row r="2405" spans="1:9" ht="26.4" hidden="1">
      <c r="A2405" s="111" t="e">
        <f>COUNTIF(#REF!,'CPU (2)'!B2405)</f>
        <v>#REF!</v>
      </c>
      <c r="B2405" s="127">
        <v>83504</v>
      </c>
      <c r="C2405" s="128" t="s">
        <v>3109</v>
      </c>
      <c r="D2405" s="127" t="s">
        <v>271</v>
      </c>
      <c r="E2405" s="127" t="s">
        <v>207</v>
      </c>
      <c r="F2405" s="129">
        <v>382.86</v>
      </c>
      <c r="G2405" s="129">
        <v>382.4</v>
      </c>
      <c r="H2405" s="127" t="s">
        <v>493</v>
      </c>
      <c r="I2405" s="130">
        <v>41974</v>
      </c>
    </row>
    <row r="2406" spans="1:9" ht="26.4" hidden="1">
      <c r="A2406" s="111" t="e">
        <f>COUNTIF(#REF!,'CPU (2)'!B2406)</f>
        <v>#REF!</v>
      </c>
      <c r="B2406" s="131">
        <v>83505</v>
      </c>
      <c r="C2406" s="132" t="s">
        <v>3110</v>
      </c>
      <c r="D2406" s="131" t="s">
        <v>271</v>
      </c>
      <c r="E2406" s="131" t="s">
        <v>207</v>
      </c>
      <c r="F2406" s="133">
        <v>463.86</v>
      </c>
      <c r="G2406" s="133">
        <v>463.4</v>
      </c>
      <c r="H2406" s="131" t="s">
        <v>493</v>
      </c>
      <c r="I2406" s="134">
        <v>41974</v>
      </c>
    </row>
    <row r="2407" spans="1:9" ht="26.4" hidden="1">
      <c r="A2407" s="111" t="e">
        <f>COUNTIF(#REF!,'CPU (2)'!B2407)</f>
        <v>#REF!</v>
      </c>
      <c r="B2407" s="127">
        <v>83506</v>
      </c>
      <c r="C2407" s="128" t="s">
        <v>3111</v>
      </c>
      <c r="D2407" s="127" t="s">
        <v>271</v>
      </c>
      <c r="E2407" s="127" t="s">
        <v>207</v>
      </c>
      <c r="F2407" s="129">
        <v>731.16</v>
      </c>
      <c r="G2407" s="129">
        <v>730.7</v>
      </c>
      <c r="H2407" s="127" t="s">
        <v>493</v>
      </c>
      <c r="I2407" s="130">
        <v>41974</v>
      </c>
    </row>
    <row r="2408" spans="1:9" ht="13.5" hidden="1" customHeight="1">
      <c r="A2408" s="111" t="e">
        <f>COUNTIF(#REF!,'CPU (2)'!B2408)</f>
        <v>#REF!</v>
      </c>
      <c r="B2408" s="131" t="s">
        <v>3112</v>
      </c>
      <c r="C2408" s="132" t="s">
        <v>3113</v>
      </c>
      <c r="D2408" s="131" t="s">
        <v>271</v>
      </c>
      <c r="E2408" s="131" t="s">
        <v>207</v>
      </c>
      <c r="F2408" s="133">
        <v>150.66</v>
      </c>
      <c r="G2408" s="133">
        <v>150.19999999999999</v>
      </c>
      <c r="H2408" s="131" t="s">
        <v>493</v>
      </c>
      <c r="I2408" s="134">
        <v>41974</v>
      </c>
    </row>
    <row r="2409" spans="1:9" ht="13.5" hidden="1" customHeight="1">
      <c r="A2409" s="111" t="e">
        <f>COUNTIF(#REF!,'CPU (2)'!B2409)</f>
        <v>#REF!</v>
      </c>
      <c r="B2409" s="127">
        <v>83508</v>
      </c>
      <c r="C2409" s="128" t="s">
        <v>3114</v>
      </c>
      <c r="D2409" s="127" t="s">
        <v>271</v>
      </c>
      <c r="E2409" s="127" t="s">
        <v>207</v>
      </c>
      <c r="F2409" s="129">
        <v>158.38</v>
      </c>
      <c r="G2409" s="129">
        <v>157.93</v>
      </c>
      <c r="H2409" s="127" t="s">
        <v>493</v>
      </c>
      <c r="I2409" s="130">
        <v>41974</v>
      </c>
    </row>
    <row r="2410" spans="1:9" ht="13.5" hidden="1" customHeight="1">
      <c r="A2410" s="111" t="e">
        <f>COUNTIF(#REF!,'CPU (2)'!B2410)</f>
        <v>#REF!</v>
      </c>
      <c r="B2410" s="131">
        <v>83509</v>
      </c>
      <c r="C2410" s="132" t="s">
        <v>3115</v>
      </c>
      <c r="D2410" s="131" t="s">
        <v>271</v>
      </c>
      <c r="E2410" s="131" t="s">
        <v>207</v>
      </c>
      <c r="F2410" s="133">
        <v>199.26</v>
      </c>
      <c r="G2410" s="133">
        <v>198.8</v>
      </c>
      <c r="H2410" s="131" t="s">
        <v>493</v>
      </c>
      <c r="I2410" s="134">
        <v>41974</v>
      </c>
    </row>
    <row r="2411" spans="1:9" ht="13.5" hidden="1" customHeight="1">
      <c r="A2411" s="111" t="e">
        <f>COUNTIF(#REF!,'CPU (2)'!B2411)</f>
        <v>#REF!</v>
      </c>
      <c r="B2411" s="127">
        <v>83510</v>
      </c>
      <c r="C2411" s="128" t="s">
        <v>3116</v>
      </c>
      <c r="D2411" s="127" t="s">
        <v>271</v>
      </c>
      <c r="E2411" s="127" t="s">
        <v>207</v>
      </c>
      <c r="F2411" s="129">
        <v>211.68</v>
      </c>
      <c r="G2411" s="129">
        <v>211.22</v>
      </c>
      <c r="H2411" s="127" t="s">
        <v>493</v>
      </c>
      <c r="I2411" s="130">
        <v>41974</v>
      </c>
    </row>
    <row r="2412" spans="1:9" ht="13.5" hidden="1" customHeight="1">
      <c r="A2412" s="111" t="e">
        <f>COUNTIF(#REF!,'CPU (2)'!B2412)</f>
        <v>#REF!</v>
      </c>
      <c r="B2412" s="131">
        <v>83511</v>
      </c>
      <c r="C2412" s="132" t="s">
        <v>3117</v>
      </c>
      <c r="D2412" s="131" t="s">
        <v>271</v>
      </c>
      <c r="E2412" s="131" t="s">
        <v>207</v>
      </c>
      <c r="F2412" s="133">
        <v>272.16000000000003</v>
      </c>
      <c r="G2412" s="133">
        <v>271.7</v>
      </c>
      <c r="H2412" s="131" t="s">
        <v>493</v>
      </c>
      <c r="I2412" s="134">
        <v>41974</v>
      </c>
    </row>
    <row r="2413" spans="1:9" ht="13.5" hidden="1" customHeight="1">
      <c r="A2413" s="111" t="e">
        <f>COUNTIF(#REF!,'CPU (2)'!B2413)</f>
        <v>#REF!</v>
      </c>
      <c r="B2413" s="127">
        <v>83512</v>
      </c>
      <c r="C2413" s="128" t="s">
        <v>3118</v>
      </c>
      <c r="D2413" s="127" t="s">
        <v>271</v>
      </c>
      <c r="E2413" s="127" t="s">
        <v>207</v>
      </c>
      <c r="F2413" s="129">
        <v>297</v>
      </c>
      <c r="G2413" s="129">
        <v>296.54000000000002</v>
      </c>
      <c r="H2413" s="127" t="s">
        <v>493</v>
      </c>
      <c r="I2413" s="130">
        <v>41974</v>
      </c>
    </row>
    <row r="2414" spans="1:9" ht="13.5" hidden="1" customHeight="1">
      <c r="A2414" s="111" t="e">
        <f>COUNTIF(#REF!,'CPU (2)'!B2414)</f>
        <v>#REF!</v>
      </c>
      <c r="B2414" s="131">
        <v>83494</v>
      </c>
      <c r="C2414" s="132" t="s">
        <v>3119</v>
      </c>
      <c r="D2414" s="131" t="s">
        <v>271</v>
      </c>
      <c r="E2414" s="131" t="s">
        <v>207</v>
      </c>
      <c r="F2414" s="133">
        <v>314.08999999999997</v>
      </c>
      <c r="G2414" s="133">
        <v>312.13</v>
      </c>
      <c r="H2414" s="131" t="s">
        <v>493</v>
      </c>
      <c r="I2414" s="134">
        <v>41974</v>
      </c>
    </row>
    <row r="2415" spans="1:9" ht="13.5" hidden="1" customHeight="1">
      <c r="A2415" s="111" t="e">
        <f>COUNTIF(#REF!,'CPU (2)'!B2415)</f>
        <v>#REF!</v>
      </c>
      <c r="B2415" s="136">
        <v>83495</v>
      </c>
      <c r="C2415" s="128" t="s">
        <v>3120</v>
      </c>
      <c r="D2415" s="127" t="s">
        <v>271</v>
      </c>
      <c r="E2415" s="127" t="s">
        <v>207</v>
      </c>
      <c r="F2415" s="129">
        <v>364.83</v>
      </c>
      <c r="G2415" s="129">
        <v>362.85</v>
      </c>
      <c r="H2415" s="127" t="s">
        <v>493</v>
      </c>
      <c r="I2415" s="130">
        <v>41974</v>
      </c>
    </row>
    <row r="2416" spans="1:9" ht="13.5" hidden="1" customHeight="1">
      <c r="A2416" s="111" t="e">
        <f>COUNTIF(#REF!,'CPU (2)'!B2416)</f>
        <v>#REF!</v>
      </c>
      <c r="B2416" s="131">
        <v>83498</v>
      </c>
      <c r="C2416" s="132" t="s">
        <v>3121</v>
      </c>
      <c r="D2416" s="131" t="s">
        <v>271</v>
      </c>
      <c r="E2416" s="131" t="s">
        <v>207</v>
      </c>
      <c r="F2416" s="133">
        <v>634.14</v>
      </c>
      <c r="G2416" s="133">
        <v>631.41999999999996</v>
      </c>
      <c r="H2416" s="131" t="s">
        <v>493</v>
      </c>
      <c r="I2416" s="134">
        <v>41974</v>
      </c>
    </row>
    <row r="2417" spans="1:11" ht="13.5" hidden="1" customHeight="1">
      <c r="A2417" s="111" t="e">
        <f>COUNTIF(#REF!,'CPU (2)'!B2417)</f>
        <v>#REF!</v>
      </c>
      <c r="B2417" s="127">
        <v>83500</v>
      </c>
      <c r="C2417" s="128" t="s">
        <v>3122</v>
      </c>
      <c r="D2417" s="127" t="s">
        <v>271</v>
      </c>
      <c r="E2417" s="127" t="s">
        <v>207</v>
      </c>
      <c r="F2417" s="129">
        <v>765.95</v>
      </c>
      <c r="G2417" s="129">
        <v>761.9</v>
      </c>
      <c r="H2417" s="127" t="s">
        <v>493</v>
      </c>
      <c r="I2417" s="130">
        <v>41974</v>
      </c>
    </row>
    <row r="2418" spans="1:11" ht="26.4" hidden="1">
      <c r="A2418" s="111" t="e">
        <f>COUNTIF(#REF!,'CPU (2)'!B2418)</f>
        <v>#REF!</v>
      </c>
      <c r="B2418" s="131">
        <v>84031</v>
      </c>
      <c r="C2418" s="132" t="s">
        <v>3123</v>
      </c>
      <c r="D2418" s="131" t="s">
        <v>542</v>
      </c>
      <c r="E2418" s="131" t="s">
        <v>492</v>
      </c>
      <c r="F2418" s="133">
        <v>74.39</v>
      </c>
      <c r="G2418" s="133">
        <v>71.27</v>
      </c>
      <c r="H2418" s="131" t="s">
        <v>493</v>
      </c>
      <c r="I2418" s="134">
        <v>41974</v>
      </c>
    </row>
    <row r="2419" spans="1:11" ht="26.4" hidden="1">
      <c r="A2419" s="111" t="e">
        <f>COUNTIF(#REF!,'CPU (2)'!B2419)</f>
        <v>#REF!</v>
      </c>
      <c r="B2419" s="127">
        <v>72079</v>
      </c>
      <c r="C2419" s="128" t="s">
        <v>3124</v>
      </c>
      <c r="D2419" s="127" t="s">
        <v>542</v>
      </c>
      <c r="E2419" s="127" t="s">
        <v>492</v>
      </c>
      <c r="F2419" s="129">
        <v>91.84</v>
      </c>
      <c r="G2419" s="129">
        <v>86.96</v>
      </c>
      <c r="H2419" s="127" t="s">
        <v>493</v>
      </c>
      <c r="I2419" s="130">
        <v>41974</v>
      </c>
    </row>
    <row r="2420" spans="1:11" ht="26.4" hidden="1">
      <c r="A2420" s="111" t="e">
        <f>COUNTIF(#REF!,'CPU (2)'!B2420)</f>
        <v>#REF!</v>
      </c>
      <c r="B2420" s="131">
        <v>72080</v>
      </c>
      <c r="C2420" s="132" t="s">
        <v>3125</v>
      </c>
      <c r="D2420" s="131" t="s">
        <v>542</v>
      </c>
      <c r="E2420" s="131" t="s">
        <v>492</v>
      </c>
      <c r="F2420" s="133">
        <v>106.21</v>
      </c>
      <c r="G2420" s="133">
        <v>100.52</v>
      </c>
      <c r="H2420" s="131" t="s">
        <v>493</v>
      </c>
      <c r="I2420" s="134">
        <v>41974</v>
      </c>
    </row>
    <row r="2421" spans="1:11" ht="26.4" hidden="1">
      <c r="A2421" s="111" t="e">
        <f>COUNTIF(#REF!,'CPU (2)'!B2421)</f>
        <v>#REF!</v>
      </c>
      <c r="B2421" s="127">
        <v>72078</v>
      </c>
      <c r="C2421" s="128" t="s">
        <v>3126</v>
      </c>
      <c r="D2421" s="127" t="s">
        <v>542</v>
      </c>
      <c r="E2421" s="127" t="s">
        <v>492</v>
      </c>
      <c r="F2421" s="129">
        <v>83.1</v>
      </c>
      <c r="G2421" s="129">
        <v>79.040000000000006</v>
      </c>
      <c r="H2421" s="127" t="s">
        <v>493</v>
      </c>
      <c r="I2421" s="130">
        <v>41974</v>
      </c>
    </row>
    <row r="2422" spans="1:11" ht="26.4" hidden="1">
      <c r="A2422" s="111" t="e">
        <f>COUNTIF(#REF!,'CPU (2)'!B2422)</f>
        <v>#REF!</v>
      </c>
      <c r="B2422" s="131">
        <v>72081</v>
      </c>
      <c r="C2422" s="132" t="s">
        <v>3127</v>
      </c>
      <c r="D2422" s="131" t="s">
        <v>542</v>
      </c>
      <c r="E2422" s="131" t="s">
        <v>492</v>
      </c>
      <c r="F2422" s="133">
        <v>50.03</v>
      </c>
      <c r="G2422" s="133">
        <v>47.45</v>
      </c>
      <c r="H2422" s="131" t="s">
        <v>493</v>
      </c>
      <c r="I2422" s="134">
        <v>41974</v>
      </c>
    </row>
    <row r="2423" spans="1:11" ht="26.4" hidden="1">
      <c r="A2423" s="111" t="e">
        <f>COUNTIF(#REF!,'CPU (2)'!B2423)</f>
        <v>#REF!</v>
      </c>
      <c r="B2423" s="127">
        <v>72083</v>
      </c>
      <c r="C2423" s="128" t="s">
        <v>3128</v>
      </c>
      <c r="D2423" s="127" t="s">
        <v>542</v>
      </c>
      <c r="E2423" s="127" t="s">
        <v>492</v>
      </c>
      <c r="F2423" s="129">
        <v>63.71</v>
      </c>
      <c r="G2423" s="129">
        <v>60.59</v>
      </c>
      <c r="H2423" s="127" t="s">
        <v>493</v>
      </c>
      <c r="I2423" s="130">
        <v>41974</v>
      </c>
    </row>
    <row r="2424" spans="1:11" ht="26.4" hidden="1">
      <c r="A2424" s="111" t="e">
        <f>COUNTIF(#REF!,'CPU (2)'!B2424)</f>
        <v>#REF!</v>
      </c>
      <c r="B2424" s="131">
        <v>72084</v>
      </c>
      <c r="C2424" s="132" t="s">
        <v>3129</v>
      </c>
      <c r="D2424" s="131" t="s">
        <v>542</v>
      </c>
      <c r="E2424" s="131" t="s">
        <v>492</v>
      </c>
      <c r="F2424" s="133">
        <v>76.180000000000007</v>
      </c>
      <c r="G2424" s="133">
        <v>72.38</v>
      </c>
      <c r="H2424" s="131" t="s">
        <v>493</v>
      </c>
      <c r="I2424" s="134">
        <v>41974</v>
      </c>
    </row>
    <row r="2425" spans="1:11" ht="26.4" hidden="1">
      <c r="A2425" s="111" t="e">
        <f>COUNTIF(#REF!,'CPU (2)'!B2425)</f>
        <v>#REF!</v>
      </c>
      <c r="B2425" s="127">
        <v>72082</v>
      </c>
      <c r="C2425" s="128" t="s">
        <v>3130</v>
      </c>
      <c r="D2425" s="127" t="s">
        <v>542</v>
      </c>
      <c r="E2425" s="127" t="s">
        <v>492</v>
      </c>
      <c r="F2425" s="129">
        <v>54.24</v>
      </c>
      <c r="G2425" s="129">
        <v>51.52</v>
      </c>
      <c r="H2425" s="127" t="s">
        <v>493</v>
      </c>
      <c r="I2425" s="130">
        <v>41974</v>
      </c>
    </row>
    <row r="2426" spans="1:11" ht="26.4" hidden="1">
      <c r="A2426" s="111" t="e">
        <f>COUNTIF(#REF!,'CPU (2)'!B2426)</f>
        <v>#REF!</v>
      </c>
      <c r="B2426" s="131">
        <v>72077</v>
      </c>
      <c r="C2426" s="132" t="s">
        <v>3131</v>
      </c>
      <c r="D2426" s="131" t="s">
        <v>542</v>
      </c>
      <c r="E2426" s="131" t="s">
        <v>492</v>
      </c>
      <c r="F2426" s="133">
        <v>70.069999999999993</v>
      </c>
      <c r="G2426" s="133">
        <v>66.819999999999993</v>
      </c>
      <c r="H2426" s="131" t="s">
        <v>493</v>
      </c>
      <c r="I2426" s="134">
        <v>41974</v>
      </c>
    </row>
    <row r="2427" spans="1:11" ht="26.4" hidden="1">
      <c r="A2427" s="111" t="e">
        <f>COUNTIF(#REF!,'CPU (2)'!B2427)</f>
        <v>#REF!</v>
      </c>
      <c r="B2427" s="127">
        <v>72076</v>
      </c>
      <c r="C2427" s="128" t="s">
        <v>3132</v>
      </c>
      <c r="D2427" s="127" t="s">
        <v>542</v>
      </c>
      <c r="E2427" s="127" t="s">
        <v>492</v>
      </c>
      <c r="F2427" s="129">
        <v>49.07</v>
      </c>
      <c r="G2427" s="129">
        <v>45.8</v>
      </c>
      <c r="H2427" s="127" t="s">
        <v>493</v>
      </c>
      <c r="I2427" s="130">
        <v>41974</v>
      </c>
    </row>
    <row r="2428" spans="1:11" ht="26.4" hidden="1">
      <c r="A2428" s="111" t="e">
        <f>COUNTIF(#REF!,'CPU (2)'!B2428)</f>
        <v>#REF!</v>
      </c>
      <c r="B2428" s="131" t="s">
        <v>3133</v>
      </c>
      <c r="C2428" s="132" t="s">
        <v>3134</v>
      </c>
      <c r="D2428" s="131" t="s">
        <v>542</v>
      </c>
      <c r="E2428" s="131" t="s">
        <v>492</v>
      </c>
      <c r="F2428" s="133">
        <v>65.3</v>
      </c>
      <c r="G2428" s="133">
        <v>62.59</v>
      </c>
      <c r="H2428" s="131" t="s">
        <v>493</v>
      </c>
      <c r="I2428" s="134">
        <v>41974</v>
      </c>
    </row>
    <row r="2429" spans="1:11" ht="26.4" hidden="1">
      <c r="A2429" s="111" t="e">
        <f>COUNTIF(#REF!,'CPU (2)'!B2429)</f>
        <v>#REF!</v>
      </c>
      <c r="B2429" s="127" t="s">
        <v>3135</v>
      </c>
      <c r="C2429" s="128" t="s">
        <v>3136</v>
      </c>
      <c r="D2429" s="127" t="s">
        <v>542</v>
      </c>
      <c r="E2429" s="127" t="s">
        <v>492</v>
      </c>
      <c r="F2429" s="129">
        <v>24.71</v>
      </c>
      <c r="G2429" s="129">
        <v>23.97</v>
      </c>
      <c r="H2429" s="127" t="s">
        <v>493</v>
      </c>
      <c r="I2429" s="130">
        <v>41974</v>
      </c>
    </row>
    <row r="2430" spans="1:11" ht="26.4" hidden="1">
      <c r="A2430" s="111" t="e">
        <f>COUNTIF(#REF!,'CPU (2)'!B2430)</f>
        <v>#REF!</v>
      </c>
      <c r="B2430" s="131" t="s">
        <v>3137</v>
      </c>
      <c r="C2430" s="132" t="s">
        <v>3138</v>
      </c>
      <c r="D2430" s="131" t="s">
        <v>542</v>
      </c>
      <c r="E2430" s="131" t="s">
        <v>492</v>
      </c>
      <c r="F2430" s="133">
        <v>35.4</v>
      </c>
      <c r="G2430" s="133">
        <v>33.85</v>
      </c>
      <c r="H2430" s="131" t="s">
        <v>493</v>
      </c>
      <c r="I2430" s="134">
        <v>41974</v>
      </c>
    </row>
    <row r="2431" spans="1:11">
      <c r="B2431" s="131"/>
      <c r="C2431" s="132"/>
      <c r="D2431" s="131"/>
      <c r="E2431" s="131"/>
      <c r="F2431" s="133"/>
      <c r="G2431" s="133"/>
      <c r="H2431" s="131"/>
      <c r="I2431" s="134"/>
    </row>
    <row r="2432" spans="1:11">
      <c r="A2432" s="111" t="e">
        <f>COUNTIF(#REF!,'CPU (2)'!B2432)</f>
        <v>#REF!</v>
      </c>
      <c r="B2432" s="148" t="s">
        <v>540</v>
      </c>
      <c r="C2432" s="149" t="s">
        <v>541</v>
      </c>
      <c r="D2432" s="148" t="s">
        <v>542</v>
      </c>
      <c r="E2432" s="148" t="s">
        <v>238</v>
      </c>
      <c r="F2432" s="150">
        <v>8.57</v>
      </c>
      <c r="G2432" s="150">
        <v>8.2200000000000006</v>
      </c>
      <c r="H2432" s="148" t="s">
        <v>493</v>
      </c>
      <c r="I2432" s="130">
        <v>41974</v>
      </c>
      <c r="J2432" s="163">
        <f>SUM(J2434:J2437)</f>
        <v>8.2237709999999993</v>
      </c>
      <c r="K2432" s="164">
        <f>J2432-G2432</f>
        <v>3.7709999999986366E-3</v>
      </c>
    </row>
    <row r="2433" spans="1:10" ht="26.4">
      <c r="A2433" s="181"/>
      <c r="B2433" s="458" t="s">
        <v>268</v>
      </c>
      <c r="C2433" s="458" t="s">
        <v>5</v>
      </c>
      <c r="D2433" s="458" t="s">
        <v>223</v>
      </c>
      <c r="E2433" s="458" t="s">
        <v>266</v>
      </c>
      <c r="F2433" s="458" t="s">
        <v>494</v>
      </c>
      <c r="G2433" s="458" t="s">
        <v>495</v>
      </c>
      <c r="H2433" s="458" t="s">
        <v>496</v>
      </c>
      <c r="I2433" s="458" t="s">
        <v>497</v>
      </c>
      <c r="J2433" s="458" t="s">
        <v>498</v>
      </c>
    </row>
    <row r="2434" spans="1:10" ht="26.4">
      <c r="A2434" s="181"/>
      <c r="B2434" s="145">
        <v>6391</v>
      </c>
      <c r="C2434" s="196" t="str">
        <f>VLOOKUP(B2434,SERVIÇOS_SINAPI_12_14!$A$2:$H$5049,2,0)</f>
        <v>SOLDA TOPO DESCENDENTE CHANFRADA ESPESSURA=1/4" CHAPA/PERFIL/TUBO ACO COM CONVERSOR DIESEL.</v>
      </c>
      <c r="D2434" s="138" t="s">
        <v>246</v>
      </c>
      <c r="E2434" s="189" t="str">
        <f>VLOOKUP(B2434,SERVIÇOS_SINAPI_12_14!$A$2:$H$5049,4,0)</f>
        <v>M</v>
      </c>
      <c r="F2434" s="139">
        <v>94.66</v>
      </c>
      <c r="G2434" s="194">
        <f>VLOOKUP(B2434,SERVIÇOS_SINAPI_12_14!$A$2:$H$5049,6,0)</f>
        <v>90.04</v>
      </c>
      <c r="H2434" s="208">
        <v>6.0000000000000001E-3</v>
      </c>
      <c r="I2434" s="139">
        <v>0.56999999999999995</v>
      </c>
      <c r="J2434" s="194">
        <f t="shared" ref="J2434:J2437" si="41">H2434*G2434</f>
        <v>0.54024000000000005</v>
      </c>
    </row>
    <row r="2435" spans="1:10">
      <c r="A2435" s="181"/>
      <c r="B2435" s="145">
        <v>88315</v>
      </c>
      <c r="C2435" s="196" t="str">
        <f>VLOOKUP(B2435,SERVIÇOS_SINAPI_12_14!$A$2:$H$5049,2,0)</f>
        <v>SERRALHEIRO COM ENCARGOS COMPLEMENTARES</v>
      </c>
      <c r="D2435" s="138" t="s">
        <v>246</v>
      </c>
      <c r="E2435" s="189" t="str">
        <f>VLOOKUP(B2435,SERVIÇOS_SINAPI_12_14!$A$2:$H$5049,4,0)</f>
        <v>H</v>
      </c>
      <c r="F2435" s="139">
        <v>14.69</v>
      </c>
      <c r="G2435" s="194">
        <f>VLOOKUP(B2435,SERVIÇOS_SINAPI_12_14!$A$2:$H$5049,6,0)</f>
        <v>13.23</v>
      </c>
      <c r="H2435" s="208">
        <v>0.1197</v>
      </c>
      <c r="I2435" s="139">
        <v>1.76</v>
      </c>
      <c r="J2435" s="194">
        <f t="shared" si="41"/>
        <v>1.583631</v>
      </c>
    </row>
    <row r="2436" spans="1:10">
      <c r="A2436" s="181"/>
      <c r="B2436" s="145">
        <v>88316</v>
      </c>
      <c r="C2436" s="196" t="str">
        <f>VLOOKUP(B2436,SERVIÇOS_SINAPI_12_14!$A$2:$H$5049,2,0)</f>
        <v>SERVENTE COM ENCARGOS COMPLEMENTARES</v>
      </c>
      <c r="D2436" s="138" t="s">
        <v>246</v>
      </c>
      <c r="E2436" s="189" t="str">
        <f>VLOOKUP(B2436,SERVIÇOS_SINAPI_12_14!$A$2:$H$5049,4,0)</f>
        <v>H</v>
      </c>
      <c r="F2436" s="139">
        <v>12.14</v>
      </c>
      <c r="G2436" s="194">
        <f>VLOOKUP(B2436,SERVIÇOS_SINAPI_12_14!$A$2:$H$5049,6,0)</f>
        <v>11.02</v>
      </c>
      <c r="H2436" s="208">
        <v>0.12</v>
      </c>
      <c r="I2436" s="139">
        <v>1.46</v>
      </c>
      <c r="J2436" s="194">
        <f t="shared" si="41"/>
        <v>1.3223999999999998</v>
      </c>
    </row>
    <row r="2437" spans="1:10">
      <c r="A2437" s="181"/>
      <c r="B2437" s="145">
        <v>4774</v>
      </c>
      <c r="C2437" s="183" t="str">
        <f>VLOOKUP(B2437,INSUMOS_SINAPI_12_14!$A$2:$H$5049,2,0)</f>
        <v>PERFIL ACO ESTRUTURAL "I", 12 " X 5 1/4 " (QUALQUER ESPESSURA)</v>
      </c>
      <c r="D2437" s="140" t="s">
        <v>235</v>
      </c>
      <c r="E2437" s="121" t="str">
        <f>VLOOKUP(B2437,INSUMOS_SINAPI_12_14!$A$2:$H$5049,4,0)</f>
        <v>KG</v>
      </c>
      <c r="F2437" s="270">
        <v>4.55</v>
      </c>
      <c r="G2437" s="180">
        <f>VLOOKUP(B2437,INSUMOS_SINAPI_12_14!$A$2:$H$5049,6,0)</f>
        <v>4.55</v>
      </c>
      <c r="H2437" s="113">
        <v>1.05</v>
      </c>
      <c r="I2437" s="270">
        <v>4.78</v>
      </c>
      <c r="J2437" s="180">
        <f t="shared" si="41"/>
        <v>4.7774999999999999</v>
      </c>
    </row>
    <row r="2438" spans="1:10">
      <c r="B2438"/>
      <c r="C2438"/>
      <c r="D2438"/>
      <c r="E2438"/>
      <c r="F2438"/>
      <c r="G2438"/>
      <c r="H2438"/>
      <c r="I2438" s="130"/>
    </row>
    <row r="2439" spans="1:10">
      <c r="B2439"/>
      <c r="C2439"/>
      <c r="D2439"/>
      <c r="E2439"/>
      <c r="F2439"/>
      <c r="G2439"/>
      <c r="H2439"/>
      <c r="I2439" s="130"/>
    </row>
    <row r="2440" spans="1:10" hidden="1">
      <c r="A2440" s="111" t="e">
        <f>COUNTIF(#REF!,'CPU (2)'!B2440)</f>
        <v>#REF!</v>
      </c>
      <c r="B2440" t="s">
        <v>3139</v>
      </c>
      <c r="C2440" t="s">
        <v>3140</v>
      </c>
      <c r="D2440" t="s">
        <v>542</v>
      </c>
      <c r="E2440" t="s">
        <v>238</v>
      </c>
      <c r="F2440">
        <v>6.42</v>
      </c>
      <c r="G2440">
        <v>6.28</v>
      </c>
      <c r="H2440" t="s">
        <v>493</v>
      </c>
      <c r="I2440" s="134">
        <v>41974</v>
      </c>
    </row>
    <row r="2441" spans="1:10" hidden="1">
      <c r="A2441" s="111" t="e">
        <f>COUNTIF(#REF!,'CPU (2)'!B2441)</f>
        <v>#REF!</v>
      </c>
      <c r="B2441">
        <v>72110</v>
      </c>
      <c r="C2441" t="s">
        <v>3141</v>
      </c>
      <c r="D2441" t="s">
        <v>542</v>
      </c>
      <c r="E2441" t="s">
        <v>492</v>
      </c>
      <c r="F2441">
        <v>67.510000000000005</v>
      </c>
      <c r="G2441">
        <v>65.34</v>
      </c>
      <c r="H2441" t="s">
        <v>493</v>
      </c>
      <c r="I2441" s="130">
        <v>41974</v>
      </c>
    </row>
    <row r="2442" spans="1:10" hidden="1">
      <c r="A2442" s="111" t="e">
        <f>COUNTIF(#REF!,'CPU (2)'!B2442)</f>
        <v>#REF!</v>
      </c>
      <c r="B2442">
        <v>72111</v>
      </c>
      <c r="C2442" t="s">
        <v>3142</v>
      </c>
      <c r="D2442" t="s">
        <v>542</v>
      </c>
      <c r="E2442" t="s">
        <v>492</v>
      </c>
      <c r="F2442">
        <v>73.650000000000006</v>
      </c>
      <c r="G2442">
        <v>71.31</v>
      </c>
      <c r="H2442" t="s">
        <v>493</v>
      </c>
      <c r="I2442" s="134">
        <v>41974</v>
      </c>
    </row>
    <row r="2443" spans="1:10" hidden="1">
      <c r="A2443" s="111" t="e">
        <f>COUNTIF(#REF!,'CPU (2)'!B2443)</f>
        <v>#REF!</v>
      </c>
      <c r="B2443">
        <v>72112</v>
      </c>
      <c r="C2443" t="s">
        <v>3143</v>
      </c>
      <c r="D2443" t="s">
        <v>542</v>
      </c>
      <c r="E2443" t="s">
        <v>492</v>
      </c>
      <c r="F2443">
        <v>79.78</v>
      </c>
      <c r="G2443">
        <v>77.290000000000006</v>
      </c>
      <c r="H2443" t="s">
        <v>493</v>
      </c>
      <c r="I2443" s="130">
        <v>41974</v>
      </c>
    </row>
    <row r="2444" spans="1:10" hidden="1">
      <c r="A2444" s="111" t="e">
        <f>COUNTIF(#REF!,'CPU (2)'!B2444)</f>
        <v>#REF!</v>
      </c>
      <c r="B2444">
        <v>72113</v>
      </c>
      <c r="C2444" t="s">
        <v>3144</v>
      </c>
      <c r="D2444" t="s">
        <v>542</v>
      </c>
      <c r="E2444" t="s">
        <v>492</v>
      </c>
      <c r="F2444">
        <v>89.75</v>
      </c>
      <c r="G2444">
        <v>86.95</v>
      </c>
      <c r="H2444" t="s">
        <v>493</v>
      </c>
      <c r="I2444" s="134">
        <v>41974</v>
      </c>
    </row>
    <row r="2445" spans="1:10" hidden="1">
      <c r="A2445" s="111" t="e">
        <f>COUNTIF(#REF!,'CPU (2)'!B2445)</f>
        <v>#REF!</v>
      </c>
      <c r="B2445">
        <v>72114</v>
      </c>
      <c r="C2445" t="s">
        <v>3145</v>
      </c>
      <c r="D2445" t="s">
        <v>542</v>
      </c>
      <c r="E2445" t="s">
        <v>492</v>
      </c>
      <c r="F2445">
        <v>99.72</v>
      </c>
      <c r="G2445">
        <v>96.61</v>
      </c>
      <c r="H2445" t="s">
        <v>493</v>
      </c>
      <c r="I2445" s="130">
        <v>41974</v>
      </c>
    </row>
    <row r="2446" spans="1:10" hidden="1">
      <c r="A2446" s="111" t="e">
        <f>COUNTIF(#REF!,'CPU (2)'!B2446)</f>
        <v>#REF!</v>
      </c>
      <c r="B2446" t="s">
        <v>3146</v>
      </c>
      <c r="C2446" t="s">
        <v>3147</v>
      </c>
      <c r="D2446" t="s">
        <v>542</v>
      </c>
      <c r="E2446" t="s">
        <v>492</v>
      </c>
      <c r="F2446">
        <v>488.94</v>
      </c>
      <c r="G2446">
        <v>483.48</v>
      </c>
      <c r="H2446" t="s">
        <v>493</v>
      </c>
      <c r="I2446" s="134">
        <v>41974</v>
      </c>
    </row>
    <row r="2447" spans="1:10" hidden="1">
      <c r="A2447" s="111" t="e">
        <f>COUNTIF(#REF!,'CPU (2)'!B2447)</f>
        <v>#REF!</v>
      </c>
      <c r="B2447" t="s">
        <v>3148</v>
      </c>
      <c r="C2447" t="s">
        <v>3149</v>
      </c>
      <c r="D2447" t="s">
        <v>542</v>
      </c>
      <c r="E2447" t="s">
        <v>492</v>
      </c>
      <c r="F2447">
        <v>519.96</v>
      </c>
      <c r="G2447">
        <v>514.14</v>
      </c>
      <c r="H2447" t="s">
        <v>493</v>
      </c>
      <c r="I2447" s="130">
        <v>41974</v>
      </c>
    </row>
    <row r="2448" spans="1:10" hidden="1">
      <c r="A2448" s="111" t="e">
        <f>COUNTIF(#REF!,'CPU (2)'!B2448)</f>
        <v>#REF!</v>
      </c>
      <c r="B2448" t="s">
        <v>3150</v>
      </c>
      <c r="C2448" t="s">
        <v>3151</v>
      </c>
      <c r="D2448" t="s">
        <v>542</v>
      </c>
      <c r="E2448" t="s">
        <v>492</v>
      </c>
      <c r="F2448">
        <v>545.39</v>
      </c>
      <c r="G2448">
        <v>539.37</v>
      </c>
      <c r="H2448" t="s">
        <v>493</v>
      </c>
      <c r="I2448" s="134">
        <v>41974</v>
      </c>
    </row>
    <row r="2449" spans="1:9" hidden="1">
      <c r="A2449" s="111" t="e">
        <f>COUNTIF(#REF!,'CPU (2)'!B2449)</f>
        <v>#REF!</v>
      </c>
      <c r="B2449" t="s">
        <v>3152</v>
      </c>
      <c r="C2449" t="s">
        <v>3153</v>
      </c>
      <c r="D2449" t="s">
        <v>542</v>
      </c>
      <c r="E2449" t="s">
        <v>492</v>
      </c>
      <c r="F2449">
        <v>534.26</v>
      </c>
      <c r="G2449">
        <v>528.17999999999995</v>
      </c>
      <c r="H2449" t="s">
        <v>493</v>
      </c>
      <c r="I2449" s="130">
        <v>41974</v>
      </c>
    </row>
    <row r="2450" spans="1:9" hidden="1">
      <c r="A2450" s="111" t="e">
        <f>COUNTIF(#REF!,'CPU (2)'!B2450)</f>
        <v>#REF!</v>
      </c>
      <c r="B2450" t="s">
        <v>3154</v>
      </c>
      <c r="C2450" t="s">
        <v>3155</v>
      </c>
      <c r="D2450" t="s">
        <v>542</v>
      </c>
      <c r="E2450" t="s">
        <v>492</v>
      </c>
      <c r="F2450">
        <v>560.84</v>
      </c>
      <c r="G2450">
        <v>554.45000000000005</v>
      </c>
      <c r="H2450" t="s">
        <v>493</v>
      </c>
      <c r="I2450" s="134">
        <v>41974</v>
      </c>
    </row>
    <row r="2451" spans="1:9" hidden="1">
      <c r="A2451" s="111" t="e">
        <f>COUNTIF(#REF!,'CPU (2)'!B2451)</f>
        <v>#REF!</v>
      </c>
      <c r="B2451" t="s">
        <v>3156</v>
      </c>
      <c r="C2451" t="s">
        <v>3157</v>
      </c>
      <c r="D2451" t="s">
        <v>542</v>
      </c>
      <c r="E2451" t="s">
        <v>492</v>
      </c>
      <c r="F2451">
        <v>586.35</v>
      </c>
      <c r="G2451">
        <v>579.76</v>
      </c>
      <c r="H2451" t="s">
        <v>493</v>
      </c>
      <c r="I2451" s="130">
        <v>41974</v>
      </c>
    </row>
    <row r="2452" spans="1:9" hidden="1">
      <c r="A2452" s="111" t="e">
        <f>COUNTIF(#REF!,'CPU (2)'!B2452)</f>
        <v>#REF!</v>
      </c>
      <c r="B2452" t="s">
        <v>3158</v>
      </c>
      <c r="C2452" t="s">
        <v>3159</v>
      </c>
      <c r="D2452" t="s">
        <v>542</v>
      </c>
      <c r="E2452" t="s">
        <v>492</v>
      </c>
      <c r="F2452">
        <v>584.91999999999996</v>
      </c>
      <c r="G2452">
        <v>577.27</v>
      </c>
      <c r="H2452" t="s">
        <v>493</v>
      </c>
      <c r="I2452" s="134">
        <v>41974</v>
      </c>
    </row>
    <row r="2453" spans="1:9" hidden="1">
      <c r="A2453" s="111" t="e">
        <f>COUNTIF(#REF!,'CPU (2)'!B2453)</f>
        <v>#REF!</v>
      </c>
      <c r="B2453" t="s">
        <v>3160</v>
      </c>
      <c r="C2453" t="s">
        <v>3161</v>
      </c>
      <c r="D2453" t="s">
        <v>542</v>
      </c>
      <c r="E2453" t="s">
        <v>492</v>
      </c>
      <c r="F2453">
        <v>705.52</v>
      </c>
      <c r="G2453">
        <v>697.58</v>
      </c>
      <c r="H2453" t="s">
        <v>493</v>
      </c>
      <c r="I2453" s="130">
        <v>41974</v>
      </c>
    </row>
    <row r="2454" spans="1:9" hidden="1">
      <c r="A2454" s="111" t="e">
        <f>COUNTIF(#REF!,'CPU (2)'!B2454)</f>
        <v>#REF!</v>
      </c>
      <c r="B2454" t="s">
        <v>3162</v>
      </c>
      <c r="C2454" t="s">
        <v>3163</v>
      </c>
      <c r="D2454" t="s">
        <v>542</v>
      </c>
      <c r="E2454" t="s">
        <v>492</v>
      </c>
      <c r="F2454">
        <v>731.72</v>
      </c>
      <c r="G2454">
        <v>723.51</v>
      </c>
      <c r="H2454" t="s">
        <v>493</v>
      </c>
      <c r="I2454" s="134">
        <v>41974</v>
      </c>
    </row>
    <row r="2455" spans="1:9" hidden="1">
      <c r="A2455" s="111" t="e">
        <f>COUNTIF(#REF!,'CPU (2)'!B2455)</f>
        <v>#REF!</v>
      </c>
      <c r="B2455" t="s">
        <v>3164</v>
      </c>
      <c r="C2455" t="s">
        <v>3165</v>
      </c>
      <c r="D2455" t="s">
        <v>542</v>
      </c>
      <c r="E2455" t="s">
        <v>492</v>
      </c>
      <c r="F2455">
        <v>235.51</v>
      </c>
      <c r="G2455">
        <v>229.43</v>
      </c>
      <c r="H2455" t="s">
        <v>493</v>
      </c>
      <c r="I2455" s="130">
        <v>41974</v>
      </c>
    </row>
    <row r="2456" spans="1:9" hidden="1">
      <c r="A2456" s="111" t="e">
        <f>COUNTIF(#REF!,'CPU (2)'!B2456)</f>
        <v>#REF!</v>
      </c>
      <c r="B2456" t="s">
        <v>3166</v>
      </c>
      <c r="C2456" t="s">
        <v>3167</v>
      </c>
      <c r="D2456" t="s">
        <v>542</v>
      </c>
      <c r="E2456" t="s">
        <v>492</v>
      </c>
      <c r="F2456">
        <v>263.75</v>
      </c>
      <c r="G2456">
        <v>257.68</v>
      </c>
      <c r="H2456" t="s">
        <v>493</v>
      </c>
      <c r="I2456" s="134">
        <v>41974</v>
      </c>
    </row>
    <row r="2457" spans="1:9" hidden="1">
      <c r="A2457" s="111" t="e">
        <f>COUNTIF(#REF!,'CPU (2)'!B2457)</f>
        <v>#REF!</v>
      </c>
      <c r="B2457" t="s">
        <v>3168</v>
      </c>
      <c r="C2457" t="s">
        <v>3169</v>
      </c>
      <c r="D2457" t="s">
        <v>542</v>
      </c>
      <c r="E2457" t="s">
        <v>492</v>
      </c>
      <c r="F2457">
        <v>326.51</v>
      </c>
      <c r="G2457">
        <v>320.45</v>
      </c>
      <c r="H2457" t="s">
        <v>493</v>
      </c>
      <c r="I2457" s="130">
        <v>41974</v>
      </c>
    </row>
    <row r="2458" spans="1:9" hidden="1">
      <c r="A2458" s="111" t="e">
        <f>COUNTIF(#REF!,'CPU (2)'!B2458)</f>
        <v>#REF!</v>
      </c>
      <c r="B2458" t="s">
        <v>3170</v>
      </c>
      <c r="C2458" t="s">
        <v>3171</v>
      </c>
      <c r="D2458" t="s">
        <v>542</v>
      </c>
      <c r="E2458" t="s">
        <v>492</v>
      </c>
      <c r="F2458">
        <v>339.06</v>
      </c>
      <c r="G2458">
        <v>333</v>
      </c>
      <c r="H2458" t="s">
        <v>493</v>
      </c>
      <c r="I2458" s="134">
        <v>41974</v>
      </c>
    </row>
    <row r="2459" spans="1:9" hidden="1">
      <c r="A2459" s="111" t="e">
        <f>COUNTIF(#REF!,'CPU (2)'!B2459)</f>
        <v>#REF!</v>
      </c>
      <c r="B2459">
        <v>88268</v>
      </c>
      <c r="C2459" t="s">
        <v>3172</v>
      </c>
      <c r="D2459" t="s">
        <v>246</v>
      </c>
      <c r="E2459" t="s">
        <v>231</v>
      </c>
      <c r="F2459">
        <v>13.98</v>
      </c>
      <c r="G2459">
        <v>12.61</v>
      </c>
      <c r="H2459" t="s">
        <v>493</v>
      </c>
      <c r="I2459" s="130">
        <v>41974</v>
      </c>
    </row>
    <row r="2460" spans="1:9" hidden="1">
      <c r="A2460" s="111" t="e">
        <f>COUNTIF(#REF!,'CPU (2)'!B2460)</f>
        <v>#REF!</v>
      </c>
      <c r="B2460">
        <v>73685</v>
      </c>
      <c r="C2460" t="s">
        <v>3173</v>
      </c>
      <c r="D2460" t="s">
        <v>271</v>
      </c>
      <c r="E2460" t="s">
        <v>519</v>
      </c>
      <c r="F2460">
        <v>23.13</v>
      </c>
      <c r="G2460">
        <v>21.77</v>
      </c>
      <c r="H2460" t="s">
        <v>493</v>
      </c>
      <c r="I2460" s="134">
        <v>41974</v>
      </c>
    </row>
    <row r="2461" spans="1:9" ht="13.5" hidden="1" customHeight="1">
      <c r="A2461" s="111" t="e">
        <f>COUNTIF(#REF!,'CPU (2)'!B2461)</f>
        <v>#REF!</v>
      </c>
      <c r="B2461">
        <v>83662</v>
      </c>
      <c r="C2461" t="s">
        <v>3174</v>
      </c>
      <c r="D2461" t="s">
        <v>632</v>
      </c>
      <c r="E2461" t="s">
        <v>519</v>
      </c>
      <c r="F2461">
        <v>107.23</v>
      </c>
      <c r="G2461">
        <v>104.85</v>
      </c>
      <c r="H2461" t="s">
        <v>493</v>
      </c>
      <c r="I2461" s="130">
        <v>41974</v>
      </c>
    </row>
    <row r="2462" spans="1:9" ht="13.5" hidden="1" customHeight="1">
      <c r="A2462" s="111" t="e">
        <f>COUNTIF(#REF!,'CPU (2)'!B2462)</f>
        <v>#REF!</v>
      </c>
      <c r="B2462" t="s">
        <v>3175</v>
      </c>
      <c r="C2462" t="s">
        <v>3176</v>
      </c>
      <c r="D2462" t="s">
        <v>632</v>
      </c>
      <c r="E2462" t="s">
        <v>492</v>
      </c>
      <c r="F2462">
        <v>6.47</v>
      </c>
      <c r="G2462">
        <v>6.44</v>
      </c>
      <c r="H2462" t="s">
        <v>493</v>
      </c>
      <c r="I2462" s="134">
        <v>41974</v>
      </c>
    </row>
    <row r="2463" spans="1:9" ht="13.5" hidden="1" customHeight="1">
      <c r="A2463" s="111" t="e">
        <f>COUNTIF(#REF!,'CPU (2)'!B2463)</f>
        <v>#REF!</v>
      </c>
      <c r="B2463" t="s">
        <v>3177</v>
      </c>
      <c r="C2463" t="s">
        <v>3178</v>
      </c>
      <c r="D2463" t="s">
        <v>632</v>
      </c>
      <c r="E2463" t="s">
        <v>492</v>
      </c>
      <c r="F2463">
        <v>9.75</v>
      </c>
      <c r="G2463">
        <v>9.7200000000000006</v>
      </c>
      <c r="H2463" t="s">
        <v>493</v>
      </c>
      <c r="I2463" s="130">
        <v>41974</v>
      </c>
    </row>
    <row r="2464" spans="1:9" ht="13.5" hidden="1" customHeight="1">
      <c r="A2464" s="111" t="e">
        <f>COUNTIF(#REF!,'CPU (2)'!B2464)</f>
        <v>#REF!</v>
      </c>
      <c r="B2464" t="s">
        <v>3179</v>
      </c>
      <c r="C2464" t="s">
        <v>3180</v>
      </c>
      <c r="D2464" t="s">
        <v>632</v>
      </c>
      <c r="E2464" t="s">
        <v>492</v>
      </c>
      <c r="F2464">
        <v>11.87</v>
      </c>
      <c r="G2464">
        <v>11.84</v>
      </c>
      <c r="H2464" t="s">
        <v>493</v>
      </c>
      <c r="I2464" s="134">
        <v>41974</v>
      </c>
    </row>
    <row r="2465" spans="1:9" ht="13.5" hidden="1" customHeight="1">
      <c r="A2465" s="111" t="e">
        <f>COUNTIF(#REF!,'CPU (2)'!B2465)</f>
        <v>#REF!</v>
      </c>
      <c r="B2465" t="s">
        <v>3181</v>
      </c>
      <c r="C2465" t="s">
        <v>3182</v>
      </c>
      <c r="D2465" t="s">
        <v>632</v>
      </c>
      <c r="E2465" t="s">
        <v>207</v>
      </c>
      <c r="F2465">
        <v>25.8</v>
      </c>
      <c r="G2465">
        <v>24.87</v>
      </c>
      <c r="H2465" t="s">
        <v>493</v>
      </c>
      <c r="I2465" s="130">
        <v>41974</v>
      </c>
    </row>
    <row r="2466" spans="1:9" ht="27" hidden="1" customHeight="1">
      <c r="A2466" s="111" t="e">
        <f>COUNTIF(#REF!,'CPU (2)'!B2466)</f>
        <v>#REF!</v>
      </c>
      <c r="B2466">
        <v>83664</v>
      </c>
      <c r="C2466" t="s">
        <v>3183</v>
      </c>
      <c r="D2466" t="s">
        <v>632</v>
      </c>
      <c r="E2466" t="s">
        <v>207</v>
      </c>
      <c r="F2466">
        <v>64.83</v>
      </c>
      <c r="G2466">
        <v>63.36</v>
      </c>
      <c r="H2466" t="s">
        <v>493</v>
      </c>
      <c r="I2466" s="134">
        <v>41974</v>
      </c>
    </row>
    <row r="2467" spans="1:9" ht="13.5" hidden="1" customHeight="1">
      <c r="A2467" s="111" t="e">
        <f>COUNTIF(#REF!,'CPU (2)'!B2467)</f>
        <v>#REF!</v>
      </c>
      <c r="B2467" t="s">
        <v>3184</v>
      </c>
      <c r="C2467" t="s">
        <v>3185</v>
      </c>
      <c r="D2467" t="s">
        <v>632</v>
      </c>
      <c r="E2467" t="s">
        <v>519</v>
      </c>
      <c r="F2467">
        <v>84.78</v>
      </c>
      <c r="G2467">
        <v>83.32</v>
      </c>
      <c r="H2467" t="s">
        <v>493</v>
      </c>
      <c r="I2467" s="130">
        <v>41974</v>
      </c>
    </row>
    <row r="2468" spans="1:9" ht="13.5" hidden="1" customHeight="1">
      <c r="A2468" s="111" t="e">
        <f>COUNTIF(#REF!,'CPU (2)'!B2468)</f>
        <v>#REF!</v>
      </c>
      <c r="B2468" t="s">
        <v>3186</v>
      </c>
      <c r="C2468" t="s">
        <v>3187</v>
      </c>
      <c r="D2468" t="s">
        <v>632</v>
      </c>
      <c r="E2468" t="s">
        <v>519</v>
      </c>
      <c r="F2468">
        <v>145.03</v>
      </c>
      <c r="G2468">
        <v>142.79</v>
      </c>
      <c r="H2468" t="s">
        <v>493</v>
      </c>
      <c r="I2468" s="134">
        <v>41974</v>
      </c>
    </row>
    <row r="2469" spans="1:9" ht="13.5" hidden="1" customHeight="1">
      <c r="A2469" s="111" t="e">
        <f>COUNTIF(#REF!,'CPU (2)'!B2469)</f>
        <v>#REF!</v>
      </c>
      <c r="B2469" t="s">
        <v>3188</v>
      </c>
      <c r="C2469" t="s">
        <v>3189</v>
      </c>
      <c r="D2469" t="s">
        <v>632</v>
      </c>
      <c r="E2469" t="s">
        <v>519</v>
      </c>
      <c r="F2469">
        <v>84.78</v>
      </c>
      <c r="G2469">
        <v>83.32</v>
      </c>
      <c r="H2469" t="s">
        <v>493</v>
      </c>
      <c r="I2469" s="130">
        <v>41974</v>
      </c>
    </row>
    <row r="2470" spans="1:9" ht="13.5" hidden="1" customHeight="1">
      <c r="A2470" s="111" t="e">
        <f>COUNTIF(#REF!,'CPU (2)'!B2470)</f>
        <v>#REF!</v>
      </c>
      <c r="B2470">
        <v>83661</v>
      </c>
      <c r="C2470" t="s">
        <v>3190</v>
      </c>
      <c r="D2470" t="s">
        <v>632</v>
      </c>
      <c r="E2470" t="s">
        <v>207</v>
      </c>
      <c r="F2470">
        <v>98.76</v>
      </c>
      <c r="G2470">
        <v>95.97</v>
      </c>
      <c r="H2470" t="s">
        <v>493</v>
      </c>
      <c r="I2470" s="134">
        <v>41974</v>
      </c>
    </row>
    <row r="2471" spans="1:9" ht="13.5" hidden="1" customHeight="1">
      <c r="A2471" s="111" t="e">
        <f>COUNTIF(#REF!,'CPU (2)'!B2471)</f>
        <v>#REF!</v>
      </c>
      <c r="B2471" t="s">
        <v>3191</v>
      </c>
      <c r="C2471" t="s">
        <v>3192</v>
      </c>
      <c r="D2471" t="s">
        <v>632</v>
      </c>
      <c r="E2471" t="s">
        <v>207</v>
      </c>
      <c r="F2471">
        <v>18.09</v>
      </c>
      <c r="G2471">
        <v>16.97</v>
      </c>
      <c r="H2471" t="s">
        <v>493</v>
      </c>
      <c r="I2471" s="130">
        <v>41974</v>
      </c>
    </row>
    <row r="2472" spans="1:9" hidden="1">
      <c r="A2472" s="111" t="e">
        <f>COUNTIF(#REF!,'CPU (2)'!B2472)</f>
        <v>#REF!</v>
      </c>
      <c r="B2472" t="s">
        <v>3193</v>
      </c>
      <c r="C2472" t="s">
        <v>3194</v>
      </c>
      <c r="D2472" t="s">
        <v>632</v>
      </c>
      <c r="E2472" t="s">
        <v>207</v>
      </c>
      <c r="F2472">
        <v>73.209999999999994</v>
      </c>
      <c r="G2472">
        <v>72.27</v>
      </c>
      <c r="H2472" t="s">
        <v>493</v>
      </c>
      <c r="I2472" s="134">
        <v>41974</v>
      </c>
    </row>
    <row r="2473" spans="1:9" hidden="1">
      <c r="A2473" s="111" t="e">
        <f>COUNTIF(#REF!,'CPU (2)'!B2473)</f>
        <v>#REF!</v>
      </c>
      <c r="B2473" t="s">
        <v>3195</v>
      </c>
      <c r="C2473" t="s">
        <v>3196</v>
      </c>
      <c r="D2473" t="s">
        <v>632</v>
      </c>
      <c r="E2473" t="s">
        <v>207</v>
      </c>
      <c r="F2473">
        <v>47.14</v>
      </c>
      <c r="G2473">
        <v>46.21</v>
      </c>
      <c r="H2473" t="s">
        <v>493</v>
      </c>
      <c r="I2473" s="130">
        <v>41974</v>
      </c>
    </row>
    <row r="2474" spans="1:9" hidden="1">
      <c r="A2474" s="111" t="e">
        <f>COUNTIF(#REF!,'CPU (2)'!B2474)</f>
        <v>#REF!</v>
      </c>
      <c r="B2474" t="s">
        <v>3197</v>
      </c>
      <c r="C2474" t="s">
        <v>3198</v>
      </c>
      <c r="D2474" t="s">
        <v>632</v>
      </c>
      <c r="E2474" t="s">
        <v>207</v>
      </c>
      <c r="F2474">
        <v>64.61</v>
      </c>
      <c r="G2474">
        <v>63.67</v>
      </c>
      <c r="H2474" t="s">
        <v>493</v>
      </c>
      <c r="I2474" s="134">
        <v>41974</v>
      </c>
    </row>
    <row r="2475" spans="1:9" hidden="1">
      <c r="A2475" s="111" t="e">
        <f>COUNTIF(#REF!,'CPU (2)'!B2475)</f>
        <v>#REF!</v>
      </c>
      <c r="B2475">
        <v>83658</v>
      </c>
      <c r="C2475" t="s">
        <v>3199</v>
      </c>
      <c r="D2475" t="s">
        <v>632</v>
      </c>
      <c r="E2475" t="s">
        <v>207</v>
      </c>
      <c r="F2475">
        <v>120.86</v>
      </c>
      <c r="G2475">
        <v>114.11</v>
      </c>
      <c r="H2475" t="s">
        <v>493</v>
      </c>
      <c r="I2475" s="130">
        <v>41974</v>
      </c>
    </row>
    <row r="2476" spans="1:9" hidden="1">
      <c r="A2476" s="111" t="e">
        <f>COUNTIF(#REF!,'CPU (2)'!B2476)</f>
        <v>#REF!</v>
      </c>
      <c r="B2476" t="s">
        <v>3200</v>
      </c>
      <c r="C2476" t="s">
        <v>3201</v>
      </c>
      <c r="D2476" t="s">
        <v>271</v>
      </c>
      <c r="E2476" t="s">
        <v>519</v>
      </c>
      <c r="F2476">
        <v>401.57</v>
      </c>
      <c r="G2476">
        <v>387.31</v>
      </c>
      <c r="H2476" t="s">
        <v>493</v>
      </c>
      <c r="I2476" s="134">
        <v>41974</v>
      </c>
    </row>
    <row r="2477" spans="1:9" hidden="1">
      <c r="A2477" s="111" t="e">
        <f>COUNTIF(#REF!,'CPU (2)'!B2477)</f>
        <v>#REF!</v>
      </c>
      <c r="B2477" t="s">
        <v>3202</v>
      </c>
      <c r="C2477" t="s">
        <v>3203</v>
      </c>
      <c r="D2477" t="s">
        <v>502</v>
      </c>
      <c r="E2477" t="s">
        <v>492</v>
      </c>
      <c r="F2477">
        <v>35.43</v>
      </c>
      <c r="G2477">
        <v>34.11</v>
      </c>
      <c r="H2477" t="s">
        <v>493</v>
      </c>
      <c r="I2477" s="130">
        <v>41974</v>
      </c>
    </row>
    <row r="2478" spans="1:9" hidden="1">
      <c r="A2478" s="111" t="e">
        <f>COUNTIF(#REF!,'CPU (2)'!B2478)</f>
        <v>#REF!</v>
      </c>
      <c r="B2478" t="s">
        <v>3204</v>
      </c>
      <c r="C2478" t="s">
        <v>3205</v>
      </c>
      <c r="D2478" t="s">
        <v>502</v>
      </c>
      <c r="E2478" t="s">
        <v>492</v>
      </c>
      <c r="F2478">
        <v>35.200000000000003</v>
      </c>
      <c r="G2478">
        <v>33.880000000000003</v>
      </c>
      <c r="H2478" t="s">
        <v>493</v>
      </c>
      <c r="I2478" s="134">
        <v>41974</v>
      </c>
    </row>
    <row r="2479" spans="1:9" hidden="1">
      <c r="A2479" s="111" t="e">
        <f>COUNTIF(#REF!,'CPU (2)'!B2479)</f>
        <v>#REF!</v>
      </c>
      <c r="B2479" t="s">
        <v>3206</v>
      </c>
      <c r="C2479" t="s">
        <v>3207</v>
      </c>
      <c r="D2479" t="s">
        <v>270</v>
      </c>
      <c r="E2479" t="s">
        <v>519</v>
      </c>
      <c r="F2479">
        <v>1.95</v>
      </c>
      <c r="G2479">
        <v>1.91</v>
      </c>
      <c r="H2479" t="s">
        <v>493</v>
      </c>
      <c r="I2479" s="130">
        <v>41974</v>
      </c>
    </row>
    <row r="2480" spans="1:9" hidden="1">
      <c r="A2480" s="111" t="e">
        <f>COUNTIF(#REF!,'CPU (2)'!B2480)</f>
        <v>#REF!</v>
      </c>
      <c r="B2480">
        <v>72554</v>
      </c>
      <c r="C2480" t="s">
        <v>3208</v>
      </c>
      <c r="D2480" t="s">
        <v>732</v>
      </c>
      <c r="E2480" t="s">
        <v>6</v>
      </c>
      <c r="F2480">
        <v>646.53</v>
      </c>
      <c r="G2480">
        <v>645.72</v>
      </c>
      <c r="H2480" t="s">
        <v>493</v>
      </c>
      <c r="I2480" s="134">
        <v>41974</v>
      </c>
    </row>
    <row r="2481" spans="1:9" hidden="1">
      <c r="A2481" s="111" t="e">
        <f>COUNTIF(#REF!,'CPU (2)'!B2481)</f>
        <v>#REF!</v>
      </c>
      <c r="B2481">
        <v>72553</v>
      </c>
      <c r="C2481" t="s">
        <v>3209</v>
      </c>
      <c r="D2481" t="s">
        <v>732</v>
      </c>
      <c r="E2481" t="s">
        <v>6</v>
      </c>
      <c r="F2481">
        <v>165.98</v>
      </c>
      <c r="G2481">
        <v>165.17</v>
      </c>
      <c r="H2481" t="s">
        <v>493</v>
      </c>
      <c r="I2481" s="130">
        <v>41974</v>
      </c>
    </row>
    <row r="2482" spans="1:9" hidden="1">
      <c r="A2482" s="111" t="e">
        <f>COUNTIF(#REF!,'CPU (2)'!B2482)</f>
        <v>#REF!</v>
      </c>
      <c r="B2482" t="s">
        <v>3210</v>
      </c>
      <c r="C2482" t="s">
        <v>3211</v>
      </c>
      <c r="D2482" t="s">
        <v>732</v>
      </c>
      <c r="E2482" t="s">
        <v>6</v>
      </c>
      <c r="F2482">
        <v>194.1</v>
      </c>
      <c r="G2482">
        <v>192.76</v>
      </c>
      <c r="H2482" t="s">
        <v>493</v>
      </c>
      <c r="I2482" s="134">
        <v>41974</v>
      </c>
    </row>
    <row r="2483" spans="1:9" hidden="1">
      <c r="A2483" s="111" t="e">
        <f>COUNTIF(#REF!,'CPU (2)'!B2483)</f>
        <v>#REF!</v>
      </c>
      <c r="B2483">
        <v>83634</v>
      </c>
      <c r="C2483" t="s">
        <v>3212</v>
      </c>
      <c r="D2483" t="s">
        <v>732</v>
      </c>
      <c r="E2483" t="s">
        <v>6</v>
      </c>
      <c r="F2483">
        <v>534.79999999999995</v>
      </c>
      <c r="G2483">
        <v>533.46</v>
      </c>
      <c r="H2483" t="s">
        <v>493</v>
      </c>
      <c r="I2483" s="130">
        <v>41974</v>
      </c>
    </row>
    <row r="2484" spans="1:9" hidden="1">
      <c r="A2484" s="111" t="e">
        <f>COUNTIF(#REF!,'CPU (2)'!B2484)</f>
        <v>#REF!</v>
      </c>
      <c r="B2484" t="s">
        <v>3213</v>
      </c>
      <c r="C2484" t="s">
        <v>3214</v>
      </c>
      <c r="D2484" t="s">
        <v>732</v>
      </c>
      <c r="E2484" t="s">
        <v>6</v>
      </c>
      <c r="F2484">
        <v>170.93</v>
      </c>
      <c r="G2484">
        <v>169.6</v>
      </c>
      <c r="H2484" t="s">
        <v>493</v>
      </c>
      <c r="I2484" s="134">
        <v>41974</v>
      </c>
    </row>
    <row r="2485" spans="1:9" hidden="1">
      <c r="A2485" s="111" t="e">
        <f>COUNTIF(#REF!,'CPU (2)'!B2485)</f>
        <v>#REF!</v>
      </c>
      <c r="B2485">
        <v>83635</v>
      </c>
      <c r="C2485" t="s">
        <v>3215</v>
      </c>
      <c r="D2485" t="s">
        <v>732</v>
      </c>
      <c r="E2485" t="s">
        <v>6</v>
      </c>
      <c r="F2485">
        <v>208.73</v>
      </c>
      <c r="G2485">
        <v>207.4</v>
      </c>
      <c r="H2485" t="s">
        <v>493</v>
      </c>
      <c r="I2485" s="130">
        <v>41974</v>
      </c>
    </row>
    <row r="2486" spans="1:9" hidden="1">
      <c r="A2486" s="111" t="e">
        <f>COUNTIF(#REF!,'CPU (2)'!B2486)</f>
        <v>#REF!</v>
      </c>
      <c r="B2486">
        <v>72978</v>
      </c>
      <c r="C2486" t="s">
        <v>3216</v>
      </c>
      <c r="D2486" t="s">
        <v>251</v>
      </c>
      <c r="E2486" t="s">
        <v>207</v>
      </c>
      <c r="F2486">
        <v>4.04</v>
      </c>
      <c r="G2486">
        <v>3.67</v>
      </c>
      <c r="H2486" t="s">
        <v>493</v>
      </c>
      <c r="I2486" s="134">
        <v>41974</v>
      </c>
    </row>
    <row r="2487" spans="1:9" hidden="1">
      <c r="A2487" s="111" t="e">
        <f>COUNTIF(#REF!,'CPU (2)'!B2487)</f>
        <v>#REF!</v>
      </c>
      <c r="B2487">
        <v>72979</v>
      </c>
      <c r="C2487" t="s">
        <v>3217</v>
      </c>
      <c r="D2487" t="s">
        <v>251</v>
      </c>
      <c r="E2487" t="s">
        <v>492</v>
      </c>
      <c r="F2487">
        <v>7.75</v>
      </c>
      <c r="G2487">
        <v>7.02</v>
      </c>
      <c r="H2487" t="s">
        <v>493</v>
      </c>
      <c r="I2487" s="130">
        <v>41974</v>
      </c>
    </row>
    <row r="2488" spans="1:9" hidden="1">
      <c r="A2488" s="111" t="e">
        <f>COUNTIF(#REF!,'CPU (2)'!B2488)</f>
        <v>#REF!</v>
      </c>
      <c r="B2488">
        <v>7006</v>
      </c>
      <c r="C2488" t="s">
        <v>3218</v>
      </c>
      <c r="D2488" t="s">
        <v>248</v>
      </c>
      <c r="E2488" t="s">
        <v>249</v>
      </c>
      <c r="F2488">
        <v>18.8</v>
      </c>
      <c r="G2488">
        <v>18.8</v>
      </c>
      <c r="H2488" t="s">
        <v>493</v>
      </c>
      <c r="I2488" s="134">
        <v>41974</v>
      </c>
    </row>
    <row r="2489" spans="1:9" hidden="1">
      <c r="A2489" s="111" t="e">
        <f>COUNTIF(#REF!,'CPU (2)'!B2489)</f>
        <v>#REF!</v>
      </c>
      <c r="B2489">
        <v>55255</v>
      </c>
      <c r="C2489" t="s">
        <v>3219</v>
      </c>
      <c r="D2489" t="s">
        <v>248</v>
      </c>
      <c r="E2489" t="s">
        <v>231</v>
      </c>
      <c r="F2489">
        <v>5.66</v>
      </c>
      <c r="G2489">
        <v>5.65</v>
      </c>
      <c r="H2489" t="s">
        <v>493</v>
      </c>
      <c r="I2489" s="130">
        <v>41974</v>
      </c>
    </row>
    <row r="2490" spans="1:9" hidden="1">
      <c r="A2490" s="111" t="e">
        <f>COUNTIF(#REF!,'CPU (2)'!B2490)</f>
        <v>#REF!</v>
      </c>
      <c r="B2490">
        <v>7008</v>
      </c>
      <c r="C2490" t="s">
        <v>3220</v>
      </c>
      <c r="D2490" t="s">
        <v>248</v>
      </c>
      <c r="E2490" t="s">
        <v>231</v>
      </c>
      <c r="F2490">
        <v>7</v>
      </c>
      <c r="G2490">
        <v>7</v>
      </c>
      <c r="H2490" t="s">
        <v>493</v>
      </c>
      <c r="I2490" s="134">
        <v>41974</v>
      </c>
    </row>
    <row r="2491" spans="1:9" hidden="1">
      <c r="A2491" s="111" t="e">
        <f>COUNTIF(#REF!,'CPU (2)'!B2491)</f>
        <v>#REF!</v>
      </c>
      <c r="B2491">
        <v>7009</v>
      </c>
      <c r="C2491" t="s">
        <v>3221</v>
      </c>
      <c r="D2491" t="s">
        <v>248</v>
      </c>
      <c r="E2491" t="s">
        <v>231</v>
      </c>
      <c r="F2491">
        <v>2.64</v>
      </c>
      <c r="G2491">
        <v>2.64</v>
      </c>
      <c r="H2491" t="s">
        <v>493</v>
      </c>
      <c r="I2491" s="130">
        <v>41974</v>
      </c>
    </row>
    <row r="2492" spans="1:9" hidden="1">
      <c r="A2492" s="111" t="e">
        <f>COUNTIF(#REF!,'CPU (2)'!B2492)</f>
        <v>#REF!</v>
      </c>
      <c r="B2492">
        <v>7010</v>
      </c>
      <c r="C2492" t="s">
        <v>3222</v>
      </c>
      <c r="D2492" t="s">
        <v>248</v>
      </c>
      <c r="E2492" t="s">
        <v>231</v>
      </c>
      <c r="F2492">
        <v>3.5</v>
      </c>
      <c r="G2492">
        <v>3.5</v>
      </c>
      <c r="H2492" t="s">
        <v>493</v>
      </c>
      <c r="I2492" s="134">
        <v>41974</v>
      </c>
    </row>
    <row r="2493" spans="1:9" hidden="1">
      <c r="A2493" s="111" t="e">
        <f>COUNTIF(#REF!,'CPU (2)'!B2493)</f>
        <v>#REF!</v>
      </c>
      <c r="B2493">
        <v>72965</v>
      </c>
      <c r="C2493" t="s">
        <v>3223</v>
      </c>
      <c r="D2493" t="s">
        <v>251</v>
      </c>
      <c r="E2493" t="s">
        <v>261</v>
      </c>
      <c r="F2493">
        <v>220.33</v>
      </c>
      <c r="G2493">
        <v>219.84</v>
      </c>
      <c r="H2493" t="s">
        <v>493</v>
      </c>
      <c r="I2493" s="130">
        <v>41974</v>
      </c>
    </row>
    <row r="2494" spans="1:9" hidden="1">
      <c r="A2494" s="111" t="e">
        <f>COUNTIF(#REF!,'CPU (2)'!B2494)</f>
        <v>#REF!</v>
      </c>
      <c r="B2494">
        <v>84879</v>
      </c>
      <c r="C2494" t="s">
        <v>3224</v>
      </c>
      <c r="D2494" t="s">
        <v>604</v>
      </c>
      <c r="E2494" t="s">
        <v>6</v>
      </c>
      <c r="F2494">
        <v>166.31</v>
      </c>
      <c r="G2494">
        <v>162.26</v>
      </c>
      <c r="H2494" t="s">
        <v>493</v>
      </c>
      <c r="I2494" s="134">
        <v>41974</v>
      </c>
    </row>
    <row r="2495" spans="1:9" hidden="1">
      <c r="A2495" s="111" t="e">
        <f>COUNTIF(#REF!,'CPU (2)'!B2495)</f>
        <v>#REF!</v>
      </c>
      <c r="B2495">
        <v>84880</v>
      </c>
      <c r="C2495" t="s">
        <v>3225</v>
      </c>
      <c r="D2495" t="s">
        <v>604</v>
      </c>
      <c r="E2495" t="s">
        <v>6</v>
      </c>
      <c r="F2495">
        <v>90.74</v>
      </c>
      <c r="G2495">
        <v>88.59</v>
      </c>
      <c r="H2495" t="s">
        <v>493</v>
      </c>
      <c r="I2495" s="130">
        <v>41974</v>
      </c>
    </row>
    <row r="2496" spans="1:9" hidden="1">
      <c r="A2496" s="111" t="e">
        <f>COUNTIF(#REF!,'CPU (2)'!B2496)</f>
        <v>#REF!</v>
      </c>
      <c r="B2496">
        <v>84884</v>
      </c>
      <c r="C2496" t="s">
        <v>3226</v>
      </c>
      <c r="D2496" t="s">
        <v>604</v>
      </c>
      <c r="E2496" t="s">
        <v>6</v>
      </c>
      <c r="F2496">
        <v>559.35</v>
      </c>
      <c r="G2496">
        <v>555.85</v>
      </c>
      <c r="H2496" t="s">
        <v>493</v>
      </c>
      <c r="I2496" s="134">
        <v>41974</v>
      </c>
    </row>
    <row r="2497" spans="1:9" hidden="1">
      <c r="A2497" s="111" t="e">
        <f>COUNTIF(#REF!,'CPU (2)'!B2497)</f>
        <v>#REF!</v>
      </c>
      <c r="B2497">
        <v>84955</v>
      </c>
      <c r="C2497" t="s">
        <v>3227</v>
      </c>
      <c r="D2497" t="s">
        <v>604</v>
      </c>
      <c r="E2497" t="s">
        <v>6</v>
      </c>
      <c r="F2497">
        <v>77.540000000000006</v>
      </c>
      <c r="G2497">
        <v>74.83</v>
      </c>
      <c r="H2497" t="s">
        <v>493</v>
      </c>
      <c r="I2497" s="130">
        <v>41974</v>
      </c>
    </row>
    <row r="2498" spans="1:9" hidden="1">
      <c r="A2498" s="111" t="e">
        <f>COUNTIF(#REF!,'CPU (2)'!B2498)</f>
        <v>#REF!</v>
      </c>
      <c r="B2498" t="s">
        <v>3228</v>
      </c>
      <c r="C2498" t="s">
        <v>3229</v>
      </c>
      <c r="D2498" t="s">
        <v>604</v>
      </c>
      <c r="E2498" t="s">
        <v>6</v>
      </c>
      <c r="F2498">
        <v>61.01</v>
      </c>
      <c r="G2498">
        <v>57.5</v>
      </c>
      <c r="H2498" t="s">
        <v>493</v>
      </c>
      <c r="I2498" s="134">
        <v>41974</v>
      </c>
    </row>
    <row r="2499" spans="1:9" hidden="1">
      <c r="A2499" s="111" t="e">
        <f>COUNTIF(#REF!,'CPU (2)'!B2499)</f>
        <v>#REF!</v>
      </c>
      <c r="B2499" t="s">
        <v>3230</v>
      </c>
      <c r="C2499" t="s">
        <v>3231</v>
      </c>
      <c r="D2499" t="s">
        <v>604</v>
      </c>
      <c r="E2499" t="s">
        <v>6</v>
      </c>
      <c r="F2499">
        <v>185.41</v>
      </c>
      <c r="G2499">
        <v>181.91</v>
      </c>
      <c r="H2499" t="s">
        <v>493</v>
      </c>
      <c r="I2499" s="130">
        <v>41974</v>
      </c>
    </row>
    <row r="2500" spans="1:9" hidden="1">
      <c r="A2500" s="111" t="e">
        <f>COUNTIF(#REF!,'CPU (2)'!B2500)</f>
        <v>#REF!</v>
      </c>
      <c r="B2500" t="s">
        <v>3232</v>
      </c>
      <c r="C2500" t="s">
        <v>3233</v>
      </c>
      <c r="D2500" t="s">
        <v>604</v>
      </c>
      <c r="E2500" t="s">
        <v>6</v>
      </c>
      <c r="F2500">
        <v>170.91</v>
      </c>
      <c r="G2500">
        <v>166.06</v>
      </c>
      <c r="H2500" t="s">
        <v>493</v>
      </c>
      <c r="I2500" s="134">
        <v>41974</v>
      </c>
    </row>
    <row r="2501" spans="1:9" hidden="1">
      <c r="A2501" s="111" t="e">
        <f>COUNTIF(#REF!,'CPU (2)'!B2501)</f>
        <v>#REF!</v>
      </c>
      <c r="B2501" t="s">
        <v>3234</v>
      </c>
      <c r="C2501" t="s">
        <v>3235</v>
      </c>
      <c r="D2501" t="s">
        <v>604</v>
      </c>
      <c r="E2501" t="s">
        <v>6</v>
      </c>
      <c r="F2501">
        <v>131.6</v>
      </c>
      <c r="G2501">
        <v>128.1</v>
      </c>
      <c r="H2501" t="s">
        <v>493</v>
      </c>
      <c r="I2501" s="130">
        <v>41974</v>
      </c>
    </row>
    <row r="2502" spans="1:9" hidden="1">
      <c r="A2502" s="111" t="e">
        <f>COUNTIF(#REF!,'CPU (2)'!B2502)</f>
        <v>#REF!</v>
      </c>
      <c r="B2502" t="s">
        <v>3236</v>
      </c>
      <c r="C2502" t="s">
        <v>3237</v>
      </c>
      <c r="D2502" t="s">
        <v>604</v>
      </c>
      <c r="E2502" t="s">
        <v>6</v>
      </c>
      <c r="F2502">
        <v>68.73</v>
      </c>
      <c r="G2502">
        <v>65.23</v>
      </c>
      <c r="H2502" t="s">
        <v>493</v>
      </c>
      <c r="I2502" s="134">
        <v>41974</v>
      </c>
    </row>
    <row r="2503" spans="1:9" hidden="1">
      <c r="A2503" s="111" t="e">
        <f>COUNTIF(#REF!,'CPU (2)'!B2503)</f>
        <v>#REF!</v>
      </c>
      <c r="B2503" t="s">
        <v>3238</v>
      </c>
      <c r="C2503" t="s">
        <v>3239</v>
      </c>
      <c r="D2503" t="s">
        <v>604</v>
      </c>
      <c r="E2503" t="s">
        <v>6</v>
      </c>
      <c r="F2503">
        <v>217.15</v>
      </c>
      <c r="G2503">
        <v>213.65</v>
      </c>
      <c r="H2503" t="s">
        <v>493</v>
      </c>
      <c r="I2503" s="130">
        <v>41974</v>
      </c>
    </row>
    <row r="2504" spans="1:9" hidden="1">
      <c r="A2504" s="111" t="e">
        <f>COUNTIF(#REF!,'CPU (2)'!B2504)</f>
        <v>#REF!</v>
      </c>
      <c r="B2504" t="s">
        <v>3240</v>
      </c>
      <c r="C2504" t="s">
        <v>3241</v>
      </c>
      <c r="D2504" t="s">
        <v>604</v>
      </c>
      <c r="E2504" t="s">
        <v>6</v>
      </c>
      <c r="F2504">
        <v>162.63999999999999</v>
      </c>
      <c r="G2504">
        <v>157.79</v>
      </c>
      <c r="H2504" t="s">
        <v>493</v>
      </c>
      <c r="I2504" s="134">
        <v>41974</v>
      </c>
    </row>
    <row r="2505" spans="1:9" hidden="1">
      <c r="A2505" s="111" t="e">
        <f>COUNTIF(#REF!,'CPU (2)'!B2505)</f>
        <v>#REF!</v>
      </c>
      <c r="B2505" t="s">
        <v>3242</v>
      </c>
      <c r="C2505" t="s">
        <v>3243</v>
      </c>
      <c r="D2505" t="s">
        <v>604</v>
      </c>
      <c r="E2505" t="s">
        <v>6</v>
      </c>
      <c r="F2505">
        <v>93.79</v>
      </c>
      <c r="G2505">
        <v>90.29</v>
      </c>
      <c r="H2505" t="s">
        <v>493</v>
      </c>
      <c r="I2505" s="130">
        <v>41974</v>
      </c>
    </row>
    <row r="2506" spans="1:9" hidden="1">
      <c r="A2506" s="111" t="e">
        <f>COUNTIF(#REF!,'CPU (2)'!B2506)</f>
        <v>#REF!</v>
      </c>
      <c r="B2506" t="s">
        <v>3244</v>
      </c>
      <c r="C2506" t="s">
        <v>3245</v>
      </c>
      <c r="D2506" t="s">
        <v>604</v>
      </c>
      <c r="E2506" t="s">
        <v>6</v>
      </c>
      <c r="F2506">
        <v>60.46</v>
      </c>
      <c r="G2506">
        <v>56.96</v>
      </c>
      <c r="H2506" t="s">
        <v>493</v>
      </c>
      <c r="I2506" s="134">
        <v>41974</v>
      </c>
    </row>
    <row r="2507" spans="1:9" hidden="1">
      <c r="A2507" s="111" t="e">
        <f>COUNTIF(#REF!,'CPU (2)'!B2507)</f>
        <v>#REF!</v>
      </c>
      <c r="B2507" t="s">
        <v>3246</v>
      </c>
      <c r="C2507" t="s">
        <v>3247</v>
      </c>
      <c r="D2507" t="s">
        <v>604</v>
      </c>
      <c r="E2507" t="s">
        <v>6</v>
      </c>
      <c r="F2507">
        <v>160.04</v>
      </c>
      <c r="G2507">
        <v>156.54</v>
      </c>
      <c r="H2507" t="s">
        <v>493</v>
      </c>
      <c r="I2507" s="130">
        <v>41974</v>
      </c>
    </row>
    <row r="2508" spans="1:9" hidden="1">
      <c r="A2508" s="111" t="e">
        <f>COUNTIF(#REF!,'CPU (2)'!B2508)</f>
        <v>#REF!</v>
      </c>
      <c r="B2508">
        <v>84866</v>
      </c>
      <c r="C2508" t="s">
        <v>3248</v>
      </c>
      <c r="D2508" t="s">
        <v>604</v>
      </c>
      <c r="E2508" t="s">
        <v>6</v>
      </c>
      <c r="F2508">
        <v>160.57</v>
      </c>
      <c r="G2508">
        <v>157.07</v>
      </c>
      <c r="H2508" t="s">
        <v>493</v>
      </c>
      <c r="I2508" s="134">
        <v>41974</v>
      </c>
    </row>
    <row r="2509" spans="1:9" hidden="1">
      <c r="A2509" s="111" t="e">
        <f>COUNTIF(#REF!,'CPU (2)'!B2509)</f>
        <v>#REF!</v>
      </c>
      <c r="B2509" t="s">
        <v>3249</v>
      </c>
      <c r="C2509" t="s">
        <v>3250</v>
      </c>
      <c r="D2509" t="s">
        <v>604</v>
      </c>
      <c r="E2509" t="s">
        <v>6</v>
      </c>
      <c r="F2509">
        <v>61.22</v>
      </c>
      <c r="G2509">
        <v>59.87</v>
      </c>
      <c r="H2509" t="s">
        <v>493</v>
      </c>
      <c r="I2509" s="130">
        <v>41974</v>
      </c>
    </row>
    <row r="2510" spans="1:9" ht="14.25" hidden="1" customHeight="1">
      <c r="A2510" s="111" t="e">
        <f>COUNTIF(#REF!,'CPU (2)'!B2510)</f>
        <v>#REF!</v>
      </c>
      <c r="B2510">
        <v>84899</v>
      </c>
      <c r="C2510" t="s">
        <v>3251</v>
      </c>
      <c r="D2510" t="s">
        <v>604</v>
      </c>
      <c r="E2510" t="s">
        <v>6</v>
      </c>
      <c r="F2510">
        <v>13.82</v>
      </c>
      <c r="G2510">
        <v>13.01</v>
      </c>
      <c r="H2510" t="s">
        <v>493</v>
      </c>
      <c r="I2510" s="134">
        <v>41974</v>
      </c>
    </row>
    <row r="2511" spans="1:9" ht="14.25" hidden="1" customHeight="1">
      <c r="A2511" s="111" t="e">
        <f>COUNTIF(#REF!,'CPU (2)'!B2511)</f>
        <v>#REF!</v>
      </c>
      <c r="B2511">
        <v>84952</v>
      </c>
      <c r="C2511" t="s">
        <v>3252</v>
      </c>
      <c r="D2511" t="s">
        <v>604</v>
      </c>
      <c r="E2511" t="s">
        <v>6</v>
      </c>
      <c r="F2511">
        <v>55.5</v>
      </c>
      <c r="G2511">
        <v>54.38</v>
      </c>
      <c r="H2511" t="s">
        <v>493</v>
      </c>
      <c r="I2511" s="130">
        <v>41974</v>
      </c>
    </row>
    <row r="2512" spans="1:9" ht="14.25" hidden="1" customHeight="1">
      <c r="A2512" s="111" t="e">
        <f>COUNTIF(#REF!,'CPU (2)'!B2512)</f>
        <v>#REF!</v>
      </c>
      <c r="B2512">
        <v>84950</v>
      </c>
      <c r="C2512" t="s">
        <v>3253</v>
      </c>
      <c r="D2512" t="s">
        <v>604</v>
      </c>
      <c r="E2512" t="s">
        <v>6</v>
      </c>
      <c r="F2512">
        <v>65.459999999999994</v>
      </c>
      <c r="G2512">
        <v>64.349999999999994</v>
      </c>
      <c r="H2512" t="s">
        <v>493</v>
      </c>
      <c r="I2512" s="134">
        <v>41974</v>
      </c>
    </row>
    <row r="2513" spans="1:9" ht="14.25" hidden="1" customHeight="1">
      <c r="A2513" s="111" t="e">
        <f>COUNTIF(#REF!,'CPU (2)'!B2513)</f>
        <v>#REF!</v>
      </c>
      <c r="B2513">
        <v>88236</v>
      </c>
      <c r="C2513" t="s">
        <v>3254</v>
      </c>
      <c r="D2513" t="s">
        <v>246</v>
      </c>
      <c r="E2513" t="s">
        <v>231</v>
      </c>
      <c r="F2513">
        <v>0.36</v>
      </c>
      <c r="G2513">
        <v>0.36</v>
      </c>
      <c r="H2513" t="s">
        <v>493</v>
      </c>
      <c r="I2513" s="130">
        <v>41974</v>
      </c>
    </row>
    <row r="2514" spans="1:9" ht="14.25" hidden="1" customHeight="1">
      <c r="A2514" s="111" t="e">
        <f>COUNTIF(#REF!,'CPU (2)'!B2514)</f>
        <v>#REF!</v>
      </c>
      <c r="B2514">
        <v>55869</v>
      </c>
      <c r="C2514" t="s">
        <v>3255</v>
      </c>
      <c r="D2514" t="s">
        <v>273</v>
      </c>
      <c r="E2514" t="s">
        <v>207</v>
      </c>
      <c r="F2514">
        <v>6.81</v>
      </c>
      <c r="G2514">
        <v>6.32</v>
      </c>
      <c r="H2514" t="s">
        <v>493</v>
      </c>
      <c r="I2514" s="134">
        <v>41974</v>
      </c>
    </row>
    <row r="2515" spans="1:9" ht="14.25" hidden="1" customHeight="1">
      <c r="A2515" s="111" t="e">
        <f>COUNTIF(#REF!,'CPU (2)'!B2515)</f>
        <v>#REF!</v>
      </c>
      <c r="B2515">
        <v>84682</v>
      </c>
      <c r="C2515" t="s">
        <v>3256</v>
      </c>
      <c r="D2515" t="s">
        <v>273</v>
      </c>
      <c r="E2515" t="s">
        <v>207</v>
      </c>
      <c r="F2515">
        <v>1.73</v>
      </c>
      <c r="G2515">
        <v>1.56</v>
      </c>
      <c r="H2515" t="s">
        <v>493</v>
      </c>
      <c r="I2515" s="130">
        <v>41974</v>
      </c>
    </row>
    <row r="2516" spans="1:9" hidden="1">
      <c r="A2516" s="111" t="e">
        <f>COUNTIF(#REF!,'CPU (2)'!B2516)</f>
        <v>#REF!</v>
      </c>
      <c r="B2516" t="s">
        <v>3257</v>
      </c>
      <c r="C2516" t="s">
        <v>3258</v>
      </c>
      <c r="D2516" t="s">
        <v>732</v>
      </c>
      <c r="E2516" t="s">
        <v>207</v>
      </c>
      <c r="F2516">
        <v>1.36</v>
      </c>
      <c r="G2516">
        <v>1.28</v>
      </c>
      <c r="H2516" t="s">
        <v>493</v>
      </c>
      <c r="I2516" s="134">
        <v>41974</v>
      </c>
    </row>
    <row r="2517" spans="1:9" hidden="1">
      <c r="A2517" s="111" t="e">
        <f>COUNTIF(#REF!,'CPU (2)'!B2517)</f>
        <v>#REF!</v>
      </c>
      <c r="B2517" t="s">
        <v>3259</v>
      </c>
      <c r="C2517" t="s">
        <v>3260</v>
      </c>
      <c r="D2517" t="s">
        <v>271</v>
      </c>
      <c r="E2517" t="s">
        <v>492</v>
      </c>
      <c r="F2517">
        <v>37.97</v>
      </c>
      <c r="G2517">
        <v>35.22</v>
      </c>
      <c r="H2517" t="s">
        <v>493</v>
      </c>
      <c r="I2517" s="130">
        <v>41974</v>
      </c>
    </row>
    <row r="2518" spans="1:9" hidden="1">
      <c r="A2518" s="111" t="e">
        <f>COUNTIF(#REF!,'CPU (2)'!B2518)</f>
        <v>#REF!</v>
      </c>
      <c r="B2518" t="s">
        <v>3261</v>
      </c>
      <c r="C2518" t="s">
        <v>3262</v>
      </c>
      <c r="D2518" t="s">
        <v>271</v>
      </c>
      <c r="E2518" t="s">
        <v>492</v>
      </c>
      <c r="F2518">
        <v>82.53</v>
      </c>
      <c r="G2518">
        <v>77.2</v>
      </c>
      <c r="H2518" t="s">
        <v>493</v>
      </c>
      <c r="I2518" s="134">
        <v>41974</v>
      </c>
    </row>
    <row r="2519" spans="1:9" hidden="1">
      <c r="A2519" s="111" t="e">
        <f>COUNTIF(#REF!,'CPU (2)'!B2519)</f>
        <v>#REF!</v>
      </c>
      <c r="B2519">
        <v>84217</v>
      </c>
      <c r="C2519" t="s">
        <v>3263</v>
      </c>
      <c r="D2519" t="s">
        <v>271</v>
      </c>
      <c r="E2519" t="s">
        <v>492</v>
      </c>
      <c r="F2519">
        <v>45.85</v>
      </c>
      <c r="G2519">
        <v>43.81</v>
      </c>
      <c r="H2519" t="s">
        <v>493</v>
      </c>
      <c r="I2519" s="130">
        <v>41974</v>
      </c>
    </row>
    <row r="2520" spans="1:9" hidden="1">
      <c r="A2520" s="111" t="e">
        <f>COUNTIF(#REF!,'CPU (2)'!B2520)</f>
        <v>#REF!</v>
      </c>
      <c r="B2520">
        <v>84218</v>
      </c>
      <c r="C2520" t="s">
        <v>3264</v>
      </c>
      <c r="D2520" t="s">
        <v>271</v>
      </c>
      <c r="E2520" t="s">
        <v>492</v>
      </c>
      <c r="F2520">
        <v>34.619999999999997</v>
      </c>
      <c r="G2520">
        <v>32.94</v>
      </c>
      <c r="H2520" t="s">
        <v>493</v>
      </c>
      <c r="I2520" s="134">
        <v>41974</v>
      </c>
    </row>
    <row r="2521" spans="1:9" hidden="1">
      <c r="A2521" s="111" t="e">
        <f>COUNTIF(#REF!,'CPU (2)'!B2521)</f>
        <v>#REF!</v>
      </c>
      <c r="B2521">
        <v>84219</v>
      </c>
      <c r="C2521" t="s">
        <v>3265</v>
      </c>
      <c r="D2521" t="s">
        <v>271</v>
      </c>
      <c r="E2521" t="s">
        <v>492</v>
      </c>
      <c r="F2521">
        <v>25.68</v>
      </c>
      <c r="G2521">
        <v>24.29</v>
      </c>
      <c r="H2521" t="s">
        <v>493</v>
      </c>
      <c r="I2521" s="130">
        <v>41974</v>
      </c>
    </row>
    <row r="2522" spans="1:9" hidden="1">
      <c r="A2522" s="111" t="e">
        <f>COUNTIF(#REF!,'CPU (2)'!B2522)</f>
        <v>#REF!</v>
      </c>
      <c r="B2522">
        <v>84220</v>
      </c>
      <c r="C2522" t="s">
        <v>3266</v>
      </c>
      <c r="D2522" t="s">
        <v>271</v>
      </c>
      <c r="E2522" t="s">
        <v>492</v>
      </c>
      <c r="F2522">
        <v>21.6</v>
      </c>
      <c r="G2522">
        <v>20.39</v>
      </c>
      <c r="H2522" t="s">
        <v>493</v>
      </c>
      <c r="I2522" s="134">
        <v>41974</v>
      </c>
    </row>
    <row r="2523" spans="1:9" hidden="1">
      <c r="A2523" s="111" t="e">
        <f>COUNTIF(#REF!,'CPU (2)'!B2523)</f>
        <v>#REF!</v>
      </c>
      <c r="B2523">
        <v>84221</v>
      </c>
      <c r="C2523" t="s">
        <v>3267</v>
      </c>
      <c r="D2523" t="s">
        <v>271</v>
      </c>
      <c r="E2523" t="s">
        <v>492</v>
      </c>
      <c r="F2523">
        <v>60.53</v>
      </c>
      <c r="G2523">
        <v>57.89</v>
      </c>
      <c r="H2523" t="s">
        <v>493</v>
      </c>
      <c r="I2523" s="130">
        <v>41974</v>
      </c>
    </row>
    <row r="2524" spans="1:9" hidden="1">
      <c r="A2524" s="111" t="e">
        <f>COUNTIF(#REF!,'CPU (2)'!B2524)</f>
        <v>#REF!</v>
      </c>
      <c r="B2524">
        <v>84222</v>
      </c>
      <c r="C2524" t="s">
        <v>3268</v>
      </c>
      <c r="D2524" t="s">
        <v>271</v>
      </c>
      <c r="E2524" t="s">
        <v>492</v>
      </c>
      <c r="F2524">
        <v>45.75</v>
      </c>
      <c r="G2524">
        <v>43.53</v>
      </c>
      <c r="H2524" t="s">
        <v>493</v>
      </c>
      <c r="I2524" s="134">
        <v>41974</v>
      </c>
    </row>
    <row r="2525" spans="1:9" hidden="1">
      <c r="A2525" s="111" t="e">
        <f>COUNTIF(#REF!,'CPU (2)'!B2525)</f>
        <v>#REF!</v>
      </c>
      <c r="B2525">
        <v>84223</v>
      </c>
      <c r="C2525" t="s">
        <v>3269</v>
      </c>
      <c r="D2525" t="s">
        <v>271</v>
      </c>
      <c r="E2525" t="s">
        <v>492</v>
      </c>
      <c r="F2525">
        <v>34.17</v>
      </c>
      <c r="G2525">
        <v>32.299999999999997</v>
      </c>
      <c r="H2525" t="s">
        <v>493</v>
      </c>
      <c r="I2525" s="130">
        <v>41974</v>
      </c>
    </row>
    <row r="2526" spans="1:9" hidden="1">
      <c r="A2526" s="111" t="e">
        <f>COUNTIF(#REF!,'CPU (2)'!B2526)</f>
        <v>#REF!</v>
      </c>
      <c r="B2526">
        <v>84224</v>
      </c>
      <c r="C2526" t="s">
        <v>3270</v>
      </c>
      <c r="D2526" t="s">
        <v>271</v>
      </c>
      <c r="E2526" t="s">
        <v>492</v>
      </c>
      <c r="F2526">
        <v>27.67</v>
      </c>
      <c r="G2526">
        <v>25.98</v>
      </c>
      <c r="H2526" t="s">
        <v>493</v>
      </c>
      <c r="I2526" s="134">
        <v>41974</v>
      </c>
    </row>
    <row r="2527" spans="1:9" hidden="1">
      <c r="A2527" s="111" t="e">
        <f>COUNTIF(#REF!,'CPU (2)'!B2527)</f>
        <v>#REF!</v>
      </c>
      <c r="B2527">
        <v>84214</v>
      </c>
      <c r="C2527" t="s">
        <v>3271</v>
      </c>
      <c r="D2527" t="s">
        <v>271</v>
      </c>
      <c r="E2527" t="s">
        <v>492</v>
      </c>
      <c r="F2527">
        <v>41.12</v>
      </c>
      <c r="G2527">
        <v>39.08</v>
      </c>
      <c r="H2527" t="s">
        <v>493</v>
      </c>
      <c r="I2527" s="130">
        <v>41974</v>
      </c>
    </row>
    <row r="2528" spans="1:9" hidden="1">
      <c r="A2528" s="111" t="e">
        <f>COUNTIF(#REF!,'CPU (2)'!B2528)</f>
        <v>#REF!</v>
      </c>
      <c r="B2528">
        <v>84215</v>
      </c>
      <c r="C2528" t="s">
        <v>3272</v>
      </c>
      <c r="D2528" t="s">
        <v>271</v>
      </c>
      <c r="E2528" t="s">
        <v>492</v>
      </c>
      <c r="F2528">
        <v>31.79</v>
      </c>
      <c r="G2528">
        <v>30.12</v>
      </c>
      <c r="H2528" t="s">
        <v>493</v>
      </c>
      <c r="I2528" s="134">
        <v>41974</v>
      </c>
    </row>
    <row r="2529" spans="1:11" hidden="1">
      <c r="A2529" s="111" t="e">
        <f>COUNTIF(#REF!,'CPU (2)'!B2529)</f>
        <v>#REF!</v>
      </c>
      <c r="B2529">
        <v>84216</v>
      </c>
      <c r="C2529" t="s">
        <v>3273</v>
      </c>
      <c r="D2529" t="s">
        <v>271</v>
      </c>
      <c r="E2529" t="s">
        <v>492</v>
      </c>
      <c r="F2529">
        <v>24.27</v>
      </c>
      <c r="G2529">
        <v>22.89</v>
      </c>
      <c r="H2529" t="s">
        <v>493</v>
      </c>
      <c r="I2529" s="130">
        <v>41974</v>
      </c>
    </row>
    <row r="2530" spans="1:11" hidden="1">
      <c r="A2530" s="111" t="e">
        <f>COUNTIF(#REF!,'CPU (2)'!B2530)</f>
        <v>#REF!</v>
      </c>
      <c r="B2530">
        <v>73410</v>
      </c>
      <c r="C2530" t="s">
        <v>3274</v>
      </c>
      <c r="D2530" t="s">
        <v>246</v>
      </c>
      <c r="E2530" t="s">
        <v>492</v>
      </c>
      <c r="F2530">
        <v>45.93</v>
      </c>
      <c r="G2530">
        <v>42.99</v>
      </c>
      <c r="H2530" t="s">
        <v>493</v>
      </c>
      <c r="I2530" s="134">
        <v>41974</v>
      </c>
    </row>
    <row r="2531" spans="1:11" ht="12.75" hidden="1" customHeight="1">
      <c r="A2531" s="111" t="e">
        <f>COUNTIF(#REF!,'CPU (2)'!B2531)</f>
        <v>#REF!</v>
      </c>
      <c r="B2531" t="s">
        <v>3275</v>
      </c>
      <c r="C2531" t="s">
        <v>3276</v>
      </c>
      <c r="D2531" t="s">
        <v>271</v>
      </c>
      <c r="E2531" t="s">
        <v>492</v>
      </c>
      <c r="F2531">
        <v>19.61</v>
      </c>
      <c r="G2531">
        <v>18.23</v>
      </c>
      <c r="H2531" t="s">
        <v>493</v>
      </c>
      <c r="I2531" s="130">
        <v>41974</v>
      </c>
    </row>
    <row r="2532" spans="1:11" ht="12.75" hidden="1" customHeight="1">
      <c r="A2532" s="111" t="e">
        <f>COUNTIF(#REF!,'CPU (2)'!B2532)</f>
        <v>#REF!</v>
      </c>
      <c r="B2532" t="s">
        <v>3277</v>
      </c>
      <c r="C2532" t="s">
        <v>3278</v>
      </c>
      <c r="D2532" t="s">
        <v>271</v>
      </c>
      <c r="E2532" t="s">
        <v>492</v>
      </c>
      <c r="F2532">
        <v>16.690000000000001</v>
      </c>
      <c r="G2532">
        <v>15.32</v>
      </c>
      <c r="H2532" t="s">
        <v>493</v>
      </c>
      <c r="I2532" s="134">
        <v>41974</v>
      </c>
    </row>
    <row r="2533" spans="1:11" ht="12.75" hidden="1" customHeight="1">
      <c r="A2533" s="111" t="e">
        <f>COUNTIF(#REF!,'CPU (2)'!B2533)</f>
        <v>#REF!</v>
      </c>
      <c r="B2533" t="s">
        <v>3279</v>
      </c>
      <c r="C2533" t="s">
        <v>3280</v>
      </c>
      <c r="D2533" t="s">
        <v>271</v>
      </c>
      <c r="E2533" t="s">
        <v>492</v>
      </c>
      <c r="F2533">
        <v>29.79</v>
      </c>
      <c r="G2533">
        <v>27.83</v>
      </c>
      <c r="H2533" t="s">
        <v>493</v>
      </c>
      <c r="I2533" s="130">
        <v>41974</v>
      </c>
    </row>
    <row r="2534" spans="1:11" ht="12.75" hidden="1" customHeight="1">
      <c r="A2534" s="111" t="e">
        <f>COUNTIF(#REF!,'CPU (2)'!B2534)</f>
        <v>#REF!</v>
      </c>
      <c r="B2534" t="s">
        <v>3281</v>
      </c>
      <c r="C2534" t="s">
        <v>3282</v>
      </c>
      <c r="D2534" t="s">
        <v>271</v>
      </c>
      <c r="E2534" t="s">
        <v>492</v>
      </c>
      <c r="F2534">
        <v>22.28</v>
      </c>
      <c r="G2534">
        <v>20.67</v>
      </c>
      <c r="H2534" t="s">
        <v>493</v>
      </c>
      <c r="I2534" s="134">
        <v>41974</v>
      </c>
    </row>
    <row r="2535" spans="1:11" ht="12.75" hidden="1" customHeight="1">
      <c r="A2535" s="111" t="e">
        <f>COUNTIF(#REF!,'CPU (2)'!B2535)</f>
        <v>#REF!</v>
      </c>
      <c r="B2535" t="s">
        <v>3283</v>
      </c>
      <c r="C2535" t="s">
        <v>3284</v>
      </c>
      <c r="D2535" t="s">
        <v>271</v>
      </c>
      <c r="E2535" t="s">
        <v>492</v>
      </c>
      <c r="F2535">
        <v>53.47</v>
      </c>
      <c r="G2535">
        <v>51.09</v>
      </c>
      <c r="H2535" t="s">
        <v>493</v>
      </c>
      <c r="I2535" s="130">
        <v>41974</v>
      </c>
    </row>
    <row r="2536" spans="1:11" ht="12.75" customHeight="1">
      <c r="B2536"/>
      <c r="C2536"/>
      <c r="D2536"/>
      <c r="E2536"/>
      <c r="F2536"/>
      <c r="G2536"/>
      <c r="H2536"/>
      <c r="I2536" s="130"/>
    </row>
    <row r="2537" spans="1:11" ht="12.75" customHeight="1">
      <c r="A2537" s="111" t="e">
        <f>COUNTIF(#REF!,'CPU (2)'!B2537)</f>
        <v>#REF!</v>
      </c>
      <c r="B2537" s="148">
        <v>5651</v>
      </c>
      <c r="C2537" s="149" t="s">
        <v>599</v>
      </c>
      <c r="D2537" s="148" t="s">
        <v>271</v>
      </c>
      <c r="E2537" s="148" t="s">
        <v>492</v>
      </c>
      <c r="F2537" s="150">
        <v>24.26</v>
      </c>
      <c r="G2537" s="150">
        <v>22.61</v>
      </c>
      <c r="H2537" s="148" t="s">
        <v>493</v>
      </c>
      <c r="I2537" s="151">
        <v>41974</v>
      </c>
      <c r="J2537" s="163">
        <f>SUM(J2539:J2545)</f>
        <v>22.610865</v>
      </c>
      <c r="K2537" s="164">
        <f>J2537-G2537</f>
        <v>8.6500000000100385E-4</v>
      </c>
    </row>
    <row r="2538" spans="1:11" s="3" customFormat="1" ht="27" customHeight="1">
      <c r="A2538" s="111"/>
      <c r="B2538" s="113" t="s">
        <v>268</v>
      </c>
      <c r="C2538" s="113" t="s">
        <v>5</v>
      </c>
      <c r="D2538" s="113" t="s">
        <v>223</v>
      </c>
      <c r="E2538" s="113" t="s">
        <v>266</v>
      </c>
      <c r="F2538" s="113" t="s">
        <v>494</v>
      </c>
      <c r="G2538" s="113" t="s">
        <v>495</v>
      </c>
      <c r="H2538" s="113" t="s">
        <v>496</v>
      </c>
      <c r="I2538" s="113" t="s">
        <v>497</v>
      </c>
      <c r="J2538" s="113" t="s">
        <v>498</v>
      </c>
    </row>
    <row r="2539" spans="1:11" ht="12.75" customHeight="1">
      <c r="B2539" s="145">
        <v>88239</v>
      </c>
      <c r="C2539" s="196" t="str">
        <f>VLOOKUP(B2539,SERVIÇOS_SINAPI_12_14!$A$2:$H$5049,2,0)</f>
        <v>AJUDANTE DE CARPINTEIRO COM ENCARGOS COMPLEMENTARES</v>
      </c>
      <c r="D2539" s="189" t="s">
        <v>246</v>
      </c>
      <c r="E2539" s="189" t="str">
        <f>VLOOKUP(B2539,SERVIÇOS_SINAPI_12_14!$A$2:$H$5049,4,0)</f>
        <v>H</v>
      </c>
      <c r="F2539" s="194">
        <v>12.48</v>
      </c>
      <c r="G2539" s="194">
        <f>VLOOKUP(B2539,SERVIÇOS_SINAPI_12_14!$A$2:$H$5049,6,0)</f>
        <v>11.31</v>
      </c>
      <c r="H2539" s="189">
        <v>0.22500000000000001</v>
      </c>
      <c r="I2539" s="194">
        <v>2.81</v>
      </c>
      <c r="J2539" s="194">
        <f t="shared" ref="J2539:J2545" si="42">H2539*G2539</f>
        <v>2.5447500000000001</v>
      </c>
    </row>
    <row r="2540" spans="1:11" ht="12.75" customHeight="1">
      <c r="B2540" s="145">
        <v>88262</v>
      </c>
      <c r="C2540" s="196" t="str">
        <f>VLOOKUP(B2540,SERVIÇOS_SINAPI_12_14!$A$2:$H$5049,2,0)</f>
        <v>CARPINTEIRO DE FORMAS COM ENCARGOS COMPLEMENTARES</v>
      </c>
      <c r="D2540" s="189" t="s">
        <v>246</v>
      </c>
      <c r="E2540" s="189" t="str">
        <f>VLOOKUP(B2540,SERVIÇOS_SINAPI_12_14!$A$2:$H$5049,4,0)</f>
        <v>H</v>
      </c>
      <c r="F2540" s="194">
        <v>15.32</v>
      </c>
      <c r="G2540" s="194">
        <f>VLOOKUP(B2540,SERVIÇOS_SINAPI_12_14!$A$2:$H$5049,6,0)</f>
        <v>13.77</v>
      </c>
      <c r="H2540" s="209">
        <v>0.90049999999999997</v>
      </c>
      <c r="I2540" s="194">
        <v>13.79</v>
      </c>
      <c r="J2540" s="194">
        <f t="shared" si="42"/>
        <v>12.399884999999999</v>
      </c>
    </row>
    <row r="2541" spans="1:11" s="144" customFormat="1" ht="12.75" customHeight="1">
      <c r="A2541" s="181"/>
      <c r="B2541" s="159">
        <v>2692</v>
      </c>
      <c r="C2541" s="183" t="str">
        <f>VLOOKUP(B2541,INSUMOS_SINAPI_12_14!$A$2:$H$5049,2,0)</f>
        <v>DESMOLDANTE PROTETOR PARA FORMAS DE MADEIRA, DE BASE OLEOSA EMULSIONADA EM AGUA</v>
      </c>
      <c r="D2541" s="121" t="s">
        <v>235</v>
      </c>
      <c r="E2541" s="121" t="str">
        <f>VLOOKUP(B2541,INSUMOS_SINAPI_12_14!$A$2:$H$5049,4,0)</f>
        <v>L</v>
      </c>
      <c r="F2541" s="180">
        <v>4.7</v>
      </c>
      <c r="G2541" s="180">
        <f>VLOOKUP(B2541,INSUMOS_SINAPI_12_14!$A$2:$H$5049,6,0)</f>
        <v>4.7</v>
      </c>
      <c r="H2541" s="121">
        <v>0.1</v>
      </c>
      <c r="I2541" s="180">
        <v>0.47</v>
      </c>
      <c r="J2541" s="180">
        <f t="shared" si="42"/>
        <v>0.47000000000000003</v>
      </c>
    </row>
    <row r="2542" spans="1:11" ht="12.75" customHeight="1">
      <c r="B2542" s="145">
        <v>4491</v>
      </c>
      <c r="C2542" s="183" t="str">
        <f>VLOOKUP(B2542,INSUMOS_SINAPI_12_14!$A$2:$H$5049,2,0)</f>
        <v>PECA DE MADEIRA NATIVA / REGIONAL 7,5 X 7,5CM (3X3) NAO APARELHADA (P/FORMA)</v>
      </c>
      <c r="D2542" s="113" t="s">
        <v>235</v>
      </c>
      <c r="E2542" s="121" t="str">
        <f>VLOOKUP(B2542,INSUMOS_SINAPI_12_14!$A$2:$H$5049,4,0)</f>
        <v>M</v>
      </c>
      <c r="F2542" s="115">
        <v>2.81</v>
      </c>
      <c r="G2542" s="180">
        <f>VLOOKUP(B2542,INSUMOS_SINAPI_12_14!$A$2:$H$5049,6,0)</f>
        <v>2.81</v>
      </c>
      <c r="H2542" s="113">
        <v>0.27500000000000002</v>
      </c>
      <c r="I2542" s="115">
        <v>0.77</v>
      </c>
      <c r="J2542" s="180">
        <f t="shared" si="42"/>
        <v>0.77275000000000005</v>
      </c>
    </row>
    <row r="2543" spans="1:11" ht="12.75" customHeight="1">
      <c r="B2543" s="145">
        <v>4502</v>
      </c>
      <c r="C2543" s="183" t="str">
        <f>VLOOKUP(B2543,INSUMOS_SINAPI_12_14!$A$2:$H$5049,2,0)</f>
        <v>PECA DE MADEIRA NATIVA/REGIONAL 2,5 X 5CM (1X2") NAO APARELHADA (SARRAFO P/FORMA)</v>
      </c>
      <c r="D2543" s="113" t="s">
        <v>235</v>
      </c>
      <c r="E2543" s="121" t="str">
        <f>VLOOKUP(B2543,INSUMOS_SINAPI_12_14!$A$2:$H$5049,4,0)</f>
        <v>M</v>
      </c>
      <c r="F2543" s="115">
        <v>0.99</v>
      </c>
      <c r="G2543" s="180">
        <f>VLOOKUP(B2543,INSUMOS_SINAPI_12_14!$A$2:$H$5049,6,0)</f>
        <v>0.99</v>
      </c>
      <c r="H2543" s="113">
        <v>0.24</v>
      </c>
      <c r="I2543" s="115">
        <v>0.24</v>
      </c>
      <c r="J2543" s="180">
        <f t="shared" si="42"/>
        <v>0.23759999999999998</v>
      </c>
    </row>
    <row r="2544" spans="1:11" ht="12.75" customHeight="1">
      <c r="B2544" s="145">
        <v>5061</v>
      </c>
      <c r="C2544" s="183" t="str">
        <f>VLOOKUP(B2544,INSUMOS_SINAPI_12_14!$A$2:$H$5049,2,0)</f>
        <v>PREGO POLIDO COM CABECA 18 X 27</v>
      </c>
      <c r="D2544" s="113" t="s">
        <v>235</v>
      </c>
      <c r="E2544" s="121" t="str">
        <f>VLOOKUP(B2544,INSUMOS_SINAPI_12_14!$A$2:$H$5049,4,0)</f>
        <v>KG</v>
      </c>
      <c r="F2544" s="115">
        <v>7.5</v>
      </c>
      <c r="G2544" s="180">
        <f>VLOOKUP(B2544,INSUMOS_SINAPI_12_14!$A$2:$H$5049,6,0)</f>
        <v>7.5</v>
      </c>
      <c r="H2544" s="113">
        <v>0.15</v>
      </c>
      <c r="I2544" s="115">
        <v>1.1299999999999999</v>
      </c>
      <c r="J2544" s="180">
        <f t="shared" si="42"/>
        <v>1.125</v>
      </c>
    </row>
    <row r="2545" spans="1:11" ht="12.75" customHeight="1">
      <c r="B2545" s="145">
        <v>6189</v>
      </c>
      <c r="C2545" s="183" t="str">
        <f>VLOOKUP(B2545,INSUMOS_SINAPI_12_14!$A$2:$H$5049,2,0)</f>
        <v>TABUA MADEIRA 2A QUALIDADE 2,5 X 30,0CM (1 X 12") NAO APARELHADA</v>
      </c>
      <c r="D2545" s="113" t="s">
        <v>235</v>
      </c>
      <c r="E2545" s="121" t="str">
        <f>VLOOKUP(B2545,INSUMOS_SINAPI_12_14!$A$2:$H$5049,4,0)</f>
        <v>M</v>
      </c>
      <c r="F2545" s="115">
        <v>6.39</v>
      </c>
      <c r="G2545" s="180">
        <f>VLOOKUP(B2545,INSUMOS_SINAPI_12_14!$A$2:$H$5049,6,0)</f>
        <v>6.39</v>
      </c>
      <c r="H2545" s="113">
        <v>0.79200000000000004</v>
      </c>
      <c r="I2545" s="115">
        <v>5.0599999999999996</v>
      </c>
      <c r="J2545" s="180">
        <f t="shared" si="42"/>
        <v>5.06088</v>
      </c>
    </row>
    <row r="2546" spans="1:11" ht="12.75" customHeight="1">
      <c r="B2546"/>
      <c r="C2546"/>
      <c r="D2546"/>
      <c r="E2546"/>
      <c r="F2546"/>
      <c r="G2546"/>
      <c r="H2546"/>
      <c r="I2546" s="134"/>
    </row>
    <row r="2547" spans="1:11" ht="12.75" customHeight="1">
      <c r="A2547" s="111" t="e">
        <f>COUNTIF(#REF!,'CPU (2)'!B2547)</f>
        <v>#REF!</v>
      </c>
      <c r="B2547" s="148">
        <v>5970</v>
      </c>
      <c r="C2547" s="149" t="s">
        <v>526</v>
      </c>
      <c r="D2547" s="148" t="s">
        <v>271</v>
      </c>
      <c r="E2547" s="148" t="s">
        <v>492</v>
      </c>
      <c r="F2547" s="150">
        <v>41.12</v>
      </c>
      <c r="G2547" s="150">
        <v>38.409999999999997</v>
      </c>
      <c r="H2547" s="148" t="s">
        <v>493</v>
      </c>
      <c r="I2547" s="130">
        <v>41974</v>
      </c>
      <c r="J2547" s="163">
        <f>SUM(J2549:J2558)</f>
        <v>38.406027000000002</v>
      </c>
      <c r="K2547" s="164">
        <f>J2547-G2547</f>
        <v>-3.9729999999948973E-3</v>
      </c>
    </row>
    <row r="2548" spans="1:11" ht="26.4">
      <c r="B2548" s="113" t="s">
        <v>268</v>
      </c>
      <c r="C2548" s="113" t="s">
        <v>5</v>
      </c>
      <c r="D2548" s="113" t="s">
        <v>223</v>
      </c>
      <c r="E2548" s="113" t="s">
        <v>266</v>
      </c>
      <c r="F2548" s="113" t="s">
        <v>494</v>
      </c>
      <c r="G2548" s="113" t="s">
        <v>495</v>
      </c>
      <c r="H2548" s="113" t="s">
        <v>496</v>
      </c>
      <c r="I2548" s="113" t="s">
        <v>497</v>
      </c>
      <c r="J2548" s="113" t="s">
        <v>498</v>
      </c>
    </row>
    <row r="2549" spans="1:11" ht="12.75" customHeight="1">
      <c r="B2549" s="145">
        <v>88239</v>
      </c>
      <c r="C2549" s="196" t="str">
        <f>VLOOKUP(B2549,SERVIÇOS_SINAPI_12_14!$A$2:$H$5049,2,0)</f>
        <v>AJUDANTE DE CARPINTEIRO COM ENCARGOS COMPLEMENTARES</v>
      </c>
      <c r="D2549" s="138" t="s">
        <v>246</v>
      </c>
      <c r="E2549" s="189" t="str">
        <f>VLOOKUP(B2549,SERVIÇOS_SINAPI_12_14!$A$2:$H$5049,4,0)</f>
        <v>H</v>
      </c>
      <c r="F2549" s="184">
        <v>12.48</v>
      </c>
      <c r="G2549" s="194">
        <f>VLOOKUP(B2549,SERVIÇOS_SINAPI_12_14!$A$2:$H$5049,6,0)</f>
        <v>11.31</v>
      </c>
      <c r="H2549" s="209">
        <v>1</v>
      </c>
      <c r="I2549" s="184">
        <v>12.48</v>
      </c>
      <c r="J2549" s="194">
        <f t="shared" ref="J2549:J2554" si="43">H2549*G2549</f>
        <v>11.31</v>
      </c>
    </row>
    <row r="2550" spans="1:11" ht="12.75" customHeight="1">
      <c r="B2550" s="145">
        <v>88262</v>
      </c>
      <c r="C2550" s="196" t="str">
        <f>VLOOKUP(B2550,SERVIÇOS_SINAPI_12_14!$A$2:$H$5049,2,0)</f>
        <v>CARPINTEIRO DE FORMAS COM ENCARGOS COMPLEMENTARES</v>
      </c>
      <c r="D2550" s="138" t="s">
        <v>246</v>
      </c>
      <c r="E2550" s="189" t="str">
        <f>VLOOKUP(B2550,SERVIÇOS_SINAPI_12_14!$A$2:$H$5049,4,0)</f>
        <v>H</v>
      </c>
      <c r="F2550" s="184">
        <v>15.32</v>
      </c>
      <c r="G2550" s="194">
        <f>VLOOKUP(B2550,SERVIÇOS_SINAPI_12_14!$A$2:$H$5049,6,0)</f>
        <v>13.77</v>
      </c>
      <c r="H2550" s="209">
        <v>1.0001</v>
      </c>
      <c r="I2550" s="184">
        <v>15.32</v>
      </c>
      <c r="J2550" s="194">
        <f t="shared" si="43"/>
        <v>13.771376999999999</v>
      </c>
    </row>
    <row r="2551" spans="1:11" ht="12.75" customHeight="1">
      <c r="B2551" s="145">
        <v>4491</v>
      </c>
      <c r="C2551" s="183" t="str">
        <f>VLOOKUP(B2551,INSUMOS_SINAPI_12_14!$A$2:$H$5049,2,0)</f>
        <v>PECA DE MADEIRA NATIVA / REGIONAL 7,5 X 7,5CM (3X3) NAO APARELHADA (P/FORMA)</v>
      </c>
      <c r="D2551" s="140" t="s">
        <v>235</v>
      </c>
      <c r="E2551" s="121" t="str">
        <f>VLOOKUP(B2551,INSUMOS_SINAPI_12_14!$A$2:$H$5049,4,0)</f>
        <v>M</v>
      </c>
      <c r="F2551" s="115">
        <v>2.81</v>
      </c>
      <c r="G2551" s="180">
        <f>VLOOKUP(B2551,INSUMOS_SINAPI_12_14!$A$2:$H$5049,6,0)</f>
        <v>2.81</v>
      </c>
      <c r="H2551" s="113">
        <v>0.56999999999999995</v>
      </c>
      <c r="I2551" s="115">
        <v>1.6</v>
      </c>
      <c r="J2551" s="180">
        <f t="shared" si="43"/>
        <v>1.6016999999999999</v>
      </c>
    </row>
    <row r="2552" spans="1:11" ht="12.75" customHeight="1">
      <c r="B2552" s="145">
        <v>4506</v>
      </c>
      <c r="C2552" s="183" t="str">
        <f>VLOOKUP(B2552,INSUMOS_SINAPI_12_14!$A$2:$H$5049,2,0)</f>
        <v>PECA DE MADEIRANATIVA/REGIONAL 2,5 X 10CM (1X4") NAO APARELHADA (SARRAFO P/FORMA)</v>
      </c>
      <c r="D2552" s="140" t="s">
        <v>235</v>
      </c>
      <c r="E2552" s="121" t="str">
        <f>VLOOKUP(B2552,INSUMOS_SINAPI_12_14!$A$2:$H$5049,4,0)</f>
        <v>M</v>
      </c>
      <c r="F2552" s="115">
        <v>1.74</v>
      </c>
      <c r="G2552" s="180">
        <f>VLOOKUP(B2552,INSUMOS_SINAPI_12_14!$A$2:$H$5049,6,0)</f>
        <v>1.74</v>
      </c>
      <c r="H2552" s="113">
        <v>0.27</v>
      </c>
      <c r="I2552" s="115">
        <v>0.47</v>
      </c>
      <c r="J2552" s="180">
        <f t="shared" si="43"/>
        <v>0.46980000000000005</v>
      </c>
    </row>
    <row r="2553" spans="1:11" ht="12.75" customHeight="1">
      <c r="B2553" s="145">
        <v>5061</v>
      </c>
      <c r="C2553" s="183" t="str">
        <f>VLOOKUP(B2553,INSUMOS_SINAPI_12_14!$A$2:$H$5049,2,0)</f>
        <v>PREGO POLIDO COM CABECA 18 X 27</v>
      </c>
      <c r="D2553" s="140" t="s">
        <v>235</v>
      </c>
      <c r="E2553" s="121" t="str">
        <f>VLOOKUP(B2553,INSUMOS_SINAPI_12_14!$A$2:$H$5049,4,0)</f>
        <v>KG</v>
      </c>
      <c r="F2553" s="115">
        <v>7.5</v>
      </c>
      <c r="G2553" s="180">
        <f>VLOOKUP(B2553,INSUMOS_SINAPI_12_14!$A$2:$H$5049,6,0)</f>
        <v>7.5</v>
      </c>
      <c r="H2553" s="113">
        <v>0.15</v>
      </c>
      <c r="I2553" s="115">
        <v>1.1299999999999999</v>
      </c>
      <c r="J2553" s="180">
        <f t="shared" si="43"/>
        <v>1.125</v>
      </c>
    </row>
    <row r="2554" spans="1:11" ht="12.75" customHeight="1">
      <c r="B2554" s="145">
        <v>6189</v>
      </c>
      <c r="C2554" s="183" t="str">
        <f>VLOOKUP(B2554,INSUMOS_SINAPI_12_14!$A$2:$H$5049,2,0)</f>
        <v>TABUA MADEIRA 2A QUALIDADE 2,5 X 30,0CM (1 X 12") NAO APARELHADA</v>
      </c>
      <c r="D2554" s="140" t="s">
        <v>235</v>
      </c>
      <c r="E2554" s="121" t="str">
        <f>VLOOKUP(B2554,INSUMOS_SINAPI_12_14!$A$2:$H$5049,4,0)</f>
        <v>M</v>
      </c>
      <c r="F2554" s="115">
        <v>6.39</v>
      </c>
      <c r="G2554" s="180">
        <f>VLOOKUP(B2554,INSUMOS_SINAPI_12_14!$A$2:$H$5049,6,0)</f>
        <v>6.39</v>
      </c>
      <c r="H2554" s="113">
        <v>1.585</v>
      </c>
      <c r="I2554" s="115">
        <v>10.130000000000001</v>
      </c>
      <c r="J2554" s="180">
        <f t="shared" si="43"/>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11" t="e">
        <f>COUNTIF(#REF!,'CPU (2)'!B2557)</f>
        <v>#REF!</v>
      </c>
      <c r="B2557" t="s">
        <v>3285</v>
      </c>
      <c r="C2557" t="s">
        <v>3286</v>
      </c>
      <c r="D2557" t="s">
        <v>271</v>
      </c>
      <c r="E2557" t="s">
        <v>492</v>
      </c>
      <c r="F2557">
        <v>41.77</v>
      </c>
      <c r="G2557">
        <v>39.1</v>
      </c>
      <c r="H2557" t="s">
        <v>493</v>
      </c>
      <c r="I2557">
        <v>41974</v>
      </c>
    </row>
    <row r="2558" spans="1:11" ht="12" hidden="1" customHeight="1">
      <c r="A2558" s="111" t="e">
        <f>COUNTIF(#REF!,'CPU (2)'!B2558)</f>
        <v>#REF!</v>
      </c>
      <c r="B2558">
        <v>73653</v>
      </c>
      <c r="C2558" t="s">
        <v>3287</v>
      </c>
      <c r="D2558" t="s">
        <v>271</v>
      </c>
      <c r="E2558" t="s">
        <v>492</v>
      </c>
      <c r="F2558">
        <v>12.44</v>
      </c>
      <c r="G2558">
        <v>11.37</v>
      </c>
      <c r="H2558" t="s">
        <v>493</v>
      </c>
      <c r="I2558">
        <v>41974</v>
      </c>
    </row>
    <row r="2559" spans="1:11" ht="12" hidden="1" customHeight="1">
      <c r="A2559" s="111" t="e">
        <f>COUNTIF(#REF!,'CPU (2)'!B2559)</f>
        <v>#REF!</v>
      </c>
      <c r="B2559">
        <v>83514</v>
      </c>
      <c r="C2559" t="s">
        <v>3288</v>
      </c>
      <c r="D2559" t="s">
        <v>271</v>
      </c>
      <c r="E2559" t="s">
        <v>238</v>
      </c>
      <c r="F2559">
        <v>5.21</v>
      </c>
      <c r="G2559">
        <v>5.19</v>
      </c>
      <c r="H2559" t="s">
        <v>493</v>
      </c>
      <c r="I2559">
        <v>41974</v>
      </c>
    </row>
    <row r="2560" spans="1:11" ht="12" hidden="1" customHeight="1">
      <c r="A2560" s="111" t="e">
        <f>COUNTIF(#REF!,'CPU (2)'!B2560)</f>
        <v>#REF!</v>
      </c>
      <c r="B2560">
        <v>83513</v>
      </c>
      <c r="C2560" t="s">
        <v>3289</v>
      </c>
      <c r="D2560" t="s">
        <v>271</v>
      </c>
      <c r="E2560" t="s">
        <v>238</v>
      </c>
      <c r="F2560">
        <v>5.94</v>
      </c>
      <c r="G2560">
        <v>5.89</v>
      </c>
      <c r="H2560" t="s">
        <v>493</v>
      </c>
      <c r="I2560">
        <v>41974</v>
      </c>
    </row>
    <row r="2561" spans="1:9" hidden="1">
      <c r="A2561" s="111" t="e">
        <f>COUNTIF(#REF!,'CPU (2)'!B2561)</f>
        <v>#REF!</v>
      </c>
      <c r="B2561">
        <v>88549</v>
      </c>
      <c r="C2561" t="s">
        <v>3290</v>
      </c>
      <c r="D2561" t="s">
        <v>270</v>
      </c>
      <c r="E2561" t="s">
        <v>519</v>
      </c>
      <c r="F2561">
        <v>122.39</v>
      </c>
      <c r="G2561">
        <v>121.27</v>
      </c>
      <c r="H2561" t="s">
        <v>493</v>
      </c>
      <c r="I2561">
        <v>41974</v>
      </c>
    </row>
    <row r="2562" spans="1:9" hidden="1">
      <c r="A2562" s="111" t="e">
        <f>COUNTIF(#REF!,'CPU (2)'!B2562)</f>
        <v>#REF!</v>
      </c>
      <c r="B2562" t="s">
        <v>3291</v>
      </c>
      <c r="C2562" t="s">
        <v>3292</v>
      </c>
      <c r="D2562" t="s">
        <v>270</v>
      </c>
      <c r="E2562" t="s">
        <v>519</v>
      </c>
      <c r="F2562">
        <v>157.91999999999999</v>
      </c>
      <c r="G2562">
        <v>151.21</v>
      </c>
      <c r="H2562" t="s">
        <v>493</v>
      </c>
      <c r="I2562">
        <v>41974</v>
      </c>
    </row>
    <row r="2563" spans="1:9" hidden="1">
      <c r="A2563" s="111" t="e">
        <f>COUNTIF(#REF!,'CPU (2)'!B2563)</f>
        <v>#REF!</v>
      </c>
      <c r="B2563" t="s">
        <v>3293</v>
      </c>
      <c r="C2563" t="s">
        <v>3294</v>
      </c>
      <c r="D2563" t="s">
        <v>270</v>
      </c>
      <c r="E2563" t="s">
        <v>519</v>
      </c>
      <c r="F2563">
        <v>133.63999999999999</v>
      </c>
      <c r="G2563">
        <v>129.16999999999999</v>
      </c>
      <c r="H2563" t="s">
        <v>493</v>
      </c>
      <c r="I2563">
        <v>41974</v>
      </c>
    </row>
    <row r="2564" spans="1:9" hidden="1">
      <c r="A2564" s="111" t="e">
        <f>COUNTIF(#REF!,'CPU (2)'!B2564)</f>
        <v>#REF!</v>
      </c>
      <c r="B2564">
        <v>84135</v>
      </c>
      <c r="C2564" t="s">
        <v>3295</v>
      </c>
      <c r="D2564" t="s">
        <v>246</v>
      </c>
      <c r="E2564" t="s">
        <v>6</v>
      </c>
      <c r="F2564">
        <v>188.26</v>
      </c>
      <c r="G2564">
        <v>178.03</v>
      </c>
      <c r="H2564" t="s">
        <v>493</v>
      </c>
      <c r="I2564">
        <v>41974</v>
      </c>
    </row>
    <row r="2565" spans="1:9" ht="12" hidden="1" customHeight="1">
      <c r="A2565" s="111" t="e">
        <f>COUNTIF(#REF!,'CPU (2)'!B2565)</f>
        <v>#REF!</v>
      </c>
      <c r="B2565">
        <v>83665</v>
      </c>
      <c r="C2565" t="s">
        <v>3296</v>
      </c>
      <c r="D2565" t="s">
        <v>632</v>
      </c>
      <c r="E2565" t="s">
        <v>492</v>
      </c>
      <c r="F2565">
        <v>7.33</v>
      </c>
      <c r="G2565">
        <v>7.29</v>
      </c>
      <c r="H2565" t="s">
        <v>493</v>
      </c>
      <c r="I2565">
        <v>41974</v>
      </c>
    </row>
    <row r="2566" spans="1:9" ht="12" hidden="1" customHeight="1">
      <c r="A2566" s="111" t="e">
        <f>COUNTIF(#REF!,'CPU (2)'!B2566)</f>
        <v>#REF!</v>
      </c>
      <c r="B2566">
        <v>73661</v>
      </c>
      <c r="C2566" t="s">
        <v>3297</v>
      </c>
      <c r="D2566" t="s">
        <v>3298</v>
      </c>
      <c r="E2566" t="s">
        <v>6</v>
      </c>
      <c r="F2566">
        <v>1057.26</v>
      </c>
      <c r="G2566">
        <v>1047.58</v>
      </c>
      <c r="H2566" t="s">
        <v>493</v>
      </c>
      <c r="I2566">
        <v>41974</v>
      </c>
    </row>
    <row r="2567" spans="1:9" ht="12" hidden="1" customHeight="1">
      <c r="A2567" s="111" t="e">
        <f>COUNTIF(#REF!,'CPU (2)'!B2567)</f>
        <v>#REF!</v>
      </c>
      <c r="B2567">
        <v>6514</v>
      </c>
      <c r="C2567" t="s">
        <v>3299</v>
      </c>
      <c r="D2567" t="s">
        <v>270</v>
      </c>
      <c r="E2567" t="s">
        <v>519</v>
      </c>
      <c r="F2567">
        <v>141.88</v>
      </c>
      <c r="G2567">
        <v>139.63999999999999</v>
      </c>
      <c r="H2567" t="s">
        <v>493</v>
      </c>
      <c r="I2567">
        <v>41974</v>
      </c>
    </row>
    <row r="2568" spans="1:9" ht="12" hidden="1" customHeight="1">
      <c r="A2568" s="111" t="e">
        <f>COUNTIF(#REF!,'CPU (2)'!B2568)</f>
        <v>#REF!</v>
      </c>
      <c r="B2568">
        <v>6454</v>
      </c>
      <c r="C2568" t="s">
        <v>3300</v>
      </c>
      <c r="D2568" t="s">
        <v>632</v>
      </c>
      <c r="E2568" t="s">
        <v>519</v>
      </c>
      <c r="F2568">
        <v>166.43</v>
      </c>
      <c r="G2568">
        <v>159.72</v>
      </c>
      <c r="H2568" t="s">
        <v>493</v>
      </c>
      <c r="I2568">
        <v>41974</v>
      </c>
    </row>
    <row r="2569" spans="1:9" ht="12" hidden="1" customHeight="1">
      <c r="A2569" s="111" t="e">
        <f>COUNTIF(#REF!,'CPU (2)'!B2569)</f>
        <v>#REF!</v>
      </c>
      <c r="B2569" t="s">
        <v>3301</v>
      </c>
      <c r="C2569" t="s">
        <v>3302</v>
      </c>
      <c r="D2569" t="s">
        <v>270</v>
      </c>
      <c r="E2569" t="s">
        <v>519</v>
      </c>
      <c r="F2569">
        <v>151.31</v>
      </c>
      <c r="G2569">
        <v>148.51</v>
      </c>
      <c r="H2569" t="s">
        <v>493</v>
      </c>
      <c r="I2569">
        <v>41974</v>
      </c>
    </row>
    <row r="2570" spans="1:9" ht="12" hidden="1" customHeight="1">
      <c r="A2570" s="111" t="e">
        <f>COUNTIF(#REF!,'CPU (2)'!B2570)</f>
        <v>#REF!</v>
      </c>
      <c r="B2570">
        <v>83739</v>
      </c>
      <c r="C2570" t="s">
        <v>3303</v>
      </c>
      <c r="D2570" t="s">
        <v>632</v>
      </c>
      <c r="E2570" t="s">
        <v>492</v>
      </c>
      <c r="F2570">
        <v>6.77</v>
      </c>
      <c r="G2570">
        <v>6.73</v>
      </c>
      <c r="H2570" t="s">
        <v>493</v>
      </c>
      <c r="I2570">
        <v>41974</v>
      </c>
    </row>
    <row r="2571" spans="1:9" ht="12" hidden="1" customHeight="1">
      <c r="A2571" s="111" t="e">
        <f>COUNTIF(#REF!,'CPU (2)'!B2571)</f>
        <v>#REF!</v>
      </c>
      <c r="B2571">
        <v>83729</v>
      </c>
      <c r="C2571" t="s">
        <v>3304</v>
      </c>
      <c r="D2571" t="s">
        <v>632</v>
      </c>
      <c r="E2571" t="s">
        <v>492</v>
      </c>
      <c r="F2571">
        <v>18.95</v>
      </c>
      <c r="G2571">
        <v>18.91</v>
      </c>
      <c r="H2571" t="s">
        <v>493</v>
      </c>
      <c r="I2571">
        <v>41974</v>
      </c>
    </row>
    <row r="2572" spans="1:9" hidden="1">
      <c r="A2572" s="111" t="e">
        <f>COUNTIF(#REF!,'CPU (2)'!B2572)</f>
        <v>#REF!</v>
      </c>
      <c r="B2572">
        <v>68053</v>
      </c>
      <c r="C2572" t="s">
        <v>3305</v>
      </c>
      <c r="D2572" t="s">
        <v>3306</v>
      </c>
      <c r="E2572" t="s">
        <v>492</v>
      </c>
      <c r="F2572">
        <v>3.92</v>
      </c>
      <c r="G2572">
        <v>3.59</v>
      </c>
      <c r="H2572" t="s">
        <v>493</v>
      </c>
      <c r="I2572">
        <v>41974</v>
      </c>
    </row>
    <row r="2573" spans="1:9" ht="12.75" hidden="1" customHeight="1">
      <c r="A2573" s="111" t="e">
        <f>COUNTIF(#REF!,'CPU (2)'!B2573)</f>
        <v>#REF!</v>
      </c>
      <c r="B2573">
        <v>83669</v>
      </c>
      <c r="C2573" t="s">
        <v>3307</v>
      </c>
      <c r="D2573" t="s">
        <v>632</v>
      </c>
      <c r="E2573" t="s">
        <v>492</v>
      </c>
      <c r="F2573">
        <v>10.14</v>
      </c>
      <c r="G2573">
        <v>10.1</v>
      </c>
      <c r="H2573" t="s">
        <v>493</v>
      </c>
      <c r="I2573">
        <v>41974</v>
      </c>
    </row>
    <row r="2574" spans="1:9" hidden="1">
      <c r="A2574" s="111" t="e">
        <f>COUNTIF(#REF!,'CPU (2)'!B2574)</f>
        <v>#REF!</v>
      </c>
      <c r="B2574" t="s">
        <v>3308</v>
      </c>
      <c r="C2574" t="s">
        <v>3309</v>
      </c>
      <c r="D2574" t="s">
        <v>715</v>
      </c>
      <c r="E2574" t="s">
        <v>492</v>
      </c>
      <c r="F2574">
        <v>31.51</v>
      </c>
      <c r="G2574">
        <v>30.26</v>
      </c>
      <c r="H2574" t="s">
        <v>493</v>
      </c>
      <c r="I2574">
        <v>41974</v>
      </c>
    </row>
    <row r="2575" spans="1:9" hidden="1">
      <c r="A2575" s="111" t="e">
        <f>COUNTIF(#REF!,'CPU (2)'!B2575)</f>
        <v>#REF!</v>
      </c>
      <c r="B2575">
        <v>84090</v>
      </c>
      <c r="C2575" t="s">
        <v>3310</v>
      </c>
      <c r="D2575" t="s">
        <v>715</v>
      </c>
      <c r="E2575" t="s">
        <v>492</v>
      </c>
      <c r="F2575">
        <v>67.510000000000005</v>
      </c>
      <c r="G2575">
        <v>64.53</v>
      </c>
      <c r="H2575" t="s">
        <v>493</v>
      </c>
      <c r="I2575">
        <v>41974</v>
      </c>
    </row>
    <row r="2576" spans="1:9" hidden="1">
      <c r="A2576" s="111" t="e">
        <f>COUNTIF(#REF!,'CPU (2)'!B2576)</f>
        <v>#REF!</v>
      </c>
      <c r="B2576">
        <v>9536</v>
      </c>
      <c r="C2576" t="s">
        <v>3311</v>
      </c>
      <c r="D2576" t="s">
        <v>715</v>
      </c>
      <c r="E2576" t="s">
        <v>492</v>
      </c>
      <c r="F2576">
        <v>82.46</v>
      </c>
      <c r="G2576">
        <v>79.290000000000006</v>
      </c>
      <c r="H2576" t="s">
        <v>493</v>
      </c>
      <c r="I2576">
        <v>41974</v>
      </c>
    </row>
    <row r="2577" spans="1:9" hidden="1">
      <c r="A2577" s="111" t="e">
        <f>COUNTIF(#REF!,'CPU (2)'!B2577)</f>
        <v>#REF!</v>
      </c>
      <c r="B2577" t="s">
        <v>3312</v>
      </c>
      <c r="C2577" t="s">
        <v>3313</v>
      </c>
      <c r="D2577" t="s">
        <v>715</v>
      </c>
      <c r="E2577" t="s">
        <v>492</v>
      </c>
      <c r="F2577">
        <v>47.93</v>
      </c>
      <c r="G2577">
        <v>46.3</v>
      </c>
      <c r="H2577" t="s">
        <v>493</v>
      </c>
      <c r="I2577">
        <v>41974</v>
      </c>
    </row>
    <row r="2578" spans="1:9" hidden="1">
      <c r="A2578" s="111" t="e">
        <f>COUNTIF(#REF!,'CPU (2)'!B2578)</f>
        <v>#REF!</v>
      </c>
      <c r="B2578" t="s">
        <v>3314</v>
      </c>
      <c r="C2578" t="s">
        <v>3315</v>
      </c>
      <c r="D2578" t="s">
        <v>715</v>
      </c>
      <c r="E2578" t="s">
        <v>492</v>
      </c>
      <c r="F2578">
        <v>55.61</v>
      </c>
      <c r="G2578">
        <v>54</v>
      </c>
      <c r="H2578" t="s">
        <v>493</v>
      </c>
      <c r="I2578">
        <v>41974</v>
      </c>
    </row>
    <row r="2579" spans="1:9" hidden="1">
      <c r="A2579" s="111" t="e">
        <f>COUNTIF(#REF!,'CPU (2)'!B2579)</f>
        <v>#REF!</v>
      </c>
      <c r="B2579" t="s">
        <v>3316</v>
      </c>
      <c r="C2579" t="s">
        <v>3317</v>
      </c>
      <c r="D2579" t="s">
        <v>715</v>
      </c>
      <c r="E2579" t="s">
        <v>492</v>
      </c>
      <c r="F2579">
        <v>61.35</v>
      </c>
      <c r="G2579">
        <v>58.21</v>
      </c>
      <c r="H2579" t="s">
        <v>493</v>
      </c>
      <c r="I2579">
        <v>41974</v>
      </c>
    </row>
    <row r="2580" spans="1:9" hidden="1">
      <c r="A2580" s="111" t="e">
        <f>COUNTIF(#REF!,'CPU (2)'!B2580)</f>
        <v>#REF!</v>
      </c>
      <c r="B2580" t="s">
        <v>3318</v>
      </c>
      <c r="C2580" t="s">
        <v>3319</v>
      </c>
      <c r="D2580" t="s">
        <v>606</v>
      </c>
      <c r="E2580" t="s">
        <v>6</v>
      </c>
      <c r="F2580">
        <v>1118.4000000000001</v>
      </c>
      <c r="G2580">
        <v>1075.5899999999999</v>
      </c>
      <c r="H2580" t="s">
        <v>493</v>
      </c>
      <c r="I2580">
        <v>41974</v>
      </c>
    </row>
    <row r="2581" spans="1:9" hidden="1">
      <c r="A2581" s="111" t="e">
        <f>COUNTIF(#REF!,'CPU (2)'!B2581)</f>
        <v>#REF!</v>
      </c>
      <c r="B2581">
        <v>89235</v>
      </c>
      <c r="C2581" t="s">
        <v>3320</v>
      </c>
      <c r="D2581" t="s">
        <v>248</v>
      </c>
      <c r="E2581" t="s">
        <v>254</v>
      </c>
      <c r="F2581">
        <v>96.12</v>
      </c>
      <c r="G2581">
        <v>94.78</v>
      </c>
      <c r="H2581" t="s">
        <v>493</v>
      </c>
      <c r="I2581">
        <v>41974</v>
      </c>
    </row>
    <row r="2582" spans="1:9" hidden="1">
      <c r="A2582" s="111" t="e">
        <f>COUNTIF(#REF!,'CPU (2)'!B2582)</f>
        <v>#REF!</v>
      </c>
      <c r="B2582">
        <v>89234</v>
      </c>
      <c r="C2582" t="s">
        <v>3321</v>
      </c>
      <c r="D2582" t="s">
        <v>248</v>
      </c>
      <c r="E2582" t="s">
        <v>249</v>
      </c>
      <c r="F2582">
        <v>288.62</v>
      </c>
      <c r="G2582">
        <v>287.29000000000002</v>
      </c>
      <c r="H2582" t="s">
        <v>493</v>
      </c>
      <c r="I2582">
        <v>41974</v>
      </c>
    </row>
    <row r="2583" spans="1:9" hidden="1">
      <c r="A2583" s="111" t="e">
        <f>COUNTIF(#REF!,'CPU (2)'!B2583)</f>
        <v>#REF!</v>
      </c>
      <c r="B2583">
        <v>89230</v>
      </c>
      <c r="C2583" t="s">
        <v>3322</v>
      </c>
      <c r="D2583" t="s">
        <v>248</v>
      </c>
      <c r="E2583" t="s">
        <v>231</v>
      </c>
      <c r="F2583">
        <v>67.599999999999994</v>
      </c>
      <c r="G2583">
        <v>67.59</v>
      </c>
      <c r="H2583" t="s">
        <v>493</v>
      </c>
      <c r="I2583">
        <v>41974</v>
      </c>
    </row>
    <row r="2584" spans="1:9" hidden="1">
      <c r="A2584" s="111" t="e">
        <f>COUNTIF(#REF!,'CPU (2)'!B2584)</f>
        <v>#REF!</v>
      </c>
      <c r="B2584">
        <v>89231</v>
      </c>
      <c r="C2584" t="s">
        <v>3323</v>
      </c>
      <c r="D2584" t="s">
        <v>248</v>
      </c>
      <c r="E2584" t="s">
        <v>231</v>
      </c>
      <c r="F2584">
        <v>15.21</v>
      </c>
      <c r="G2584">
        <v>15.2</v>
      </c>
      <c r="H2584" t="s">
        <v>493</v>
      </c>
      <c r="I2584">
        <v>41974</v>
      </c>
    </row>
    <row r="2585" spans="1:9" hidden="1">
      <c r="A2585" s="111" t="e">
        <f>COUNTIF(#REF!,'CPU (2)'!B2585)</f>
        <v>#REF!</v>
      </c>
      <c r="B2585">
        <v>89232</v>
      </c>
      <c r="C2585" t="s">
        <v>3324</v>
      </c>
      <c r="D2585" t="s">
        <v>248</v>
      </c>
      <c r="E2585" t="s">
        <v>231</v>
      </c>
      <c r="F2585">
        <v>105.62</v>
      </c>
      <c r="G2585">
        <v>105.61</v>
      </c>
      <c r="H2585" t="s">
        <v>493</v>
      </c>
      <c r="I2585">
        <v>41974</v>
      </c>
    </row>
    <row r="2586" spans="1:9" hidden="1">
      <c r="A2586" s="111" t="e">
        <f>COUNTIF(#REF!,'CPU (2)'!B2586)</f>
        <v>#REF!</v>
      </c>
      <c r="B2586">
        <v>89233</v>
      </c>
      <c r="C2586" t="s">
        <v>3325</v>
      </c>
      <c r="D2586" t="s">
        <v>248</v>
      </c>
      <c r="E2586" t="s">
        <v>231</v>
      </c>
      <c r="F2586">
        <v>86.88</v>
      </c>
      <c r="G2586">
        <v>86.88</v>
      </c>
      <c r="H2586" t="s">
        <v>493</v>
      </c>
      <c r="I2586">
        <v>41974</v>
      </c>
    </row>
    <row r="2587" spans="1:9" hidden="1">
      <c r="A2587" s="111" t="e">
        <f>COUNTIF(#REF!,'CPU (2)'!B2587)</f>
        <v>#REF!</v>
      </c>
      <c r="B2587">
        <v>89243</v>
      </c>
      <c r="C2587" t="s">
        <v>3326</v>
      </c>
      <c r="D2587" t="s">
        <v>248</v>
      </c>
      <c r="E2587" t="s">
        <v>254</v>
      </c>
      <c r="F2587">
        <v>206.74</v>
      </c>
      <c r="G2587">
        <v>205.41</v>
      </c>
      <c r="H2587" t="s">
        <v>493</v>
      </c>
      <c r="I2587">
        <v>41974</v>
      </c>
    </row>
    <row r="2588" spans="1:9" hidden="1">
      <c r="A2588" s="111" t="e">
        <f>COUNTIF(#REF!,'CPU (2)'!B2588)</f>
        <v>#REF!</v>
      </c>
      <c r="B2588">
        <v>89242</v>
      </c>
      <c r="C2588" t="s">
        <v>3327</v>
      </c>
      <c r="D2588" t="s">
        <v>248</v>
      </c>
      <c r="E2588" t="s">
        <v>249</v>
      </c>
      <c r="F2588">
        <v>683.23</v>
      </c>
      <c r="G2588">
        <v>681.9</v>
      </c>
      <c r="H2588" t="s">
        <v>493</v>
      </c>
      <c r="I2588">
        <v>41974</v>
      </c>
    </row>
    <row r="2589" spans="1:9" hidden="1">
      <c r="A2589" s="111" t="e">
        <f>COUNTIF(#REF!,'CPU (2)'!B2589)</f>
        <v>#REF!</v>
      </c>
      <c r="B2589">
        <v>89236</v>
      </c>
      <c r="C2589" t="s">
        <v>3328</v>
      </c>
      <c r="D2589" t="s">
        <v>248</v>
      </c>
      <c r="E2589" t="s">
        <v>231</v>
      </c>
      <c r="F2589">
        <v>157.9</v>
      </c>
      <c r="G2589">
        <v>157.9</v>
      </c>
      <c r="H2589" t="s">
        <v>493</v>
      </c>
      <c r="I2589">
        <v>41974</v>
      </c>
    </row>
    <row r="2590" spans="1:9" hidden="1">
      <c r="A2590" s="111" t="e">
        <f>COUNTIF(#REF!,'CPU (2)'!B2590)</f>
        <v>#REF!</v>
      </c>
      <c r="B2590">
        <v>89237</v>
      </c>
      <c r="C2590" t="s">
        <v>3329</v>
      </c>
      <c r="D2590" t="s">
        <v>248</v>
      </c>
      <c r="E2590" t="s">
        <v>231</v>
      </c>
      <c r="F2590">
        <v>35.53</v>
      </c>
      <c r="G2590">
        <v>35.520000000000003</v>
      </c>
      <c r="H2590" t="s">
        <v>493</v>
      </c>
      <c r="I2590">
        <v>41974</v>
      </c>
    </row>
    <row r="2591" spans="1:9" hidden="1">
      <c r="A2591" s="111" t="e">
        <f>COUNTIF(#REF!,'CPU (2)'!B2591)</f>
        <v>#REF!</v>
      </c>
      <c r="B2591">
        <v>89238</v>
      </c>
      <c r="C2591" t="s">
        <v>3330</v>
      </c>
      <c r="D2591" t="s">
        <v>248</v>
      </c>
      <c r="E2591" t="s">
        <v>231</v>
      </c>
      <c r="F2591">
        <v>246.72</v>
      </c>
      <c r="G2591">
        <v>246.72</v>
      </c>
      <c r="H2591" t="s">
        <v>493</v>
      </c>
      <c r="I2591">
        <v>41974</v>
      </c>
    </row>
    <row r="2592" spans="1:9" hidden="1">
      <c r="A2592" s="111" t="e">
        <f>COUNTIF(#REF!,'CPU (2)'!B2592)</f>
        <v>#REF!</v>
      </c>
      <c r="B2592">
        <v>89239</v>
      </c>
      <c r="C2592" t="s">
        <v>3331</v>
      </c>
      <c r="D2592" t="s">
        <v>248</v>
      </c>
      <c r="E2592" t="s">
        <v>231</v>
      </c>
      <c r="F2592">
        <v>229.77</v>
      </c>
      <c r="G2592">
        <v>229.76</v>
      </c>
      <c r="H2592" t="s">
        <v>493</v>
      </c>
      <c r="I2592">
        <v>41974</v>
      </c>
    </row>
    <row r="2593" spans="1:11">
      <c r="B2593"/>
      <c r="C2593"/>
      <c r="D2593"/>
      <c r="E2593"/>
      <c r="F2593"/>
      <c r="G2593"/>
      <c r="H2593"/>
      <c r="I2593"/>
    </row>
    <row r="2594" spans="1:11">
      <c r="A2594" s="111" t="e">
        <f>COUNTIF(#REF!,'CPU (2)'!B2594)</f>
        <v>#REF!</v>
      </c>
      <c r="B2594" s="276" t="s">
        <v>551</v>
      </c>
      <c r="C2594" s="277" t="s">
        <v>552</v>
      </c>
      <c r="D2594" s="276" t="s">
        <v>553</v>
      </c>
      <c r="E2594" s="276" t="s">
        <v>492</v>
      </c>
      <c r="F2594" s="276">
        <v>13.86</v>
      </c>
      <c r="G2594" s="276">
        <v>12.9</v>
      </c>
      <c r="H2594" s="276" t="s">
        <v>493</v>
      </c>
      <c r="I2594" s="274">
        <v>41974</v>
      </c>
      <c r="J2594" s="163">
        <f>SUM(J2596:J2598)</f>
        <v>12.904622999999997</v>
      </c>
      <c r="K2594" s="164">
        <f>J2594-G2594</f>
        <v>4.6229999999969351E-3</v>
      </c>
    </row>
    <row r="2595" spans="1:11" ht="26.4">
      <c r="B2595" s="113" t="s">
        <v>268</v>
      </c>
      <c r="C2595" s="113" t="s">
        <v>5</v>
      </c>
      <c r="D2595" s="113" t="s">
        <v>223</v>
      </c>
      <c r="E2595" s="113" t="s">
        <v>266</v>
      </c>
      <c r="F2595" s="113" t="s">
        <v>494</v>
      </c>
      <c r="G2595" s="113" t="s">
        <v>495</v>
      </c>
      <c r="H2595" s="113" t="s">
        <v>496</v>
      </c>
      <c r="I2595" s="113" t="s">
        <v>497</v>
      </c>
      <c r="J2595" s="113" t="s">
        <v>498</v>
      </c>
    </row>
    <row r="2596" spans="1:11">
      <c r="B2596" s="145">
        <v>88310</v>
      </c>
      <c r="C2596" s="196" t="str">
        <f>VLOOKUP(B2596,SERVIÇOS_SINAPI_12_14!$A$2:$H$5049,2,0)</f>
        <v>PINTOR COM ENCARGOS COMPLEMENTARES</v>
      </c>
      <c r="D2596" s="138" t="s">
        <v>246</v>
      </c>
      <c r="E2596" s="189" t="str">
        <f>VLOOKUP(B2596,SERVIÇOS_SINAPI_12_14!$A$2:$H$5049,4,0)</f>
        <v>H</v>
      </c>
      <c r="F2596" s="184">
        <v>15.32</v>
      </c>
      <c r="G2596" s="194">
        <f>VLOOKUP(B2596,SERVIÇOS_SINAPI_12_14!$A$2:$H$5049,6,0)</f>
        <v>13.77</v>
      </c>
      <c r="H2596" s="209">
        <v>0.39989999999999998</v>
      </c>
      <c r="I2596" s="184">
        <v>6.13</v>
      </c>
      <c r="J2596" s="194">
        <f t="shared" ref="J2596:J2597" si="44">H2596*G2596</f>
        <v>5.5066229999999994</v>
      </c>
    </row>
    <row r="2597" spans="1:11">
      <c r="B2597" s="145">
        <v>88316</v>
      </c>
      <c r="C2597" s="196" t="str">
        <f>VLOOKUP(B2597,SERVIÇOS_SINAPI_12_14!$A$2:$H$5049,2,0)</f>
        <v>SERVENTE COM ENCARGOS COMPLEMENTARES</v>
      </c>
      <c r="D2597" s="138" t="s">
        <v>246</v>
      </c>
      <c r="E2597" s="189" t="str">
        <f>VLOOKUP(B2597,SERVIÇOS_SINAPI_12_14!$A$2:$H$5049,4,0)</f>
        <v>H</v>
      </c>
      <c r="F2597" s="184">
        <v>12.14</v>
      </c>
      <c r="G2597" s="194">
        <f>VLOOKUP(B2597,SERVIÇOS_SINAPI_12_14!$A$2:$H$5049,6,0)</f>
        <v>11.02</v>
      </c>
      <c r="H2597" s="209">
        <v>0.3</v>
      </c>
      <c r="I2597" s="184">
        <v>3.64</v>
      </c>
      <c r="J2597" s="194">
        <f t="shared" si="44"/>
        <v>3.3059999999999996</v>
      </c>
    </row>
    <row r="2598" spans="1:11">
      <c r="B2598" s="145">
        <v>7307</v>
      </c>
      <c r="C2598" s="183" t="str">
        <f>VLOOKUP(B2598,INSUMOS_SINAPI_12_14!$A$2:$H$5049,2,0)</f>
        <v>FUNDO ANTICORROSIVO TIPO ZARCAO OU EQUIV</v>
      </c>
      <c r="D2598" s="140" t="s">
        <v>235</v>
      </c>
      <c r="E2598" s="121" t="str">
        <f>VLOOKUP(B2598,INSUMOS_SINAPI_12_14!$A$2:$H$5049,4,0)</f>
        <v>L</v>
      </c>
      <c r="F2598" s="115">
        <v>17.05</v>
      </c>
      <c r="G2598" s="180">
        <f>VLOOKUP(B2598,INSUMOS_SINAPI_12_14!$A$2:$H$5049,6,0)</f>
        <v>17.05</v>
      </c>
      <c r="H2598" s="113">
        <v>0.24</v>
      </c>
      <c r="I2598" s="115">
        <v>4.09</v>
      </c>
      <c r="J2598" s="180">
        <f t="shared" ref="J2598" si="45">H2598*G2598</f>
        <v>4.0919999999999996</v>
      </c>
    </row>
    <row r="2599" spans="1:11">
      <c r="B2599"/>
      <c r="C2599"/>
      <c r="D2599"/>
      <c r="E2599"/>
      <c r="F2599"/>
      <c r="G2599"/>
      <c r="H2599"/>
      <c r="I2599"/>
    </row>
    <row r="2600" spans="1:11">
      <c r="B2600"/>
      <c r="C2600"/>
      <c r="D2600"/>
      <c r="E2600"/>
      <c r="F2600"/>
      <c r="G2600"/>
      <c r="H2600"/>
      <c r="I2600"/>
    </row>
    <row r="2601" spans="1:11" hidden="1">
      <c r="A2601" s="111" t="e">
        <f>COUNTIF(#REF!,'CPU (2)'!B2601)</f>
        <v>#REF!</v>
      </c>
      <c r="B2601" t="s">
        <v>3332</v>
      </c>
      <c r="C2601" t="s">
        <v>3333</v>
      </c>
      <c r="D2601" t="s">
        <v>553</v>
      </c>
      <c r="E2601" t="s">
        <v>492</v>
      </c>
      <c r="F2601">
        <v>9.07</v>
      </c>
      <c r="G2601">
        <v>8.3800000000000008</v>
      </c>
      <c r="H2601" t="s">
        <v>493</v>
      </c>
      <c r="I2601">
        <v>41974</v>
      </c>
    </row>
    <row r="2602" spans="1:11" hidden="1">
      <c r="A2602" s="111" t="e">
        <f>COUNTIF(#REF!,'CPU (2)'!B2602)</f>
        <v>#REF!</v>
      </c>
      <c r="B2602" t="s">
        <v>3334</v>
      </c>
      <c r="C2602" t="s">
        <v>3335</v>
      </c>
      <c r="D2602" t="s">
        <v>553</v>
      </c>
      <c r="E2602" t="s">
        <v>492</v>
      </c>
      <c r="F2602">
        <v>6.77</v>
      </c>
      <c r="G2602">
        <v>6.6</v>
      </c>
      <c r="H2602" t="s">
        <v>493</v>
      </c>
      <c r="I2602">
        <v>41974</v>
      </c>
    </row>
    <row r="2603" spans="1:11" hidden="1">
      <c r="A2603" s="111" t="e">
        <f>COUNTIF(#REF!,'CPU (2)'!B2603)</f>
        <v>#REF!</v>
      </c>
      <c r="B2603">
        <v>84660</v>
      </c>
      <c r="C2603" t="s">
        <v>3336</v>
      </c>
      <c r="D2603" t="s">
        <v>553</v>
      </c>
      <c r="E2603" t="s">
        <v>492</v>
      </c>
      <c r="F2603">
        <v>4.8099999999999996</v>
      </c>
      <c r="G2603">
        <v>4.6399999999999997</v>
      </c>
      <c r="H2603" t="s">
        <v>493</v>
      </c>
      <c r="I2603">
        <v>41974</v>
      </c>
    </row>
    <row r="2604" spans="1:11" hidden="1">
      <c r="A2604" s="111" t="e">
        <f>COUNTIF(#REF!,'CPU (2)'!B2604)</f>
        <v>#REF!</v>
      </c>
      <c r="B2604">
        <v>84657</v>
      </c>
      <c r="C2604" t="s">
        <v>3337</v>
      </c>
      <c r="D2604" t="s">
        <v>553</v>
      </c>
      <c r="E2604" t="s">
        <v>492</v>
      </c>
      <c r="F2604">
        <v>7.59</v>
      </c>
      <c r="G2604">
        <v>7.25</v>
      </c>
      <c r="H2604" t="s">
        <v>493</v>
      </c>
      <c r="I2604">
        <v>41974</v>
      </c>
    </row>
    <row r="2605" spans="1:11" ht="12" hidden="1" customHeight="1">
      <c r="A2605" s="111" t="e">
        <f>COUNTIF(#REF!,'CPU (2)'!B2605)</f>
        <v>#REF!</v>
      </c>
      <c r="B2605">
        <v>83482</v>
      </c>
      <c r="C2605" t="s">
        <v>3338</v>
      </c>
      <c r="D2605" t="s">
        <v>273</v>
      </c>
      <c r="E2605" t="s">
        <v>6</v>
      </c>
      <c r="F2605">
        <v>10.119999999999999</v>
      </c>
      <c r="G2605">
        <v>9.81</v>
      </c>
      <c r="H2605" t="s">
        <v>493</v>
      </c>
      <c r="I2605">
        <v>41974</v>
      </c>
    </row>
    <row r="2606" spans="1:11" ht="12" hidden="1" customHeight="1">
      <c r="A2606" s="111" t="e">
        <f>COUNTIF(#REF!,'CPU (2)'!B2606)</f>
        <v>#REF!</v>
      </c>
      <c r="B2606">
        <v>83493</v>
      </c>
      <c r="C2606" t="s">
        <v>3339</v>
      </c>
      <c r="D2606" t="s">
        <v>273</v>
      </c>
      <c r="E2606" t="s">
        <v>6</v>
      </c>
      <c r="F2606">
        <v>12.15</v>
      </c>
      <c r="G2606">
        <v>11.84</v>
      </c>
      <c r="H2606" t="s">
        <v>493</v>
      </c>
      <c r="I2606">
        <v>41974</v>
      </c>
    </row>
    <row r="2607" spans="1:11" hidden="1">
      <c r="A2607" s="111" t="e">
        <f>COUNTIF(#REF!,'CPU (2)'!B2607)</f>
        <v>#REF!</v>
      </c>
      <c r="B2607">
        <v>72327</v>
      </c>
      <c r="C2607" t="s">
        <v>3340</v>
      </c>
      <c r="D2607" t="s">
        <v>273</v>
      </c>
      <c r="E2607" t="s">
        <v>6</v>
      </c>
      <c r="F2607">
        <v>3.65</v>
      </c>
      <c r="G2607">
        <v>3.34</v>
      </c>
      <c r="H2607" t="s">
        <v>493</v>
      </c>
      <c r="I2607">
        <v>41974</v>
      </c>
    </row>
    <row r="2608" spans="1:11" hidden="1">
      <c r="A2608" s="111" t="e">
        <f>COUNTIF(#REF!,'CPU (2)'!B2608)</f>
        <v>#REF!</v>
      </c>
      <c r="B2608">
        <v>72328</v>
      </c>
      <c r="C2608" t="s">
        <v>3341</v>
      </c>
      <c r="D2608" t="s">
        <v>273</v>
      </c>
      <c r="E2608" t="s">
        <v>6</v>
      </c>
      <c r="F2608">
        <v>3.82</v>
      </c>
      <c r="G2608">
        <v>3.51</v>
      </c>
      <c r="H2608" t="s">
        <v>493</v>
      </c>
      <c r="I2608">
        <v>41974</v>
      </c>
    </row>
    <row r="2609" spans="1:9" ht="12" hidden="1" customHeight="1">
      <c r="A2609" s="111" t="e">
        <f>COUNTIF(#REF!,'CPU (2)'!B2609)</f>
        <v>#REF!</v>
      </c>
      <c r="B2609">
        <v>72330</v>
      </c>
      <c r="C2609" t="s">
        <v>3342</v>
      </c>
      <c r="D2609" t="s">
        <v>273</v>
      </c>
      <c r="E2609" t="s">
        <v>6</v>
      </c>
      <c r="F2609">
        <v>12.15</v>
      </c>
      <c r="G2609">
        <v>11.84</v>
      </c>
      <c r="H2609" t="s">
        <v>493</v>
      </c>
      <c r="I2609">
        <v>41974</v>
      </c>
    </row>
    <row r="2610" spans="1:9" hidden="1">
      <c r="A2610" s="111" t="e">
        <f>COUNTIF(#REF!,'CPU (2)'!B2610)</f>
        <v>#REF!</v>
      </c>
      <c r="B2610" t="s">
        <v>3343</v>
      </c>
      <c r="C2610" t="s">
        <v>3344</v>
      </c>
      <c r="D2610" t="s">
        <v>632</v>
      </c>
      <c r="E2610" t="s">
        <v>519</v>
      </c>
      <c r="F2610">
        <v>460.98</v>
      </c>
      <c r="G2610">
        <v>453.26</v>
      </c>
      <c r="H2610" t="s">
        <v>493</v>
      </c>
      <c r="I2610">
        <v>41974</v>
      </c>
    </row>
    <row r="2611" spans="1:9" hidden="1">
      <c r="A2611" s="111" t="e">
        <f>COUNTIF(#REF!,'CPU (2)'!B2611)</f>
        <v>#REF!</v>
      </c>
      <c r="B2611">
        <v>73666</v>
      </c>
      <c r="C2611" t="s">
        <v>3345</v>
      </c>
      <c r="D2611" t="s">
        <v>632</v>
      </c>
      <c r="E2611" t="s">
        <v>519</v>
      </c>
      <c r="F2611">
        <v>411.84</v>
      </c>
      <c r="G2611">
        <v>404.12</v>
      </c>
      <c r="H2611" t="s">
        <v>493</v>
      </c>
      <c r="I2611">
        <v>41974</v>
      </c>
    </row>
    <row r="2612" spans="1:9" hidden="1">
      <c r="A2612" s="111" t="e">
        <f>COUNTIF(#REF!,'CPU (2)'!B2612)</f>
        <v>#REF!</v>
      </c>
      <c r="B2612" t="s">
        <v>3346</v>
      </c>
      <c r="C2612" t="s">
        <v>3347</v>
      </c>
      <c r="D2612" t="s">
        <v>632</v>
      </c>
      <c r="E2612" t="s">
        <v>492</v>
      </c>
      <c r="F2612">
        <v>151.56</v>
      </c>
      <c r="G2612">
        <v>148.47999999999999</v>
      </c>
      <c r="H2612" t="s">
        <v>493</v>
      </c>
      <c r="I2612">
        <v>41974</v>
      </c>
    </row>
    <row r="2613" spans="1:9" hidden="1">
      <c r="A2613" s="111" t="e">
        <f>COUNTIF(#REF!,'CPU (2)'!B2613)</f>
        <v>#REF!</v>
      </c>
      <c r="B2613" t="s">
        <v>3348</v>
      </c>
      <c r="C2613" t="s">
        <v>3349</v>
      </c>
      <c r="D2613" t="s">
        <v>632</v>
      </c>
      <c r="E2613" t="s">
        <v>492</v>
      </c>
      <c r="F2613">
        <v>152.47999999999999</v>
      </c>
      <c r="G2613">
        <v>149.94</v>
      </c>
      <c r="H2613" t="s">
        <v>493</v>
      </c>
      <c r="I2613">
        <v>41974</v>
      </c>
    </row>
    <row r="2614" spans="1:9" hidden="1">
      <c r="A2614" s="111" t="e">
        <f>COUNTIF(#REF!,'CPU (2)'!B2614)</f>
        <v>#REF!</v>
      </c>
      <c r="B2614" t="s">
        <v>3350</v>
      </c>
      <c r="C2614" t="s">
        <v>3351</v>
      </c>
      <c r="D2614" t="s">
        <v>632</v>
      </c>
      <c r="E2614" t="s">
        <v>492</v>
      </c>
      <c r="F2614">
        <v>159.69</v>
      </c>
      <c r="G2614">
        <v>157.41</v>
      </c>
      <c r="H2614" t="s">
        <v>493</v>
      </c>
      <c r="I2614">
        <v>41974</v>
      </c>
    </row>
    <row r="2615" spans="1:9" hidden="1">
      <c r="A2615" s="111" t="e">
        <f>COUNTIF(#REF!,'CPU (2)'!B2615)</f>
        <v>#REF!</v>
      </c>
      <c r="B2615">
        <v>85253</v>
      </c>
      <c r="C2615" t="s">
        <v>3352</v>
      </c>
      <c r="D2615" t="s">
        <v>245</v>
      </c>
      <c r="E2615" t="s">
        <v>492</v>
      </c>
      <c r="F2615">
        <v>171.69</v>
      </c>
      <c r="G2615">
        <v>157.01</v>
      </c>
      <c r="H2615" t="s">
        <v>493</v>
      </c>
      <c r="I2615">
        <v>41974</v>
      </c>
    </row>
    <row r="2616" spans="1:9" hidden="1">
      <c r="A2616" s="111" t="e">
        <f>COUNTIF(#REF!,'CPU (2)'!B2616)</f>
        <v>#REF!</v>
      </c>
      <c r="B2616" t="s">
        <v>3353</v>
      </c>
      <c r="C2616" t="s">
        <v>3354</v>
      </c>
      <c r="D2616" t="s">
        <v>245</v>
      </c>
      <c r="E2616" t="s">
        <v>492</v>
      </c>
      <c r="F2616">
        <v>201.94</v>
      </c>
      <c r="G2616">
        <v>187.27</v>
      </c>
      <c r="H2616" t="s">
        <v>493</v>
      </c>
      <c r="I2616">
        <v>41974</v>
      </c>
    </row>
    <row r="2617" spans="1:9" hidden="1">
      <c r="A2617" s="111" t="e">
        <f>COUNTIF(#REF!,'CPU (2)'!B2617)</f>
        <v>#REF!</v>
      </c>
      <c r="B2617">
        <v>88269</v>
      </c>
      <c r="C2617" t="s">
        <v>3355</v>
      </c>
      <c r="D2617" t="s">
        <v>246</v>
      </c>
      <c r="E2617" t="s">
        <v>231</v>
      </c>
      <c r="F2617">
        <v>13.98</v>
      </c>
      <c r="G2617">
        <v>12.61</v>
      </c>
      <c r="H2617" t="s">
        <v>493</v>
      </c>
      <c r="I2617">
        <v>41974</v>
      </c>
    </row>
    <row r="2618" spans="1:9" hidden="1">
      <c r="A2618" s="111" t="e">
        <f>COUNTIF(#REF!,'CPU (2)'!B2618)</f>
        <v>#REF!</v>
      </c>
      <c r="B2618">
        <v>5690</v>
      </c>
      <c r="C2618" t="s">
        <v>3356</v>
      </c>
      <c r="D2618" t="s">
        <v>248</v>
      </c>
      <c r="E2618" t="s">
        <v>254</v>
      </c>
      <c r="F2618">
        <v>2.71</v>
      </c>
      <c r="G2618">
        <v>2.7</v>
      </c>
      <c r="H2618" t="s">
        <v>493</v>
      </c>
      <c r="I2618">
        <v>41974</v>
      </c>
    </row>
    <row r="2619" spans="1:9" hidden="1">
      <c r="A2619" s="111" t="e">
        <f>COUNTIF(#REF!,'CPU (2)'!B2619)</f>
        <v>#REF!</v>
      </c>
      <c r="B2619">
        <v>88855</v>
      </c>
      <c r="C2619" t="s">
        <v>3357</v>
      </c>
      <c r="D2619" t="s">
        <v>248</v>
      </c>
      <c r="E2619" t="s">
        <v>231</v>
      </c>
      <c r="F2619">
        <v>2.0099999999999998</v>
      </c>
      <c r="G2619">
        <v>2</v>
      </c>
      <c r="H2619" t="s">
        <v>493</v>
      </c>
      <c r="I2619">
        <v>41974</v>
      </c>
    </row>
    <row r="2620" spans="1:9" hidden="1">
      <c r="A2620" s="111" t="e">
        <f>COUNTIF(#REF!,'CPU (2)'!B2620)</f>
        <v>#REF!</v>
      </c>
      <c r="B2620">
        <v>88856</v>
      </c>
      <c r="C2620" t="s">
        <v>3358</v>
      </c>
      <c r="D2620" t="s">
        <v>248</v>
      </c>
      <c r="E2620" t="s">
        <v>231</v>
      </c>
      <c r="F2620">
        <v>0.7</v>
      </c>
      <c r="G2620">
        <v>0.69</v>
      </c>
      <c r="H2620" t="s">
        <v>493</v>
      </c>
      <c r="I2620">
        <v>41974</v>
      </c>
    </row>
    <row r="2621" spans="1:9" hidden="1">
      <c r="A2621" s="111" t="e">
        <f>COUNTIF(#REF!,'CPU (2)'!B2621)</f>
        <v>#REF!</v>
      </c>
      <c r="B2621">
        <v>5658</v>
      </c>
      <c r="C2621" t="s">
        <v>3359</v>
      </c>
      <c r="D2621" t="s">
        <v>248</v>
      </c>
      <c r="E2621" t="s">
        <v>231</v>
      </c>
      <c r="F2621">
        <v>1.58</v>
      </c>
      <c r="G2621">
        <v>1.58</v>
      </c>
      <c r="H2621" t="s">
        <v>493</v>
      </c>
      <c r="I2621">
        <v>41974</v>
      </c>
    </row>
    <row r="2622" spans="1:9" hidden="1">
      <c r="A2622" s="111" t="e">
        <f>COUNTIF(#REF!,'CPU (2)'!B2622)</f>
        <v>#REF!</v>
      </c>
      <c r="B2622">
        <v>5689</v>
      </c>
      <c r="C2622" t="s">
        <v>3360</v>
      </c>
      <c r="D2622" t="s">
        <v>248</v>
      </c>
      <c r="E2622" t="s">
        <v>249</v>
      </c>
      <c r="F2622">
        <v>4.29</v>
      </c>
      <c r="G2622">
        <v>4.28</v>
      </c>
      <c r="H2622" t="s">
        <v>493</v>
      </c>
      <c r="I2622">
        <v>41974</v>
      </c>
    </row>
    <row r="2623" spans="1:9" hidden="1">
      <c r="A2623" s="111" t="e">
        <f>COUNTIF(#REF!,'CPU (2)'!B2623)</f>
        <v>#REF!</v>
      </c>
      <c r="B2623">
        <v>5923</v>
      </c>
      <c r="C2623" t="s">
        <v>3361</v>
      </c>
      <c r="D2623" t="s">
        <v>248</v>
      </c>
      <c r="E2623" t="s">
        <v>254</v>
      </c>
      <c r="F2623">
        <v>2.12</v>
      </c>
      <c r="G2623">
        <v>2.12</v>
      </c>
      <c r="H2623" t="s">
        <v>493</v>
      </c>
      <c r="I2623">
        <v>41974</v>
      </c>
    </row>
    <row r="2624" spans="1:9" hidden="1">
      <c r="A2624" s="111" t="e">
        <f>COUNTIF(#REF!,'CPU (2)'!B2624)</f>
        <v>#REF!</v>
      </c>
      <c r="B2624">
        <v>5921</v>
      </c>
      <c r="C2624" t="s">
        <v>3362</v>
      </c>
      <c r="D2624" t="s">
        <v>248</v>
      </c>
      <c r="E2624" t="s">
        <v>249</v>
      </c>
      <c r="F2624">
        <v>3.36</v>
      </c>
      <c r="G2624">
        <v>3.36</v>
      </c>
      <c r="H2624" t="s">
        <v>493</v>
      </c>
      <c r="I2624">
        <v>41974</v>
      </c>
    </row>
    <row r="2625" spans="1:9" hidden="1">
      <c r="A2625" s="111" t="e">
        <f>COUNTIF(#REF!,'CPU (2)'!B2625)</f>
        <v>#REF!</v>
      </c>
      <c r="B2625">
        <v>53840</v>
      </c>
      <c r="C2625" t="s">
        <v>3363</v>
      </c>
      <c r="D2625" t="s">
        <v>248</v>
      </c>
      <c r="E2625" t="s">
        <v>231</v>
      </c>
      <c r="F2625">
        <v>1.57</v>
      </c>
      <c r="G2625">
        <v>1.57</v>
      </c>
      <c r="H2625" t="s">
        <v>493</v>
      </c>
      <c r="I2625">
        <v>41974</v>
      </c>
    </row>
    <row r="2626" spans="1:9" hidden="1">
      <c r="A2626" s="111" t="e">
        <f>COUNTIF(#REF!,'CPU (2)'!B2626)</f>
        <v>#REF!</v>
      </c>
      <c r="B2626">
        <v>87026</v>
      </c>
      <c r="C2626" t="s">
        <v>3364</v>
      </c>
      <c r="D2626" t="s">
        <v>248</v>
      </c>
      <c r="E2626" t="s">
        <v>231</v>
      </c>
      <c r="F2626">
        <v>0.55000000000000004</v>
      </c>
      <c r="G2626">
        <v>0.54</v>
      </c>
      <c r="H2626" t="s">
        <v>493</v>
      </c>
      <c r="I2626">
        <v>41974</v>
      </c>
    </row>
    <row r="2627" spans="1:9" hidden="1">
      <c r="A2627" s="111" t="e">
        <f>COUNTIF(#REF!,'CPU (2)'!B2627)</f>
        <v>#REF!</v>
      </c>
      <c r="B2627">
        <v>53841</v>
      </c>
      <c r="C2627" t="s">
        <v>3365</v>
      </c>
      <c r="D2627" t="s">
        <v>248</v>
      </c>
      <c r="E2627" t="s">
        <v>231</v>
      </c>
      <c r="F2627">
        <v>1.24</v>
      </c>
      <c r="G2627">
        <v>1.24</v>
      </c>
      <c r="H2627" t="s">
        <v>493</v>
      </c>
      <c r="I2627">
        <v>41974</v>
      </c>
    </row>
    <row r="2628" spans="1:9" ht="12" hidden="1" customHeight="1">
      <c r="A2628" s="111" t="e">
        <f>COUNTIF(#REF!,'CPU (2)'!B2628)</f>
        <v>#REF!</v>
      </c>
      <c r="B2628" t="s">
        <v>3366</v>
      </c>
      <c r="C2628" t="s">
        <v>3367</v>
      </c>
      <c r="D2628" t="s">
        <v>604</v>
      </c>
      <c r="E2628" t="s">
        <v>492</v>
      </c>
      <c r="F2628">
        <v>219.51</v>
      </c>
      <c r="G2628">
        <v>215.47</v>
      </c>
      <c r="H2628" t="s">
        <v>493</v>
      </c>
      <c r="I2628">
        <v>41974</v>
      </c>
    </row>
    <row r="2629" spans="1:9" ht="12" hidden="1" customHeight="1">
      <c r="A2629" s="111" t="e">
        <f>COUNTIF(#REF!,'CPU (2)'!B2629)</f>
        <v>#REF!</v>
      </c>
      <c r="B2629" t="s">
        <v>3368</v>
      </c>
      <c r="C2629" t="s">
        <v>3369</v>
      </c>
      <c r="D2629" t="s">
        <v>276</v>
      </c>
      <c r="E2629" t="s">
        <v>6</v>
      </c>
      <c r="F2629">
        <v>67.69</v>
      </c>
      <c r="G2629">
        <v>64.599999999999994</v>
      </c>
      <c r="H2629" t="s">
        <v>493</v>
      </c>
      <c r="I2629">
        <v>41974</v>
      </c>
    </row>
    <row r="2630" spans="1:9" ht="12" hidden="1" customHeight="1">
      <c r="A2630" s="111" t="e">
        <f>COUNTIF(#REF!,'CPU (2)'!B2630)</f>
        <v>#REF!</v>
      </c>
      <c r="B2630">
        <v>84005</v>
      </c>
      <c r="C2630" t="s">
        <v>3370</v>
      </c>
      <c r="D2630" t="s">
        <v>542</v>
      </c>
      <c r="E2630" t="s">
        <v>492</v>
      </c>
      <c r="F2630">
        <v>25.39</v>
      </c>
      <c r="G2630">
        <v>24.4</v>
      </c>
      <c r="H2630" t="s">
        <v>493</v>
      </c>
      <c r="I2630">
        <v>41974</v>
      </c>
    </row>
    <row r="2631" spans="1:9" ht="12" hidden="1" customHeight="1">
      <c r="A2631" s="111" t="e">
        <f>COUNTIF(#REF!,'CPU (2)'!B2631)</f>
        <v>#REF!</v>
      </c>
      <c r="B2631">
        <v>85096</v>
      </c>
      <c r="C2631" t="s">
        <v>3371</v>
      </c>
      <c r="D2631" t="s">
        <v>604</v>
      </c>
      <c r="E2631" t="s">
        <v>492</v>
      </c>
      <c r="F2631">
        <v>344.91</v>
      </c>
      <c r="G2631">
        <v>341.87</v>
      </c>
      <c r="H2631" t="s">
        <v>493</v>
      </c>
      <c r="I2631">
        <v>41974</v>
      </c>
    </row>
    <row r="2632" spans="1:9" ht="12" hidden="1" customHeight="1">
      <c r="A2632" s="111" t="e">
        <f>COUNTIF(#REF!,'CPU (2)'!B2632)</f>
        <v>#REF!</v>
      </c>
      <c r="B2632" t="s">
        <v>3372</v>
      </c>
      <c r="C2632" t="s">
        <v>3373</v>
      </c>
      <c r="D2632" t="s">
        <v>604</v>
      </c>
      <c r="E2632" t="s">
        <v>207</v>
      </c>
      <c r="F2632">
        <v>156.81</v>
      </c>
      <c r="G2632">
        <v>153.79</v>
      </c>
      <c r="H2632" t="s">
        <v>493</v>
      </c>
      <c r="I2632">
        <v>41974</v>
      </c>
    </row>
    <row r="2633" spans="1:9" ht="12" hidden="1" customHeight="1">
      <c r="A2633" s="111" t="e">
        <f>COUNTIF(#REF!,'CPU (2)'!B2633)</f>
        <v>#REF!</v>
      </c>
      <c r="B2633" t="s">
        <v>3374</v>
      </c>
      <c r="C2633" t="s">
        <v>3375</v>
      </c>
      <c r="D2633" t="s">
        <v>604</v>
      </c>
      <c r="E2633" t="s">
        <v>207</v>
      </c>
      <c r="F2633">
        <v>341.77</v>
      </c>
      <c r="G2633">
        <v>338.8</v>
      </c>
      <c r="H2633" t="s">
        <v>493</v>
      </c>
      <c r="I2633">
        <v>41974</v>
      </c>
    </row>
    <row r="2634" spans="1:9" ht="12" hidden="1" customHeight="1">
      <c r="A2634" s="111" t="e">
        <f>COUNTIF(#REF!,'CPU (2)'!B2634)</f>
        <v>#REF!</v>
      </c>
      <c r="B2634" t="s">
        <v>3376</v>
      </c>
      <c r="C2634" t="s">
        <v>3377</v>
      </c>
      <c r="D2634" t="s">
        <v>604</v>
      </c>
      <c r="E2634" t="s">
        <v>207</v>
      </c>
      <c r="F2634">
        <v>401.39</v>
      </c>
      <c r="G2634">
        <v>398.43</v>
      </c>
      <c r="H2634" t="s">
        <v>493</v>
      </c>
      <c r="I2634">
        <v>41974</v>
      </c>
    </row>
    <row r="2635" spans="1:9" hidden="1">
      <c r="A2635" s="111" t="e">
        <f>COUNTIF(#REF!,'CPU (2)'!B2635)</f>
        <v>#REF!</v>
      </c>
      <c r="B2635" t="s">
        <v>3378</v>
      </c>
      <c r="C2635" t="s">
        <v>3379</v>
      </c>
      <c r="D2635" t="s">
        <v>273</v>
      </c>
      <c r="E2635" t="s">
        <v>6</v>
      </c>
      <c r="F2635">
        <v>5.69</v>
      </c>
      <c r="G2635">
        <v>5.48</v>
      </c>
      <c r="H2635" t="s">
        <v>493</v>
      </c>
      <c r="I2635">
        <v>41974</v>
      </c>
    </row>
    <row r="2636" spans="1:9" hidden="1">
      <c r="A2636" s="111" t="e">
        <f>COUNTIF(#REF!,'CPU (2)'!B2636)</f>
        <v>#REF!</v>
      </c>
      <c r="B2636">
        <v>83626</v>
      </c>
      <c r="C2636" t="s">
        <v>3380</v>
      </c>
      <c r="D2636" t="s">
        <v>538</v>
      </c>
      <c r="E2636" t="s">
        <v>207</v>
      </c>
      <c r="F2636">
        <v>51.35</v>
      </c>
      <c r="G2636">
        <v>51.17</v>
      </c>
      <c r="H2636" t="s">
        <v>493</v>
      </c>
      <c r="I2636">
        <v>41974</v>
      </c>
    </row>
    <row r="2637" spans="1:9" hidden="1">
      <c r="A2637" s="111" t="e">
        <f>COUNTIF(#REF!,'CPU (2)'!B2637)</f>
        <v>#REF!</v>
      </c>
      <c r="B2637">
        <v>83624</v>
      </c>
      <c r="C2637" t="s">
        <v>3381</v>
      </c>
      <c r="D2637" t="s">
        <v>538</v>
      </c>
      <c r="E2637" t="s">
        <v>207</v>
      </c>
      <c r="F2637">
        <v>66.38</v>
      </c>
      <c r="G2637">
        <v>66.2</v>
      </c>
      <c r="H2637" t="s">
        <v>493</v>
      </c>
      <c r="I2637">
        <v>41974</v>
      </c>
    </row>
    <row r="2638" spans="1:9" hidden="1">
      <c r="A2638" s="111" t="e">
        <f>COUNTIF(#REF!,'CPU (2)'!B2638)</f>
        <v>#REF!</v>
      </c>
      <c r="B2638">
        <v>83623</v>
      </c>
      <c r="C2638" t="s">
        <v>3382</v>
      </c>
      <c r="D2638" t="s">
        <v>538</v>
      </c>
      <c r="E2638" t="s">
        <v>207</v>
      </c>
      <c r="F2638">
        <v>130.83000000000001</v>
      </c>
      <c r="G2638">
        <v>130.65</v>
      </c>
      <c r="H2638" t="s">
        <v>493</v>
      </c>
      <c r="I2638">
        <v>41974</v>
      </c>
    </row>
    <row r="2639" spans="1:9" hidden="1">
      <c r="A2639" s="111" t="e">
        <f>COUNTIF(#REF!,'CPU (2)'!B2639)</f>
        <v>#REF!</v>
      </c>
      <c r="B2639">
        <v>83622</v>
      </c>
      <c r="C2639" t="s">
        <v>3383</v>
      </c>
      <c r="D2639" t="s">
        <v>538</v>
      </c>
      <c r="E2639" t="s">
        <v>207</v>
      </c>
      <c r="F2639">
        <v>177.66</v>
      </c>
      <c r="G2639">
        <v>177.48</v>
      </c>
      <c r="H2639" t="s">
        <v>493</v>
      </c>
      <c r="I2639">
        <v>41974</v>
      </c>
    </row>
    <row r="2640" spans="1:9" hidden="1">
      <c r="A2640" s="111" t="e">
        <f>COUNTIF(#REF!,'CPU (2)'!B2640)</f>
        <v>#REF!</v>
      </c>
      <c r="B2640" t="s">
        <v>3384</v>
      </c>
      <c r="C2640" t="s">
        <v>3385</v>
      </c>
      <c r="D2640" t="s">
        <v>632</v>
      </c>
      <c r="E2640" t="s">
        <v>6</v>
      </c>
      <c r="F2640">
        <v>364.5</v>
      </c>
      <c r="G2640">
        <v>357.48</v>
      </c>
      <c r="H2640" t="s">
        <v>493</v>
      </c>
      <c r="I2640">
        <v>41974</v>
      </c>
    </row>
    <row r="2641" spans="1:9" hidden="1">
      <c r="A2641" s="111" t="e">
        <f>COUNTIF(#REF!,'CPU (2)'!B2641)</f>
        <v>#REF!</v>
      </c>
      <c r="B2641">
        <v>83716</v>
      </c>
      <c r="C2641" t="s">
        <v>3386</v>
      </c>
      <c r="D2641" t="s">
        <v>632</v>
      </c>
      <c r="E2641" t="s">
        <v>6</v>
      </c>
      <c r="F2641">
        <v>411.14</v>
      </c>
      <c r="G2641">
        <v>404.17</v>
      </c>
      <c r="H2641" t="s">
        <v>493</v>
      </c>
      <c r="I2641">
        <v>41974</v>
      </c>
    </row>
    <row r="2642" spans="1:9" hidden="1">
      <c r="A2642" s="111" t="e">
        <f>COUNTIF(#REF!,'CPU (2)'!B2642)</f>
        <v>#REF!</v>
      </c>
      <c r="B2642">
        <v>73395</v>
      </c>
      <c r="C2642" t="s">
        <v>3387</v>
      </c>
      <c r="D2642" t="s">
        <v>248</v>
      </c>
      <c r="E2642" t="s">
        <v>254</v>
      </c>
      <c r="F2642">
        <v>4.5999999999999996</v>
      </c>
      <c r="G2642">
        <v>4.59</v>
      </c>
      <c r="H2642" t="s">
        <v>493</v>
      </c>
      <c r="I2642">
        <v>41974</v>
      </c>
    </row>
    <row r="2643" spans="1:9" hidden="1">
      <c r="A2643" s="111" t="e">
        <f>COUNTIF(#REF!,'CPU (2)'!B2643)</f>
        <v>#REF!</v>
      </c>
      <c r="B2643">
        <v>73417</v>
      </c>
      <c r="C2643" t="s">
        <v>3388</v>
      </c>
      <c r="D2643" t="s">
        <v>248</v>
      </c>
      <c r="E2643" t="s">
        <v>249</v>
      </c>
      <c r="F2643">
        <v>96.94</v>
      </c>
      <c r="G2643">
        <v>96.94</v>
      </c>
      <c r="H2643" t="s">
        <v>493</v>
      </c>
      <c r="I2643">
        <v>41974</v>
      </c>
    </row>
    <row r="2644" spans="1:9" hidden="1">
      <c r="A2644" s="111" t="e">
        <f>COUNTIF(#REF!,'CPU (2)'!B2644)</f>
        <v>#REF!</v>
      </c>
      <c r="B2644" t="s">
        <v>3389</v>
      </c>
      <c r="C2644" t="s">
        <v>3390</v>
      </c>
      <c r="D2644" t="s">
        <v>273</v>
      </c>
      <c r="E2644" t="s">
        <v>231</v>
      </c>
      <c r="F2644">
        <v>5.41</v>
      </c>
      <c r="G2644">
        <v>5.41</v>
      </c>
      <c r="H2644" t="s">
        <v>493</v>
      </c>
      <c r="I2644">
        <v>41974</v>
      </c>
    </row>
    <row r="2645" spans="1:9" hidden="1">
      <c r="A2645" s="111" t="e">
        <f>COUNTIF(#REF!,'CPU (2)'!B2645)</f>
        <v>#REF!</v>
      </c>
      <c r="B2645" t="s">
        <v>3391</v>
      </c>
      <c r="C2645" t="s">
        <v>3392</v>
      </c>
      <c r="D2645" t="s">
        <v>273</v>
      </c>
      <c r="E2645" t="s">
        <v>231</v>
      </c>
      <c r="F2645">
        <v>2.04</v>
      </c>
      <c r="G2645">
        <v>2.0299999999999998</v>
      </c>
      <c r="H2645" t="s">
        <v>493</v>
      </c>
      <c r="I2645">
        <v>41974</v>
      </c>
    </row>
    <row r="2646" spans="1:9" hidden="1">
      <c r="A2646" s="111" t="e">
        <f>COUNTIF(#REF!,'CPU (2)'!B2646)</f>
        <v>#REF!</v>
      </c>
      <c r="B2646" t="s">
        <v>3393</v>
      </c>
      <c r="C2646" t="s">
        <v>3394</v>
      </c>
      <c r="D2646" t="s">
        <v>273</v>
      </c>
      <c r="E2646" t="s">
        <v>231</v>
      </c>
      <c r="F2646">
        <v>2.71</v>
      </c>
      <c r="G2646">
        <v>2.7</v>
      </c>
      <c r="H2646" t="s">
        <v>493</v>
      </c>
      <c r="I2646">
        <v>41974</v>
      </c>
    </row>
    <row r="2647" spans="1:9" hidden="1">
      <c r="A2647" s="111" t="e">
        <f>COUNTIF(#REF!,'CPU (2)'!B2647)</f>
        <v>#REF!</v>
      </c>
      <c r="B2647" t="s">
        <v>3395</v>
      </c>
      <c r="C2647" t="s">
        <v>3396</v>
      </c>
      <c r="D2647" t="s">
        <v>273</v>
      </c>
      <c r="E2647" t="s">
        <v>231</v>
      </c>
      <c r="F2647">
        <v>84.67</v>
      </c>
      <c r="G2647">
        <v>84.67</v>
      </c>
      <c r="H2647" t="s">
        <v>493</v>
      </c>
      <c r="I2647">
        <v>41974</v>
      </c>
    </row>
    <row r="2648" spans="1:9" hidden="1">
      <c r="A2648" s="111" t="e">
        <f>COUNTIF(#REF!,'CPU (2)'!B2648)</f>
        <v>#REF!</v>
      </c>
      <c r="B2648" t="s">
        <v>3397</v>
      </c>
      <c r="C2648" t="s">
        <v>3398</v>
      </c>
      <c r="D2648" t="s">
        <v>273</v>
      </c>
      <c r="E2648" t="s">
        <v>249</v>
      </c>
      <c r="F2648">
        <v>94.83</v>
      </c>
      <c r="G2648">
        <v>94.83</v>
      </c>
      <c r="H2648" t="s">
        <v>493</v>
      </c>
      <c r="I2648">
        <v>41974</v>
      </c>
    </row>
    <row r="2649" spans="1:9" hidden="1">
      <c r="A2649" s="111" t="e">
        <f>COUNTIF(#REF!,'CPU (2)'!B2649)</f>
        <v>#REF!</v>
      </c>
      <c r="B2649" t="s">
        <v>3399</v>
      </c>
      <c r="C2649" t="s">
        <v>3400</v>
      </c>
      <c r="D2649" t="s">
        <v>273</v>
      </c>
      <c r="E2649" t="s">
        <v>231</v>
      </c>
      <c r="F2649">
        <v>2.68</v>
      </c>
      <c r="G2649">
        <v>2.68</v>
      </c>
      <c r="H2649" t="s">
        <v>493</v>
      </c>
      <c r="I2649">
        <v>41974</v>
      </c>
    </row>
    <row r="2650" spans="1:9" hidden="1">
      <c r="A2650" s="111" t="e">
        <f>COUNTIF(#REF!,'CPU (2)'!B2650)</f>
        <v>#REF!</v>
      </c>
      <c r="B2650" t="s">
        <v>3401</v>
      </c>
      <c r="C2650" t="s">
        <v>3402</v>
      </c>
      <c r="D2650" t="s">
        <v>273</v>
      </c>
      <c r="E2650" t="s">
        <v>231</v>
      </c>
      <c r="F2650">
        <v>0.95</v>
      </c>
      <c r="G2650">
        <v>0.94</v>
      </c>
      <c r="H2650" t="s">
        <v>493</v>
      </c>
      <c r="I2650">
        <v>41974</v>
      </c>
    </row>
    <row r="2651" spans="1:9" hidden="1">
      <c r="A2651" s="111" t="e">
        <f>COUNTIF(#REF!,'CPU (2)'!B2651)</f>
        <v>#REF!</v>
      </c>
      <c r="B2651" t="s">
        <v>3403</v>
      </c>
      <c r="C2651" t="s">
        <v>3404</v>
      </c>
      <c r="D2651" t="s">
        <v>273</v>
      </c>
      <c r="E2651" t="s">
        <v>231</v>
      </c>
      <c r="F2651">
        <v>27.72</v>
      </c>
      <c r="G2651">
        <v>27.72</v>
      </c>
      <c r="H2651" t="s">
        <v>493</v>
      </c>
      <c r="I2651">
        <v>41974</v>
      </c>
    </row>
    <row r="2652" spans="1:9" hidden="1">
      <c r="A2652" s="111" t="e">
        <f>COUNTIF(#REF!,'CPU (2)'!B2652)</f>
        <v>#REF!</v>
      </c>
      <c r="B2652" t="s">
        <v>3405</v>
      </c>
      <c r="C2652" t="s">
        <v>3406</v>
      </c>
      <c r="D2652" t="s">
        <v>273</v>
      </c>
      <c r="E2652" t="s">
        <v>249</v>
      </c>
      <c r="F2652">
        <v>31.35</v>
      </c>
      <c r="G2652">
        <v>31.35</v>
      </c>
      <c r="H2652" t="s">
        <v>493</v>
      </c>
      <c r="I2652">
        <v>41974</v>
      </c>
    </row>
    <row r="2653" spans="1:9" hidden="1">
      <c r="A2653" s="111" t="e">
        <f>COUNTIF(#REF!,'CPU (2)'!B2653)</f>
        <v>#REF!</v>
      </c>
      <c r="B2653">
        <v>73333</v>
      </c>
      <c r="C2653" t="s">
        <v>3407</v>
      </c>
      <c r="D2653" t="s">
        <v>248</v>
      </c>
      <c r="E2653" t="s">
        <v>231</v>
      </c>
      <c r="F2653">
        <v>0.63</v>
      </c>
      <c r="G2653">
        <v>0.62</v>
      </c>
      <c r="H2653" t="s">
        <v>493</v>
      </c>
      <c r="I2653">
        <v>41974</v>
      </c>
    </row>
    <row r="2654" spans="1:9" hidden="1">
      <c r="A2654" s="111" t="e">
        <f>COUNTIF(#REF!,'CPU (2)'!B2654)</f>
        <v>#REF!</v>
      </c>
      <c r="B2654">
        <v>73387</v>
      </c>
      <c r="C2654" t="s">
        <v>3408</v>
      </c>
      <c r="D2654" t="s">
        <v>248</v>
      </c>
      <c r="E2654" t="s">
        <v>231</v>
      </c>
      <c r="F2654">
        <v>5.72</v>
      </c>
      <c r="G2654">
        <v>5.71</v>
      </c>
      <c r="H2654" t="s">
        <v>493</v>
      </c>
      <c r="I2654">
        <v>41974</v>
      </c>
    </row>
    <row r="2655" spans="1:9" hidden="1">
      <c r="A2655" s="111" t="e">
        <f>COUNTIF(#REF!,'CPU (2)'!B2655)</f>
        <v>#REF!</v>
      </c>
      <c r="B2655">
        <v>73709</v>
      </c>
      <c r="C2655" t="s">
        <v>3409</v>
      </c>
      <c r="D2655" t="s">
        <v>248</v>
      </c>
      <c r="E2655" t="s">
        <v>231</v>
      </c>
      <c r="F2655">
        <v>6.02</v>
      </c>
      <c r="G2655">
        <v>6.02</v>
      </c>
      <c r="H2655" t="s">
        <v>493</v>
      </c>
      <c r="I2655">
        <v>41974</v>
      </c>
    </row>
    <row r="2656" spans="1:9" hidden="1">
      <c r="A2656" s="111" t="e">
        <f>COUNTIF(#REF!,'CPU (2)'!B2656)</f>
        <v>#REF!</v>
      </c>
      <c r="B2656">
        <v>73344</v>
      </c>
      <c r="C2656" t="s">
        <v>3410</v>
      </c>
      <c r="D2656" t="s">
        <v>248</v>
      </c>
      <c r="E2656" t="s">
        <v>231</v>
      </c>
      <c r="F2656">
        <v>106.74</v>
      </c>
      <c r="G2656">
        <v>106.73</v>
      </c>
      <c r="H2656" t="s">
        <v>493</v>
      </c>
      <c r="I2656">
        <v>41974</v>
      </c>
    </row>
    <row r="2657" spans="1:9" hidden="1">
      <c r="A2657" s="111" t="e">
        <f>COUNTIF(#REF!,'CPU (2)'!B2657)</f>
        <v>#REF!</v>
      </c>
      <c r="B2657">
        <v>73601</v>
      </c>
      <c r="C2657" t="s">
        <v>3411</v>
      </c>
      <c r="D2657" t="s">
        <v>248</v>
      </c>
      <c r="E2657" t="s">
        <v>231</v>
      </c>
      <c r="F2657">
        <v>4.0599999999999996</v>
      </c>
      <c r="G2657">
        <v>4.05</v>
      </c>
      <c r="H2657" t="s">
        <v>493</v>
      </c>
      <c r="I2657">
        <v>41974</v>
      </c>
    </row>
    <row r="2658" spans="1:9" hidden="1">
      <c r="A2658" s="111" t="e">
        <f>COUNTIF(#REF!,'CPU (2)'!B2658)</f>
        <v>#REF!</v>
      </c>
      <c r="B2658">
        <v>73321</v>
      </c>
      <c r="C2658" t="s">
        <v>3412</v>
      </c>
      <c r="D2658" t="s">
        <v>248</v>
      </c>
      <c r="E2658" t="s">
        <v>231</v>
      </c>
      <c r="F2658">
        <v>51.24</v>
      </c>
      <c r="G2658">
        <v>51.23</v>
      </c>
      <c r="H2658" t="s">
        <v>493</v>
      </c>
      <c r="I2658">
        <v>41974</v>
      </c>
    </row>
    <row r="2659" spans="1:9" hidden="1">
      <c r="A2659" s="111" t="e">
        <f>COUNTIF(#REF!,'CPU (2)'!B2659)</f>
        <v>#REF!</v>
      </c>
      <c r="B2659" t="s">
        <v>3413</v>
      </c>
      <c r="C2659" t="s">
        <v>3414</v>
      </c>
      <c r="D2659" t="s">
        <v>604</v>
      </c>
      <c r="E2659" t="s">
        <v>207</v>
      </c>
      <c r="F2659">
        <v>261.47000000000003</v>
      </c>
      <c r="G2659">
        <v>257.31</v>
      </c>
      <c r="H2659" t="s">
        <v>493</v>
      </c>
      <c r="I2659">
        <v>41974</v>
      </c>
    </row>
    <row r="2660" spans="1:9" hidden="1">
      <c r="A2660" s="111" t="e">
        <f>COUNTIF(#REF!,'CPU (2)'!B2660)</f>
        <v>#REF!</v>
      </c>
      <c r="B2660">
        <v>84862</v>
      </c>
      <c r="C2660" t="s">
        <v>3415</v>
      </c>
      <c r="D2660" t="s">
        <v>604</v>
      </c>
      <c r="E2660" t="s">
        <v>207</v>
      </c>
      <c r="F2660">
        <v>174.18</v>
      </c>
      <c r="G2660">
        <v>170.82</v>
      </c>
      <c r="H2660" t="s">
        <v>493</v>
      </c>
      <c r="I2660">
        <v>41974</v>
      </c>
    </row>
    <row r="2661" spans="1:9" hidden="1">
      <c r="A2661" s="111" t="e">
        <f>COUNTIF(#REF!,'CPU (2)'!B2661)</f>
        <v>#REF!</v>
      </c>
      <c r="B2661">
        <v>84863</v>
      </c>
      <c r="C2661" t="s">
        <v>3416</v>
      </c>
      <c r="D2661" t="s">
        <v>604</v>
      </c>
      <c r="E2661" t="s">
        <v>207</v>
      </c>
      <c r="F2661">
        <v>86.98</v>
      </c>
      <c r="G2661">
        <v>84.41</v>
      </c>
      <c r="H2661" t="s">
        <v>493</v>
      </c>
      <c r="I2661">
        <v>41974</v>
      </c>
    </row>
    <row r="2662" spans="1:9" hidden="1">
      <c r="A2662" s="111" t="e">
        <f>COUNTIF(#REF!,'CPU (2)'!B2662)</f>
        <v>#REF!</v>
      </c>
      <c r="B2662">
        <v>73631</v>
      </c>
      <c r="C2662" t="s">
        <v>3417</v>
      </c>
      <c r="D2662" t="s">
        <v>604</v>
      </c>
      <c r="E2662" t="s">
        <v>492</v>
      </c>
      <c r="F2662">
        <v>257.98</v>
      </c>
      <c r="G2662">
        <v>243.11</v>
      </c>
      <c r="H2662" t="s">
        <v>493</v>
      </c>
      <c r="I2662">
        <v>41974</v>
      </c>
    </row>
    <row r="2663" spans="1:9" hidden="1">
      <c r="A2663" s="111" t="e">
        <f>COUNTIF(#REF!,'CPU (2)'!B2663)</f>
        <v>#REF!</v>
      </c>
      <c r="B2663">
        <v>89273</v>
      </c>
      <c r="C2663" t="s">
        <v>3418</v>
      </c>
      <c r="D2663" t="s">
        <v>248</v>
      </c>
      <c r="E2663" t="s">
        <v>254</v>
      </c>
      <c r="F2663">
        <v>64.73</v>
      </c>
      <c r="G2663">
        <v>63.02</v>
      </c>
      <c r="H2663" t="s">
        <v>493</v>
      </c>
      <c r="I2663">
        <v>41974</v>
      </c>
    </row>
    <row r="2664" spans="1:9" hidden="1">
      <c r="A2664" s="111" t="e">
        <f>COUNTIF(#REF!,'CPU (2)'!B2664)</f>
        <v>#REF!</v>
      </c>
      <c r="B2664">
        <v>89269</v>
      </c>
      <c r="C2664" t="s">
        <v>3419</v>
      </c>
      <c r="D2664" t="s">
        <v>248</v>
      </c>
      <c r="E2664" t="s">
        <v>231</v>
      </c>
      <c r="F2664">
        <v>1.96</v>
      </c>
      <c r="G2664">
        <v>1.95</v>
      </c>
      <c r="H2664" t="s">
        <v>493</v>
      </c>
      <c r="I2664">
        <v>41974</v>
      </c>
    </row>
    <row r="2665" spans="1:9" hidden="1">
      <c r="A2665" s="111" t="e">
        <f>COUNTIF(#REF!,'CPU (2)'!B2665)</f>
        <v>#REF!</v>
      </c>
      <c r="B2665">
        <v>89272</v>
      </c>
      <c r="C2665" t="s">
        <v>3420</v>
      </c>
      <c r="D2665" t="s">
        <v>248</v>
      </c>
      <c r="E2665" t="s">
        <v>249</v>
      </c>
      <c r="F2665">
        <v>152.1</v>
      </c>
      <c r="G2665">
        <v>150.4</v>
      </c>
      <c r="H2665" t="s">
        <v>493</v>
      </c>
      <c r="I2665">
        <v>41974</v>
      </c>
    </row>
    <row r="2666" spans="1:9" hidden="1">
      <c r="A2666" s="111" t="e">
        <f>COUNTIF(#REF!,'CPU (2)'!B2666)</f>
        <v>#REF!</v>
      </c>
      <c r="B2666">
        <v>89267</v>
      </c>
      <c r="C2666" t="s">
        <v>3421</v>
      </c>
      <c r="D2666" t="s">
        <v>248</v>
      </c>
      <c r="E2666" t="s">
        <v>231</v>
      </c>
      <c r="F2666">
        <v>37.17</v>
      </c>
      <c r="G2666">
        <v>37.17</v>
      </c>
      <c r="H2666" t="s">
        <v>493</v>
      </c>
      <c r="I2666">
        <v>41974</v>
      </c>
    </row>
    <row r="2667" spans="1:9" hidden="1">
      <c r="A2667" s="111" t="e">
        <f>COUNTIF(#REF!,'CPU (2)'!B2667)</f>
        <v>#REF!</v>
      </c>
      <c r="B2667">
        <v>89268</v>
      </c>
      <c r="C2667" t="s">
        <v>3422</v>
      </c>
      <c r="D2667" t="s">
        <v>248</v>
      </c>
      <c r="E2667" t="s">
        <v>231</v>
      </c>
      <c r="F2667">
        <v>9.5299999999999994</v>
      </c>
      <c r="G2667">
        <v>9.52</v>
      </c>
      <c r="H2667" t="s">
        <v>493</v>
      </c>
      <c r="I2667">
        <v>41974</v>
      </c>
    </row>
    <row r="2668" spans="1:9" hidden="1">
      <c r="A2668" s="111" t="e">
        <f>COUNTIF(#REF!,'CPU (2)'!B2668)</f>
        <v>#REF!</v>
      </c>
      <c r="B2668">
        <v>89270</v>
      </c>
      <c r="C2668" t="s">
        <v>3423</v>
      </c>
      <c r="D2668" t="s">
        <v>248</v>
      </c>
      <c r="E2668" t="s">
        <v>231</v>
      </c>
      <c r="F2668">
        <v>46.63</v>
      </c>
      <c r="G2668">
        <v>46.63</v>
      </c>
      <c r="H2668" t="s">
        <v>493</v>
      </c>
      <c r="I2668">
        <v>41974</v>
      </c>
    </row>
    <row r="2669" spans="1:9" hidden="1">
      <c r="A2669" s="111" t="e">
        <f>COUNTIF(#REF!,'CPU (2)'!B2669)</f>
        <v>#REF!</v>
      </c>
      <c r="B2669">
        <v>89271</v>
      </c>
      <c r="C2669" t="s">
        <v>3424</v>
      </c>
      <c r="D2669" t="s">
        <v>248</v>
      </c>
      <c r="E2669" t="s">
        <v>231</v>
      </c>
      <c r="F2669">
        <v>40.74</v>
      </c>
      <c r="G2669">
        <v>40.74</v>
      </c>
      <c r="H2669" t="s">
        <v>493</v>
      </c>
      <c r="I2669">
        <v>41974</v>
      </c>
    </row>
    <row r="2670" spans="1:9" hidden="1">
      <c r="A2670" s="111" t="e">
        <f>COUNTIF(#REF!,'CPU (2)'!B2670)</f>
        <v>#REF!</v>
      </c>
      <c r="B2670">
        <v>53846</v>
      </c>
      <c r="C2670" t="s">
        <v>3425</v>
      </c>
      <c r="D2670" t="s">
        <v>248</v>
      </c>
      <c r="E2670" t="s">
        <v>231</v>
      </c>
      <c r="F2670">
        <v>65.52</v>
      </c>
      <c r="G2670">
        <v>65.52</v>
      </c>
      <c r="H2670" t="s">
        <v>493</v>
      </c>
      <c r="I2670">
        <v>41974</v>
      </c>
    </row>
    <row r="2671" spans="1:9" hidden="1">
      <c r="A2671" s="111" t="e">
        <f>COUNTIF(#REF!,'CPU (2)'!B2671)</f>
        <v>#REF!</v>
      </c>
      <c r="B2671">
        <v>53845</v>
      </c>
      <c r="C2671" t="s">
        <v>3426</v>
      </c>
      <c r="D2671" t="s">
        <v>248</v>
      </c>
      <c r="E2671" t="s">
        <v>231</v>
      </c>
      <c r="F2671">
        <v>29.87</v>
      </c>
      <c r="G2671">
        <v>29.87</v>
      </c>
      <c r="H2671" t="s">
        <v>493</v>
      </c>
      <c r="I2671">
        <v>41974</v>
      </c>
    </row>
    <row r="2672" spans="1:9" hidden="1">
      <c r="A2672" s="111" t="e">
        <f>COUNTIF(#REF!,'CPU (2)'!B2672)</f>
        <v>#REF!</v>
      </c>
      <c r="B2672">
        <v>53848</v>
      </c>
      <c r="C2672" t="s">
        <v>3427</v>
      </c>
      <c r="D2672" t="s">
        <v>248</v>
      </c>
      <c r="E2672" t="s">
        <v>231</v>
      </c>
      <c r="F2672">
        <v>16.64</v>
      </c>
      <c r="G2672">
        <v>14.72</v>
      </c>
      <c r="H2672" t="s">
        <v>493</v>
      </c>
      <c r="I2672">
        <v>41974</v>
      </c>
    </row>
    <row r="2673" spans="1:9" hidden="1">
      <c r="A2673" s="111" t="e">
        <f>COUNTIF(#REF!,'CPU (2)'!B2673)</f>
        <v>#REF!</v>
      </c>
      <c r="B2673">
        <v>53847</v>
      </c>
      <c r="C2673" t="s">
        <v>3428</v>
      </c>
      <c r="D2673" t="s">
        <v>248</v>
      </c>
      <c r="E2673" t="s">
        <v>231</v>
      </c>
      <c r="F2673">
        <v>13.87</v>
      </c>
      <c r="G2673">
        <v>12.27</v>
      </c>
      <c r="H2673" t="s">
        <v>493</v>
      </c>
      <c r="I2673">
        <v>41974</v>
      </c>
    </row>
    <row r="2674" spans="1:9" hidden="1">
      <c r="A2674" s="111" t="e">
        <f>COUNTIF(#REF!,'CPU (2)'!B2674)</f>
        <v>#REF!</v>
      </c>
      <c r="B2674">
        <v>5777</v>
      </c>
      <c r="C2674" t="s">
        <v>3429</v>
      </c>
      <c r="D2674" t="s">
        <v>248</v>
      </c>
      <c r="E2674" t="s">
        <v>231</v>
      </c>
      <c r="F2674">
        <v>16.22</v>
      </c>
      <c r="G2674">
        <v>16.21</v>
      </c>
      <c r="H2674" t="s">
        <v>493</v>
      </c>
      <c r="I2674">
        <v>41974</v>
      </c>
    </row>
    <row r="2675" spans="1:9" hidden="1">
      <c r="A2675" s="111" t="e">
        <f>COUNTIF(#REF!,'CPU (2)'!B2675)</f>
        <v>#REF!</v>
      </c>
      <c r="B2675" t="s">
        <v>3430</v>
      </c>
      <c r="C2675" t="s">
        <v>3431</v>
      </c>
      <c r="D2675" t="s">
        <v>248</v>
      </c>
      <c r="E2675" t="s">
        <v>231</v>
      </c>
      <c r="F2675">
        <v>31.61</v>
      </c>
      <c r="G2675">
        <v>29.37</v>
      </c>
      <c r="H2675" t="s">
        <v>493</v>
      </c>
      <c r="I2675">
        <v>41974</v>
      </c>
    </row>
    <row r="2676" spans="1:9" hidden="1">
      <c r="A2676" s="111" t="e">
        <f>COUNTIF(#REF!,'CPU (2)'!B2676)</f>
        <v>#REF!</v>
      </c>
      <c r="B2676" t="s">
        <v>3432</v>
      </c>
      <c r="C2676" t="s">
        <v>3433</v>
      </c>
      <c r="D2676" t="s">
        <v>248</v>
      </c>
      <c r="E2676" t="s">
        <v>231</v>
      </c>
      <c r="F2676">
        <v>35.590000000000003</v>
      </c>
      <c r="G2676">
        <v>33.35</v>
      </c>
      <c r="H2676" t="s">
        <v>493</v>
      </c>
      <c r="I2676">
        <v>41974</v>
      </c>
    </row>
    <row r="2677" spans="1:9" hidden="1">
      <c r="A2677" s="111" t="e">
        <f>COUNTIF(#REF!,'CPU (2)'!B2677)</f>
        <v>#REF!</v>
      </c>
      <c r="B2677">
        <v>5930</v>
      </c>
      <c r="C2677" t="s">
        <v>3434</v>
      </c>
      <c r="D2677" t="s">
        <v>248</v>
      </c>
      <c r="E2677" t="s">
        <v>254</v>
      </c>
      <c r="F2677">
        <v>32.659999999999997</v>
      </c>
      <c r="G2677">
        <v>30.93</v>
      </c>
      <c r="H2677" t="s">
        <v>493</v>
      </c>
      <c r="I2677">
        <v>41974</v>
      </c>
    </row>
    <row r="2678" spans="1:9" hidden="1">
      <c r="A2678" s="111" t="e">
        <f>COUNTIF(#REF!,'CPU (2)'!B2678)</f>
        <v>#REF!</v>
      </c>
      <c r="B2678">
        <v>5928</v>
      </c>
      <c r="C2678" t="s">
        <v>3435</v>
      </c>
      <c r="D2678" t="s">
        <v>248</v>
      </c>
      <c r="E2678" t="s">
        <v>249</v>
      </c>
      <c r="F2678">
        <v>108.37</v>
      </c>
      <c r="G2678">
        <v>106.63</v>
      </c>
      <c r="H2678" t="s">
        <v>493</v>
      </c>
      <c r="I2678">
        <v>41974</v>
      </c>
    </row>
    <row r="2679" spans="1:9" hidden="1">
      <c r="A2679" s="111" t="e">
        <f>COUNTIF(#REF!,'CPU (2)'!B2679)</f>
        <v>#REF!</v>
      </c>
      <c r="B2679">
        <v>89259</v>
      </c>
      <c r="C2679" t="s">
        <v>3436</v>
      </c>
      <c r="D2679" t="s">
        <v>248</v>
      </c>
      <c r="E2679" t="s">
        <v>231</v>
      </c>
      <c r="F2679">
        <v>4.1399999999999997</v>
      </c>
      <c r="G2679">
        <v>4.1399999999999997</v>
      </c>
      <c r="H2679" t="s">
        <v>493</v>
      </c>
      <c r="I2679">
        <v>41974</v>
      </c>
    </row>
    <row r="2680" spans="1:9" hidden="1">
      <c r="A2680" s="111" t="e">
        <f>COUNTIF(#REF!,'CPU (2)'!B2680)</f>
        <v>#REF!</v>
      </c>
      <c r="B2680">
        <v>89260</v>
      </c>
      <c r="C2680" t="s">
        <v>3437</v>
      </c>
      <c r="D2680" t="s">
        <v>248</v>
      </c>
      <c r="E2680" t="s">
        <v>231</v>
      </c>
      <c r="F2680">
        <v>1.06</v>
      </c>
      <c r="G2680">
        <v>1.05</v>
      </c>
      <c r="H2680" t="s">
        <v>493</v>
      </c>
      <c r="I2680">
        <v>41974</v>
      </c>
    </row>
    <row r="2681" spans="1:9" hidden="1">
      <c r="A2681" s="111" t="e">
        <f>COUNTIF(#REF!,'CPU (2)'!B2681)</f>
        <v>#REF!</v>
      </c>
      <c r="B2681">
        <v>89262</v>
      </c>
      <c r="C2681" t="s">
        <v>3438</v>
      </c>
      <c r="D2681" t="s">
        <v>248</v>
      </c>
      <c r="E2681" t="s">
        <v>231</v>
      </c>
      <c r="F2681">
        <v>5.18</v>
      </c>
      <c r="G2681">
        <v>5.17</v>
      </c>
      <c r="H2681" t="s">
        <v>493</v>
      </c>
      <c r="I2681">
        <v>41974</v>
      </c>
    </row>
    <row r="2682" spans="1:9" hidden="1">
      <c r="A2682" s="111" t="e">
        <f>COUNTIF(#REF!,'CPU (2)'!B2682)</f>
        <v>#REF!</v>
      </c>
      <c r="B2682">
        <v>83484</v>
      </c>
      <c r="C2682" t="s">
        <v>3439</v>
      </c>
      <c r="D2682" t="s">
        <v>273</v>
      </c>
      <c r="E2682" t="s">
        <v>6</v>
      </c>
      <c r="F2682">
        <v>54.63</v>
      </c>
      <c r="G2682">
        <v>53.53</v>
      </c>
      <c r="H2682" t="s">
        <v>493</v>
      </c>
      <c r="I2682">
        <v>41974</v>
      </c>
    </row>
    <row r="2683" spans="1:9" hidden="1">
      <c r="A2683" s="111" t="e">
        <f>COUNTIF(#REF!,'CPU (2)'!B2683)</f>
        <v>#REF!</v>
      </c>
      <c r="B2683">
        <v>83485</v>
      </c>
      <c r="C2683" t="s">
        <v>3440</v>
      </c>
      <c r="D2683" t="s">
        <v>273</v>
      </c>
      <c r="E2683" t="s">
        <v>6</v>
      </c>
      <c r="F2683">
        <v>35.9</v>
      </c>
      <c r="G2683">
        <v>34.81</v>
      </c>
      <c r="H2683" t="s">
        <v>493</v>
      </c>
      <c r="I2683">
        <v>41974</v>
      </c>
    </row>
    <row r="2684" spans="1:9" hidden="1">
      <c r="A2684" s="111" t="e">
        <f>COUNTIF(#REF!,'CPU (2)'!B2684)</f>
        <v>#REF!</v>
      </c>
      <c r="B2684">
        <v>68069</v>
      </c>
      <c r="C2684" t="s">
        <v>3441</v>
      </c>
      <c r="D2684" t="s">
        <v>273</v>
      </c>
      <c r="E2684" t="s">
        <v>6</v>
      </c>
      <c r="F2684">
        <v>40.67</v>
      </c>
      <c r="G2684">
        <v>39.58</v>
      </c>
      <c r="H2684" t="s">
        <v>493</v>
      </c>
      <c r="I2684">
        <v>41974</v>
      </c>
    </row>
    <row r="2685" spans="1:9" hidden="1">
      <c r="A2685" s="111" t="e">
        <f>COUNTIF(#REF!,'CPU (2)'!B2685)</f>
        <v>#REF!</v>
      </c>
      <c r="B2685">
        <v>83483</v>
      </c>
      <c r="C2685" t="s">
        <v>3442</v>
      </c>
      <c r="D2685" t="s">
        <v>273</v>
      </c>
      <c r="E2685" t="s">
        <v>6</v>
      </c>
      <c r="F2685">
        <v>49.74</v>
      </c>
      <c r="G2685">
        <v>48.65</v>
      </c>
      <c r="H2685" t="s">
        <v>493</v>
      </c>
      <c r="I2685">
        <v>41974</v>
      </c>
    </row>
    <row r="2686" spans="1:9" hidden="1">
      <c r="A2686" s="111" t="e">
        <f>COUNTIF(#REF!,'CPU (2)'!B2686)</f>
        <v>#REF!</v>
      </c>
      <c r="B2686">
        <v>83633</v>
      </c>
      <c r="C2686" t="s">
        <v>3443</v>
      </c>
      <c r="D2686" t="s">
        <v>732</v>
      </c>
      <c r="E2686" t="s">
        <v>6</v>
      </c>
      <c r="F2686">
        <v>3408.39</v>
      </c>
      <c r="G2686">
        <v>3405.27</v>
      </c>
      <c r="H2686" t="s">
        <v>493</v>
      </c>
      <c r="I2686">
        <v>41974</v>
      </c>
    </row>
    <row r="2687" spans="1:9" hidden="1">
      <c r="A2687" s="111" t="e">
        <f>COUNTIF(#REF!,'CPU (2)'!B2687)</f>
        <v>#REF!</v>
      </c>
      <c r="B2687" t="s">
        <v>3444</v>
      </c>
      <c r="C2687" t="s">
        <v>3445</v>
      </c>
      <c r="D2687" t="s">
        <v>1616</v>
      </c>
      <c r="E2687" t="s">
        <v>6</v>
      </c>
      <c r="F2687">
        <v>80.58</v>
      </c>
      <c r="G2687">
        <v>80.11</v>
      </c>
      <c r="H2687" t="s">
        <v>493</v>
      </c>
      <c r="I2687">
        <v>41974</v>
      </c>
    </row>
    <row r="2688" spans="1:9" hidden="1">
      <c r="A2688" s="111" t="e">
        <f>COUNTIF(#REF!,'CPU (2)'!B2688)</f>
        <v>#REF!</v>
      </c>
      <c r="B2688" t="s">
        <v>3446</v>
      </c>
      <c r="C2688" t="s">
        <v>3447</v>
      </c>
      <c r="D2688" t="s">
        <v>1616</v>
      </c>
      <c r="E2688" t="s">
        <v>6</v>
      </c>
      <c r="F2688">
        <v>84.17</v>
      </c>
      <c r="G2688">
        <v>83.7</v>
      </c>
      <c r="H2688" t="s">
        <v>493</v>
      </c>
      <c r="I2688">
        <v>41974</v>
      </c>
    </row>
    <row r="2689" spans="1:9" hidden="1">
      <c r="A2689" s="111" t="e">
        <f>COUNTIF(#REF!,'CPU (2)'!B2689)</f>
        <v>#REF!</v>
      </c>
      <c r="B2689" t="s">
        <v>3448</v>
      </c>
      <c r="C2689" t="s">
        <v>3449</v>
      </c>
      <c r="D2689" t="s">
        <v>1616</v>
      </c>
      <c r="E2689" t="s">
        <v>6</v>
      </c>
      <c r="F2689">
        <v>107.69</v>
      </c>
      <c r="G2689">
        <v>107.22</v>
      </c>
      <c r="H2689" t="s">
        <v>493</v>
      </c>
      <c r="I2689">
        <v>41974</v>
      </c>
    </row>
    <row r="2690" spans="1:9" hidden="1">
      <c r="A2690" s="111" t="e">
        <f>COUNTIF(#REF!,'CPU (2)'!B2690)</f>
        <v>#REF!</v>
      </c>
      <c r="B2690">
        <v>72280</v>
      </c>
      <c r="C2690" t="s">
        <v>3450</v>
      </c>
      <c r="D2690" t="s">
        <v>273</v>
      </c>
      <c r="E2690" t="s">
        <v>6</v>
      </c>
      <c r="F2690">
        <v>38.909999999999997</v>
      </c>
      <c r="G2690">
        <v>37.549999999999997</v>
      </c>
      <c r="H2690" t="s">
        <v>493</v>
      </c>
      <c r="I2690">
        <v>41974</v>
      </c>
    </row>
    <row r="2691" spans="1:9" hidden="1">
      <c r="A2691" s="111" t="e">
        <f>COUNTIF(#REF!,'CPU (2)'!B2691)</f>
        <v>#REF!</v>
      </c>
      <c r="B2691">
        <v>83740</v>
      </c>
      <c r="C2691" t="s">
        <v>3451</v>
      </c>
      <c r="D2691" t="s">
        <v>3306</v>
      </c>
      <c r="E2691" t="s">
        <v>492</v>
      </c>
      <c r="F2691">
        <v>32.32</v>
      </c>
      <c r="G2691">
        <v>30.49</v>
      </c>
      <c r="H2691" t="s">
        <v>493</v>
      </c>
      <c r="I2691">
        <v>41974</v>
      </c>
    </row>
    <row r="2692" spans="1:9" hidden="1">
      <c r="A2692" s="111" t="e">
        <f>COUNTIF(#REF!,'CPU (2)'!B2692)</f>
        <v>#REF!</v>
      </c>
      <c r="B2692" t="s">
        <v>3452</v>
      </c>
      <c r="C2692" t="s">
        <v>3453</v>
      </c>
      <c r="D2692" t="s">
        <v>3306</v>
      </c>
      <c r="E2692" t="s">
        <v>492</v>
      </c>
      <c r="F2692">
        <v>42.48</v>
      </c>
      <c r="G2692">
        <v>39.840000000000003</v>
      </c>
      <c r="H2692" t="s">
        <v>493</v>
      </c>
      <c r="I2692">
        <v>41974</v>
      </c>
    </row>
    <row r="2693" spans="1:9" hidden="1">
      <c r="A2693" s="111" t="e">
        <f>COUNTIF(#REF!,'CPU (2)'!B2693)</f>
        <v>#REF!</v>
      </c>
      <c r="B2693" t="s">
        <v>3454</v>
      </c>
      <c r="C2693" t="s">
        <v>3455</v>
      </c>
      <c r="D2693" t="s">
        <v>3306</v>
      </c>
      <c r="E2693" t="s">
        <v>492</v>
      </c>
      <c r="F2693">
        <v>21.82</v>
      </c>
      <c r="G2693">
        <v>20.5</v>
      </c>
      <c r="H2693" t="s">
        <v>493</v>
      </c>
      <c r="I2693">
        <v>41974</v>
      </c>
    </row>
    <row r="2694" spans="1:9" hidden="1">
      <c r="A2694" s="111" t="e">
        <f>COUNTIF(#REF!,'CPU (2)'!B2694)</f>
        <v>#REF!</v>
      </c>
      <c r="B2694">
        <v>6225</v>
      </c>
      <c r="C2694" t="s">
        <v>3456</v>
      </c>
      <c r="D2694" t="s">
        <v>3306</v>
      </c>
      <c r="E2694" t="s">
        <v>492</v>
      </c>
      <c r="F2694">
        <v>29.54</v>
      </c>
      <c r="G2694">
        <v>27.55</v>
      </c>
      <c r="H2694" t="s">
        <v>493</v>
      </c>
      <c r="I2694">
        <v>41974</v>
      </c>
    </row>
    <row r="2695" spans="1:9" hidden="1">
      <c r="A2695" s="111" t="e">
        <f>COUNTIF(#REF!,'CPU (2)'!B2695)</f>
        <v>#REF!</v>
      </c>
      <c r="B2695" t="s">
        <v>3457</v>
      </c>
      <c r="C2695" t="s">
        <v>3458</v>
      </c>
      <c r="D2695" t="s">
        <v>3306</v>
      </c>
      <c r="E2695" t="s">
        <v>492</v>
      </c>
      <c r="F2695">
        <v>40.93</v>
      </c>
      <c r="G2695">
        <v>37.659999999999997</v>
      </c>
      <c r="H2695" t="s">
        <v>493</v>
      </c>
      <c r="I2695">
        <v>41974</v>
      </c>
    </row>
    <row r="2696" spans="1:9" hidden="1">
      <c r="A2696" s="111" t="e">
        <f>COUNTIF(#REF!,'CPU (2)'!B2696)</f>
        <v>#REF!</v>
      </c>
      <c r="B2696" t="s">
        <v>3459</v>
      </c>
      <c r="C2696" t="s">
        <v>3460</v>
      </c>
      <c r="D2696" t="s">
        <v>3306</v>
      </c>
      <c r="E2696" t="s">
        <v>492</v>
      </c>
      <c r="F2696">
        <v>7.66</v>
      </c>
      <c r="G2696">
        <v>7.21</v>
      </c>
      <c r="H2696" t="s">
        <v>493</v>
      </c>
      <c r="I2696">
        <v>41974</v>
      </c>
    </row>
    <row r="2697" spans="1:9" hidden="1">
      <c r="A2697" s="111" t="e">
        <f>COUNTIF(#REF!,'CPU (2)'!B2697)</f>
        <v>#REF!</v>
      </c>
      <c r="B2697">
        <v>83733</v>
      </c>
      <c r="C2697" t="s">
        <v>3461</v>
      </c>
      <c r="D2697" t="s">
        <v>3306</v>
      </c>
      <c r="E2697" t="s">
        <v>492</v>
      </c>
      <c r="F2697">
        <v>30.82</v>
      </c>
      <c r="G2697">
        <v>28.53</v>
      </c>
      <c r="H2697" t="s">
        <v>493</v>
      </c>
      <c r="I2697">
        <v>41974</v>
      </c>
    </row>
    <row r="2698" spans="1:9" hidden="1">
      <c r="A2698" s="111" t="e">
        <f>COUNTIF(#REF!,'CPU (2)'!B2698)</f>
        <v>#REF!</v>
      </c>
      <c r="B2698">
        <v>6130</v>
      </c>
      <c r="C2698" t="s">
        <v>3462</v>
      </c>
      <c r="D2698" t="s">
        <v>3306</v>
      </c>
      <c r="E2698" t="s">
        <v>492</v>
      </c>
      <c r="F2698">
        <v>18.18</v>
      </c>
      <c r="G2698">
        <v>17.260000000000002</v>
      </c>
      <c r="H2698" t="s">
        <v>493</v>
      </c>
      <c r="I2698">
        <v>41974</v>
      </c>
    </row>
    <row r="2699" spans="1:9" hidden="1">
      <c r="A2699" s="111" t="e">
        <f>COUNTIF(#REF!,'CPU (2)'!B2699)</f>
        <v>#REF!</v>
      </c>
      <c r="B2699">
        <v>5968</v>
      </c>
      <c r="C2699" t="s">
        <v>3463</v>
      </c>
      <c r="D2699" t="s">
        <v>3306</v>
      </c>
      <c r="E2699" t="s">
        <v>492</v>
      </c>
      <c r="F2699">
        <v>22.18</v>
      </c>
      <c r="G2699">
        <v>29.99</v>
      </c>
      <c r="H2699" t="s">
        <v>493</v>
      </c>
      <c r="I2699">
        <v>41974</v>
      </c>
    </row>
    <row r="2700" spans="1:9" hidden="1">
      <c r="A2700" s="111" t="e">
        <f>COUNTIF(#REF!,'CPU (2)'!B2700)</f>
        <v>#REF!</v>
      </c>
      <c r="B2700">
        <v>83732</v>
      </c>
      <c r="C2700" t="s">
        <v>3464</v>
      </c>
      <c r="D2700" t="s">
        <v>3306</v>
      </c>
      <c r="E2700" t="s">
        <v>492</v>
      </c>
      <c r="F2700">
        <v>26.09</v>
      </c>
      <c r="G2700">
        <v>23.95</v>
      </c>
      <c r="H2700" t="s">
        <v>493</v>
      </c>
      <c r="I2700">
        <v>41974</v>
      </c>
    </row>
    <row r="2701" spans="1:9" hidden="1">
      <c r="A2701" s="111" t="e">
        <f>COUNTIF(#REF!,'CPU (2)'!B2701)</f>
        <v>#REF!</v>
      </c>
      <c r="B2701">
        <v>83731</v>
      </c>
      <c r="C2701" t="s">
        <v>3465</v>
      </c>
      <c r="D2701" t="s">
        <v>3306</v>
      </c>
      <c r="E2701" t="s">
        <v>492</v>
      </c>
      <c r="F2701">
        <v>37.07</v>
      </c>
      <c r="G2701">
        <v>34.659999999999997</v>
      </c>
      <c r="H2701" t="s">
        <v>493</v>
      </c>
      <c r="I2701">
        <v>41974</v>
      </c>
    </row>
    <row r="2702" spans="1:9" hidden="1">
      <c r="A2702" s="111" t="e">
        <f>COUNTIF(#REF!,'CPU (2)'!B2702)</f>
        <v>#REF!</v>
      </c>
      <c r="B2702" t="s">
        <v>3466</v>
      </c>
      <c r="C2702" t="s">
        <v>3467</v>
      </c>
      <c r="D2702" t="s">
        <v>3306</v>
      </c>
      <c r="E2702" t="s">
        <v>492</v>
      </c>
      <c r="F2702">
        <v>41.77</v>
      </c>
      <c r="G2702">
        <v>38.630000000000003</v>
      </c>
      <c r="H2702" t="s">
        <v>493</v>
      </c>
      <c r="I2702">
        <v>41974</v>
      </c>
    </row>
    <row r="2703" spans="1:9" hidden="1">
      <c r="A2703" s="111" t="e">
        <f>COUNTIF(#REF!,'CPU (2)'!B2703)</f>
        <v>#REF!</v>
      </c>
      <c r="B2703" t="s">
        <v>3468</v>
      </c>
      <c r="C2703" t="s">
        <v>3469</v>
      </c>
      <c r="D2703" t="s">
        <v>3306</v>
      </c>
      <c r="E2703" t="s">
        <v>492</v>
      </c>
      <c r="F2703">
        <v>92.37</v>
      </c>
      <c r="G2703">
        <v>89.07</v>
      </c>
      <c r="H2703" t="s">
        <v>493</v>
      </c>
      <c r="I2703">
        <v>41974</v>
      </c>
    </row>
    <row r="2704" spans="1:9" hidden="1">
      <c r="A2704" s="111" t="e">
        <f>COUNTIF(#REF!,'CPU (2)'!B2704)</f>
        <v>#REF!</v>
      </c>
      <c r="B2704" t="s">
        <v>3470</v>
      </c>
      <c r="C2704" t="s">
        <v>3471</v>
      </c>
      <c r="D2704" t="s">
        <v>3306</v>
      </c>
      <c r="E2704" t="s">
        <v>492</v>
      </c>
      <c r="F2704">
        <v>69.099999999999994</v>
      </c>
      <c r="G2704">
        <v>67.209999999999994</v>
      </c>
      <c r="H2704" t="s">
        <v>493</v>
      </c>
      <c r="I2704">
        <v>41974</v>
      </c>
    </row>
    <row r="2705" spans="1:10" hidden="1">
      <c r="A2705" s="111" t="e">
        <f>COUNTIF(#REF!,'CPU (2)'!B2705)</f>
        <v>#REF!</v>
      </c>
      <c r="B2705" t="s">
        <v>3472</v>
      </c>
      <c r="C2705" t="s">
        <v>3473</v>
      </c>
      <c r="D2705" t="s">
        <v>3306</v>
      </c>
      <c r="E2705" t="s">
        <v>492</v>
      </c>
      <c r="F2705">
        <v>23.03</v>
      </c>
      <c r="G2705">
        <v>21.39</v>
      </c>
      <c r="H2705" t="s">
        <v>493</v>
      </c>
      <c r="I2705">
        <v>41974</v>
      </c>
    </row>
    <row r="2706" spans="1:10" hidden="1">
      <c r="A2706" s="111" t="e">
        <f>COUNTIF(#REF!,'CPU (2)'!B2706)</f>
        <v>#REF!</v>
      </c>
      <c r="B2706">
        <v>83735</v>
      </c>
      <c r="C2706" t="s">
        <v>3474</v>
      </c>
      <c r="D2706" t="s">
        <v>3306</v>
      </c>
      <c r="E2706" t="s">
        <v>492</v>
      </c>
      <c r="F2706">
        <v>40.24</v>
      </c>
      <c r="G2706">
        <v>38.630000000000003</v>
      </c>
      <c r="H2706" t="s">
        <v>493</v>
      </c>
      <c r="I2706">
        <v>41974</v>
      </c>
    </row>
    <row r="2707" spans="1:10" hidden="1">
      <c r="A2707" s="111" t="e">
        <f>COUNTIF(#REF!,'CPU (2)'!B2707)</f>
        <v>#REF!</v>
      </c>
      <c r="B2707" t="s">
        <v>3475</v>
      </c>
      <c r="C2707" t="s">
        <v>3476</v>
      </c>
      <c r="D2707" t="s">
        <v>3306</v>
      </c>
      <c r="E2707" t="s">
        <v>492</v>
      </c>
      <c r="F2707">
        <v>48.28</v>
      </c>
      <c r="G2707">
        <v>45.66</v>
      </c>
      <c r="H2707" t="s">
        <v>493</v>
      </c>
      <c r="I2707">
        <v>41974</v>
      </c>
    </row>
    <row r="2708" spans="1:10" hidden="1">
      <c r="A2708" s="111" t="e">
        <f>COUNTIF(#REF!,'CPU (2)'!B2708)</f>
        <v>#REF!</v>
      </c>
      <c r="B2708" t="s">
        <v>3477</v>
      </c>
      <c r="C2708" t="s">
        <v>3478</v>
      </c>
      <c r="D2708" t="s">
        <v>3306</v>
      </c>
      <c r="E2708" t="s">
        <v>492</v>
      </c>
      <c r="F2708">
        <v>85.42</v>
      </c>
      <c r="G2708">
        <v>82.35</v>
      </c>
      <c r="H2708" t="s">
        <v>493</v>
      </c>
      <c r="I2708">
        <v>41974</v>
      </c>
      <c r="J2708">
        <v>4324</v>
      </c>
    </row>
    <row r="2709" spans="1:10" hidden="1">
      <c r="A2709" s="111" t="e">
        <f>COUNTIF(#REF!,'CPU (2)'!B2709)</f>
        <v>#REF!</v>
      </c>
      <c r="B2709" t="s">
        <v>3479</v>
      </c>
      <c r="C2709" t="s">
        <v>3480</v>
      </c>
      <c r="D2709" t="s">
        <v>3306</v>
      </c>
      <c r="E2709" t="s">
        <v>492</v>
      </c>
      <c r="F2709">
        <v>47.38</v>
      </c>
      <c r="G2709">
        <v>44.29</v>
      </c>
      <c r="H2709" t="s">
        <v>493</v>
      </c>
      <c r="I2709">
        <v>41974</v>
      </c>
      <c r="J2709">
        <f>2302-J2708</f>
        <v>-2022</v>
      </c>
    </row>
    <row r="2710" spans="1:10" hidden="1">
      <c r="A2710" s="111" t="e">
        <f>COUNTIF(#REF!,'CPU (2)'!B2710)</f>
        <v>#REF!</v>
      </c>
      <c r="B2710">
        <v>83742</v>
      </c>
      <c r="C2710" t="s">
        <v>3481</v>
      </c>
      <c r="D2710" t="s">
        <v>3306</v>
      </c>
      <c r="E2710" t="s">
        <v>492</v>
      </c>
      <c r="F2710">
        <v>19.41</v>
      </c>
      <c r="G2710">
        <v>18.3</v>
      </c>
      <c r="H2710" t="s">
        <v>493</v>
      </c>
      <c r="I2710">
        <v>41974</v>
      </c>
      <c r="J2710">
        <f>2302-750</f>
        <v>1552</v>
      </c>
    </row>
    <row r="2711" spans="1:10" hidden="1">
      <c r="A2711" s="111" t="e">
        <f>COUNTIF(#REF!,'CPU (2)'!B2711)</f>
        <v>#REF!</v>
      </c>
      <c r="B2711">
        <v>83741</v>
      </c>
      <c r="C2711" t="s">
        <v>3482</v>
      </c>
      <c r="D2711" t="s">
        <v>3306</v>
      </c>
      <c r="E2711" t="s">
        <v>492</v>
      </c>
      <c r="F2711">
        <v>66.959999999999994</v>
      </c>
      <c r="G2711">
        <v>64.989999999999995</v>
      </c>
      <c r="H2711" t="s">
        <v>493</v>
      </c>
      <c r="I2711">
        <v>41974</v>
      </c>
    </row>
    <row r="2712" spans="1:10" hidden="1">
      <c r="A2712" s="111" t="e">
        <f>COUNTIF(#REF!,'CPU (2)'!B2712)</f>
        <v>#REF!</v>
      </c>
      <c r="B2712" t="s">
        <v>3483</v>
      </c>
      <c r="C2712" t="s">
        <v>3484</v>
      </c>
      <c r="D2712" t="s">
        <v>3306</v>
      </c>
      <c r="E2712" t="s">
        <v>492</v>
      </c>
      <c r="F2712">
        <v>20.7</v>
      </c>
      <c r="G2712">
        <v>20.16</v>
      </c>
      <c r="H2712" t="s">
        <v>493</v>
      </c>
      <c r="I2712">
        <v>41974</v>
      </c>
    </row>
    <row r="2713" spans="1:10" hidden="1">
      <c r="A2713" s="111" t="e">
        <f>COUNTIF(#REF!,'CPU (2)'!B2713)</f>
        <v>#REF!</v>
      </c>
      <c r="B2713">
        <v>83737</v>
      </c>
      <c r="C2713" t="s">
        <v>3485</v>
      </c>
      <c r="D2713" t="s">
        <v>3306</v>
      </c>
      <c r="E2713" t="s">
        <v>492</v>
      </c>
      <c r="F2713">
        <v>53.98</v>
      </c>
      <c r="G2713">
        <v>52.79</v>
      </c>
      <c r="H2713" t="s">
        <v>493</v>
      </c>
      <c r="I2713">
        <v>41974</v>
      </c>
    </row>
    <row r="2714" spans="1:10" hidden="1">
      <c r="A2714" s="111" t="e">
        <f>COUNTIF(#REF!,'CPU (2)'!B2714)</f>
        <v>#REF!</v>
      </c>
      <c r="B2714">
        <v>83738</v>
      </c>
      <c r="C2714" t="s">
        <v>3486</v>
      </c>
      <c r="D2714" t="s">
        <v>3306</v>
      </c>
      <c r="E2714" t="s">
        <v>492</v>
      </c>
      <c r="F2714">
        <v>62.97</v>
      </c>
      <c r="G2714">
        <v>61.36</v>
      </c>
      <c r="H2714" t="s">
        <v>493</v>
      </c>
      <c r="I2714">
        <v>41974</v>
      </c>
    </row>
    <row r="2715" spans="1:10" hidden="1">
      <c r="A2715" s="111" t="e">
        <f>COUNTIF(#REF!,'CPU (2)'!B2715)</f>
        <v>#REF!</v>
      </c>
      <c r="B2715" t="s">
        <v>3487</v>
      </c>
      <c r="C2715" t="s">
        <v>3488</v>
      </c>
      <c r="D2715" t="s">
        <v>3306</v>
      </c>
      <c r="E2715" t="s">
        <v>492</v>
      </c>
      <c r="F2715">
        <v>64.66</v>
      </c>
      <c r="G2715">
        <v>61.71</v>
      </c>
      <c r="H2715" t="s">
        <v>493</v>
      </c>
      <c r="I2715">
        <v>41974</v>
      </c>
    </row>
    <row r="2716" spans="1:10" hidden="1">
      <c r="A2716" s="111" t="e">
        <f>COUNTIF(#REF!,'CPU (2)'!B2716)</f>
        <v>#REF!</v>
      </c>
      <c r="B2716" t="s">
        <v>3489</v>
      </c>
      <c r="C2716" t="s">
        <v>3490</v>
      </c>
      <c r="D2716" t="s">
        <v>3306</v>
      </c>
      <c r="E2716" t="s">
        <v>492</v>
      </c>
      <c r="F2716">
        <v>104.11</v>
      </c>
      <c r="G2716">
        <v>100.81</v>
      </c>
      <c r="H2716" t="s">
        <v>493</v>
      </c>
      <c r="I2716">
        <v>41974</v>
      </c>
    </row>
    <row r="2717" spans="1:10" hidden="1">
      <c r="A2717" s="111" t="e">
        <f>COUNTIF(#REF!,'CPU (2)'!B2717)</f>
        <v>#REF!</v>
      </c>
      <c r="B2717" t="s">
        <v>3491</v>
      </c>
      <c r="C2717" t="s">
        <v>3492</v>
      </c>
      <c r="D2717" t="s">
        <v>3306</v>
      </c>
      <c r="E2717" t="s">
        <v>492</v>
      </c>
      <c r="F2717">
        <v>116.81</v>
      </c>
      <c r="G2717">
        <v>111.78</v>
      </c>
      <c r="H2717" t="s">
        <v>493</v>
      </c>
      <c r="I2717">
        <v>41974</v>
      </c>
    </row>
    <row r="2718" spans="1:10" hidden="1">
      <c r="A2718" s="111" t="e">
        <f>COUNTIF(#REF!,'CPU (2)'!B2718)</f>
        <v>#REF!</v>
      </c>
      <c r="B2718" t="s">
        <v>3493</v>
      </c>
      <c r="C2718" t="s">
        <v>3494</v>
      </c>
      <c r="D2718" t="s">
        <v>3306</v>
      </c>
      <c r="E2718" t="s">
        <v>207</v>
      </c>
      <c r="F2718">
        <v>34.880000000000003</v>
      </c>
      <c r="G2718">
        <v>33.36</v>
      </c>
      <c r="H2718" t="s">
        <v>493</v>
      </c>
      <c r="I2718">
        <v>41974</v>
      </c>
    </row>
    <row r="2719" spans="1:10" hidden="1">
      <c r="A2719" s="111" t="e">
        <f>COUNTIF(#REF!,'CPU (2)'!B2719)</f>
        <v>#REF!</v>
      </c>
      <c r="B2719">
        <v>72124</v>
      </c>
      <c r="C2719" t="s">
        <v>3495</v>
      </c>
      <c r="D2719" t="s">
        <v>3306</v>
      </c>
      <c r="E2719" t="s">
        <v>950</v>
      </c>
      <c r="F2719">
        <v>81.61</v>
      </c>
      <c r="G2719">
        <v>81.069999999999993</v>
      </c>
      <c r="H2719" t="s">
        <v>493</v>
      </c>
      <c r="I2719">
        <v>41974</v>
      </c>
    </row>
    <row r="2720" spans="1:10" hidden="1">
      <c r="A2720" s="111" t="e">
        <f>COUNTIF(#REF!,'CPU (2)'!B2720)</f>
        <v>#REF!</v>
      </c>
      <c r="B2720">
        <v>72075</v>
      </c>
      <c r="C2720" t="s">
        <v>3496</v>
      </c>
      <c r="D2720" t="s">
        <v>3306</v>
      </c>
      <c r="E2720" t="s">
        <v>492</v>
      </c>
      <c r="F2720">
        <v>8.1300000000000008</v>
      </c>
      <c r="G2720">
        <v>7.71</v>
      </c>
      <c r="H2720" t="s">
        <v>493</v>
      </c>
      <c r="I2720">
        <v>41974</v>
      </c>
    </row>
    <row r="2721" spans="1:11" hidden="1">
      <c r="A2721" s="111" t="e">
        <f>COUNTIF(#REF!,'CPU (2)'!B2721)</f>
        <v>#REF!</v>
      </c>
      <c r="B2721" t="s">
        <v>3497</v>
      </c>
      <c r="C2721" t="s">
        <v>3498</v>
      </c>
      <c r="D2721" t="s">
        <v>3306</v>
      </c>
      <c r="E2721" t="s">
        <v>492</v>
      </c>
      <c r="F2721">
        <v>29.54</v>
      </c>
      <c r="G2721">
        <v>27.55</v>
      </c>
      <c r="H2721" t="s">
        <v>493</v>
      </c>
      <c r="I2721">
        <v>41974</v>
      </c>
    </row>
    <row r="2722" spans="1:11" hidden="1">
      <c r="A2722" s="111" t="e">
        <f>COUNTIF(#REF!,'CPU (2)'!B2722)</f>
        <v>#REF!</v>
      </c>
      <c r="B2722" t="s">
        <v>3499</v>
      </c>
      <c r="C2722" t="s">
        <v>3500</v>
      </c>
      <c r="D2722" t="s">
        <v>3306</v>
      </c>
      <c r="E2722" t="s">
        <v>492</v>
      </c>
      <c r="F2722">
        <v>60.81</v>
      </c>
      <c r="G2722">
        <v>57.73</v>
      </c>
      <c r="H2722" t="s">
        <v>493</v>
      </c>
      <c r="I2722">
        <v>41974</v>
      </c>
    </row>
    <row r="2723" spans="1:11" hidden="1">
      <c r="A2723" s="111" t="e">
        <f>COUNTIF(#REF!,'CPU (2)'!B2723)</f>
        <v>#REF!</v>
      </c>
      <c r="B2723" t="s">
        <v>3501</v>
      </c>
      <c r="C2723" t="s">
        <v>3502</v>
      </c>
      <c r="D2723" t="s">
        <v>3306</v>
      </c>
      <c r="E2723" t="s">
        <v>492</v>
      </c>
      <c r="F2723">
        <v>47.61</v>
      </c>
      <c r="G2723">
        <v>44.99</v>
      </c>
      <c r="H2723" t="s">
        <v>493</v>
      </c>
      <c r="I2723">
        <v>41974</v>
      </c>
    </row>
    <row r="2724" spans="1:11" hidden="1">
      <c r="A2724" s="111" t="e">
        <f>COUNTIF(#REF!,'CPU (2)'!B2724)</f>
        <v>#REF!</v>
      </c>
      <c r="B2724">
        <v>88270</v>
      </c>
      <c r="C2724" t="s">
        <v>3503</v>
      </c>
      <c r="D2724" t="s">
        <v>246</v>
      </c>
      <c r="E2724" t="s">
        <v>231</v>
      </c>
      <c r="F2724">
        <v>15.92</v>
      </c>
      <c r="G2724">
        <v>14.28</v>
      </c>
      <c r="H2724" t="s">
        <v>493</v>
      </c>
      <c r="I2724">
        <v>41974</v>
      </c>
    </row>
    <row r="2725" spans="1:11" hidden="1">
      <c r="A2725" s="111" t="e">
        <f>COUNTIF(#REF!,'CPU (2)'!B2725)</f>
        <v>#REF!</v>
      </c>
      <c r="B2725">
        <v>72945</v>
      </c>
      <c r="C2725" t="s">
        <v>3504</v>
      </c>
      <c r="D2725" t="s">
        <v>251</v>
      </c>
      <c r="E2725" t="s">
        <v>492</v>
      </c>
      <c r="F2725">
        <v>4.32</v>
      </c>
      <c r="G2725">
        <v>4.29</v>
      </c>
      <c r="H2725" t="s">
        <v>493</v>
      </c>
      <c r="I2725">
        <v>41974</v>
      </c>
    </row>
    <row r="2726" spans="1:11" hidden="1">
      <c r="A2726" s="111" t="e">
        <f>COUNTIF(#REF!,'CPU (2)'!B2726)</f>
        <v>#REF!</v>
      </c>
      <c r="B2726">
        <v>55960</v>
      </c>
      <c r="C2726" t="s">
        <v>3505</v>
      </c>
      <c r="D2726" t="s">
        <v>542</v>
      </c>
      <c r="E2726" t="s">
        <v>492</v>
      </c>
      <c r="F2726">
        <v>4.72</v>
      </c>
      <c r="G2726">
        <v>4.49</v>
      </c>
      <c r="H2726" t="s">
        <v>493</v>
      </c>
      <c r="I2726">
        <v>41974</v>
      </c>
    </row>
    <row r="2727" spans="1:11">
      <c r="B2727"/>
      <c r="C2727"/>
      <c r="D2727"/>
      <c r="E2727"/>
      <c r="F2727"/>
      <c r="G2727"/>
      <c r="H2727"/>
      <c r="I2727"/>
    </row>
    <row r="2728" spans="1:11" ht="26.4">
      <c r="A2728" s="111" t="e">
        <f>COUNTIF(#REF!,'CPU (2)'!B2728)</f>
        <v>#REF!</v>
      </c>
      <c r="B2728" s="148" t="s">
        <v>509</v>
      </c>
      <c r="C2728" s="149" t="s">
        <v>510</v>
      </c>
      <c r="D2728" s="148" t="s">
        <v>507</v>
      </c>
      <c r="E2728" s="148" t="s">
        <v>6</v>
      </c>
      <c r="F2728" s="150">
        <v>1203.52</v>
      </c>
      <c r="G2728" s="150">
        <v>1139.72</v>
      </c>
      <c r="H2728" s="148" t="s">
        <v>493</v>
      </c>
      <c r="I2728" s="151">
        <v>41974</v>
      </c>
      <c r="J2728" s="163">
        <f>SUM(J2730:J2743)</f>
        <v>1139.7176479999998</v>
      </c>
      <c r="K2728" s="164">
        <f>J2728-G2728</f>
        <v>-2.3520000002008601E-3</v>
      </c>
    </row>
    <row r="2729" spans="1:11" s="3" customFormat="1" ht="28.5" customHeight="1">
      <c r="A2729" s="111"/>
      <c r="B2729" s="113" t="s">
        <v>268</v>
      </c>
      <c r="C2729" s="113" t="s">
        <v>5</v>
      </c>
      <c r="D2729" s="113" t="s">
        <v>223</v>
      </c>
      <c r="E2729" s="113" t="s">
        <v>266</v>
      </c>
      <c r="F2729" s="113" t="s">
        <v>494</v>
      </c>
      <c r="G2729" s="113" t="s">
        <v>495</v>
      </c>
      <c r="H2729" s="113" t="s">
        <v>496</v>
      </c>
      <c r="I2729" s="113" t="s">
        <v>497</v>
      </c>
      <c r="J2729" s="113" t="s">
        <v>498</v>
      </c>
    </row>
    <row r="2730" spans="1:11">
      <c r="B2730" s="145">
        <v>88264</v>
      </c>
      <c r="C2730" s="196" t="str">
        <f>VLOOKUP(B2730,SERVIÇOS_SINAPI_12_14!$A$2:$H$5049,2,0)</f>
        <v>ELETRICISTA COM ENCARGOS COMPLEMENTARES</v>
      </c>
      <c r="D2730" s="189" t="s">
        <v>246</v>
      </c>
      <c r="E2730" s="189" t="str">
        <f>VLOOKUP(B2730,SERVIÇOS_SINAPI_12_14!$A$2:$H$5049,4,0)</f>
        <v>H</v>
      </c>
      <c r="F2730" s="194">
        <v>15.32</v>
      </c>
      <c r="G2730" s="194">
        <f>VLOOKUP(B2730,SERVIÇOS_SINAPI_12_14!$A$2:$H$5049,6,0)</f>
        <v>13.77</v>
      </c>
      <c r="H2730" s="212">
        <v>24.011199999999999</v>
      </c>
      <c r="I2730" s="194">
        <v>367.68</v>
      </c>
      <c r="J2730" s="194">
        <f t="shared" ref="J2730:J2743" si="46">H2730*G2730</f>
        <v>330.63422399999996</v>
      </c>
    </row>
    <row r="2731" spans="1:11">
      <c r="B2731" s="145">
        <v>88316</v>
      </c>
      <c r="C2731" s="196" t="str">
        <f>VLOOKUP(B2731,SERVIÇOS_SINAPI_12_14!$A$2:$H$5049,2,0)</f>
        <v>SERVENTE COM ENCARGOS COMPLEMENTARES</v>
      </c>
      <c r="D2731" s="189" t="s">
        <v>246</v>
      </c>
      <c r="E2731" s="189" t="str">
        <f>VLOOKUP(B2731,SERVIÇOS_SINAPI_12_14!$A$2:$H$5049,4,0)</f>
        <v>H</v>
      </c>
      <c r="F2731" s="194">
        <v>12.14</v>
      </c>
      <c r="G2731" s="194">
        <f>VLOOKUP(B2731,SERVIÇOS_SINAPI_12_14!$A$2:$H$5049,6,0)</f>
        <v>11.02</v>
      </c>
      <c r="H2731" s="212">
        <v>24.011199999999999</v>
      </c>
      <c r="I2731" s="194">
        <v>291.36</v>
      </c>
      <c r="J2731" s="194">
        <f t="shared" si="46"/>
        <v>264.60342399999996</v>
      </c>
    </row>
    <row r="2732" spans="1:11" s="144" customFormat="1">
      <c r="A2732" s="181"/>
      <c r="B2732" s="159">
        <v>392</v>
      </c>
      <c r="C2732" s="183" t="str">
        <f>VLOOKUP(B2732,INSUMOS_SINAPI_12_14!$A$2:$H$5049,2,0)</f>
        <v>ABRACADEIRA TIPO D 1/2" C/ PARAFUSO"</v>
      </c>
      <c r="D2732" s="121" t="s">
        <v>235</v>
      </c>
      <c r="E2732" s="121" t="str">
        <f>VLOOKUP(B2732,INSUMOS_SINAPI_12_14!$A$2:$H$5049,4,0)</f>
        <v>UN</v>
      </c>
      <c r="F2732" s="180">
        <v>0.64</v>
      </c>
      <c r="G2732" s="180">
        <f>VLOOKUP(B2732,INSUMOS_SINAPI_12_14!$A$2:$H$5049,6,0)</f>
        <v>0.64</v>
      </c>
      <c r="H2732" s="121">
        <v>1</v>
      </c>
      <c r="I2732" s="180">
        <v>0.64</v>
      </c>
      <c r="J2732" s="180">
        <f t="shared" si="46"/>
        <v>0.64</v>
      </c>
    </row>
    <row r="2733" spans="1:11">
      <c r="B2733" s="145">
        <v>979</v>
      </c>
      <c r="C2733" s="183" t="str">
        <f>VLOOKUP(B2733,INSUMOS_SINAPI_12_14!$A$2:$H$5049,2,0)</f>
        <v>CABO DE COBRE FLEXÍVEL DE 16 MM2, COM ISOLAMENTO ANTI-CHAMA 450/750 V</v>
      </c>
      <c r="D2733" s="113" t="s">
        <v>235</v>
      </c>
      <c r="E2733" s="121" t="str">
        <f>VLOOKUP(B2733,INSUMOS_SINAPI_12_14!$A$2:$H$5049,4,0)</f>
        <v>M</v>
      </c>
      <c r="F2733" s="115">
        <v>6.73</v>
      </c>
      <c r="G2733" s="180">
        <f>VLOOKUP(B2733,INSUMOS_SINAPI_12_14!$A$2:$H$5049,6,0)</f>
        <v>6.73</v>
      </c>
      <c r="H2733" s="113">
        <v>20</v>
      </c>
      <c r="I2733" s="115">
        <v>134.6</v>
      </c>
      <c r="J2733" s="180">
        <f t="shared" si="46"/>
        <v>134.60000000000002</v>
      </c>
    </row>
    <row r="2734" spans="1:11">
      <c r="B2734" s="145">
        <v>1875</v>
      </c>
      <c r="C2734" s="183" t="str">
        <f>VLOOKUP(B2734,INSUMOS_SINAPI_12_14!$A$2:$H$5049,2,0)</f>
        <v>CURVA PVC 90G P/ ELETRODUTO ROSCAVEL 1 1/2"</v>
      </c>
      <c r="D2734" s="113" t="s">
        <v>235</v>
      </c>
      <c r="E2734" s="121" t="str">
        <f>VLOOKUP(B2734,INSUMOS_SINAPI_12_14!$A$2:$H$5049,4,0)</f>
        <v>UN</v>
      </c>
      <c r="F2734" s="115">
        <v>6.03</v>
      </c>
      <c r="G2734" s="180">
        <f>VLOOKUP(B2734,INSUMOS_SINAPI_12_14!$A$2:$H$5049,6,0)</f>
        <v>6.03</v>
      </c>
      <c r="H2734" s="113">
        <v>2</v>
      </c>
      <c r="I2734" s="115">
        <v>12.06</v>
      </c>
      <c r="J2734" s="180">
        <f t="shared" si="46"/>
        <v>12.06</v>
      </c>
    </row>
    <row r="2735" spans="1:11">
      <c r="B2735" s="145">
        <v>2673</v>
      </c>
      <c r="C2735" s="183" t="str">
        <f>VLOOKUP(B2735,INSUMOS_SINAPI_12_14!$A$2:$H$5049,2,0)</f>
        <v>ELETRODUTO DE PVC ROSCÁVEL DE 1/2, SEM LUVA</v>
      </c>
      <c r="D2735" s="113" t="s">
        <v>235</v>
      </c>
      <c r="E2735" s="121" t="str">
        <f>VLOOKUP(B2735,INSUMOS_SINAPI_12_14!$A$2:$H$5049,4,0)</f>
        <v>M</v>
      </c>
      <c r="F2735" s="115">
        <v>1.56</v>
      </c>
      <c r="G2735" s="180">
        <f>VLOOKUP(B2735,INSUMOS_SINAPI_12_14!$A$2:$H$5049,6,0)</f>
        <v>1.56</v>
      </c>
      <c r="H2735" s="113">
        <v>12</v>
      </c>
      <c r="I2735" s="115">
        <v>18.72</v>
      </c>
      <c r="J2735" s="180">
        <f t="shared" si="46"/>
        <v>18.72</v>
      </c>
    </row>
    <row r="2736" spans="1:11">
      <c r="B2736" s="145">
        <v>3406</v>
      </c>
      <c r="C2736" s="183" t="str">
        <f>VLOOKUP(B2736,INSUMOS_SINAPI_12_14!$A$2:$H$5049,2,0)</f>
        <v>ISOLADOR DE PORCELANA, TIPO PINO, DE 15 KV</v>
      </c>
      <c r="D2736" s="113" t="s">
        <v>235</v>
      </c>
      <c r="E2736" s="121" t="str">
        <f>VLOOKUP(B2736,INSUMOS_SINAPI_12_14!$A$2:$H$5049,4,0)</f>
        <v>UN</v>
      </c>
      <c r="F2736" s="115">
        <v>12.75</v>
      </c>
      <c r="G2736" s="180">
        <f>VLOOKUP(B2736,INSUMOS_SINAPI_12_14!$A$2:$H$5049,6,0)</f>
        <v>12.75</v>
      </c>
      <c r="H2736" s="113">
        <v>4</v>
      </c>
      <c r="I2736" s="115">
        <v>51</v>
      </c>
      <c r="J2736" s="180">
        <f t="shared" si="46"/>
        <v>51</v>
      </c>
    </row>
    <row r="2737" spans="1:10" ht="26.4">
      <c r="B2737" s="145">
        <v>4481</v>
      </c>
      <c r="C2737" s="183" t="str">
        <f>VLOOKUP(B2737,INSUMOS_SINAPI_12_14!$A$2:$H$5049,2,0)</f>
        <v>PECA DE MADEIRA DE LEI *7,5 X 15* CM ( 3" X 6" ), NÃO APARELHADA, (P/TELHADO, ESTRUTURAS PERMANENTES)</v>
      </c>
      <c r="D2737" s="113" t="s">
        <v>235</v>
      </c>
      <c r="E2737" s="121" t="str">
        <f>VLOOKUP(B2737,INSUMOS_SINAPI_12_14!$A$2:$H$5049,4,0)</f>
        <v>M</v>
      </c>
      <c r="F2737" s="115">
        <v>20.23</v>
      </c>
      <c r="G2737" s="180">
        <f>VLOOKUP(B2737,INSUMOS_SINAPI_12_14!$A$2:$H$5049,6,0)</f>
        <v>20.23</v>
      </c>
      <c r="H2737" s="113">
        <v>6</v>
      </c>
      <c r="I2737" s="115">
        <v>121.38</v>
      </c>
      <c r="J2737" s="180">
        <f t="shared" si="46"/>
        <v>121.38</v>
      </c>
    </row>
    <row r="2738" spans="1:10" ht="26.4">
      <c r="B2738" s="145">
        <v>7701</v>
      </c>
      <c r="C2738" s="183" t="str">
        <f>VLOOKUP(B2738,INSUMOS_SINAPI_12_14!$A$2:$H$5049,2,0)</f>
        <v>TUBO ACO GALV C/ COSTURA DIN 2440/NBR 5580 CLASSE MEDIA DN 2.1/2" (65MM) E=3,65MM - 6,51KG/M</v>
      </c>
      <c r="D2738" s="113" t="s">
        <v>235</v>
      </c>
      <c r="E2738" s="121" t="str">
        <f>VLOOKUP(B2738,INSUMOS_SINAPI_12_14!$A$2:$H$5049,4,0)</f>
        <v>M</v>
      </c>
      <c r="F2738" s="115">
        <v>47.94</v>
      </c>
      <c r="G2738" s="180">
        <f>VLOOKUP(B2738,INSUMOS_SINAPI_12_14!$A$2:$H$5049,6,0)</f>
        <v>47.94</v>
      </c>
      <c r="H2738" s="113">
        <v>2</v>
      </c>
      <c r="I2738" s="115">
        <v>95.88</v>
      </c>
      <c r="J2738" s="180">
        <f t="shared" si="46"/>
        <v>95.88</v>
      </c>
    </row>
    <row r="2739" spans="1:10">
      <c r="B2739" s="145">
        <v>12056</v>
      </c>
      <c r="C2739" s="183" t="str">
        <f>VLOOKUP(B2739,INSUMOS_SINAPI_12_14!$A$2:$H$5049,2,0)</f>
        <v>ELETRODUTO METALICO FLEXIVEL TIPO CONDUITE D = 1 1/2"</v>
      </c>
      <c r="D2739" s="113" t="s">
        <v>235</v>
      </c>
      <c r="E2739" s="121" t="str">
        <f>VLOOKUP(B2739,INSUMOS_SINAPI_12_14!$A$2:$H$5049,4,0)</f>
        <v>M</v>
      </c>
      <c r="F2739" s="115">
        <v>9.27</v>
      </c>
      <c r="G2739" s="180">
        <f>VLOOKUP(B2739,INSUMOS_SINAPI_12_14!$A$2:$H$5049,6,0)</f>
        <v>9.27</v>
      </c>
      <c r="H2739" s="113">
        <v>1</v>
      </c>
      <c r="I2739" s="115">
        <v>9.27</v>
      </c>
      <c r="J2739" s="180">
        <f t="shared" si="46"/>
        <v>9.27</v>
      </c>
    </row>
    <row r="2740" spans="1:10">
      <c r="B2740" s="145">
        <v>12092</v>
      </c>
      <c r="C2740" s="183" t="str">
        <f>VLOOKUP(B2740,INSUMOS_SINAPI_12_14!$A$2:$H$5049,2,0)</f>
        <v>CHAVE FACA TRIPOLAR C/BASE DE ARDOSIA/MARMORE 100A/250V</v>
      </c>
      <c r="D2740" s="113" t="s">
        <v>235</v>
      </c>
      <c r="E2740" s="121" t="str">
        <f>VLOOKUP(B2740,INSUMOS_SINAPI_12_14!$A$2:$H$5049,4,0)</f>
        <v>UN</v>
      </c>
      <c r="F2740" s="115">
        <v>68.87</v>
      </c>
      <c r="G2740" s="180">
        <f>VLOOKUP(B2740,INSUMOS_SINAPI_12_14!$A$2:$H$5049,6,0)</f>
        <v>68.87</v>
      </c>
      <c r="H2740" s="113">
        <v>1</v>
      </c>
      <c r="I2740" s="115">
        <v>68.87</v>
      </c>
      <c r="J2740" s="180">
        <f t="shared" si="46"/>
        <v>68.87</v>
      </c>
    </row>
    <row r="2741" spans="1:10">
      <c r="B2741" s="145">
        <v>12346</v>
      </c>
      <c r="C2741" s="183" t="str">
        <f>VLOOKUP(B2741,INSUMOS_SINAPI_12_14!$A$2:$H$5049,2,0)</f>
        <v>FUSIVEL FACA 100A - 250V FIXO</v>
      </c>
      <c r="D2741" s="113" t="s">
        <v>235</v>
      </c>
      <c r="E2741" s="121" t="str">
        <f>VLOOKUP(B2741,INSUMOS_SINAPI_12_14!$A$2:$H$5049,4,0)</f>
        <v>UN</v>
      </c>
      <c r="F2741" s="115">
        <v>3.98</v>
      </c>
      <c r="G2741" s="180">
        <f>VLOOKUP(B2741,INSUMOS_SINAPI_12_14!$A$2:$H$5049,6,0)</f>
        <v>3.98</v>
      </c>
      <c r="H2741" s="113">
        <v>3</v>
      </c>
      <c r="I2741" s="115">
        <v>11.94</v>
      </c>
      <c r="J2741" s="180">
        <f t="shared" si="46"/>
        <v>11.94</v>
      </c>
    </row>
    <row r="2742" spans="1:10">
      <c r="B2742" s="145">
        <v>12353</v>
      </c>
      <c r="C2742" s="183" t="str">
        <f>VLOOKUP(B2742,INSUMOS_SINAPI_12_14!$A$2:$H$5049,2,0)</f>
        <v>FUSIVEL ROSCA 15A - 250V FIXO</v>
      </c>
      <c r="D2742" s="113" t="s">
        <v>235</v>
      </c>
      <c r="E2742" s="121" t="str">
        <f>VLOOKUP(B2742,INSUMOS_SINAPI_12_14!$A$2:$H$5049,4,0)</f>
        <v>UN</v>
      </c>
      <c r="F2742" s="115">
        <v>0.94</v>
      </c>
      <c r="G2742" s="180">
        <f>VLOOKUP(B2742,INSUMOS_SINAPI_12_14!$A$2:$H$5049,6,0)</f>
        <v>0.94</v>
      </c>
      <c r="H2742" s="113">
        <v>4</v>
      </c>
      <c r="I2742" s="115">
        <v>3.76</v>
      </c>
      <c r="J2742" s="180">
        <f t="shared" si="46"/>
        <v>3.76</v>
      </c>
    </row>
    <row r="2743" spans="1:10">
      <c r="B2743" s="145">
        <v>12365</v>
      </c>
      <c r="C2743" s="183" t="str">
        <f>VLOOKUP(B2743,INSUMOS_SINAPI_12_14!$A$2:$H$5049,2,0)</f>
        <v>ISOLADOR TIPO CARRETILHA - MARROM 72 X 72 MM</v>
      </c>
      <c r="D2743" s="113" t="s">
        <v>235</v>
      </c>
      <c r="E2743" s="121" t="str">
        <f>VLOOKUP(B2743,INSUMOS_SINAPI_12_14!$A$2:$H$5049,4,0)</f>
        <v>UN</v>
      </c>
      <c r="F2743" s="115">
        <v>4.09</v>
      </c>
      <c r="G2743" s="180">
        <f>VLOOKUP(B2743,INSUMOS_SINAPI_12_14!$A$2:$H$5049,6,0)</f>
        <v>4.09</v>
      </c>
      <c r="H2743" s="113">
        <v>4</v>
      </c>
      <c r="I2743" s="115">
        <v>16.36</v>
      </c>
      <c r="J2743" s="180">
        <f t="shared" si="46"/>
        <v>16.36</v>
      </c>
    </row>
    <row r="2744" spans="1:10">
      <c r="B2744" s="127"/>
      <c r="C2744" s="128"/>
      <c r="D2744" s="127"/>
      <c r="E2744" s="127"/>
      <c r="F2744" s="129"/>
      <c r="G2744" s="129"/>
      <c r="H2744" s="127"/>
      <c r="I2744" s="130"/>
    </row>
    <row r="2745" spans="1:10">
      <c r="B2745" s="127"/>
      <c r="C2745" s="128"/>
      <c r="D2745" s="127"/>
      <c r="E2745" s="127"/>
      <c r="F2745" s="129"/>
      <c r="G2745" s="129"/>
      <c r="H2745" s="127"/>
      <c r="I2745" s="130"/>
    </row>
    <row r="2746" spans="1:10" ht="26.4" hidden="1">
      <c r="A2746" s="111" t="e">
        <f>COUNTIF(#REF!,'CPU (2)'!B2746)</f>
        <v>#REF!</v>
      </c>
      <c r="B2746" s="131">
        <v>73695</v>
      </c>
      <c r="C2746" s="132" t="s">
        <v>3506</v>
      </c>
      <c r="D2746" s="131" t="s">
        <v>3298</v>
      </c>
      <c r="E2746" s="131" t="s">
        <v>6</v>
      </c>
      <c r="F2746" s="133">
        <v>56.93</v>
      </c>
      <c r="G2746" s="133">
        <v>51.13</v>
      </c>
      <c r="H2746" s="131" t="s">
        <v>493</v>
      </c>
      <c r="I2746" s="134">
        <v>41974</v>
      </c>
    </row>
    <row r="2747" spans="1:10" ht="26.4" hidden="1">
      <c r="A2747" s="111" t="e">
        <f>COUNTIF(#REF!,'CPU (2)'!B2747)</f>
        <v>#REF!</v>
      </c>
      <c r="B2747" s="127">
        <v>73529</v>
      </c>
      <c r="C2747" s="128" t="s">
        <v>3507</v>
      </c>
      <c r="D2747" s="127" t="s">
        <v>248</v>
      </c>
      <c r="E2747" s="127" t="s">
        <v>231</v>
      </c>
      <c r="F2747" s="129">
        <v>85.97</v>
      </c>
      <c r="G2747" s="129">
        <v>84.42</v>
      </c>
      <c r="H2747" s="127" t="s">
        <v>493</v>
      </c>
      <c r="I2747" s="130">
        <v>41974</v>
      </c>
    </row>
    <row r="2748" spans="1:10" ht="26.4" hidden="1">
      <c r="A2748" s="111" t="e">
        <f>COUNTIF(#REF!,'CPU (2)'!B2748)</f>
        <v>#REF!</v>
      </c>
      <c r="B2748" s="131">
        <v>73694</v>
      </c>
      <c r="C2748" s="132" t="s">
        <v>3508</v>
      </c>
      <c r="D2748" s="131" t="s">
        <v>3298</v>
      </c>
      <c r="E2748" s="131" t="s">
        <v>6</v>
      </c>
      <c r="F2748" s="133">
        <v>110.7</v>
      </c>
      <c r="G2748" s="133">
        <v>99.41</v>
      </c>
      <c r="H2748" s="131" t="s">
        <v>493</v>
      </c>
      <c r="I2748" s="134">
        <v>41974</v>
      </c>
    </row>
    <row r="2749" spans="1:10" ht="26.4" hidden="1">
      <c r="A2749" s="111" t="e">
        <f>COUNTIF(#REF!,'CPU (2)'!B2749)</f>
        <v>#REF!</v>
      </c>
      <c r="B2749" s="127">
        <v>73612</v>
      </c>
      <c r="C2749" s="128" t="s">
        <v>3509</v>
      </c>
      <c r="D2749" s="127" t="s">
        <v>3298</v>
      </c>
      <c r="E2749" s="127" t="s">
        <v>6</v>
      </c>
      <c r="F2749" s="129">
        <v>310.2</v>
      </c>
      <c r="G2749" s="129">
        <v>278.73</v>
      </c>
      <c r="H2749" s="127" t="s">
        <v>493</v>
      </c>
      <c r="I2749" s="130">
        <v>41974</v>
      </c>
    </row>
    <row r="2750" spans="1:10" ht="26.4" hidden="1">
      <c r="A2750" s="111" t="e">
        <f>COUNTIF(#REF!,'CPU (2)'!B2750)</f>
        <v>#REF!</v>
      </c>
      <c r="B2750" s="131" t="s">
        <v>3510</v>
      </c>
      <c r="C2750" s="132" t="s">
        <v>3511</v>
      </c>
      <c r="D2750" s="131" t="s">
        <v>3298</v>
      </c>
      <c r="E2750" s="131" t="s">
        <v>6</v>
      </c>
      <c r="F2750" s="133">
        <v>406.1</v>
      </c>
      <c r="G2750" s="133">
        <v>364.48</v>
      </c>
      <c r="H2750" s="131" t="s">
        <v>493</v>
      </c>
      <c r="I2750" s="134">
        <v>41974</v>
      </c>
    </row>
    <row r="2751" spans="1:10" ht="26.4" hidden="1">
      <c r="A2751" s="111" t="e">
        <f>COUNTIF(#REF!,'CPU (2)'!B2751)</f>
        <v>#REF!</v>
      </c>
      <c r="B2751" s="127" t="s">
        <v>3512</v>
      </c>
      <c r="C2751" s="128" t="s">
        <v>3513</v>
      </c>
      <c r="D2751" s="127" t="s">
        <v>3298</v>
      </c>
      <c r="E2751" s="127" t="s">
        <v>6</v>
      </c>
      <c r="F2751" s="129">
        <v>527.92999999999995</v>
      </c>
      <c r="G2751" s="129">
        <v>473.83</v>
      </c>
      <c r="H2751" s="127" t="s">
        <v>493</v>
      </c>
      <c r="I2751" s="130">
        <v>41974</v>
      </c>
    </row>
    <row r="2752" spans="1:10" ht="26.4" hidden="1">
      <c r="A2752" s="111" t="e">
        <f>COUNTIF(#REF!,'CPU (2)'!B2752)</f>
        <v>#REF!</v>
      </c>
      <c r="B2752" s="131" t="s">
        <v>3514</v>
      </c>
      <c r="C2752" s="132" t="s">
        <v>3515</v>
      </c>
      <c r="D2752" s="131" t="s">
        <v>3298</v>
      </c>
      <c r="E2752" s="131" t="s">
        <v>6</v>
      </c>
      <c r="F2752" s="133">
        <v>388.3</v>
      </c>
      <c r="G2752" s="133">
        <v>349.12</v>
      </c>
      <c r="H2752" s="131" t="s">
        <v>493</v>
      </c>
      <c r="I2752" s="134">
        <v>41974</v>
      </c>
    </row>
    <row r="2753" spans="1:9" ht="26.4" hidden="1">
      <c r="A2753" s="111" t="e">
        <f>COUNTIF(#REF!,'CPU (2)'!B2753)</f>
        <v>#REF!</v>
      </c>
      <c r="B2753" s="127" t="s">
        <v>3516</v>
      </c>
      <c r="C2753" s="128" t="s">
        <v>3517</v>
      </c>
      <c r="D2753" s="127" t="s">
        <v>3298</v>
      </c>
      <c r="E2753" s="127" t="s">
        <v>6</v>
      </c>
      <c r="F2753" s="129">
        <v>1242.56</v>
      </c>
      <c r="G2753" s="129">
        <v>1117.18</v>
      </c>
      <c r="H2753" s="127" t="s">
        <v>493</v>
      </c>
      <c r="I2753" s="130">
        <v>41974</v>
      </c>
    </row>
    <row r="2754" spans="1:9" ht="26.4" hidden="1">
      <c r="A2754" s="111" t="e">
        <f>COUNTIF(#REF!,'CPU (2)'!B2754)</f>
        <v>#REF!</v>
      </c>
      <c r="B2754" s="131" t="s">
        <v>3518</v>
      </c>
      <c r="C2754" s="132" t="s">
        <v>3519</v>
      </c>
      <c r="D2754" s="131" t="s">
        <v>3298</v>
      </c>
      <c r="E2754" s="131" t="s">
        <v>6</v>
      </c>
      <c r="F2754" s="133">
        <v>504.79</v>
      </c>
      <c r="G2754" s="133">
        <v>453.85</v>
      </c>
      <c r="H2754" s="131" t="s">
        <v>493</v>
      </c>
      <c r="I2754" s="134">
        <v>41974</v>
      </c>
    </row>
    <row r="2755" spans="1:9" ht="26.4" hidden="1">
      <c r="A2755" s="111" t="e">
        <f>COUNTIF(#REF!,'CPU (2)'!B2755)</f>
        <v>#REF!</v>
      </c>
      <c r="B2755" s="127" t="s">
        <v>3520</v>
      </c>
      <c r="C2755" s="128" t="s">
        <v>3521</v>
      </c>
      <c r="D2755" s="127" t="s">
        <v>3298</v>
      </c>
      <c r="E2755" s="127" t="s">
        <v>6</v>
      </c>
      <c r="F2755" s="129">
        <v>776.6</v>
      </c>
      <c r="G2755" s="129">
        <v>698.24</v>
      </c>
      <c r="H2755" s="127" t="s">
        <v>493</v>
      </c>
      <c r="I2755" s="130">
        <v>41974</v>
      </c>
    </row>
    <row r="2756" spans="1:9" ht="26.4" hidden="1">
      <c r="A2756" s="111" t="e">
        <f>COUNTIF(#REF!,'CPU (2)'!B2756)</f>
        <v>#REF!</v>
      </c>
      <c r="B2756" s="131" t="s">
        <v>3522</v>
      </c>
      <c r="C2756" s="132" t="s">
        <v>3523</v>
      </c>
      <c r="D2756" s="131" t="s">
        <v>3298</v>
      </c>
      <c r="E2756" s="131" t="s">
        <v>6</v>
      </c>
      <c r="F2756" s="133">
        <v>146.94999999999999</v>
      </c>
      <c r="G2756" s="133">
        <v>132.43</v>
      </c>
      <c r="H2756" s="131" t="s">
        <v>493</v>
      </c>
      <c r="I2756" s="134">
        <v>41974</v>
      </c>
    </row>
    <row r="2757" spans="1:9" ht="26.4" hidden="1">
      <c r="A2757" s="111" t="e">
        <f>COUNTIF(#REF!,'CPU (2)'!B2757)</f>
        <v>#REF!</v>
      </c>
      <c r="B2757" s="127" t="s">
        <v>3524</v>
      </c>
      <c r="C2757" s="128" t="s">
        <v>3525</v>
      </c>
      <c r="D2757" s="127" t="s">
        <v>3298</v>
      </c>
      <c r="E2757" s="127" t="s">
        <v>6</v>
      </c>
      <c r="F2757" s="129">
        <v>235.12</v>
      </c>
      <c r="G2757" s="129">
        <v>211.89</v>
      </c>
      <c r="H2757" s="127" t="s">
        <v>493</v>
      </c>
      <c r="I2757" s="130">
        <v>41974</v>
      </c>
    </row>
    <row r="2758" spans="1:9" ht="26.4" hidden="1">
      <c r="A2758" s="111" t="e">
        <f>COUNTIF(#REF!,'CPU (2)'!B2758)</f>
        <v>#REF!</v>
      </c>
      <c r="B2758" s="131" t="s">
        <v>3526</v>
      </c>
      <c r="C2758" s="132" t="s">
        <v>3527</v>
      </c>
      <c r="D2758" s="131" t="s">
        <v>3298</v>
      </c>
      <c r="E2758" s="131" t="s">
        <v>6</v>
      </c>
      <c r="F2758" s="133">
        <v>470.24</v>
      </c>
      <c r="G2758" s="133">
        <v>423.78</v>
      </c>
      <c r="H2758" s="131" t="s">
        <v>493</v>
      </c>
      <c r="I2758" s="134">
        <v>41974</v>
      </c>
    </row>
    <row r="2759" spans="1:9" ht="26.4" hidden="1">
      <c r="A2759" s="111" t="e">
        <f>COUNTIF(#REF!,'CPU (2)'!B2759)</f>
        <v>#REF!</v>
      </c>
      <c r="B2759" s="127" t="s">
        <v>3528</v>
      </c>
      <c r="C2759" s="128" t="s">
        <v>3529</v>
      </c>
      <c r="D2759" s="127" t="s">
        <v>3298</v>
      </c>
      <c r="E2759" s="127" t="s">
        <v>6</v>
      </c>
      <c r="F2759" s="129">
        <v>705.36</v>
      </c>
      <c r="G2759" s="129">
        <v>635.66999999999996</v>
      </c>
      <c r="H2759" s="127" t="s">
        <v>493</v>
      </c>
      <c r="I2759" s="130">
        <v>41974</v>
      </c>
    </row>
    <row r="2760" spans="1:9" ht="26.4" hidden="1">
      <c r="A2760" s="111" t="e">
        <f>COUNTIF(#REF!,'CPU (2)'!B2760)</f>
        <v>#REF!</v>
      </c>
      <c r="B2760" s="131" t="s">
        <v>3530</v>
      </c>
      <c r="C2760" s="132" t="s">
        <v>3531</v>
      </c>
      <c r="D2760" s="131" t="s">
        <v>3298</v>
      </c>
      <c r="E2760" s="131" t="s">
        <v>6</v>
      </c>
      <c r="F2760" s="133">
        <v>146.94999999999999</v>
      </c>
      <c r="G2760" s="133">
        <v>132.43</v>
      </c>
      <c r="H2760" s="131" t="s">
        <v>493</v>
      </c>
      <c r="I2760" s="134">
        <v>41974</v>
      </c>
    </row>
    <row r="2761" spans="1:9" ht="26.4" hidden="1">
      <c r="A2761" s="111" t="e">
        <f>COUNTIF(#REF!,'CPU (2)'!B2761)</f>
        <v>#REF!</v>
      </c>
      <c r="B2761" s="127" t="s">
        <v>3532</v>
      </c>
      <c r="C2761" s="128" t="s">
        <v>3533</v>
      </c>
      <c r="D2761" s="127" t="s">
        <v>3298</v>
      </c>
      <c r="E2761" s="127" t="s">
        <v>6</v>
      </c>
      <c r="F2761" s="129">
        <v>587.79999999999995</v>
      </c>
      <c r="G2761" s="129">
        <v>529.73</v>
      </c>
      <c r="H2761" s="127" t="s">
        <v>493</v>
      </c>
      <c r="I2761" s="130">
        <v>41974</v>
      </c>
    </row>
    <row r="2762" spans="1:9" ht="26.4" hidden="1">
      <c r="A2762" s="111" t="e">
        <f>COUNTIF(#REF!,'CPU (2)'!B2762)</f>
        <v>#REF!</v>
      </c>
      <c r="B2762" s="131" t="s">
        <v>3534</v>
      </c>
      <c r="C2762" s="132" t="s">
        <v>3535</v>
      </c>
      <c r="D2762" s="131" t="s">
        <v>3298</v>
      </c>
      <c r="E2762" s="131" t="s">
        <v>6</v>
      </c>
      <c r="F2762" s="133">
        <v>293.89999999999998</v>
      </c>
      <c r="G2762" s="133">
        <v>264.86</v>
      </c>
      <c r="H2762" s="131" t="s">
        <v>493</v>
      </c>
      <c r="I2762" s="134">
        <v>41974</v>
      </c>
    </row>
    <row r="2763" spans="1:9" ht="26.4" hidden="1">
      <c r="A2763" s="111" t="e">
        <f>COUNTIF(#REF!,'CPU (2)'!B2763)</f>
        <v>#REF!</v>
      </c>
      <c r="B2763" s="127" t="s">
        <v>3536</v>
      </c>
      <c r="C2763" s="128" t="s">
        <v>3537</v>
      </c>
      <c r="D2763" s="127" t="s">
        <v>3298</v>
      </c>
      <c r="E2763" s="127" t="s">
        <v>6</v>
      </c>
      <c r="F2763" s="129">
        <v>1320.22</v>
      </c>
      <c r="G2763" s="129">
        <v>1187.01</v>
      </c>
      <c r="H2763" s="127" t="s">
        <v>493</v>
      </c>
      <c r="I2763" s="130">
        <v>41974</v>
      </c>
    </row>
    <row r="2764" spans="1:9" ht="26.4" hidden="1">
      <c r="A2764" s="111" t="e">
        <f>COUNTIF(#REF!,'CPU (2)'!B2764)</f>
        <v>#REF!</v>
      </c>
      <c r="B2764" s="131" t="s">
        <v>3538</v>
      </c>
      <c r="C2764" s="132" t="s">
        <v>3539</v>
      </c>
      <c r="D2764" s="131" t="s">
        <v>3298</v>
      </c>
      <c r="E2764" s="131" t="s">
        <v>6</v>
      </c>
      <c r="F2764" s="133">
        <v>1475.54</v>
      </c>
      <c r="G2764" s="133">
        <v>1326.65</v>
      </c>
      <c r="H2764" s="131" t="s">
        <v>493</v>
      </c>
      <c r="I2764" s="134">
        <v>41974</v>
      </c>
    </row>
    <row r="2765" spans="1:9" ht="26.4" hidden="1">
      <c r="A2765" s="111" t="e">
        <f>COUNTIF(#REF!,'CPU (2)'!B2765)</f>
        <v>#REF!</v>
      </c>
      <c r="B2765" s="127" t="s">
        <v>3540</v>
      </c>
      <c r="C2765" s="128" t="s">
        <v>3541</v>
      </c>
      <c r="D2765" s="127" t="s">
        <v>3298</v>
      </c>
      <c r="E2765" s="127" t="s">
        <v>6</v>
      </c>
      <c r="F2765" s="129">
        <v>970.75</v>
      </c>
      <c r="G2765" s="129">
        <v>872.8</v>
      </c>
      <c r="H2765" s="127" t="s">
        <v>493</v>
      </c>
      <c r="I2765" s="130">
        <v>41974</v>
      </c>
    </row>
    <row r="2766" spans="1:9" ht="26.4" hidden="1">
      <c r="A2766" s="111" t="e">
        <f>COUNTIF(#REF!,'CPU (2)'!B2766)</f>
        <v>#REF!</v>
      </c>
      <c r="B2766" s="131" t="s">
        <v>3542</v>
      </c>
      <c r="C2766" s="132" t="s">
        <v>3543</v>
      </c>
      <c r="D2766" s="131" t="s">
        <v>3298</v>
      </c>
      <c r="E2766" s="131" t="s">
        <v>6</v>
      </c>
      <c r="F2766" s="133">
        <v>310.2</v>
      </c>
      <c r="G2766" s="133">
        <v>278.73</v>
      </c>
      <c r="H2766" s="131" t="s">
        <v>493</v>
      </c>
      <c r="I2766" s="134">
        <v>41974</v>
      </c>
    </row>
    <row r="2767" spans="1:9" ht="39.6" hidden="1">
      <c r="A2767" s="111" t="e">
        <f>COUNTIF(#REF!,'CPU (2)'!B2767)</f>
        <v>#REF!</v>
      </c>
      <c r="B2767" s="127">
        <v>8260</v>
      </c>
      <c r="C2767" s="128" t="s">
        <v>3544</v>
      </c>
      <c r="D2767" s="127" t="s">
        <v>273</v>
      </c>
      <c r="E2767" s="127" t="s">
        <v>6</v>
      </c>
      <c r="F2767" s="129">
        <v>2322.66</v>
      </c>
      <c r="G2767" s="129">
        <v>2297.4499999999998</v>
      </c>
      <c r="H2767" s="127" t="s">
        <v>493</v>
      </c>
      <c r="I2767" s="130">
        <v>41974</v>
      </c>
    </row>
    <row r="2768" spans="1:9" ht="26.4" hidden="1">
      <c r="A2768" s="111" t="e">
        <f>COUNTIF(#REF!,'CPU (2)'!B2768)</f>
        <v>#REF!</v>
      </c>
      <c r="B2768" s="131" t="s">
        <v>3545</v>
      </c>
      <c r="C2768" s="132" t="s">
        <v>3546</v>
      </c>
      <c r="D2768" s="131" t="s">
        <v>732</v>
      </c>
      <c r="E2768" s="131" t="s">
        <v>6</v>
      </c>
      <c r="F2768" s="133">
        <v>4003.02</v>
      </c>
      <c r="G2768" s="133">
        <v>3814.04</v>
      </c>
      <c r="H2768" s="131" t="s">
        <v>493</v>
      </c>
      <c r="I2768" s="134">
        <v>41974</v>
      </c>
    </row>
    <row r="2769" spans="1:9" ht="26.4" hidden="1">
      <c r="A2769" s="111" t="e">
        <f>COUNTIF(#REF!,'CPU (2)'!B2769)</f>
        <v>#REF!</v>
      </c>
      <c r="B2769" s="127">
        <v>73683</v>
      </c>
      <c r="C2769" s="128" t="s">
        <v>3547</v>
      </c>
      <c r="D2769" s="127" t="s">
        <v>507</v>
      </c>
      <c r="E2769" s="127" t="s">
        <v>6</v>
      </c>
      <c r="F2769" s="129">
        <v>36.61</v>
      </c>
      <c r="G2769" s="129">
        <v>35.08</v>
      </c>
      <c r="H2769" s="127" t="s">
        <v>493</v>
      </c>
      <c r="I2769" s="130">
        <v>41974</v>
      </c>
    </row>
    <row r="2770" spans="1:9" ht="26.4" hidden="1">
      <c r="A2770" s="111" t="e">
        <f>COUNTIF(#REF!,'CPU (2)'!B2770)</f>
        <v>#REF!</v>
      </c>
      <c r="B2770" s="131" t="s">
        <v>3548</v>
      </c>
      <c r="C2770" s="132" t="s">
        <v>3549</v>
      </c>
      <c r="D2770" s="131" t="s">
        <v>538</v>
      </c>
      <c r="E2770" s="131" t="s">
        <v>6</v>
      </c>
      <c r="F2770" s="133">
        <v>29.55</v>
      </c>
      <c r="G2770" s="133">
        <v>26.65</v>
      </c>
      <c r="H2770" s="131" t="s">
        <v>493</v>
      </c>
      <c r="I2770" s="134">
        <v>41974</v>
      </c>
    </row>
    <row r="2771" spans="1:9" ht="26.4" hidden="1">
      <c r="A2771" s="111" t="e">
        <f>COUNTIF(#REF!,'CPU (2)'!B2771)</f>
        <v>#REF!</v>
      </c>
      <c r="B2771" s="127" t="s">
        <v>3550</v>
      </c>
      <c r="C2771" s="128" t="s">
        <v>3551</v>
      </c>
      <c r="D2771" s="127" t="s">
        <v>538</v>
      </c>
      <c r="E2771" s="127" t="s">
        <v>6</v>
      </c>
      <c r="F2771" s="129">
        <v>141.51</v>
      </c>
      <c r="G2771" s="129">
        <v>136.63999999999999</v>
      </c>
      <c r="H2771" s="127" t="s">
        <v>493</v>
      </c>
      <c r="I2771" s="130">
        <v>41974</v>
      </c>
    </row>
    <row r="2772" spans="1:9" ht="26.4" hidden="1">
      <c r="A2772" s="111" t="e">
        <f>COUNTIF(#REF!,'CPU (2)'!B2772)</f>
        <v>#REF!</v>
      </c>
      <c r="B2772" s="131" t="s">
        <v>3552</v>
      </c>
      <c r="C2772" s="132" t="s">
        <v>3553</v>
      </c>
      <c r="D2772" s="131" t="s">
        <v>538</v>
      </c>
      <c r="E2772" s="131" t="s">
        <v>6</v>
      </c>
      <c r="F2772" s="133">
        <v>183.32</v>
      </c>
      <c r="G2772" s="133">
        <v>177.02</v>
      </c>
      <c r="H2772" s="131" t="s">
        <v>493</v>
      </c>
      <c r="I2772" s="134">
        <v>41974</v>
      </c>
    </row>
    <row r="2773" spans="1:9" ht="26.4" hidden="1">
      <c r="A2773" s="111" t="e">
        <f>COUNTIF(#REF!,'CPU (2)'!B2773)</f>
        <v>#REF!</v>
      </c>
      <c r="B2773" s="127" t="s">
        <v>3554</v>
      </c>
      <c r="C2773" s="128" t="s">
        <v>3555</v>
      </c>
      <c r="D2773" s="127" t="s">
        <v>538</v>
      </c>
      <c r="E2773" s="127" t="s">
        <v>6</v>
      </c>
      <c r="F2773" s="129">
        <v>215.49</v>
      </c>
      <c r="G2773" s="129">
        <v>208.08</v>
      </c>
      <c r="H2773" s="127" t="s">
        <v>493</v>
      </c>
      <c r="I2773" s="130">
        <v>41974</v>
      </c>
    </row>
    <row r="2774" spans="1:9" ht="26.4" hidden="1">
      <c r="A2774" s="111" t="e">
        <f>COUNTIF(#REF!,'CPU (2)'!B2774)</f>
        <v>#REF!</v>
      </c>
      <c r="B2774" s="131" t="s">
        <v>3556</v>
      </c>
      <c r="C2774" s="132" t="s">
        <v>3557</v>
      </c>
      <c r="D2774" s="131" t="s">
        <v>538</v>
      </c>
      <c r="E2774" s="131" t="s">
        <v>6</v>
      </c>
      <c r="F2774" s="133">
        <v>234.78</v>
      </c>
      <c r="G2774" s="133">
        <v>226.71</v>
      </c>
      <c r="H2774" s="131" t="s">
        <v>493</v>
      </c>
      <c r="I2774" s="134">
        <v>41974</v>
      </c>
    </row>
    <row r="2775" spans="1:9" ht="26.4" hidden="1">
      <c r="A2775" s="111" t="e">
        <f>COUNTIF(#REF!,'CPU (2)'!B2775)</f>
        <v>#REF!</v>
      </c>
      <c r="B2775" s="127" t="s">
        <v>3558</v>
      </c>
      <c r="C2775" s="128" t="s">
        <v>3559</v>
      </c>
      <c r="D2775" s="127" t="s">
        <v>538</v>
      </c>
      <c r="E2775" s="127" t="s">
        <v>6</v>
      </c>
      <c r="F2775" s="129">
        <v>257.3</v>
      </c>
      <c r="G2775" s="129">
        <v>248.45</v>
      </c>
      <c r="H2775" s="127" t="s">
        <v>493</v>
      </c>
      <c r="I2775" s="130">
        <v>41974</v>
      </c>
    </row>
    <row r="2776" spans="1:9" ht="26.4" hidden="1">
      <c r="A2776" s="111" t="e">
        <f>COUNTIF(#REF!,'CPU (2)'!B2776)</f>
        <v>#REF!</v>
      </c>
      <c r="B2776" s="131" t="s">
        <v>3560</v>
      </c>
      <c r="C2776" s="132" t="s">
        <v>3561</v>
      </c>
      <c r="D2776" s="131" t="s">
        <v>538</v>
      </c>
      <c r="E2776" s="131" t="s">
        <v>6</v>
      </c>
      <c r="F2776" s="133">
        <v>283.02999999999997</v>
      </c>
      <c r="G2776" s="133">
        <v>273.29000000000002</v>
      </c>
      <c r="H2776" s="131" t="s">
        <v>493</v>
      </c>
      <c r="I2776" s="134">
        <v>41974</v>
      </c>
    </row>
    <row r="2777" spans="1:9" ht="26.4" hidden="1">
      <c r="A2777" s="111" t="e">
        <f>COUNTIF(#REF!,'CPU (2)'!B2777)</f>
        <v>#REF!</v>
      </c>
      <c r="B2777" s="127" t="s">
        <v>3562</v>
      </c>
      <c r="C2777" s="128" t="s">
        <v>3563</v>
      </c>
      <c r="D2777" s="127" t="s">
        <v>538</v>
      </c>
      <c r="E2777" s="127" t="s">
        <v>6</v>
      </c>
      <c r="F2777" s="129">
        <v>305.54000000000002</v>
      </c>
      <c r="G2777" s="129">
        <v>295.02999999999997</v>
      </c>
      <c r="H2777" s="127" t="s">
        <v>493</v>
      </c>
      <c r="I2777" s="130">
        <v>41974</v>
      </c>
    </row>
    <row r="2778" spans="1:9" ht="26.4" hidden="1">
      <c r="A2778" s="111" t="e">
        <f>COUNTIF(#REF!,'CPU (2)'!B2778)</f>
        <v>#REF!</v>
      </c>
      <c r="B2778" s="131" t="s">
        <v>3564</v>
      </c>
      <c r="C2778" s="132" t="s">
        <v>3565</v>
      </c>
      <c r="D2778" s="131" t="s">
        <v>538</v>
      </c>
      <c r="E2778" s="131" t="s">
        <v>6</v>
      </c>
      <c r="F2778" s="133">
        <v>21.58</v>
      </c>
      <c r="G2778" s="133">
        <v>19.440000000000001</v>
      </c>
      <c r="H2778" s="131" t="s">
        <v>493</v>
      </c>
      <c r="I2778" s="134">
        <v>41974</v>
      </c>
    </row>
    <row r="2779" spans="1:9" ht="26.4" hidden="1">
      <c r="A2779" s="111" t="e">
        <f>COUNTIF(#REF!,'CPU (2)'!B2779)</f>
        <v>#REF!</v>
      </c>
      <c r="B2779" s="127" t="s">
        <v>3566</v>
      </c>
      <c r="C2779" s="128" t="s">
        <v>3567</v>
      </c>
      <c r="D2779" s="127" t="s">
        <v>538</v>
      </c>
      <c r="E2779" s="127" t="s">
        <v>6</v>
      </c>
      <c r="F2779" s="129">
        <v>321.62</v>
      </c>
      <c r="G2779" s="129">
        <v>310.56</v>
      </c>
      <c r="H2779" s="127" t="s">
        <v>493</v>
      </c>
      <c r="I2779" s="130">
        <v>41974</v>
      </c>
    </row>
    <row r="2780" spans="1:9" ht="26.4" hidden="1">
      <c r="A2780" s="111" t="e">
        <f>COUNTIF(#REF!,'CPU (2)'!B2780)</f>
        <v>#REF!</v>
      </c>
      <c r="B2780" s="131" t="s">
        <v>3568</v>
      </c>
      <c r="C2780" s="132" t="s">
        <v>3569</v>
      </c>
      <c r="D2780" s="131" t="s">
        <v>538</v>
      </c>
      <c r="E2780" s="131" t="s">
        <v>6</v>
      </c>
      <c r="F2780" s="133">
        <v>366.65</v>
      </c>
      <c r="G2780" s="133">
        <v>354.04</v>
      </c>
      <c r="H2780" s="131" t="s">
        <v>493</v>
      </c>
      <c r="I2780" s="134">
        <v>41974</v>
      </c>
    </row>
    <row r="2781" spans="1:9" ht="26.4" hidden="1">
      <c r="A2781" s="111" t="e">
        <f>COUNTIF(#REF!,'CPU (2)'!B2781)</f>
        <v>#REF!</v>
      </c>
      <c r="B2781" s="127" t="s">
        <v>3570</v>
      </c>
      <c r="C2781" s="128" t="s">
        <v>3571</v>
      </c>
      <c r="D2781" s="127" t="s">
        <v>538</v>
      </c>
      <c r="E2781" s="127" t="s">
        <v>6</v>
      </c>
      <c r="F2781" s="129">
        <v>26.08</v>
      </c>
      <c r="G2781" s="129">
        <v>23.51</v>
      </c>
      <c r="H2781" s="127" t="s">
        <v>493</v>
      </c>
      <c r="I2781" s="130">
        <v>41974</v>
      </c>
    </row>
    <row r="2782" spans="1:9" ht="26.4" hidden="1">
      <c r="A2782" s="111" t="e">
        <f>COUNTIF(#REF!,'CPU (2)'!B2782)</f>
        <v>#REF!</v>
      </c>
      <c r="B2782" s="131" t="s">
        <v>3572</v>
      </c>
      <c r="C2782" s="132" t="s">
        <v>3573</v>
      </c>
      <c r="D2782" s="131" t="s">
        <v>538</v>
      </c>
      <c r="E2782" s="131" t="s">
        <v>6</v>
      </c>
      <c r="F2782" s="133">
        <v>86.92</v>
      </c>
      <c r="G2782" s="133">
        <v>78.39</v>
      </c>
      <c r="H2782" s="131" t="s">
        <v>493</v>
      </c>
      <c r="I2782" s="134">
        <v>41974</v>
      </c>
    </row>
    <row r="2783" spans="1:9" ht="26.4" hidden="1">
      <c r="A2783" s="111" t="e">
        <f>COUNTIF(#REF!,'CPU (2)'!B2783)</f>
        <v>#REF!</v>
      </c>
      <c r="B2783" s="127" t="s">
        <v>3574</v>
      </c>
      <c r="C2783" s="128" t="s">
        <v>3575</v>
      </c>
      <c r="D2783" s="127" t="s">
        <v>538</v>
      </c>
      <c r="E2783" s="127" t="s">
        <v>6</v>
      </c>
      <c r="F2783" s="129">
        <v>1106.8800000000001</v>
      </c>
      <c r="G2783" s="129">
        <v>1064.3599999999999</v>
      </c>
      <c r="H2783" s="127" t="s">
        <v>493</v>
      </c>
      <c r="I2783" s="130">
        <v>41974</v>
      </c>
    </row>
    <row r="2784" spans="1:9" ht="26.4" hidden="1">
      <c r="A2784" s="111" t="e">
        <f>COUNTIF(#REF!,'CPU (2)'!B2784)</f>
        <v>#REF!</v>
      </c>
      <c r="B2784" s="131" t="s">
        <v>3576</v>
      </c>
      <c r="C2784" s="132" t="s">
        <v>3577</v>
      </c>
      <c r="D2784" s="131" t="s">
        <v>538</v>
      </c>
      <c r="E2784" s="131" t="s">
        <v>6</v>
      </c>
      <c r="F2784" s="133">
        <v>385.94</v>
      </c>
      <c r="G2784" s="133">
        <v>372.68</v>
      </c>
      <c r="H2784" s="131" t="s">
        <v>493</v>
      </c>
      <c r="I2784" s="134">
        <v>41974</v>
      </c>
    </row>
    <row r="2785" spans="1:9" ht="26.4" hidden="1">
      <c r="A2785" s="111" t="e">
        <f>COUNTIF(#REF!,'CPU (2)'!B2785)</f>
        <v>#REF!</v>
      </c>
      <c r="B2785" s="127" t="s">
        <v>3578</v>
      </c>
      <c r="C2785" s="128" t="s">
        <v>3579</v>
      </c>
      <c r="D2785" s="127" t="s">
        <v>538</v>
      </c>
      <c r="E2785" s="127" t="s">
        <v>6</v>
      </c>
      <c r="F2785" s="129">
        <v>450.27</v>
      </c>
      <c r="G2785" s="129">
        <v>434.79</v>
      </c>
      <c r="H2785" s="127" t="s">
        <v>493</v>
      </c>
      <c r="I2785" s="130">
        <v>41974</v>
      </c>
    </row>
    <row r="2786" spans="1:9" ht="26.4" hidden="1">
      <c r="A2786" s="111" t="e">
        <f>COUNTIF(#REF!,'CPU (2)'!B2786)</f>
        <v>#REF!</v>
      </c>
      <c r="B2786" s="131" t="s">
        <v>3580</v>
      </c>
      <c r="C2786" s="132" t="s">
        <v>3581</v>
      </c>
      <c r="D2786" s="131" t="s">
        <v>538</v>
      </c>
      <c r="E2786" s="131" t="s">
        <v>6</v>
      </c>
      <c r="F2786" s="133">
        <v>546.75</v>
      </c>
      <c r="G2786" s="133">
        <v>527.96</v>
      </c>
      <c r="H2786" s="131" t="s">
        <v>493</v>
      </c>
      <c r="I2786" s="134">
        <v>41974</v>
      </c>
    </row>
    <row r="2787" spans="1:9" ht="26.4" hidden="1">
      <c r="A2787" s="111" t="e">
        <f>COUNTIF(#REF!,'CPU (2)'!B2787)</f>
        <v>#REF!</v>
      </c>
      <c r="B2787" s="127" t="s">
        <v>3582</v>
      </c>
      <c r="C2787" s="128" t="s">
        <v>3583</v>
      </c>
      <c r="D2787" s="127" t="s">
        <v>538</v>
      </c>
      <c r="E2787" s="127" t="s">
        <v>6</v>
      </c>
      <c r="F2787" s="129">
        <v>611.08000000000004</v>
      </c>
      <c r="G2787" s="129">
        <v>590.07000000000005</v>
      </c>
      <c r="H2787" s="127" t="s">
        <v>493</v>
      </c>
      <c r="I2787" s="130">
        <v>41974</v>
      </c>
    </row>
    <row r="2788" spans="1:9" ht="26.4" hidden="1">
      <c r="A2788" s="111" t="e">
        <f>COUNTIF(#REF!,'CPU (2)'!B2788)</f>
        <v>#REF!</v>
      </c>
      <c r="B2788" s="131" t="s">
        <v>3584</v>
      </c>
      <c r="C2788" s="132" t="s">
        <v>3585</v>
      </c>
      <c r="D2788" s="131" t="s">
        <v>538</v>
      </c>
      <c r="E2788" s="131" t="s">
        <v>6</v>
      </c>
      <c r="F2788" s="133">
        <v>643.24</v>
      </c>
      <c r="G2788" s="133">
        <v>621.13</v>
      </c>
      <c r="H2788" s="131" t="s">
        <v>493</v>
      </c>
      <c r="I2788" s="134">
        <v>41974</v>
      </c>
    </row>
    <row r="2789" spans="1:9" ht="26.4" hidden="1">
      <c r="A2789" s="111" t="e">
        <f>COUNTIF(#REF!,'CPU (2)'!B2789)</f>
        <v>#REF!</v>
      </c>
      <c r="B2789" s="127" t="s">
        <v>3586</v>
      </c>
      <c r="C2789" s="128" t="s">
        <v>3587</v>
      </c>
      <c r="D2789" s="127" t="s">
        <v>538</v>
      </c>
      <c r="E2789" s="127" t="s">
        <v>6</v>
      </c>
      <c r="F2789" s="129">
        <v>707.56</v>
      </c>
      <c r="G2789" s="129">
        <v>683.24</v>
      </c>
      <c r="H2789" s="127" t="s">
        <v>493</v>
      </c>
      <c r="I2789" s="130">
        <v>41974</v>
      </c>
    </row>
    <row r="2790" spans="1:9" ht="26.4" hidden="1">
      <c r="A2790" s="111" t="e">
        <f>COUNTIF(#REF!,'CPU (2)'!B2790)</f>
        <v>#REF!</v>
      </c>
      <c r="B2790" s="131" t="s">
        <v>3588</v>
      </c>
      <c r="C2790" s="132" t="s">
        <v>3589</v>
      </c>
      <c r="D2790" s="131" t="s">
        <v>538</v>
      </c>
      <c r="E2790" s="131" t="s">
        <v>6</v>
      </c>
      <c r="F2790" s="133">
        <v>739.73</v>
      </c>
      <c r="G2790" s="133">
        <v>714.3</v>
      </c>
      <c r="H2790" s="131" t="s">
        <v>493</v>
      </c>
      <c r="I2790" s="134">
        <v>41974</v>
      </c>
    </row>
    <row r="2791" spans="1:9" ht="26.4" hidden="1">
      <c r="A2791" s="111" t="e">
        <f>COUNTIF(#REF!,'CPU (2)'!B2791)</f>
        <v>#REF!</v>
      </c>
      <c r="B2791" s="127" t="s">
        <v>3590</v>
      </c>
      <c r="C2791" s="128" t="s">
        <v>3591</v>
      </c>
      <c r="D2791" s="127" t="s">
        <v>538</v>
      </c>
      <c r="E2791" s="127" t="s">
        <v>6</v>
      </c>
      <c r="F2791" s="129">
        <v>44.78</v>
      </c>
      <c r="G2791" s="129">
        <v>40.18</v>
      </c>
      <c r="H2791" s="127" t="s">
        <v>493</v>
      </c>
      <c r="I2791" s="130">
        <v>41974</v>
      </c>
    </row>
    <row r="2792" spans="1:9" ht="26.4" hidden="1">
      <c r="A2792" s="111" t="e">
        <f>COUNTIF(#REF!,'CPU (2)'!B2792)</f>
        <v>#REF!</v>
      </c>
      <c r="B2792" s="131" t="s">
        <v>3592</v>
      </c>
      <c r="C2792" s="132" t="s">
        <v>3593</v>
      </c>
      <c r="D2792" s="131" t="s">
        <v>538</v>
      </c>
      <c r="E2792" s="131" t="s">
        <v>6</v>
      </c>
      <c r="F2792" s="133">
        <v>804.05</v>
      </c>
      <c r="G2792" s="133">
        <v>776.41</v>
      </c>
      <c r="H2792" s="131" t="s">
        <v>493</v>
      </c>
      <c r="I2792" s="134">
        <v>41974</v>
      </c>
    </row>
    <row r="2793" spans="1:9" ht="26.4" hidden="1">
      <c r="A2793" s="111" t="e">
        <f>COUNTIF(#REF!,'CPU (2)'!B2793)</f>
        <v>#REF!</v>
      </c>
      <c r="B2793" s="127" t="s">
        <v>3594</v>
      </c>
      <c r="C2793" s="128" t="s">
        <v>3595</v>
      </c>
      <c r="D2793" s="127" t="s">
        <v>538</v>
      </c>
      <c r="E2793" s="127" t="s">
        <v>6</v>
      </c>
      <c r="F2793" s="129">
        <v>868.37</v>
      </c>
      <c r="G2793" s="129">
        <v>838.53</v>
      </c>
      <c r="H2793" s="127" t="s">
        <v>493</v>
      </c>
      <c r="I2793" s="130">
        <v>41974</v>
      </c>
    </row>
    <row r="2794" spans="1:9" ht="26.4" hidden="1">
      <c r="A2794" s="111" t="e">
        <f>COUNTIF(#REF!,'CPU (2)'!B2794)</f>
        <v>#REF!</v>
      </c>
      <c r="B2794" s="131" t="s">
        <v>3596</v>
      </c>
      <c r="C2794" s="132" t="s">
        <v>3597</v>
      </c>
      <c r="D2794" s="131" t="s">
        <v>538</v>
      </c>
      <c r="E2794" s="131" t="s">
        <v>6</v>
      </c>
      <c r="F2794" s="133">
        <v>968.52</v>
      </c>
      <c r="G2794" s="133">
        <v>931.31</v>
      </c>
      <c r="H2794" s="131" t="s">
        <v>493</v>
      </c>
      <c r="I2794" s="134">
        <v>41974</v>
      </c>
    </row>
    <row r="2795" spans="1:9" ht="26.4" hidden="1">
      <c r="A2795" s="111" t="e">
        <f>COUNTIF(#REF!,'CPU (2)'!B2795)</f>
        <v>#REF!</v>
      </c>
      <c r="B2795" s="127" t="s">
        <v>3598</v>
      </c>
      <c r="C2795" s="128" t="s">
        <v>3599</v>
      </c>
      <c r="D2795" s="127" t="s">
        <v>538</v>
      </c>
      <c r="E2795" s="127" t="s">
        <v>6</v>
      </c>
      <c r="F2795" s="129">
        <v>69.540000000000006</v>
      </c>
      <c r="G2795" s="129">
        <v>62.71</v>
      </c>
      <c r="H2795" s="127" t="s">
        <v>493</v>
      </c>
      <c r="I2795" s="130">
        <v>41974</v>
      </c>
    </row>
    <row r="2796" spans="1:9" ht="26.4" hidden="1">
      <c r="A2796" s="111" t="e">
        <f>COUNTIF(#REF!,'CPU (2)'!B2796)</f>
        <v>#REF!</v>
      </c>
      <c r="B2796" s="131" t="s">
        <v>3600</v>
      </c>
      <c r="C2796" s="132" t="s">
        <v>3601</v>
      </c>
      <c r="D2796" s="131" t="s">
        <v>538</v>
      </c>
      <c r="E2796" s="131" t="s">
        <v>6</v>
      </c>
      <c r="F2796" s="133">
        <v>968.52</v>
      </c>
      <c r="G2796" s="133">
        <v>931.31</v>
      </c>
      <c r="H2796" s="131" t="s">
        <v>493</v>
      </c>
      <c r="I2796" s="134">
        <v>41974</v>
      </c>
    </row>
    <row r="2797" spans="1:9" ht="26.4" hidden="1">
      <c r="A2797" s="111" t="e">
        <f>COUNTIF(#REF!,'CPU (2)'!B2797)</f>
        <v>#REF!</v>
      </c>
      <c r="B2797" s="127" t="s">
        <v>3602</v>
      </c>
      <c r="C2797" s="128" t="s">
        <v>3603</v>
      </c>
      <c r="D2797" s="127" t="s">
        <v>538</v>
      </c>
      <c r="E2797" s="127" t="s">
        <v>6</v>
      </c>
      <c r="F2797" s="129">
        <v>1003.11</v>
      </c>
      <c r="G2797" s="129">
        <v>964.57</v>
      </c>
      <c r="H2797" s="127" t="s">
        <v>493</v>
      </c>
      <c r="I2797" s="130">
        <v>41974</v>
      </c>
    </row>
    <row r="2798" spans="1:9" ht="39.6" hidden="1">
      <c r="A2798" s="111" t="e">
        <f>COUNTIF(#REF!,'CPU (2)'!B2798)</f>
        <v>#REF!</v>
      </c>
      <c r="B2798" s="131">
        <v>72333</v>
      </c>
      <c r="C2798" s="132" t="s">
        <v>3604</v>
      </c>
      <c r="D2798" s="131" t="s">
        <v>273</v>
      </c>
      <c r="E2798" s="131" t="s">
        <v>6</v>
      </c>
      <c r="F2798" s="133">
        <v>26.03</v>
      </c>
      <c r="G2798" s="133">
        <v>25.07</v>
      </c>
      <c r="H2798" s="131" t="s">
        <v>493</v>
      </c>
      <c r="I2798" s="134">
        <v>41974</v>
      </c>
    </row>
    <row r="2799" spans="1:9" ht="39.6" hidden="1">
      <c r="A2799" s="111" t="e">
        <f>COUNTIF(#REF!,'CPU (2)'!B2799)</f>
        <v>#REF!</v>
      </c>
      <c r="B2799" s="127">
        <v>83465</v>
      </c>
      <c r="C2799" s="128" t="s">
        <v>3605</v>
      </c>
      <c r="D2799" s="127" t="s">
        <v>273</v>
      </c>
      <c r="E2799" s="127" t="s">
        <v>6</v>
      </c>
      <c r="F2799" s="129">
        <v>29.89</v>
      </c>
      <c r="G2799" s="129">
        <v>28.45</v>
      </c>
      <c r="H2799" s="127" t="s">
        <v>493</v>
      </c>
      <c r="I2799" s="130">
        <v>41974</v>
      </c>
    </row>
    <row r="2800" spans="1:9" ht="39.6" hidden="1">
      <c r="A2800" s="111" t="e">
        <f>COUNTIF(#REF!,'CPU (2)'!B2800)</f>
        <v>#REF!</v>
      </c>
      <c r="B2800" s="131">
        <v>84227</v>
      </c>
      <c r="C2800" s="132" t="s">
        <v>3606</v>
      </c>
      <c r="D2800" s="131" t="s">
        <v>273</v>
      </c>
      <c r="E2800" s="131" t="s">
        <v>6</v>
      </c>
      <c r="F2800" s="133">
        <v>29.74</v>
      </c>
      <c r="G2800" s="133">
        <v>27.86</v>
      </c>
      <c r="H2800" s="131" t="s">
        <v>493</v>
      </c>
      <c r="I2800" s="134">
        <v>41974</v>
      </c>
    </row>
    <row r="2801" spans="1:9" ht="39.6" hidden="1">
      <c r="A2801" s="111" t="e">
        <f>COUNTIF(#REF!,'CPU (2)'!B2801)</f>
        <v>#REF!</v>
      </c>
      <c r="B2801" s="127">
        <v>84226</v>
      </c>
      <c r="C2801" s="128" t="s">
        <v>3607</v>
      </c>
      <c r="D2801" s="127" t="s">
        <v>273</v>
      </c>
      <c r="E2801" s="127" t="s">
        <v>6</v>
      </c>
      <c r="F2801" s="129">
        <v>19.05</v>
      </c>
      <c r="G2801" s="129">
        <v>18.05</v>
      </c>
      <c r="H2801" s="127" t="s">
        <v>493</v>
      </c>
      <c r="I2801" s="130">
        <v>41974</v>
      </c>
    </row>
    <row r="2802" spans="1:9" ht="39.6" hidden="1">
      <c r="A2802" s="111" t="e">
        <f>COUNTIF(#REF!,'CPU (2)'!B2802)</f>
        <v>#REF!</v>
      </c>
      <c r="B2802" s="131">
        <v>72334</v>
      </c>
      <c r="C2802" s="132" t="s">
        <v>3608</v>
      </c>
      <c r="D2802" s="131" t="s">
        <v>273</v>
      </c>
      <c r="E2802" s="131" t="s">
        <v>6</v>
      </c>
      <c r="F2802" s="133">
        <v>10.33</v>
      </c>
      <c r="G2802" s="133">
        <v>9.76</v>
      </c>
      <c r="H2802" s="131" t="s">
        <v>493</v>
      </c>
      <c r="I2802" s="134">
        <v>41974</v>
      </c>
    </row>
    <row r="2803" spans="1:9" ht="39.6" hidden="1">
      <c r="A2803" s="111" t="e">
        <f>COUNTIF(#REF!,'CPU (2)'!B2803)</f>
        <v>#REF!</v>
      </c>
      <c r="B2803" s="127">
        <v>84542</v>
      </c>
      <c r="C2803" s="128" t="s">
        <v>3609</v>
      </c>
      <c r="D2803" s="127" t="s">
        <v>273</v>
      </c>
      <c r="E2803" s="127" t="s">
        <v>6</v>
      </c>
      <c r="F2803" s="129">
        <v>25.75</v>
      </c>
      <c r="G2803" s="129">
        <v>24.31</v>
      </c>
      <c r="H2803" s="127" t="s">
        <v>493</v>
      </c>
      <c r="I2803" s="130">
        <v>41974</v>
      </c>
    </row>
    <row r="2804" spans="1:9" ht="39.6" hidden="1">
      <c r="A2804" s="111" t="e">
        <f>COUNTIF(#REF!,'CPU (2)'!B2804)</f>
        <v>#REF!</v>
      </c>
      <c r="B2804" s="131">
        <v>83403</v>
      </c>
      <c r="C2804" s="132" t="s">
        <v>3610</v>
      </c>
      <c r="D2804" s="131" t="s">
        <v>273</v>
      </c>
      <c r="E2804" s="131" t="s">
        <v>6</v>
      </c>
      <c r="F2804" s="133">
        <v>12.2</v>
      </c>
      <c r="G2804" s="133">
        <v>11.62</v>
      </c>
      <c r="H2804" s="131" t="s">
        <v>493</v>
      </c>
      <c r="I2804" s="134">
        <v>41974</v>
      </c>
    </row>
    <row r="2805" spans="1:9" ht="39.6" hidden="1">
      <c r="A2805" s="111" t="e">
        <f>COUNTIF(#REF!,'CPU (2)'!B2805)</f>
        <v>#REF!</v>
      </c>
      <c r="B2805" s="127">
        <v>85049</v>
      </c>
      <c r="C2805" s="128" t="s">
        <v>3611</v>
      </c>
      <c r="D2805" s="127" t="s">
        <v>273</v>
      </c>
      <c r="E2805" s="127" t="s">
        <v>6</v>
      </c>
      <c r="F2805" s="129">
        <v>26.36</v>
      </c>
      <c r="G2805" s="129">
        <v>24.92</v>
      </c>
      <c r="H2805" s="127" t="s">
        <v>493</v>
      </c>
      <c r="I2805" s="130">
        <v>41974</v>
      </c>
    </row>
    <row r="2806" spans="1:9" ht="39.6" hidden="1">
      <c r="A2806" s="111" t="e">
        <f>COUNTIF(#REF!,'CPU (2)'!B2806)</f>
        <v>#REF!</v>
      </c>
      <c r="B2806" s="131">
        <v>83466</v>
      </c>
      <c r="C2806" s="132" t="s">
        <v>3612</v>
      </c>
      <c r="D2806" s="131" t="s">
        <v>273</v>
      </c>
      <c r="E2806" s="131" t="s">
        <v>6</v>
      </c>
      <c r="F2806" s="133">
        <v>19.07</v>
      </c>
      <c r="G2806" s="133">
        <v>18.07</v>
      </c>
      <c r="H2806" s="131" t="s">
        <v>493</v>
      </c>
      <c r="I2806" s="134">
        <v>41974</v>
      </c>
    </row>
    <row r="2807" spans="1:9" ht="39.6" hidden="1">
      <c r="A2807" s="111" t="e">
        <f>COUNTIF(#REF!,'CPU (2)'!B2807)</f>
        <v>#REF!</v>
      </c>
      <c r="B2807" s="127">
        <v>84379</v>
      </c>
      <c r="C2807" s="128" t="s">
        <v>3613</v>
      </c>
      <c r="D2807" s="127" t="s">
        <v>273</v>
      </c>
      <c r="E2807" s="127" t="s">
        <v>6</v>
      </c>
      <c r="F2807" s="129">
        <v>21.57</v>
      </c>
      <c r="G2807" s="129">
        <v>20.350000000000001</v>
      </c>
      <c r="H2807" s="127" t="s">
        <v>493</v>
      </c>
      <c r="I2807" s="130">
        <v>41974</v>
      </c>
    </row>
    <row r="2808" spans="1:9" ht="39.6" hidden="1">
      <c r="A2808" s="111" t="e">
        <f>COUNTIF(#REF!,'CPU (2)'!B2808)</f>
        <v>#REF!</v>
      </c>
      <c r="B2808" s="131">
        <v>72331</v>
      </c>
      <c r="C2808" s="132" t="s">
        <v>3614</v>
      </c>
      <c r="D2808" s="131" t="s">
        <v>273</v>
      </c>
      <c r="E2808" s="131" t="s">
        <v>6</v>
      </c>
      <c r="F2808" s="133">
        <v>8.85</v>
      </c>
      <c r="G2808" s="133">
        <v>8.2899999999999991</v>
      </c>
      <c r="H2808" s="131" t="s">
        <v>493</v>
      </c>
      <c r="I2808" s="134">
        <v>41974</v>
      </c>
    </row>
    <row r="2809" spans="1:9" ht="39.6" hidden="1">
      <c r="A2809" s="111" t="e">
        <f>COUNTIF(#REF!,'CPU (2)'!B2809)</f>
        <v>#REF!</v>
      </c>
      <c r="B2809" s="127">
        <v>72332</v>
      </c>
      <c r="C2809" s="128" t="s">
        <v>3615</v>
      </c>
      <c r="D2809" s="127" t="s">
        <v>273</v>
      </c>
      <c r="E2809" s="127" t="s">
        <v>6</v>
      </c>
      <c r="F2809" s="129">
        <v>16.41</v>
      </c>
      <c r="G2809" s="129">
        <v>15.57</v>
      </c>
      <c r="H2809" s="127" t="s">
        <v>493</v>
      </c>
      <c r="I2809" s="130">
        <v>41974</v>
      </c>
    </row>
    <row r="2810" spans="1:9" ht="39.6" hidden="1">
      <c r="A2810" s="111" t="e">
        <f>COUNTIF(#REF!,'CPU (2)'!B2810)</f>
        <v>#REF!</v>
      </c>
      <c r="B2810" s="131">
        <v>83467</v>
      </c>
      <c r="C2810" s="132" t="s">
        <v>3616</v>
      </c>
      <c r="D2810" s="131" t="s">
        <v>273</v>
      </c>
      <c r="E2810" s="131" t="s">
        <v>6</v>
      </c>
      <c r="F2810" s="133">
        <v>25.67</v>
      </c>
      <c r="G2810" s="133">
        <v>24.23</v>
      </c>
      <c r="H2810" s="131" t="s">
        <v>493</v>
      </c>
      <c r="I2810" s="134">
        <v>41974</v>
      </c>
    </row>
    <row r="2811" spans="1:9" hidden="1">
      <c r="A2811" s="111" t="e">
        <f>COUNTIF(#REF!,'CPU (2)'!B2811)</f>
        <v>#REF!</v>
      </c>
      <c r="B2811" s="127" t="s">
        <v>3617</v>
      </c>
      <c r="C2811" s="128" t="s">
        <v>3618</v>
      </c>
      <c r="D2811" s="127" t="s">
        <v>276</v>
      </c>
      <c r="E2811" s="127" t="s">
        <v>6</v>
      </c>
      <c r="F2811" s="129">
        <v>0.27</v>
      </c>
      <c r="G2811" s="129">
        <v>0.25</v>
      </c>
      <c r="H2811" s="127" t="s">
        <v>493</v>
      </c>
      <c r="I2811" s="130">
        <v>41974</v>
      </c>
    </row>
    <row r="2812" spans="1:9" ht="39.6" hidden="1">
      <c r="A2812" s="111" t="e">
        <f>COUNTIF(#REF!,'CPU (2)'!B2812)</f>
        <v>#REF!</v>
      </c>
      <c r="B2812" s="131" t="s">
        <v>3619</v>
      </c>
      <c r="C2812" s="132" t="s">
        <v>3620</v>
      </c>
      <c r="D2812" s="131" t="s">
        <v>273</v>
      </c>
      <c r="E2812" s="131" t="s">
        <v>6</v>
      </c>
      <c r="F2812" s="133">
        <v>18.239999999999998</v>
      </c>
      <c r="G2812" s="133">
        <v>17.71</v>
      </c>
      <c r="H2812" s="131" t="s">
        <v>493</v>
      </c>
      <c r="I2812" s="134">
        <v>41974</v>
      </c>
    </row>
    <row r="2813" spans="1:9" ht="39.6" hidden="1">
      <c r="A2813" s="111" t="e">
        <f>COUNTIF(#REF!,'CPU (2)'!B2813)</f>
        <v>#REF!</v>
      </c>
      <c r="B2813" s="127" t="s">
        <v>3621</v>
      </c>
      <c r="C2813" s="128" t="s">
        <v>3622</v>
      </c>
      <c r="D2813" s="127" t="s">
        <v>273</v>
      </c>
      <c r="E2813" s="127" t="s">
        <v>6</v>
      </c>
      <c r="F2813" s="129">
        <v>64.89</v>
      </c>
      <c r="G2813" s="129">
        <v>63.55</v>
      </c>
      <c r="H2813" s="127" t="s">
        <v>493</v>
      </c>
      <c r="I2813" s="130">
        <v>41974</v>
      </c>
    </row>
    <row r="2814" spans="1:9" ht="26.4" hidden="1">
      <c r="A2814" s="111" t="e">
        <f>COUNTIF(#REF!,'CPU (2)'!B2814)</f>
        <v>#REF!</v>
      </c>
      <c r="B2814" s="131">
        <v>84098</v>
      </c>
      <c r="C2814" s="132" t="s">
        <v>3623</v>
      </c>
      <c r="D2814" s="131" t="s">
        <v>715</v>
      </c>
      <c r="E2814" s="131" t="s">
        <v>492</v>
      </c>
      <c r="F2814" s="133">
        <v>40.03</v>
      </c>
      <c r="G2814" s="133">
        <v>39.6</v>
      </c>
      <c r="H2814" s="131" t="s">
        <v>493</v>
      </c>
      <c r="I2814" s="134">
        <v>41974</v>
      </c>
    </row>
    <row r="2815" spans="1:9" ht="26.4" hidden="1">
      <c r="A2815" s="111" t="e">
        <f>COUNTIF(#REF!,'CPU (2)'!B2815)</f>
        <v>#REF!</v>
      </c>
      <c r="B2815" s="127" t="s">
        <v>3624</v>
      </c>
      <c r="C2815" s="128" t="s">
        <v>3625</v>
      </c>
      <c r="D2815" s="127" t="s">
        <v>715</v>
      </c>
      <c r="E2815" s="127" t="s">
        <v>492</v>
      </c>
      <c r="F2815" s="129">
        <v>40.49</v>
      </c>
      <c r="G2815" s="129">
        <v>39.99</v>
      </c>
      <c r="H2815" s="127" t="s">
        <v>493</v>
      </c>
      <c r="I2815" s="130">
        <v>41974</v>
      </c>
    </row>
    <row r="2816" spans="1:9" hidden="1">
      <c r="A2816" s="111" t="e">
        <f>COUNTIF(#REF!,'CPU (2)'!B2816)</f>
        <v>#REF!</v>
      </c>
      <c r="B2816" s="131">
        <v>85423</v>
      </c>
      <c r="C2816" s="132" t="s">
        <v>3626</v>
      </c>
      <c r="D2816" s="131" t="s">
        <v>507</v>
      </c>
      <c r="E2816" s="131" t="s">
        <v>492</v>
      </c>
      <c r="F2816" s="133">
        <v>4.75</v>
      </c>
      <c r="G2816" s="133">
        <v>4.45</v>
      </c>
      <c r="H2816" s="131" t="s">
        <v>493</v>
      </c>
      <c r="I2816" s="134">
        <v>41974</v>
      </c>
    </row>
    <row r="2817" spans="1:10" ht="26.4" hidden="1">
      <c r="A2817" s="111" t="e">
        <f>COUNTIF(#REF!,'CPU (2)'!B2817)</f>
        <v>#REF!</v>
      </c>
      <c r="B2817" s="127">
        <v>85424</v>
      </c>
      <c r="C2817" s="128" t="s">
        <v>3627</v>
      </c>
      <c r="D2817" s="127" t="s">
        <v>507</v>
      </c>
      <c r="E2817" s="127" t="s">
        <v>492</v>
      </c>
      <c r="F2817" s="129">
        <v>15.21</v>
      </c>
      <c r="G2817" s="129">
        <v>13.91</v>
      </c>
      <c r="H2817" s="127" t="s">
        <v>493</v>
      </c>
      <c r="I2817" s="130">
        <v>41974</v>
      </c>
    </row>
    <row r="2818" spans="1:10" ht="39.6" hidden="1">
      <c r="A2818" s="111" t="e">
        <f>COUNTIF(#REF!,'CPU (2)'!B2818)</f>
        <v>#REF!</v>
      </c>
      <c r="B2818" s="131">
        <v>72198</v>
      </c>
      <c r="C2818" s="132" t="s">
        <v>3628</v>
      </c>
      <c r="D2818" s="131" t="s">
        <v>715</v>
      </c>
      <c r="E2818" s="131" t="s">
        <v>492</v>
      </c>
      <c r="F2818" s="133">
        <v>79.56</v>
      </c>
      <c r="G2818" s="133">
        <v>75.14</v>
      </c>
      <c r="H2818" s="131" t="s">
        <v>493</v>
      </c>
      <c r="I2818" s="134">
        <v>41974</v>
      </c>
    </row>
    <row r="2819" spans="1:10" ht="26.4" hidden="1">
      <c r="A2819" s="111" t="e">
        <f>COUNTIF(#REF!,'CPU (2)'!B2819)</f>
        <v>#REF!</v>
      </c>
      <c r="B2819" s="127" t="s">
        <v>3629</v>
      </c>
      <c r="C2819" s="128" t="s">
        <v>3630</v>
      </c>
      <c r="D2819" s="127" t="s">
        <v>715</v>
      </c>
      <c r="E2819" s="127" t="s">
        <v>492</v>
      </c>
      <c r="F2819" s="129">
        <v>59.21</v>
      </c>
      <c r="G2819" s="129">
        <v>57.55</v>
      </c>
      <c r="H2819" s="127" t="s">
        <v>493</v>
      </c>
      <c r="I2819" s="130">
        <v>41974</v>
      </c>
    </row>
    <row r="2820" spans="1:10" ht="26.4" hidden="1">
      <c r="A2820" s="111" t="e">
        <f>COUNTIF(#REF!,'CPU (2)'!B2820)</f>
        <v>#REF!</v>
      </c>
      <c r="B2820" s="131">
        <v>68052</v>
      </c>
      <c r="C2820" s="132" t="s">
        <v>3631</v>
      </c>
      <c r="D2820" s="131" t="s">
        <v>604</v>
      </c>
      <c r="E2820" s="131" t="s">
        <v>492</v>
      </c>
      <c r="F2820" s="133">
        <v>356.4</v>
      </c>
      <c r="G2820" s="133">
        <v>353.34</v>
      </c>
      <c r="H2820" s="131" t="s">
        <v>493</v>
      </c>
      <c r="I2820" s="134">
        <v>41974</v>
      </c>
    </row>
    <row r="2821" spans="1:10" ht="26.4" hidden="1">
      <c r="A2821" s="111" t="e">
        <f>COUNTIF(#REF!,'CPU (2)'!B2821)</f>
        <v>#REF!</v>
      </c>
      <c r="B2821" s="127">
        <v>6103</v>
      </c>
      <c r="C2821" s="128" t="s">
        <v>3632</v>
      </c>
      <c r="D2821" s="127" t="s">
        <v>604</v>
      </c>
      <c r="E2821" s="127" t="s">
        <v>492</v>
      </c>
      <c r="F2821" s="129">
        <v>338.03</v>
      </c>
      <c r="G2821" s="129">
        <v>335.59</v>
      </c>
      <c r="H2821" s="127" t="s">
        <v>493</v>
      </c>
      <c r="I2821" s="130">
        <v>41974</v>
      </c>
    </row>
    <row r="2822" spans="1:10" ht="26.4" hidden="1">
      <c r="A2822" s="111" t="e">
        <f>COUNTIF(#REF!,'CPU (2)'!B2822)</f>
        <v>#REF!</v>
      </c>
      <c r="B2822" s="131">
        <v>6104</v>
      </c>
      <c r="C2822" s="132" t="s">
        <v>3633</v>
      </c>
      <c r="D2822" s="131" t="s">
        <v>604</v>
      </c>
      <c r="E2822" s="131" t="s">
        <v>492</v>
      </c>
      <c r="F2822" s="133">
        <v>323.55</v>
      </c>
      <c r="G2822" s="133">
        <v>321.12</v>
      </c>
      <c r="H2822" s="131" t="s">
        <v>493</v>
      </c>
      <c r="I2822" s="134">
        <v>41974</v>
      </c>
    </row>
    <row r="2823" spans="1:10" ht="26.4" hidden="1">
      <c r="A2823" s="111" t="e">
        <f>COUNTIF(#REF!,'CPU (2)'!B2823)</f>
        <v>#REF!</v>
      </c>
      <c r="B2823" s="127" t="s">
        <v>3634</v>
      </c>
      <c r="C2823" s="128" t="s">
        <v>3635</v>
      </c>
      <c r="D2823" s="127" t="s">
        <v>604</v>
      </c>
      <c r="E2823" s="127" t="s">
        <v>492</v>
      </c>
      <c r="F2823" s="129">
        <v>379.84</v>
      </c>
      <c r="G2823" s="129">
        <v>377.06</v>
      </c>
      <c r="H2823" s="127" t="s">
        <v>493</v>
      </c>
      <c r="I2823" s="130">
        <v>41974</v>
      </c>
    </row>
    <row r="2824" spans="1:10" ht="26.4" hidden="1">
      <c r="A2824" s="111" t="e">
        <f>COUNTIF(#REF!,'CPU (2)'!B2824)</f>
        <v>#REF!</v>
      </c>
      <c r="B2824" s="131" t="s">
        <v>3636</v>
      </c>
      <c r="C2824" s="132" t="s">
        <v>3637</v>
      </c>
      <c r="D2824" s="131" t="s">
        <v>604</v>
      </c>
      <c r="E2824" s="131" t="s">
        <v>492</v>
      </c>
      <c r="F2824" s="133">
        <v>412.56</v>
      </c>
      <c r="G2824" s="133">
        <v>407.55</v>
      </c>
      <c r="H2824" s="131" t="s">
        <v>493</v>
      </c>
      <c r="I2824" s="134">
        <v>41974</v>
      </c>
    </row>
    <row r="2825" spans="1:10" ht="26.4" hidden="1">
      <c r="A2825" s="111" t="e">
        <f>COUNTIF(#REF!,'CPU (2)'!B2825)</f>
        <v>#REF!</v>
      </c>
      <c r="B2825" s="127" t="s">
        <v>3638</v>
      </c>
      <c r="C2825" s="128" t="s">
        <v>3639</v>
      </c>
      <c r="D2825" s="127" t="s">
        <v>604</v>
      </c>
      <c r="E2825" s="127" t="s">
        <v>492</v>
      </c>
      <c r="F2825" s="129">
        <v>364.94</v>
      </c>
      <c r="G2825" s="129">
        <v>360.35</v>
      </c>
      <c r="H2825" s="127" t="s">
        <v>493</v>
      </c>
      <c r="I2825" s="130">
        <v>41974</v>
      </c>
    </row>
    <row r="2826" spans="1:10" ht="26.4" hidden="1">
      <c r="A2826" s="111" t="e">
        <f>COUNTIF(#REF!,'CPU (2)'!B2826)</f>
        <v>#REF!</v>
      </c>
      <c r="B2826" s="131" t="s">
        <v>3640</v>
      </c>
      <c r="C2826" s="132" t="s">
        <v>3641</v>
      </c>
      <c r="D2826" s="131" t="s">
        <v>604</v>
      </c>
      <c r="E2826" s="131" t="s">
        <v>492</v>
      </c>
      <c r="F2826" s="133">
        <v>450.76</v>
      </c>
      <c r="G2826" s="133">
        <v>446.17</v>
      </c>
      <c r="H2826" s="131" t="s">
        <v>493</v>
      </c>
      <c r="I2826" s="134">
        <v>41974</v>
      </c>
      <c r="J2826">
        <v>4324</v>
      </c>
    </row>
    <row r="2827" spans="1:10" ht="26.4" hidden="1">
      <c r="A2827" s="111" t="e">
        <f>COUNTIF(#REF!,'CPU (2)'!B2827)</f>
        <v>#REF!</v>
      </c>
      <c r="B2827" s="135" t="s">
        <v>3642</v>
      </c>
      <c r="C2827" s="128" t="s">
        <v>3643</v>
      </c>
      <c r="D2827" s="127" t="s">
        <v>604</v>
      </c>
      <c r="E2827" s="127" t="s">
        <v>492</v>
      </c>
      <c r="F2827" s="129">
        <v>539.91</v>
      </c>
      <c r="G2827" s="129">
        <v>535.32000000000005</v>
      </c>
      <c r="H2827" s="127" t="s">
        <v>493</v>
      </c>
      <c r="I2827" s="130">
        <v>41974</v>
      </c>
      <c r="J2827">
        <f>2402-J2826</f>
        <v>-1922</v>
      </c>
    </row>
    <row r="2828" spans="1:10" ht="26.4" hidden="1">
      <c r="A2828" s="111" t="e">
        <f>COUNTIF(#REF!,'CPU (2)'!B2828)</f>
        <v>#REF!</v>
      </c>
      <c r="B2828" s="131" t="s">
        <v>3644</v>
      </c>
      <c r="C2828" s="132" t="s">
        <v>3645</v>
      </c>
      <c r="D2828" s="131" t="s">
        <v>604</v>
      </c>
      <c r="E2828" s="131" t="s">
        <v>492</v>
      </c>
      <c r="F2828" s="133">
        <v>472.03</v>
      </c>
      <c r="G2828" s="133">
        <v>467.44</v>
      </c>
      <c r="H2828" s="131" t="s">
        <v>493</v>
      </c>
      <c r="I2828" s="134">
        <v>41974</v>
      </c>
      <c r="J2828">
        <f>2402-750</f>
        <v>1652</v>
      </c>
    </row>
    <row r="2829" spans="1:10" ht="26.4" hidden="1">
      <c r="A2829" s="111" t="e">
        <f>COUNTIF(#REF!,'CPU (2)'!B2829)</f>
        <v>#REF!</v>
      </c>
      <c r="B2829" s="127">
        <v>84858</v>
      </c>
      <c r="C2829" s="128" t="s">
        <v>3646</v>
      </c>
      <c r="D2829" s="127" t="s">
        <v>604</v>
      </c>
      <c r="E2829" s="127" t="s">
        <v>6</v>
      </c>
      <c r="F2829" s="129">
        <v>636.58000000000004</v>
      </c>
      <c r="G2829" s="129">
        <v>624.74</v>
      </c>
      <c r="H2829" s="127" t="s">
        <v>493</v>
      </c>
      <c r="I2829" s="130">
        <v>41974</v>
      </c>
    </row>
    <row r="2830" spans="1:10" ht="26.4" hidden="1">
      <c r="A2830" s="111" t="e">
        <f>COUNTIF(#REF!,'CPU (2)'!B2830)</f>
        <v>#REF!</v>
      </c>
      <c r="B2830" s="131">
        <v>84860</v>
      </c>
      <c r="C2830" s="132" t="s">
        <v>3647</v>
      </c>
      <c r="D2830" s="131" t="s">
        <v>604</v>
      </c>
      <c r="E2830" s="131" t="s">
        <v>6</v>
      </c>
      <c r="F2830" s="133">
        <v>625.84</v>
      </c>
      <c r="G2830" s="133">
        <v>613.99</v>
      </c>
      <c r="H2830" s="131" t="s">
        <v>493</v>
      </c>
      <c r="I2830" s="134">
        <v>41974</v>
      </c>
    </row>
    <row r="2831" spans="1:10" ht="26.4" hidden="1">
      <c r="A2831" s="111" t="e">
        <f>COUNTIF(#REF!,'CPU (2)'!B2831)</f>
        <v>#REF!</v>
      </c>
      <c r="B2831" s="127" t="s">
        <v>3648</v>
      </c>
      <c r="C2831" s="128" t="s">
        <v>3649</v>
      </c>
      <c r="D2831" s="127" t="s">
        <v>604</v>
      </c>
      <c r="E2831" s="127" t="s">
        <v>492</v>
      </c>
      <c r="F2831" s="129">
        <v>424.6</v>
      </c>
      <c r="G2831" s="129">
        <v>419.59</v>
      </c>
      <c r="H2831" s="127" t="s">
        <v>493</v>
      </c>
      <c r="I2831" s="130">
        <v>41974</v>
      </c>
    </row>
    <row r="2832" spans="1:10" ht="26.4" hidden="1">
      <c r="A2832" s="111" t="e">
        <f>COUNTIF(#REF!,'CPU (2)'!B2832)</f>
        <v>#REF!</v>
      </c>
      <c r="B2832" s="131" t="s">
        <v>3650</v>
      </c>
      <c r="C2832" s="132" t="s">
        <v>3651</v>
      </c>
      <c r="D2832" s="131" t="s">
        <v>604</v>
      </c>
      <c r="E2832" s="131" t="s">
        <v>6</v>
      </c>
      <c r="F2832" s="133">
        <v>446.82</v>
      </c>
      <c r="G2832" s="133">
        <v>437.35</v>
      </c>
      <c r="H2832" s="131" t="s">
        <v>493</v>
      </c>
      <c r="I2832" s="134">
        <v>41974</v>
      </c>
    </row>
    <row r="2833" spans="1:9" ht="26.4" hidden="1">
      <c r="A2833" s="111" t="e">
        <f>COUNTIF(#REF!,'CPU (2)'!B2833)</f>
        <v>#REF!</v>
      </c>
      <c r="B2833" s="127">
        <v>6126</v>
      </c>
      <c r="C2833" s="128" t="s">
        <v>3652</v>
      </c>
      <c r="D2833" s="127" t="s">
        <v>604</v>
      </c>
      <c r="E2833" s="127" t="s">
        <v>492</v>
      </c>
      <c r="F2833" s="129">
        <v>519.39</v>
      </c>
      <c r="G2833" s="129">
        <v>514.39</v>
      </c>
      <c r="H2833" s="127" t="s">
        <v>493</v>
      </c>
      <c r="I2833" s="130">
        <v>41974</v>
      </c>
    </row>
    <row r="2834" spans="1:9" ht="26.4" hidden="1">
      <c r="A2834" s="111" t="e">
        <f>COUNTIF(#REF!,'CPU (2)'!B2834)</f>
        <v>#REF!</v>
      </c>
      <c r="B2834" s="131" t="s">
        <v>3653</v>
      </c>
      <c r="C2834" s="132" t="s">
        <v>3654</v>
      </c>
      <c r="D2834" s="131" t="s">
        <v>604</v>
      </c>
      <c r="E2834" s="131" t="s">
        <v>492</v>
      </c>
      <c r="F2834" s="133">
        <v>525.26</v>
      </c>
      <c r="G2834" s="133">
        <v>520.26</v>
      </c>
      <c r="H2834" s="131" t="s">
        <v>493</v>
      </c>
      <c r="I2834" s="134">
        <v>41974</v>
      </c>
    </row>
    <row r="2835" spans="1:9" ht="26.4" hidden="1">
      <c r="A2835" s="111" t="e">
        <f>COUNTIF(#REF!,'CPU (2)'!B2835)</f>
        <v>#REF!</v>
      </c>
      <c r="B2835" s="127" t="s">
        <v>3655</v>
      </c>
      <c r="C2835" s="128" t="s">
        <v>3656</v>
      </c>
      <c r="D2835" s="127" t="s">
        <v>604</v>
      </c>
      <c r="E2835" s="127" t="s">
        <v>6</v>
      </c>
      <c r="F2835" s="129">
        <v>610.44000000000005</v>
      </c>
      <c r="G2835" s="129">
        <v>596.30999999999995</v>
      </c>
      <c r="H2835" s="127" t="s">
        <v>493</v>
      </c>
      <c r="I2835" s="130">
        <v>41974</v>
      </c>
    </row>
    <row r="2836" spans="1:9" ht="26.4" hidden="1">
      <c r="A2836" s="111" t="e">
        <f>COUNTIF(#REF!,'CPU (2)'!B2836)</f>
        <v>#REF!</v>
      </c>
      <c r="B2836" s="131">
        <v>84847</v>
      </c>
      <c r="C2836" s="132" t="s">
        <v>3657</v>
      </c>
      <c r="D2836" s="131" t="s">
        <v>604</v>
      </c>
      <c r="E2836" s="131" t="s">
        <v>492</v>
      </c>
      <c r="F2836" s="133">
        <v>299.8</v>
      </c>
      <c r="G2836" s="133">
        <v>292.75</v>
      </c>
      <c r="H2836" s="131" t="s">
        <v>493</v>
      </c>
      <c r="I2836" s="134">
        <v>41974</v>
      </c>
    </row>
    <row r="2837" spans="1:9" ht="26.4" hidden="1">
      <c r="A2837" s="111" t="e">
        <f>COUNTIF(#REF!,'CPU (2)'!B2837)</f>
        <v>#REF!</v>
      </c>
      <c r="B2837" s="127">
        <v>84843</v>
      </c>
      <c r="C2837" s="128" t="s">
        <v>3658</v>
      </c>
      <c r="D2837" s="127" t="s">
        <v>604</v>
      </c>
      <c r="E2837" s="127" t="s">
        <v>492</v>
      </c>
      <c r="F2837" s="129">
        <v>363.14</v>
      </c>
      <c r="G2837" s="129">
        <v>353.4</v>
      </c>
      <c r="H2837" s="127" t="s">
        <v>493</v>
      </c>
      <c r="I2837" s="130">
        <v>41974</v>
      </c>
    </row>
    <row r="2838" spans="1:9" ht="26.4" hidden="1">
      <c r="A2838" s="111" t="e">
        <f>COUNTIF(#REF!,'CPU (2)'!B2838)</f>
        <v>#REF!</v>
      </c>
      <c r="B2838" s="131">
        <v>84842</v>
      </c>
      <c r="C2838" s="132" t="s">
        <v>3659</v>
      </c>
      <c r="D2838" s="131" t="s">
        <v>604</v>
      </c>
      <c r="E2838" s="131" t="s">
        <v>492</v>
      </c>
      <c r="F2838" s="133">
        <v>363.88</v>
      </c>
      <c r="G2838" s="133">
        <v>354.14</v>
      </c>
      <c r="H2838" s="131" t="s">
        <v>493</v>
      </c>
      <c r="I2838" s="134">
        <v>41974</v>
      </c>
    </row>
    <row r="2839" spans="1:9" ht="26.4" hidden="1">
      <c r="A2839" s="111" t="e">
        <f>COUNTIF(#REF!,'CPU (2)'!B2839)</f>
        <v>#REF!</v>
      </c>
      <c r="B2839" s="127">
        <v>84844</v>
      </c>
      <c r="C2839" s="128" t="s">
        <v>3660</v>
      </c>
      <c r="D2839" s="127" t="s">
        <v>604</v>
      </c>
      <c r="E2839" s="127" t="s">
        <v>492</v>
      </c>
      <c r="F2839" s="129">
        <v>313.08999999999997</v>
      </c>
      <c r="G2839" s="129">
        <v>306.04000000000002</v>
      </c>
      <c r="H2839" s="127" t="s">
        <v>493</v>
      </c>
      <c r="I2839" s="130">
        <v>41974</v>
      </c>
    </row>
    <row r="2840" spans="1:9" ht="26.4" hidden="1">
      <c r="A2840" s="111" t="e">
        <f>COUNTIF(#REF!,'CPU (2)'!B2840)</f>
        <v>#REF!</v>
      </c>
      <c r="B2840" s="131">
        <v>84845</v>
      </c>
      <c r="C2840" s="132" t="s">
        <v>3661</v>
      </c>
      <c r="D2840" s="131" t="s">
        <v>604</v>
      </c>
      <c r="E2840" s="131" t="s">
        <v>492</v>
      </c>
      <c r="F2840" s="133">
        <v>277.64999999999998</v>
      </c>
      <c r="G2840" s="133">
        <v>270.60000000000002</v>
      </c>
      <c r="H2840" s="131" t="s">
        <v>493</v>
      </c>
      <c r="I2840" s="134">
        <v>41974</v>
      </c>
    </row>
    <row r="2841" spans="1:9" ht="26.4" hidden="1">
      <c r="A2841" s="111" t="e">
        <f>COUNTIF(#REF!,'CPU (2)'!B2841)</f>
        <v>#REF!</v>
      </c>
      <c r="B2841" s="127">
        <v>84848</v>
      </c>
      <c r="C2841" s="128" t="s">
        <v>3662</v>
      </c>
      <c r="D2841" s="127" t="s">
        <v>604</v>
      </c>
      <c r="E2841" s="127" t="s">
        <v>492</v>
      </c>
      <c r="F2841" s="129">
        <v>234.58</v>
      </c>
      <c r="G2841" s="129">
        <v>227.52</v>
      </c>
      <c r="H2841" s="127" t="s">
        <v>493</v>
      </c>
      <c r="I2841" s="130">
        <v>41974</v>
      </c>
    </row>
    <row r="2842" spans="1:9" ht="26.4" hidden="1">
      <c r="A2842" s="111" t="e">
        <f>COUNTIF(#REF!,'CPU (2)'!B2842)</f>
        <v>#REF!</v>
      </c>
      <c r="B2842" s="131">
        <v>84846</v>
      </c>
      <c r="C2842" s="132" t="s">
        <v>3663</v>
      </c>
      <c r="D2842" s="131" t="s">
        <v>604</v>
      </c>
      <c r="E2842" s="131" t="s">
        <v>492</v>
      </c>
      <c r="F2842" s="133">
        <v>358.86</v>
      </c>
      <c r="G2842" s="133">
        <v>351.81</v>
      </c>
      <c r="H2842" s="131" t="s">
        <v>493</v>
      </c>
      <c r="I2842" s="134">
        <v>41974</v>
      </c>
    </row>
    <row r="2843" spans="1:9" ht="26.4" hidden="1">
      <c r="A2843" s="111" t="e">
        <f>COUNTIF(#REF!,'CPU (2)'!B2843)</f>
        <v>#REF!</v>
      </c>
      <c r="B2843" s="127" t="s">
        <v>3664</v>
      </c>
      <c r="C2843" s="128" t="s">
        <v>3665</v>
      </c>
      <c r="D2843" s="127" t="s">
        <v>604</v>
      </c>
      <c r="E2843" s="127" t="s">
        <v>492</v>
      </c>
      <c r="F2843" s="129">
        <v>599.49</v>
      </c>
      <c r="G2843" s="129">
        <v>594.97</v>
      </c>
      <c r="H2843" s="127" t="s">
        <v>493</v>
      </c>
      <c r="I2843" s="130">
        <v>41974</v>
      </c>
    </row>
    <row r="2844" spans="1:9" hidden="1">
      <c r="A2844" s="111" t="e">
        <f>COUNTIF(#REF!,'CPU (2)'!B2844)</f>
        <v>#REF!</v>
      </c>
      <c r="B2844" s="131">
        <v>88441</v>
      </c>
      <c r="C2844" s="132" t="s">
        <v>277</v>
      </c>
      <c r="D2844" s="131" t="s">
        <v>246</v>
      </c>
      <c r="E2844" s="131" t="s">
        <v>231</v>
      </c>
      <c r="F2844" s="133">
        <v>12.55</v>
      </c>
      <c r="G2844" s="133">
        <v>11.38</v>
      </c>
      <c r="H2844" s="131" t="s">
        <v>493</v>
      </c>
      <c r="I2844" s="134">
        <v>41974</v>
      </c>
    </row>
    <row r="2845" spans="1:9" hidden="1">
      <c r="A2845" s="111" t="e">
        <f>COUNTIF(#REF!,'CPU (2)'!B2845)</f>
        <v>#REF!</v>
      </c>
      <c r="B2845" s="127">
        <v>73656</v>
      </c>
      <c r="C2845" s="128" t="s">
        <v>3666</v>
      </c>
      <c r="D2845" s="127" t="s">
        <v>553</v>
      </c>
      <c r="E2845" s="127" t="s">
        <v>492</v>
      </c>
      <c r="F2845" s="129">
        <v>7.09</v>
      </c>
      <c r="G2845" s="129">
        <v>6.76</v>
      </c>
      <c r="H2845" s="127" t="s">
        <v>493</v>
      </c>
      <c r="I2845" s="130">
        <v>41974</v>
      </c>
    </row>
    <row r="2846" spans="1:9" ht="39.6" hidden="1">
      <c r="A2846" s="111" t="e">
        <f>COUNTIF(#REF!,'CPU (2)'!B2846)</f>
        <v>#REF!</v>
      </c>
      <c r="B2846" s="131">
        <v>89810</v>
      </c>
      <c r="C2846" s="132" t="s">
        <v>3667</v>
      </c>
      <c r="D2846" s="131" t="s">
        <v>606</v>
      </c>
      <c r="E2846" s="131" t="s">
        <v>6</v>
      </c>
      <c r="F2846" s="133">
        <v>9.57</v>
      </c>
      <c r="G2846" s="133">
        <v>9.24</v>
      </c>
      <c r="H2846" s="131" t="s">
        <v>493</v>
      </c>
      <c r="I2846" s="134">
        <v>41974</v>
      </c>
    </row>
    <row r="2847" spans="1:9" ht="39.6" hidden="1">
      <c r="A2847" s="111" t="e">
        <f>COUNTIF(#REF!,'CPU (2)'!B2847)</f>
        <v>#REF!</v>
      </c>
      <c r="B2847" s="127">
        <v>89746</v>
      </c>
      <c r="C2847" s="128" t="s">
        <v>3668</v>
      </c>
      <c r="D2847" s="127" t="s">
        <v>606</v>
      </c>
      <c r="E2847" s="127" t="s">
        <v>6</v>
      </c>
      <c r="F2847" s="129">
        <v>13.19</v>
      </c>
      <c r="G2847" s="129">
        <v>12.5</v>
      </c>
      <c r="H2847" s="127" t="s">
        <v>493</v>
      </c>
      <c r="I2847" s="130">
        <v>41974</v>
      </c>
    </row>
    <row r="2848" spans="1:9" ht="39.6" hidden="1">
      <c r="A2848" s="111" t="e">
        <f>COUNTIF(#REF!,'CPU (2)'!B2848)</f>
        <v>#REF!</v>
      </c>
      <c r="B2848" s="131">
        <v>89851</v>
      </c>
      <c r="C2848" s="132" t="s">
        <v>3669</v>
      </c>
      <c r="D2848" s="131" t="s">
        <v>606</v>
      </c>
      <c r="E2848" s="131" t="s">
        <v>6</v>
      </c>
      <c r="F2848" s="133">
        <v>12.91</v>
      </c>
      <c r="G2848" s="133">
        <v>12.25</v>
      </c>
      <c r="H2848" s="131" t="s">
        <v>493</v>
      </c>
      <c r="I2848" s="134">
        <v>41974</v>
      </c>
    </row>
    <row r="2849" spans="1:9" ht="39.6" hidden="1">
      <c r="A2849" s="111" t="e">
        <f>COUNTIF(#REF!,'CPU (2)'!B2849)</f>
        <v>#REF!</v>
      </c>
      <c r="B2849" s="127">
        <v>89855</v>
      </c>
      <c r="C2849" s="128" t="s">
        <v>3670</v>
      </c>
      <c r="D2849" s="127" t="s">
        <v>606</v>
      </c>
      <c r="E2849" s="127" t="s">
        <v>6</v>
      </c>
      <c r="F2849" s="129">
        <v>49.3</v>
      </c>
      <c r="G2849" s="129">
        <v>48.4</v>
      </c>
      <c r="H2849" s="127" t="s">
        <v>493</v>
      </c>
      <c r="I2849" s="130">
        <v>41974</v>
      </c>
    </row>
    <row r="2850" spans="1:9" ht="39.6" hidden="1">
      <c r="A2850" s="111" t="e">
        <f>COUNTIF(#REF!,'CPU (2)'!B2850)</f>
        <v>#REF!</v>
      </c>
      <c r="B2850" s="131">
        <v>89726</v>
      </c>
      <c r="C2850" s="132" t="s">
        <v>3671</v>
      </c>
      <c r="D2850" s="131" t="s">
        <v>606</v>
      </c>
      <c r="E2850" s="131" t="s">
        <v>6</v>
      </c>
      <c r="F2850" s="133">
        <v>4.53</v>
      </c>
      <c r="G2850" s="133">
        <v>4.26</v>
      </c>
      <c r="H2850" s="131" t="s">
        <v>493</v>
      </c>
      <c r="I2850" s="134">
        <v>41974</v>
      </c>
    </row>
    <row r="2851" spans="1:9" ht="39.6" hidden="1">
      <c r="A2851" s="111" t="e">
        <f>COUNTIF(#REF!,'CPU (2)'!B2851)</f>
        <v>#REF!</v>
      </c>
      <c r="B2851" s="127">
        <v>89802</v>
      </c>
      <c r="C2851" s="128" t="s">
        <v>3672</v>
      </c>
      <c r="D2851" s="127" t="s">
        <v>606</v>
      </c>
      <c r="E2851" s="127" t="s">
        <v>6</v>
      </c>
      <c r="F2851" s="129">
        <v>4</v>
      </c>
      <c r="G2851" s="129">
        <v>3.89</v>
      </c>
      <c r="H2851" s="127" t="s">
        <v>493</v>
      </c>
      <c r="I2851" s="130">
        <v>41974</v>
      </c>
    </row>
    <row r="2852" spans="1:9" ht="39.6" hidden="1">
      <c r="A2852" s="111" t="e">
        <f>COUNTIF(#REF!,'CPU (2)'!B2852)</f>
        <v>#REF!</v>
      </c>
      <c r="B2852" s="131">
        <v>89732</v>
      </c>
      <c r="C2852" s="132" t="s">
        <v>3673</v>
      </c>
      <c r="D2852" s="131" t="s">
        <v>606</v>
      </c>
      <c r="E2852" s="131" t="s">
        <v>6</v>
      </c>
      <c r="F2852" s="133">
        <v>6.5</v>
      </c>
      <c r="G2852" s="133">
        <v>6.14</v>
      </c>
      <c r="H2852" s="131" t="s">
        <v>493</v>
      </c>
      <c r="I2852" s="134">
        <v>41974</v>
      </c>
    </row>
    <row r="2853" spans="1:9" ht="39.6" hidden="1">
      <c r="A2853" s="111" t="e">
        <f>COUNTIF(#REF!,'CPU (2)'!B2853)</f>
        <v>#REF!</v>
      </c>
      <c r="B2853" s="127">
        <v>89806</v>
      </c>
      <c r="C2853" s="128" t="s">
        <v>3674</v>
      </c>
      <c r="D2853" s="127" t="s">
        <v>606</v>
      </c>
      <c r="E2853" s="127" t="s">
        <v>6</v>
      </c>
      <c r="F2853" s="129">
        <v>7.4</v>
      </c>
      <c r="G2853" s="129">
        <v>7.17</v>
      </c>
      <c r="H2853" s="127" t="s">
        <v>493</v>
      </c>
      <c r="I2853" s="130">
        <v>41974</v>
      </c>
    </row>
    <row r="2854" spans="1:9" ht="39.6" hidden="1">
      <c r="A2854" s="111" t="e">
        <f>COUNTIF(#REF!,'CPU (2)'!B2854)</f>
        <v>#REF!</v>
      </c>
      <c r="B2854" s="131">
        <v>89739</v>
      </c>
      <c r="C2854" s="132" t="s">
        <v>3675</v>
      </c>
      <c r="D2854" s="131" t="s">
        <v>606</v>
      </c>
      <c r="E2854" s="131" t="s">
        <v>6</v>
      </c>
      <c r="F2854" s="133">
        <v>10.46</v>
      </c>
      <c r="G2854" s="133">
        <v>9.93</v>
      </c>
      <c r="H2854" s="131" t="s">
        <v>493</v>
      </c>
      <c r="I2854" s="134">
        <v>41974</v>
      </c>
    </row>
    <row r="2855" spans="1:9" ht="39.6" hidden="1">
      <c r="A2855" s="111" t="e">
        <f>COUNTIF(#REF!,'CPU (2)'!B2855)</f>
        <v>#REF!</v>
      </c>
      <c r="B2855" s="127">
        <v>89585</v>
      </c>
      <c r="C2855" s="128" t="s">
        <v>3676</v>
      </c>
      <c r="D2855" s="127" t="s">
        <v>606</v>
      </c>
      <c r="E2855" s="127" t="s">
        <v>6</v>
      </c>
      <c r="F2855" s="129">
        <v>16.34</v>
      </c>
      <c r="G2855" s="129">
        <v>16.059999999999999</v>
      </c>
      <c r="H2855" s="127" t="s">
        <v>493</v>
      </c>
      <c r="I2855" s="130">
        <v>41974</v>
      </c>
    </row>
    <row r="2856" spans="1:9" ht="26.4" hidden="1">
      <c r="A2856" s="111" t="e">
        <f>COUNTIF(#REF!,'CPU (2)'!B2856)</f>
        <v>#REF!</v>
      </c>
      <c r="B2856" s="131">
        <v>89531</v>
      </c>
      <c r="C2856" s="132" t="s">
        <v>3677</v>
      </c>
      <c r="D2856" s="131" t="s">
        <v>606</v>
      </c>
      <c r="E2856" s="131" t="s">
        <v>6</v>
      </c>
      <c r="F2856" s="133">
        <v>17.45</v>
      </c>
      <c r="G2856" s="133">
        <v>17.07</v>
      </c>
      <c r="H2856" s="131" t="s">
        <v>493</v>
      </c>
      <c r="I2856" s="134">
        <v>41974</v>
      </c>
    </row>
    <row r="2857" spans="1:9" ht="39.6" hidden="1">
      <c r="A2857" s="111" t="e">
        <f>COUNTIF(#REF!,'CPU (2)'!B2857)</f>
        <v>#REF!</v>
      </c>
      <c r="B2857" s="127">
        <v>89591</v>
      </c>
      <c r="C2857" s="128" t="s">
        <v>3678</v>
      </c>
      <c r="D2857" s="127" t="s">
        <v>606</v>
      </c>
      <c r="E2857" s="127" t="s">
        <v>6</v>
      </c>
      <c r="F2857" s="129">
        <v>46.62</v>
      </c>
      <c r="G2857" s="129">
        <v>46.15</v>
      </c>
      <c r="H2857" s="127" t="s">
        <v>493</v>
      </c>
      <c r="I2857" s="130">
        <v>41974</v>
      </c>
    </row>
    <row r="2858" spans="1:9" ht="26.4" hidden="1">
      <c r="A2858" s="111" t="e">
        <f>COUNTIF(#REF!,'CPU (2)'!B2858)</f>
        <v>#REF!</v>
      </c>
      <c r="B2858" s="131">
        <v>89516</v>
      </c>
      <c r="C2858" s="132" t="s">
        <v>3679</v>
      </c>
      <c r="D2858" s="131" t="s">
        <v>606</v>
      </c>
      <c r="E2858" s="131" t="s">
        <v>6</v>
      </c>
      <c r="F2858" s="133">
        <v>4.42</v>
      </c>
      <c r="G2858" s="133">
        <v>4.2699999999999996</v>
      </c>
      <c r="H2858" s="131" t="s">
        <v>493</v>
      </c>
      <c r="I2858" s="134">
        <v>41974</v>
      </c>
    </row>
    <row r="2859" spans="1:9" ht="26.4" hidden="1">
      <c r="A2859" s="111" t="e">
        <f>COUNTIF(#REF!,'CPU (2)'!B2859)</f>
        <v>#REF!</v>
      </c>
      <c r="B2859" s="127">
        <v>89520</v>
      </c>
      <c r="C2859" s="128" t="s">
        <v>3680</v>
      </c>
      <c r="D2859" s="127" t="s">
        <v>606</v>
      </c>
      <c r="E2859" s="127" t="s">
        <v>6</v>
      </c>
      <c r="F2859" s="129">
        <v>6.41</v>
      </c>
      <c r="G2859" s="129">
        <v>6.23</v>
      </c>
      <c r="H2859" s="127" t="s">
        <v>493</v>
      </c>
      <c r="I2859" s="130">
        <v>41974</v>
      </c>
    </row>
    <row r="2860" spans="1:9" ht="39.6" hidden="1">
      <c r="A2860" s="111" t="e">
        <f>COUNTIF(#REF!,'CPU (2)'!B2860)</f>
        <v>#REF!</v>
      </c>
      <c r="B2860" s="131">
        <v>89582</v>
      </c>
      <c r="C2860" s="132" t="s">
        <v>3681</v>
      </c>
      <c r="D2860" s="131" t="s">
        <v>606</v>
      </c>
      <c r="E2860" s="131" t="s">
        <v>6</v>
      </c>
      <c r="F2860" s="133">
        <v>11.54</v>
      </c>
      <c r="G2860" s="133">
        <v>11.37</v>
      </c>
      <c r="H2860" s="131" t="s">
        <v>493</v>
      </c>
      <c r="I2860" s="134">
        <v>41974</v>
      </c>
    </row>
    <row r="2861" spans="1:9" ht="26.4" hidden="1">
      <c r="A2861" s="111" t="e">
        <f>COUNTIF(#REF!,'CPU (2)'!B2861)</f>
        <v>#REF!</v>
      </c>
      <c r="B2861" s="127">
        <v>89524</v>
      </c>
      <c r="C2861" s="128" t="s">
        <v>3682</v>
      </c>
      <c r="D2861" s="127" t="s">
        <v>606</v>
      </c>
      <c r="E2861" s="127" t="s">
        <v>6</v>
      </c>
      <c r="F2861" s="129">
        <v>12.65</v>
      </c>
      <c r="G2861" s="129">
        <v>12.38</v>
      </c>
      <c r="H2861" s="127" t="s">
        <v>493</v>
      </c>
      <c r="I2861" s="130">
        <v>41974</v>
      </c>
    </row>
    <row r="2862" spans="1:9" ht="26.4" hidden="1">
      <c r="A2862" s="111" t="e">
        <f>COUNTIF(#REF!,'CPU (2)'!B2862)</f>
        <v>#REF!</v>
      </c>
      <c r="B2862" s="131">
        <v>89405</v>
      </c>
      <c r="C2862" s="132" t="s">
        <v>3683</v>
      </c>
      <c r="D2862" s="131" t="s">
        <v>606</v>
      </c>
      <c r="E2862" s="131" t="s">
        <v>6</v>
      </c>
      <c r="F2862" s="133">
        <v>2.92</v>
      </c>
      <c r="G2862" s="133">
        <v>2.71</v>
      </c>
      <c r="H2862" s="131" t="s">
        <v>493</v>
      </c>
      <c r="I2862" s="134">
        <v>41974</v>
      </c>
    </row>
    <row r="2863" spans="1:9" ht="26.4" hidden="1">
      <c r="A2863" s="111" t="e">
        <f>COUNTIF(#REF!,'CPU (2)'!B2863)</f>
        <v>#REF!</v>
      </c>
      <c r="B2863" s="127">
        <v>89359</v>
      </c>
      <c r="C2863" s="128" t="s">
        <v>3684</v>
      </c>
      <c r="D2863" s="127" t="s">
        <v>606</v>
      </c>
      <c r="E2863" s="127" t="s">
        <v>6</v>
      </c>
      <c r="F2863" s="129">
        <v>4.38</v>
      </c>
      <c r="G2863" s="129">
        <v>4.03</v>
      </c>
      <c r="H2863" s="127" t="s">
        <v>493</v>
      </c>
      <c r="I2863" s="130">
        <v>41974</v>
      </c>
    </row>
    <row r="2864" spans="1:9" ht="26.4" hidden="1">
      <c r="A2864" s="111" t="e">
        <f>COUNTIF(#REF!,'CPU (2)'!B2864)</f>
        <v>#REF!</v>
      </c>
      <c r="B2864" s="131">
        <v>89867</v>
      </c>
      <c r="C2864" s="132" t="s">
        <v>3685</v>
      </c>
      <c r="D2864" s="131" t="s">
        <v>606</v>
      </c>
      <c r="E2864" s="131" t="s">
        <v>6</v>
      </c>
      <c r="F2864" s="133">
        <v>3.15</v>
      </c>
      <c r="G2864" s="133">
        <v>2.95</v>
      </c>
      <c r="H2864" s="131" t="s">
        <v>493</v>
      </c>
      <c r="I2864" s="134">
        <v>41974</v>
      </c>
    </row>
    <row r="2865" spans="1:11" ht="26.4" hidden="1">
      <c r="A2865" s="111" t="e">
        <f>COUNTIF(#REF!,'CPU (2)'!B2865)</f>
        <v>#REF!</v>
      </c>
      <c r="B2865" s="127">
        <v>89485</v>
      </c>
      <c r="C2865" s="128" t="s">
        <v>3686</v>
      </c>
      <c r="D2865" s="127" t="s">
        <v>606</v>
      </c>
      <c r="E2865" s="127" t="s">
        <v>6</v>
      </c>
      <c r="F2865" s="129">
        <v>2.86</v>
      </c>
      <c r="G2865" s="129">
        <v>2.69</v>
      </c>
      <c r="H2865" s="127" t="s">
        <v>493</v>
      </c>
      <c r="I2865" s="130">
        <v>41974</v>
      </c>
    </row>
    <row r="2866" spans="1:11" ht="26.4" hidden="1">
      <c r="A2866" s="111" t="e">
        <f>COUNTIF(#REF!,'CPU (2)'!B2866)</f>
        <v>#REF!</v>
      </c>
      <c r="B2866" s="131">
        <v>89409</v>
      </c>
      <c r="C2866" s="132" t="s">
        <v>3687</v>
      </c>
      <c r="D2866" s="131" t="s">
        <v>606</v>
      </c>
      <c r="E2866" s="131" t="s">
        <v>6</v>
      </c>
      <c r="F2866" s="133">
        <v>3.71</v>
      </c>
      <c r="G2866" s="133">
        <v>3.46</v>
      </c>
      <c r="H2866" s="131" t="s">
        <v>493</v>
      </c>
      <c r="I2866" s="134">
        <v>41974</v>
      </c>
    </row>
    <row r="2867" spans="1:11" ht="26.4" hidden="1">
      <c r="A2867" s="111" t="e">
        <f>COUNTIF(#REF!,'CPU (2)'!B2867)</f>
        <v>#REF!</v>
      </c>
      <c r="B2867" s="127">
        <v>89363</v>
      </c>
      <c r="C2867" s="128" t="s">
        <v>3688</v>
      </c>
      <c r="D2867" s="127" t="s">
        <v>606</v>
      </c>
      <c r="E2867" s="127" t="s">
        <v>6</v>
      </c>
      <c r="F2867" s="129">
        <v>5.39</v>
      </c>
      <c r="G2867" s="129">
        <v>4.97</v>
      </c>
      <c r="H2867" s="127" t="s">
        <v>493</v>
      </c>
      <c r="I2867" s="130">
        <v>41974</v>
      </c>
    </row>
    <row r="2868" spans="1:11" ht="26.4" hidden="1">
      <c r="A2868" s="111" t="e">
        <f>COUNTIF(#REF!,'CPU (2)'!B2868)</f>
        <v>#REF!</v>
      </c>
      <c r="B2868" s="131">
        <v>89493</v>
      </c>
      <c r="C2868" s="132" t="s">
        <v>3689</v>
      </c>
      <c r="D2868" s="131" t="s">
        <v>606</v>
      </c>
      <c r="E2868" s="131" t="s">
        <v>6</v>
      </c>
      <c r="F2868" s="133">
        <v>4.3099999999999996</v>
      </c>
      <c r="G2868" s="133">
        <v>4.1100000000000003</v>
      </c>
      <c r="H2868" s="131" t="s">
        <v>493</v>
      </c>
      <c r="I2868" s="134">
        <v>41974</v>
      </c>
    </row>
    <row r="2869" spans="1:11" ht="26.4" hidden="1">
      <c r="A2869" s="111" t="e">
        <f>COUNTIF(#REF!,'CPU (2)'!B2869)</f>
        <v>#REF!</v>
      </c>
      <c r="B2869" s="127">
        <v>89414</v>
      </c>
      <c r="C2869" s="128" t="s">
        <v>3690</v>
      </c>
      <c r="D2869" s="127" t="s">
        <v>606</v>
      </c>
      <c r="E2869" s="127" t="s">
        <v>6</v>
      </c>
      <c r="F2869" s="129">
        <v>5.27</v>
      </c>
      <c r="G2869" s="129">
        <v>4.9800000000000004</v>
      </c>
      <c r="H2869" s="127" t="s">
        <v>493</v>
      </c>
      <c r="I2869" s="130">
        <v>41974</v>
      </c>
    </row>
    <row r="2870" spans="1:11" ht="26.4" hidden="1">
      <c r="A2870" s="111" t="e">
        <f>COUNTIF(#REF!,'CPU (2)'!B2870)</f>
        <v>#REF!</v>
      </c>
      <c r="B2870" s="131">
        <v>89368</v>
      </c>
      <c r="C2870" s="132" t="s">
        <v>3691</v>
      </c>
      <c r="D2870" s="131" t="s">
        <v>606</v>
      </c>
      <c r="E2870" s="131" t="s">
        <v>6</v>
      </c>
      <c r="F2870" s="133">
        <v>7.28</v>
      </c>
      <c r="G2870" s="133">
        <v>6.8</v>
      </c>
      <c r="H2870" s="131" t="s">
        <v>493</v>
      </c>
      <c r="I2870" s="134">
        <v>41974</v>
      </c>
    </row>
    <row r="2871" spans="1:11" ht="26.4" hidden="1">
      <c r="A2871" s="111" t="e">
        <f>COUNTIF(#REF!,'CPU (2)'!B2871)</f>
        <v>#REF!</v>
      </c>
      <c r="B2871" s="127">
        <v>89498</v>
      </c>
      <c r="C2871" s="128" t="s">
        <v>3692</v>
      </c>
      <c r="D2871" s="127" t="s">
        <v>606</v>
      </c>
      <c r="E2871" s="127" t="s">
        <v>6</v>
      </c>
      <c r="F2871" s="129">
        <v>5.71</v>
      </c>
      <c r="G2871" s="129">
        <v>5.46</v>
      </c>
      <c r="H2871" s="127" t="s">
        <v>493</v>
      </c>
      <c r="I2871" s="130">
        <v>41974</v>
      </c>
    </row>
    <row r="2872" spans="1:11" ht="26.4" hidden="1">
      <c r="A2872" s="111" t="e">
        <f>COUNTIF(#REF!,'CPU (2)'!B2872)</f>
        <v>#REF!</v>
      </c>
      <c r="B2872" s="131">
        <v>89502</v>
      </c>
      <c r="C2872" s="132" t="s">
        <v>3693</v>
      </c>
      <c r="D2872" s="131" t="s">
        <v>606</v>
      </c>
      <c r="E2872" s="131" t="s">
        <v>6</v>
      </c>
      <c r="F2872" s="133">
        <v>7.36</v>
      </c>
      <c r="G2872" s="133">
        <v>7.06</v>
      </c>
      <c r="H2872" s="131" t="s">
        <v>493</v>
      </c>
      <c r="I2872" s="134">
        <v>41974</v>
      </c>
    </row>
    <row r="2873" spans="1:11" ht="26.4" hidden="1">
      <c r="A2873" s="111" t="e">
        <f>COUNTIF(#REF!,'CPU (2)'!B2873)</f>
        <v>#REF!</v>
      </c>
      <c r="B2873" s="127">
        <v>89506</v>
      </c>
      <c r="C2873" s="128" t="s">
        <v>3694</v>
      </c>
      <c r="D2873" s="127" t="s">
        <v>606</v>
      </c>
      <c r="E2873" s="127" t="s">
        <v>6</v>
      </c>
      <c r="F2873" s="129">
        <v>15.64</v>
      </c>
      <c r="G2873" s="129">
        <v>15.29</v>
      </c>
      <c r="H2873" s="127" t="s">
        <v>493</v>
      </c>
      <c r="I2873" s="130">
        <v>41974</v>
      </c>
    </row>
    <row r="2874" spans="1:11" ht="26.4" hidden="1">
      <c r="A2874" s="111" t="e">
        <f>COUNTIF(#REF!,'CPU (2)'!B2874)</f>
        <v>#REF!</v>
      </c>
      <c r="B2874" s="131">
        <v>89515</v>
      </c>
      <c r="C2874" s="132" t="s">
        <v>3695</v>
      </c>
      <c r="D2874" s="131" t="s">
        <v>606</v>
      </c>
      <c r="E2874" s="131" t="s">
        <v>6</v>
      </c>
      <c r="F2874" s="133">
        <v>32.31</v>
      </c>
      <c r="G2874" s="133">
        <v>31.88</v>
      </c>
      <c r="H2874" s="131" t="s">
        <v>493</v>
      </c>
      <c r="I2874" s="134">
        <v>41974</v>
      </c>
    </row>
    <row r="2875" spans="1:11" ht="26.4" hidden="1">
      <c r="A2875" s="111" t="e">
        <f>COUNTIF(#REF!,'CPU (2)'!B2875)</f>
        <v>#REF!</v>
      </c>
      <c r="B2875" s="127">
        <v>89523</v>
      </c>
      <c r="C2875" s="128" t="s">
        <v>3696</v>
      </c>
      <c r="D2875" s="127" t="s">
        <v>606</v>
      </c>
      <c r="E2875" s="127" t="s">
        <v>6</v>
      </c>
      <c r="F2875" s="129">
        <v>36.69</v>
      </c>
      <c r="G2875" s="129">
        <v>36.21</v>
      </c>
      <c r="H2875" s="127" t="s">
        <v>493</v>
      </c>
      <c r="I2875" s="130">
        <v>41974</v>
      </c>
    </row>
    <row r="2876" spans="1:11">
      <c r="B2876" s="127"/>
      <c r="C2876" s="128"/>
      <c r="D2876" s="127"/>
      <c r="E2876" s="127"/>
      <c r="F2876" s="129"/>
      <c r="G2876" s="129"/>
      <c r="H2876" s="127"/>
      <c r="I2876" s="130"/>
    </row>
    <row r="2877" spans="1:11" ht="39.6">
      <c r="A2877" s="111" t="e">
        <f>COUNTIF(#REF!,'CPU (2)'!B2877)</f>
        <v>#REF!</v>
      </c>
      <c r="B2877" s="148">
        <v>89366</v>
      </c>
      <c r="C2877" s="149" t="s">
        <v>665</v>
      </c>
      <c r="D2877" s="148" t="s">
        <v>606</v>
      </c>
      <c r="E2877" s="148" t="s">
        <v>6</v>
      </c>
      <c r="F2877" s="150">
        <v>7.84</v>
      </c>
      <c r="G2877" s="150">
        <v>7.42</v>
      </c>
      <c r="H2877" s="148" t="s">
        <v>493</v>
      </c>
      <c r="I2877" s="151">
        <v>41974</v>
      </c>
      <c r="J2877" s="163">
        <f>SUM(J2879:J2884)</f>
        <v>7.4242839999999992</v>
      </c>
      <c r="K2877" s="164">
        <f>J2877-G2877</f>
        <v>4.2839999999992884E-3</v>
      </c>
    </row>
    <row r="2878" spans="1:11" s="3" customFormat="1" ht="30" customHeight="1">
      <c r="A2878" s="111"/>
      <c r="B2878" s="113" t="s">
        <v>268</v>
      </c>
      <c r="C2878" s="113" t="s">
        <v>5</v>
      </c>
      <c r="D2878" s="113" t="s">
        <v>223</v>
      </c>
      <c r="E2878" s="113" t="s">
        <v>266</v>
      </c>
      <c r="F2878" s="113" t="s">
        <v>494</v>
      </c>
      <c r="G2878" s="113" t="s">
        <v>495</v>
      </c>
      <c r="H2878" s="113" t="s">
        <v>496</v>
      </c>
      <c r="I2878" s="113" t="s">
        <v>497</v>
      </c>
      <c r="J2878" s="113" t="s">
        <v>498</v>
      </c>
    </row>
    <row r="2879" spans="1:11" ht="26.4">
      <c r="B2879" s="145">
        <v>88248</v>
      </c>
      <c r="C2879" s="196" t="str">
        <f>VLOOKUP(B2879,SERVIÇOS_SINAPI_12_14!$A$2:$H$5049,2,0)</f>
        <v>AUXILIAR DE ENCANADOR OU BOMBEIRO HIDRÁULICO COM ENCARGOS COMPLEMENTARES</v>
      </c>
      <c r="D2879" s="189" t="s">
        <v>246</v>
      </c>
      <c r="E2879" s="189" t="str">
        <f>VLOOKUP(B2879,SERVIÇOS_SINAPI_12_14!$A$2:$H$5049,4,0)</f>
        <v>H</v>
      </c>
      <c r="F2879" s="194">
        <v>12.48</v>
      </c>
      <c r="G2879" s="194">
        <f>VLOOKUP(B2879,SERVIÇOS_SINAPI_12_14!$A$2:$H$5049,6,0)</f>
        <v>11.31</v>
      </c>
      <c r="H2879" s="208">
        <v>0.14979999999999999</v>
      </c>
      <c r="I2879" s="194">
        <v>1.87</v>
      </c>
      <c r="J2879" s="194">
        <f t="shared" ref="J2879:J2884" si="47">H2879*G2879</f>
        <v>1.6942379999999999</v>
      </c>
    </row>
    <row r="2880" spans="1:11">
      <c r="B2880" s="145">
        <v>88267</v>
      </c>
      <c r="C2880" s="196" t="str">
        <f>VLOOKUP(B2880,SERVIÇOS_SINAPI_12_14!$A$2:$H$5049,2,0)</f>
        <v>ENCANADOR OU BOMBEIRO HIDRÁULICO COM ENCARGOS COMPLEMENTARES</v>
      </c>
      <c r="D2880" s="189" t="s">
        <v>246</v>
      </c>
      <c r="E2880" s="189" t="str">
        <f>VLOOKUP(B2880,SERVIÇOS_SINAPI_12_14!$A$2:$H$5049,4,0)</f>
        <v>H</v>
      </c>
      <c r="F2880" s="194">
        <v>15.32</v>
      </c>
      <c r="G2880" s="194">
        <f>VLOOKUP(B2880,SERVIÇOS_SINAPI_12_14!$A$2:$H$5049,6,0)</f>
        <v>13.77</v>
      </c>
      <c r="H2880" s="208">
        <v>0.14979999999999999</v>
      </c>
      <c r="I2880" s="194">
        <v>2.2999999999999998</v>
      </c>
      <c r="J2880" s="194">
        <f t="shared" si="47"/>
        <v>2.0627459999999997</v>
      </c>
    </row>
    <row r="2881" spans="1:10">
      <c r="B2881" s="145">
        <v>122</v>
      </c>
      <c r="C2881" s="183" t="str">
        <f>VLOOKUP(B2881,INSUMOS_SINAPI_12_14!$A$2:$H$5049,2,0)</f>
        <v>ADESIVO PVC FRASCO C/ 850G</v>
      </c>
      <c r="D2881" s="113" t="s">
        <v>235</v>
      </c>
      <c r="E2881" s="121" t="str">
        <f>VLOOKUP(B2881,INSUMOS_SINAPI_12_14!$A$2:$H$5049,4,0)</f>
        <v>UN</v>
      </c>
      <c r="F2881" s="115">
        <v>33.340000000000003</v>
      </c>
      <c r="G2881" s="180">
        <f>VLOOKUP(B2881,INSUMOS_SINAPI_12_14!$A$2:$H$5049,6,0)</f>
        <v>33.340000000000003</v>
      </c>
      <c r="H2881" s="113">
        <v>7.0000000000000001E-3</v>
      </c>
      <c r="I2881" s="115">
        <v>0.23</v>
      </c>
      <c r="J2881" s="180">
        <f t="shared" si="47"/>
        <v>0.23338000000000003</v>
      </c>
    </row>
    <row r="2882" spans="1:10">
      <c r="B2882" s="145">
        <v>3524</v>
      </c>
      <c r="C2882" s="183" t="str">
        <f>VLOOKUP(B2882,INSUMOS_SINAPI_12_14!$A$2:$H$5049,2,0)</f>
        <v>JOELHO PVC SOLD 90G C/BUCHA DE LATAO 25MM X 3/4"</v>
      </c>
      <c r="D2882" s="113" t="s">
        <v>235</v>
      </c>
      <c r="E2882" s="121" t="str">
        <f>VLOOKUP(B2882,INSUMOS_SINAPI_12_14!$A$2:$H$5049,4,0)</f>
        <v>UN</v>
      </c>
      <c r="F2882" s="115">
        <v>3.09</v>
      </c>
      <c r="G2882" s="180">
        <f>VLOOKUP(B2882,INSUMOS_SINAPI_12_14!$A$2:$H$5049,6,0)</f>
        <v>3.09</v>
      </c>
      <c r="H2882" s="113">
        <v>1</v>
      </c>
      <c r="I2882" s="115">
        <v>3.09</v>
      </c>
      <c r="J2882" s="180">
        <f t="shared" si="47"/>
        <v>3.09</v>
      </c>
    </row>
    <row r="2883" spans="1:10">
      <c r="B2883" s="145">
        <v>3767</v>
      </c>
      <c r="C2883" s="183" t="str">
        <f>VLOOKUP(B2883,INSUMOS_SINAPI_12_14!$A$2:$H$5049,2,0)</f>
        <v>LIXA EM FOLHA PARA PAREDE OU MADEIRA, NUMERO 120 (COR VERMELHA)</v>
      </c>
      <c r="D2883" s="113" t="s">
        <v>235</v>
      </c>
      <c r="E2883" s="121" t="str">
        <f>VLOOKUP(B2883,INSUMOS_SINAPI_12_14!$A$2:$H$5049,4,0)</f>
        <v>UN</v>
      </c>
      <c r="F2883" s="115">
        <v>0.56000000000000005</v>
      </c>
      <c r="G2883" s="180">
        <f>VLOOKUP(B2883,INSUMOS_SINAPI_12_14!$A$2:$H$5049,6,0)</f>
        <v>0.56000000000000005</v>
      </c>
      <c r="H2883" s="113">
        <v>0.05</v>
      </c>
      <c r="I2883" s="115">
        <v>0.03</v>
      </c>
      <c r="J2883" s="180">
        <f t="shared" si="47"/>
        <v>2.8000000000000004E-2</v>
      </c>
    </row>
    <row r="2884" spans="1:10">
      <c r="B2884" s="145">
        <v>20083</v>
      </c>
      <c r="C2884" s="183" t="str">
        <f>VLOOKUP(B2884,INSUMOS_SINAPI_12_14!$A$2:$H$5049,2,0)</f>
        <v>SOLUCAO LIMPADORA FRASCO PLASTICO C/ 1000CM3</v>
      </c>
      <c r="D2884" s="113" t="s">
        <v>235</v>
      </c>
      <c r="E2884" s="121" t="str">
        <f>VLOOKUP(B2884,INSUMOS_SINAPI_12_14!$A$2:$H$5049,4,0)</f>
        <v>UN</v>
      </c>
      <c r="F2884" s="115">
        <v>39.49</v>
      </c>
      <c r="G2884" s="180">
        <f>VLOOKUP(B2884,INSUMOS_SINAPI_12_14!$A$2:$H$5049,6,0)</f>
        <v>39.49</v>
      </c>
      <c r="H2884" s="113">
        <v>8.0000000000000002E-3</v>
      </c>
      <c r="I2884" s="115">
        <v>0.32</v>
      </c>
      <c r="J2884" s="180">
        <f t="shared" si="47"/>
        <v>0.31592000000000003</v>
      </c>
    </row>
    <row r="2885" spans="1:10">
      <c r="B2885" s="131"/>
      <c r="C2885" s="132"/>
      <c r="D2885" s="131"/>
      <c r="E2885" s="131"/>
      <c r="F2885" s="133"/>
      <c r="G2885" s="133"/>
      <c r="H2885" s="131"/>
      <c r="I2885" s="134"/>
    </row>
    <row r="2886" spans="1:10">
      <c r="B2886" s="131"/>
      <c r="C2886" s="132"/>
      <c r="D2886" s="131"/>
      <c r="E2886" s="131"/>
      <c r="F2886" s="133"/>
      <c r="G2886" s="133"/>
      <c r="H2886" s="131"/>
      <c r="I2886" s="134"/>
    </row>
    <row r="2887" spans="1:10" ht="26.4" hidden="1">
      <c r="A2887" s="111" t="e">
        <f>COUNTIF(#REF!,'CPU (2)'!B2887)</f>
        <v>#REF!</v>
      </c>
      <c r="B2887" s="127">
        <v>89637</v>
      </c>
      <c r="C2887" s="128" t="s">
        <v>3697</v>
      </c>
      <c r="D2887" s="127" t="s">
        <v>606</v>
      </c>
      <c r="E2887" s="127" t="s">
        <v>6</v>
      </c>
      <c r="F2887" s="129">
        <v>4.96</v>
      </c>
      <c r="G2887" s="129">
        <v>4.66</v>
      </c>
      <c r="H2887" s="127" t="s">
        <v>493</v>
      </c>
      <c r="I2887" s="130">
        <v>41974</v>
      </c>
    </row>
    <row r="2888" spans="1:10" ht="26.4" hidden="1">
      <c r="A2888" s="111" t="e">
        <f>COUNTIF(#REF!,'CPU (2)'!B2888)</f>
        <v>#REF!</v>
      </c>
      <c r="B2888" s="131">
        <v>89641</v>
      </c>
      <c r="C2888" s="132" t="s">
        <v>3698</v>
      </c>
      <c r="D2888" s="131" t="s">
        <v>606</v>
      </c>
      <c r="E2888" s="131" t="s">
        <v>6</v>
      </c>
      <c r="F2888" s="133">
        <v>8.33</v>
      </c>
      <c r="G2888" s="133">
        <v>7.95</v>
      </c>
      <c r="H2888" s="131" t="s">
        <v>493</v>
      </c>
      <c r="I2888" s="134">
        <v>41974</v>
      </c>
    </row>
    <row r="2889" spans="1:10" ht="39.6" hidden="1">
      <c r="A2889" s="111" t="e">
        <f>COUNTIF(#REF!,'CPU (2)'!B2889)</f>
        <v>#REF!</v>
      </c>
      <c r="B2889" s="127">
        <v>89809</v>
      </c>
      <c r="C2889" s="128" t="s">
        <v>3699</v>
      </c>
      <c r="D2889" s="127" t="s">
        <v>606</v>
      </c>
      <c r="E2889" s="127" t="s">
        <v>6</v>
      </c>
      <c r="F2889" s="129">
        <v>9.84</v>
      </c>
      <c r="G2889" s="129">
        <v>9.51</v>
      </c>
      <c r="H2889" s="127" t="s">
        <v>493</v>
      </c>
      <c r="I2889" s="130">
        <v>41974</v>
      </c>
    </row>
    <row r="2890" spans="1:10" ht="39.6" hidden="1">
      <c r="A2890" s="111" t="e">
        <f>COUNTIF(#REF!,'CPU (2)'!B2890)</f>
        <v>#REF!</v>
      </c>
      <c r="B2890" s="131">
        <v>89744</v>
      </c>
      <c r="C2890" s="132" t="s">
        <v>3700</v>
      </c>
      <c r="D2890" s="131" t="s">
        <v>606</v>
      </c>
      <c r="E2890" s="131" t="s">
        <v>6</v>
      </c>
      <c r="F2890" s="133">
        <v>13.46</v>
      </c>
      <c r="G2890" s="133">
        <v>12.77</v>
      </c>
      <c r="H2890" s="131" t="s">
        <v>493</v>
      </c>
      <c r="I2890" s="134">
        <v>41974</v>
      </c>
    </row>
    <row r="2891" spans="1:10" ht="39.6" hidden="1">
      <c r="A2891" s="111" t="e">
        <f>COUNTIF(#REF!,'CPU (2)'!B2891)</f>
        <v>#REF!</v>
      </c>
      <c r="B2891" s="127">
        <v>89850</v>
      </c>
      <c r="C2891" s="128" t="s">
        <v>3701</v>
      </c>
      <c r="D2891" s="127" t="s">
        <v>606</v>
      </c>
      <c r="E2891" s="127" t="s">
        <v>6</v>
      </c>
      <c r="F2891" s="129">
        <v>13.18</v>
      </c>
      <c r="G2891" s="129">
        <v>12.52</v>
      </c>
      <c r="H2891" s="127" t="s">
        <v>493</v>
      </c>
      <c r="I2891" s="130">
        <v>41974</v>
      </c>
    </row>
    <row r="2892" spans="1:10" ht="39.6" hidden="1">
      <c r="A2892" s="111" t="e">
        <f>COUNTIF(#REF!,'CPU (2)'!B2892)</f>
        <v>#REF!</v>
      </c>
      <c r="B2892" s="131">
        <v>89854</v>
      </c>
      <c r="C2892" s="132" t="s">
        <v>3702</v>
      </c>
      <c r="D2892" s="131" t="s">
        <v>606</v>
      </c>
      <c r="E2892" s="131" t="s">
        <v>6</v>
      </c>
      <c r="F2892" s="133">
        <v>50.87</v>
      </c>
      <c r="G2892" s="133">
        <v>49.97</v>
      </c>
      <c r="H2892" s="131" t="s">
        <v>493</v>
      </c>
      <c r="I2892" s="134">
        <v>41974</v>
      </c>
    </row>
    <row r="2893" spans="1:10" ht="39.6" hidden="1">
      <c r="A2893" s="111" t="e">
        <f>COUNTIF(#REF!,'CPU (2)'!B2893)</f>
        <v>#REF!</v>
      </c>
      <c r="B2893" s="127">
        <v>89724</v>
      </c>
      <c r="C2893" s="128" t="s">
        <v>3703</v>
      </c>
      <c r="D2893" s="127" t="s">
        <v>606</v>
      </c>
      <c r="E2893" s="127" t="s">
        <v>6</v>
      </c>
      <c r="F2893" s="129">
        <v>4.41</v>
      </c>
      <c r="G2893" s="129">
        <v>4.13</v>
      </c>
      <c r="H2893" s="127" t="s">
        <v>493</v>
      </c>
      <c r="I2893" s="130">
        <v>41974</v>
      </c>
    </row>
    <row r="2894" spans="1:10" ht="39.6" hidden="1">
      <c r="A2894" s="111" t="e">
        <f>COUNTIF(#REF!,'CPU (2)'!B2894)</f>
        <v>#REF!</v>
      </c>
      <c r="B2894" s="131">
        <v>89801</v>
      </c>
      <c r="C2894" s="132" t="s">
        <v>3704</v>
      </c>
      <c r="D2894" s="131" t="s">
        <v>606</v>
      </c>
      <c r="E2894" s="131" t="s">
        <v>6</v>
      </c>
      <c r="F2894" s="133">
        <v>3.7</v>
      </c>
      <c r="G2894" s="133">
        <v>3.58</v>
      </c>
      <c r="H2894" s="131" t="s">
        <v>493</v>
      </c>
      <c r="I2894" s="134">
        <v>41974</v>
      </c>
    </row>
    <row r="2895" spans="1:10" ht="39.6" hidden="1">
      <c r="A2895" s="111" t="e">
        <f>COUNTIF(#REF!,'CPU (2)'!B2895)</f>
        <v>#REF!</v>
      </c>
      <c r="B2895" s="127">
        <v>89731</v>
      </c>
      <c r="C2895" s="128" t="s">
        <v>3705</v>
      </c>
      <c r="D2895" s="127" t="s">
        <v>606</v>
      </c>
      <c r="E2895" s="127" t="s">
        <v>6</v>
      </c>
      <c r="F2895" s="129">
        <v>6.2</v>
      </c>
      <c r="G2895" s="129">
        <v>5.84</v>
      </c>
      <c r="H2895" s="127" t="s">
        <v>493</v>
      </c>
      <c r="I2895" s="130">
        <v>41974</v>
      </c>
    </row>
    <row r="2896" spans="1:10" ht="39.6" hidden="1">
      <c r="A2896" s="111" t="e">
        <f>COUNTIF(#REF!,'CPU (2)'!B2896)</f>
        <v>#REF!</v>
      </c>
      <c r="B2896" s="131">
        <v>89805</v>
      </c>
      <c r="C2896" s="132" t="s">
        <v>3706</v>
      </c>
      <c r="D2896" s="131" t="s">
        <v>606</v>
      </c>
      <c r="E2896" s="131" t="s">
        <v>6</v>
      </c>
      <c r="F2896" s="133">
        <v>7</v>
      </c>
      <c r="G2896" s="133">
        <v>6.78</v>
      </c>
      <c r="H2896" s="131" t="s">
        <v>493</v>
      </c>
      <c r="I2896" s="134">
        <v>41974</v>
      </c>
    </row>
    <row r="2897" spans="1:11" ht="39.6" hidden="1">
      <c r="A2897" s="111" t="e">
        <f>COUNTIF(#REF!,'CPU (2)'!B2897)</f>
        <v>#REF!</v>
      </c>
      <c r="B2897" s="127">
        <v>89737</v>
      </c>
      <c r="C2897" s="128" t="s">
        <v>3707</v>
      </c>
      <c r="D2897" s="127" t="s">
        <v>606</v>
      </c>
      <c r="E2897" s="127" t="s">
        <v>6</v>
      </c>
      <c r="F2897" s="129">
        <v>10.06</v>
      </c>
      <c r="G2897" s="129">
        <v>9.5399999999999991</v>
      </c>
      <c r="H2897" s="127" t="s">
        <v>493</v>
      </c>
      <c r="I2897" s="130">
        <v>41974</v>
      </c>
    </row>
    <row r="2898" spans="1:11" ht="39.6" hidden="1">
      <c r="A2898" s="111" t="e">
        <f>COUNTIF(#REF!,'CPU (2)'!B2898)</f>
        <v>#REF!</v>
      </c>
      <c r="B2898" s="131">
        <v>89584</v>
      </c>
      <c r="C2898" s="132" t="s">
        <v>3708</v>
      </c>
      <c r="D2898" s="131" t="s">
        <v>606</v>
      </c>
      <c r="E2898" s="131" t="s">
        <v>6</v>
      </c>
      <c r="F2898" s="133">
        <v>18.670000000000002</v>
      </c>
      <c r="G2898" s="133">
        <v>18.39</v>
      </c>
      <c r="H2898" s="131" t="s">
        <v>493</v>
      </c>
      <c r="I2898" s="134">
        <v>41974</v>
      </c>
    </row>
    <row r="2899" spans="1:11" ht="26.4" hidden="1">
      <c r="A2899" s="111" t="e">
        <f>COUNTIF(#REF!,'CPU (2)'!B2899)</f>
        <v>#REF!</v>
      </c>
      <c r="B2899" s="127">
        <v>89529</v>
      </c>
      <c r="C2899" s="128" t="s">
        <v>3709</v>
      </c>
      <c r="D2899" s="127" t="s">
        <v>606</v>
      </c>
      <c r="E2899" s="127" t="s">
        <v>6</v>
      </c>
      <c r="F2899" s="129">
        <v>19.78</v>
      </c>
      <c r="G2899" s="129">
        <v>19.399999999999999</v>
      </c>
      <c r="H2899" s="127" t="s">
        <v>493</v>
      </c>
      <c r="I2899" s="130">
        <v>41974</v>
      </c>
    </row>
    <row r="2900" spans="1:11" ht="39.6" hidden="1">
      <c r="A2900" s="111" t="e">
        <f>COUNTIF(#REF!,'CPU (2)'!B2900)</f>
        <v>#REF!</v>
      </c>
      <c r="B2900" s="131">
        <v>89590</v>
      </c>
      <c r="C2900" s="132" t="s">
        <v>3710</v>
      </c>
      <c r="D2900" s="131" t="s">
        <v>606</v>
      </c>
      <c r="E2900" s="131" t="s">
        <v>6</v>
      </c>
      <c r="F2900" s="133">
        <v>61.87</v>
      </c>
      <c r="G2900" s="133">
        <v>61.4</v>
      </c>
      <c r="H2900" s="131" t="s">
        <v>493</v>
      </c>
      <c r="I2900" s="134">
        <v>41974</v>
      </c>
    </row>
    <row r="2901" spans="1:11" ht="26.4" hidden="1">
      <c r="A2901" s="111" t="e">
        <f>COUNTIF(#REF!,'CPU (2)'!B2901)</f>
        <v>#REF!</v>
      </c>
      <c r="B2901" s="127">
        <v>89514</v>
      </c>
      <c r="C2901" s="128" t="s">
        <v>3711</v>
      </c>
      <c r="D2901" s="127" t="s">
        <v>606</v>
      </c>
      <c r="E2901" s="127" t="s">
        <v>6</v>
      </c>
      <c r="F2901" s="129">
        <v>4.63</v>
      </c>
      <c r="G2901" s="129">
        <v>4.49</v>
      </c>
      <c r="H2901" s="127" t="s">
        <v>493</v>
      </c>
      <c r="I2901" s="130">
        <v>41974</v>
      </c>
    </row>
    <row r="2902" spans="1:11" ht="26.4" hidden="1">
      <c r="A2902" s="111" t="e">
        <f>COUNTIF(#REF!,'CPU (2)'!B2902)</f>
        <v>#REF!</v>
      </c>
      <c r="B2902" s="131">
        <v>89518</v>
      </c>
      <c r="C2902" s="132" t="s">
        <v>3712</v>
      </c>
      <c r="D2902" s="131" t="s">
        <v>606</v>
      </c>
      <c r="E2902" s="131" t="s">
        <v>6</v>
      </c>
      <c r="F2902" s="133">
        <v>6.86</v>
      </c>
      <c r="G2902" s="133">
        <v>6.68</v>
      </c>
      <c r="H2902" s="131" t="s">
        <v>493</v>
      </c>
      <c r="I2902" s="134">
        <v>41974</v>
      </c>
    </row>
    <row r="2903" spans="1:11" ht="39.6" hidden="1">
      <c r="A2903" s="111" t="e">
        <f>COUNTIF(#REF!,'CPU (2)'!B2903)</f>
        <v>#REF!</v>
      </c>
      <c r="B2903" s="127">
        <v>89581</v>
      </c>
      <c r="C2903" s="128" t="s">
        <v>3713</v>
      </c>
      <c r="D2903" s="127" t="s">
        <v>606</v>
      </c>
      <c r="E2903" s="127" t="s">
        <v>6</v>
      </c>
      <c r="F2903" s="129">
        <v>11.84</v>
      </c>
      <c r="G2903" s="129">
        <v>11.68</v>
      </c>
      <c r="H2903" s="127" t="s">
        <v>493</v>
      </c>
      <c r="I2903" s="130">
        <v>41974</v>
      </c>
    </row>
    <row r="2904" spans="1:11" ht="26.4" hidden="1">
      <c r="A2904" s="111" t="e">
        <f>COUNTIF(#REF!,'CPU (2)'!B2904)</f>
        <v>#REF!</v>
      </c>
      <c r="B2904" s="131">
        <v>89522</v>
      </c>
      <c r="C2904" s="132" t="s">
        <v>3714</v>
      </c>
      <c r="D2904" s="131" t="s">
        <v>606</v>
      </c>
      <c r="E2904" s="131" t="s">
        <v>6</v>
      </c>
      <c r="F2904" s="133">
        <v>12.95</v>
      </c>
      <c r="G2904" s="133">
        <v>12.68</v>
      </c>
      <c r="H2904" s="131" t="s">
        <v>493</v>
      </c>
      <c r="I2904" s="134">
        <v>41974</v>
      </c>
    </row>
    <row r="2905" spans="1:11" ht="26.4" hidden="1">
      <c r="A2905" s="111" t="e">
        <f>COUNTIF(#REF!,'CPU (2)'!B2905)</f>
        <v>#REF!</v>
      </c>
      <c r="B2905" s="127">
        <v>89404</v>
      </c>
      <c r="C2905" s="128" t="s">
        <v>3715</v>
      </c>
      <c r="D2905" s="127" t="s">
        <v>606</v>
      </c>
      <c r="E2905" s="127" t="s">
        <v>6</v>
      </c>
      <c r="F2905" s="129">
        <v>2.83</v>
      </c>
      <c r="G2905" s="129">
        <v>2.62</v>
      </c>
      <c r="H2905" s="127" t="s">
        <v>493</v>
      </c>
      <c r="I2905" s="130">
        <v>41974</v>
      </c>
    </row>
    <row r="2906" spans="1:11" ht="26.4" hidden="1">
      <c r="A2906" s="111" t="e">
        <f>COUNTIF(#REF!,'CPU (2)'!B2906)</f>
        <v>#REF!</v>
      </c>
      <c r="B2906" s="131">
        <v>89358</v>
      </c>
      <c r="C2906" s="132" t="s">
        <v>3716</v>
      </c>
      <c r="D2906" s="131" t="s">
        <v>606</v>
      </c>
      <c r="E2906" s="131" t="s">
        <v>6</v>
      </c>
      <c r="F2906" s="133">
        <v>4.29</v>
      </c>
      <c r="G2906" s="133">
        <v>3.94</v>
      </c>
      <c r="H2906" s="131" t="s">
        <v>493</v>
      </c>
      <c r="I2906" s="134">
        <v>41974</v>
      </c>
    </row>
    <row r="2907" spans="1:11" ht="26.4" hidden="1">
      <c r="A2907" s="111" t="e">
        <f>COUNTIF(#REF!,'CPU (2)'!B2907)</f>
        <v>#REF!</v>
      </c>
      <c r="B2907" s="127">
        <v>89866</v>
      </c>
      <c r="C2907" s="128" t="s">
        <v>3717</v>
      </c>
      <c r="D2907" s="127" t="s">
        <v>606</v>
      </c>
      <c r="E2907" s="127" t="s">
        <v>6</v>
      </c>
      <c r="F2907" s="129">
        <v>2.81</v>
      </c>
      <c r="G2907" s="129">
        <v>2.62</v>
      </c>
      <c r="H2907" s="127" t="s">
        <v>493</v>
      </c>
      <c r="I2907" s="130">
        <v>41974</v>
      </c>
    </row>
    <row r="2908" spans="1:11" ht="26.4" hidden="1">
      <c r="A2908" s="111" t="e">
        <f>COUNTIF(#REF!,'CPU (2)'!B2908)</f>
        <v>#REF!</v>
      </c>
      <c r="B2908" s="131">
        <v>89481</v>
      </c>
      <c r="C2908" s="132" t="s">
        <v>3718</v>
      </c>
      <c r="D2908" s="131" t="s">
        <v>606</v>
      </c>
      <c r="E2908" s="131" t="s">
        <v>6</v>
      </c>
      <c r="F2908" s="133">
        <v>2.52</v>
      </c>
      <c r="G2908" s="133">
        <v>2.36</v>
      </c>
      <c r="H2908" s="131" t="s">
        <v>493</v>
      </c>
      <c r="I2908" s="134">
        <v>41974</v>
      </c>
    </row>
    <row r="2909" spans="1:11" ht="26.4" hidden="1">
      <c r="A2909" s="111" t="e">
        <f>COUNTIF(#REF!,'CPU (2)'!B2909)</f>
        <v>#REF!</v>
      </c>
      <c r="B2909" s="127">
        <v>89408</v>
      </c>
      <c r="C2909" s="128" t="s">
        <v>3719</v>
      </c>
      <c r="D2909" s="127" t="s">
        <v>606</v>
      </c>
      <c r="E2909" s="127" t="s">
        <v>6</v>
      </c>
      <c r="F2909" s="129">
        <v>3.37</v>
      </c>
      <c r="G2909" s="129">
        <v>3.12</v>
      </c>
      <c r="H2909" s="127" t="s">
        <v>493</v>
      </c>
      <c r="I2909" s="130">
        <v>41974</v>
      </c>
    </row>
    <row r="2910" spans="1:11">
      <c r="B2910" s="127"/>
      <c r="C2910" s="128"/>
      <c r="D2910" s="127"/>
      <c r="E2910" s="127"/>
      <c r="F2910" s="129"/>
      <c r="G2910" s="129"/>
      <c r="H2910" s="127"/>
      <c r="I2910" s="130"/>
    </row>
    <row r="2911" spans="1:11" ht="26.4">
      <c r="A2911" s="111" t="e">
        <f>COUNTIF(#REF!,'CPU (2)'!B2911)</f>
        <v>#REF!</v>
      </c>
      <c r="B2911" s="148">
        <v>89362</v>
      </c>
      <c r="C2911" s="149" t="s">
        <v>663</v>
      </c>
      <c r="D2911" s="148" t="s">
        <v>606</v>
      </c>
      <c r="E2911" s="148" t="s">
        <v>6</v>
      </c>
      <c r="F2911" s="150">
        <v>5.05</v>
      </c>
      <c r="G2911" s="150">
        <v>4.6399999999999997</v>
      </c>
      <c r="H2911" s="148" t="s">
        <v>493</v>
      </c>
      <c r="I2911" s="151">
        <v>41974</v>
      </c>
      <c r="J2911" s="163">
        <f>SUM(J2913:J2918)</f>
        <v>4.6392999999999995</v>
      </c>
      <c r="K2911" s="164">
        <f>J2911-G2911</f>
        <v>-7.0000000000014495E-4</v>
      </c>
    </row>
    <row r="2912" spans="1:11" s="3" customFormat="1" ht="31.5" customHeight="1">
      <c r="A2912" s="111"/>
      <c r="B2912" s="113" t="s">
        <v>268</v>
      </c>
      <c r="C2912" s="113" t="s">
        <v>5</v>
      </c>
      <c r="D2912" s="113" t="s">
        <v>223</v>
      </c>
      <c r="E2912" s="113" t="s">
        <v>266</v>
      </c>
      <c r="F2912" s="113" t="s">
        <v>494</v>
      </c>
      <c r="G2912" s="113" t="s">
        <v>495</v>
      </c>
      <c r="H2912" s="113" t="s">
        <v>496</v>
      </c>
      <c r="I2912" s="113" t="s">
        <v>497</v>
      </c>
      <c r="J2912" s="113" t="s">
        <v>498</v>
      </c>
    </row>
    <row r="2913" spans="1:10" ht="26.4">
      <c r="B2913" s="145">
        <v>88248</v>
      </c>
      <c r="C2913" s="196" t="str">
        <f>VLOOKUP(B2913,SERVIÇOS_SINAPI_12_14!$A$2:$H$5049,2,0)</f>
        <v>AUXILIAR DE ENCANADOR OU BOMBEIRO HIDRÁULICO COM ENCARGOS COMPLEMENTARES</v>
      </c>
      <c r="D2913" s="189" t="s">
        <v>246</v>
      </c>
      <c r="E2913" s="189" t="str">
        <f>VLOOKUP(B2913,SERVIÇOS_SINAPI_12_14!$A$2:$H$5049,4,0)</f>
        <v>H</v>
      </c>
      <c r="F2913" s="194">
        <v>12.48</v>
      </c>
      <c r="G2913" s="194">
        <f>VLOOKUP(B2913,SERVIÇOS_SINAPI_12_14!$A$2:$H$5049,6,0)</f>
        <v>11.31</v>
      </c>
      <c r="H2913" s="189">
        <v>0.15</v>
      </c>
      <c r="I2913" s="194">
        <v>1.87</v>
      </c>
      <c r="J2913" s="194">
        <f t="shared" ref="J2913:J2918" si="48">H2913*G2913</f>
        <v>1.6965000000000001</v>
      </c>
    </row>
    <row r="2914" spans="1:10">
      <c r="B2914" s="145">
        <v>88267</v>
      </c>
      <c r="C2914" s="196" t="str">
        <f>VLOOKUP(B2914,SERVIÇOS_SINAPI_12_14!$A$2:$H$5049,2,0)</f>
        <v>ENCANADOR OU BOMBEIRO HIDRÁULICO COM ENCARGOS COMPLEMENTARES</v>
      </c>
      <c r="D2914" s="189" t="s">
        <v>246</v>
      </c>
      <c r="E2914" s="189" t="str">
        <f>VLOOKUP(B2914,SERVIÇOS_SINAPI_12_14!$A$2:$H$5049,4,0)</f>
        <v>H</v>
      </c>
      <c r="F2914" s="194">
        <v>15.32</v>
      </c>
      <c r="G2914" s="194">
        <f>VLOOKUP(B2914,SERVIÇOS_SINAPI_12_14!$A$2:$H$5049,6,0)</f>
        <v>13.77</v>
      </c>
      <c r="H2914" s="189">
        <v>0.15</v>
      </c>
      <c r="I2914" s="194">
        <v>2.2999999999999998</v>
      </c>
      <c r="J2914" s="194">
        <f t="shared" si="48"/>
        <v>2.0654999999999997</v>
      </c>
    </row>
    <row r="2915" spans="1:10">
      <c r="B2915" s="145">
        <v>122</v>
      </c>
      <c r="C2915" s="197" t="str">
        <f>VLOOKUP(B2915,INSUMOS_SINAPI_12_14!$A$2:$H$5049,2,0)</f>
        <v>ADESIVO PVC FRASCO C/ 850G</v>
      </c>
      <c r="D2915" s="140" t="s">
        <v>235</v>
      </c>
      <c r="E2915" s="121" t="str">
        <f>VLOOKUP(B2915,INSUMOS_SINAPI_12_14!$A$2:$H$5049,4,0)</f>
        <v>UN</v>
      </c>
      <c r="F2915" s="115">
        <v>33.340000000000003</v>
      </c>
      <c r="G2915" s="180">
        <f>VLOOKUP(B2915,INSUMOS_SINAPI_12_14!$A$2:$H$5049,6,0)</f>
        <v>33.340000000000003</v>
      </c>
      <c r="H2915" s="113">
        <v>7.0000000000000001E-3</v>
      </c>
      <c r="I2915" s="115">
        <v>0.23</v>
      </c>
      <c r="J2915" s="180">
        <f t="shared" si="48"/>
        <v>0.23338000000000003</v>
      </c>
    </row>
    <row r="2916" spans="1:10">
      <c r="B2916" s="145">
        <v>3529</v>
      </c>
      <c r="C2916" s="197" t="str">
        <f>VLOOKUP(B2916,INSUMOS_SINAPI_12_14!$A$2:$H$5049,2,0)</f>
        <v>JOELHO PVC SOLD 90G P/ AGUA FRIA PREDIAL 25 MM</v>
      </c>
      <c r="D2916" s="140" t="s">
        <v>235</v>
      </c>
      <c r="E2916" s="121" t="str">
        <f>VLOOKUP(B2916,INSUMOS_SINAPI_12_14!$A$2:$H$5049,4,0)</f>
        <v>UN</v>
      </c>
      <c r="F2916" s="115">
        <v>0.3</v>
      </c>
      <c r="G2916" s="180">
        <f>VLOOKUP(B2916,INSUMOS_SINAPI_12_14!$A$2:$H$5049,6,0)</f>
        <v>0.3</v>
      </c>
      <c r="H2916" s="113">
        <v>1</v>
      </c>
      <c r="I2916" s="115">
        <v>0.3</v>
      </c>
      <c r="J2916" s="180">
        <f t="shared" si="48"/>
        <v>0.3</v>
      </c>
    </row>
    <row r="2917" spans="1:10">
      <c r="B2917" s="145">
        <v>3767</v>
      </c>
      <c r="C2917" s="197" t="str">
        <f>VLOOKUP(B2917,INSUMOS_SINAPI_12_14!$A$2:$H$5049,2,0)</f>
        <v>LIXA EM FOLHA PARA PAREDE OU MADEIRA, NUMERO 120 (COR VERMELHA)</v>
      </c>
      <c r="D2917" s="140" t="s">
        <v>235</v>
      </c>
      <c r="E2917" s="121" t="str">
        <f>VLOOKUP(B2917,INSUMOS_SINAPI_12_14!$A$2:$H$5049,4,0)</f>
        <v>UN</v>
      </c>
      <c r="F2917" s="115">
        <v>0.56000000000000005</v>
      </c>
      <c r="G2917" s="180">
        <f>VLOOKUP(B2917,INSUMOS_SINAPI_12_14!$A$2:$H$5049,6,0)</f>
        <v>0.56000000000000005</v>
      </c>
      <c r="H2917" s="113">
        <v>0.05</v>
      </c>
      <c r="I2917" s="115">
        <v>0.03</v>
      </c>
      <c r="J2917" s="180">
        <f t="shared" si="48"/>
        <v>2.8000000000000004E-2</v>
      </c>
    </row>
    <row r="2918" spans="1:10">
      <c r="B2918" s="145">
        <v>20083</v>
      </c>
      <c r="C2918" s="197" t="str">
        <f>VLOOKUP(B2918,INSUMOS_SINAPI_12_14!$A$2:$H$5049,2,0)</f>
        <v>SOLUCAO LIMPADORA FRASCO PLASTICO C/ 1000CM3</v>
      </c>
      <c r="D2918" s="140" t="s">
        <v>235</v>
      </c>
      <c r="E2918" s="121" t="str">
        <f>VLOOKUP(B2918,INSUMOS_SINAPI_12_14!$A$2:$H$5049,4,0)</f>
        <v>UN</v>
      </c>
      <c r="F2918" s="115">
        <v>39.49</v>
      </c>
      <c r="G2918" s="180">
        <f>VLOOKUP(B2918,INSUMOS_SINAPI_12_14!$A$2:$H$5049,6,0)</f>
        <v>39.49</v>
      </c>
      <c r="H2918" s="113">
        <v>8.0000000000000002E-3</v>
      </c>
      <c r="I2918" s="115">
        <v>0.32</v>
      </c>
      <c r="J2918" s="180">
        <f t="shared" si="48"/>
        <v>0.31592000000000003</v>
      </c>
    </row>
    <row r="2919" spans="1:10">
      <c r="B2919" s="131"/>
      <c r="C2919" s="132"/>
      <c r="D2919" s="131"/>
      <c r="E2919" s="131"/>
      <c r="F2919" s="133"/>
      <c r="G2919" s="133"/>
      <c r="H2919" s="131"/>
      <c r="I2919" s="134"/>
    </row>
    <row r="2920" spans="1:10">
      <c r="B2920" s="131"/>
      <c r="C2920" s="132"/>
      <c r="D2920" s="131"/>
      <c r="E2920" s="131"/>
      <c r="F2920" s="133"/>
      <c r="G2920" s="133"/>
      <c r="H2920" s="131"/>
      <c r="I2920" s="134"/>
    </row>
    <row r="2921" spans="1:10" ht="26.4" hidden="1">
      <c r="A2921" s="111" t="e">
        <f>COUNTIF(#REF!,'CPU (2)'!B2921)</f>
        <v>#REF!</v>
      </c>
      <c r="B2921" s="127">
        <v>89412</v>
      </c>
      <c r="C2921" s="128" t="s">
        <v>3720</v>
      </c>
      <c r="D2921" s="127" t="s">
        <v>606</v>
      </c>
      <c r="E2921" s="127" t="s">
        <v>6</v>
      </c>
      <c r="F2921" s="129">
        <v>4.22</v>
      </c>
      <c r="G2921" s="129">
        <v>3.97</v>
      </c>
      <c r="H2921" s="127" t="s">
        <v>493</v>
      </c>
      <c r="I2921" s="130">
        <v>41974</v>
      </c>
    </row>
    <row r="2922" spans="1:10" ht="26.4" hidden="1">
      <c r="A2922" s="111" t="e">
        <f>COUNTIF(#REF!,'CPU (2)'!B2922)</f>
        <v>#REF!</v>
      </c>
      <c r="B2922" s="131">
        <v>89492</v>
      </c>
      <c r="C2922" s="132" t="s">
        <v>3721</v>
      </c>
      <c r="D2922" s="131" t="s">
        <v>606</v>
      </c>
      <c r="E2922" s="131" t="s">
        <v>6</v>
      </c>
      <c r="F2922" s="133">
        <v>3.56</v>
      </c>
      <c r="G2922" s="133">
        <v>3.36</v>
      </c>
      <c r="H2922" s="131" t="s">
        <v>493</v>
      </c>
      <c r="I2922" s="134">
        <v>41974</v>
      </c>
    </row>
    <row r="2923" spans="1:10" ht="26.4" hidden="1">
      <c r="A2923" s="111" t="e">
        <f>COUNTIF(#REF!,'CPU (2)'!B2923)</f>
        <v>#REF!</v>
      </c>
      <c r="B2923" s="127">
        <v>89413</v>
      </c>
      <c r="C2923" s="128" t="s">
        <v>3722</v>
      </c>
      <c r="D2923" s="127" t="s">
        <v>606</v>
      </c>
      <c r="E2923" s="127" t="s">
        <v>6</v>
      </c>
      <c r="F2923" s="129">
        <v>4.5199999999999996</v>
      </c>
      <c r="G2923" s="129">
        <v>4.22</v>
      </c>
      <c r="H2923" s="127" t="s">
        <v>493</v>
      </c>
      <c r="I2923" s="130">
        <v>41974</v>
      </c>
    </row>
    <row r="2924" spans="1:10" ht="26.4" hidden="1">
      <c r="A2924" s="111" t="e">
        <f>COUNTIF(#REF!,'CPU (2)'!B2924)</f>
        <v>#REF!</v>
      </c>
      <c r="B2924" s="131">
        <v>89367</v>
      </c>
      <c r="C2924" s="132" t="s">
        <v>3723</v>
      </c>
      <c r="D2924" s="131" t="s">
        <v>606</v>
      </c>
      <c r="E2924" s="131" t="s">
        <v>6</v>
      </c>
      <c r="F2924" s="133">
        <v>6.53</v>
      </c>
      <c r="G2924" s="133">
        <v>6.04</v>
      </c>
      <c r="H2924" s="131" t="s">
        <v>493</v>
      </c>
      <c r="I2924" s="134">
        <v>41974</v>
      </c>
    </row>
    <row r="2925" spans="1:10" ht="26.4" hidden="1">
      <c r="A2925" s="111" t="e">
        <f>COUNTIF(#REF!,'CPU (2)'!B2925)</f>
        <v>#REF!</v>
      </c>
      <c r="B2925" s="127">
        <v>89497</v>
      </c>
      <c r="C2925" s="128" t="s">
        <v>3724</v>
      </c>
      <c r="D2925" s="127" t="s">
        <v>606</v>
      </c>
      <c r="E2925" s="127" t="s">
        <v>6</v>
      </c>
      <c r="F2925" s="129">
        <v>5.26</v>
      </c>
      <c r="G2925" s="129">
        <v>5.01</v>
      </c>
      <c r="H2925" s="127" t="s">
        <v>493</v>
      </c>
      <c r="I2925" s="130">
        <v>41974</v>
      </c>
    </row>
    <row r="2926" spans="1:10" ht="26.4" hidden="1">
      <c r="A2926" s="111" t="e">
        <f>COUNTIF(#REF!,'CPU (2)'!B2926)</f>
        <v>#REF!</v>
      </c>
      <c r="B2926" s="131">
        <v>89501</v>
      </c>
      <c r="C2926" s="132" t="s">
        <v>3725</v>
      </c>
      <c r="D2926" s="131" t="s">
        <v>606</v>
      </c>
      <c r="E2926" s="131" t="s">
        <v>6</v>
      </c>
      <c r="F2926" s="133">
        <v>6.6</v>
      </c>
      <c r="G2926" s="133">
        <v>6.31</v>
      </c>
      <c r="H2926" s="131" t="s">
        <v>493</v>
      </c>
      <c r="I2926" s="134">
        <v>41974</v>
      </c>
    </row>
    <row r="2927" spans="1:10" ht="26.4" hidden="1">
      <c r="A2927" s="111" t="e">
        <f>COUNTIF(#REF!,'CPU (2)'!B2927)</f>
        <v>#REF!</v>
      </c>
      <c r="B2927" s="127">
        <v>89505</v>
      </c>
      <c r="C2927" s="128" t="s">
        <v>3726</v>
      </c>
      <c r="D2927" s="127" t="s">
        <v>606</v>
      </c>
      <c r="E2927" s="127" t="s">
        <v>6</v>
      </c>
      <c r="F2927" s="129">
        <v>15.88</v>
      </c>
      <c r="G2927" s="129">
        <v>15.53</v>
      </c>
      <c r="H2927" s="127" t="s">
        <v>493</v>
      </c>
      <c r="I2927" s="130">
        <v>41974</v>
      </c>
    </row>
    <row r="2928" spans="1:10" ht="26.4" hidden="1">
      <c r="A2928" s="111" t="e">
        <f>COUNTIF(#REF!,'CPU (2)'!B2928)</f>
        <v>#REF!</v>
      </c>
      <c r="B2928" s="131">
        <v>89513</v>
      </c>
      <c r="C2928" s="132" t="s">
        <v>3727</v>
      </c>
      <c r="D2928" s="131" t="s">
        <v>606</v>
      </c>
      <c r="E2928" s="131" t="s">
        <v>6</v>
      </c>
      <c r="F2928" s="133">
        <v>41.06</v>
      </c>
      <c r="G2928" s="133">
        <v>40.630000000000003</v>
      </c>
      <c r="H2928" s="131" t="s">
        <v>493</v>
      </c>
      <c r="I2928" s="134">
        <v>41974</v>
      </c>
    </row>
    <row r="2929" spans="1:9" ht="26.4" hidden="1">
      <c r="A2929" s="111" t="e">
        <f>COUNTIF(#REF!,'CPU (2)'!B2929)</f>
        <v>#REF!</v>
      </c>
      <c r="B2929" s="127">
        <v>89521</v>
      </c>
      <c r="C2929" s="128" t="s">
        <v>3728</v>
      </c>
      <c r="D2929" s="127" t="s">
        <v>606</v>
      </c>
      <c r="E2929" s="127" t="s">
        <v>6</v>
      </c>
      <c r="F2929" s="129">
        <v>46.38</v>
      </c>
      <c r="G2929" s="129">
        <v>45.9</v>
      </c>
      <c r="H2929" s="127" t="s">
        <v>493</v>
      </c>
      <c r="I2929" s="130">
        <v>41974</v>
      </c>
    </row>
    <row r="2930" spans="1:9" ht="26.4" hidden="1">
      <c r="A2930" s="111" t="e">
        <f>COUNTIF(#REF!,'CPU (2)'!B2930)</f>
        <v>#REF!</v>
      </c>
      <c r="B2930" s="131">
        <v>89645</v>
      </c>
      <c r="C2930" s="132" t="s">
        <v>3729</v>
      </c>
      <c r="D2930" s="131" t="s">
        <v>606</v>
      </c>
      <c r="E2930" s="131" t="s">
        <v>6</v>
      </c>
      <c r="F2930" s="133">
        <v>14.93</v>
      </c>
      <c r="G2930" s="133">
        <v>14.63</v>
      </c>
      <c r="H2930" s="131" t="s">
        <v>493</v>
      </c>
      <c r="I2930" s="134">
        <v>41974</v>
      </c>
    </row>
    <row r="2931" spans="1:9" ht="39.6" hidden="1">
      <c r="A2931" s="111" t="e">
        <f>COUNTIF(#REF!,'CPU (2)'!B2931)</f>
        <v>#REF!</v>
      </c>
      <c r="B2931" s="127">
        <v>84885</v>
      </c>
      <c r="C2931" s="128" t="s">
        <v>3730</v>
      </c>
      <c r="D2931" s="127" t="s">
        <v>604</v>
      </c>
      <c r="E2931" s="127" t="s">
        <v>6</v>
      </c>
      <c r="F2931" s="129">
        <v>469.59</v>
      </c>
      <c r="G2931" s="129">
        <v>450.78</v>
      </c>
      <c r="H2931" s="127" t="s">
        <v>493</v>
      </c>
      <c r="I2931" s="130">
        <v>41974</v>
      </c>
    </row>
    <row r="2932" spans="1:9" ht="26.4" hidden="1">
      <c r="A2932" s="111" t="e">
        <f>COUNTIF(#REF!,'CPU (2)'!B2932)</f>
        <v>#REF!</v>
      </c>
      <c r="B2932" s="131">
        <v>84176</v>
      </c>
      <c r="C2932" s="132" t="s">
        <v>3731</v>
      </c>
      <c r="D2932" s="131" t="s">
        <v>502</v>
      </c>
      <c r="E2932" s="131" t="s">
        <v>207</v>
      </c>
      <c r="F2932" s="133">
        <v>16.02</v>
      </c>
      <c r="G2932" s="133">
        <v>14.85</v>
      </c>
      <c r="H2932" s="131" t="s">
        <v>493</v>
      </c>
      <c r="I2932" s="134">
        <v>41974</v>
      </c>
    </row>
    <row r="2933" spans="1:9" ht="26.4" hidden="1">
      <c r="A2933" s="111" t="e">
        <f>COUNTIF(#REF!,'CPU (2)'!B2933)</f>
        <v>#REF!</v>
      </c>
      <c r="B2933" s="127">
        <v>84175</v>
      </c>
      <c r="C2933" s="128" t="s">
        <v>3732</v>
      </c>
      <c r="D2933" s="127" t="s">
        <v>502</v>
      </c>
      <c r="E2933" s="127" t="s">
        <v>207</v>
      </c>
      <c r="F2933" s="129">
        <v>8.25</v>
      </c>
      <c r="G2933" s="129">
        <v>8.67</v>
      </c>
      <c r="H2933" s="127" t="s">
        <v>493</v>
      </c>
      <c r="I2933" s="130">
        <v>41974</v>
      </c>
    </row>
    <row r="2934" spans="1:9" hidden="1">
      <c r="A2934" s="111" t="e">
        <f>COUNTIF(#REF!,'CPU (2)'!B2934)</f>
        <v>#REF!</v>
      </c>
      <c r="B2934" s="131">
        <v>68328</v>
      </c>
      <c r="C2934" s="132" t="s">
        <v>3733</v>
      </c>
      <c r="D2934" s="131" t="s">
        <v>271</v>
      </c>
      <c r="E2934" s="131" t="s">
        <v>492</v>
      </c>
      <c r="F2934" s="133">
        <v>9.1300000000000008</v>
      </c>
      <c r="G2934" s="133">
        <v>8.9700000000000006</v>
      </c>
      <c r="H2934" s="131" t="s">
        <v>493</v>
      </c>
      <c r="I2934" s="134">
        <v>41974</v>
      </c>
    </row>
    <row r="2935" spans="1:9" ht="26.4" hidden="1">
      <c r="A2935" s="111" t="e">
        <f>COUNTIF(#REF!,'CPU (2)'!B2935)</f>
        <v>#REF!</v>
      </c>
      <c r="B2935" s="127">
        <v>83499</v>
      </c>
      <c r="C2935" s="128" t="s">
        <v>3734</v>
      </c>
      <c r="D2935" s="127" t="s">
        <v>271</v>
      </c>
      <c r="E2935" s="127" t="s">
        <v>207</v>
      </c>
      <c r="F2935" s="129">
        <v>362.75</v>
      </c>
      <c r="G2935" s="129">
        <v>355.83</v>
      </c>
      <c r="H2935" s="127" t="s">
        <v>493</v>
      </c>
      <c r="I2935" s="130">
        <v>41974</v>
      </c>
    </row>
    <row r="2936" spans="1:9" hidden="1">
      <c r="A2936" s="111" t="e">
        <f>COUNTIF(#REF!,'CPU (2)'!B2936)</f>
        <v>#REF!</v>
      </c>
      <c r="B2936" s="131" t="s">
        <v>3735</v>
      </c>
      <c r="C2936" s="132" t="s">
        <v>3736</v>
      </c>
      <c r="D2936" s="131" t="s">
        <v>271</v>
      </c>
      <c r="E2936" s="131" t="s">
        <v>207</v>
      </c>
      <c r="F2936" s="133">
        <v>160.56</v>
      </c>
      <c r="G2936" s="133">
        <v>160.24</v>
      </c>
      <c r="H2936" s="131" t="s">
        <v>493</v>
      </c>
      <c r="I2936" s="134">
        <v>41974</v>
      </c>
    </row>
    <row r="2937" spans="1:9" ht="26.4" hidden="1">
      <c r="A2937" s="111" t="e">
        <f>COUNTIF(#REF!,'CPU (2)'!B2937)</f>
        <v>#REF!</v>
      </c>
      <c r="B2937" s="127">
        <v>83743</v>
      </c>
      <c r="C2937" s="128" t="s">
        <v>3737</v>
      </c>
      <c r="D2937" s="127" t="s">
        <v>3306</v>
      </c>
      <c r="E2937" s="127" t="s">
        <v>207</v>
      </c>
      <c r="F2937" s="129">
        <v>14.49</v>
      </c>
      <c r="G2937" s="129">
        <v>13.38</v>
      </c>
      <c r="H2937" s="127" t="s">
        <v>493</v>
      </c>
      <c r="I2937" s="130">
        <v>41974</v>
      </c>
    </row>
    <row r="2938" spans="1:9" ht="26.4" hidden="1">
      <c r="A2938" s="111" t="e">
        <f>COUNTIF(#REF!,'CPU (2)'!B2938)</f>
        <v>#REF!</v>
      </c>
      <c r="B2938" s="131" t="s">
        <v>3738</v>
      </c>
      <c r="C2938" s="132" t="s">
        <v>3739</v>
      </c>
      <c r="D2938" s="131" t="s">
        <v>271</v>
      </c>
      <c r="E2938" s="131" t="s">
        <v>207</v>
      </c>
      <c r="F2938" s="133">
        <v>15.32</v>
      </c>
      <c r="G2938" s="133">
        <v>14.59</v>
      </c>
      <c r="H2938" s="131" t="s">
        <v>493</v>
      </c>
      <c r="I2938" s="134">
        <v>41974</v>
      </c>
    </row>
    <row r="2939" spans="1:9" hidden="1">
      <c r="A2939" s="111" t="e">
        <f>COUNTIF(#REF!,'CPU (2)'!B2939)</f>
        <v>#REF!</v>
      </c>
      <c r="B2939" s="127">
        <v>84177</v>
      </c>
      <c r="C2939" s="128" t="s">
        <v>3740</v>
      </c>
      <c r="D2939" s="127" t="s">
        <v>502</v>
      </c>
      <c r="E2939" s="127" t="s">
        <v>207</v>
      </c>
      <c r="F2939" s="129">
        <v>11.63</v>
      </c>
      <c r="G2939" s="129">
        <v>10.56</v>
      </c>
      <c r="H2939" s="127" t="s">
        <v>493</v>
      </c>
      <c r="I2939" s="130">
        <v>41974</v>
      </c>
    </row>
    <row r="2940" spans="1:9" ht="26.4" hidden="1">
      <c r="A2940" s="111" t="e">
        <f>COUNTIF(#REF!,'CPU (2)'!B2940)</f>
        <v>#REF!</v>
      </c>
      <c r="B2940" s="131">
        <v>89574</v>
      </c>
      <c r="C2940" s="132" t="s">
        <v>3741</v>
      </c>
      <c r="D2940" s="131" t="s">
        <v>606</v>
      </c>
      <c r="E2940" s="131" t="s">
        <v>6</v>
      </c>
      <c r="F2940" s="133">
        <v>46.99</v>
      </c>
      <c r="G2940" s="133">
        <v>46.22</v>
      </c>
      <c r="H2940" s="131" t="s">
        <v>493</v>
      </c>
      <c r="I2940" s="134">
        <v>41974</v>
      </c>
    </row>
    <row r="2941" spans="1:9" ht="39.6" hidden="1">
      <c r="A2941" s="111" t="e">
        <f>COUNTIF(#REF!,'CPU (2)'!B2941)</f>
        <v>#REF!</v>
      </c>
      <c r="B2941" s="127">
        <v>89834</v>
      </c>
      <c r="C2941" s="128" t="s">
        <v>3742</v>
      </c>
      <c r="D2941" s="127" t="s">
        <v>606</v>
      </c>
      <c r="E2941" s="127" t="s">
        <v>6</v>
      </c>
      <c r="F2941" s="129">
        <v>19.03</v>
      </c>
      <c r="G2941" s="129">
        <v>18.600000000000001</v>
      </c>
      <c r="H2941" s="127" t="s">
        <v>493</v>
      </c>
      <c r="I2941" s="130">
        <v>41974</v>
      </c>
    </row>
    <row r="2942" spans="1:9" ht="39.6" hidden="1">
      <c r="A2942" s="111" t="e">
        <f>COUNTIF(#REF!,'CPU (2)'!B2942)</f>
        <v>#REF!</v>
      </c>
      <c r="B2942" s="131">
        <v>89797</v>
      </c>
      <c r="C2942" s="132" t="s">
        <v>3743</v>
      </c>
      <c r="D2942" s="131" t="s">
        <v>606</v>
      </c>
      <c r="E2942" s="131" t="s">
        <v>6</v>
      </c>
      <c r="F2942" s="133">
        <v>23.75</v>
      </c>
      <c r="G2942" s="133">
        <v>22.86</v>
      </c>
      <c r="H2942" s="131" t="s">
        <v>493</v>
      </c>
      <c r="I2942" s="134">
        <v>41974</v>
      </c>
    </row>
    <row r="2943" spans="1:9" ht="39.6" hidden="1">
      <c r="A2943" s="111" t="e">
        <f>COUNTIF(#REF!,'CPU (2)'!B2943)</f>
        <v>#REF!</v>
      </c>
      <c r="B2943" s="127">
        <v>89861</v>
      </c>
      <c r="C2943" s="128" t="s">
        <v>3744</v>
      </c>
      <c r="D2943" s="127" t="s">
        <v>606</v>
      </c>
      <c r="E2943" s="127" t="s">
        <v>6</v>
      </c>
      <c r="F2943" s="129">
        <v>23.48</v>
      </c>
      <c r="G2943" s="129">
        <v>22.61</v>
      </c>
      <c r="H2943" s="127" t="s">
        <v>493</v>
      </c>
      <c r="I2943" s="130">
        <v>41974</v>
      </c>
    </row>
    <row r="2944" spans="1:9" ht="39.6" hidden="1">
      <c r="A2944" s="111" t="e">
        <f>COUNTIF(#REF!,'CPU (2)'!B2944)</f>
        <v>#REF!</v>
      </c>
      <c r="B2944" s="131">
        <v>89863</v>
      </c>
      <c r="C2944" s="132" t="s">
        <v>3745</v>
      </c>
      <c r="D2944" s="131" t="s">
        <v>606</v>
      </c>
      <c r="E2944" s="131" t="s">
        <v>6</v>
      </c>
      <c r="F2944" s="133">
        <v>98.98</v>
      </c>
      <c r="G2944" s="133">
        <v>97.79</v>
      </c>
      <c r="H2944" s="131" t="s">
        <v>493</v>
      </c>
      <c r="I2944" s="134">
        <v>41974</v>
      </c>
    </row>
    <row r="2945" spans="1:9" ht="39.6" hidden="1">
      <c r="A2945" s="111" t="e">
        <f>COUNTIF(#REF!,'CPU (2)'!B2945)</f>
        <v>#REF!</v>
      </c>
      <c r="B2945" s="127">
        <v>89783</v>
      </c>
      <c r="C2945" s="128" t="s">
        <v>3746</v>
      </c>
      <c r="D2945" s="127" t="s">
        <v>606</v>
      </c>
      <c r="E2945" s="127" t="s">
        <v>6</v>
      </c>
      <c r="F2945" s="129">
        <v>6.49</v>
      </c>
      <c r="G2945" s="129">
        <v>6.11</v>
      </c>
      <c r="H2945" s="127" t="s">
        <v>493</v>
      </c>
      <c r="I2945" s="130">
        <v>41974</v>
      </c>
    </row>
    <row r="2946" spans="1:9" ht="39.6" hidden="1">
      <c r="A2946" s="111" t="e">
        <f>COUNTIF(#REF!,'CPU (2)'!B2946)</f>
        <v>#REF!</v>
      </c>
      <c r="B2946" s="131">
        <v>89827</v>
      </c>
      <c r="C2946" s="132" t="s">
        <v>3747</v>
      </c>
      <c r="D2946" s="131" t="s">
        <v>606</v>
      </c>
      <c r="E2946" s="131" t="s">
        <v>6</v>
      </c>
      <c r="F2946" s="133">
        <v>7.98</v>
      </c>
      <c r="G2946" s="133">
        <v>7.82</v>
      </c>
      <c r="H2946" s="131" t="s">
        <v>493</v>
      </c>
      <c r="I2946" s="134">
        <v>41974</v>
      </c>
    </row>
    <row r="2947" spans="1:9" ht="39.6" hidden="1">
      <c r="A2947" s="111" t="e">
        <f>COUNTIF(#REF!,'CPU (2)'!B2947)</f>
        <v>#REF!</v>
      </c>
      <c r="B2947" s="127">
        <v>89785</v>
      </c>
      <c r="C2947" s="128" t="s">
        <v>3748</v>
      </c>
      <c r="D2947" s="127" t="s">
        <v>606</v>
      </c>
      <c r="E2947" s="127" t="s">
        <v>6</v>
      </c>
      <c r="F2947" s="129">
        <v>11.04</v>
      </c>
      <c r="G2947" s="129">
        <v>10.58</v>
      </c>
      <c r="H2947" s="127" t="s">
        <v>493</v>
      </c>
      <c r="I2947" s="130">
        <v>41974</v>
      </c>
    </row>
    <row r="2948" spans="1:9" ht="39.6" hidden="1">
      <c r="A2948" s="111" t="e">
        <f>COUNTIF(#REF!,'CPU (2)'!B2948)</f>
        <v>#REF!</v>
      </c>
      <c r="B2948" s="131">
        <v>89830</v>
      </c>
      <c r="C2948" s="132" t="s">
        <v>3749</v>
      </c>
      <c r="D2948" s="131" t="s">
        <v>606</v>
      </c>
      <c r="E2948" s="131" t="s">
        <v>6</v>
      </c>
      <c r="F2948" s="133">
        <v>13.98</v>
      </c>
      <c r="G2948" s="133">
        <v>13.66</v>
      </c>
      <c r="H2948" s="131" t="s">
        <v>493</v>
      </c>
      <c r="I2948" s="134">
        <v>41974</v>
      </c>
    </row>
    <row r="2949" spans="1:9" ht="39.6" hidden="1">
      <c r="A2949" s="111" t="e">
        <f>COUNTIF(#REF!,'CPU (2)'!B2949)</f>
        <v>#REF!</v>
      </c>
      <c r="B2949" s="127">
        <v>89795</v>
      </c>
      <c r="C2949" s="128" t="s">
        <v>3750</v>
      </c>
      <c r="D2949" s="127" t="s">
        <v>606</v>
      </c>
      <c r="E2949" s="127" t="s">
        <v>6</v>
      </c>
      <c r="F2949" s="129">
        <v>17.87</v>
      </c>
      <c r="G2949" s="129">
        <v>17.18</v>
      </c>
      <c r="H2949" s="127" t="s">
        <v>493</v>
      </c>
      <c r="I2949" s="130">
        <v>41974</v>
      </c>
    </row>
    <row r="2950" spans="1:9" ht="39.6" hidden="1">
      <c r="A2950" s="111" t="e">
        <f>COUNTIF(#REF!,'CPU (2)'!B2950)</f>
        <v>#REF!</v>
      </c>
      <c r="B2950" s="131">
        <v>89690</v>
      </c>
      <c r="C2950" s="132" t="s">
        <v>3751</v>
      </c>
      <c r="D2950" s="131" t="s">
        <v>606</v>
      </c>
      <c r="E2950" s="131" t="s">
        <v>6</v>
      </c>
      <c r="F2950" s="133">
        <v>33.21</v>
      </c>
      <c r="G2950" s="133">
        <v>32.85</v>
      </c>
      <c r="H2950" s="131" t="s">
        <v>493</v>
      </c>
      <c r="I2950" s="134">
        <v>41974</v>
      </c>
    </row>
    <row r="2951" spans="1:9" ht="26.4" hidden="1">
      <c r="A2951" s="111" t="e">
        <f>COUNTIF(#REF!,'CPU (2)'!B2951)</f>
        <v>#REF!</v>
      </c>
      <c r="B2951" s="127">
        <v>89567</v>
      </c>
      <c r="C2951" s="128" t="s">
        <v>3752</v>
      </c>
      <c r="D2951" s="127" t="s">
        <v>606</v>
      </c>
      <c r="E2951" s="127" t="s">
        <v>6</v>
      </c>
      <c r="F2951" s="129">
        <v>34.74</v>
      </c>
      <c r="G2951" s="129">
        <v>34.229999999999997</v>
      </c>
      <c r="H2951" s="127" t="s">
        <v>493</v>
      </c>
      <c r="I2951" s="130">
        <v>41974</v>
      </c>
    </row>
    <row r="2952" spans="1:9" ht="39.6" hidden="1">
      <c r="A2952" s="111" t="e">
        <f>COUNTIF(#REF!,'CPU (2)'!B2952)</f>
        <v>#REF!</v>
      </c>
      <c r="B2952" s="131">
        <v>89692</v>
      </c>
      <c r="C2952" s="132" t="s">
        <v>3753</v>
      </c>
      <c r="D2952" s="131" t="s">
        <v>606</v>
      </c>
      <c r="E2952" s="131" t="s">
        <v>6</v>
      </c>
      <c r="F2952" s="133">
        <v>34.21</v>
      </c>
      <c r="G2952" s="133">
        <v>33.86</v>
      </c>
      <c r="H2952" s="131" t="s">
        <v>493</v>
      </c>
      <c r="I2952" s="134">
        <v>41974</v>
      </c>
    </row>
    <row r="2953" spans="1:9" ht="26.4" hidden="1">
      <c r="A2953" s="111" t="e">
        <f>COUNTIF(#REF!,'CPU (2)'!B2953)</f>
        <v>#REF!</v>
      </c>
      <c r="B2953" s="127">
        <v>89569</v>
      </c>
      <c r="C2953" s="128" t="s">
        <v>3754</v>
      </c>
      <c r="D2953" s="127" t="s">
        <v>606</v>
      </c>
      <c r="E2953" s="127" t="s">
        <v>6</v>
      </c>
      <c r="F2953" s="129">
        <v>35.74</v>
      </c>
      <c r="G2953" s="129">
        <v>35.24</v>
      </c>
      <c r="H2953" s="127" t="s">
        <v>493</v>
      </c>
      <c r="I2953" s="130">
        <v>41974</v>
      </c>
    </row>
    <row r="2954" spans="1:9" ht="39.6" hidden="1">
      <c r="A2954" s="111" t="e">
        <f>COUNTIF(#REF!,'CPU (2)'!B2954)</f>
        <v>#REF!</v>
      </c>
      <c r="B2954" s="131">
        <v>89699</v>
      </c>
      <c r="C2954" s="132" t="s">
        <v>3755</v>
      </c>
      <c r="D2954" s="131" t="s">
        <v>606</v>
      </c>
      <c r="E2954" s="131" t="s">
        <v>6</v>
      </c>
      <c r="F2954" s="133">
        <v>80.22</v>
      </c>
      <c r="G2954" s="133">
        <v>79.59</v>
      </c>
      <c r="H2954" s="131" t="s">
        <v>493</v>
      </c>
      <c r="I2954" s="134">
        <v>41974</v>
      </c>
    </row>
    <row r="2955" spans="1:9" ht="39.6" hidden="1">
      <c r="A2955" s="111" t="e">
        <f>COUNTIF(#REF!,'CPU (2)'!B2955)</f>
        <v>#REF!</v>
      </c>
      <c r="B2955" s="127">
        <v>89698</v>
      </c>
      <c r="C2955" s="128" t="s">
        <v>3756</v>
      </c>
      <c r="D2955" s="127" t="s">
        <v>606</v>
      </c>
      <c r="E2955" s="127" t="s">
        <v>6</v>
      </c>
      <c r="F2955" s="129">
        <v>87.78</v>
      </c>
      <c r="G2955" s="129">
        <v>87.16</v>
      </c>
      <c r="H2955" s="127" t="s">
        <v>493</v>
      </c>
      <c r="I2955" s="130">
        <v>41974</v>
      </c>
    </row>
    <row r="2956" spans="1:9" ht="26.4" hidden="1">
      <c r="A2956" s="111" t="e">
        <f>COUNTIF(#REF!,'CPU (2)'!B2956)</f>
        <v>#REF!</v>
      </c>
      <c r="B2956" s="131">
        <v>89561</v>
      </c>
      <c r="C2956" s="132" t="s">
        <v>3757</v>
      </c>
      <c r="D2956" s="131" t="s">
        <v>606</v>
      </c>
      <c r="E2956" s="131" t="s">
        <v>6</v>
      </c>
      <c r="F2956" s="133">
        <v>7.59</v>
      </c>
      <c r="G2956" s="133">
        <v>7.39</v>
      </c>
      <c r="H2956" s="131" t="s">
        <v>493</v>
      </c>
      <c r="I2956" s="134">
        <v>41974</v>
      </c>
    </row>
    <row r="2957" spans="1:9" ht="26.4" hidden="1">
      <c r="A2957" s="111" t="e">
        <f>COUNTIF(#REF!,'CPU (2)'!B2957)</f>
        <v>#REF!</v>
      </c>
      <c r="B2957" s="127">
        <v>89563</v>
      </c>
      <c r="C2957" s="128" t="s">
        <v>3758</v>
      </c>
      <c r="D2957" s="127" t="s">
        <v>606</v>
      </c>
      <c r="E2957" s="127" t="s">
        <v>6</v>
      </c>
      <c r="F2957" s="129">
        <v>11.89</v>
      </c>
      <c r="G2957" s="129">
        <v>11.63</v>
      </c>
      <c r="H2957" s="127" t="s">
        <v>493</v>
      </c>
      <c r="I2957" s="130">
        <v>41974</v>
      </c>
    </row>
    <row r="2958" spans="1:9" ht="39.6" hidden="1">
      <c r="A2958" s="111" t="e">
        <f>COUNTIF(#REF!,'CPU (2)'!B2958)</f>
        <v>#REF!</v>
      </c>
      <c r="B2958" s="131">
        <v>89685</v>
      </c>
      <c r="C2958" s="132" t="s">
        <v>3759</v>
      </c>
      <c r="D2958" s="131" t="s">
        <v>606</v>
      </c>
      <c r="E2958" s="131" t="s">
        <v>6</v>
      </c>
      <c r="F2958" s="133">
        <v>22.5</v>
      </c>
      <c r="G2958" s="133">
        <v>22.29</v>
      </c>
      <c r="H2958" s="131" t="s">
        <v>493</v>
      </c>
      <c r="I2958" s="134">
        <v>41974</v>
      </c>
    </row>
    <row r="2959" spans="1:9" ht="26.4" hidden="1">
      <c r="A2959" s="111" t="e">
        <f>COUNTIF(#REF!,'CPU (2)'!B2959)</f>
        <v>#REF!</v>
      </c>
      <c r="B2959" s="127">
        <v>89565</v>
      </c>
      <c r="C2959" s="128" t="s">
        <v>3760</v>
      </c>
      <c r="D2959" s="127" t="s">
        <v>606</v>
      </c>
      <c r="E2959" s="127" t="s">
        <v>6</v>
      </c>
      <c r="F2959" s="129">
        <v>24.03</v>
      </c>
      <c r="G2959" s="129">
        <v>23.68</v>
      </c>
      <c r="H2959" s="127" t="s">
        <v>493</v>
      </c>
      <c r="I2959" s="130">
        <v>41974</v>
      </c>
    </row>
    <row r="2960" spans="1:9" ht="39.6" hidden="1">
      <c r="A2960" s="111" t="e">
        <f>COUNTIF(#REF!,'CPU (2)'!B2960)</f>
        <v>#REF!</v>
      </c>
      <c r="B2960" s="131">
        <v>84143</v>
      </c>
      <c r="C2960" s="132" t="s">
        <v>3761</v>
      </c>
      <c r="D2960" s="131" t="s">
        <v>248</v>
      </c>
      <c r="E2960" s="131" t="s">
        <v>231</v>
      </c>
      <c r="F2960" s="133">
        <v>5.88</v>
      </c>
      <c r="G2960" s="133">
        <v>5.88</v>
      </c>
      <c r="H2960" s="131" t="s">
        <v>493</v>
      </c>
      <c r="I2960" s="134">
        <v>41974</v>
      </c>
    </row>
    <row r="2961" spans="1:11" ht="26.4" hidden="1">
      <c r="A2961" s="111" t="e">
        <f>COUNTIF(#REF!,'CPU (2)'!B2961)</f>
        <v>#REF!</v>
      </c>
      <c r="B2961" s="127">
        <v>84138</v>
      </c>
      <c r="C2961" s="128" t="s">
        <v>3762</v>
      </c>
      <c r="D2961" s="127" t="s">
        <v>248</v>
      </c>
      <c r="E2961" s="127" t="s">
        <v>231</v>
      </c>
      <c r="F2961" s="129">
        <v>5.36</v>
      </c>
      <c r="G2961" s="129">
        <v>5.35</v>
      </c>
      <c r="H2961" s="127" t="s">
        <v>493</v>
      </c>
      <c r="I2961" s="130">
        <v>41974</v>
      </c>
    </row>
    <row r="2962" spans="1:11" ht="26.4" hidden="1">
      <c r="A2962" s="111" t="e">
        <f>COUNTIF(#REF!,'CPU (2)'!B2962)</f>
        <v>#REF!</v>
      </c>
      <c r="B2962" s="131">
        <v>83764</v>
      </c>
      <c r="C2962" s="132" t="s">
        <v>3763</v>
      </c>
      <c r="D2962" s="131" t="s">
        <v>248</v>
      </c>
      <c r="E2962" s="131" t="s">
        <v>231</v>
      </c>
      <c r="F2962" s="133">
        <v>3.78</v>
      </c>
      <c r="G2962" s="133">
        <v>3.78</v>
      </c>
      <c r="H2962" s="131" t="s">
        <v>493</v>
      </c>
      <c r="I2962" s="134">
        <v>41974</v>
      </c>
    </row>
    <row r="2963" spans="1:11">
      <c r="B2963" s="131"/>
      <c r="C2963" s="132"/>
      <c r="D2963" s="131"/>
      <c r="E2963" s="131"/>
      <c r="F2963" s="133"/>
      <c r="G2963" s="133"/>
      <c r="H2963" s="131"/>
      <c r="I2963" s="134"/>
    </row>
    <row r="2964" spans="1:11" ht="26.4">
      <c r="A2964" s="111" t="e">
        <f>COUNTIF(#REF!,'CPU (2)'!B2964)</f>
        <v>#REF!</v>
      </c>
      <c r="B2964" s="148">
        <v>83756</v>
      </c>
      <c r="C2964" s="149" t="s">
        <v>590</v>
      </c>
      <c r="D2964" s="148" t="s">
        <v>248</v>
      </c>
      <c r="E2964" s="148" t="s">
        <v>231</v>
      </c>
      <c r="F2964" s="150">
        <v>19.510000000000002</v>
      </c>
      <c r="G2964" s="150">
        <v>19.5</v>
      </c>
      <c r="H2964" s="148" t="s">
        <v>493</v>
      </c>
      <c r="I2964" s="130">
        <v>41974</v>
      </c>
      <c r="J2964" s="163">
        <f>SUM(J2966)</f>
        <v>19.501705387999998</v>
      </c>
      <c r="K2964" s="164">
        <f>J2964-G2964</f>
        <v>1.7053879999977539E-3</v>
      </c>
    </row>
    <row r="2965" spans="1:11" ht="26.4">
      <c r="A2965" s="181"/>
      <c r="B2965" s="113" t="s">
        <v>268</v>
      </c>
      <c r="C2965" s="113" t="s">
        <v>5</v>
      </c>
      <c r="D2965" s="113" t="s">
        <v>223</v>
      </c>
      <c r="E2965" s="113" t="s">
        <v>266</v>
      </c>
      <c r="F2965" s="113" t="s">
        <v>494</v>
      </c>
      <c r="G2965" s="113" t="s">
        <v>495</v>
      </c>
      <c r="H2965" s="113" t="s">
        <v>496</v>
      </c>
      <c r="I2965" s="113" t="s">
        <v>497</v>
      </c>
      <c r="J2965" s="113" t="s">
        <v>498</v>
      </c>
    </row>
    <row r="2966" spans="1:11" ht="52.8">
      <c r="A2966" s="181"/>
      <c r="B2966" s="145">
        <v>10713</v>
      </c>
      <c r="C2966" s="197" t="str">
        <f>VLOOKUP(B2966,INSUMOS_SINAPI_12_14!$A$2:$H$5049,2,0)</f>
        <v>!EM PROCESSO DE DESATIVACAO! GUINDASTE HIDRAULICO VEICULAR, C/LANCA TELESCOPICA DE ACIONAMENTO HIDRAULICO E LANCAS MANUAIS, MOMENTO MAXIMO DE ELEVACAO 23.000 KG, COM PBT A PARTIR DE 18.000 KG, MONTADO SOBRE CAM</v>
      </c>
      <c r="D2966" s="113" t="s">
        <v>250</v>
      </c>
      <c r="E2966" s="121" t="str">
        <f>VLOOKUP(B2966,INSUMOS_SINAPI_12_14!$A$2:$H$5049,4,0)</f>
        <v>UN</v>
      </c>
      <c r="F2966" s="115">
        <v>507989.2</v>
      </c>
      <c r="G2966" s="180">
        <f>VLOOKUP(B2966,INSUMOS_SINAPI_12_14!$A$2:$H$5049,6,0)</f>
        <v>507989.2</v>
      </c>
      <c r="H2966" s="272">
        <v>3.8389999999999997E-5</v>
      </c>
      <c r="I2966" s="115">
        <v>19.510000000000002</v>
      </c>
      <c r="J2966" s="180">
        <f t="shared" ref="J2966" si="49">H2966*G2966</f>
        <v>19.501705387999998</v>
      </c>
    </row>
    <row r="2967" spans="1:11">
      <c r="B2967" s="127"/>
      <c r="C2967" s="128"/>
      <c r="D2967" s="127"/>
      <c r="E2967" s="127"/>
      <c r="F2967" s="129"/>
      <c r="G2967" s="129"/>
      <c r="H2967" s="127"/>
      <c r="I2967" s="130"/>
    </row>
    <row r="2968" spans="1:11">
      <c r="B2968" s="127"/>
      <c r="C2968" s="128"/>
      <c r="D2968" s="127"/>
      <c r="E2968" s="127"/>
      <c r="F2968" s="129"/>
      <c r="G2968" s="129"/>
      <c r="H2968" s="127"/>
      <c r="I2968" s="130"/>
    </row>
    <row r="2969" spans="1:11" ht="26.4" hidden="1">
      <c r="A2969" s="111" t="e">
        <f>COUNTIF(#REF!,'CPU (2)'!B2969)</f>
        <v>#REF!</v>
      </c>
      <c r="B2969" s="131">
        <v>73407</v>
      </c>
      <c r="C2969" s="132" t="s">
        <v>3764</v>
      </c>
      <c r="D2969" s="131" t="s">
        <v>248</v>
      </c>
      <c r="E2969" s="131" t="s">
        <v>231</v>
      </c>
      <c r="F2969" s="133">
        <v>5.53</v>
      </c>
      <c r="G2969" s="133">
        <v>5.53</v>
      </c>
      <c r="H2969" s="131" t="s">
        <v>493</v>
      </c>
      <c r="I2969" s="134">
        <v>41974</v>
      </c>
    </row>
    <row r="2970" spans="1:11" ht="26.4" hidden="1">
      <c r="A2970" s="111" t="e">
        <f>COUNTIF(#REF!,'CPU (2)'!B2970)</f>
        <v>#REF!</v>
      </c>
      <c r="B2970" s="127" t="s">
        <v>3765</v>
      </c>
      <c r="C2970" s="128" t="s">
        <v>3766</v>
      </c>
      <c r="D2970" s="127" t="s">
        <v>1616</v>
      </c>
      <c r="E2970" s="127" t="s">
        <v>6</v>
      </c>
      <c r="F2970" s="129">
        <v>59.71</v>
      </c>
      <c r="G2970" s="129">
        <v>58.36</v>
      </c>
      <c r="H2970" s="127" t="s">
        <v>493</v>
      </c>
      <c r="I2970" s="130">
        <v>41974</v>
      </c>
    </row>
    <row r="2971" spans="1:11" ht="26.4" hidden="1">
      <c r="A2971" s="111" t="e">
        <f>COUNTIF(#REF!,'CPU (2)'!B2971)</f>
        <v>#REF!</v>
      </c>
      <c r="B2971" s="131" t="s">
        <v>3767</v>
      </c>
      <c r="C2971" s="132" t="s">
        <v>3768</v>
      </c>
      <c r="D2971" s="131" t="s">
        <v>1616</v>
      </c>
      <c r="E2971" s="131" t="s">
        <v>6</v>
      </c>
      <c r="F2971" s="133">
        <v>63.8</v>
      </c>
      <c r="G2971" s="133">
        <v>62.87</v>
      </c>
      <c r="H2971" s="131" t="s">
        <v>493</v>
      </c>
      <c r="I2971" s="134">
        <v>41974</v>
      </c>
    </row>
    <row r="2972" spans="1:11" ht="39.6" hidden="1">
      <c r="A2972" s="111" t="e">
        <f>COUNTIF(#REF!,'CPU (2)'!B2972)</f>
        <v>#REF!</v>
      </c>
      <c r="B2972" s="127">
        <v>89973</v>
      </c>
      <c r="C2972" s="128" t="s">
        <v>3769</v>
      </c>
      <c r="D2972" s="127" t="s">
        <v>606</v>
      </c>
      <c r="E2972" s="127" t="s">
        <v>6</v>
      </c>
      <c r="F2972" s="129">
        <v>171.15</v>
      </c>
      <c r="G2972" s="129">
        <v>166.57</v>
      </c>
      <c r="H2972" s="127" t="s">
        <v>493</v>
      </c>
      <c r="I2972" s="130">
        <v>41974</v>
      </c>
    </row>
    <row r="2973" spans="1:11" ht="39.6" hidden="1">
      <c r="A2973" s="111" t="e">
        <f>COUNTIF(#REF!,'CPU (2)'!B2973)</f>
        <v>#REF!</v>
      </c>
      <c r="B2973" s="131">
        <v>89971</v>
      </c>
      <c r="C2973" s="132" t="s">
        <v>3770</v>
      </c>
      <c r="D2973" s="131" t="s">
        <v>606</v>
      </c>
      <c r="E2973" s="131" t="s">
        <v>6</v>
      </c>
      <c r="F2973" s="133">
        <v>29.46</v>
      </c>
      <c r="G2973" s="133">
        <v>28.46</v>
      </c>
      <c r="H2973" s="131" t="s">
        <v>493</v>
      </c>
      <c r="I2973" s="134">
        <v>41974</v>
      </c>
    </row>
    <row r="2974" spans="1:11" ht="39.6" hidden="1">
      <c r="A2974" s="111" t="e">
        <f>COUNTIF(#REF!,'CPU (2)'!B2974)</f>
        <v>#REF!</v>
      </c>
      <c r="B2974" s="127">
        <v>89972</v>
      </c>
      <c r="C2974" s="128" t="s">
        <v>3771</v>
      </c>
      <c r="D2974" s="127" t="s">
        <v>606</v>
      </c>
      <c r="E2974" s="127" t="s">
        <v>6</v>
      </c>
      <c r="F2974" s="129">
        <v>31.66</v>
      </c>
      <c r="G2974" s="129">
        <v>30.57</v>
      </c>
      <c r="H2974" s="127" t="s">
        <v>493</v>
      </c>
      <c r="I2974" s="130">
        <v>41974</v>
      </c>
    </row>
    <row r="2975" spans="1:11" ht="39.6" hidden="1">
      <c r="A2975" s="111" t="e">
        <f>COUNTIF(#REF!,'CPU (2)'!B2975)</f>
        <v>#REF!</v>
      </c>
      <c r="B2975" s="131">
        <v>89969</v>
      </c>
      <c r="C2975" s="132" t="s">
        <v>3772</v>
      </c>
      <c r="D2975" s="131" t="s">
        <v>606</v>
      </c>
      <c r="E2975" s="131" t="s">
        <v>6</v>
      </c>
      <c r="F2975" s="133">
        <v>26.28</v>
      </c>
      <c r="G2975" s="133">
        <v>25.37</v>
      </c>
      <c r="H2975" s="131" t="s">
        <v>493</v>
      </c>
      <c r="I2975" s="134">
        <v>41974</v>
      </c>
    </row>
    <row r="2976" spans="1:11" ht="39.6" hidden="1">
      <c r="A2976" s="111" t="e">
        <f>COUNTIF(#REF!,'CPU (2)'!B2976)</f>
        <v>#REF!</v>
      </c>
      <c r="B2976" s="127">
        <v>89970</v>
      </c>
      <c r="C2976" s="128" t="s">
        <v>3773</v>
      </c>
      <c r="D2976" s="127" t="s">
        <v>606</v>
      </c>
      <c r="E2976" s="127" t="s">
        <v>6</v>
      </c>
      <c r="F2976" s="129">
        <v>28.29</v>
      </c>
      <c r="G2976" s="129">
        <v>27.21</v>
      </c>
      <c r="H2976" s="127" t="s">
        <v>493</v>
      </c>
      <c r="I2976" s="130">
        <v>41974</v>
      </c>
    </row>
    <row r="2977" spans="1:9" ht="39.6" hidden="1">
      <c r="A2977" s="111" t="e">
        <f>COUNTIF(#REF!,'CPU (2)'!B2977)</f>
        <v>#REF!</v>
      </c>
      <c r="B2977" s="131">
        <v>89974</v>
      </c>
      <c r="C2977" s="132" t="s">
        <v>3774</v>
      </c>
      <c r="D2977" s="131" t="s">
        <v>606</v>
      </c>
      <c r="E2977" s="131" t="s">
        <v>6</v>
      </c>
      <c r="F2977" s="133">
        <v>170.17</v>
      </c>
      <c r="G2977" s="133">
        <v>165.36</v>
      </c>
      <c r="H2977" s="131" t="s">
        <v>493</v>
      </c>
      <c r="I2977" s="134">
        <v>41974</v>
      </c>
    </row>
    <row r="2978" spans="1:9" ht="39.6" hidden="1">
      <c r="A2978" s="111" t="e">
        <f>COUNTIF(#REF!,'CPU (2)'!B2978)</f>
        <v>#REF!</v>
      </c>
      <c r="B2978" s="127" t="s">
        <v>3775</v>
      </c>
      <c r="C2978" s="128" t="s">
        <v>3776</v>
      </c>
      <c r="D2978" s="127" t="s">
        <v>273</v>
      </c>
      <c r="E2978" s="127" t="s">
        <v>6</v>
      </c>
      <c r="F2978" s="129">
        <v>4.41</v>
      </c>
      <c r="G2978" s="129">
        <v>4.2</v>
      </c>
      <c r="H2978" s="127" t="s">
        <v>493</v>
      </c>
      <c r="I2978" s="130">
        <v>41974</v>
      </c>
    </row>
    <row r="2979" spans="1:9" ht="39.6" hidden="1">
      <c r="A2979" s="111" t="e">
        <f>COUNTIF(#REF!,'CPU (2)'!B2979)</f>
        <v>#REF!</v>
      </c>
      <c r="B2979" s="131" t="s">
        <v>3777</v>
      </c>
      <c r="C2979" s="132" t="s">
        <v>3778</v>
      </c>
      <c r="D2979" s="131" t="s">
        <v>271</v>
      </c>
      <c r="E2979" s="131" t="s">
        <v>492</v>
      </c>
      <c r="F2979" s="133">
        <v>69.44</v>
      </c>
      <c r="G2979" s="133">
        <v>67.33</v>
      </c>
      <c r="H2979" s="131" t="s">
        <v>493</v>
      </c>
      <c r="I2979" s="134">
        <v>41974</v>
      </c>
    </row>
    <row r="2980" spans="1:9" ht="39.6" hidden="1">
      <c r="A2980" s="111" t="e">
        <f>COUNTIF(#REF!,'CPU (2)'!B2980)</f>
        <v>#REF!</v>
      </c>
      <c r="B2980" s="127" t="s">
        <v>3779</v>
      </c>
      <c r="C2980" s="128" t="s">
        <v>3780</v>
      </c>
      <c r="D2980" s="127" t="s">
        <v>271</v>
      </c>
      <c r="E2980" s="127" t="s">
        <v>492</v>
      </c>
      <c r="F2980" s="129">
        <v>78.45</v>
      </c>
      <c r="G2980" s="129">
        <v>76.02</v>
      </c>
      <c r="H2980" s="127" t="s">
        <v>493</v>
      </c>
      <c r="I2980" s="130">
        <v>41974</v>
      </c>
    </row>
    <row r="2981" spans="1:9" ht="39.6" hidden="1">
      <c r="A2981" s="111" t="e">
        <f>COUNTIF(#REF!,'CPU (2)'!B2981)</f>
        <v>#REF!</v>
      </c>
      <c r="B2981" s="131" t="s">
        <v>3781</v>
      </c>
      <c r="C2981" s="132" t="s">
        <v>3782</v>
      </c>
      <c r="D2981" s="131" t="s">
        <v>271</v>
      </c>
      <c r="E2981" s="131" t="s">
        <v>492</v>
      </c>
      <c r="F2981" s="133">
        <v>88.37</v>
      </c>
      <c r="G2981" s="133">
        <v>85.57</v>
      </c>
      <c r="H2981" s="131" t="s">
        <v>493</v>
      </c>
      <c r="I2981" s="134">
        <v>41974</v>
      </c>
    </row>
    <row r="2982" spans="1:9" ht="39.6" hidden="1">
      <c r="A2982" s="111" t="e">
        <f>COUNTIF(#REF!,'CPU (2)'!B2982)</f>
        <v>#REF!</v>
      </c>
      <c r="B2982" s="127" t="s">
        <v>3783</v>
      </c>
      <c r="C2982" s="128" t="s">
        <v>3784</v>
      </c>
      <c r="D2982" s="127" t="s">
        <v>271</v>
      </c>
      <c r="E2982" s="127" t="s">
        <v>492</v>
      </c>
      <c r="F2982" s="129">
        <v>114.3</v>
      </c>
      <c r="G2982" s="129">
        <v>111.25</v>
      </c>
      <c r="H2982" s="127" t="s">
        <v>493</v>
      </c>
      <c r="I2982" s="130">
        <v>41974</v>
      </c>
    </row>
    <row r="2983" spans="1:9" ht="39.6" hidden="1">
      <c r="A2983" s="111" t="e">
        <f>COUNTIF(#REF!,'CPU (2)'!B2983)</f>
        <v>#REF!</v>
      </c>
      <c r="B2983" s="131" t="s">
        <v>3785</v>
      </c>
      <c r="C2983" s="132" t="s">
        <v>3786</v>
      </c>
      <c r="D2983" s="131" t="s">
        <v>271</v>
      </c>
      <c r="E2983" s="131" t="s">
        <v>492</v>
      </c>
      <c r="F2983" s="133">
        <v>60.69</v>
      </c>
      <c r="G2983" s="133">
        <v>58.84</v>
      </c>
      <c r="H2983" s="131" t="s">
        <v>493</v>
      </c>
      <c r="I2983" s="134">
        <v>41974</v>
      </c>
    </row>
    <row r="2984" spans="1:9" ht="39.6" hidden="1">
      <c r="A2984" s="111" t="e">
        <f>COUNTIF(#REF!,'CPU (2)'!B2984)</f>
        <v>#REF!</v>
      </c>
      <c r="B2984" s="127" t="s">
        <v>3787</v>
      </c>
      <c r="C2984" s="128" t="s">
        <v>3788</v>
      </c>
      <c r="D2984" s="127" t="s">
        <v>271</v>
      </c>
      <c r="E2984" s="127" t="s">
        <v>492</v>
      </c>
      <c r="F2984" s="129">
        <v>69.39</v>
      </c>
      <c r="G2984" s="129">
        <v>67.23</v>
      </c>
      <c r="H2984" s="127" t="s">
        <v>493</v>
      </c>
      <c r="I2984" s="130">
        <v>41974</v>
      </c>
    </row>
    <row r="2985" spans="1:9" ht="26.4" hidden="1">
      <c r="A2985" s="111" t="e">
        <f>COUNTIF(#REF!,'CPU (2)'!B2985)</f>
        <v>#REF!</v>
      </c>
      <c r="B2985" s="131">
        <v>7101</v>
      </c>
      <c r="C2985" s="132" t="s">
        <v>3789</v>
      </c>
      <c r="D2985" s="131" t="s">
        <v>604</v>
      </c>
      <c r="E2985" s="131" t="s">
        <v>492</v>
      </c>
      <c r="F2985" s="133">
        <v>35.659999999999997</v>
      </c>
      <c r="G2985" s="133">
        <v>35.17</v>
      </c>
      <c r="H2985" s="131" t="s">
        <v>493</v>
      </c>
      <c r="I2985" s="134">
        <v>41974</v>
      </c>
    </row>
    <row r="2986" spans="1:9" ht="26.4" hidden="1">
      <c r="A2986" s="111" t="e">
        <f>COUNTIF(#REF!,'CPU (2)'!B2986)</f>
        <v>#REF!</v>
      </c>
      <c r="B2986" s="127">
        <v>7100</v>
      </c>
      <c r="C2986" s="128" t="s">
        <v>3790</v>
      </c>
      <c r="D2986" s="127" t="s">
        <v>604</v>
      </c>
      <c r="E2986" s="127" t="s">
        <v>492</v>
      </c>
      <c r="F2986" s="129">
        <v>35.020000000000003</v>
      </c>
      <c r="G2986" s="129">
        <v>34.53</v>
      </c>
      <c r="H2986" s="127" t="s">
        <v>493</v>
      </c>
      <c r="I2986" s="130">
        <v>41974</v>
      </c>
    </row>
    <row r="2987" spans="1:9" ht="12.75" hidden="1" customHeight="1">
      <c r="A2987" s="111" t="e">
        <f>COUNTIF(#REF!,'CPU (2)'!B2987)</f>
        <v>#REF!</v>
      </c>
      <c r="B2987" s="131" t="s">
        <v>3791</v>
      </c>
      <c r="C2987" s="132" t="s">
        <v>3792</v>
      </c>
      <c r="D2987" s="131" t="s">
        <v>273</v>
      </c>
      <c r="E2987" s="131" t="s">
        <v>6</v>
      </c>
      <c r="F2987" s="133">
        <v>11.64</v>
      </c>
      <c r="G2987" s="133">
        <v>11.4</v>
      </c>
      <c r="H2987" s="131" t="s">
        <v>493</v>
      </c>
      <c r="I2987" s="134">
        <v>41974</v>
      </c>
    </row>
    <row r="2988" spans="1:9" ht="12.75" hidden="1" customHeight="1">
      <c r="A2988" s="111" t="e">
        <f>COUNTIF(#REF!,'CPU (2)'!B2988)</f>
        <v>#REF!</v>
      </c>
      <c r="B2988" s="127" t="s">
        <v>3793</v>
      </c>
      <c r="C2988" s="128" t="s">
        <v>3794</v>
      </c>
      <c r="D2988" s="127" t="s">
        <v>273</v>
      </c>
      <c r="E2988" s="127" t="s">
        <v>6</v>
      </c>
      <c r="F2988" s="129">
        <v>21.56</v>
      </c>
      <c r="G2988" s="129">
        <v>21.25</v>
      </c>
      <c r="H2988" s="127" t="s">
        <v>493</v>
      </c>
      <c r="I2988" s="130">
        <v>41974</v>
      </c>
    </row>
    <row r="2989" spans="1:9" ht="12.75" hidden="1" customHeight="1">
      <c r="A2989" s="111" t="e">
        <f>COUNTIF(#REF!,'CPU (2)'!B2989)</f>
        <v>#REF!</v>
      </c>
      <c r="B2989" s="131" t="s">
        <v>3795</v>
      </c>
      <c r="C2989" s="132" t="s">
        <v>3796</v>
      </c>
      <c r="D2989" s="131" t="s">
        <v>273</v>
      </c>
      <c r="E2989" s="131" t="s">
        <v>6</v>
      </c>
      <c r="F2989" s="133">
        <v>30.92</v>
      </c>
      <c r="G2989" s="133">
        <v>30.61</v>
      </c>
      <c r="H2989" s="131" t="s">
        <v>493</v>
      </c>
      <c r="I2989" s="134">
        <v>41974</v>
      </c>
    </row>
    <row r="2990" spans="1:9" ht="12.75" hidden="1" customHeight="1">
      <c r="A2990" s="111" t="e">
        <f>COUNTIF(#REF!,'CPU (2)'!B2990)</f>
        <v>#REF!</v>
      </c>
      <c r="B2990" s="127" t="s">
        <v>3797</v>
      </c>
      <c r="C2990" s="128" t="s">
        <v>3798</v>
      </c>
      <c r="D2990" s="127" t="s">
        <v>273</v>
      </c>
      <c r="E2990" s="127" t="s">
        <v>6</v>
      </c>
      <c r="F2990" s="129">
        <v>30.15</v>
      </c>
      <c r="G2990" s="129">
        <v>29.84</v>
      </c>
      <c r="H2990" s="127" t="s">
        <v>493</v>
      </c>
      <c r="I2990" s="130">
        <v>41974</v>
      </c>
    </row>
    <row r="2991" spans="1:9" ht="12.75" hidden="1" customHeight="1">
      <c r="A2991" s="111" t="e">
        <f>COUNTIF(#REF!,'CPU (2)'!B2991)</f>
        <v>#REF!</v>
      </c>
      <c r="B2991" s="131" t="s">
        <v>3799</v>
      </c>
      <c r="C2991" s="132" t="s">
        <v>3800</v>
      </c>
      <c r="D2991" s="131" t="s">
        <v>273</v>
      </c>
      <c r="E2991" s="131" t="s">
        <v>6</v>
      </c>
      <c r="F2991" s="133">
        <v>33.950000000000003</v>
      </c>
      <c r="G2991" s="133">
        <v>33.64</v>
      </c>
      <c r="H2991" s="131" t="s">
        <v>493</v>
      </c>
      <c r="I2991" s="134">
        <v>41974</v>
      </c>
    </row>
    <row r="2992" spans="1:9" ht="12.75" hidden="1" customHeight="1">
      <c r="A2992" s="111" t="e">
        <f>COUNTIF(#REF!,'CPU (2)'!B2992)</f>
        <v>#REF!</v>
      </c>
      <c r="B2992" s="127" t="s">
        <v>3801</v>
      </c>
      <c r="C2992" s="128" t="s">
        <v>3802</v>
      </c>
      <c r="D2992" s="127" t="s">
        <v>273</v>
      </c>
      <c r="E2992" s="127" t="s">
        <v>6</v>
      </c>
      <c r="F2992" s="129">
        <v>40</v>
      </c>
      <c r="G2992" s="129">
        <v>39.69</v>
      </c>
      <c r="H2992" s="127" t="s">
        <v>493</v>
      </c>
      <c r="I2992" s="130">
        <v>41974</v>
      </c>
    </row>
    <row r="2993" spans="1:9" ht="12.75" hidden="1" customHeight="1">
      <c r="A2993" s="111" t="e">
        <f>COUNTIF(#REF!,'CPU (2)'!B2993)</f>
        <v>#REF!</v>
      </c>
      <c r="B2993" s="131">
        <v>83468</v>
      </c>
      <c r="C2993" s="132" t="s">
        <v>3803</v>
      </c>
      <c r="D2993" s="131" t="s">
        <v>273</v>
      </c>
      <c r="E2993" s="131" t="s">
        <v>6</v>
      </c>
      <c r="F2993" s="133">
        <v>3.84</v>
      </c>
      <c r="G2993" s="133">
        <v>3.79</v>
      </c>
      <c r="H2993" s="131" t="s">
        <v>493</v>
      </c>
      <c r="I2993" s="134">
        <v>41974</v>
      </c>
    </row>
    <row r="2994" spans="1:9" ht="12.75" hidden="1" customHeight="1">
      <c r="A2994" s="111" t="e">
        <f>COUNTIF(#REF!,'CPU (2)'!B2994)</f>
        <v>#REF!</v>
      </c>
      <c r="B2994" s="127">
        <v>83469</v>
      </c>
      <c r="C2994" s="128" t="s">
        <v>3804</v>
      </c>
      <c r="D2994" s="127" t="s">
        <v>273</v>
      </c>
      <c r="E2994" s="127" t="s">
        <v>6</v>
      </c>
      <c r="F2994" s="129">
        <v>3.84</v>
      </c>
      <c r="G2994" s="129">
        <v>3.79</v>
      </c>
      <c r="H2994" s="127" t="s">
        <v>493</v>
      </c>
      <c r="I2994" s="130">
        <v>41974</v>
      </c>
    </row>
    <row r="2995" spans="1:9" ht="12.75" hidden="1" customHeight="1">
      <c r="A2995" s="111" t="e">
        <f>COUNTIF(#REF!,'CPU (2)'!B2995)</f>
        <v>#REF!</v>
      </c>
      <c r="B2995" s="131">
        <v>83470</v>
      </c>
      <c r="C2995" s="132" t="s">
        <v>3805</v>
      </c>
      <c r="D2995" s="131" t="s">
        <v>273</v>
      </c>
      <c r="E2995" s="131" t="s">
        <v>6</v>
      </c>
      <c r="F2995" s="133">
        <v>8.99</v>
      </c>
      <c r="G2995" s="133">
        <v>8.83</v>
      </c>
      <c r="H2995" s="131" t="s">
        <v>493</v>
      </c>
      <c r="I2995" s="134">
        <v>41974</v>
      </c>
    </row>
    <row r="2996" spans="1:9" ht="12.75" hidden="1" customHeight="1">
      <c r="A2996" s="111" t="e">
        <f>COUNTIF(#REF!,'CPU (2)'!B2996)</f>
        <v>#REF!</v>
      </c>
      <c r="B2996" s="127">
        <v>72274</v>
      </c>
      <c r="C2996" s="128" t="s">
        <v>3806</v>
      </c>
      <c r="D2996" s="127" t="s">
        <v>273</v>
      </c>
      <c r="E2996" s="127" t="s">
        <v>6</v>
      </c>
      <c r="F2996" s="129">
        <v>2.2799999999999998</v>
      </c>
      <c r="G2996" s="129">
        <v>2.15</v>
      </c>
      <c r="H2996" s="127" t="s">
        <v>493</v>
      </c>
      <c r="I2996" s="130">
        <v>41974</v>
      </c>
    </row>
    <row r="2997" spans="1:9" ht="12.75" hidden="1" customHeight="1">
      <c r="A2997" s="111" t="e">
        <f>COUNTIF(#REF!,'CPU (2)'!B2997)</f>
        <v>#REF!</v>
      </c>
      <c r="B2997" s="131">
        <v>72275</v>
      </c>
      <c r="C2997" s="132" t="s">
        <v>3807</v>
      </c>
      <c r="D2997" s="131" t="s">
        <v>273</v>
      </c>
      <c r="E2997" s="131" t="s">
        <v>6</v>
      </c>
      <c r="F2997" s="133">
        <v>2.73</v>
      </c>
      <c r="G2997" s="133">
        <v>2.61</v>
      </c>
      <c r="H2997" s="131" t="s">
        <v>493</v>
      </c>
      <c r="I2997" s="134">
        <v>41974</v>
      </c>
    </row>
    <row r="2998" spans="1:9" ht="12.75" hidden="1" customHeight="1">
      <c r="A2998" s="111" t="e">
        <f>COUNTIF(#REF!,'CPU (2)'!B2998)</f>
        <v>#REF!</v>
      </c>
      <c r="B2998" s="127">
        <v>72277</v>
      </c>
      <c r="C2998" s="128" t="s">
        <v>3808</v>
      </c>
      <c r="D2998" s="127" t="s">
        <v>273</v>
      </c>
      <c r="E2998" s="127" t="s">
        <v>6</v>
      </c>
      <c r="F2998" s="129">
        <v>3.11</v>
      </c>
      <c r="G2998" s="129">
        <v>2.98</v>
      </c>
      <c r="H2998" s="127" t="s">
        <v>493</v>
      </c>
      <c r="I2998" s="130">
        <v>41974</v>
      </c>
    </row>
    <row r="2999" spans="1:9" ht="12.75" hidden="1" customHeight="1">
      <c r="A2999" s="111" t="e">
        <f>COUNTIF(#REF!,'CPU (2)'!B2999)</f>
        <v>#REF!</v>
      </c>
      <c r="B2999" s="131">
        <v>72248</v>
      </c>
      <c r="C2999" s="132" t="s">
        <v>3809</v>
      </c>
      <c r="D2999" s="131" t="s">
        <v>273</v>
      </c>
      <c r="E2999" s="131" t="s">
        <v>6</v>
      </c>
      <c r="F2999" s="133">
        <v>2.0499999999999998</v>
      </c>
      <c r="G2999" s="133">
        <v>1.92</v>
      </c>
      <c r="H2999" s="131" t="s">
        <v>493</v>
      </c>
      <c r="I2999" s="134">
        <v>41974</v>
      </c>
    </row>
    <row r="3000" spans="1:9" ht="12.75" hidden="1" customHeight="1">
      <c r="A3000" s="111" t="e">
        <f>COUNTIF(#REF!,'CPU (2)'!B3000)</f>
        <v>#REF!</v>
      </c>
      <c r="B3000" s="127" t="s">
        <v>3810</v>
      </c>
      <c r="C3000" s="128" t="s">
        <v>3811</v>
      </c>
      <c r="D3000" s="127" t="s">
        <v>273</v>
      </c>
      <c r="E3000" s="127" t="s">
        <v>6</v>
      </c>
      <c r="F3000" s="129">
        <v>12.14</v>
      </c>
      <c r="G3000" s="129">
        <v>11.9</v>
      </c>
      <c r="H3000" s="127" t="s">
        <v>493</v>
      </c>
      <c r="I3000" s="130">
        <v>41974</v>
      </c>
    </row>
    <row r="3001" spans="1:9" ht="12.75" hidden="1" customHeight="1">
      <c r="A3001" s="111" t="e">
        <f>COUNTIF(#REF!,'CPU (2)'!B3001)</f>
        <v>#REF!</v>
      </c>
      <c r="B3001" s="131" t="s">
        <v>3812</v>
      </c>
      <c r="C3001" s="132" t="s">
        <v>3813</v>
      </c>
      <c r="D3001" s="131" t="s">
        <v>273</v>
      </c>
      <c r="E3001" s="131" t="s">
        <v>6</v>
      </c>
      <c r="F3001" s="133">
        <v>15.2</v>
      </c>
      <c r="G3001" s="133">
        <v>14.96</v>
      </c>
      <c r="H3001" s="131" t="s">
        <v>493</v>
      </c>
      <c r="I3001" s="134">
        <v>41974</v>
      </c>
    </row>
    <row r="3002" spans="1:9" ht="12.75" hidden="1" customHeight="1">
      <c r="A3002" s="111" t="e">
        <f>COUNTIF(#REF!,'CPU (2)'!B3002)</f>
        <v>#REF!</v>
      </c>
      <c r="B3002" s="127" t="s">
        <v>3814</v>
      </c>
      <c r="C3002" s="128" t="s">
        <v>3815</v>
      </c>
      <c r="D3002" s="127" t="s">
        <v>273</v>
      </c>
      <c r="E3002" s="127" t="s">
        <v>6</v>
      </c>
      <c r="F3002" s="129">
        <v>31.18</v>
      </c>
      <c r="G3002" s="129">
        <v>30.96</v>
      </c>
      <c r="H3002" s="127" t="s">
        <v>493</v>
      </c>
      <c r="I3002" s="130">
        <v>41974</v>
      </c>
    </row>
    <row r="3003" spans="1:9" ht="12.75" hidden="1" customHeight="1">
      <c r="A3003" s="111" t="e">
        <f>COUNTIF(#REF!,'CPU (2)'!B3003)</f>
        <v>#REF!</v>
      </c>
      <c r="B3003" s="131">
        <v>72278</v>
      </c>
      <c r="C3003" s="132" t="s">
        <v>3816</v>
      </c>
      <c r="D3003" s="131" t="s">
        <v>273</v>
      </c>
      <c r="E3003" s="131" t="s">
        <v>6</v>
      </c>
      <c r="F3003" s="133">
        <v>86.18</v>
      </c>
      <c r="G3003" s="133">
        <v>85.36</v>
      </c>
      <c r="H3003" s="131" t="s">
        <v>493</v>
      </c>
      <c r="I3003" s="134">
        <v>41974</v>
      </c>
    </row>
    <row r="3004" spans="1:9" ht="26.4" hidden="1">
      <c r="A3004" s="111" t="e">
        <f>COUNTIF(#REF!,'CPU (2)'!B3004)</f>
        <v>#REF!</v>
      </c>
      <c r="B3004" s="135">
        <v>5926</v>
      </c>
      <c r="C3004" s="128" t="s">
        <v>3817</v>
      </c>
      <c r="D3004" s="127" t="s">
        <v>248</v>
      </c>
      <c r="E3004" s="127" t="s">
        <v>254</v>
      </c>
      <c r="F3004" s="129">
        <v>268</v>
      </c>
      <c r="G3004" s="129">
        <v>266.39999999999998</v>
      </c>
      <c r="H3004" s="127" t="s">
        <v>493</v>
      </c>
      <c r="I3004" s="130">
        <v>41974</v>
      </c>
    </row>
    <row r="3005" spans="1:9" ht="39.6" hidden="1">
      <c r="A3005" s="111" t="e">
        <f>COUNTIF(#REF!,'CPU (2)'!B3005)</f>
        <v>#REF!</v>
      </c>
      <c r="B3005" s="131">
        <v>5927</v>
      </c>
      <c r="C3005" s="132" t="s">
        <v>3818</v>
      </c>
      <c r="D3005" s="131" t="s">
        <v>248</v>
      </c>
      <c r="E3005" s="131" t="s">
        <v>1686</v>
      </c>
      <c r="F3005" s="133">
        <v>270.77</v>
      </c>
      <c r="G3005" s="133">
        <v>268.85000000000002</v>
      </c>
      <c r="H3005" s="131" t="s">
        <v>493</v>
      </c>
      <c r="I3005" s="134">
        <v>41974</v>
      </c>
    </row>
    <row r="3006" spans="1:9" ht="39.6" hidden="1">
      <c r="A3006" s="111" t="e">
        <f>COUNTIF(#REF!,'CPU (2)'!B3006)</f>
        <v>#REF!</v>
      </c>
      <c r="B3006" s="127">
        <v>5924</v>
      </c>
      <c r="C3006" s="128" t="s">
        <v>3819</v>
      </c>
      <c r="D3006" s="127" t="s">
        <v>248</v>
      </c>
      <c r="E3006" s="127" t="s">
        <v>249</v>
      </c>
      <c r="F3006" s="129">
        <v>457.52</v>
      </c>
      <c r="G3006" s="129">
        <v>455.92</v>
      </c>
      <c r="H3006" s="127" t="s">
        <v>493</v>
      </c>
      <c r="I3006" s="130">
        <v>41974</v>
      </c>
    </row>
    <row r="3007" spans="1:9" ht="39.6" hidden="1">
      <c r="A3007" s="111" t="e">
        <f>COUNTIF(#REF!,'CPU (2)'!B3007)</f>
        <v>#REF!</v>
      </c>
      <c r="B3007" s="131">
        <v>5925</v>
      </c>
      <c r="C3007" s="132" t="s">
        <v>3820</v>
      </c>
      <c r="D3007" s="131" t="s">
        <v>248</v>
      </c>
      <c r="E3007" s="131" t="s">
        <v>1689</v>
      </c>
      <c r="F3007" s="133">
        <v>460.29</v>
      </c>
      <c r="G3007" s="133">
        <v>458.37</v>
      </c>
      <c r="H3007" s="131" t="s">
        <v>493</v>
      </c>
      <c r="I3007" s="134">
        <v>41974</v>
      </c>
    </row>
    <row r="3008" spans="1:9" ht="39.6" hidden="1">
      <c r="A3008" s="111" t="e">
        <f>COUNTIF(#REF!,'CPU (2)'!B3008)</f>
        <v>#REF!</v>
      </c>
      <c r="B3008" s="127">
        <v>53843</v>
      </c>
      <c r="C3008" s="128" t="s">
        <v>3821</v>
      </c>
      <c r="D3008" s="127" t="s">
        <v>248</v>
      </c>
      <c r="E3008" s="127" t="s">
        <v>231</v>
      </c>
      <c r="F3008" s="129">
        <v>13.87</v>
      </c>
      <c r="G3008" s="129">
        <v>12.27</v>
      </c>
      <c r="H3008" s="127" t="s">
        <v>493</v>
      </c>
      <c r="I3008" s="130">
        <v>41974</v>
      </c>
    </row>
    <row r="3009" spans="1:11" ht="39.6" hidden="1">
      <c r="A3009" s="111" t="e">
        <f>COUNTIF(#REF!,'CPU (2)'!B3009)</f>
        <v>#REF!</v>
      </c>
      <c r="B3009" s="131">
        <v>53844</v>
      </c>
      <c r="C3009" s="132" t="s">
        <v>3822</v>
      </c>
      <c r="D3009" s="131" t="s">
        <v>248</v>
      </c>
      <c r="E3009" s="131" t="s">
        <v>231</v>
      </c>
      <c r="F3009" s="133">
        <v>16.64</v>
      </c>
      <c r="G3009" s="133">
        <v>14.72</v>
      </c>
      <c r="H3009" s="131" t="s">
        <v>493</v>
      </c>
      <c r="I3009" s="134">
        <v>41974</v>
      </c>
    </row>
    <row r="3010" spans="1:11" ht="39.6" hidden="1">
      <c r="A3010" s="111" t="e">
        <f>COUNTIF(#REF!,'CPU (2)'!B3010)</f>
        <v>#REF!</v>
      </c>
      <c r="B3010" s="127">
        <v>5776</v>
      </c>
      <c r="C3010" s="128" t="s">
        <v>3823</v>
      </c>
      <c r="D3010" s="127" t="s">
        <v>248</v>
      </c>
      <c r="E3010" s="127" t="s">
        <v>231</v>
      </c>
      <c r="F3010" s="129">
        <v>66.53</v>
      </c>
      <c r="G3010" s="129">
        <v>66.52</v>
      </c>
      <c r="H3010" s="127" t="s">
        <v>493</v>
      </c>
      <c r="I3010" s="130">
        <v>41974</v>
      </c>
    </row>
    <row r="3011" spans="1:11" ht="39.6" hidden="1">
      <c r="A3011" s="111" t="e">
        <f>COUNTIF(#REF!,'CPU (2)'!B3011)</f>
        <v>#REF!</v>
      </c>
      <c r="B3011" s="131">
        <v>53842</v>
      </c>
      <c r="C3011" s="132" t="s">
        <v>3824</v>
      </c>
      <c r="D3011" s="131" t="s">
        <v>248</v>
      </c>
      <c r="E3011" s="131" t="s">
        <v>231</v>
      </c>
      <c r="F3011" s="133">
        <v>254.13</v>
      </c>
      <c r="G3011" s="133">
        <v>254.12</v>
      </c>
      <c r="H3011" s="131" t="s">
        <v>493</v>
      </c>
      <c r="I3011" s="134">
        <v>41974</v>
      </c>
    </row>
    <row r="3012" spans="1:11" ht="39.6" hidden="1">
      <c r="A3012" s="111" t="e">
        <f>COUNTIF(#REF!,'CPU (2)'!B3012)</f>
        <v>#REF!</v>
      </c>
      <c r="B3012" s="127">
        <v>5775</v>
      </c>
      <c r="C3012" s="128" t="s">
        <v>3825</v>
      </c>
      <c r="D3012" s="127" t="s">
        <v>248</v>
      </c>
      <c r="E3012" s="127" t="s">
        <v>231</v>
      </c>
      <c r="F3012" s="129">
        <v>122.99</v>
      </c>
      <c r="G3012" s="129">
        <v>122.99</v>
      </c>
      <c r="H3012" s="127" t="s">
        <v>493</v>
      </c>
      <c r="I3012" s="130">
        <v>41974</v>
      </c>
    </row>
    <row r="3013" spans="1:11">
      <c r="B3013" s="127"/>
      <c r="C3013" s="128"/>
      <c r="D3013" s="127"/>
      <c r="E3013" s="127"/>
      <c r="F3013" s="129"/>
      <c r="G3013" s="129"/>
      <c r="H3013" s="127"/>
      <c r="I3013" s="130"/>
    </row>
    <row r="3014" spans="1:11" ht="12.75" customHeight="1">
      <c r="A3014" s="111" t="e">
        <f>COUNTIF(#REF!,'CPU (2)'!B3014)</f>
        <v>#REF!</v>
      </c>
      <c r="B3014" s="148" t="s">
        <v>503</v>
      </c>
      <c r="C3014" s="149" t="s">
        <v>576</v>
      </c>
      <c r="D3014" s="148" t="s">
        <v>271</v>
      </c>
      <c r="E3014" s="148" t="s">
        <v>519</v>
      </c>
      <c r="F3014" s="150">
        <v>80.42</v>
      </c>
      <c r="G3014" s="150">
        <v>72.84</v>
      </c>
      <c r="H3014" s="148" t="s">
        <v>493</v>
      </c>
      <c r="I3014" s="151">
        <v>41974</v>
      </c>
      <c r="J3014" s="163">
        <f>SUM(J3016:J3018)</f>
        <v>72.83954</v>
      </c>
      <c r="K3014" s="164">
        <f>J3014-G3014</f>
        <v>-4.6000000000390173E-4</v>
      </c>
    </row>
    <row r="3015" spans="1:11" s="3" customFormat="1" ht="28.5" customHeight="1">
      <c r="A3015" s="111"/>
      <c r="B3015" s="113" t="s">
        <v>268</v>
      </c>
      <c r="C3015" s="113" t="s">
        <v>5</v>
      </c>
      <c r="D3015" s="113" t="s">
        <v>223</v>
      </c>
      <c r="E3015" s="113" t="s">
        <v>266</v>
      </c>
      <c r="F3015" s="113" t="s">
        <v>494</v>
      </c>
      <c r="G3015" s="113" t="s">
        <v>495</v>
      </c>
      <c r="H3015" s="113" t="s">
        <v>496</v>
      </c>
      <c r="I3015" s="113" t="s">
        <v>497</v>
      </c>
      <c r="J3015" s="113" t="s">
        <v>498</v>
      </c>
    </row>
    <row r="3016" spans="1:11" ht="12.75" customHeight="1">
      <c r="B3016" s="145">
        <v>88309</v>
      </c>
      <c r="C3016" s="196" t="str">
        <f>VLOOKUP(B3016,SERVIÇOS_SINAPI_12_14!$A$2:$H$5049,2,0)</f>
        <v>PEDREIRO COM ENCARGOS COMPLEMENTARES</v>
      </c>
      <c r="D3016" s="189" t="s">
        <v>246</v>
      </c>
      <c r="E3016" s="189" t="str">
        <f>VLOOKUP(B3016,SERVIÇOS_SINAPI_12_14!$A$2:$H$5049,4,0)</f>
        <v>H</v>
      </c>
      <c r="F3016" s="194">
        <v>15.32</v>
      </c>
      <c r="G3016" s="194">
        <f>VLOOKUP(B3016,SERVIÇOS_SINAPI_12_14!$A$2:$H$5049,6,0)</f>
        <v>13.77</v>
      </c>
      <c r="H3016" s="189">
        <v>1.65</v>
      </c>
      <c r="I3016" s="194">
        <v>25.28</v>
      </c>
      <c r="J3016" s="194">
        <f t="shared" ref="J3016:J3018" si="50">H3016*G3016</f>
        <v>22.720499999999998</v>
      </c>
    </row>
    <row r="3017" spans="1:11" ht="12.75" customHeight="1">
      <c r="B3017" s="145">
        <v>88316</v>
      </c>
      <c r="C3017" s="196" t="str">
        <f>VLOOKUP(B3017,SERVIÇOS_SINAPI_12_14!$A$2:$H$5049,2,0)</f>
        <v>SERVENTE COM ENCARGOS COMPLEMENTARES</v>
      </c>
      <c r="D3017" s="189" t="s">
        <v>246</v>
      </c>
      <c r="E3017" s="189" t="str">
        <f>VLOOKUP(B3017,SERVIÇOS_SINAPI_12_14!$A$2:$H$5049,4,0)</f>
        <v>H</v>
      </c>
      <c r="F3017" s="194">
        <v>12.14</v>
      </c>
      <c r="G3017" s="194">
        <f>VLOOKUP(B3017,SERVIÇOS_SINAPI_12_14!$A$2:$H$5049,6,0)</f>
        <v>11.02</v>
      </c>
      <c r="H3017" s="208">
        <v>4.5019999999999998</v>
      </c>
      <c r="I3017" s="194">
        <v>54.63</v>
      </c>
      <c r="J3017" s="194">
        <f t="shared" si="50"/>
        <v>49.612039999999993</v>
      </c>
    </row>
    <row r="3018" spans="1:11" ht="12.75" customHeight="1">
      <c r="B3018" s="145">
        <v>10485</v>
      </c>
      <c r="C3018" s="183" t="str">
        <f>VLOOKUP(B3018,INSUMOS_SINAPI_12_14!$A$2:$H$5049,2,0)</f>
        <v>VIBRADOR DE IMERSAO C/ MOTOR ELETRICO 2HP MONOFASICO QUALQUER DIAM C/ MANGOTE</v>
      </c>
      <c r="D3018" s="113" t="s">
        <v>250</v>
      </c>
      <c r="E3018" s="121" t="str">
        <f>VLOOKUP(B3018,INSUMOS_SINAPI_12_14!$A$2:$H$5049,4,0)</f>
        <v>H</v>
      </c>
      <c r="F3018" s="115">
        <v>1.69</v>
      </c>
      <c r="G3018" s="180">
        <f>VLOOKUP(B3018,INSUMOS_SINAPI_12_14!$A$2:$H$5049,6,0)</f>
        <v>1.69</v>
      </c>
      <c r="H3018" s="113">
        <v>0.3</v>
      </c>
      <c r="I3018" s="115">
        <v>0.51</v>
      </c>
      <c r="J3018" s="180">
        <f t="shared" si="50"/>
        <v>0.50700000000000001</v>
      </c>
    </row>
    <row r="3019" spans="1:11" ht="12.75" customHeight="1">
      <c r="B3019" s="131"/>
      <c r="C3019" s="132"/>
      <c r="D3019" s="131"/>
      <c r="E3019" s="131"/>
      <c r="F3019" s="133"/>
      <c r="G3019" s="133"/>
      <c r="H3019" s="131"/>
      <c r="I3019" s="134"/>
    </row>
    <row r="3020" spans="1:11" ht="12.75" customHeight="1">
      <c r="B3020" s="131"/>
      <c r="C3020" s="132"/>
      <c r="D3020" s="131"/>
      <c r="E3020" s="131"/>
      <c r="F3020" s="133"/>
      <c r="G3020" s="133"/>
      <c r="H3020" s="131"/>
      <c r="I3020" s="134"/>
    </row>
    <row r="3021" spans="1:11" ht="12.75" hidden="1" customHeight="1">
      <c r="A3021" s="111" t="e">
        <f>COUNTIF(#REF!,'CPU (2)'!B3021)</f>
        <v>#REF!</v>
      </c>
      <c r="B3021" s="127" t="s">
        <v>3826</v>
      </c>
      <c r="C3021" s="128" t="s">
        <v>3827</v>
      </c>
      <c r="D3021" s="127" t="s">
        <v>271</v>
      </c>
      <c r="E3021" s="127" t="s">
        <v>519</v>
      </c>
      <c r="F3021" s="129">
        <v>80.42</v>
      </c>
      <c r="G3021" s="129">
        <v>72.84</v>
      </c>
      <c r="H3021" s="127" t="s">
        <v>493</v>
      </c>
      <c r="I3021" s="130">
        <v>41974</v>
      </c>
    </row>
    <row r="3022" spans="1:11" ht="12.75" customHeight="1">
      <c r="B3022" s="127"/>
      <c r="C3022" s="128"/>
      <c r="D3022" s="127"/>
      <c r="E3022" s="127"/>
      <c r="F3022" s="129"/>
      <c r="G3022" s="129"/>
      <c r="H3022" s="127"/>
      <c r="I3022" s="130"/>
    </row>
    <row r="3023" spans="1:11" ht="12.75" customHeight="1">
      <c r="A3023" s="111" t="e">
        <f>COUNTIF(#REF!,'CPU (2)'!B3023)</f>
        <v>#REF!</v>
      </c>
      <c r="B3023" s="148">
        <v>73692</v>
      </c>
      <c r="C3023" s="149" t="s">
        <v>625</v>
      </c>
      <c r="D3023" s="148" t="s">
        <v>271</v>
      </c>
      <c r="E3023" s="148" t="s">
        <v>519</v>
      </c>
      <c r="F3023" s="150">
        <v>90.41</v>
      </c>
      <c r="G3023" s="150">
        <v>88.17</v>
      </c>
      <c r="H3023" s="148" t="s">
        <v>493</v>
      </c>
      <c r="I3023" s="151">
        <v>41974</v>
      </c>
      <c r="J3023" s="163">
        <f>SUM(J3025:J3026)</f>
        <v>88.166101999999995</v>
      </c>
      <c r="K3023" s="164">
        <f>J3023-G3023</f>
        <v>-3.8980000000066184E-3</v>
      </c>
    </row>
    <row r="3024" spans="1:11" s="3" customFormat="1" ht="29.25" customHeight="1">
      <c r="A3024" s="111"/>
      <c r="B3024" s="113" t="s">
        <v>268</v>
      </c>
      <c r="C3024" s="113" t="s">
        <v>5</v>
      </c>
      <c r="D3024" s="113" t="s">
        <v>223</v>
      </c>
      <c r="E3024" s="113" t="s">
        <v>266</v>
      </c>
      <c r="F3024" s="113" t="s">
        <v>494</v>
      </c>
      <c r="G3024" s="113" t="s">
        <v>495</v>
      </c>
      <c r="H3024" s="113" t="s">
        <v>496</v>
      </c>
      <c r="I3024" s="113" t="s">
        <v>497</v>
      </c>
      <c r="J3024" s="113" t="s">
        <v>498</v>
      </c>
    </row>
    <row r="3025" spans="1:11" ht="12.75" customHeight="1">
      <c r="B3025" s="145">
        <v>88316</v>
      </c>
      <c r="C3025" s="196" t="str">
        <f>VLOOKUP(B3025,SERVIÇOS_SINAPI_12_14!$A$2:$H$5049,2,0)</f>
        <v>SERVENTE COM ENCARGOS COMPLEMENTARES</v>
      </c>
      <c r="D3025" s="189" t="s">
        <v>246</v>
      </c>
      <c r="E3025" s="189" t="str">
        <f>VLOOKUP(B3025,SERVIÇOS_SINAPI_12_14!$A$2:$H$5049,4,0)</f>
        <v>H</v>
      </c>
      <c r="F3025" s="194">
        <v>12.14</v>
      </c>
      <c r="G3025" s="194">
        <f>VLOOKUP(B3025,SERVIÇOS_SINAPI_12_14!$A$2:$H$5049,6,0)</f>
        <v>11.02</v>
      </c>
      <c r="H3025" s="212">
        <v>2.0001000000000002</v>
      </c>
      <c r="I3025" s="194">
        <v>24.28</v>
      </c>
      <c r="J3025" s="194">
        <f t="shared" ref="J3025:J3026" si="51">H3025*G3025</f>
        <v>22.041102000000002</v>
      </c>
    </row>
    <row r="3026" spans="1:11" ht="12.75" customHeight="1">
      <c r="B3026" s="145">
        <v>370</v>
      </c>
      <c r="C3026" s="183" t="str">
        <f>VLOOKUP(B3026,INSUMOS_SINAPI_12_14!$A$2:$H$5049,2,0)</f>
        <v>AREIA MEDIA - POSTO JAZIDA/FORNECEDOR (SEM FRETE)</v>
      </c>
      <c r="D3026" s="113" t="s">
        <v>235</v>
      </c>
      <c r="E3026" s="121" t="str">
        <f>VLOOKUP(B3026,INSUMOS_SINAPI_12_14!$A$2:$H$5049,4,0)</f>
        <v>M³</v>
      </c>
      <c r="F3026" s="115">
        <v>57.5</v>
      </c>
      <c r="G3026" s="180">
        <f>VLOOKUP(B3026,INSUMOS_SINAPI_12_14!$A$2:$H$5049,6,0)</f>
        <v>57.5</v>
      </c>
      <c r="H3026" s="113">
        <v>1.1499999999999999</v>
      </c>
      <c r="I3026" s="115">
        <v>66.13</v>
      </c>
      <c r="J3026" s="180">
        <f t="shared" si="51"/>
        <v>66.125</v>
      </c>
    </row>
    <row r="3027" spans="1:11" ht="12.75" customHeight="1">
      <c r="B3027" s="131"/>
      <c r="C3027" s="132"/>
      <c r="D3027" s="131"/>
      <c r="E3027" s="131"/>
      <c r="F3027" s="133"/>
      <c r="G3027" s="133"/>
      <c r="H3027" s="131"/>
      <c r="I3027" s="134"/>
    </row>
    <row r="3028" spans="1:11" ht="12.75" hidden="1" customHeight="1">
      <c r="A3028" s="111" t="e">
        <f>COUNTIF(#REF!,'CPU (2)'!B3028)</f>
        <v>#REF!</v>
      </c>
      <c r="B3028" s="127" t="s">
        <v>3828</v>
      </c>
      <c r="C3028" s="128" t="s">
        <v>3829</v>
      </c>
      <c r="D3028" s="127" t="s">
        <v>271</v>
      </c>
      <c r="E3028" s="127" t="s">
        <v>519</v>
      </c>
      <c r="F3028" s="129">
        <v>134.53</v>
      </c>
      <c r="G3028" s="129">
        <v>132.29</v>
      </c>
      <c r="H3028" s="127" t="s">
        <v>493</v>
      </c>
      <c r="I3028" s="130">
        <v>41974</v>
      </c>
    </row>
    <row r="3029" spans="1:11" ht="26.4" hidden="1">
      <c r="A3029" s="111" t="e">
        <f>COUNTIF(#REF!,'CPU (2)'!B3029)</f>
        <v>#REF!</v>
      </c>
      <c r="B3029" s="131" t="s">
        <v>3830</v>
      </c>
      <c r="C3029" s="132" t="s">
        <v>3831</v>
      </c>
      <c r="D3029" s="131" t="s">
        <v>502</v>
      </c>
      <c r="E3029" s="131" t="s">
        <v>492</v>
      </c>
      <c r="F3029" s="133">
        <v>21.31</v>
      </c>
      <c r="G3029" s="133">
        <v>20.16</v>
      </c>
      <c r="H3029" s="131" t="s">
        <v>493</v>
      </c>
      <c r="I3029" s="134">
        <v>41974</v>
      </c>
    </row>
    <row r="3030" spans="1:11">
      <c r="B3030" s="131"/>
      <c r="C3030" s="132"/>
      <c r="D3030" s="131"/>
      <c r="E3030" s="131"/>
      <c r="F3030" s="133"/>
      <c r="G3030" s="133"/>
      <c r="H3030" s="131"/>
      <c r="I3030" s="134"/>
    </row>
    <row r="3031" spans="1:11">
      <c r="A3031" s="111" t="e">
        <f>COUNTIF(#REF!,'CPU (2)'!B3031)</f>
        <v>#REF!</v>
      </c>
      <c r="B3031" s="148" t="s">
        <v>597</v>
      </c>
      <c r="C3031" s="149" t="s">
        <v>598</v>
      </c>
      <c r="D3031" s="148" t="s">
        <v>502</v>
      </c>
      <c r="E3031" s="148" t="s">
        <v>492</v>
      </c>
      <c r="F3031" s="150">
        <v>18.95</v>
      </c>
      <c r="G3031" s="150">
        <v>17.8</v>
      </c>
      <c r="H3031" s="148" t="s">
        <v>493</v>
      </c>
      <c r="I3031" s="151">
        <v>41974</v>
      </c>
      <c r="J3031" s="163">
        <f>SUM(J3033:J3035)</f>
        <v>17.801900000000003</v>
      </c>
      <c r="K3031" s="164">
        <f>J3031-G3031</f>
        <v>1.9000000000026773E-3</v>
      </c>
    </row>
    <row r="3032" spans="1:11" s="3" customFormat="1" ht="29.25" customHeight="1">
      <c r="A3032" s="111"/>
      <c r="B3032" s="113" t="s">
        <v>268</v>
      </c>
      <c r="C3032" s="113" t="s">
        <v>5</v>
      </c>
      <c r="D3032" s="113" t="s">
        <v>223</v>
      </c>
      <c r="E3032" s="113" t="s">
        <v>266</v>
      </c>
      <c r="F3032" s="113" t="s">
        <v>494</v>
      </c>
      <c r="G3032" s="113" t="s">
        <v>495</v>
      </c>
      <c r="H3032" s="113" t="s">
        <v>496</v>
      </c>
      <c r="I3032" s="113" t="s">
        <v>497</v>
      </c>
      <c r="J3032" s="113" t="s">
        <v>498</v>
      </c>
    </row>
    <row r="3033" spans="1:11" ht="26.4">
      <c r="B3033" s="145">
        <v>5652</v>
      </c>
      <c r="C3033" s="196" t="str">
        <f>VLOOKUP(B3033,SERVIÇOS_SINAPI_12_14!$A$2:$H$5049,2,0)</f>
        <v>CONCRETO NAO ESTRUTURAL, CONSUMO 150KG/M3, PREPARO COM BETONEIRA, SEM LANCAMENTO</v>
      </c>
      <c r="D3033" s="166" t="s">
        <v>271</v>
      </c>
      <c r="E3033" s="189" t="str">
        <f>VLOOKUP(B3033,SERVIÇOS_SINAPI_12_14!$A$2:$H$5049,4,0)</f>
        <v>M³</v>
      </c>
      <c r="F3033" s="167">
        <v>301.69</v>
      </c>
      <c r="G3033" s="194">
        <f>VLOOKUP(B3033,SERVIÇOS_SINAPI_12_14!$A$2:$H$5049,6,0)</f>
        <v>294.98</v>
      </c>
      <c r="H3033" s="189">
        <v>0.03</v>
      </c>
      <c r="I3033" s="184">
        <v>9.0500000000000007</v>
      </c>
      <c r="J3033" s="194">
        <f t="shared" ref="J3033:J3035" si="52">H3033*G3033</f>
        <v>8.849400000000001</v>
      </c>
    </row>
    <row r="3034" spans="1:11">
      <c r="B3034" s="145">
        <v>88309</v>
      </c>
      <c r="C3034" s="196" t="str">
        <f>VLOOKUP(B3034,SERVIÇOS_SINAPI_12_14!$A$2:$H$5049,2,0)</f>
        <v>PEDREIRO COM ENCARGOS COMPLEMENTARES</v>
      </c>
      <c r="D3034" s="188" t="s">
        <v>246</v>
      </c>
      <c r="E3034" s="189" t="str">
        <f>VLOOKUP(B3034,SERVIÇOS_SINAPI_12_14!$A$2:$H$5049,4,0)</f>
        <v>H</v>
      </c>
      <c r="F3034" s="190">
        <v>15.32</v>
      </c>
      <c r="G3034" s="194">
        <f>VLOOKUP(B3034,SERVIÇOS_SINAPI_12_14!$A$2:$H$5049,6,0)</f>
        <v>13.77</v>
      </c>
      <c r="H3034" s="189">
        <v>0.25</v>
      </c>
      <c r="I3034" s="194">
        <v>3.83</v>
      </c>
      <c r="J3034" s="194">
        <f t="shared" si="52"/>
        <v>3.4424999999999999</v>
      </c>
    </row>
    <row r="3035" spans="1:11">
      <c r="B3035" s="145">
        <v>88316</v>
      </c>
      <c r="C3035" s="196" t="str">
        <f>VLOOKUP(B3035,SERVIÇOS_SINAPI_12_14!$A$2:$H$5049,2,0)</f>
        <v>SERVENTE COM ENCARGOS COMPLEMENTARES</v>
      </c>
      <c r="D3035" s="188" t="s">
        <v>246</v>
      </c>
      <c r="E3035" s="189" t="str">
        <f>VLOOKUP(B3035,SERVIÇOS_SINAPI_12_14!$A$2:$H$5049,4,0)</f>
        <v>H</v>
      </c>
      <c r="F3035" s="190">
        <v>12.14</v>
      </c>
      <c r="G3035" s="194">
        <f>VLOOKUP(B3035,SERVIÇOS_SINAPI_12_14!$A$2:$H$5049,6,0)</f>
        <v>11.02</v>
      </c>
      <c r="H3035" s="189">
        <v>0.5</v>
      </c>
      <c r="I3035" s="194">
        <v>6.07</v>
      </c>
      <c r="J3035" s="194">
        <f t="shared" si="52"/>
        <v>5.51</v>
      </c>
    </row>
    <row r="3036" spans="1:11">
      <c r="B3036" s="127"/>
      <c r="C3036" s="128"/>
      <c r="D3036" s="127"/>
      <c r="E3036" s="127"/>
      <c r="F3036" s="129"/>
      <c r="G3036" s="129"/>
      <c r="H3036" s="127"/>
      <c r="I3036" s="130"/>
    </row>
    <row r="3037" spans="1:11" ht="12.75" hidden="1" customHeight="1">
      <c r="A3037" s="111" t="e">
        <f>COUNTIF(#REF!,'CPU (2)'!B3037)</f>
        <v>#REF!</v>
      </c>
      <c r="B3037" s="131">
        <v>83532</v>
      </c>
      <c r="C3037" s="132" t="s">
        <v>3832</v>
      </c>
      <c r="D3037" s="131" t="s">
        <v>271</v>
      </c>
      <c r="E3037" s="131" t="s">
        <v>519</v>
      </c>
      <c r="F3037" s="133">
        <v>405.17</v>
      </c>
      <c r="G3037" s="133">
        <v>388.68</v>
      </c>
      <c r="H3037" s="131" t="s">
        <v>493</v>
      </c>
      <c r="I3037" s="134">
        <v>41974</v>
      </c>
    </row>
    <row r="3038" spans="1:11" ht="12.75" hidden="1" customHeight="1">
      <c r="A3038" s="111" t="e">
        <f>COUNTIF(#REF!,'CPU (2)'!B3038)</f>
        <v>#REF!</v>
      </c>
      <c r="B3038" s="127">
        <v>83534</v>
      </c>
      <c r="C3038" s="128" t="s">
        <v>3833</v>
      </c>
      <c r="D3038" s="127" t="s">
        <v>271</v>
      </c>
      <c r="E3038" s="127" t="s">
        <v>519</v>
      </c>
      <c r="F3038" s="129">
        <v>483.97</v>
      </c>
      <c r="G3038" s="129">
        <v>467.42</v>
      </c>
      <c r="H3038" s="127" t="s">
        <v>493</v>
      </c>
      <c r="I3038" s="130">
        <v>41974</v>
      </c>
    </row>
    <row r="3039" spans="1:11" ht="26.4" hidden="1">
      <c r="A3039" s="111" t="e">
        <f>COUNTIF(#REF!,'CPU (2)'!B3039)</f>
        <v>#REF!</v>
      </c>
      <c r="B3039" s="131">
        <v>86902</v>
      </c>
      <c r="C3039" s="132" t="s">
        <v>3834</v>
      </c>
      <c r="D3039" s="131" t="s">
        <v>606</v>
      </c>
      <c r="E3039" s="131" t="s">
        <v>6</v>
      </c>
      <c r="F3039" s="133">
        <v>131.91</v>
      </c>
      <c r="G3039" s="133">
        <v>130</v>
      </c>
      <c r="H3039" s="131" t="s">
        <v>493</v>
      </c>
      <c r="I3039" s="134">
        <v>41974</v>
      </c>
    </row>
    <row r="3040" spans="1:11" ht="52.8" hidden="1">
      <c r="A3040" s="111" t="e">
        <f>COUNTIF(#REF!,'CPU (2)'!B3040)</f>
        <v>#REF!</v>
      </c>
      <c r="B3040" s="127">
        <v>86939</v>
      </c>
      <c r="C3040" s="128" t="s">
        <v>3835</v>
      </c>
      <c r="D3040" s="127" t="s">
        <v>606</v>
      </c>
      <c r="E3040" s="127" t="s">
        <v>6</v>
      </c>
      <c r="F3040" s="129">
        <v>184.91</v>
      </c>
      <c r="G3040" s="129">
        <v>182.14</v>
      </c>
      <c r="H3040" s="127" t="s">
        <v>493</v>
      </c>
      <c r="I3040" s="130">
        <v>41974</v>
      </c>
    </row>
    <row r="3041" spans="1:9" ht="26.4" hidden="1">
      <c r="A3041" s="111" t="e">
        <f>COUNTIF(#REF!,'CPU (2)'!B3041)</f>
        <v>#REF!</v>
      </c>
      <c r="B3041" s="131">
        <v>86903</v>
      </c>
      <c r="C3041" s="132" t="s">
        <v>3836</v>
      </c>
      <c r="D3041" s="131" t="s">
        <v>606</v>
      </c>
      <c r="E3041" s="131" t="s">
        <v>6</v>
      </c>
      <c r="F3041" s="133">
        <v>186.35</v>
      </c>
      <c r="G3041" s="133">
        <v>183.36</v>
      </c>
      <c r="H3041" s="131" t="s">
        <v>493</v>
      </c>
      <c r="I3041" s="134">
        <v>41974</v>
      </c>
    </row>
    <row r="3042" spans="1:9" ht="26.4" hidden="1">
      <c r="A3042" s="111" t="e">
        <f>COUNTIF(#REF!,'CPU (2)'!B3042)</f>
        <v>#REF!</v>
      </c>
      <c r="B3042" s="127">
        <v>86904</v>
      </c>
      <c r="C3042" s="128" t="s">
        <v>3837</v>
      </c>
      <c r="D3042" s="127" t="s">
        <v>606</v>
      </c>
      <c r="E3042" s="127" t="s">
        <v>6</v>
      </c>
      <c r="F3042" s="129">
        <v>75.56</v>
      </c>
      <c r="G3042" s="129">
        <v>74.75</v>
      </c>
      <c r="H3042" s="127" t="s">
        <v>493</v>
      </c>
      <c r="I3042" s="130">
        <v>41974</v>
      </c>
    </row>
    <row r="3043" spans="1:9" ht="52.8" hidden="1">
      <c r="A3043" s="111" t="e">
        <f>COUNTIF(#REF!,'CPU (2)'!B3043)</f>
        <v>#REF!</v>
      </c>
      <c r="B3043" s="131">
        <v>86943</v>
      </c>
      <c r="C3043" s="132" t="s">
        <v>3838</v>
      </c>
      <c r="D3043" s="131" t="s">
        <v>606</v>
      </c>
      <c r="E3043" s="131" t="s">
        <v>6</v>
      </c>
      <c r="F3043" s="133">
        <v>128.56</v>
      </c>
      <c r="G3043" s="133">
        <v>126.88</v>
      </c>
      <c r="H3043" s="131" t="s">
        <v>493</v>
      </c>
      <c r="I3043" s="134">
        <v>41974</v>
      </c>
    </row>
    <row r="3044" spans="1:9" ht="52.8" hidden="1">
      <c r="A3044" s="111" t="e">
        <f>COUNTIF(#REF!,'CPU (2)'!B3044)</f>
        <v>#REF!</v>
      </c>
      <c r="B3044" s="127">
        <v>86942</v>
      </c>
      <c r="C3044" s="128" t="s">
        <v>3839</v>
      </c>
      <c r="D3044" s="127" t="s">
        <v>606</v>
      </c>
      <c r="E3044" s="127" t="s">
        <v>6</v>
      </c>
      <c r="F3044" s="129">
        <v>121.61</v>
      </c>
      <c r="G3044" s="129">
        <v>119.84</v>
      </c>
      <c r="H3044" s="127" t="s">
        <v>493</v>
      </c>
      <c r="I3044" s="130">
        <v>41974</v>
      </c>
    </row>
    <row r="3045" spans="1:9" ht="26.4" hidden="1">
      <c r="A3045" s="111" t="e">
        <f>COUNTIF(#REF!,'CPU (2)'!B3045)</f>
        <v>#REF!</v>
      </c>
      <c r="B3045" s="131">
        <v>73660</v>
      </c>
      <c r="C3045" s="132" t="s">
        <v>3840</v>
      </c>
      <c r="D3045" s="131" t="s">
        <v>3298</v>
      </c>
      <c r="E3045" s="131" t="s">
        <v>492</v>
      </c>
      <c r="F3045" s="133">
        <v>58.04</v>
      </c>
      <c r="G3045" s="133">
        <v>55</v>
      </c>
      <c r="H3045" s="131" t="s">
        <v>493</v>
      </c>
      <c r="I3045" s="134">
        <v>41974</v>
      </c>
    </row>
    <row r="3046" spans="1:9" ht="26.4" hidden="1">
      <c r="A3046" s="111" t="e">
        <f>COUNTIF(#REF!,'CPU (2)'!B3046)</f>
        <v>#REF!</v>
      </c>
      <c r="B3046" s="127" t="s">
        <v>3841</v>
      </c>
      <c r="C3046" s="128" t="s">
        <v>3842</v>
      </c>
      <c r="D3046" s="127" t="s">
        <v>3298</v>
      </c>
      <c r="E3046" s="127" t="s">
        <v>519</v>
      </c>
      <c r="F3046" s="129">
        <v>57.67</v>
      </c>
      <c r="G3046" s="129">
        <v>52.08</v>
      </c>
      <c r="H3046" s="127" t="s">
        <v>493</v>
      </c>
      <c r="I3046" s="130">
        <v>41974</v>
      </c>
    </row>
    <row r="3047" spans="1:9" ht="26.4" hidden="1">
      <c r="A3047" s="111" t="e">
        <f>COUNTIF(#REF!,'CPU (2)'!B3047)</f>
        <v>#REF!</v>
      </c>
      <c r="B3047" s="131" t="s">
        <v>3843</v>
      </c>
      <c r="C3047" s="132" t="s">
        <v>3844</v>
      </c>
      <c r="D3047" s="131" t="s">
        <v>3298</v>
      </c>
      <c r="E3047" s="131" t="s">
        <v>519</v>
      </c>
      <c r="F3047" s="133">
        <v>57.67</v>
      </c>
      <c r="G3047" s="133">
        <v>52.08</v>
      </c>
      <c r="H3047" s="131" t="s">
        <v>493</v>
      </c>
      <c r="I3047" s="134">
        <v>41974</v>
      </c>
    </row>
    <row r="3048" spans="1:9" ht="26.4" hidden="1">
      <c r="A3048" s="111" t="e">
        <f>COUNTIF(#REF!,'CPU (2)'!B3048)</f>
        <v>#REF!</v>
      </c>
      <c r="B3048" s="127">
        <v>73693</v>
      </c>
      <c r="C3048" s="128" t="s">
        <v>3845</v>
      </c>
      <c r="D3048" s="127" t="s">
        <v>3298</v>
      </c>
      <c r="E3048" s="127" t="s">
        <v>492</v>
      </c>
      <c r="F3048" s="129">
        <v>14.8</v>
      </c>
      <c r="G3048" s="129">
        <v>13.6</v>
      </c>
      <c r="H3048" s="127" t="s">
        <v>493</v>
      </c>
      <c r="I3048" s="130">
        <v>41974</v>
      </c>
    </row>
    <row r="3049" spans="1:9" ht="26.4" hidden="1">
      <c r="A3049" s="111" t="e">
        <f>COUNTIF(#REF!,'CPU (2)'!B3049)</f>
        <v>#REF!</v>
      </c>
      <c r="B3049" s="131" t="s">
        <v>3846</v>
      </c>
      <c r="C3049" s="132" t="s">
        <v>3847</v>
      </c>
      <c r="D3049" s="131" t="s">
        <v>3298</v>
      </c>
      <c r="E3049" s="131" t="s">
        <v>519</v>
      </c>
      <c r="F3049" s="133">
        <v>63.16</v>
      </c>
      <c r="G3049" s="133">
        <v>57.04</v>
      </c>
      <c r="H3049" s="131" t="s">
        <v>493</v>
      </c>
      <c r="I3049" s="134">
        <v>41974</v>
      </c>
    </row>
    <row r="3050" spans="1:9" ht="26.4" hidden="1">
      <c r="A3050" s="111" t="e">
        <f>COUNTIF(#REF!,'CPU (2)'!B3050)</f>
        <v>#REF!</v>
      </c>
      <c r="B3050" s="127" t="s">
        <v>3848</v>
      </c>
      <c r="C3050" s="128" t="s">
        <v>3849</v>
      </c>
      <c r="D3050" s="127" t="s">
        <v>3298</v>
      </c>
      <c r="E3050" s="127" t="s">
        <v>519</v>
      </c>
      <c r="F3050" s="129">
        <v>57.67</v>
      </c>
      <c r="G3050" s="129">
        <v>52.08</v>
      </c>
      <c r="H3050" s="127" t="s">
        <v>493</v>
      </c>
      <c r="I3050" s="130">
        <v>41974</v>
      </c>
    </row>
    <row r="3051" spans="1:9" ht="26.4" hidden="1">
      <c r="A3051" s="111" t="e">
        <f>COUNTIF(#REF!,'CPU (2)'!B3051)</f>
        <v>#REF!</v>
      </c>
      <c r="B3051" s="131" t="s">
        <v>3850</v>
      </c>
      <c r="C3051" s="132" t="s">
        <v>3851</v>
      </c>
      <c r="D3051" s="131" t="s">
        <v>3298</v>
      </c>
      <c r="E3051" s="131" t="s">
        <v>519</v>
      </c>
      <c r="F3051" s="133">
        <v>186.25</v>
      </c>
      <c r="G3051" s="133">
        <v>179.6</v>
      </c>
      <c r="H3051" s="131" t="s">
        <v>493</v>
      </c>
      <c r="I3051" s="134">
        <v>41974</v>
      </c>
    </row>
    <row r="3052" spans="1:9" hidden="1">
      <c r="A3052" s="111" t="e">
        <f>COUNTIF(#REF!,'CPU (2)'!B3052)</f>
        <v>#REF!</v>
      </c>
      <c r="B3052" s="127">
        <v>84124</v>
      </c>
      <c r="C3052" s="128" t="s">
        <v>3852</v>
      </c>
      <c r="D3052" s="127" t="s">
        <v>246</v>
      </c>
      <c r="E3052" s="127" t="s">
        <v>6</v>
      </c>
      <c r="F3052" s="129">
        <v>82</v>
      </c>
      <c r="G3052" s="129">
        <v>80.66</v>
      </c>
      <c r="H3052" s="127" t="s">
        <v>493</v>
      </c>
      <c r="I3052" s="130">
        <v>41974</v>
      </c>
    </row>
    <row r="3053" spans="1:9" ht="26.4" hidden="1">
      <c r="A3053" s="111" t="e">
        <f>COUNTIF(#REF!,'CPU (2)'!B3053)</f>
        <v>#REF!</v>
      </c>
      <c r="B3053" s="131">
        <v>84892</v>
      </c>
      <c r="C3053" s="132" t="s">
        <v>3853</v>
      </c>
      <c r="D3053" s="131" t="s">
        <v>604</v>
      </c>
      <c r="E3053" s="131" t="s">
        <v>6</v>
      </c>
      <c r="F3053" s="133">
        <v>76.66</v>
      </c>
      <c r="G3053" s="133">
        <v>72.36</v>
      </c>
      <c r="H3053" s="131" t="s">
        <v>493</v>
      </c>
      <c r="I3053" s="134">
        <v>41974</v>
      </c>
    </row>
    <row r="3054" spans="1:9" ht="52.8" hidden="1">
      <c r="A3054" s="111" t="e">
        <f>COUNTIF(#REF!,'CPU (2)'!B3054)</f>
        <v>#REF!</v>
      </c>
      <c r="B3054" s="127" t="s">
        <v>3854</v>
      </c>
      <c r="C3054" s="128" t="s">
        <v>3855</v>
      </c>
      <c r="D3054" s="127" t="s">
        <v>516</v>
      </c>
      <c r="E3054" s="127" t="s">
        <v>207</v>
      </c>
      <c r="F3054" s="129">
        <v>1.73</v>
      </c>
      <c r="G3054" s="129">
        <v>1.55</v>
      </c>
      <c r="H3054" s="127" t="s">
        <v>493</v>
      </c>
      <c r="I3054" s="130">
        <v>41974</v>
      </c>
    </row>
    <row r="3055" spans="1:9" ht="26.4" hidden="1">
      <c r="A3055" s="111" t="e">
        <f>COUNTIF(#REF!,'CPU (2)'!B3055)</f>
        <v>#REF!</v>
      </c>
      <c r="B3055" s="131">
        <v>83878</v>
      </c>
      <c r="C3055" s="132" t="s">
        <v>3856</v>
      </c>
      <c r="D3055" s="131" t="s">
        <v>1616</v>
      </c>
      <c r="E3055" s="131" t="s">
        <v>6</v>
      </c>
      <c r="F3055" s="133">
        <v>30.32</v>
      </c>
      <c r="G3055" s="133">
        <v>28.97</v>
      </c>
      <c r="H3055" s="131" t="s">
        <v>493</v>
      </c>
      <c r="I3055" s="134">
        <v>41974</v>
      </c>
    </row>
    <row r="3056" spans="1:9" ht="26.4" hidden="1">
      <c r="A3056" s="111" t="e">
        <f>COUNTIF(#REF!,'CPU (2)'!B3056)</f>
        <v>#REF!</v>
      </c>
      <c r="B3056" s="127">
        <v>83879</v>
      </c>
      <c r="C3056" s="128" t="s">
        <v>3857</v>
      </c>
      <c r="D3056" s="127" t="s">
        <v>1616</v>
      </c>
      <c r="E3056" s="127" t="s">
        <v>6</v>
      </c>
      <c r="F3056" s="129">
        <v>35.159999999999997</v>
      </c>
      <c r="G3056" s="129">
        <v>33.549999999999997</v>
      </c>
      <c r="H3056" s="127" t="s">
        <v>493</v>
      </c>
      <c r="I3056" s="130">
        <v>41974</v>
      </c>
    </row>
    <row r="3057" spans="1:11" ht="52.8" hidden="1">
      <c r="A3057" s="111" t="e">
        <f>COUNTIF(#REF!,'CPU (2)'!B3057)</f>
        <v>#REF!</v>
      </c>
      <c r="B3057" s="131" t="s">
        <v>3858</v>
      </c>
      <c r="C3057" s="132" t="s">
        <v>3859</v>
      </c>
      <c r="D3057" s="131" t="s">
        <v>1616</v>
      </c>
      <c r="E3057" s="131" t="s">
        <v>6</v>
      </c>
      <c r="F3057" s="133">
        <v>806.85</v>
      </c>
      <c r="G3057" s="133">
        <v>765.66</v>
      </c>
      <c r="H3057" s="131" t="s">
        <v>493</v>
      </c>
      <c r="I3057" s="134">
        <v>41974</v>
      </c>
    </row>
    <row r="3058" spans="1:11" ht="39.6" hidden="1">
      <c r="A3058" s="111" t="e">
        <f>COUNTIF(#REF!,'CPU (2)'!B3058)</f>
        <v>#REF!</v>
      </c>
      <c r="B3058" s="127" t="s">
        <v>3860</v>
      </c>
      <c r="C3058" s="128" t="s">
        <v>3861</v>
      </c>
      <c r="D3058" s="127" t="s">
        <v>1616</v>
      </c>
      <c r="E3058" s="127" t="s">
        <v>6</v>
      </c>
      <c r="F3058" s="129">
        <v>1209.53</v>
      </c>
      <c r="G3058" s="129">
        <v>1161.9100000000001</v>
      </c>
      <c r="H3058" s="127" t="s">
        <v>493</v>
      </c>
      <c r="I3058" s="130">
        <v>41974</v>
      </c>
    </row>
    <row r="3059" spans="1:11" ht="39.6" hidden="1">
      <c r="A3059" s="111" t="e">
        <f>COUNTIF(#REF!,'CPU (2)'!B3059)</f>
        <v>#REF!</v>
      </c>
      <c r="B3059" s="131">
        <v>73658</v>
      </c>
      <c r="C3059" s="132" t="s">
        <v>3862</v>
      </c>
      <c r="D3059" s="131" t="s">
        <v>1616</v>
      </c>
      <c r="E3059" s="131" t="s">
        <v>6</v>
      </c>
      <c r="F3059" s="133">
        <v>434.57</v>
      </c>
      <c r="G3059" s="133">
        <v>407.97</v>
      </c>
      <c r="H3059" s="131" t="s">
        <v>493</v>
      </c>
      <c r="I3059" s="134">
        <v>41974</v>
      </c>
    </row>
    <row r="3060" spans="1:11" hidden="1">
      <c r="A3060" s="111" t="e">
        <f>COUNTIF(#REF!,'CPU (2)'!B3060)</f>
        <v>#REF!</v>
      </c>
      <c r="B3060" s="127" t="s">
        <v>3863</v>
      </c>
      <c r="C3060" s="128" t="s">
        <v>3864</v>
      </c>
      <c r="D3060" s="127" t="s">
        <v>246</v>
      </c>
      <c r="E3060" s="127" t="s">
        <v>492</v>
      </c>
      <c r="F3060" s="129">
        <v>4.24</v>
      </c>
      <c r="G3060" s="129">
        <v>3.9</v>
      </c>
      <c r="H3060" s="127" t="s">
        <v>493</v>
      </c>
      <c r="I3060" s="130">
        <v>41974</v>
      </c>
    </row>
    <row r="3061" spans="1:11" hidden="1">
      <c r="A3061" s="111" t="e">
        <f>COUNTIF(#REF!,'CPU (2)'!B3061)</f>
        <v>#REF!</v>
      </c>
      <c r="B3061" s="131" t="s">
        <v>3865</v>
      </c>
      <c r="C3061" s="132" t="s">
        <v>3866</v>
      </c>
      <c r="D3061" s="131" t="s">
        <v>246</v>
      </c>
      <c r="E3061" s="131" t="s">
        <v>492</v>
      </c>
      <c r="F3061" s="133">
        <v>4.3</v>
      </c>
      <c r="G3061" s="133">
        <v>3.98</v>
      </c>
      <c r="H3061" s="131" t="s">
        <v>493</v>
      </c>
      <c r="I3061" s="134">
        <v>41974</v>
      </c>
    </row>
    <row r="3062" spans="1:11" hidden="1">
      <c r="A3062" s="111" t="e">
        <f>COUNTIF(#REF!,'CPU (2)'!B3062)</f>
        <v>#REF!</v>
      </c>
      <c r="B3062" s="127">
        <v>84115</v>
      </c>
      <c r="C3062" s="128" t="s">
        <v>3867</v>
      </c>
      <c r="D3062" s="127" t="s">
        <v>246</v>
      </c>
      <c r="E3062" s="127" t="s">
        <v>492</v>
      </c>
      <c r="F3062" s="129">
        <v>2.2400000000000002</v>
      </c>
      <c r="G3062" s="129">
        <v>2.0299999999999998</v>
      </c>
      <c r="H3062" s="127" t="s">
        <v>493</v>
      </c>
      <c r="I3062" s="130">
        <v>41974</v>
      </c>
    </row>
    <row r="3063" spans="1:11" hidden="1">
      <c r="A3063" s="111" t="e">
        <f>COUNTIF(#REF!,'CPU (2)'!B3063)</f>
        <v>#REF!</v>
      </c>
      <c r="B3063" s="131" t="s">
        <v>3868</v>
      </c>
      <c r="C3063" s="132" t="s">
        <v>3869</v>
      </c>
      <c r="D3063" s="131" t="s">
        <v>246</v>
      </c>
      <c r="E3063" s="131" t="s">
        <v>492</v>
      </c>
      <c r="F3063" s="133">
        <v>7.97</v>
      </c>
      <c r="G3063" s="133">
        <v>7.66</v>
      </c>
      <c r="H3063" s="131" t="s">
        <v>493</v>
      </c>
      <c r="I3063" s="134">
        <v>41974</v>
      </c>
    </row>
    <row r="3064" spans="1:11" hidden="1">
      <c r="A3064" s="111" t="e">
        <f>COUNTIF(#REF!,'CPU (2)'!B3064)</f>
        <v>#REF!</v>
      </c>
      <c r="B3064" s="127">
        <v>84125</v>
      </c>
      <c r="C3064" s="128" t="s">
        <v>3870</v>
      </c>
      <c r="D3064" s="127" t="s">
        <v>246</v>
      </c>
      <c r="E3064" s="127" t="s">
        <v>492</v>
      </c>
      <c r="F3064" s="129">
        <v>5.77</v>
      </c>
      <c r="G3064" s="129">
        <v>5.32</v>
      </c>
      <c r="H3064" s="127" t="s">
        <v>493</v>
      </c>
      <c r="I3064" s="130">
        <v>41974</v>
      </c>
    </row>
    <row r="3065" spans="1:11" hidden="1">
      <c r="A3065" s="111" t="e">
        <f>COUNTIF(#REF!,'CPU (2)'!B3065)</f>
        <v>#REF!</v>
      </c>
      <c r="B3065" s="131" t="s">
        <v>3871</v>
      </c>
      <c r="C3065" s="132" t="s">
        <v>3872</v>
      </c>
      <c r="D3065" s="131" t="s">
        <v>246</v>
      </c>
      <c r="E3065" s="131" t="s">
        <v>492</v>
      </c>
      <c r="F3065" s="133">
        <v>1.25</v>
      </c>
      <c r="G3065" s="133">
        <v>1.1399999999999999</v>
      </c>
      <c r="H3065" s="131" t="s">
        <v>493</v>
      </c>
      <c r="I3065" s="134">
        <v>41974</v>
      </c>
    </row>
    <row r="3066" spans="1:11" hidden="1">
      <c r="A3066" s="111" t="e">
        <f>COUNTIF(#REF!,'CPU (2)'!B3066)</f>
        <v>#REF!</v>
      </c>
      <c r="B3066" s="127" t="s">
        <v>3873</v>
      </c>
      <c r="C3066" s="128" t="s">
        <v>3874</v>
      </c>
      <c r="D3066" s="127" t="s">
        <v>246</v>
      </c>
      <c r="E3066" s="127" t="s">
        <v>492</v>
      </c>
      <c r="F3066" s="129">
        <v>6.37</v>
      </c>
      <c r="G3066" s="129">
        <v>5.81</v>
      </c>
      <c r="H3066" s="127" t="s">
        <v>493</v>
      </c>
      <c r="I3066" s="130">
        <v>41974</v>
      </c>
    </row>
    <row r="3067" spans="1:11" ht="26.4" hidden="1">
      <c r="A3067" s="111" t="e">
        <f>COUNTIF(#REF!,'CPU (2)'!B3067)</f>
        <v>#REF!</v>
      </c>
      <c r="B3067" s="131" t="s">
        <v>3875</v>
      </c>
      <c r="C3067" s="132" t="s">
        <v>3876</v>
      </c>
      <c r="D3067" s="131" t="s">
        <v>246</v>
      </c>
      <c r="E3067" s="131" t="s">
        <v>492</v>
      </c>
      <c r="F3067" s="133">
        <v>29.31</v>
      </c>
      <c r="G3067" s="133">
        <v>27.72</v>
      </c>
      <c r="H3067" s="131" t="s">
        <v>493</v>
      </c>
      <c r="I3067" s="134">
        <v>41974</v>
      </c>
    </row>
    <row r="3068" spans="1:11" hidden="1">
      <c r="A3068" s="111" t="e">
        <f>COUNTIF(#REF!,'CPU (2)'!B3068)</f>
        <v>#REF!</v>
      </c>
      <c r="B3068" s="127" t="s">
        <v>3877</v>
      </c>
      <c r="C3068" s="128" t="s">
        <v>3878</v>
      </c>
      <c r="D3068" s="127" t="s">
        <v>246</v>
      </c>
      <c r="E3068" s="127" t="s">
        <v>492</v>
      </c>
      <c r="F3068" s="129">
        <v>17.489999999999998</v>
      </c>
      <c r="G3068" s="129">
        <v>16.14</v>
      </c>
      <c r="H3068" s="127" t="s">
        <v>493</v>
      </c>
      <c r="I3068" s="130">
        <v>41974</v>
      </c>
    </row>
    <row r="3069" spans="1:11">
      <c r="B3069" s="127"/>
      <c r="C3069" s="128"/>
      <c r="D3069" s="127"/>
      <c r="E3069" s="127"/>
      <c r="F3069" s="129"/>
      <c r="G3069" s="129"/>
      <c r="H3069" s="127"/>
      <c r="I3069" s="130"/>
    </row>
    <row r="3070" spans="1:11">
      <c r="A3070" s="111" t="e">
        <f>COUNTIF(#REF!,'CPU (2)'!B3070)</f>
        <v>#REF!</v>
      </c>
      <c r="B3070" s="148">
        <v>9537</v>
      </c>
      <c r="C3070" s="149" t="s">
        <v>566</v>
      </c>
      <c r="D3070" s="148" t="s">
        <v>246</v>
      </c>
      <c r="E3070" s="148" t="s">
        <v>492</v>
      </c>
      <c r="F3070" s="150">
        <v>1.85</v>
      </c>
      <c r="G3070" s="150">
        <v>1.69</v>
      </c>
      <c r="H3070" s="148" t="s">
        <v>493</v>
      </c>
      <c r="I3070" s="151">
        <v>41974</v>
      </c>
      <c r="J3070" s="163">
        <f>SUM(J3072:J3073)</f>
        <v>1.6943000000000001</v>
      </c>
      <c r="K3070" s="164">
        <f>J3070-G3070</f>
        <v>4.3000000000001926E-3</v>
      </c>
    </row>
    <row r="3071" spans="1:11" s="3" customFormat="1" ht="27.75" customHeight="1">
      <c r="A3071" s="111"/>
      <c r="B3071" s="113" t="s">
        <v>268</v>
      </c>
      <c r="C3071" s="113" t="s">
        <v>5</v>
      </c>
      <c r="D3071" s="113" t="s">
        <v>223</v>
      </c>
      <c r="E3071" s="113" t="s">
        <v>266</v>
      </c>
      <c r="F3071" s="113" t="s">
        <v>494</v>
      </c>
      <c r="G3071" s="113" t="s">
        <v>495</v>
      </c>
      <c r="H3071" s="113" t="s">
        <v>496</v>
      </c>
      <c r="I3071" s="113" t="s">
        <v>497</v>
      </c>
      <c r="J3071" s="113" t="s">
        <v>498</v>
      </c>
    </row>
    <row r="3072" spans="1:11">
      <c r="B3072" s="145">
        <v>88316</v>
      </c>
      <c r="C3072" s="196" t="str">
        <f>VLOOKUP(B3072,SERVIÇOS_SINAPI_12_14!$A$2:$H$5049,2,0)</f>
        <v>SERVENTE COM ENCARGOS COMPLEMENTARES</v>
      </c>
      <c r="D3072" s="189" t="s">
        <v>246</v>
      </c>
      <c r="E3072" s="189" t="str">
        <f>VLOOKUP(B3072,SERVIÇOS_SINAPI_12_14!$A$2:$H$5049,4,0)</f>
        <v>H</v>
      </c>
      <c r="F3072" s="194">
        <v>12.14</v>
      </c>
      <c r="G3072" s="194">
        <f>VLOOKUP(B3072,SERVIÇOS_SINAPI_12_14!$A$2:$H$5049,6,0)</f>
        <v>11.02</v>
      </c>
      <c r="H3072" s="189">
        <v>0.14000000000000001</v>
      </c>
      <c r="I3072" s="194">
        <v>1.7</v>
      </c>
      <c r="J3072" s="194">
        <f t="shared" ref="J3072:J3073" si="53">H3072*G3072</f>
        <v>1.5428000000000002</v>
      </c>
    </row>
    <row r="3073" spans="1:10">
      <c r="B3073" s="145">
        <v>3</v>
      </c>
      <c r="C3073" s="183" t="str">
        <f>VLOOKUP(B3073,INSUMOS_SINAPI_12_14!$A$2:$H$5049,2,0)</f>
        <v>ACIDO MURIATICO (SOLUCAO ACIDA)</v>
      </c>
      <c r="D3073" s="113" t="s">
        <v>235</v>
      </c>
      <c r="E3073" s="121" t="str">
        <f>VLOOKUP(B3073,INSUMOS_SINAPI_12_14!$A$2:$H$5049,4,0)</f>
        <v>L</v>
      </c>
      <c r="F3073" s="115">
        <v>3.03</v>
      </c>
      <c r="G3073" s="180">
        <f>VLOOKUP(B3073,INSUMOS_SINAPI_12_14!$A$2:$H$5049,6,0)</f>
        <v>3.03</v>
      </c>
      <c r="H3073" s="113">
        <v>0.05</v>
      </c>
      <c r="I3073" s="115">
        <v>0.15</v>
      </c>
      <c r="J3073" s="180">
        <f t="shared" si="53"/>
        <v>0.1515</v>
      </c>
    </row>
    <row r="3074" spans="1:10">
      <c r="B3074" s="131"/>
      <c r="C3074" s="132"/>
      <c r="D3074" s="131"/>
      <c r="E3074" s="131"/>
      <c r="F3074" s="133"/>
      <c r="G3074" s="133"/>
      <c r="H3074" s="131"/>
      <c r="I3074" s="134"/>
    </row>
    <row r="3075" spans="1:10">
      <c r="B3075" s="131"/>
      <c r="C3075" s="132"/>
      <c r="D3075" s="131"/>
      <c r="E3075" s="131"/>
      <c r="F3075" s="133"/>
      <c r="G3075" s="133"/>
      <c r="H3075" s="131"/>
      <c r="I3075" s="134"/>
    </row>
    <row r="3076" spans="1:10" hidden="1">
      <c r="A3076" s="111" t="e">
        <f>COUNTIF(#REF!,'CPU (2)'!B3076)</f>
        <v>#REF!</v>
      </c>
      <c r="B3076" s="127" t="s">
        <v>3879</v>
      </c>
      <c r="C3076" s="128" t="s">
        <v>3880</v>
      </c>
      <c r="D3076" s="127" t="s">
        <v>246</v>
      </c>
      <c r="E3076" s="127" t="s">
        <v>492</v>
      </c>
      <c r="F3076" s="129">
        <v>18.510000000000002</v>
      </c>
      <c r="G3076" s="129">
        <v>16.829999999999998</v>
      </c>
      <c r="H3076" s="127" t="s">
        <v>493</v>
      </c>
      <c r="I3076" s="130">
        <v>41974</v>
      </c>
    </row>
    <row r="3077" spans="1:10" hidden="1">
      <c r="A3077" s="111" t="e">
        <f>COUNTIF(#REF!,'CPU (2)'!B3077)</f>
        <v>#REF!</v>
      </c>
      <c r="B3077" s="131" t="s">
        <v>3881</v>
      </c>
      <c r="C3077" s="132" t="s">
        <v>3882</v>
      </c>
      <c r="D3077" s="131" t="s">
        <v>246</v>
      </c>
      <c r="E3077" s="131" t="s">
        <v>492</v>
      </c>
      <c r="F3077" s="133">
        <v>1.7</v>
      </c>
      <c r="G3077" s="133">
        <v>1.54</v>
      </c>
      <c r="H3077" s="131" t="s">
        <v>493</v>
      </c>
      <c r="I3077" s="134">
        <v>41974</v>
      </c>
    </row>
    <row r="3078" spans="1:10" hidden="1">
      <c r="A3078" s="111" t="e">
        <f>COUNTIF(#REF!,'CPU (2)'!B3078)</f>
        <v>#REF!</v>
      </c>
      <c r="B3078" s="127" t="s">
        <v>3883</v>
      </c>
      <c r="C3078" s="128" t="s">
        <v>3884</v>
      </c>
      <c r="D3078" s="127" t="s">
        <v>246</v>
      </c>
      <c r="E3078" s="127" t="s">
        <v>492</v>
      </c>
      <c r="F3078" s="129">
        <v>9.7200000000000006</v>
      </c>
      <c r="G3078" s="129">
        <v>8.99</v>
      </c>
      <c r="H3078" s="127" t="s">
        <v>493</v>
      </c>
      <c r="I3078" s="130">
        <v>41974</v>
      </c>
    </row>
    <row r="3079" spans="1:10" hidden="1">
      <c r="A3079" s="111" t="e">
        <f>COUNTIF(#REF!,'CPU (2)'!B3079)</f>
        <v>#REF!</v>
      </c>
      <c r="B3079" s="131" t="s">
        <v>3885</v>
      </c>
      <c r="C3079" s="132" t="s">
        <v>3886</v>
      </c>
      <c r="D3079" s="131" t="s">
        <v>246</v>
      </c>
      <c r="E3079" s="131" t="s">
        <v>6</v>
      </c>
      <c r="F3079" s="133">
        <v>18.8</v>
      </c>
      <c r="G3079" s="133">
        <v>17.34</v>
      </c>
      <c r="H3079" s="131" t="s">
        <v>493</v>
      </c>
      <c r="I3079" s="134">
        <v>41974</v>
      </c>
    </row>
    <row r="3080" spans="1:10" hidden="1">
      <c r="A3080" s="111" t="e">
        <f>COUNTIF(#REF!,'CPU (2)'!B3080)</f>
        <v>#REF!</v>
      </c>
      <c r="B3080" s="127" t="s">
        <v>3887</v>
      </c>
      <c r="C3080" s="128" t="s">
        <v>3888</v>
      </c>
      <c r="D3080" s="127" t="s">
        <v>246</v>
      </c>
      <c r="E3080" s="127" t="s">
        <v>492</v>
      </c>
      <c r="F3080" s="129">
        <v>3.04</v>
      </c>
      <c r="G3080" s="129">
        <v>2.75</v>
      </c>
      <c r="H3080" s="127" t="s">
        <v>493</v>
      </c>
      <c r="I3080" s="130">
        <v>41974</v>
      </c>
    </row>
    <row r="3081" spans="1:10" hidden="1">
      <c r="A3081" s="111" t="e">
        <f>COUNTIF(#REF!,'CPU (2)'!B3081)</f>
        <v>#REF!</v>
      </c>
      <c r="B3081" s="131">
        <v>72213</v>
      </c>
      <c r="C3081" s="132" t="s">
        <v>3889</v>
      </c>
      <c r="D3081" s="131" t="s">
        <v>507</v>
      </c>
      <c r="E3081" s="131" t="s">
        <v>492</v>
      </c>
      <c r="F3081" s="133">
        <v>3.04</v>
      </c>
      <c r="G3081" s="133">
        <v>2.75</v>
      </c>
      <c r="H3081" s="131" t="s">
        <v>493</v>
      </c>
      <c r="I3081" s="134">
        <v>41974</v>
      </c>
    </row>
    <row r="3082" spans="1:10" ht="26.4" hidden="1">
      <c r="A3082" s="111" t="e">
        <f>COUNTIF(#REF!,'CPU (2)'!B3082)</f>
        <v>#REF!</v>
      </c>
      <c r="B3082" s="127" t="s">
        <v>3890</v>
      </c>
      <c r="C3082" s="128" t="s">
        <v>3891</v>
      </c>
      <c r="D3082" s="127" t="s">
        <v>507</v>
      </c>
      <c r="E3082" s="127" t="s">
        <v>492</v>
      </c>
      <c r="F3082" s="129">
        <v>0.46</v>
      </c>
      <c r="G3082" s="129">
        <v>0.45</v>
      </c>
      <c r="H3082" s="127" t="s">
        <v>493</v>
      </c>
      <c r="I3082" s="130">
        <v>41974</v>
      </c>
    </row>
    <row r="3083" spans="1:10" hidden="1">
      <c r="A3083" s="111" t="e">
        <f>COUNTIF(#REF!,'CPU (2)'!B3083)</f>
        <v>#REF!</v>
      </c>
      <c r="B3083" s="131" t="s">
        <v>3892</v>
      </c>
      <c r="C3083" s="132" t="s">
        <v>3893</v>
      </c>
      <c r="D3083" s="131" t="s">
        <v>246</v>
      </c>
      <c r="E3083" s="131" t="s">
        <v>492</v>
      </c>
      <c r="F3083" s="133">
        <v>15.39</v>
      </c>
      <c r="G3083" s="133">
        <v>14.05</v>
      </c>
      <c r="H3083" s="131" t="s">
        <v>493</v>
      </c>
      <c r="I3083" s="134">
        <v>41974</v>
      </c>
    </row>
    <row r="3084" spans="1:10" hidden="1">
      <c r="A3084" s="111" t="e">
        <f>COUNTIF(#REF!,'CPU (2)'!B3084)</f>
        <v>#REF!</v>
      </c>
      <c r="B3084" s="127" t="s">
        <v>3894</v>
      </c>
      <c r="C3084" s="128" t="s">
        <v>3895</v>
      </c>
      <c r="D3084" s="127" t="s">
        <v>246</v>
      </c>
      <c r="E3084" s="127" t="s">
        <v>492</v>
      </c>
      <c r="F3084" s="129">
        <v>8.01</v>
      </c>
      <c r="G3084" s="129">
        <v>7.47</v>
      </c>
      <c r="H3084" s="127" t="s">
        <v>493</v>
      </c>
      <c r="I3084" s="130">
        <v>41974</v>
      </c>
    </row>
    <row r="3085" spans="1:10" hidden="1">
      <c r="A3085" s="111" t="e">
        <f>COUNTIF(#REF!,'CPU (2)'!B3085)</f>
        <v>#REF!</v>
      </c>
      <c r="B3085" s="131" t="s">
        <v>3896</v>
      </c>
      <c r="C3085" s="132" t="s">
        <v>3897</v>
      </c>
      <c r="D3085" s="131" t="s">
        <v>246</v>
      </c>
      <c r="E3085" s="131" t="s">
        <v>492</v>
      </c>
      <c r="F3085" s="133">
        <v>16.28</v>
      </c>
      <c r="G3085" s="133">
        <v>15.05</v>
      </c>
      <c r="H3085" s="131" t="s">
        <v>493</v>
      </c>
      <c r="I3085" s="134">
        <v>41974</v>
      </c>
    </row>
    <row r="3086" spans="1:10" hidden="1">
      <c r="A3086" s="111" t="e">
        <f>COUNTIF(#REF!,'CPU (2)'!B3086)</f>
        <v>#REF!</v>
      </c>
      <c r="B3086" s="127" t="s">
        <v>3898</v>
      </c>
      <c r="C3086" s="128" t="s">
        <v>3899</v>
      </c>
      <c r="D3086" s="127" t="s">
        <v>246</v>
      </c>
      <c r="E3086" s="127" t="s">
        <v>492</v>
      </c>
      <c r="F3086" s="129">
        <v>10.050000000000001</v>
      </c>
      <c r="G3086" s="129">
        <v>9.26</v>
      </c>
      <c r="H3086" s="127" t="s">
        <v>493</v>
      </c>
      <c r="I3086" s="130">
        <v>41974</v>
      </c>
    </row>
    <row r="3087" spans="1:10" hidden="1">
      <c r="A3087" s="111" t="e">
        <f>COUNTIF(#REF!,'CPU (2)'!B3087)</f>
        <v>#REF!</v>
      </c>
      <c r="B3087" s="131" t="s">
        <v>3900</v>
      </c>
      <c r="C3087" s="132" t="s">
        <v>3901</v>
      </c>
      <c r="D3087" s="131" t="s">
        <v>246</v>
      </c>
      <c r="E3087" s="131" t="s">
        <v>492</v>
      </c>
      <c r="F3087" s="133">
        <v>6.46</v>
      </c>
      <c r="G3087" s="133">
        <v>6.01</v>
      </c>
      <c r="H3087" s="131" t="s">
        <v>493</v>
      </c>
      <c r="I3087" s="134">
        <v>41974</v>
      </c>
    </row>
    <row r="3088" spans="1:10" hidden="1">
      <c r="A3088" s="111" t="e">
        <f>COUNTIF(#REF!,'CPU (2)'!B3088)</f>
        <v>#REF!</v>
      </c>
      <c r="B3088" s="127" t="s">
        <v>3902</v>
      </c>
      <c r="C3088" s="128" t="s">
        <v>3903</v>
      </c>
      <c r="D3088" s="127" t="s">
        <v>246</v>
      </c>
      <c r="E3088" s="127" t="s">
        <v>492</v>
      </c>
      <c r="F3088" s="129">
        <v>17.100000000000001</v>
      </c>
      <c r="G3088" s="129">
        <v>16.02</v>
      </c>
      <c r="H3088" s="127" t="s">
        <v>493</v>
      </c>
      <c r="I3088" s="130">
        <v>41974</v>
      </c>
    </row>
    <row r="3089" spans="1:11" hidden="1">
      <c r="A3089" s="111" t="e">
        <f>COUNTIF(#REF!,'CPU (2)'!B3089)</f>
        <v>#REF!</v>
      </c>
      <c r="B3089" s="131" t="s">
        <v>3904</v>
      </c>
      <c r="C3089" s="132" t="s">
        <v>3905</v>
      </c>
      <c r="D3089" s="131" t="s">
        <v>270</v>
      </c>
      <c r="E3089" s="131" t="s">
        <v>492</v>
      </c>
      <c r="F3089" s="133">
        <v>0.37</v>
      </c>
      <c r="G3089" s="133">
        <v>0.36</v>
      </c>
      <c r="H3089" s="131" t="s">
        <v>493</v>
      </c>
      <c r="I3089" s="134">
        <v>41974</v>
      </c>
    </row>
    <row r="3090" spans="1:11" hidden="1">
      <c r="A3090" s="111" t="e">
        <f>COUNTIF(#REF!,'CPU (2)'!B3090)</f>
        <v>#REF!</v>
      </c>
      <c r="B3090" s="127" t="s">
        <v>3906</v>
      </c>
      <c r="C3090" s="128" t="s">
        <v>3907</v>
      </c>
      <c r="D3090" s="127" t="s">
        <v>246</v>
      </c>
      <c r="E3090" s="127" t="s">
        <v>492</v>
      </c>
      <c r="F3090" s="129">
        <v>8.4700000000000006</v>
      </c>
      <c r="G3090" s="129">
        <v>7.79</v>
      </c>
      <c r="H3090" s="127" t="s">
        <v>493</v>
      </c>
      <c r="I3090" s="130">
        <v>41974</v>
      </c>
    </row>
    <row r="3091" spans="1:11" hidden="1">
      <c r="A3091" s="111" t="e">
        <f>COUNTIF(#REF!,'CPU (2)'!B3091)</f>
        <v>#REF!</v>
      </c>
      <c r="B3091" s="131" t="s">
        <v>3908</v>
      </c>
      <c r="C3091" s="132" t="s">
        <v>3909</v>
      </c>
      <c r="D3091" s="131" t="s">
        <v>246</v>
      </c>
      <c r="E3091" s="131" t="s">
        <v>492</v>
      </c>
      <c r="F3091" s="133">
        <v>6.37</v>
      </c>
      <c r="G3091" s="133">
        <v>5.8</v>
      </c>
      <c r="H3091" s="131" t="s">
        <v>493</v>
      </c>
      <c r="I3091" s="134">
        <v>41974</v>
      </c>
    </row>
    <row r="3092" spans="1:11" ht="39.6" hidden="1">
      <c r="A3092" s="111" t="e">
        <f>COUNTIF(#REF!,'CPU (2)'!B3092)</f>
        <v>#REF!</v>
      </c>
      <c r="B3092" s="127" t="s">
        <v>3910</v>
      </c>
      <c r="C3092" s="128" t="s">
        <v>3911</v>
      </c>
      <c r="D3092" s="127" t="s">
        <v>632</v>
      </c>
      <c r="E3092" s="127" t="s">
        <v>207</v>
      </c>
      <c r="F3092" s="129">
        <v>34.520000000000003</v>
      </c>
      <c r="G3092" s="129">
        <v>33.32</v>
      </c>
      <c r="H3092" s="127" t="s">
        <v>493</v>
      </c>
      <c r="I3092" s="130">
        <v>41974</v>
      </c>
    </row>
    <row r="3093" spans="1:11" hidden="1">
      <c r="A3093" s="111" t="e">
        <f>COUNTIF(#REF!,'CPU (2)'!B3093)</f>
        <v>#REF!</v>
      </c>
      <c r="B3093" s="131">
        <v>84123</v>
      </c>
      <c r="C3093" s="132" t="s">
        <v>3912</v>
      </c>
      <c r="D3093" s="131" t="s">
        <v>246</v>
      </c>
      <c r="E3093" s="131" t="s">
        <v>492</v>
      </c>
      <c r="F3093" s="133">
        <v>4.3899999999999997</v>
      </c>
      <c r="G3093" s="133">
        <v>3.96</v>
      </c>
      <c r="H3093" s="131" t="s">
        <v>493</v>
      </c>
      <c r="I3093" s="134">
        <v>41974</v>
      </c>
    </row>
    <row r="3094" spans="1:11" hidden="1">
      <c r="A3094" s="111" t="e">
        <f>COUNTIF(#REF!,'CPU (2)'!B3094)</f>
        <v>#REF!</v>
      </c>
      <c r="B3094" s="127">
        <v>68051</v>
      </c>
      <c r="C3094" s="128" t="s">
        <v>3913</v>
      </c>
      <c r="D3094" s="127" t="s">
        <v>516</v>
      </c>
      <c r="E3094" s="127" t="s">
        <v>207</v>
      </c>
      <c r="F3094" s="129">
        <v>4.3899999999999997</v>
      </c>
      <c r="G3094" s="129">
        <v>3.96</v>
      </c>
      <c r="H3094" s="127" t="s">
        <v>493</v>
      </c>
      <c r="I3094" s="130">
        <v>41974</v>
      </c>
    </row>
    <row r="3095" spans="1:11" ht="26.4" hidden="1">
      <c r="A3095" s="111" t="e">
        <f>COUNTIF(#REF!,'CPU (2)'!B3095)</f>
        <v>#REF!</v>
      </c>
      <c r="B3095" s="131" t="s">
        <v>3914</v>
      </c>
      <c r="C3095" s="132" t="s">
        <v>3915</v>
      </c>
      <c r="D3095" s="131" t="s">
        <v>516</v>
      </c>
      <c r="E3095" s="131" t="s">
        <v>492</v>
      </c>
      <c r="F3095" s="133">
        <v>6.51</v>
      </c>
      <c r="G3095" s="133">
        <v>6.16</v>
      </c>
      <c r="H3095" s="131" t="s">
        <v>493</v>
      </c>
      <c r="I3095" s="134">
        <v>41974</v>
      </c>
    </row>
    <row r="3096" spans="1:11" ht="26.4" hidden="1">
      <c r="A3096" s="111" t="e">
        <f>COUNTIF(#REF!,'CPU (2)'!B3096)</f>
        <v>#REF!</v>
      </c>
      <c r="B3096" s="127" t="s">
        <v>3916</v>
      </c>
      <c r="C3096" s="128" t="s">
        <v>3917</v>
      </c>
      <c r="D3096" s="127" t="s">
        <v>516</v>
      </c>
      <c r="E3096" s="127" t="s">
        <v>492</v>
      </c>
      <c r="F3096" s="129">
        <v>3.2</v>
      </c>
      <c r="G3096" s="129">
        <v>2.93</v>
      </c>
      <c r="H3096" s="127" t="s">
        <v>493</v>
      </c>
      <c r="I3096" s="130">
        <v>41974</v>
      </c>
    </row>
    <row r="3097" spans="1:11" ht="26.4" hidden="1">
      <c r="A3097" s="111" t="e">
        <f>COUNTIF(#REF!,'CPU (2)'!B3097)</f>
        <v>#REF!</v>
      </c>
      <c r="B3097" s="131" t="s">
        <v>3918</v>
      </c>
      <c r="C3097" s="132" t="s">
        <v>3919</v>
      </c>
      <c r="D3097" s="131" t="s">
        <v>516</v>
      </c>
      <c r="E3097" s="131" t="s">
        <v>492</v>
      </c>
      <c r="F3097" s="133">
        <v>3.76</v>
      </c>
      <c r="G3097" s="133">
        <v>3.49</v>
      </c>
      <c r="H3097" s="131" t="s">
        <v>493</v>
      </c>
      <c r="I3097" s="134">
        <v>41974</v>
      </c>
    </row>
    <row r="3098" spans="1:11" ht="26.4" hidden="1">
      <c r="A3098" s="111" t="e">
        <f>COUNTIF(#REF!,'CPU (2)'!B3098)</f>
        <v>#REF!</v>
      </c>
      <c r="B3098" s="127" t="s">
        <v>3920</v>
      </c>
      <c r="C3098" s="128" t="s">
        <v>3921</v>
      </c>
      <c r="D3098" s="127" t="s">
        <v>516</v>
      </c>
      <c r="E3098" s="127" t="s">
        <v>492</v>
      </c>
      <c r="F3098" s="129">
        <v>5.36</v>
      </c>
      <c r="G3098" s="129">
        <v>5.09</v>
      </c>
      <c r="H3098" s="127" t="s">
        <v>493</v>
      </c>
      <c r="I3098" s="130">
        <v>41974</v>
      </c>
    </row>
    <row r="3099" spans="1:11">
      <c r="B3099" s="127"/>
      <c r="C3099" s="128"/>
      <c r="D3099" s="127"/>
      <c r="E3099" s="127"/>
      <c r="F3099" s="129"/>
      <c r="G3099" s="129"/>
      <c r="H3099" s="127"/>
      <c r="I3099" s="130"/>
    </row>
    <row r="3100" spans="1:11" ht="26.4">
      <c r="A3100" s="111" t="e">
        <f>COUNTIF(#REF!,'CPU (2)'!B3100)</f>
        <v>#REF!</v>
      </c>
      <c r="B3100" s="201">
        <v>73686</v>
      </c>
      <c r="C3100" s="202" t="s">
        <v>515</v>
      </c>
      <c r="D3100" s="201" t="s">
        <v>516</v>
      </c>
      <c r="E3100" s="201" t="s">
        <v>492</v>
      </c>
      <c r="F3100" s="203">
        <v>20.34</v>
      </c>
      <c r="G3100" s="203">
        <v>18.46</v>
      </c>
      <c r="H3100" s="201" t="s">
        <v>493</v>
      </c>
      <c r="I3100" s="204">
        <v>41974</v>
      </c>
      <c r="J3100" s="205">
        <f>SUM(J3102:J3111)</f>
        <v>18.459567000000003</v>
      </c>
      <c r="K3100" s="164">
        <f>J3100-G3100</f>
        <v>-4.3299999999746319E-4</v>
      </c>
    </row>
    <row r="3101" spans="1:11" s="3" customFormat="1" ht="26.4">
      <c r="A3101" s="111"/>
      <c r="B3101" s="113" t="s">
        <v>268</v>
      </c>
      <c r="C3101" s="113" t="s">
        <v>5</v>
      </c>
      <c r="D3101" s="113" t="s">
        <v>223</v>
      </c>
      <c r="E3101" s="113" t="s">
        <v>266</v>
      </c>
      <c r="F3101" s="113" t="s">
        <v>494</v>
      </c>
      <c r="G3101" s="113" t="s">
        <v>495</v>
      </c>
      <c r="H3101" s="113" t="s">
        <v>496</v>
      </c>
      <c r="I3101" s="113" t="s">
        <v>497</v>
      </c>
      <c r="J3101" s="113" t="s">
        <v>498</v>
      </c>
    </row>
    <row r="3102" spans="1:11">
      <c r="B3102" s="145">
        <v>88253</v>
      </c>
      <c r="C3102" s="196" t="str">
        <f>VLOOKUP(B3102,SERVIÇOS_SINAPI_12_14!$A$2:$H$5049,2,0)</f>
        <v>AUXILIAR DE TOPÓGRAFO COM ENCARGOS COMPLEMENTARES</v>
      </c>
      <c r="D3102" s="188" t="s">
        <v>246</v>
      </c>
      <c r="E3102" s="189" t="str">
        <f>VLOOKUP(B3102,SERVIÇOS_SINAPI_12_14!$A$2:$H$5049,4,0)</f>
        <v>H</v>
      </c>
      <c r="F3102" s="194">
        <v>19.86</v>
      </c>
      <c r="G3102" s="194">
        <f>VLOOKUP(B3102,SERVIÇOS_SINAPI_12_14!$A$2:$H$5049,6,0)</f>
        <v>17.690000000000001</v>
      </c>
      <c r="H3102" s="189">
        <v>0.6</v>
      </c>
      <c r="I3102" s="194">
        <v>11.92</v>
      </c>
      <c r="J3102" s="194">
        <f t="shared" ref="J3102:J3111" si="54">H3102*G3102</f>
        <v>10.614000000000001</v>
      </c>
    </row>
    <row r="3103" spans="1:11">
      <c r="B3103" s="145">
        <v>88262</v>
      </c>
      <c r="C3103" s="196" t="str">
        <f>VLOOKUP(B3103,SERVIÇOS_SINAPI_12_14!$A$2:$H$5049,2,0)</f>
        <v>CARPINTEIRO DE FORMAS COM ENCARGOS COMPLEMENTARES</v>
      </c>
      <c r="D3103" s="188" t="s">
        <v>246</v>
      </c>
      <c r="E3103" s="189" t="str">
        <f>VLOOKUP(B3103,SERVIÇOS_SINAPI_12_14!$A$2:$H$5049,4,0)</f>
        <v>H</v>
      </c>
      <c r="F3103" s="194">
        <v>15.32</v>
      </c>
      <c r="G3103" s="194">
        <f>VLOOKUP(B3103,SERVIÇOS_SINAPI_12_14!$A$2:$H$5049,6,0)</f>
        <v>13.77</v>
      </c>
      <c r="H3103" s="189">
        <v>0.13</v>
      </c>
      <c r="I3103" s="194">
        <v>1.99</v>
      </c>
      <c r="J3103" s="194">
        <f t="shared" si="54"/>
        <v>1.7901</v>
      </c>
    </row>
    <row r="3104" spans="1:11">
      <c r="B3104" s="145">
        <v>88288</v>
      </c>
      <c r="C3104" s="196" t="str">
        <f>VLOOKUP(B3104,SERVIÇOS_SINAPI_12_14!$A$2:$H$5049,2,0)</f>
        <v>NIVELADOR COM ENCARGOS COMPLEMENTARES</v>
      </c>
      <c r="D3104" s="188" t="s">
        <v>246</v>
      </c>
      <c r="E3104" s="189" t="str">
        <f>VLOOKUP(B3104,SERVIÇOS_SINAPI_12_14!$A$2:$H$5049,4,0)</f>
        <v>H</v>
      </c>
      <c r="F3104" s="194">
        <v>21.15</v>
      </c>
      <c r="G3104" s="194">
        <f>VLOOKUP(B3104,SERVIÇOS_SINAPI_12_14!$A$2:$H$5049,6,0)</f>
        <v>18.809999999999999</v>
      </c>
      <c r="H3104" s="189">
        <v>0.1</v>
      </c>
      <c r="I3104" s="194">
        <v>2.11</v>
      </c>
      <c r="J3104" s="194">
        <f t="shared" si="54"/>
        <v>1.881</v>
      </c>
    </row>
    <row r="3105" spans="1:10">
      <c r="B3105" s="145">
        <v>88316</v>
      </c>
      <c r="C3105" s="196" t="str">
        <f>VLOOKUP(B3105,SERVIÇOS_SINAPI_12_14!$A$2:$H$5049,2,0)</f>
        <v>SERVENTE COM ENCARGOS COMPLEMENTARES</v>
      </c>
      <c r="D3105" s="188" t="s">
        <v>246</v>
      </c>
      <c r="E3105" s="189" t="str">
        <f>VLOOKUP(B3105,SERVIÇOS_SINAPI_12_14!$A$2:$H$5049,4,0)</f>
        <v>H</v>
      </c>
      <c r="F3105" s="194">
        <v>12.14</v>
      </c>
      <c r="G3105" s="194">
        <f>VLOOKUP(B3105,SERVIÇOS_SINAPI_12_14!$A$2:$H$5049,6,0)</f>
        <v>11.02</v>
      </c>
      <c r="H3105" s="189">
        <v>0.13</v>
      </c>
      <c r="I3105" s="194">
        <v>1.58</v>
      </c>
      <c r="J3105" s="194">
        <f t="shared" si="54"/>
        <v>1.4326000000000001</v>
      </c>
    </row>
    <row r="3106" spans="1:10">
      <c r="B3106" s="145">
        <v>344</v>
      </c>
      <c r="C3106" s="183" t="str">
        <f>VLOOKUP(B3106,INSUMOS_SINAPI_12_14!$A$2:$H$5049,2,0)</f>
        <v>ARAME GALVANIZADO 16 BWG, 1,65MM (0,0166 KG/M)</v>
      </c>
      <c r="D3106" s="140" t="s">
        <v>235</v>
      </c>
      <c r="E3106" s="121" t="str">
        <f>VLOOKUP(B3106,INSUMOS_SINAPI_12_14!$A$2:$H$5049,4,0)</f>
        <v>KG</v>
      </c>
      <c r="F3106" s="115">
        <v>7.75</v>
      </c>
      <c r="G3106" s="180">
        <f>VLOOKUP(B3106,INSUMOS_SINAPI_12_14!$A$2:$H$5049,6,0)</f>
        <v>7.75</v>
      </c>
      <c r="H3106" s="113">
        <v>0.02</v>
      </c>
      <c r="I3106" s="115">
        <v>0.16</v>
      </c>
      <c r="J3106" s="180">
        <f t="shared" si="54"/>
        <v>0.155</v>
      </c>
    </row>
    <row r="3107" spans="1:10" ht="26.4">
      <c r="B3107" s="145">
        <v>4433</v>
      </c>
      <c r="C3107" s="183" t="str">
        <f>VLOOKUP(B3107,INSUMOS_SINAPI_12_14!$A$2:$H$5049,2,0)</f>
        <v>PECA DE MADEIRA DE LEI *7,5 X 7,5* CM, NÃO APARELHADA, (P/TELHADO, ESTRUTURAS PERMANENTES)</v>
      </c>
      <c r="D3107" s="140" t="s">
        <v>235</v>
      </c>
      <c r="E3107" s="121" t="str">
        <f>VLOOKUP(B3107,INSUMOS_SINAPI_12_14!$A$2:$H$5049,4,0)</f>
        <v>M</v>
      </c>
      <c r="F3107" s="115">
        <v>7.49</v>
      </c>
      <c r="G3107" s="180">
        <f>VLOOKUP(B3107,INSUMOS_SINAPI_12_14!$A$2:$H$5049,6,0)</f>
        <v>7.49</v>
      </c>
      <c r="H3107" s="113">
        <v>0.04</v>
      </c>
      <c r="I3107" s="115">
        <v>0.3</v>
      </c>
      <c r="J3107" s="180">
        <f t="shared" si="54"/>
        <v>0.29960000000000003</v>
      </c>
    </row>
    <row r="3108" spans="1:10">
      <c r="B3108" s="145">
        <v>5074</v>
      </c>
      <c r="C3108" s="183" t="str">
        <f>VLOOKUP(B3108,INSUMOS_SINAPI_12_14!$A$2:$H$5049,2,0)</f>
        <v>PREGO POLIDO COM CABECA 1 1/2" X 13"</v>
      </c>
      <c r="D3108" s="140" t="s">
        <v>235</v>
      </c>
      <c r="E3108" s="121" t="str">
        <f>VLOOKUP(B3108,INSUMOS_SINAPI_12_14!$A$2:$H$5049,4,0)</f>
        <v>KG</v>
      </c>
      <c r="F3108" s="115">
        <v>9.1</v>
      </c>
      <c r="G3108" s="180">
        <f>VLOOKUP(B3108,INSUMOS_SINAPI_12_14!$A$2:$H$5049,6,0)</f>
        <v>9.1</v>
      </c>
      <c r="H3108" s="113">
        <v>1.2E-2</v>
      </c>
      <c r="I3108" s="115">
        <v>0.11</v>
      </c>
      <c r="J3108" s="180">
        <f t="shared" si="54"/>
        <v>0.10919999999999999</v>
      </c>
    </row>
    <row r="3109" spans="1:10">
      <c r="B3109" s="145">
        <v>6189</v>
      </c>
      <c r="C3109" s="183" t="str">
        <f>VLOOKUP(B3109,INSUMOS_SINAPI_12_14!$A$2:$H$5049,2,0)</f>
        <v>TABUA MADEIRA 2A QUALIDADE 2,5 X 30,0CM (1 X 12") NAO APARELHADA</v>
      </c>
      <c r="D3109" s="140" t="s">
        <v>235</v>
      </c>
      <c r="E3109" s="121" t="str">
        <f>VLOOKUP(B3109,INSUMOS_SINAPI_12_14!$A$2:$H$5049,4,0)</f>
        <v>M</v>
      </c>
      <c r="F3109" s="115">
        <v>6.39</v>
      </c>
      <c r="G3109" s="180">
        <f>VLOOKUP(B3109,INSUMOS_SINAPI_12_14!$A$2:$H$5049,6,0)</f>
        <v>6.39</v>
      </c>
      <c r="H3109" s="113">
        <v>0.2853</v>
      </c>
      <c r="I3109" s="115">
        <v>1.82</v>
      </c>
      <c r="J3109" s="180">
        <f t="shared" si="54"/>
        <v>1.823067</v>
      </c>
    </row>
    <row r="3110" spans="1:10">
      <c r="B3110" s="145">
        <v>7247</v>
      </c>
      <c r="C3110" s="183" t="str">
        <f>VLOOKUP(B3110,INSUMOS_SINAPI_12_14!$A$2:$H$5049,2,0)</f>
        <v>TEODOLITO COM PRECISAO DE + / - 6 SEGUNDOS, INCLUSIVE TRIPE (LOCACAO)</v>
      </c>
      <c r="D3110" s="140" t="s">
        <v>250</v>
      </c>
      <c r="E3110" s="121" t="str">
        <f>VLOOKUP(B3110,INSUMOS_SINAPI_12_14!$A$2:$H$5049,4,0)</f>
        <v>H</v>
      </c>
      <c r="F3110" s="115">
        <v>2.25</v>
      </c>
      <c r="G3110" s="180">
        <f>VLOOKUP(B3110,INSUMOS_SINAPI_12_14!$A$2:$H$5049,6,0)</f>
        <v>2.25</v>
      </c>
      <c r="H3110" s="113">
        <v>0.1</v>
      </c>
      <c r="I3110" s="115">
        <v>0.23</v>
      </c>
      <c r="J3110" s="180">
        <f t="shared" si="54"/>
        <v>0.22500000000000001</v>
      </c>
    </row>
    <row r="3111" spans="1:10">
      <c r="B3111" s="145">
        <v>7252</v>
      </c>
      <c r="C3111" s="183" t="str">
        <f>VLOOKUP(B3111,INSUMOS_SINAPI_12_14!$A$2:$H$5049,2,0)</f>
        <v>NIVEL OTICO C/ PRECISAO +/- 0,7MM TIPO WILD NA-2 OU EQUIV</v>
      </c>
      <c r="D3111" s="140" t="s">
        <v>235</v>
      </c>
      <c r="E3111" s="121" t="str">
        <f>VLOOKUP(B3111,INSUMOS_SINAPI_12_14!$A$2:$H$5049,4,0)</f>
        <v>H</v>
      </c>
      <c r="F3111" s="115">
        <v>1.3</v>
      </c>
      <c r="G3111" s="180">
        <f>VLOOKUP(B3111,INSUMOS_SINAPI_12_14!$A$2:$H$5049,6,0)</f>
        <v>1.3</v>
      </c>
      <c r="H3111" s="113">
        <v>0.1</v>
      </c>
      <c r="I3111" s="115">
        <v>0.13</v>
      </c>
      <c r="J3111" s="180">
        <f t="shared" si="54"/>
        <v>0.13</v>
      </c>
    </row>
    <row r="3112" spans="1:10">
      <c r="B3112"/>
      <c r="C3112"/>
      <c r="D3112"/>
      <c r="E3112"/>
      <c r="F3112"/>
      <c r="G3112"/>
      <c r="H3112"/>
      <c r="I3112" s="134"/>
    </row>
    <row r="3113" spans="1:10">
      <c r="B3113"/>
      <c r="C3113"/>
      <c r="D3113"/>
      <c r="E3113"/>
      <c r="F3113"/>
      <c r="G3113"/>
      <c r="H3113"/>
      <c r="I3113" s="134"/>
    </row>
    <row r="3114" spans="1:10" hidden="1">
      <c r="A3114" s="111" t="e">
        <f>COUNTIF(#REF!,'CPU (2)'!B3114)</f>
        <v>#REF!</v>
      </c>
      <c r="B3114" t="s">
        <v>3922</v>
      </c>
      <c r="C3114" t="s">
        <v>3923</v>
      </c>
      <c r="D3114" t="s">
        <v>507</v>
      </c>
      <c r="E3114" t="s">
        <v>3924</v>
      </c>
      <c r="F3114">
        <v>16.07</v>
      </c>
      <c r="G3114">
        <v>15.51</v>
      </c>
      <c r="H3114" t="s">
        <v>493</v>
      </c>
      <c r="I3114" s="130">
        <v>41974</v>
      </c>
    </row>
    <row r="3115" spans="1:10" hidden="1">
      <c r="A3115" s="111" t="e">
        <f>COUNTIF(#REF!,'CPU (2)'!B3115)</f>
        <v>#REF!</v>
      </c>
      <c r="B3115">
        <v>79895</v>
      </c>
      <c r="C3115" t="s">
        <v>3925</v>
      </c>
      <c r="D3115" t="s">
        <v>632</v>
      </c>
      <c r="E3115" t="s">
        <v>231</v>
      </c>
      <c r="F3115">
        <v>14.4</v>
      </c>
      <c r="G3115">
        <v>14.39</v>
      </c>
      <c r="H3115" t="s">
        <v>493</v>
      </c>
      <c r="I3115" s="134">
        <v>41974</v>
      </c>
    </row>
    <row r="3116" spans="1:10" hidden="1">
      <c r="A3116" s="111" t="e">
        <f>COUNTIF(#REF!,'CPU (2)'!B3116)</f>
        <v>#REF!</v>
      </c>
      <c r="B3116">
        <v>85323</v>
      </c>
      <c r="C3116" t="s">
        <v>3926</v>
      </c>
      <c r="D3116" t="s">
        <v>516</v>
      </c>
      <c r="E3116" t="s">
        <v>207</v>
      </c>
      <c r="F3116">
        <v>1.94</v>
      </c>
      <c r="G3116">
        <v>1.71</v>
      </c>
      <c r="H3116" t="s">
        <v>493</v>
      </c>
      <c r="I3116" s="130">
        <v>41974</v>
      </c>
    </row>
    <row r="3117" spans="1:10" hidden="1">
      <c r="A3117" s="111" t="e">
        <f>COUNTIF(#REF!,'CPU (2)'!B3117)</f>
        <v>#REF!</v>
      </c>
      <c r="B3117">
        <v>73618</v>
      </c>
      <c r="C3117" t="s">
        <v>3927</v>
      </c>
      <c r="D3117" t="s">
        <v>246</v>
      </c>
      <c r="E3117" t="s">
        <v>492</v>
      </c>
      <c r="F3117">
        <v>6.4</v>
      </c>
      <c r="G3117">
        <v>6.05</v>
      </c>
      <c r="H3117" t="s">
        <v>493</v>
      </c>
      <c r="I3117" s="134">
        <v>41974</v>
      </c>
    </row>
    <row r="3118" spans="1:10" hidden="1">
      <c r="A3118" s="111" t="e">
        <f>COUNTIF(#REF!,'CPU (2)'!B3118)</f>
        <v>#REF!</v>
      </c>
      <c r="B3118">
        <v>73679</v>
      </c>
      <c r="C3118" t="s">
        <v>3928</v>
      </c>
      <c r="D3118" t="s">
        <v>516</v>
      </c>
      <c r="E3118" t="s">
        <v>207</v>
      </c>
      <c r="F3118">
        <v>0.89</v>
      </c>
      <c r="G3118">
        <v>0.86</v>
      </c>
      <c r="H3118" t="s">
        <v>493</v>
      </c>
      <c r="I3118" s="130">
        <v>41974</v>
      </c>
    </row>
    <row r="3119" spans="1:10" hidden="1">
      <c r="A3119" s="111" t="e">
        <f>COUNTIF(#REF!,'CPU (2)'!B3119)</f>
        <v>#REF!</v>
      </c>
      <c r="B3119">
        <v>73558</v>
      </c>
      <c r="C3119" t="s">
        <v>3929</v>
      </c>
      <c r="D3119" t="s">
        <v>248</v>
      </c>
      <c r="E3119" t="s">
        <v>231</v>
      </c>
      <c r="F3119">
        <v>5.53</v>
      </c>
      <c r="G3119">
        <v>5.52</v>
      </c>
      <c r="H3119" t="s">
        <v>493</v>
      </c>
      <c r="I3119" s="134">
        <v>41974</v>
      </c>
    </row>
    <row r="3120" spans="1:10">
      <c r="B3120"/>
      <c r="C3120"/>
      <c r="D3120"/>
      <c r="E3120"/>
      <c r="F3120"/>
      <c r="G3120"/>
      <c r="H3120"/>
      <c r="I3120" s="134"/>
    </row>
    <row r="3121" spans="1:11">
      <c r="A3121" s="111" t="e">
        <f>COUNTIF(#REF!,'CPU (2)'!B3121)</f>
        <v>#REF!</v>
      </c>
      <c r="B3121" s="148">
        <v>73610</v>
      </c>
      <c r="C3121" s="149" t="s">
        <v>634</v>
      </c>
      <c r="D3121" s="148" t="s">
        <v>516</v>
      </c>
      <c r="E3121" s="148" t="s">
        <v>207</v>
      </c>
      <c r="F3121" s="150">
        <v>0.89</v>
      </c>
      <c r="G3121" s="150">
        <v>0.8</v>
      </c>
      <c r="H3121" s="148" t="s">
        <v>493</v>
      </c>
      <c r="I3121" s="151">
        <v>41974</v>
      </c>
      <c r="J3121" s="163">
        <f>SUM(J3123:J3124)</f>
        <v>0.80433300000000019</v>
      </c>
      <c r="K3121" s="164">
        <f>J3121-G3121</f>
        <v>4.3330000000001423E-3</v>
      </c>
    </row>
    <row r="3122" spans="1:11" s="3" customFormat="1" ht="28.5" customHeight="1">
      <c r="A3122" s="111"/>
      <c r="B3122" s="113" t="s">
        <v>268</v>
      </c>
      <c r="C3122" s="113" t="s">
        <v>5</v>
      </c>
      <c r="D3122" s="113" t="s">
        <v>223</v>
      </c>
      <c r="E3122" s="113" t="s">
        <v>266</v>
      </c>
      <c r="F3122" s="113" t="s">
        <v>494</v>
      </c>
      <c r="G3122" s="113" t="s">
        <v>495</v>
      </c>
      <c r="H3122" s="113" t="s">
        <v>496</v>
      </c>
      <c r="I3122" s="113" t="s">
        <v>497</v>
      </c>
      <c r="J3122" s="113" t="s">
        <v>498</v>
      </c>
    </row>
    <row r="3123" spans="1:11">
      <c r="B3123" s="145">
        <v>88253</v>
      </c>
      <c r="C3123" s="196" t="str">
        <f>VLOOKUP(B3123,SERVIÇOS_SINAPI_12_14!$A$2:$H$5049,2,0)</f>
        <v>AUXILIAR DE TOPÓGRAFO COM ENCARGOS COMPLEMENTARES</v>
      </c>
      <c r="D3123" s="189" t="s">
        <v>246</v>
      </c>
      <c r="E3123" s="189" t="str">
        <f>VLOOKUP(B3123,SERVIÇOS_SINAPI_12_14!$A$2:$H$5049,4,0)</f>
        <v>H</v>
      </c>
      <c r="F3123" s="194">
        <v>19.86</v>
      </c>
      <c r="G3123" s="194">
        <f>VLOOKUP(B3123,SERVIÇOS_SINAPI_12_14!$A$2:$H$5049,6,0)</f>
        <v>17.690000000000001</v>
      </c>
      <c r="H3123" s="207">
        <v>3.5700000000000003E-2</v>
      </c>
      <c r="I3123" s="194">
        <v>0.71</v>
      </c>
      <c r="J3123" s="194">
        <f t="shared" ref="J3123:J3124" si="55">H3123*G3123</f>
        <v>0.63153300000000012</v>
      </c>
    </row>
    <row r="3124" spans="1:11" ht="26.4">
      <c r="B3124" s="145">
        <v>1158</v>
      </c>
      <c r="C3124" s="183" t="str">
        <f>VLOOKUP(B3124,INSUMOS_SINAPI_12_14!$A$2:$H$5049,2,0)</f>
        <v>CAMINHONETE DE CARGA ATE 1,2 T C/ MOTOR DIESEL TIPO GM D-10 OU EQUIV (INCL MANUT/OPERACAO)</v>
      </c>
      <c r="D3124" s="113" t="s">
        <v>250</v>
      </c>
      <c r="E3124" s="121" t="str">
        <f>VLOOKUP(B3124,INSUMOS_SINAPI_12_14!$A$2:$H$5049,4,0)</f>
        <v>H</v>
      </c>
      <c r="F3124" s="115">
        <v>43.2</v>
      </c>
      <c r="G3124" s="180">
        <f>VLOOKUP(B3124,INSUMOS_SINAPI_12_14!$A$2:$H$5049,6,0)</f>
        <v>43.2</v>
      </c>
      <c r="H3124" s="113">
        <v>4.0000000000000001E-3</v>
      </c>
      <c r="I3124" s="115">
        <v>0.17</v>
      </c>
      <c r="J3124" s="180">
        <f t="shared" si="55"/>
        <v>0.17280000000000001</v>
      </c>
    </row>
    <row r="3125" spans="1:11">
      <c r="B3125" s="127"/>
      <c r="C3125" s="128"/>
      <c r="D3125" s="127"/>
      <c r="E3125" s="127"/>
      <c r="F3125" s="129"/>
      <c r="G3125" s="129"/>
      <c r="H3125" s="127"/>
      <c r="I3125" s="130"/>
    </row>
    <row r="3126" spans="1:11">
      <c r="B3126" s="127"/>
      <c r="C3126" s="128"/>
      <c r="D3126" s="127"/>
      <c r="E3126" s="127"/>
      <c r="F3126" s="129"/>
      <c r="G3126" s="129"/>
      <c r="H3126" s="127"/>
      <c r="I3126" s="130"/>
    </row>
    <row r="3127" spans="1:11" ht="39.6" hidden="1">
      <c r="A3127" s="111" t="e">
        <f>COUNTIF(#REF!,'CPU (2)'!B3127)</f>
        <v>#REF!</v>
      </c>
      <c r="B3127" s="131">
        <v>83476</v>
      </c>
      <c r="C3127" s="132" t="s">
        <v>3930</v>
      </c>
      <c r="D3127" s="131" t="s">
        <v>273</v>
      </c>
      <c r="E3127" s="131" t="s">
        <v>6</v>
      </c>
      <c r="F3127" s="133">
        <v>112.38</v>
      </c>
      <c r="G3127" s="133">
        <v>111.05</v>
      </c>
      <c r="H3127" s="131" t="s">
        <v>493</v>
      </c>
      <c r="I3127" s="134">
        <v>41974</v>
      </c>
    </row>
    <row r="3128" spans="1:11" ht="39.6" hidden="1">
      <c r="A3128" s="111" t="e">
        <f>COUNTIF(#REF!,'CPU (2)'!B3128)</f>
        <v>#REF!</v>
      </c>
      <c r="B3128" s="127">
        <v>83477</v>
      </c>
      <c r="C3128" s="128" t="s">
        <v>3931</v>
      </c>
      <c r="D3128" s="127" t="s">
        <v>273</v>
      </c>
      <c r="E3128" s="127" t="s">
        <v>6</v>
      </c>
      <c r="F3128" s="129">
        <v>140.74</v>
      </c>
      <c r="G3128" s="129">
        <v>139.41</v>
      </c>
      <c r="H3128" s="127" t="s">
        <v>493</v>
      </c>
      <c r="I3128" s="130">
        <v>41974</v>
      </c>
    </row>
    <row r="3129" spans="1:11" ht="39.6" hidden="1">
      <c r="A3129" s="111" t="e">
        <f>COUNTIF(#REF!,'CPU (2)'!B3129)</f>
        <v>#REF!</v>
      </c>
      <c r="B3129" s="131" t="s">
        <v>3932</v>
      </c>
      <c r="C3129" s="132" t="s">
        <v>3933</v>
      </c>
      <c r="D3129" s="131" t="s">
        <v>273</v>
      </c>
      <c r="E3129" s="131" t="s">
        <v>6</v>
      </c>
      <c r="F3129" s="133">
        <v>118</v>
      </c>
      <c r="G3129" s="133">
        <v>112.67</v>
      </c>
      <c r="H3129" s="131" t="s">
        <v>493</v>
      </c>
      <c r="I3129" s="134">
        <v>41974</v>
      </c>
    </row>
    <row r="3130" spans="1:11" ht="39.6" hidden="1">
      <c r="A3130" s="111" t="e">
        <f>COUNTIF(#REF!,'CPU (2)'!B3130)</f>
        <v>#REF!</v>
      </c>
      <c r="B3130" s="127">
        <v>83479</v>
      </c>
      <c r="C3130" s="128" t="s">
        <v>3934</v>
      </c>
      <c r="D3130" s="127" t="s">
        <v>273</v>
      </c>
      <c r="E3130" s="127" t="s">
        <v>6</v>
      </c>
      <c r="F3130" s="129">
        <v>151.08000000000001</v>
      </c>
      <c r="G3130" s="129">
        <v>148.91999999999999</v>
      </c>
      <c r="H3130" s="127" t="s">
        <v>493</v>
      </c>
      <c r="I3130" s="130">
        <v>41974</v>
      </c>
    </row>
    <row r="3131" spans="1:11" ht="39.6" hidden="1">
      <c r="A3131" s="111" t="e">
        <f>COUNTIF(#REF!,'CPU (2)'!B3131)</f>
        <v>#REF!</v>
      </c>
      <c r="B3131" s="131">
        <v>83478</v>
      </c>
      <c r="C3131" s="132" t="s">
        <v>3935</v>
      </c>
      <c r="D3131" s="131" t="s">
        <v>273</v>
      </c>
      <c r="E3131" s="131" t="s">
        <v>6</v>
      </c>
      <c r="F3131" s="133">
        <v>229.99</v>
      </c>
      <c r="G3131" s="133">
        <v>225.98</v>
      </c>
      <c r="H3131" s="131" t="s">
        <v>493</v>
      </c>
      <c r="I3131" s="134">
        <v>41974</v>
      </c>
    </row>
    <row r="3132" spans="1:11" ht="39.6" hidden="1">
      <c r="A3132" s="111" t="e">
        <f>COUNTIF(#REF!,'CPU (2)'!B3132)</f>
        <v>#REF!</v>
      </c>
      <c r="B3132" s="127">
        <v>83475</v>
      </c>
      <c r="C3132" s="128" t="s">
        <v>3936</v>
      </c>
      <c r="D3132" s="127" t="s">
        <v>273</v>
      </c>
      <c r="E3132" s="127" t="s">
        <v>6</v>
      </c>
      <c r="F3132" s="129">
        <v>316.87</v>
      </c>
      <c r="G3132" s="129">
        <v>314.69</v>
      </c>
      <c r="H3132" s="127" t="s">
        <v>493</v>
      </c>
      <c r="I3132" s="130">
        <v>41974</v>
      </c>
    </row>
    <row r="3133" spans="1:11" ht="39.6" hidden="1">
      <c r="A3133" s="111" t="e">
        <f>COUNTIF(#REF!,'CPU (2)'!B3133)</f>
        <v>#REF!</v>
      </c>
      <c r="B3133" s="131" t="s">
        <v>3937</v>
      </c>
      <c r="C3133" s="132" t="s">
        <v>3938</v>
      </c>
      <c r="D3133" s="131" t="s">
        <v>273</v>
      </c>
      <c r="E3133" s="131" t="s">
        <v>6</v>
      </c>
      <c r="F3133" s="133">
        <v>47.29</v>
      </c>
      <c r="G3133" s="133">
        <v>45.12</v>
      </c>
      <c r="H3133" s="131" t="s">
        <v>493</v>
      </c>
      <c r="I3133" s="134">
        <v>41974</v>
      </c>
    </row>
    <row r="3134" spans="1:11" ht="39.6" hidden="1">
      <c r="A3134" s="111" t="e">
        <f>COUNTIF(#REF!,'CPU (2)'!B3134)</f>
        <v>#REF!</v>
      </c>
      <c r="B3134" s="127" t="s">
        <v>3939</v>
      </c>
      <c r="C3134" s="128" t="s">
        <v>3940</v>
      </c>
      <c r="D3134" s="127" t="s">
        <v>273</v>
      </c>
      <c r="E3134" s="127" t="s">
        <v>6</v>
      </c>
      <c r="F3134" s="129">
        <v>47.06</v>
      </c>
      <c r="G3134" s="129">
        <v>44.9</v>
      </c>
      <c r="H3134" s="127" t="s">
        <v>493</v>
      </c>
      <c r="I3134" s="130">
        <v>41974</v>
      </c>
    </row>
    <row r="3135" spans="1:11" ht="39.6" hidden="1">
      <c r="A3135" s="111" t="e">
        <f>COUNTIF(#REF!,'CPU (2)'!B3135)</f>
        <v>#REF!</v>
      </c>
      <c r="B3135" s="131" t="s">
        <v>3941</v>
      </c>
      <c r="C3135" s="132" t="s">
        <v>3942</v>
      </c>
      <c r="D3135" s="131" t="s">
        <v>273</v>
      </c>
      <c r="E3135" s="131" t="s">
        <v>6</v>
      </c>
      <c r="F3135" s="133">
        <v>53.79</v>
      </c>
      <c r="G3135" s="133">
        <v>52.45</v>
      </c>
      <c r="H3135" s="131" t="s">
        <v>493</v>
      </c>
      <c r="I3135" s="134">
        <v>41974</v>
      </c>
    </row>
    <row r="3136" spans="1:11" ht="39.6" hidden="1">
      <c r="A3136" s="111" t="e">
        <f>COUNTIF(#REF!,'CPU (2)'!B3136)</f>
        <v>#REF!</v>
      </c>
      <c r="B3136" s="127" t="s">
        <v>3943</v>
      </c>
      <c r="C3136" s="128" t="s">
        <v>3944</v>
      </c>
      <c r="D3136" s="127" t="s">
        <v>273</v>
      </c>
      <c r="E3136" s="127" t="s">
        <v>6</v>
      </c>
      <c r="F3136" s="129">
        <v>59.28</v>
      </c>
      <c r="G3136" s="129">
        <v>57.41</v>
      </c>
      <c r="H3136" s="127" t="s">
        <v>493</v>
      </c>
      <c r="I3136" s="130">
        <v>41974</v>
      </c>
    </row>
    <row r="3137" spans="1:9" ht="39.6" hidden="1">
      <c r="A3137" s="111" t="e">
        <f>COUNTIF(#REF!,'CPU (2)'!B3137)</f>
        <v>#REF!</v>
      </c>
      <c r="B3137" s="131" t="s">
        <v>3945</v>
      </c>
      <c r="C3137" s="132" t="s">
        <v>3946</v>
      </c>
      <c r="D3137" s="131" t="s">
        <v>273</v>
      </c>
      <c r="E3137" s="131" t="s">
        <v>6</v>
      </c>
      <c r="F3137" s="133">
        <v>69.14</v>
      </c>
      <c r="G3137" s="133">
        <v>66.88</v>
      </c>
      <c r="H3137" s="131" t="s">
        <v>493</v>
      </c>
      <c r="I3137" s="134">
        <v>41974</v>
      </c>
    </row>
    <row r="3138" spans="1:9" ht="39.6" hidden="1">
      <c r="A3138" s="111" t="e">
        <f>COUNTIF(#REF!,'CPU (2)'!B3138)</f>
        <v>#REF!</v>
      </c>
      <c r="B3138" s="127" t="s">
        <v>3947</v>
      </c>
      <c r="C3138" s="128" t="s">
        <v>3948</v>
      </c>
      <c r="D3138" s="127" t="s">
        <v>273</v>
      </c>
      <c r="E3138" s="127" t="s">
        <v>6</v>
      </c>
      <c r="F3138" s="129">
        <v>87.91</v>
      </c>
      <c r="G3138" s="129">
        <v>85.65</v>
      </c>
      <c r="H3138" s="127" t="s">
        <v>493</v>
      </c>
      <c r="I3138" s="130">
        <v>41974</v>
      </c>
    </row>
    <row r="3139" spans="1:9" ht="39.6" hidden="1">
      <c r="A3139" s="111" t="e">
        <f>COUNTIF(#REF!,'CPU (2)'!B3139)</f>
        <v>#REF!</v>
      </c>
      <c r="B3139" s="131" t="s">
        <v>3949</v>
      </c>
      <c r="C3139" s="132" t="s">
        <v>3950</v>
      </c>
      <c r="D3139" s="131" t="s">
        <v>273</v>
      </c>
      <c r="E3139" s="131" t="s">
        <v>6</v>
      </c>
      <c r="F3139" s="133">
        <v>95.4</v>
      </c>
      <c r="G3139" s="133">
        <v>92.73</v>
      </c>
      <c r="H3139" s="131" t="s">
        <v>493</v>
      </c>
      <c r="I3139" s="134">
        <v>41974</v>
      </c>
    </row>
    <row r="3140" spans="1:9" ht="39.6" hidden="1">
      <c r="A3140" s="111" t="e">
        <f>COUNTIF(#REF!,'CPU (2)'!B3140)</f>
        <v>#REF!</v>
      </c>
      <c r="B3140" s="127" t="s">
        <v>3951</v>
      </c>
      <c r="C3140" s="128" t="s">
        <v>3952</v>
      </c>
      <c r="D3140" s="127" t="s">
        <v>273</v>
      </c>
      <c r="E3140" s="127" t="s">
        <v>6</v>
      </c>
      <c r="F3140" s="129">
        <v>130.54</v>
      </c>
      <c r="G3140" s="129">
        <v>127.88</v>
      </c>
      <c r="H3140" s="127" t="s">
        <v>493</v>
      </c>
      <c r="I3140" s="130">
        <v>41974</v>
      </c>
    </row>
    <row r="3141" spans="1:9" ht="39.6" hidden="1">
      <c r="A3141" s="111" t="e">
        <f>COUNTIF(#REF!,'CPU (2)'!B3141)</f>
        <v>#REF!</v>
      </c>
      <c r="B3141" s="131" t="s">
        <v>3953</v>
      </c>
      <c r="C3141" s="132" t="s">
        <v>3954</v>
      </c>
      <c r="D3141" s="131" t="s">
        <v>273</v>
      </c>
      <c r="E3141" s="131" t="s">
        <v>6</v>
      </c>
      <c r="F3141" s="133">
        <v>130.83000000000001</v>
      </c>
      <c r="G3141" s="133">
        <v>127.63</v>
      </c>
      <c r="H3141" s="131" t="s">
        <v>493</v>
      </c>
      <c r="I3141" s="134">
        <v>41974</v>
      </c>
    </row>
    <row r="3142" spans="1:9" ht="39.6" hidden="1">
      <c r="A3142" s="111" t="e">
        <f>COUNTIF(#REF!,'CPU (2)'!B3142)</f>
        <v>#REF!</v>
      </c>
      <c r="B3142" s="127" t="s">
        <v>3955</v>
      </c>
      <c r="C3142" s="128" t="s">
        <v>3956</v>
      </c>
      <c r="D3142" s="127" t="s">
        <v>273</v>
      </c>
      <c r="E3142" s="127" t="s">
        <v>6</v>
      </c>
      <c r="F3142" s="129">
        <v>140.71</v>
      </c>
      <c r="G3142" s="129">
        <v>137.51</v>
      </c>
      <c r="H3142" s="127" t="s">
        <v>493</v>
      </c>
      <c r="I3142" s="130">
        <v>41974</v>
      </c>
    </row>
    <row r="3143" spans="1:9" ht="39.6" hidden="1">
      <c r="A3143" s="111" t="e">
        <f>COUNTIF(#REF!,'CPU (2)'!B3143)</f>
        <v>#REF!</v>
      </c>
      <c r="B3143" s="131" t="s">
        <v>3957</v>
      </c>
      <c r="C3143" s="132" t="s">
        <v>3958</v>
      </c>
      <c r="D3143" s="131" t="s">
        <v>273</v>
      </c>
      <c r="E3143" s="131" t="s">
        <v>6</v>
      </c>
      <c r="F3143" s="133">
        <v>162.53</v>
      </c>
      <c r="G3143" s="133">
        <v>158.94</v>
      </c>
      <c r="H3143" s="131" t="s">
        <v>493</v>
      </c>
      <c r="I3143" s="134">
        <v>41974</v>
      </c>
    </row>
    <row r="3144" spans="1:9" ht="39.6" hidden="1">
      <c r="A3144" s="111" t="e">
        <f>COUNTIF(#REF!,'CPU (2)'!B3144)</f>
        <v>#REF!</v>
      </c>
      <c r="B3144" s="127" t="s">
        <v>3959</v>
      </c>
      <c r="C3144" s="128" t="s">
        <v>3960</v>
      </c>
      <c r="D3144" s="127" t="s">
        <v>273</v>
      </c>
      <c r="E3144" s="127" t="s">
        <v>6</v>
      </c>
      <c r="F3144" s="129">
        <v>25.63</v>
      </c>
      <c r="G3144" s="129">
        <v>24.28</v>
      </c>
      <c r="H3144" s="127" t="s">
        <v>493</v>
      </c>
      <c r="I3144" s="130">
        <v>41974</v>
      </c>
    </row>
    <row r="3145" spans="1:9" ht="26.4" hidden="1">
      <c r="A3145" s="111" t="e">
        <f>COUNTIF(#REF!,'CPU (2)'!B3145)</f>
        <v>#REF!</v>
      </c>
      <c r="B3145" s="131">
        <v>89374</v>
      </c>
      <c r="C3145" s="132" t="s">
        <v>3961</v>
      </c>
      <c r="D3145" s="131" t="s">
        <v>606</v>
      </c>
      <c r="E3145" s="131" t="s">
        <v>6</v>
      </c>
      <c r="F3145" s="133">
        <v>6.09</v>
      </c>
      <c r="G3145" s="133">
        <v>5.86</v>
      </c>
      <c r="H3145" s="131" t="s">
        <v>493</v>
      </c>
      <c r="I3145" s="134">
        <v>41974</v>
      </c>
    </row>
    <row r="3146" spans="1:9" ht="26.4" hidden="1">
      <c r="A3146" s="111" t="e">
        <f>COUNTIF(#REF!,'CPU (2)'!B3146)</f>
        <v>#REF!</v>
      </c>
      <c r="B3146" s="127">
        <v>89420</v>
      </c>
      <c r="C3146" s="128" t="s">
        <v>3962</v>
      </c>
      <c r="D3146" s="127" t="s">
        <v>606</v>
      </c>
      <c r="E3146" s="127" t="s">
        <v>6</v>
      </c>
      <c r="F3146" s="129">
        <v>5.14</v>
      </c>
      <c r="G3146" s="129">
        <v>4.99</v>
      </c>
      <c r="H3146" s="127" t="s">
        <v>493</v>
      </c>
      <c r="I3146" s="130">
        <v>41974</v>
      </c>
    </row>
    <row r="3147" spans="1:9" ht="26.4" hidden="1">
      <c r="A3147" s="111" t="e">
        <f>COUNTIF(#REF!,'CPU (2)'!B3147)</f>
        <v>#REF!</v>
      </c>
      <c r="B3147" s="131">
        <v>89980</v>
      </c>
      <c r="C3147" s="132" t="s">
        <v>3963</v>
      </c>
      <c r="D3147" s="131" t="s">
        <v>606</v>
      </c>
      <c r="E3147" s="131" t="s">
        <v>6</v>
      </c>
      <c r="F3147" s="133">
        <v>5.99</v>
      </c>
      <c r="G3147" s="133">
        <v>5.88</v>
      </c>
      <c r="H3147" s="131" t="s">
        <v>493</v>
      </c>
      <c r="I3147" s="134">
        <v>41974</v>
      </c>
    </row>
    <row r="3148" spans="1:9" ht="26.4" hidden="1">
      <c r="A3148" s="111" t="e">
        <f>COUNTIF(#REF!,'CPU (2)'!B3148)</f>
        <v>#REF!</v>
      </c>
      <c r="B3148" s="127">
        <v>89381</v>
      </c>
      <c r="C3148" s="128" t="s">
        <v>3964</v>
      </c>
      <c r="D3148" s="127" t="s">
        <v>606</v>
      </c>
      <c r="E3148" s="127" t="s">
        <v>6</v>
      </c>
      <c r="F3148" s="129">
        <v>7.68</v>
      </c>
      <c r="G3148" s="129">
        <v>7.41</v>
      </c>
      <c r="H3148" s="127" t="s">
        <v>493</v>
      </c>
      <c r="I3148" s="130">
        <v>41974</v>
      </c>
    </row>
    <row r="3149" spans="1:9" ht="26.4" hidden="1">
      <c r="A3149" s="111" t="e">
        <f>COUNTIF(#REF!,'CPU (2)'!B3149)</f>
        <v>#REF!</v>
      </c>
      <c r="B3149" s="131">
        <v>89427</v>
      </c>
      <c r="C3149" s="132" t="s">
        <v>3965</v>
      </c>
      <c r="D3149" s="131" t="s">
        <v>606</v>
      </c>
      <c r="E3149" s="131" t="s">
        <v>6</v>
      </c>
      <c r="F3149" s="133">
        <v>6.55</v>
      </c>
      <c r="G3149" s="133">
        <v>6.39</v>
      </c>
      <c r="H3149" s="131" t="s">
        <v>493</v>
      </c>
      <c r="I3149" s="134">
        <v>41974</v>
      </c>
    </row>
    <row r="3150" spans="1:9" ht="26.4" hidden="1">
      <c r="A3150" s="111" t="e">
        <f>COUNTIF(#REF!,'CPU (2)'!B3150)</f>
        <v>#REF!</v>
      </c>
      <c r="B3150" s="127">
        <v>89564</v>
      </c>
      <c r="C3150" s="128" t="s">
        <v>3966</v>
      </c>
      <c r="D3150" s="127" t="s">
        <v>606</v>
      </c>
      <c r="E3150" s="127" t="s">
        <v>6</v>
      </c>
      <c r="F3150" s="129">
        <v>9.31</v>
      </c>
      <c r="G3150" s="129">
        <v>9.15</v>
      </c>
      <c r="H3150" s="127" t="s">
        <v>493</v>
      </c>
      <c r="I3150" s="130">
        <v>41974</v>
      </c>
    </row>
    <row r="3151" spans="1:9" ht="26.4" hidden="1">
      <c r="A3151" s="111" t="e">
        <f>COUNTIF(#REF!,'CPU (2)'!B3151)</f>
        <v>#REF!</v>
      </c>
      <c r="B3151" s="131">
        <v>89593</v>
      </c>
      <c r="C3151" s="132" t="s">
        <v>3967</v>
      </c>
      <c r="D3151" s="131" t="s">
        <v>606</v>
      </c>
      <c r="E3151" s="131" t="s">
        <v>6</v>
      </c>
      <c r="F3151" s="133">
        <v>19.829999999999998</v>
      </c>
      <c r="G3151" s="133">
        <v>19.63</v>
      </c>
      <c r="H3151" s="131" t="s">
        <v>493</v>
      </c>
      <c r="I3151" s="134">
        <v>41974</v>
      </c>
    </row>
    <row r="3152" spans="1:9" ht="12.75" hidden="1" customHeight="1">
      <c r="A3152" s="111" t="e">
        <f>COUNTIF(#REF!,'CPU (2)'!B3152)</f>
        <v>#REF!</v>
      </c>
      <c r="B3152" s="127">
        <v>72613</v>
      </c>
      <c r="C3152" s="128" t="s">
        <v>3968</v>
      </c>
      <c r="D3152" s="127" t="s">
        <v>606</v>
      </c>
      <c r="E3152" s="127" t="s">
        <v>6</v>
      </c>
      <c r="F3152" s="129">
        <v>14.04</v>
      </c>
      <c r="G3152" s="129">
        <v>13.29</v>
      </c>
      <c r="H3152" s="127" t="s">
        <v>493</v>
      </c>
      <c r="I3152" s="130">
        <v>41974</v>
      </c>
    </row>
    <row r="3153" spans="1:9" ht="12.75" hidden="1" customHeight="1">
      <c r="A3153" s="111" t="e">
        <f>COUNTIF(#REF!,'CPU (2)'!B3153)</f>
        <v>#REF!</v>
      </c>
      <c r="B3153" s="131">
        <v>72611</v>
      </c>
      <c r="C3153" s="132" t="s">
        <v>3969</v>
      </c>
      <c r="D3153" s="131" t="s">
        <v>606</v>
      </c>
      <c r="E3153" s="131" t="s">
        <v>6</v>
      </c>
      <c r="F3153" s="133">
        <v>20.88</v>
      </c>
      <c r="G3153" s="133">
        <v>20.02</v>
      </c>
      <c r="H3153" s="131" t="s">
        <v>493</v>
      </c>
      <c r="I3153" s="134">
        <v>41974</v>
      </c>
    </row>
    <row r="3154" spans="1:9" ht="12.75" hidden="1" customHeight="1">
      <c r="A3154" s="111" t="e">
        <f>COUNTIF(#REF!,'CPU (2)'!B3154)</f>
        <v>#REF!</v>
      </c>
      <c r="B3154" s="127">
        <v>72612</v>
      </c>
      <c r="C3154" s="128" t="s">
        <v>3970</v>
      </c>
      <c r="D3154" s="127" t="s">
        <v>606</v>
      </c>
      <c r="E3154" s="127" t="s">
        <v>6</v>
      </c>
      <c r="F3154" s="129">
        <v>17.22</v>
      </c>
      <c r="G3154" s="129">
        <v>16.420000000000002</v>
      </c>
      <c r="H3154" s="127" t="s">
        <v>493</v>
      </c>
      <c r="I3154" s="130">
        <v>41974</v>
      </c>
    </row>
    <row r="3155" spans="1:9" ht="12.75" hidden="1" customHeight="1">
      <c r="A3155" s="111" t="e">
        <f>COUNTIF(#REF!,'CPU (2)'!B3155)</f>
        <v>#REF!</v>
      </c>
      <c r="B3155" s="131">
        <v>72614</v>
      </c>
      <c r="C3155" s="132" t="s">
        <v>3971</v>
      </c>
      <c r="D3155" s="131" t="s">
        <v>606</v>
      </c>
      <c r="E3155" s="131" t="s">
        <v>6</v>
      </c>
      <c r="F3155" s="133">
        <v>9.5399999999999991</v>
      </c>
      <c r="G3155" s="133">
        <v>8.9</v>
      </c>
      <c r="H3155" s="131" t="s">
        <v>493</v>
      </c>
      <c r="I3155" s="134">
        <v>41974</v>
      </c>
    </row>
    <row r="3156" spans="1:9" ht="12.75" hidden="1" customHeight="1">
      <c r="A3156" s="111" t="e">
        <f>COUNTIF(#REF!,'CPU (2)'!B3156)</f>
        <v>#REF!</v>
      </c>
      <c r="B3156" s="127">
        <v>72616</v>
      </c>
      <c r="C3156" s="128" t="s">
        <v>3972</v>
      </c>
      <c r="D3156" s="127" t="s">
        <v>606</v>
      </c>
      <c r="E3156" s="127" t="s">
        <v>6</v>
      </c>
      <c r="F3156" s="129">
        <v>27.54</v>
      </c>
      <c r="G3156" s="129">
        <v>26.63</v>
      </c>
      <c r="H3156" s="127" t="s">
        <v>493</v>
      </c>
      <c r="I3156" s="130">
        <v>41974</v>
      </c>
    </row>
    <row r="3157" spans="1:9" ht="12.75" hidden="1" customHeight="1">
      <c r="A3157" s="111" t="e">
        <f>COUNTIF(#REF!,'CPU (2)'!B3157)</f>
        <v>#REF!</v>
      </c>
      <c r="B3157" s="131">
        <v>72615</v>
      </c>
      <c r="C3157" s="132" t="s">
        <v>3973</v>
      </c>
      <c r="D3157" s="131" t="s">
        <v>606</v>
      </c>
      <c r="E3157" s="131" t="s">
        <v>6</v>
      </c>
      <c r="F3157" s="133">
        <v>44.73</v>
      </c>
      <c r="G3157" s="133">
        <v>43.77</v>
      </c>
      <c r="H3157" s="131" t="s">
        <v>493</v>
      </c>
      <c r="I3157" s="134">
        <v>41974</v>
      </c>
    </row>
    <row r="3158" spans="1:9" ht="12.75" hidden="1" customHeight="1">
      <c r="A3158" s="111" t="e">
        <f>COUNTIF(#REF!,'CPU (2)'!B3158)</f>
        <v>#REF!</v>
      </c>
      <c r="B3158" s="127">
        <v>72617</v>
      </c>
      <c r="C3158" s="128" t="s">
        <v>3974</v>
      </c>
      <c r="D3158" s="127" t="s">
        <v>606</v>
      </c>
      <c r="E3158" s="127" t="s">
        <v>6</v>
      </c>
      <c r="F3158" s="129">
        <v>61.84</v>
      </c>
      <c r="G3158" s="129">
        <v>60.83</v>
      </c>
      <c r="H3158" s="127" t="s">
        <v>493</v>
      </c>
      <c r="I3158" s="130">
        <v>41974</v>
      </c>
    </row>
    <row r="3159" spans="1:9" ht="12.75" hidden="1" customHeight="1">
      <c r="A3159" s="111" t="e">
        <f>COUNTIF(#REF!,'CPU (2)'!B3159)</f>
        <v>#REF!</v>
      </c>
      <c r="B3159" s="131">
        <v>72618</v>
      </c>
      <c r="C3159" s="132" t="s">
        <v>3975</v>
      </c>
      <c r="D3159" s="131" t="s">
        <v>606</v>
      </c>
      <c r="E3159" s="131" t="s">
        <v>6</v>
      </c>
      <c r="F3159" s="133">
        <v>11.45</v>
      </c>
      <c r="G3159" s="133">
        <v>10.75</v>
      </c>
      <c r="H3159" s="131" t="s">
        <v>493</v>
      </c>
      <c r="I3159" s="134">
        <v>41974</v>
      </c>
    </row>
    <row r="3160" spans="1:9" ht="12.75" hidden="1" customHeight="1">
      <c r="A3160" s="111" t="e">
        <f>COUNTIF(#REF!,'CPU (2)'!B3160)</f>
        <v>#REF!</v>
      </c>
      <c r="B3160" s="127">
        <v>72619</v>
      </c>
      <c r="C3160" s="128" t="s">
        <v>3976</v>
      </c>
      <c r="D3160" s="127" t="s">
        <v>606</v>
      </c>
      <c r="E3160" s="127" t="s">
        <v>6</v>
      </c>
      <c r="F3160" s="129">
        <v>87.09</v>
      </c>
      <c r="G3160" s="129">
        <v>86.03</v>
      </c>
      <c r="H3160" s="127" t="s">
        <v>493</v>
      </c>
      <c r="I3160" s="130">
        <v>41974</v>
      </c>
    </row>
    <row r="3161" spans="1:9" ht="12.75" hidden="1" customHeight="1">
      <c r="A3161" s="111" t="e">
        <f>COUNTIF(#REF!,'CPU (2)'!B3161)</f>
        <v>#REF!</v>
      </c>
      <c r="B3161" s="131">
        <v>72620</v>
      </c>
      <c r="C3161" s="132" t="s">
        <v>3977</v>
      </c>
      <c r="D3161" s="131" t="s">
        <v>606</v>
      </c>
      <c r="E3161" s="131" t="s">
        <v>6</v>
      </c>
      <c r="F3161" s="133">
        <v>163.12</v>
      </c>
      <c r="G3161" s="133">
        <v>161.79</v>
      </c>
      <c r="H3161" s="131" t="s">
        <v>493</v>
      </c>
      <c r="I3161" s="134">
        <v>41974</v>
      </c>
    </row>
    <row r="3162" spans="1:9" ht="12.75" hidden="1" customHeight="1">
      <c r="A3162" s="111" t="e">
        <f>COUNTIF(#REF!,'CPU (2)'!B3162)</f>
        <v>#REF!</v>
      </c>
      <c r="B3162" s="127">
        <v>72621</v>
      </c>
      <c r="C3162" s="128" t="s">
        <v>3978</v>
      </c>
      <c r="D3162" s="127" t="s">
        <v>606</v>
      </c>
      <c r="E3162" s="127" t="s">
        <v>6</v>
      </c>
      <c r="F3162" s="129">
        <v>229.74</v>
      </c>
      <c r="G3162" s="129">
        <v>228.13</v>
      </c>
      <c r="H3162" s="127" t="s">
        <v>493</v>
      </c>
      <c r="I3162" s="130">
        <v>41974</v>
      </c>
    </row>
    <row r="3163" spans="1:9" ht="12.75" hidden="1" customHeight="1">
      <c r="A3163" s="111" t="e">
        <f>COUNTIF(#REF!,'CPU (2)'!B3163)</f>
        <v>#REF!</v>
      </c>
      <c r="B3163" s="131">
        <v>72622</v>
      </c>
      <c r="C3163" s="132" t="s">
        <v>3979</v>
      </c>
      <c r="D3163" s="131" t="s">
        <v>606</v>
      </c>
      <c r="E3163" s="131" t="s">
        <v>6</v>
      </c>
      <c r="F3163" s="133">
        <v>5.29</v>
      </c>
      <c r="G3163" s="133">
        <v>4.91</v>
      </c>
      <c r="H3163" s="131" t="s">
        <v>493</v>
      </c>
      <c r="I3163" s="134">
        <v>41974</v>
      </c>
    </row>
    <row r="3164" spans="1:9" ht="12.75" hidden="1" customHeight="1">
      <c r="A3164" s="111" t="e">
        <f>COUNTIF(#REF!,'CPU (2)'!B3164)</f>
        <v>#REF!</v>
      </c>
      <c r="B3164" s="127" t="s">
        <v>3980</v>
      </c>
      <c r="C3164" s="128" t="s">
        <v>3981</v>
      </c>
      <c r="D3164" s="127" t="s">
        <v>606</v>
      </c>
      <c r="E3164" s="127" t="s">
        <v>6</v>
      </c>
      <c r="F3164" s="129">
        <v>7.49</v>
      </c>
      <c r="G3164" s="129">
        <v>6.99</v>
      </c>
      <c r="H3164" s="127" t="s">
        <v>493</v>
      </c>
      <c r="I3164" s="130">
        <v>41974</v>
      </c>
    </row>
    <row r="3165" spans="1:9" ht="12.75" hidden="1" customHeight="1">
      <c r="A3165" s="111" t="e">
        <f>COUNTIF(#REF!,'CPU (2)'!B3165)</f>
        <v>#REF!</v>
      </c>
      <c r="B3165" s="131">
        <v>72623</v>
      </c>
      <c r="C3165" s="132" t="s">
        <v>3982</v>
      </c>
      <c r="D3165" s="131" t="s">
        <v>606</v>
      </c>
      <c r="E3165" s="131" t="s">
        <v>6</v>
      </c>
      <c r="F3165" s="133">
        <v>9.93</v>
      </c>
      <c r="G3165" s="133">
        <v>9.4499999999999993</v>
      </c>
      <c r="H3165" s="131" t="s">
        <v>493</v>
      </c>
      <c r="I3165" s="134">
        <v>41974</v>
      </c>
    </row>
    <row r="3166" spans="1:9" ht="12.75" hidden="1" customHeight="1">
      <c r="A3166" s="111" t="e">
        <f>COUNTIF(#REF!,'CPU (2)'!B3166)</f>
        <v>#REF!</v>
      </c>
      <c r="B3166" s="127" t="s">
        <v>3983</v>
      </c>
      <c r="C3166" s="128" t="s">
        <v>3984</v>
      </c>
      <c r="D3166" s="127" t="s">
        <v>606</v>
      </c>
      <c r="E3166" s="127" t="s">
        <v>6</v>
      </c>
      <c r="F3166" s="129">
        <v>19.829999999999998</v>
      </c>
      <c r="G3166" s="129">
        <v>19.04</v>
      </c>
      <c r="H3166" s="127" t="s">
        <v>493</v>
      </c>
      <c r="I3166" s="130">
        <v>41974</v>
      </c>
    </row>
    <row r="3167" spans="1:9" ht="12.75" hidden="1" customHeight="1">
      <c r="A3167" s="111" t="e">
        <f>COUNTIF(#REF!,'CPU (2)'!B3167)</f>
        <v>#REF!</v>
      </c>
      <c r="B3167" s="131">
        <v>72624</v>
      </c>
      <c r="C3167" s="132" t="s">
        <v>3985</v>
      </c>
      <c r="D3167" s="131" t="s">
        <v>606</v>
      </c>
      <c r="E3167" s="131" t="s">
        <v>6</v>
      </c>
      <c r="F3167" s="133">
        <v>23.54</v>
      </c>
      <c r="G3167" s="133">
        <v>22.9</v>
      </c>
      <c r="H3167" s="131" t="s">
        <v>493</v>
      </c>
      <c r="I3167" s="134">
        <v>41974</v>
      </c>
    </row>
    <row r="3168" spans="1:9" ht="12.75" hidden="1" customHeight="1">
      <c r="A3168" s="111" t="e">
        <f>COUNTIF(#REF!,'CPU (2)'!B3168)</f>
        <v>#REF!</v>
      </c>
      <c r="B3168" s="127">
        <v>72625</v>
      </c>
      <c r="C3168" s="128" t="s">
        <v>3986</v>
      </c>
      <c r="D3168" s="127" t="s">
        <v>606</v>
      </c>
      <c r="E3168" s="127" t="s">
        <v>6</v>
      </c>
      <c r="F3168" s="129">
        <v>33.700000000000003</v>
      </c>
      <c r="G3168" s="129">
        <v>32.94</v>
      </c>
      <c r="H3168" s="127" t="s">
        <v>493</v>
      </c>
      <c r="I3168" s="130">
        <v>41974</v>
      </c>
    </row>
    <row r="3169" spans="1:9" ht="12.75" hidden="1" customHeight="1">
      <c r="A3169" s="111" t="e">
        <f>COUNTIF(#REF!,'CPU (2)'!B3169)</f>
        <v>#REF!</v>
      </c>
      <c r="B3169" s="131">
        <v>72626</v>
      </c>
      <c r="C3169" s="132" t="s">
        <v>3987</v>
      </c>
      <c r="D3169" s="131" t="s">
        <v>606</v>
      </c>
      <c r="E3169" s="131" t="s">
        <v>6</v>
      </c>
      <c r="F3169" s="133">
        <v>84.84</v>
      </c>
      <c r="G3169" s="133">
        <v>84</v>
      </c>
      <c r="H3169" s="131" t="s">
        <v>493</v>
      </c>
      <c r="I3169" s="134">
        <v>41974</v>
      </c>
    </row>
    <row r="3170" spans="1:9" ht="12.75" hidden="1" customHeight="1">
      <c r="A3170" s="111" t="e">
        <f>COUNTIF(#REF!,'CPU (2)'!B3170)</f>
        <v>#REF!</v>
      </c>
      <c r="B3170" s="127">
        <v>72627</v>
      </c>
      <c r="C3170" s="128" t="s">
        <v>3988</v>
      </c>
      <c r="D3170" s="127" t="s">
        <v>606</v>
      </c>
      <c r="E3170" s="127" t="s">
        <v>6</v>
      </c>
      <c r="F3170" s="129">
        <v>114.18</v>
      </c>
      <c r="G3170" s="129">
        <v>113.28</v>
      </c>
      <c r="H3170" s="127" t="s">
        <v>493</v>
      </c>
      <c r="I3170" s="130">
        <v>41974</v>
      </c>
    </row>
    <row r="3171" spans="1:9" ht="39.6" hidden="1">
      <c r="A3171" s="111" t="e">
        <f>COUNTIF(#REF!,'CPU (2)'!B3171)</f>
        <v>#REF!</v>
      </c>
      <c r="B3171" s="131">
        <v>89823</v>
      </c>
      <c r="C3171" s="132" t="s">
        <v>3989</v>
      </c>
      <c r="D3171" s="131" t="s">
        <v>606</v>
      </c>
      <c r="E3171" s="131" t="s">
        <v>6</v>
      </c>
      <c r="F3171" s="133">
        <v>19.63</v>
      </c>
      <c r="G3171" s="133">
        <v>19.41</v>
      </c>
      <c r="H3171" s="131" t="s">
        <v>493</v>
      </c>
      <c r="I3171" s="134">
        <v>41974</v>
      </c>
    </row>
    <row r="3172" spans="1:9" ht="39.6" hidden="1">
      <c r="A3172" s="111" t="e">
        <f>COUNTIF(#REF!,'CPU (2)'!B3172)</f>
        <v>#REF!</v>
      </c>
      <c r="B3172" s="135">
        <v>89779</v>
      </c>
      <c r="C3172" s="128" t="s">
        <v>3990</v>
      </c>
      <c r="D3172" s="127" t="s">
        <v>606</v>
      </c>
      <c r="E3172" s="127" t="s">
        <v>6</v>
      </c>
      <c r="F3172" s="129">
        <v>22.13</v>
      </c>
      <c r="G3172" s="129">
        <v>21.67</v>
      </c>
      <c r="H3172" s="127" t="s">
        <v>493</v>
      </c>
      <c r="I3172" s="130">
        <v>41974</v>
      </c>
    </row>
    <row r="3173" spans="1:9" ht="39.6" hidden="1">
      <c r="A3173" s="111" t="e">
        <f>COUNTIF(#REF!,'CPU (2)'!B3173)</f>
        <v>#REF!</v>
      </c>
      <c r="B3173" s="131">
        <v>89857</v>
      </c>
      <c r="C3173" s="132" t="s">
        <v>3991</v>
      </c>
      <c r="D3173" s="131" t="s">
        <v>606</v>
      </c>
      <c r="E3173" s="131" t="s">
        <v>6</v>
      </c>
      <c r="F3173" s="133">
        <v>21.85</v>
      </c>
      <c r="G3173" s="133">
        <v>21.42</v>
      </c>
      <c r="H3173" s="131" t="s">
        <v>493</v>
      </c>
      <c r="I3173" s="134">
        <v>41974</v>
      </c>
    </row>
    <row r="3174" spans="1:9" ht="39.6" hidden="1">
      <c r="A3174" s="111" t="e">
        <f>COUNTIF(#REF!,'CPU (2)'!B3174)</f>
        <v>#REF!</v>
      </c>
      <c r="B3174" s="127">
        <v>89859</v>
      </c>
      <c r="C3174" s="128" t="s">
        <v>3992</v>
      </c>
      <c r="D3174" s="127" t="s">
        <v>606</v>
      </c>
      <c r="E3174" s="127" t="s">
        <v>6</v>
      </c>
      <c r="F3174" s="129">
        <v>36.56</v>
      </c>
      <c r="G3174" s="129">
        <v>35.97</v>
      </c>
      <c r="H3174" s="127" t="s">
        <v>493</v>
      </c>
      <c r="I3174" s="130">
        <v>41974</v>
      </c>
    </row>
    <row r="3175" spans="1:9" ht="39.6" hidden="1">
      <c r="A3175" s="111" t="e">
        <f>COUNTIF(#REF!,'CPU (2)'!B3175)</f>
        <v>#REF!</v>
      </c>
      <c r="B3175" s="131">
        <v>89814</v>
      </c>
      <c r="C3175" s="132" t="s">
        <v>3993</v>
      </c>
      <c r="D3175" s="131" t="s">
        <v>606</v>
      </c>
      <c r="E3175" s="131" t="s">
        <v>6</v>
      </c>
      <c r="F3175" s="133">
        <v>6.86</v>
      </c>
      <c r="G3175" s="133">
        <v>6.78</v>
      </c>
      <c r="H3175" s="131" t="s">
        <v>493</v>
      </c>
      <c r="I3175" s="134">
        <v>41974</v>
      </c>
    </row>
    <row r="3176" spans="1:9" ht="39.6" hidden="1">
      <c r="A3176" s="111" t="e">
        <f>COUNTIF(#REF!,'CPU (2)'!B3176)</f>
        <v>#REF!</v>
      </c>
      <c r="B3176" s="127">
        <v>89754</v>
      </c>
      <c r="C3176" s="128" t="s">
        <v>3994</v>
      </c>
      <c r="D3176" s="127" t="s">
        <v>606</v>
      </c>
      <c r="E3176" s="127" t="s">
        <v>6</v>
      </c>
      <c r="F3176" s="129">
        <v>8.25</v>
      </c>
      <c r="G3176" s="129">
        <v>8.0299999999999994</v>
      </c>
      <c r="H3176" s="127" t="s">
        <v>493</v>
      </c>
      <c r="I3176" s="130">
        <v>41974</v>
      </c>
    </row>
    <row r="3177" spans="1:9" ht="39.6" hidden="1">
      <c r="A3177" s="111" t="e">
        <f>COUNTIF(#REF!,'CPU (2)'!B3177)</f>
        <v>#REF!</v>
      </c>
      <c r="B3177" s="131">
        <v>89819</v>
      </c>
      <c r="C3177" s="132" t="s">
        <v>3995</v>
      </c>
      <c r="D3177" s="131" t="s">
        <v>606</v>
      </c>
      <c r="E3177" s="131" t="s">
        <v>6</v>
      </c>
      <c r="F3177" s="133">
        <v>10.76</v>
      </c>
      <c r="G3177" s="133">
        <v>10.59</v>
      </c>
      <c r="H3177" s="131" t="s">
        <v>493</v>
      </c>
      <c r="I3177" s="134">
        <v>41974</v>
      </c>
    </row>
    <row r="3178" spans="1:9" ht="39.6" hidden="1">
      <c r="A3178" s="111" t="e">
        <f>COUNTIF(#REF!,'CPU (2)'!B3178)</f>
        <v>#REF!</v>
      </c>
      <c r="B3178" s="127">
        <v>89776</v>
      </c>
      <c r="C3178" s="128" t="s">
        <v>3996</v>
      </c>
      <c r="D3178" s="127" t="s">
        <v>606</v>
      </c>
      <c r="E3178" s="127" t="s">
        <v>6</v>
      </c>
      <c r="F3178" s="129">
        <v>12.71</v>
      </c>
      <c r="G3178" s="129">
        <v>12.35</v>
      </c>
      <c r="H3178" s="127" t="s">
        <v>493</v>
      </c>
      <c r="I3178" s="130">
        <v>41974</v>
      </c>
    </row>
    <row r="3179" spans="1:9" ht="39.6" hidden="1">
      <c r="A3179" s="111" t="e">
        <f>COUNTIF(#REF!,'CPU (2)'!B3179)</f>
        <v>#REF!</v>
      </c>
      <c r="B3179" s="131">
        <v>89671</v>
      </c>
      <c r="C3179" s="132" t="s">
        <v>3997</v>
      </c>
      <c r="D3179" s="131" t="s">
        <v>606</v>
      </c>
      <c r="E3179" s="131" t="s">
        <v>6</v>
      </c>
      <c r="F3179" s="133">
        <v>14.08</v>
      </c>
      <c r="G3179" s="133">
        <v>13.89</v>
      </c>
      <c r="H3179" s="131" t="s">
        <v>493</v>
      </c>
      <c r="I3179" s="134">
        <v>41974</v>
      </c>
    </row>
    <row r="3180" spans="1:9" ht="26.4" hidden="1">
      <c r="A3180" s="111" t="e">
        <f>COUNTIF(#REF!,'CPU (2)'!B3180)</f>
        <v>#REF!</v>
      </c>
      <c r="B3180" s="127">
        <v>89556</v>
      </c>
      <c r="C3180" s="128" t="s">
        <v>3998</v>
      </c>
      <c r="D3180" s="127" t="s">
        <v>606</v>
      </c>
      <c r="E3180" s="127" t="s">
        <v>6</v>
      </c>
      <c r="F3180" s="129">
        <v>14.78</v>
      </c>
      <c r="G3180" s="129">
        <v>14.52</v>
      </c>
      <c r="H3180" s="127" t="s">
        <v>493</v>
      </c>
      <c r="I3180" s="130">
        <v>41974</v>
      </c>
    </row>
    <row r="3181" spans="1:9" ht="39.6" hidden="1">
      <c r="A3181" s="111" t="e">
        <f>COUNTIF(#REF!,'CPU (2)'!B3181)</f>
        <v>#REF!</v>
      </c>
      <c r="B3181" s="131">
        <v>89679</v>
      </c>
      <c r="C3181" s="132" t="s">
        <v>3999</v>
      </c>
      <c r="D3181" s="131" t="s">
        <v>606</v>
      </c>
      <c r="E3181" s="131" t="s">
        <v>6</v>
      </c>
      <c r="F3181" s="133">
        <v>71.53</v>
      </c>
      <c r="G3181" s="133">
        <v>71.23</v>
      </c>
      <c r="H3181" s="131" t="s">
        <v>493</v>
      </c>
      <c r="I3181" s="134">
        <v>41974</v>
      </c>
    </row>
    <row r="3182" spans="1:9" ht="39.6" hidden="1">
      <c r="A3182" s="111" t="e">
        <f>COUNTIF(#REF!,'CPU (2)'!B3182)</f>
        <v>#REF!</v>
      </c>
      <c r="B3182" s="127">
        <v>89600</v>
      </c>
      <c r="C3182" s="128" t="s">
        <v>4000</v>
      </c>
      <c r="D3182" s="127" t="s">
        <v>606</v>
      </c>
      <c r="E3182" s="127" t="s">
        <v>6</v>
      </c>
      <c r="F3182" s="129">
        <v>10.63</v>
      </c>
      <c r="G3182" s="129">
        <v>10.51</v>
      </c>
      <c r="H3182" s="127" t="s">
        <v>493</v>
      </c>
      <c r="I3182" s="130">
        <v>41974</v>
      </c>
    </row>
    <row r="3183" spans="1:9" ht="26.4" hidden="1">
      <c r="A3183" s="111" t="e">
        <f>COUNTIF(#REF!,'CPU (2)'!B3183)</f>
        <v>#REF!</v>
      </c>
      <c r="B3183" s="131">
        <v>89548</v>
      </c>
      <c r="C3183" s="132" t="s">
        <v>4001</v>
      </c>
      <c r="D3183" s="131" t="s">
        <v>606</v>
      </c>
      <c r="E3183" s="131" t="s">
        <v>6</v>
      </c>
      <c r="F3183" s="133">
        <v>11.46</v>
      </c>
      <c r="G3183" s="133">
        <v>11.27</v>
      </c>
      <c r="H3183" s="131" t="s">
        <v>493</v>
      </c>
      <c r="I3183" s="134">
        <v>41974</v>
      </c>
    </row>
    <row r="3184" spans="1:9" ht="26.4" hidden="1">
      <c r="A3184" s="111" t="e">
        <f>COUNTIF(#REF!,'CPU (2)'!B3184)</f>
        <v>#REF!</v>
      </c>
      <c r="B3184" s="127">
        <v>89418</v>
      </c>
      <c r="C3184" s="128" t="s">
        <v>4002</v>
      </c>
      <c r="D3184" s="127" t="s">
        <v>606</v>
      </c>
      <c r="E3184" s="127" t="s">
        <v>6</v>
      </c>
      <c r="F3184" s="129">
        <v>7.03</v>
      </c>
      <c r="G3184" s="129">
        <v>6.89</v>
      </c>
      <c r="H3184" s="127" t="s">
        <v>493</v>
      </c>
      <c r="I3184" s="130">
        <v>41974</v>
      </c>
    </row>
    <row r="3185" spans="1:9" ht="26.4" hidden="1">
      <c r="A3185" s="111" t="e">
        <f>COUNTIF(#REF!,'CPU (2)'!B3185)</f>
        <v>#REF!</v>
      </c>
      <c r="B3185" s="131">
        <v>89372</v>
      </c>
      <c r="C3185" s="132" t="s">
        <v>4003</v>
      </c>
      <c r="D3185" s="131" t="s">
        <v>606</v>
      </c>
      <c r="E3185" s="131" t="s">
        <v>6</v>
      </c>
      <c r="F3185" s="133">
        <v>7.98</v>
      </c>
      <c r="G3185" s="133">
        <v>7.75</v>
      </c>
      <c r="H3185" s="131" t="s">
        <v>493</v>
      </c>
      <c r="I3185" s="134">
        <v>41974</v>
      </c>
    </row>
    <row r="3186" spans="1:9" ht="26.4" hidden="1">
      <c r="A3186" s="111" t="e">
        <f>COUNTIF(#REF!,'CPU (2)'!B3186)</f>
        <v>#REF!</v>
      </c>
      <c r="B3186" s="127">
        <v>89530</v>
      </c>
      <c r="C3186" s="128" t="s">
        <v>4004</v>
      </c>
      <c r="D3186" s="127" t="s">
        <v>606</v>
      </c>
      <c r="E3186" s="127" t="s">
        <v>6</v>
      </c>
      <c r="F3186" s="129">
        <v>8.65</v>
      </c>
      <c r="G3186" s="129">
        <v>8.5399999999999991</v>
      </c>
      <c r="H3186" s="127" t="s">
        <v>493</v>
      </c>
      <c r="I3186" s="130">
        <v>41974</v>
      </c>
    </row>
    <row r="3187" spans="1:9" ht="26.4" hidden="1">
      <c r="A3187" s="111" t="e">
        <f>COUNTIF(#REF!,'CPU (2)'!B3187)</f>
        <v>#REF!</v>
      </c>
      <c r="B3187" s="131">
        <v>89425</v>
      </c>
      <c r="C3187" s="132" t="s">
        <v>4005</v>
      </c>
      <c r="D3187" s="131" t="s">
        <v>606</v>
      </c>
      <c r="E3187" s="131" t="s">
        <v>6</v>
      </c>
      <c r="F3187" s="133">
        <v>9.2100000000000009</v>
      </c>
      <c r="G3187" s="133">
        <v>9.0500000000000007</v>
      </c>
      <c r="H3187" s="131" t="s">
        <v>493</v>
      </c>
      <c r="I3187" s="134">
        <v>41974</v>
      </c>
    </row>
    <row r="3188" spans="1:9" ht="26.4" hidden="1">
      <c r="A3188" s="111" t="e">
        <f>COUNTIF(#REF!,'CPU (2)'!B3188)</f>
        <v>#REF!</v>
      </c>
      <c r="B3188" s="127">
        <v>89379</v>
      </c>
      <c r="C3188" s="128" t="s">
        <v>4006</v>
      </c>
      <c r="D3188" s="127" t="s">
        <v>606</v>
      </c>
      <c r="E3188" s="127" t="s">
        <v>6</v>
      </c>
      <c r="F3188" s="129">
        <v>10.34</v>
      </c>
      <c r="G3188" s="129">
        <v>10.06</v>
      </c>
      <c r="H3188" s="127" t="s">
        <v>493</v>
      </c>
      <c r="I3188" s="130">
        <v>41974</v>
      </c>
    </row>
    <row r="3189" spans="1:9" ht="26.4" hidden="1">
      <c r="A3189" s="111" t="e">
        <f>COUNTIF(#REF!,'CPU (2)'!B3189)</f>
        <v>#REF!</v>
      </c>
      <c r="B3189" s="131">
        <v>89577</v>
      </c>
      <c r="C3189" s="132" t="s">
        <v>4007</v>
      </c>
      <c r="D3189" s="131" t="s">
        <v>606</v>
      </c>
      <c r="E3189" s="131" t="s">
        <v>6</v>
      </c>
      <c r="F3189" s="133">
        <v>22.49</v>
      </c>
      <c r="G3189" s="133">
        <v>22.29</v>
      </c>
      <c r="H3189" s="131" t="s">
        <v>493</v>
      </c>
      <c r="I3189" s="134">
        <v>41974</v>
      </c>
    </row>
    <row r="3190" spans="1:9" ht="26.4" hidden="1">
      <c r="A3190" s="111" t="e">
        <f>COUNTIF(#REF!,'CPU (2)'!B3190)</f>
        <v>#REF!</v>
      </c>
      <c r="B3190" s="127">
        <v>89419</v>
      </c>
      <c r="C3190" s="128" t="s">
        <v>4008</v>
      </c>
      <c r="D3190" s="127" t="s">
        <v>606</v>
      </c>
      <c r="E3190" s="127" t="s">
        <v>6</v>
      </c>
      <c r="F3190" s="129">
        <v>2.62</v>
      </c>
      <c r="G3190" s="129">
        <v>2.4700000000000002</v>
      </c>
      <c r="H3190" s="127" t="s">
        <v>493</v>
      </c>
      <c r="I3190" s="130">
        <v>41974</v>
      </c>
    </row>
    <row r="3191" spans="1:9" ht="26.4" hidden="1">
      <c r="A3191" s="111" t="e">
        <f>COUNTIF(#REF!,'CPU (2)'!B3191)</f>
        <v>#REF!</v>
      </c>
      <c r="B3191" s="131">
        <v>89373</v>
      </c>
      <c r="C3191" s="132" t="s">
        <v>4009</v>
      </c>
      <c r="D3191" s="131" t="s">
        <v>606</v>
      </c>
      <c r="E3191" s="131" t="s">
        <v>6</v>
      </c>
      <c r="F3191" s="133">
        <v>3.57</v>
      </c>
      <c r="G3191" s="133">
        <v>3.33</v>
      </c>
      <c r="H3191" s="131" t="s">
        <v>493</v>
      </c>
      <c r="I3191" s="134">
        <v>41974</v>
      </c>
    </row>
    <row r="3192" spans="1:9" ht="26.4" hidden="1">
      <c r="A3192" s="111" t="e">
        <f>COUNTIF(#REF!,'CPU (2)'!B3192)</f>
        <v>#REF!</v>
      </c>
      <c r="B3192" s="127">
        <v>89532</v>
      </c>
      <c r="C3192" s="128" t="s">
        <v>4010</v>
      </c>
      <c r="D3192" s="127" t="s">
        <v>606</v>
      </c>
      <c r="E3192" s="127" t="s">
        <v>6</v>
      </c>
      <c r="F3192" s="129">
        <v>3.47</v>
      </c>
      <c r="G3192" s="129">
        <v>3.36</v>
      </c>
      <c r="H3192" s="127" t="s">
        <v>493</v>
      </c>
      <c r="I3192" s="130">
        <v>41974</v>
      </c>
    </row>
    <row r="3193" spans="1:9" ht="26.4" hidden="1">
      <c r="A3193" s="111" t="e">
        <f>COUNTIF(#REF!,'CPU (2)'!B3193)</f>
        <v>#REF!</v>
      </c>
      <c r="B3193" s="131">
        <v>89426</v>
      </c>
      <c r="C3193" s="132" t="s">
        <v>4011</v>
      </c>
      <c r="D3193" s="131" t="s">
        <v>606</v>
      </c>
      <c r="E3193" s="131" t="s">
        <v>6</v>
      </c>
      <c r="F3193" s="133">
        <v>4.03</v>
      </c>
      <c r="G3193" s="133">
        <v>3.87</v>
      </c>
      <c r="H3193" s="131" t="s">
        <v>493</v>
      </c>
      <c r="I3193" s="134">
        <v>41974</v>
      </c>
    </row>
    <row r="3194" spans="1:9" ht="26.4" hidden="1">
      <c r="A3194" s="111" t="e">
        <f>COUNTIF(#REF!,'CPU (2)'!B3194)</f>
        <v>#REF!</v>
      </c>
      <c r="B3194" s="127">
        <v>89380</v>
      </c>
      <c r="C3194" s="128" t="s">
        <v>4012</v>
      </c>
      <c r="D3194" s="127" t="s">
        <v>606</v>
      </c>
      <c r="E3194" s="127" t="s">
        <v>6</v>
      </c>
      <c r="F3194" s="129">
        <v>5.16</v>
      </c>
      <c r="G3194" s="129">
        <v>4.88</v>
      </c>
      <c r="H3194" s="127" t="s">
        <v>493</v>
      </c>
      <c r="I3194" s="130">
        <v>41974</v>
      </c>
    </row>
    <row r="3195" spans="1:9" ht="26.4" hidden="1">
      <c r="A3195" s="111" t="e">
        <f>COUNTIF(#REF!,'CPU (2)'!B3195)</f>
        <v>#REF!</v>
      </c>
      <c r="B3195" s="131">
        <v>89543</v>
      </c>
      <c r="C3195" s="132" t="s">
        <v>4013</v>
      </c>
      <c r="D3195" s="131" t="s">
        <v>606</v>
      </c>
      <c r="E3195" s="131" t="s">
        <v>6</v>
      </c>
      <c r="F3195" s="133">
        <v>4.2300000000000004</v>
      </c>
      <c r="G3195" s="133">
        <v>4.09</v>
      </c>
      <c r="H3195" s="131" t="s">
        <v>493</v>
      </c>
      <c r="I3195" s="134">
        <v>41974</v>
      </c>
    </row>
    <row r="3196" spans="1:9" ht="26.4" hidden="1">
      <c r="A3196" s="111" t="e">
        <f>COUNTIF(#REF!,'CPU (2)'!B3196)</f>
        <v>#REF!</v>
      </c>
      <c r="B3196" s="127">
        <v>89433</v>
      </c>
      <c r="C3196" s="128" t="s">
        <v>4014</v>
      </c>
      <c r="D3196" s="127" t="s">
        <v>606</v>
      </c>
      <c r="E3196" s="127" t="s">
        <v>6</v>
      </c>
      <c r="F3196" s="129">
        <v>4.8499999999999996</v>
      </c>
      <c r="G3196" s="129">
        <v>4.6500000000000004</v>
      </c>
      <c r="H3196" s="127" t="s">
        <v>493</v>
      </c>
      <c r="I3196" s="130">
        <v>41974</v>
      </c>
    </row>
    <row r="3197" spans="1:9" ht="26.4" hidden="1">
      <c r="A3197" s="111" t="e">
        <f>COUNTIF(#REF!,'CPU (2)'!B3197)</f>
        <v>#REF!</v>
      </c>
      <c r="B3197" s="131">
        <v>89388</v>
      </c>
      <c r="C3197" s="132" t="s">
        <v>4015</v>
      </c>
      <c r="D3197" s="131" t="s">
        <v>606</v>
      </c>
      <c r="E3197" s="131" t="s">
        <v>6</v>
      </c>
      <c r="F3197" s="133">
        <v>6.2</v>
      </c>
      <c r="G3197" s="133">
        <v>5.87</v>
      </c>
      <c r="H3197" s="131" t="s">
        <v>493</v>
      </c>
      <c r="I3197" s="134">
        <v>41974</v>
      </c>
    </row>
    <row r="3198" spans="1:9" ht="26.4" hidden="1">
      <c r="A3198" s="111" t="e">
        <f>COUNTIF(#REF!,'CPU (2)'!B3198)</f>
        <v>#REF!</v>
      </c>
      <c r="B3198" s="127">
        <v>89562</v>
      </c>
      <c r="C3198" s="128" t="s">
        <v>4016</v>
      </c>
      <c r="D3198" s="127" t="s">
        <v>606</v>
      </c>
      <c r="E3198" s="127" t="s">
        <v>6</v>
      </c>
      <c r="F3198" s="129">
        <v>4.72</v>
      </c>
      <c r="G3198" s="129">
        <v>4.5599999999999996</v>
      </c>
      <c r="H3198" s="127" t="s">
        <v>493</v>
      </c>
      <c r="I3198" s="130">
        <v>41974</v>
      </c>
    </row>
    <row r="3199" spans="1:9" ht="26.4" hidden="1">
      <c r="A3199" s="111" t="e">
        <f>COUNTIF(#REF!,'CPU (2)'!B3199)</f>
        <v>#REF!</v>
      </c>
      <c r="B3199" s="131">
        <v>89605</v>
      </c>
      <c r="C3199" s="132" t="s">
        <v>4017</v>
      </c>
      <c r="D3199" s="131" t="s">
        <v>606</v>
      </c>
      <c r="E3199" s="131" t="s">
        <v>6</v>
      </c>
      <c r="F3199" s="133">
        <v>9.18</v>
      </c>
      <c r="G3199" s="133">
        <v>8.9499999999999993</v>
      </c>
      <c r="H3199" s="131" t="s">
        <v>493</v>
      </c>
      <c r="I3199" s="134">
        <v>41974</v>
      </c>
    </row>
    <row r="3200" spans="1:9" ht="26.4" hidden="1">
      <c r="A3200" s="111" t="e">
        <f>COUNTIF(#REF!,'CPU (2)'!B3200)</f>
        <v>#REF!</v>
      </c>
      <c r="B3200" s="127">
        <v>89653</v>
      </c>
      <c r="C3200" s="128" t="s">
        <v>4018</v>
      </c>
      <c r="D3200" s="127" t="s">
        <v>606</v>
      </c>
      <c r="E3200" s="127" t="s">
        <v>6</v>
      </c>
      <c r="F3200" s="129">
        <v>12.15</v>
      </c>
      <c r="G3200" s="129">
        <v>11.95</v>
      </c>
      <c r="H3200" s="127" t="s">
        <v>493</v>
      </c>
      <c r="I3200" s="130">
        <v>41974</v>
      </c>
    </row>
    <row r="3201" spans="1:9" ht="26.4" hidden="1">
      <c r="A3201" s="111" t="e">
        <f>COUNTIF(#REF!,'CPU (2)'!B3201)</f>
        <v>#REF!</v>
      </c>
      <c r="B3201" s="131">
        <v>89660</v>
      </c>
      <c r="C3201" s="132" t="s">
        <v>4019</v>
      </c>
      <c r="D3201" s="131" t="s">
        <v>606</v>
      </c>
      <c r="E3201" s="131" t="s">
        <v>6</v>
      </c>
      <c r="F3201" s="133">
        <v>5.0999999999999996</v>
      </c>
      <c r="G3201" s="133">
        <v>4.8499999999999996</v>
      </c>
      <c r="H3201" s="131" t="s">
        <v>493</v>
      </c>
      <c r="I3201" s="134">
        <v>41974</v>
      </c>
    </row>
    <row r="3202" spans="1:9" ht="26.4" hidden="1">
      <c r="A3202" s="111" t="e">
        <f>COUNTIF(#REF!,'CPU (2)'!B3202)</f>
        <v>#REF!</v>
      </c>
      <c r="B3202" s="127">
        <v>72651</v>
      </c>
      <c r="C3202" s="128" t="s">
        <v>4020</v>
      </c>
      <c r="D3202" s="127" t="s">
        <v>606</v>
      </c>
      <c r="E3202" s="127" t="s">
        <v>6</v>
      </c>
      <c r="F3202" s="129">
        <v>31.68</v>
      </c>
      <c r="G3202" s="129">
        <v>29.81</v>
      </c>
      <c r="H3202" s="127" t="s">
        <v>493</v>
      </c>
      <c r="I3202" s="130">
        <v>41974</v>
      </c>
    </row>
    <row r="3203" spans="1:9" ht="26.4" hidden="1">
      <c r="A3203" s="111" t="e">
        <f>COUNTIF(#REF!,'CPU (2)'!B3203)</f>
        <v>#REF!</v>
      </c>
      <c r="B3203" s="131">
        <v>72650</v>
      </c>
      <c r="C3203" s="132" t="s">
        <v>4021</v>
      </c>
      <c r="D3203" s="131" t="s">
        <v>606</v>
      </c>
      <c r="E3203" s="131" t="s">
        <v>6</v>
      </c>
      <c r="F3203" s="133">
        <v>33.229999999999997</v>
      </c>
      <c r="G3203" s="133">
        <v>31.2</v>
      </c>
      <c r="H3203" s="131" t="s">
        <v>493</v>
      </c>
      <c r="I3203" s="134">
        <v>41974</v>
      </c>
    </row>
    <row r="3204" spans="1:9" ht="26.4" hidden="1">
      <c r="A3204" s="111" t="e">
        <f>COUNTIF(#REF!,'CPU (2)'!B3204)</f>
        <v>#REF!</v>
      </c>
      <c r="B3204" s="127">
        <v>72652</v>
      </c>
      <c r="C3204" s="128" t="s">
        <v>4022</v>
      </c>
      <c r="D3204" s="127" t="s">
        <v>606</v>
      </c>
      <c r="E3204" s="127" t="s">
        <v>6</v>
      </c>
      <c r="F3204" s="129">
        <v>29.63</v>
      </c>
      <c r="G3204" s="129">
        <v>27.93</v>
      </c>
      <c r="H3204" s="127" t="s">
        <v>493</v>
      </c>
      <c r="I3204" s="130">
        <v>41974</v>
      </c>
    </row>
    <row r="3205" spans="1:9" ht="26.4" hidden="1">
      <c r="A3205" s="111" t="e">
        <f>COUNTIF(#REF!,'CPU (2)'!B3205)</f>
        <v>#REF!</v>
      </c>
      <c r="B3205" s="131">
        <v>72653</v>
      </c>
      <c r="C3205" s="132" t="s">
        <v>4023</v>
      </c>
      <c r="D3205" s="131" t="s">
        <v>606</v>
      </c>
      <c r="E3205" s="131" t="s">
        <v>6</v>
      </c>
      <c r="F3205" s="133">
        <v>25.7</v>
      </c>
      <c r="G3205" s="133">
        <v>24.1</v>
      </c>
      <c r="H3205" s="131" t="s">
        <v>493</v>
      </c>
      <c r="I3205" s="134">
        <v>41974</v>
      </c>
    </row>
    <row r="3206" spans="1:9" ht="26.4" hidden="1">
      <c r="A3206" s="111" t="e">
        <f>COUNTIF(#REF!,'CPU (2)'!B3206)</f>
        <v>#REF!</v>
      </c>
      <c r="B3206" s="127">
        <v>72654</v>
      </c>
      <c r="C3206" s="128" t="s">
        <v>4024</v>
      </c>
      <c r="D3206" s="127" t="s">
        <v>606</v>
      </c>
      <c r="E3206" s="127" t="s">
        <v>6</v>
      </c>
      <c r="F3206" s="129">
        <v>22.69</v>
      </c>
      <c r="G3206" s="129">
        <v>21.36</v>
      </c>
      <c r="H3206" s="127" t="s">
        <v>493</v>
      </c>
      <c r="I3206" s="130">
        <v>41974</v>
      </c>
    </row>
    <row r="3207" spans="1:9" ht="26.4" hidden="1">
      <c r="A3207" s="111" t="e">
        <f>COUNTIF(#REF!,'CPU (2)'!B3207)</f>
        <v>#REF!</v>
      </c>
      <c r="B3207" s="131">
        <v>72655</v>
      </c>
      <c r="C3207" s="132" t="s">
        <v>4025</v>
      </c>
      <c r="D3207" s="131" t="s">
        <v>606</v>
      </c>
      <c r="E3207" s="131" t="s">
        <v>6</v>
      </c>
      <c r="F3207" s="133">
        <v>24.11</v>
      </c>
      <c r="G3207" s="133">
        <v>22.64</v>
      </c>
      <c r="H3207" s="131" t="s">
        <v>493</v>
      </c>
      <c r="I3207" s="134">
        <v>41974</v>
      </c>
    </row>
    <row r="3208" spans="1:9" ht="26.4" hidden="1">
      <c r="A3208" s="111" t="e">
        <f>COUNTIF(#REF!,'CPU (2)'!B3208)</f>
        <v>#REF!</v>
      </c>
      <c r="B3208" s="127">
        <v>72656</v>
      </c>
      <c r="C3208" s="128" t="s">
        <v>4026</v>
      </c>
      <c r="D3208" s="127" t="s">
        <v>606</v>
      </c>
      <c r="E3208" s="127" t="s">
        <v>6</v>
      </c>
      <c r="F3208" s="129">
        <v>17.52</v>
      </c>
      <c r="G3208" s="129">
        <v>16.440000000000001</v>
      </c>
      <c r="H3208" s="127" t="s">
        <v>493</v>
      </c>
      <c r="I3208" s="130">
        <v>41974</v>
      </c>
    </row>
    <row r="3209" spans="1:9" ht="26.4" hidden="1">
      <c r="A3209" s="111" t="e">
        <f>COUNTIF(#REF!,'CPU (2)'!B3209)</f>
        <v>#REF!</v>
      </c>
      <c r="B3209" s="131">
        <v>72657</v>
      </c>
      <c r="C3209" s="132" t="s">
        <v>4027</v>
      </c>
      <c r="D3209" s="131" t="s">
        <v>606</v>
      </c>
      <c r="E3209" s="131" t="s">
        <v>6</v>
      </c>
      <c r="F3209" s="133">
        <v>18.73</v>
      </c>
      <c r="G3209" s="133">
        <v>17.559999999999999</v>
      </c>
      <c r="H3209" s="131" t="s">
        <v>493</v>
      </c>
      <c r="I3209" s="134">
        <v>41974</v>
      </c>
    </row>
    <row r="3210" spans="1:9" ht="26.4" hidden="1">
      <c r="A3210" s="111" t="e">
        <f>COUNTIF(#REF!,'CPU (2)'!B3210)</f>
        <v>#REF!</v>
      </c>
      <c r="B3210" s="127">
        <v>72658</v>
      </c>
      <c r="C3210" s="128" t="s">
        <v>4028</v>
      </c>
      <c r="D3210" s="127" t="s">
        <v>606</v>
      </c>
      <c r="E3210" s="127" t="s">
        <v>6</v>
      </c>
      <c r="F3210" s="129">
        <v>58.9</v>
      </c>
      <c r="G3210" s="129">
        <v>56.55</v>
      </c>
      <c r="H3210" s="127" t="s">
        <v>493</v>
      </c>
      <c r="I3210" s="130">
        <v>41974</v>
      </c>
    </row>
    <row r="3211" spans="1:9" ht="26.4" hidden="1">
      <c r="A3211" s="111" t="e">
        <f>COUNTIF(#REF!,'CPU (2)'!B3211)</f>
        <v>#REF!</v>
      </c>
      <c r="B3211" s="131">
        <v>72659</v>
      </c>
      <c r="C3211" s="132" t="s">
        <v>4029</v>
      </c>
      <c r="D3211" s="131" t="s">
        <v>606</v>
      </c>
      <c r="E3211" s="131" t="s">
        <v>6</v>
      </c>
      <c r="F3211" s="133">
        <v>59.49</v>
      </c>
      <c r="G3211" s="133">
        <v>57.09</v>
      </c>
      <c r="H3211" s="131" t="s">
        <v>493</v>
      </c>
      <c r="I3211" s="134">
        <v>41974</v>
      </c>
    </row>
    <row r="3212" spans="1:9" ht="26.4" hidden="1">
      <c r="A3212" s="111" t="e">
        <f>COUNTIF(#REF!,'CPU (2)'!B3212)</f>
        <v>#REF!</v>
      </c>
      <c r="B3212" s="127">
        <v>72662</v>
      </c>
      <c r="C3212" s="128" t="s">
        <v>4030</v>
      </c>
      <c r="D3212" s="127" t="s">
        <v>606</v>
      </c>
      <c r="E3212" s="127" t="s">
        <v>6</v>
      </c>
      <c r="F3212" s="129">
        <v>40.03</v>
      </c>
      <c r="G3212" s="129">
        <v>37.950000000000003</v>
      </c>
      <c r="H3212" s="127" t="s">
        <v>493</v>
      </c>
      <c r="I3212" s="130">
        <v>41974</v>
      </c>
    </row>
    <row r="3213" spans="1:9" ht="26.4" hidden="1">
      <c r="A3213" s="111" t="e">
        <f>COUNTIF(#REF!,'CPU (2)'!B3213)</f>
        <v>#REF!</v>
      </c>
      <c r="B3213" s="131">
        <v>72660</v>
      </c>
      <c r="C3213" s="132" t="s">
        <v>4031</v>
      </c>
      <c r="D3213" s="131" t="s">
        <v>606</v>
      </c>
      <c r="E3213" s="131" t="s">
        <v>6</v>
      </c>
      <c r="F3213" s="133">
        <v>41.95</v>
      </c>
      <c r="G3213" s="133">
        <v>39.71</v>
      </c>
      <c r="H3213" s="131" t="s">
        <v>493</v>
      </c>
      <c r="I3213" s="134">
        <v>41974</v>
      </c>
    </row>
    <row r="3214" spans="1:9" ht="26.4" hidden="1">
      <c r="A3214" s="111" t="e">
        <f>COUNTIF(#REF!,'CPU (2)'!B3214)</f>
        <v>#REF!</v>
      </c>
      <c r="B3214" s="127">
        <v>72661</v>
      </c>
      <c r="C3214" s="128" t="s">
        <v>4032</v>
      </c>
      <c r="D3214" s="127" t="s">
        <v>606</v>
      </c>
      <c r="E3214" s="127" t="s">
        <v>6</v>
      </c>
      <c r="F3214" s="129">
        <v>40.78</v>
      </c>
      <c r="G3214" s="129">
        <v>38.64</v>
      </c>
      <c r="H3214" s="127" t="s">
        <v>493</v>
      </c>
      <c r="I3214" s="130">
        <v>41974</v>
      </c>
    </row>
    <row r="3215" spans="1:9" ht="26.4" hidden="1">
      <c r="A3215" s="111" t="e">
        <f>COUNTIF(#REF!,'CPU (2)'!B3215)</f>
        <v>#REF!</v>
      </c>
      <c r="B3215" s="131">
        <v>72663</v>
      </c>
      <c r="C3215" s="132" t="s">
        <v>4033</v>
      </c>
      <c r="D3215" s="131" t="s">
        <v>606</v>
      </c>
      <c r="E3215" s="131" t="s">
        <v>6</v>
      </c>
      <c r="F3215" s="133">
        <v>14.57</v>
      </c>
      <c r="G3215" s="133">
        <v>13.58</v>
      </c>
      <c r="H3215" s="131" t="s">
        <v>493</v>
      </c>
      <c r="I3215" s="134">
        <v>41974</v>
      </c>
    </row>
    <row r="3216" spans="1:9" ht="26.4" hidden="1">
      <c r="A3216" s="111" t="e">
        <f>COUNTIF(#REF!,'CPU (2)'!B3216)</f>
        <v>#REF!</v>
      </c>
      <c r="B3216" s="127">
        <v>72664</v>
      </c>
      <c r="C3216" s="128" t="s">
        <v>4034</v>
      </c>
      <c r="D3216" s="127" t="s">
        <v>606</v>
      </c>
      <c r="E3216" s="127" t="s">
        <v>6</v>
      </c>
      <c r="F3216" s="129">
        <v>75.680000000000007</v>
      </c>
      <c r="G3216" s="129">
        <v>73.23</v>
      </c>
      <c r="H3216" s="127" t="s">
        <v>493</v>
      </c>
      <c r="I3216" s="130">
        <v>41974</v>
      </c>
    </row>
    <row r="3217" spans="1:9" ht="26.4" hidden="1">
      <c r="A3217" s="111" t="e">
        <f>COUNTIF(#REF!,'CPU (2)'!B3217)</f>
        <v>#REF!</v>
      </c>
      <c r="B3217" s="131">
        <v>72666</v>
      </c>
      <c r="C3217" s="132" t="s">
        <v>4035</v>
      </c>
      <c r="D3217" s="131" t="s">
        <v>606</v>
      </c>
      <c r="E3217" s="131" t="s">
        <v>6</v>
      </c>
      <c r="F3217" s="133">
        <v>76.27</v>
      </c>
      <c r="G3217" s="133">
        <v>73.77</v>
      </c>
      <c r="H3217" s="131" t="s">
        <v>493</v>
      </c>
      <c r="I3217" s="134">
        <v>41974</v>
      </c>
    </row>
    <row r="3218" spans="1:9" ht="26.4" hidden="1">
      <c r="A3218" s="111" t="e">
        <f>COUNTIF(#REF!,'CPU (2)'!B3218)</f>
        <v>#REF!</v>
      </c>
      <c r="B3218" s="127">
        <v>72665</v>
      </c>
      <c r="C3218" s="128" t="s">
        <v>4036</v>
      </c>
      <c r="D3218" s="127" t="s">
        <v>606</v>
      </c>
      <c r="E3218" s="127" t="s">
        <v>6</v>
      </c>
      <c r="F3218" s="129">
        <v>77.14</v>
      </c>
      <c r="G3218" s="129">
        <v>74.55</v>
      </c>
      <c r="H3218" s="127" t="s">
        <v>493</v>
      </c>
      <c r="I3218" s="130">
        <v>41974</v>
      </c>
    </row>
    <row r="3219" spans="1:9" ht="26.4" hidden="1">
      <c r="A3219" s="111" t="e">
        <f>COUNTIF(#REF!,'CPU (2)'!B3219)</f>
        <v>#REF!</v>
      </c>
      <c r="B3219" s="131">
        <v>72668</v>
      </c>
      <c r="C3219" s="132" t="s">
        <v>4037</v>
      </c>
      <c r="D3219" s="131" t="s">
        <v>606</v>
      </c>
      <c r="E3219" s="131" t="s">
        <v>6</v>
      </c>
      <c r="F3219" s="133">
        <v>101.94</v>
      </c>
      <c r="G3219" s="133">
        <v>99.33</v>
      </c>
      <c r="H3219" s="131" t="s">
        <v>493</v>
      </c>
      <c r="I3219" s="134">
        <v>41974</v>
      </c>
    </row>
    <row r="3220" spans="1:9" ht="26.4" hidden="1">
      <c r="A3220" s="111" t="e">
        <f>COUNTIF(#REF!,'CPU (2)'!B3220)</f>
        <v>#REF!</v>
      </c>
      <c r="B3220" s="127">
        <v>72667</v>
      </c>
      <c r="C3220" s="128" t="s">
        <v>4038</v>
      </c>
      <c r="D3220" s="127" t="s">
        <v>606</v>
      </c>
      <c r="E3220" s="127" t="s">
        <v>6</v>
      </c>
      <c r="F3220" s="129">
        <v>102.51</v>
      </c>
      <c r="G3220" s="129">
        <v>99.84</v>
      </c>
      <c r="H3220" s="127" t="s">
        <v>493</v>
      </c>
      <c r="I3220" s="130">
        <v>41974</v>
      </c>
    </row>
    <row r="3221" spans="1:9" ht="26.4" hidden="1">
      <c r="A3221" s="111" t="e">
        <f>COUNTIF(#REF!,'CPU (2)'!B3221)</f>
        <v>#REF!</v>
      </c>
      <c r="B3221" s="131">
        <v>72669</v>
      </c>
      <c r="C3221" s="132" t="s">
        <v>4039</v>
      </c>
      <c r="D3221" s="131" t="s">
        <v>606</v>
      </c>
      <c r="E3221" s="131" t="s">
        <v>6</v>
      </c>
      <c r="F3221" s="133">
        <v>106.58</v>
      </c>
      <c r="G3221" s="133">
        <v>103.64</v>
      </c>
      <c r="H3221" s="131" t="s">
        <v>493</v>
      </c>
      <c r="I3221" s="134">
        <v>41974</v>
      </c>
    </row>
    <row r="3222" spans="1:9" ht="39.6" hidden="1">
      <c r="A3222" s="111" t="e">
        <f>COUNTIF(#REF!,'CPU (2)'!B3222)</f>
        <v>#REF!</v>
      </c>
      <c r="B3222" s="127">
        <v>89821</v>
      </c>
      <c r="C3222" s="128" t="s">
        <v>4040</v>
      </c>
      <c r="D3222" s="127" t="s">
        <v>606</v>
      </c>
      <c r="E3222" s="127" t="s">
        <v>6</v>
      </c>
      <c r="F3222" s="129">
        <v>8.8699999999999992</v>
      </c>
      <c r="G3222" s="129">
        <v>8.65</v>
      </c>
      <c r="H3222" s="127" t="s">
        <v>493</v>
      </c>
      <c r="I3222" s="130">
        <v>41974</v>
      </c>
    </row>
    <row r="3223" spans="1:9" ht="39.6" hidden="1">
      <c r="A3223" s="111" t="e">
        <f>COUNTIF(#REF!,'CPU (2)'!B3223)</f>
        <v>#REF!</v>
      </c>
      <c r="B3223" s="131">
        <v>89778</v>
      </c>
      <c r="C3223" s="132" t="s">
        <v>4041</v>
      </c>
      <c r="D3223" s="131" t="s">
        <v>606</v>
      </c>
      <c r="E3223" s="131" t="s">
        <v>6</v>
      </c>
      <c r="F3223" s="133">
        <v>11.37</v>
      </c>
      <c r="G3223" s="133">
        <v>10.9</v>
      </c>
      <c r="H3223" s="131" t="s">
        <v>493</v>
      </c>
      <c r="I3223" s="134">
        <v>41974</v>
      </c>
    </row>
    <row r="3224" spans="1:9" ht="39.6" hidden="1">
      <c r="A3224" s="111" t="e">
        <f>COUNTIF(#REF!,'CPU (2)'!B3224)</f>
        <v>#REF!</v>
      </c>
      <c r="B3224" s="127">
        <v>89856</v>
      </c>
      <c r="C3224" s="128" t="s">
        <v>4042</v>
      </c>
      <c r="D3224" s="127" t="s">
        <v>606</v>
      </c>
      <c r="E3224" s="127" t="s">
        <v>6</v>
      </c>
      <c r="F3224" s="129">
        <v>11.09</v>
      </c>
      <c r="G3224" s="129">
        <v>10.65</v>
      </c>
      <c r="H3224" s="127" t="s">
        <v>493</v>
      </c>
      <c r="I3224" s="130">
        <v>41974</v>
      </c>
    </row>
    <row r="3225" spans="1:9" ht="39.6" hidden="1">
      <c r="A3225" s="111" t="e">
        <f>COUNTIF(#REF!,'CPU (2)'!B3225)</f>
        <v>#REF!</v>
      </c>
      <c r="B3225" s="131">
        <v>89752</v>
      </c>
      <c r="C3225" s="132" t="s">
        <v>4043</v>
      </c>
      <c r="D3225" s="131" t="s">
        <v>606</v>
      </c>
      <c r="E3225" s="131" t="s">
        <v>6</v>
      </c>
      <c r="F3225" s="133">
        <v>3.73</v>
      </c>
      <c r="G3225" s="133">
        <v>3.53</v>
      </c>
      <c r="H3225" s="131" t="s">
        <v>493</v>
      </c>
      <c r="I3225" s="134">
        <v>41974</v>
      </c>
    </row>
    <row r="3226" spans="1:9" ht="39.6" hidden="1">
      <c r="A3226" s="111" t="e">
        <f>COUNTIF(#REF!,'CPU (2)'!B3226)</f>
        <v>#REF!</v>
      </c>
      <c r="B3226" s="127">
        <v>89813</v>
      </c>
      <c r="C3226" s="128" t="s">
        <v>4044</v>
      </c>
      <c r="D3226" s="127" t="s">
        <v>606</v>
      </c>
      <c r="E3226" s="127" t="s">
        <v>6</v>
      </c>
      <c r="F3226" s="129">
        <v>4.12</v>
      </c>
      <c r="G3226" s="129">
        <v>4.03</v>
      </c>
      <c r="H3226" s="127" t="s">
        <v>493</v>
      </c>
      <c r="I3226" s="130">
        <v>41974</v>
      </c>
    </row>
    <row r="3227" spans="1:9" ht="39.6" hidden="1">
      <c r="A3227" s="111" t="e">
        <f>COUNTIF(#REF!,'CPU (2)'!B3227)</f>
        <v>#REF!</v>
      </c>
      <c r="B3227" s="131">
        <v>89753</v>
      </c>
      <c r="C3227" s="132" t="s">
        <v>4045</v>
      </c>
      <c r="D3227" s="131" t="s">
        <v>606</v>
      </c>
      <c r="E3227" s="131" t="s">
        <v>6</v>
      </c>
      <c r="F3227" s="133">
        <v>5.51</v>
      </c>
      <c r="G3227" s="133">
        <v>5.28</v>
      </c>
      <c r="H3227" s="131" t="s">
        <v>493</v>
      </c>
      <c r="I3227" s="134">
        <v>41974</v>
      </c>
    </row>
    <row r="3228" spans="1:9" ht="39.6" hidden="1">
      <c r="A3228" s="111" t="e">
        <f>COUNTIF(#REF!,'CPU (2)'!B3228)</f>
        <v>#REF!</v>
      </c>
      <c r="B3228" s="127">
        <v>89817</v>
      </c>
      <c r="C3228" s="128" t="s">
        <v>4046</v>
      </c>
      <c r="D3228" s="127" t="s">
        <v>606</v>
      </c>
      <c r="E3228" s="127" t="s">
        <v>6</v>
      </c>
      <c r="F3228" s="129">
        <v>6.84</v>
      </c>
      <c r="G3228" s="129">
        <v>6.67</v>
      </c>
      <c r="H3228" s="127" t="s">
        <v>493</v>
      </c>
      <c r="I3228" s="130">
        <v>41974</v>
      </c>
    </row>
    <row r="3229" spans="1:9" ht="39.6" hidden="1">
      <c r="A3229" s="111" t="e">
        <f>COUNTIF(#REF!,'CPU (2)'!B3229)</f>
        <v>#REF!</v>
      </c>
      <c r="B3229" s="131">
        <v>89774</v>
      </c>
      <c r="C3229" s="132" t="s">
        <v>4047</v>
      </c>
      <c r="D3229" s="131" t="s">
        <v>606</v>
      </c>
      <c r="E3229" s="131" t="s">
        <v>6</v>
      </c>
      <c r="F3229" s="133">
        <v>8.7899999999999991</v>
      </c>
      <c r="G3229" s="133">
        <v>8.43</v>
      </c>
      <c r="H3229" s="131" t="s">
        <v>493</v>
      </c>
      <c r="I3229" s="134">
        <v>41974</v>
      </c>
    </row>
    <row r="3230" spans="1:9" ht="39.6" hidden="1">
      <c r="A3230" s="111" t="e">
        <f>COUNTIF(#REF!,'CPU (2)'!B3230)</f>
        <v>#REF!</v>
      </c>
      <c r="B3230" s="127">
        <v>89669</v>
      </c>
      <c r="C3230" s="128" t="s">
        <v>4048</v>
      </c>
      <c r="D3230" s="127" t="s">
        <v>606</v>
      </c>
      <c r="E3230" s="127" t="s">
        <v>6</v>
      </c>
      <c r="F3230" s="129">
        <v>14.49</v>
      </c>
      <c r="G3230" s="129">
        <v>14.3</v>
      </c>
      <c r="H3230" s="127" t="s">
        <v>493</v>
      </c>
      <c r="I3230" s="130">
        <v>41974</v>
      </c>
    </row>
    <row r="3231" spans="1:9" ht="26.4" hidden="1">
      <c r="A3231" s="111" t="e">
        <f>COUNTIF(#REF!,'CPU (2)'!B3231)</f>
        <v>#REF!</v>
      </c>
      <c r="B3231" s="131">
        <v>89554</v>
      </c>
      <c r="C3231" s="132" t="s">
        <v>4049</v>
      </c>
      <c r="D3231" s="131" t="s">
        <v>606</v>
      </c>
      <c r="E3231" s="131" t="s">
        <v>6</v>
      </c>
      <c r="F3231" s="133">
        <v>15.19</v>
      </c>
      <c r="G3231" s="133">
        <v>14.92</v>
      </c>
      <c r="H3231" s="131" t="s">
        <v>493</v>
      </c>
      <c r="I3231" s="134">
        <v>41974</v>
      </c>
    </row>
    <row r="3232" spans="1:9" ht="39.6" hidden="1">
      <c r="A3232" s="111" t="e">
        <f>COUNTIF(#REF!,'CPU (2)'!B3232)</f>
        <v>#REF!</v>
      </c>
      <c r="B3232" s="127">
        <v>89677</v>
      </c>
      <c r="C3232" s="128" t="s">
        <v>4050</v>
      </c>
      <c r="D3232" s="127" t="s">
        <v>606</v>
      </c>
      <c r="E3232" s="127" t="s">
        <v>6</v>
      </c>
      <c r="F3232" s="129">
        <v>35.5</v>
      </c>
      <c r="G3232" s="129">
        <v>35.200000000000003</v>
      </c>
      <c r="H3232" s="127" t="s">
        <v>493</v>
      </c>
      <c r="I3232" s="130">
        <v>41974</v>
      </c>
    </row>
    <row r="3233" spans="1:9" ht="26.4" hidden="1">
      <c r="A3233" s="111" t="e">
        <f>COUNTIF(#REF!,'CPU (2)'!B3233)</f>
        <v>#REF!</v>
      </c>
      <c r="B3233" s="131">
        <v>89544</v>
      </c>
      <c r="C3233" s="132" t="s">
        <v>4051</v>
      </c>
      <c r="D3233" s="131" t="s">
        <v>606</v>
      </c>
      <c r="E3233" s="131" t="s">
        <v>6</v>
      </c>
      <c r="F3233" s="133">
        <v>5.83</v>
      </c>
      <c r="G3233" s="133">
        <v>5.73</v>
      </c>
      <c r="H3233" s="131" t="s">
        <v>493</v>
      </c>
      <c r="I3233" s="134">
        <v>41974</v>
      </c>
    </row>
    <row r="3234" spans="1:9" ht="26.4" hidden="1">
      <c r="A3234" s="111" t="e">
        <f>COUNTIF(#REF!,'CPU (2)'!B3234)</f>
        <v>#REF!</v>
      </c>
      <c r="B3234" s="127">
        <v>89545</v>
      </c>
      <c r="C3234" s="128" t="s">
        <v>4052</v>
      </c>
      <c r="D3234" s="127" t="s">
        <v>606</v>
      </c>
      <c r="E3234" s="127" t="s">
        <v>6</v>
      </c>
      <c r="F3234" s="129">
        <v>7.85</v>
      </c>
      <c r="G3234" s="129">
        <v>7.73</v>
      </c>
      <c r="H3234" s="127" t="s">
        <v>493</v>
      </c>
      <c r="I3234" s="130">
        <v>41974</v>
      </c>
    </row>
    <row r="3235" spans="1:9" ht="39.6" hidden="1">
      <c r="A3235" s="111" t="e">
        <f>COUNTIF(#REF!,'CPU (2)'!B3235)</f>
        <v>#REF!</v>
      </c>
      <c r="B3235" s="131">
        <v>89599</v>
      </c>
      <c r="C3235" s="132" t="s">
        <v>4053</v>
      </c>
      <c r="D3235" s="131" t="s">
        <v>606</v>
      </c>
      <c r="E3235" s="131" t="s">
        <v>6</v>
      </c>
      <c r="F3235" s="133">
        <v>9.64</v>
      </c>
      <c r="G3235" s="133">
        <v>9.52</v>
      </c>
      <c r="H3235" s="131" t="s">
        <v>493</v>
      </c>
      <c r="I3235" s="134">
        <v>41974</v>
      </c>
    </row>
    <row r="3236" spans="1:9" ht="26.4" hidden="1">
      <c r="A3236" s="111" t="e">
        <f>COUNTIF(#REF!,'CPU (2)'!B3236)</f>
        <v>#REF!</v>
      </c>
      <c r="B3236" s="127">
        <v>89547</v>
      </c>
      <c r="C3236" s="128" t="s">
        <v>4054</v>
      </c>
      <c r="D3236" s="127" t="s">
        <v>606</v>
      </c>
      <c r="E3236" s="127" t="s">
        <v>6</v>
      </c>
      <c r="F3236" s="129">
        <v>10.47</v>
      </c>
      <c r="G3236" s="129">
        <v>10.28</v>
      </c>
      <c r="H3236" s="127" t="s">
        <v>493</v>
      </c>
      <c r="I3236" s="130">
        <v>41974</v>
      </c>
    </row>
    <row r="3237" spans="1:9" ht="26.4" hidden="1">
      <c r="A3237" s="111" t="e">
        <f>COUNTIF(#REF!,'CPU (2)'!B3237)</f>
        <v>#REF!</v>
      </c>
      <c r="B3237" s="131">
        <v>89534</v>
      </c>
      <c r="C3237" s="132" t="s">
        <v>4055</v>
      </c>
      <c r="D3237" s="131" t="s">
        <v>606</v>
      </c>
      <c r="E3237" s="131" t="s">
        <v>6</v>
      </c>
      <c r="F3237" s="133">
        <v>2.48</v>
      </c>
      <c r="G3237" s="133">
        <v>2.37</v>
      </c>
      <c r="H3237" s="131" t="s">
        <v>493</v>
      </c>
      <c r="I3237" s="134">
        <v>41974</v>
      </c>
    </row>
    <row r="3238" spans="1:9" ht="26.4" hidden="1">
      <c r="A3238" s="111" t="e">
        <f>COUNTIF(#REF!,'CPU (2)'!B3238)</f>
        <v>#REF!</v>
      </c>
      <c r="B3238" s="127">
        <v>89385</v>
      </c>
      <c r="C3238" s="128" t="s">
        <v>4056</v>
      </c>
      <c r="D3238" s="127" t="s">
        <v>606</v>
      </c>
      <c r="E3238" s="127" t="s">
        <v>6</v>
      </c>
      <c r="F3238" s="129">
        <v>4.17</v>
      </c>
      <c r="G3238" s="129">
        <v>3.89</v>
      </c>
      <c r="H3238" s="127" t="s">
        <v>493</v>
      </c>
      <c r="I3238" s="130">
        <v>41974</v>
      </c>
    </row>
    <row r="3239" spans="1:9" ht="26.4" hidden="1">
      <c r="A3239" s="111" t="e">
        <f>COUNTIF(#REF!,'CPU (2)'!B3239)</f>
        <v>#REF!</v>
      </c>
      <c r="B3239" s="131">
        <v>89551</v>
      </c>
      <c r="C3239" s="132" t="s">
        <v>4057</v>
      </c>
      <c r="D3239" s="131" t="s">
        <v>606</v>
      </c>
      <c r="E3239" s="131" t="s">
        <v>6</v>
      </c>
      <c r="F3239" s="133">
        <v>4.2300000000000004</v>
      </c>
      <c r="G3239" s="133">
        <v>4.09</v>
      </c>
      <c r="H3239" s="131" t="s">
        <v>493</v>
      </c>
      <c r="I3239" s="134">
        <v>41974</v>
      </c>
    </row>
    <row r="3240" spans="1:9" ht="26.4" hidden="1">
      <c r="A3240" s="111" t="e">
        <f>COUNTIF(#REF!,'CPU (2)'!B3240)</f>
        <v>#REF!</v>
      </c>
      <c r="B3240" s="127">
        <v>89389</v>
      </c>
      <c r="C3240" s="128" t="s">
        <v>4058</v>
      </c>
      <c r="D3240" s="127" t="s">
        <v>606</v>
      </c>
      <c r="E3240" s="127" t="s">
        <v>6</v>
      </c>
      <c r="F3240" s="129">
        <v>6.47</v>
      </c>
      <c r="G3240" s="129">
        <v>6.14</v>
      </c>
      <c r="H3240" s="127" t="s">
        <v>493</v>
      </c>
      <c r="I3240" s="130">
        <v>41974</v>
      </c>
    </row>
    <row r="3241" spans="1:9" ht="26.4" hidden="1">
      <c r="A3241" s="111" t="e">
        <f>COUNTIF(#REF!,'CPU (2)'!B3241)</f>
        <v>#REF!</v>
      </c>
      <c r="B3241" s="131">
        <v>89434</v>
      </c>
      <c r="C3241" s="132" t="s">
        <v>4059</v>
      </c>
      <c r="D3241" s="131" t="s">
        <v>606</v>
      </c>
      <c r="E3241" s="131" t="s">
        <v>6</v>
      </c>
      <c r="F3241" s="133">
        <v>5.12</v>
      </c>
      <c r="G3241" s="133">
        <v>4.92</v>
      </c>
      <c r="H3241" s="131" t="s">
        <v>493</v>
      </c>
      <c r="I3241" s="134">
        <v>41974</v>
      </c>
    </row>
    <row r="3242" spans="1:9" ht="26.4" hidden="1">
      <c r="A3242" s="111" t="e">
        <f>COUNTIF(#REF!,'CPU (2)'!B3242)</f>
        <v>#REF!</v>
      </c>
      <c r="B3242" s="127">
        <v>89651</v>
      </c>
      <c r="C3242" s="128" t="s">
        <v>4060</v>
      </c>
      <c r="D3242" s="127" t="s">
        <v>606</v>
      </c>
      <c r="E3242" s="127" t="s">
        <v>6</v>
      </c>
      <c r="F3242" s="129">
        <v>3.95</v>
      </c>
      <c r="G3242" s="129">
        <v>3.75</v>
      </c>
      <c r="H3242" s="127" t="s">
        <v>493</v>
      </c>
      <c r="I3242" s="130">
        <v>41974</v>
      </c>
    </row>
    <row r="3243" spans="1:9" ht="26.4" hidden="1">
      <c r="A3243" s="111" t="e">
        <f>COUNTIF(#REF!,'CPU (2)'!B3243)</f>
        <v>#REF!</v>
      </c>
      <c r="B3243" s="131">
        <v>89417</v>
      </c>
      <c r="C3243" s="132" t="s">
        <v>4061</v>
      </c>
      <c r="D3243" s="131" t="s">
        <v>606</v>
      </c>
      <c r="E3243" s="131" t="s">
        <v>6</v>
      </c>
      <c r="F3243" s="133">
        <v>2.31</v>
      </c>
      <c r="G3243" s="133">
        <v>2.16</v>
      </c>
      <c r="H3243" s="131" t="s">
        <v>493</v>
      </c>
      <c r="I3243" s="134">
        <v>41974</v>
      </c>
    </row>
    <row r="3244" spans="1:9" ht="26.4" hidden="1">
      <c r="A3244" s="111" t="e">
        <f>COUNTIF(#REF!,'CPU (2)'!B3244)</f>
        <v>#REF!</v>
      </c>
      <c r="B3244" s="127">
        <v>89371</v>
      </c>
      <c r="C3244" s="128" t="s">
        <v>4062</v>
      </c>
      <c r="D3244" s="127" t="s">
        <v>606</v>
      </c>
      <c r="E3244" s="127" t="s">
        <v>6</v>
      </c>
      <c r="F3244" s="129">
        <v>3.26</v>
      </c>
      <c r="G3244" s="129">
        <v>3.02</v>
      </c>
      <c r="H3244" s="127" t="s">
        <v>493</v>
      </c>
      <c r="I3244" s="130">
        <v>41974</v>
      </c>
    </row>
    <row r="3245" spans="1:9" ht="26.4" hidden="1">
      <c r="A3245" s="111" t="e">
        <f>COUNTIF(#REF!,'CPU (2)'!B3245)</f>
        <v>#REF!</v>
      </c>
      <c r="B3245" s="131">
        <v>89868</v>
      </c>
      <c r="C3245" s="132" t="s">
        <v>4063</v>
      </c>
      <c r="D3245" s="131" t="s">
        <v>606</v>
      </c>
      <c r="E3245" s="131" t="s">
        <v>6</v>
      </c>
      <c r="F3245" s="133">
        <v>2.1800000000000002</v>
      </c>
      <c r="G3245" s="133">
        <v>2.06</v>
      </c>
      <c r="H3245" s="131" t="s">
        <v>493</v>
      </c>
      <c r="I3245" s="134">
        <v>41974</v>
      </c>
    </row>
    <row r="3246" spans="1:9" ht="26.4" hidden="1">
      <c r="A3246" s="111" t="e">
        <f>COUNTIF(#REF!,'CPU (2)'!B3246)</f>
        <v>#REF!</v>
      </c>
      <c r="B3246" s="127">
        <v>89528</v>
      </c>
      <c r="C3246" s="128" t="s">
        <v>4064</v>
      </c>
      <c r="D3246" s="127" t="s">
        <v>606</v>
      </c>
      <c r="E3246" s="127" t="s">
        <v>6</v>
      </c>
      <c r="F3246" s="129">
        <v>2.17</v>
      </c>
      <c r="G3246" s="129">
        <v>2.0499999999999998</v>
      </c>
      <c r="H3246" s="127" t="s">
        <v>493</v>
      </c>
      <c r="I3246" s="130">
        <v>41974</v>
      </c>
    </row>
    <row r="3247" spans="1:9" ht="26.4" hidden="1">
      <c r="A3247" s="111" t="e">
        <f>COUNTIF(#REF!,'CPU (2)'!B3247)</f>
        <v>#REF!</v>
      </c>
      <c r="B3247" s="131">
        <v>89424</v>
      </c>
      <c r="C3247" s="132" t="s">
        <v>4065</v>
      </c>
      <c r="D3247" s="131" t="s">
        <v>606</v>
      </c>
      <c r="E3247" s="131" t="s">
        <v>6</v>
      </c>
      <c r="F3247" s="133">
        <v>2.73</v>
      </c>
      <c r="G3247" s="133">
        <v>2.56</v>
      </c>
      <c r="H3247" s="131" t="s">
        <v>493</v>
      </c>
      <c r="I3247" s="134">
        <v>41974</v>
      </c>
    </row>
    <row r="3248" spans="1:9" ht="26.4" hidden="1">
      <c r="A3248" s="111" t="e">
        <f>COUNTIF(#REF!,'CPU (2)'!B3248)</f>
        <v>#REF!</v>
      </c>
      <c r="B3248" s="127">
        <v>89378</v>
      </c>
      <c r="C3248" s="128" t="s">
        <v>4066</v>
      </c>
      <c r="D3248" s="127" t="s">
        <v>606</v>
      </c>
      <c r="E3248" s="127" t="s">
        <v>6</v>
      </c>
      <c r="F3248" s="129">
        <v>3.86</v>
      </c>
      <c r="G3248" s="129">
        <v>3.58</v>
      </c>
      <c r="H3248" s="127" t="s">
        <v>493</v>
      </c>
      <c r="I3248" s="130">
        <v>41974</v>
      </c>
    </row>
    <row r="3249" spans="1:9" ht="26.4" hidden="1">
      <c r="A3249" s="111" t="e">
        <f>COUNTIF(#REF!,'CPU (2)'!B3249)</f>
        <v>#REF!</v>
      </c>
      <c r="B3249" s="131">
        <v>89541</v>
      </c>
      <c r="C3249" s="132" t="s">
        <v>4067</v>
      </c>
      <c r="D3249" s="131" t="s">
        <v>606</v>
      </c>
      <c r="E3249" s="131" t="s">
        <v>6</v>
      </c>
      <c r="F3249" s="133">
        <v>3.06</v>
      </c>
      <c r="G3249" s="133">
        <v>2.91</v>
      </c>
      <c r="H3249" s="131" t="s">
        <v>493</v>
      </c>
      <c r="I3249" s="134">
        <v>41974</v>
      </c>
    </row>
    <row r="3250" spans="1:9" ht="26.4" hidden="1">
      <c r="A3250" s="111" t="e">
        <f>COUNTIF(#REF!,'CPU (2)'!B3250)</f>
        <v>#REF!</v>
      </c>
      <c r="B3250" s="127">
        <v>89431</v>
      </c>
      <c r="C3250" s="128" t="s">
        <v>4068</v>
      </c>
      <c r="D3250" s="127" t="s">
        <v>606</v>
      </c>
      <c r="E3250" s="127" t="s">
        <v>6</v>
      </c>
      <c r="F3250" s="129">
        <v>3.68</v>
      </c>
      <c r="G3250" s="129">
        <v>3.48</v>
      </c>
      <c r="H3250" s="127" t="s">
        <v>493</v>
      </c>
      <c r="I3250" s="130">
        <v>41974</v>
      </c>
    </row>
    <row r="3251" spans="1:9" ht="26.4" hidden="1">
      <c r="A3251" s="111" t="e">
        <f>COUNTIF(#REF!,'CPU (2)'!B3251)</f>
        <v>#REF!</v>
      </c>
      <c r="B3251" s="131">
        <v>89386</v>
      </c>
      <c r="C3251" s="132" t="s">
        <v>4069</v>
      </c>
      <c r="D3251" s="131" t="s">
        <v>606</v>
      </c>
      <c r="E3251" s="131" t="s">
        <v>6</v>
      </c>
      <c r="F3251" s="133">
        <v>5.03</v>
      </c>
      <c r="G3251" s="133">
        <v>4.7</v>
      </c>
      <c r="H3251" s="131" t="s">
        <v>493</v>
      </c>
      <c r="I3251" s="134">
        <v>41974</v>
      </c>
    </row>
    <row r="3252" spans="1:9" ht="26.4" hidden="1">
      <c r="A3252" s="111" t="e">
        <f>COUNTIF(#REF!,'CPU (2)'!B3252)</f>
        <v>#REF!</v>
      </c>
      <c r="B3252" s="127">
        <v>89558</v>
      </c>
      <c r="C3252" s="128" t="s">
        <v>4070</v>
      </c>
      <c r="D3252" s="127" t="s">
        <v>606</v>
      </c>
      <c r="E3252" s="127" t="s">
        <v>6</v>
      </c>
      <c r="F3252" s="129">
        <v>4.8499999999999996</v>
      </c>
      <c r="G3252" s="129">
        <v>4.6900000000000004</v>
      </c>
      <c r="H3252" s="127" t="s">
        <v>493</v>
      </c>
      <c r="I3252" s="130">
        <v>41974</v>
      </c>
    </row>
    <row r="3253" spans="1:9" ht="26.4" hidden="1">
      <c r="A3253" s="111" t="e">
        <f>COUNTIF(#REF!,'CPU (2)'!B3253)</f>
        <v>#REF!</v>
      </c>
      <c r="B3253" s="131">
        <v>89575</v>
      </c>
      <c r="C3253" s="132" t="s">
        <v>4071</v>
      </c>
      <c r="D3253" s="131" t="s">
        <v>606</v>
      </c>
      <c r="E3253" s="131" t="s">
        <v>6</v>
      </c>
      <c r="F3253" s="133">
        <v>5.51</v>
      </c>
      <c r="G3253" s="133">
        <v>5.31</v>
      </c>
      <c r="H3253" s="131" t="s">
        <v>493</v>
      </c>
      <c r="I3253" s="134">
        <v>41974</v>
      </c>
    </row>
    <row r="3254" spans="1:9" ht="26.4" hidden="1">
      <c r="A3254" s="111" t="e">
        <f>COUNTIF(#REF!,'CPU (2)'!B3254)</f>
        <v>#REF!</v>
      </c>
      <c r="B3254" s="127">
        <v>89597</v>
      </c>
      <c r="C3254" s="128" t="s">
        <v>4072</v>
      </c>
      <c r="D3254" s="127" t="s">
        <v>606</v>
      </c>
      <c r="E3254" s="127" t="s">
        <v>6</v>
      </c>
      <c r="F3254" s="129">
        <v>12.87</v>
      </c>
      <c r="G3254" s="129">
        <v>12.64</v>
      </c>
      <c r="H3254" s="127" t="s">
        <v>493</v>
      </c>
      <c r="I3254" s="130">
        <v>41974</v>
      </c>
    </row>
    <row r="3255" spans="1:9" ht="26.4" hidden="1">
      <c r="A3255" s="111" t="e">
        <f>COUNTIF(#REF!,'CPU (2)'!B3255)</f>
        <v>#REF!</v>
      </c>
      <c r="B3255" s="131">
        <v>89611</v>
      </c>
      <c r="C3255" s="132" t="s">
        <v>4073</v>
      </c>
      <c r="D3255" s="131" t="s">
        <v>606</v>
      </c>
      <c r="E3255" s="131" t="s">
        <v>6</v>
      </c>
      <c r="F3255" s="133">
        <v>17.25</v>
      </c>
      <c r="G3255" s="133">
        <v>16.96</v>
      </c>
      <c r="H3255" s="131" t="s">
        <v>493</v>
      </c>
      <c r="I3255" s="134">
        <v>41974</v>
      </c>
    </row>
    <row r="3256" spans="1:9" ht="26.4" hidden="1">
      <c r="A3256" s="111" t="e">
        <f>COUNTIF(#REF!,'CPU (2)'!B3256)</f>
        <v>#REF!</v>
      </c>
      <c r="B3256" s="127">
        <v>89614</v>
      </c>
      <c r="C3256" s="128" t="s">
        <v>4074</v>
      </c>
      <c r="D3256" s="127" t="s">
        <v>606</v>
      </c>
      <c r="E3256" s="127" t="s">
        <v>6</v>
      </c>
      <c r="F3256" s="129">
        <v>38.33</v>
      </c>
      <c r="G3256" s="129">
        <v>38.01</v>
      </c>
      <c r="H3256" s="127" t="s">
        <v>493</v>
      </c>
      <c r="I3256" s="130">
        <v>41974</v>
      </c>
    </row>
    <row r="3257" spans="1:9" ht="26.4" hidden="1">
      <c r="A3257" s="111" t="e">
        <f>COUNTIF(#REF!,'CPU (2)'!B3257)</f>
        <v>#REF!</v>
      </c>
      <c r="B3257" s="131">
        <v>84887</v>
      </c>
      <c r="C3257" s="132" t="s">
        <v>4075</v>
      </c>
      <c r="D3257" s="131" t="s">
        <v>604</v>
      </c>
      <c r="E3257" s="131" t="s">
        <v>6</v>
      </c>
      <c r="F3257" s="133">
        <v>51.56</v>
      </c>
      <c r="G3257" s="133">
        <v>49.4</v>
      </c>
      <c r="H3257" s="131" t="s">
        <v>493</v>
      </c>
      <c r="I3257" s="134">
        <v>41974</v>
      </c>
    </row>
    <row r="3258" spans="1:9" hidden="1">
      <c r="A3258" s="111" t="e">
        <f>COUNTIF(#REF!,'CPU (2)'!B3258)</f>
        <v>#REF!</v>
      </c>
      <c r="B3258" s="127">
        <v>73554</v>
      </c>
      <c r="C3258" s="128" t="s">
        <v>4076</v>
      </c>
      <c r="D3258" s="127" t="s">
        <v>246</v>
      </c>
      <c r="E3258" s="127" t="s">
        <v>207</v>
      </c>
      <c r="F3258" s="129">
        <v>13.4</v>
      </c>
      <c r="G3258" s="129">
        <v>13.4</v>
      </c>
      <c r="H3258" s="127" t="s">
        <v>493</v>
      </c>
      <c r="I3258" s="130">
        <v>41974</v>
      </c>
    </row>
    <row r="3259" spans="1:9" hidden="1">
      <c r="A3259" s="111" t="e">
        <f>COUNTIF(#REF!,'CPU (2)'!B3259)</f>
        <v>#REF!</v>
      </c>
      <c r="B3259" s="131">
        <v>73460</v>
      </c>
      <c r="C3259" s="132" t="s">
        <v>4077</v>
      </c>
      <c r="D3259" s="131" t="s">
        <v>246</v>
      </c>
      <c r="E3259" s="131" t="s">
        <v>207</v>
      </c>
      <c r="F3259" s="133">
        <v>20.54</v>
      </c>
      <c r="G3259" s="133">
        <v>20.54</v>
      </c>
      <c r="H3259" s="131" t="s">
        <v>493</v>
      </c>
      <c r="I3259" s="134">
        <v>41974</v>
      </c>
    </row>
    <row r="3260" spans="1:9" hidden="1">
      <c r="A3260" s="111" t="e">
        <f>COUNTIF(#REF!,'CPU (2)'!B3260)</f>
        <v>#REF!</v>
      </c>
      <c r="B3260" s="127">
        <v>73488</v>
      </c>
      <c r="C3260" s="128" t="s">
        <v>4078</v>
      </c>
      <c r="D3260" s="127" t="s">
        <v>246</v>
      </c>
      <c r="E3260" s="127" t="s">
        <v>207</v>
      </c>
      <c r="F3260" s="129">
        <v>26.82</v>
      </c>
      <c r="G3260" s="129">
        <v>26.82</v>
      </c>
      <c r="H3260" s="127" t="s">
        <v>493</v>
      </c>
      <c r="I3260" s="130">
        <v>41974</v>
      </c>
    </row>
    <row r="3261" spans="1:9" hidden="1">
      <c r="A3261" s="111" t="e">
        <f>COUNTIF(#REF!,'CPU (2)'!B3261)</f>
        <v>#REF!</v>
      </c>
      <c r="B3261" s="131">
        <v>73489</v>
      </c>
      <c r="C3261" s="132" t="s">
        <v>4079</v>
      </c>
      <c r="D3261" s="131" t="s">
        <v>246</v>
      </c>
      <c r="E3261" s="131" t="s">
        <v>207</v>
      </c>
      <c r="F3261" s="133">
        <v>41.1</v>
      </c>
      <c r="G3261" s="133">
        <v>41.1</v>
      </c>
      <c r="H3261" s="131" t="s">
        <v>493</v>
      </c>
      <c r="I3261" s="134">
        <v>41974</v>
      </c>
    </row>
    <row r="3262" spans="1:9" hidden="1">
      <c r="A3262" s="111" t="e">
        <f>COUNTIF(#REF!,'CPU (2)'!B3262)</f>
        <v>#REF!</v>
      </c>
      <c r="B3262" s="127">
        <v>88272</v>
      </c>
      <c r="C3262" s="128" t="s">
        <v>4080</v>
      </c>
      <c r="D3262" s="127" t="s">
        <v>246</v>
      </c>
      <c r="E3262" s="127" t="s">
        <v>231</v>
      </c>
      <c r="F3262" s="129">
        <v>16.579999999999998</v>
      </c>
      <c r="G3262" s="129">
        <v>14.86</v>
      </c>
      <c r="H3262" s="127" t="s">
        <v>493</v>
      </c>
      <c r="I3262" s="130">
        <v>41974</v>
      </c>
    </row>
    <row r="3263" spans="1:9" ht="26.4" hidden="1">
      <c r="A3263" s="111" t="e">
        <f>COUNTIF(#REF!,'CPU (2)'!B3263)</f>
        <v>#REF!</v>
      </c>
      <c r="B3263" s="131">
        <v>85120</v>
      </c>
      <c r="C3263" s="132" t="s">
        <v>4081</v>
      </c>
      <c r="D3263" s="131" t="s">
        <v>732</v>
      </c>
      <c r="E3263" s="131" t="s">
        <v>6</v>
      </c>
      <c r="F3263" s="133">
        <v>57.63</v>
      </c>
      <c r="G3263" s="133">
        <v>55.87</v>
      </c>
      <c r="H3263" s="131" t="s">
        <v>493</v>
      </c>
      <c r="I3263" s="134">
        <v>41974</v>
      </c>
    </row>
    <row r="3264" spans="1:9" ht="39.6" hidden="1">
      <c r="A3264" s="111" t="e">
        <f>COUNTIF(#REF!,'CPU (2)'!B3264)</f>
        <v>#REF!</v>
      </c>
      <c r="B3264" s="127" t="s">
        <v>4082</v>
      </c>
      <c r="C3264" s="128" t="s">
        <v>4083</v>
      </c>
      <c r="D3264" s="127" t="s">
        <v>632</v>
      </c>
      <c r="E3264" s="127" t="s">
        <v>492</v>
      </c>
      <c r="F3264" s="129">
        <v>36.840000000000003</v>
      </c>
      <c r="G3264" s="129">
        <v>36.68</v>
      </c>
      <c r="H3264" s="127" t="s">
        <v>493</v>
      </c>
      <c r="I3264" s="130">
        <v>41974</v>
      </c>
    </row>
    <row r="3265" spans="1:11" ht="26.4" hidden="1">
      <c r="A3265" s="111" t="e">
        <f>COUNTIF(#REF!,'CPU (2)'!B3265)</f>
        <v>#REF!</v>
      </c>
      <c r="B3265" s="131">
        <v>84148</v>
      </c>
      <c r="C3265" s="132" t="s">
        <v>4084</v>
      </c>
      <c r="D3265" s="131" t="s">
        <v>248</v>
      </c>
      <c r="E3265" s="131" t="s">
        <v>231</v>
      </c>
      <c r="F3265" s="133">
        <v>19.7</v>
      </c>
      <c r="G3265" s="133">
        <v>19.7</v>
      </c>
      <c r="H3265" s="131" t="s">
        <v>493</v>
      </c>
      <c r="I3265" s="134">
        <v>41974</v>
      </c>
    </row>
    <row r="3266" spans="1:11" ht="26.4" hidden="1">
      <c r="A3266" s="111" t="e">
        <f>COUNTIF(#REF!,'CPU (2)'!B3266)</f>
        <v>#REF!</v>
      </c>
      <c r="B3266" s="127">
        <v>83355</v>
      </c>
      <c r="C3266" s="128" t="s">
        <v>4085</v>
      </c>
      <c r="D3266" s="127" t="s">
        <v>248</v>
      </c>
      <c r="E3266" s="127" t="s">
        <v>231</v>
      </c>
      <c r="F3266" s="129">
        <v>26.01</v>
      </c>
      <c r="G3266" s="129">
        <v>26.01</v>
      </c>
      <c r="H3266" s="127" t="s">
        <v>493</v>
      </c>
      <c r="I3266" s="130">
        <v>41974</v>
      </c>
    </row>
    <row r="3267" spans="1:11" ht="26.4" hidden="1">
      <c r="A3267" s="111" t="e">
        <f>COUNTIF(#REF!,'CPU (2)'!B3267)</f>
        <v>#REF!</v>
      </c>
      <c r="B3267" s="131">
        <v>83361</v>
      </c>
      <c r="C3267" s="132" t="s">
        <v>4086</v>
      </c>
      <c r="D3267" s="131" t="s">
        <v>248</v>
      </c>
      <c r="E3267" s="131" t="s">
        <v>231</v>
      </c>
      <c r="F3267" s="133">
        <v>20.49</v>
      </c>
      <c r="G3267" s="133">
        <v>20.48</v>
      </c>
      <c r="H3267" s="131" t="s">
        <v>493</v>
      </c>
      <c r="I3267" s="134">
        <v>41974</v>
      </c>
    </row>
    <row r="3268" spans="1:11" ht="39.6" hidden="1">
      <c r="A3268" s="111" t="e">
        <f>COUNTIF(#REF!,'CPU (2)'!B3268)</f>
        <v>#REF!</v>
      </c>
      <c r="B3268" s="127">
        <v>84144</v>
      </c>
      <c r="C3268" s="128" t="s">
        <v>4087</v>
      </c>
      <c r="D3268" s="127" t="s">
        <v>248</v>
      </c>
      <c r="E3268" s="127" t="s">
        <v>231</v>
      </c>
      <c r="F3268" s="129">
        <v>12.8</v>
      </c>
      <c r="G3268" s="129">
        <v>12.8</v>
      </c>
      <c r="H3268" s="127" t="s">
        <v>493</v>
      </c>
      <c r="I3268" s="130">
        <v>41974</v>
      </c>
    </row>
    <row r="3269" spans="1:11" ht="26.4" hidden="1">
      <c r="A3269" s="111" t="e">
        <f>COUNTIF(#REF!,'CPU (2)'!B3269)</f>
        <v>#REF!</v>
      </c>
      <c r="B3269" s="131">
        <v>73307</v>
      </c>
      <c r="C3269" s="132" t="s">
        <v>4088</v>
      </c>
      <c r="D3269" s="131" t="s">
        <v>248</v>
      </c>
      <c r="E3269" s="131" t="s">
        <v>231</v>
      </c>
      <c r="F3269" s="133">
        <v>1.62</v>
      </c>
      <c r="G3269" s="133">
        <v>1.62</v>
      </c>
      <c r="H3269" s="131" t="s">
        <v>493</v>
      </c>
      <c r="I3269" s="134">
        <v>41974</v>
      </c>
    </row>
    <row r="3270" spans="1:11" ht="26.4" hidden="1">
      <c r="A3270" s="111" t="e">
        <f>COUNTIF(#REF!,'CPU (2)'!B3270)</f>
        <v>#REF!</v>
      </c>
      <c r="B3270" s="127">
        <v>73435</v>
      </c>
      <c r="C3270" s="128" t="s">
        <v>4089</v>
      </c>
      <c r="D3270" s="127" t="s">
        <v>248</v>
      </c>
      <c r="E3270" s="127" t="s">
        <v>231</v>
      </c>
      <c r="F3270" s="129">
        <v>43.09</v>
      </c>
      <c r="G3270" s="129">
        <v>43.08</v>
      </c>
      <c r="H3270" s="127" t="s">
        <v>493</v>
      </c>
      <c r="I3270" s="130">
        <v>41974</v>
      </c>
    </row>
    <row r="3271" spans="1:11" ht="26.4" hidden="1">
      <c r="A3271" s="111" t="e">
        <f>COUNTIF(#REF!,'CPU (2)'!B3271)</f>
        <v>#REF!</v>
      </c>
      <c r="B3271" s="131">
        <v>84139</v>
      </c>
      <c r="C3271" s="132" t="s">
        <v>4090</v>
      </c>
      <c r="D3271" s="131" t="s">
        <v>248</v>
      </c>
      <c r="E3271" s="131" t="s">
        <v>231</v>
      </c>
      <c r="F3271" s="133">
        <v>12.75</v>
      </c>
      <c r="G3271" s="133">
        <v>12.75</v>
      </c>
      <c r="H3271" s="131" t="s">
        <v>493</v>
      </c>
      <c r="I3271" s="134">
        <v>41974</v>
      </c>
    </row>
    <row r="3272" spans="1:11" ht="26.4" hidden="1">
      <c r="A3272" s="111" t="e">
        <f>COUNTIF(#REF!,'CPU (2)'!B3272)</f>
        <v>#REF!</v>
      </c>
      <c r="B3272" s="127">
        <v>83762</v>
      </c>
      <c r="C3272" s="128" t="s">
        <v>4091</v>
      </c>
      <c r="D3272" s="127" t="s">
        <v>248</v>
      </c>
      <c r="E3272" s="127" t="s">
        <v>231</v>
      </c>
      <c r="F3272" s="129">
        <v>7.21</v>
      </c>
      <c r="G3272" s="129">
        <v>7.2</v>
      </c>
      <c r="H3272" s="127" t="s">
        <v>493</v>
      </c>
      <c r="I3272" s="130">
        <v>41974</v>
      </c>
    </row>
    <row r="3273" spans="1:11">
      <c r="B3273" s="127"/>
      <c r="C3273" s="128"/>
      <c r="D3273" s="127"/>
      <c r="E3273" s="127"/>
      <c r="F3273" s="129"/>
      <c r="G3273" s="129"/>
      <c r="H3273" s="127"/>
      <c r="I3273" s="130"/>
    </row>
    <row r="3274" spans="1:11" ht="26.4">
      <c r="A3274" s="111" t="e">
        <f>COUNTIF(#REF!,'CPU (2)'!B3274)</f>
        <v>#REF!</v>
      </c>
      <c r="B3274" s="148">
        <v>83757</v>
      </c>
      <c r="C3274" s="149" t="s">
        <v>592</v>
      </c>
      <c r="D3274" s="148" t="s">
        <v>248</v>
      </c>
      <c r="E3274" s="148" t="s">
        <v>231</v>
      </c>
      <c r="F3274" s="150">
        <v>38.1</v>
      </c>
      <c r="G3274" s="150">
        <v>38.090000000000003</v>
      </c>
      <c r="H3274" s="148" t="s">
        <v>493</v>
      </c>
      <c r="I3274" s="134">
        <v>41974</v>
      </c>
      <c r="J3274" s="163">
        <f>SUM(J3276)</f>
        <v>38.094110108000002</v>
      </c>
      <c r="K3274" s="164">
        <f>J3274-G3274</f>
        <v>4.110107999999002E-3</v>
      </c>
    </row>
    <row r="3275" spans="1:11" ht="26.4">
      <c r="A3275" s="181"/>
      <c r="B3275" s="458" t="s">
        <v>268</v>
      </c>
      <c r="C3275" s="458" t="s">
        <v>5</v>
      </c>
      <c r="D3275" s="458" t="s">
        <v>223</v>
      </c>
      <c r="E3275" s="458" t="s">
        <v>266</v>
      </c>
      <c r="F3275" s="458" t="s">
        <v>494</v>
      </c>
      <c r="G3275" s="458" t="s">
        <v>495</v>
      </c>
      <c r="H3275" s="458" t="s">
        <v>496</v>
      </c>
      <c r="I3275" s="458" t="s">
        <v>497</v>
      </c>
      <c r="J3275" s="458" t="s">
        <v>498</v>
      </c>
    </row>
    <row r="3276" spans="1:11" ht="52.8">
      <c r="A3276" s="181"/>
      <c r="B3276" s="145">
        <v>10713</v>
      </c>
      <c r="C3276" s="183" t="str">
        <f>VLOOKUP(B3276,INSUMOS_SINAPI_12_14!$A$2:$H$5049,2,0)</f>
        <v>!EM PROCESSO DE DESATIVACAO! GUINDASTE HIDRAULICO VEICULAR, C/LANCA TELESCOPICA DE ACIONAMENTO HIDRAULICO E LANCAS MANUAIS, MOMENTO MAXIMO DE ELEVACAO 23.000 KG, COM PBT A PARTIR DE 18.000 KG, MONTADO SOBRE CAM</v>
      </c>
      <c r="D3276" s="113" t="s">
        <v>250</v>
      </c>
      <c r="E3276" s="121" t="str">
        <f>VLOOKUP(B3276,INSUMOS_SINAPI_12_14!$A$2:$H$5049,4,0)</f>
        <v>UN</v>
      </c>
      <c r="F3276" s="115">
        <v>507989.2</v>
      </c>
      <c r="G3276" s="180">
        <f>VLOOKUP(B3276,INSUMOS_SINAPI_12_14!$A$2:$H$5049,6,0)</f>
        <v>507989.2</v>
      </c>
      <c r="H3276" s="273">
        <v>7.4989999999999999E-5</v>
      </c>
      <c r="I3276" s="115">
        <v>38.1</v>
      </c>
      <c r="J3276" s="180">
        <f t="shared" ref="J3276" si="56">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6.4">
      <c r="A3280" s="111" t="e">
        <f>COUNTIF(#REF!,'CPU (2)'!B3280)</f>
        <v>#REF!</v>
      </c>
      <c r="B3280" s="127">
        <v>73456</v>
      </c>
      <c r="C3280" s="128" t="s">
        <v>4092</v>
      </c>
      <c r="D3280" s="127" t="s">
        <v>248</v>
      </c>
      <c r="E3280" s="127" t="s">
        <v>231</v>
      </c>
      <c r="F3280" s="129">
        <v>11.72</v>
      </c>
      <c r="G3280" s="129">
        <v>11.71</v>
      </c>
      <c r="H3280" s="127" t="s">
        <v>493</v>
      </c>
      <c r="I3280" s="130">
        <v>41974</v>
      </c>
    </row>
    <row r="3281" spans="1:11" ht="26.4">
      <c r="A3281" s="111" t="e">
        <f>COUNTIF(#REF!,'CPU (2)'!B3281)</f>
        <v>#REF!</v>
      </c>
      <c r="B3281" s="131">
        <v>84032</v>
      </c>
      <c r="C3281" s="132" t="s">
        <v>4093</v>
      </c>
      <c r="D3281" s="131" t="s">
        <v>542</v>
      </c>
      <c r="E3281" s="131" t="s">
        <v>6</v>
      </c>
      <c r="F3281" s="133">
        <v>33.97</v>
      </c>
      <c r="G3281" s="133">
        <v>32.619999999999997</v>
      </c>
      <c r="H3281" s="131" t="s">
        <v>493</v>
      </c>
      <c r="I3281" s="134">
        <v>41974</v>
      </c>
    </row>
    <row r="3282" spans="1:11" ht="39.6">
      <c r="A3282" s="111" t="e">
        <f>COUNTIF(#REF!,'CPU (2)'!B3282)</f>
        <v>#REF!</v>
      </c>
      <c r="B3282" s="127">
        <v>84146</v>
      </c>
      <c r="C3282" s="128" t="s">
        <v>4094</v>
      </c>
      <c r="D3282" s="127" t="s">
        <v>248</v>
      </c>
      <c r="E3282" s="127" t="s">
        <v>231</v>
      </c>
      <c r="F3282" s="129">
        <v>14.77</v>
      </c>
      <c r="G3282" s="129">
        <v>13.04</v>
      </c>
      <c r="H3282" s="127" t="s">
        <v>493</v>
      </c>
      <c r="I3282" s="130">
        <v>41974</v>
      </c>
    </row>
    <row r="3283" spans="1:11" ht="26.4">
      <c r="A3283" s="111" t="e">
        <f>COUNTIF(#REF!,'CPU (2)'!B3283)</f>
        <v>#REF!</v>
      </c>
      <c r="B3283" s="131">
        <v>73538</v>
      </c>
      <c r="C3283" s="132" t="s">
        <v>4095</v>
      </c>
      <c r="D3283" s="131" t="s">
        <v>248</v>
      </c>
      <c r="E3283" s="131" t="s">
        <v>249</v>
      </c>
      <c r="F3283" s="133">
        <v>136.69999999999999</v>
      </c>
      <c r="G3283" s="133">
        <v>135.06</v>
      </c>
      <c r="H3283" s="131" t="s">
        <v>493</v>
      </c>
      <c r="I3283" s="134">
        <v>41974</v>
      </c>
    </row>
    <row r="3284" spans="1:11" ht="26.4">
      <c r="A3284" s="111" t="e">
        <f>COUNTIF(#REF!,'CPU (2)'!B3284)</f>
        <v>#REF!</v>
      </c>
      <c r="B3284" s="127">
        <v>73354</v>
      </c>
      <c r="C3284" s="128" t="s">
        <v>4096</v>
      </c>
      <c r="D3284" s="127" t="s">
        <v>248</v>
      </c>
      <c r="E3284" s="127" t="s">
        <v>231</v>
      </c>
      <c r="F3284" s="129">
        <v>16.79</v>
      </c>
      <c r="G3284" s="129">
        <v>15.14</v>
      </c>
      <c r="H3284" s="127" t="s">
        <v>493</v>
      </c>
      <c r="I3284" s="130">
        <v>41974</v>
      </c>
    </row>
    <row r="3285" spans="1:11" ht="26.4">
      <c r="A3285" s="111" t="e">
        <f>COUNTIF(#REF!,'CPU (2)'!B3285)</f>
        <v>#REF!</v>
      </c>
      <c r="B3285" s="131">
        <v>73478</v>
      </c>
      <c r="C3285" s="132" t="s">
        <v>4097</v>
      </c>
      <c r="D3285" s="131" t="s">
        <v>248</v>
      </c>
      <c r="E3285" s="131" t="s">
        <v>231</v>
      </c>
      <c r="F3285" s="133">
        <v>87.33</v>
      </c>
      <c r="G3285" s="133">
        <v>85.68</v>
      </c>
      <c r="H3285" s="131" t="s">
        <v>493</v>
      </c>
      <c r="I3285" s="134">
        <v>41974</v>
      </c>
    </row>
    <row r="3286" spans="1:11" ht="26.4">
      <c r="A3286" s="111" t="e">
        <f>COUNTIF(#REF!,'CPU (2)'!B3286)</f>
        <v>#REF!</v>
      </c>
      <c r="B3286" s="127">
        <v>73553</v>
      </c>
      <c r="C3286" s="128" t="s">
        <v>4098</v>
      </c>
      <c r="D3286" s="127" t="s">
        <v>248</v>
      </c>
      <c r="E3286" s="127" t="s">
        <v>231</v>
      </c>
      <c r="F3286" s="129">
        <v>183.53</v>
      </c>
      <c r="G3286" s="129">
        <v>182.05</v>
      </c>
      <c r="H3286" s="127" t="s">
        <v>493</v>
      </c>
      <c r="I3286" s="130">
        <v>41974</v>
      </c>
    </row>
    <row r="3287" spans="1:11">
      <c r="A3287" s="111" t="e">
        <f>COUNTIF(#REF!,'CPU (2)'!B3287)</f>
        <v>#REF!</v>
      </c>
      <c r="B3287" s="131">
        <v>73477</v>
      </c>
      <c r="C3287" s="132" t="s">
        <v>4099</v>
      </c>
      <c r="D3287" s="131" t="s">
        <v>246</v>
      </c>
      <c r="E3287" s="131" t="s">
        <v>231</v>
      </c>
      <c r="F3287" s="133">
        <v>45.92</v>
      </c>
      <c r="G3287" s="133">
        <v>45.92</v>
      </c>
      <c r="H3287" s="131" t="s">
        <v>493</v>
      </c>
      <c r="I3287" s="134">
        <v>41974</v>
      </c>
    </row>
    <row r="3288" spans="1:11" ht="26.4">
      <c r="A3288" s="111" t="e">
        <f>COUNTIF(#REF!,'CPU (2)'!B3288)</f>
        <v>#REF!</v>
      </c>
      <c r="B3288" s="127">
        <v>73491</v>
      </c>
      <c r="C3288" s="128" t="s">
        <v>4100</v>
      </c>
      <c r="D3288" s="127" t="s">
        <v>248</v>
      </c>
      <c r="E3288" s="127" t="s">
        <v>231</v>
      </c>
      <c r="F3288" s="129">
        <v>4.01</v>
      </c>
      <c r="G3288" s="129">
        <v>4.01</v>
      </c>
      <c r="H3288" s="127" t="s">
        <v>493</v>
      </c>
      <c r="I3288" s="130">
        <v>41974</v>
      </c>
    </row>
    <row r="3289" spans="1:11" ht="26.4">
      <c r="A3289" s="111" t="e">
        <f>COUNTIF(#REF!,'CPU (2)'!B3289)</f>
        <v>#REF!</v>
      </c>
      <c r="B3289" s="131">
        <v>73557</v>
      </c>
      <c r="C3289" s="132" t="s">
        <v>4101</v>
      </c>
      <c r="D3289" s="131" t="s">
        <v>248</v>
      </c>
      <c r="E3289" s="131" t="s">
        <v>231</v>
      </c>
      <c r="F3289" s="133">
        <v>1.45</v>
      </c>
      <c r="G3289" s="133">
        <v>1.44</v>
      </c>
      <c r="H3289" s="131" t="s">
        <v>493</v>
      </c>
      <c r="I3289" s="134">
        <v>41974</v>
      </c>
    </row>
    <row r="3290" spans="1:11" ht="26.4">
      <c r="A3290" s="111" t="e">
        <f>COUNTIF(#REF!,'CPU (2)'!B3290)</f>
        <v>#REF!</v>
      </c>
      <c r="B3290" s="127">
        <v>6389</v>
      </c>
      <c r="C3290" s="128" t="s">
        <v>4102</v>
      </c>
      <c r="D3290" s="127" t="s">
        <v>248</v>
      </c>
      <c r="E3290" s="127" t="s">
        <v>231</v>
      </c>
      <c r="F3290" s="129">
        <v>16.78</v>
      </c>
      <c r="G3290" s="129">
        <v>16.77</v>
      </c>
      <c r="H3290" s="127" t="s">
        <v>493</v>
      </c>
      <c r="I3290" s="130">
        <v>41974</v>
      </c>
    </row>
    <row r="3291" spans="1:11" ht="26.4">
      <c r="A3291" s="111" t="e">
        <f>COUNTIF(#REF!,'CPU (2)'!B3291)</f>
        <v>#REF!</v>
      </c>
      <c r="B3291" s="148">
        <v>6390</v>
      </c>
      <c r="C3291" s="149" t="s">
        <v>586</v>
      </c>
      <c r="D3291" s="148" t="s">
        <v>248</v>
      </c>
      <c r="E3291" s="148" t="s">
        <v>231</v>
      </c>
      <c r="F3291" s="150">
        <v>13.15</v>
      </c>
      <c r="G3291" s="150">
        <v>13.15</v>
      </c>
      <c r="H3291" s="148" t="s">
        <v>493</v>
      </c>
      <c r="I3291" s="134">
        <v>41974</v>
      </c>
      <c r="J3291" s="163">
        <f>SUM(J3293:J3293)</f>
        <v>13.153985760000001</v>
      </c>
      <c r="K3291" s="164">
        <f>J3291-G3291</f>
        <v>3.9857600000008375E-3</v>
      </c>
    </row>
    <row r="3292" spans="1:11" ht="26.4">
      <c r="A3292" s="181"/>
      <c r="B3292" s="113" t="s">
        <v>268</v>
      </c>
      <c r="C3292" s="113" t="s">
        <v>5</v>
      </c>
      <c r="D3292" s="113" t="s">
        <v>223</v>
      </c>
      <c r="E3292" s="113" t="s">
        <v>266</v>
      </c>
      <c r="F3292" s="113" t="s">
        <v>494</v>
      </c>
      <c r="G3292" s="113" t="s">
        <v>495</v>
      </c>
      <c r="H3292" s="113" t="s">
        <v>496</v>
      </c>
      <c r="I3292" s="113" t="s">
        <v>497</v>
      </c>
      <c r="J3292" s="113" t="s">
        <v>498</v>
      </c>
    </row>
    <row r="3293" spans="1:11" ht="26.4">
      <c r="A3293" s="181"/>
      <c r="B3293" s="145">
        <v>13333</v>
      </c>
      <c r="C3293" s="183" t="str">
        <f>VLOOKUP(B3293,INSUMOS_SINAPI_12_14!$A$2:$H$5049,2,0)</f>
        <v>GRUPO DE SOLDAGEM C/ GERADOR A DIESEL 60 CV PARA SOLDA ELETRICA, SOBRE 04 RODAS, COM MOTOR 4 CILINDROS</v>
      </c>
      <c r="D3293" s="140" t="s">
        <v>250</v>
      </c>
      <c r="E3293" s="121" t="str">
        <f>VLOOKUP(B3293,INSUMOS_SINAPI_12_14!$A$2:$H$5049,4,0)</f>
        <v>UN</v>
      </c>
      <c r="F3293" s="115">
        <v>86539.38</v>
      </c>
      <c r="G3293" s="180">
        <f>VLOOKUP(B3293,INSUMOS_SINAPI_12_14!$A$2:$H$5049,6,0)</f>
        <v>86539.38</v>
      </c>
      <c r="H3293" s="113">
        <v>1.5200000000000001E-4</v>
      </c>
      <c r="I3293" s="115">
        <v>13.15</v>
      </c>
      <c r="J3293" s="180">
        <f t="shared" ref="J3293" si="57">H3293*G3293</f>
        <v>13.153985760000001</v>
      </c>
    </row>
    <row r="3294" spans="1:11">
      <c r="B3294"/>
      <c r="C3294"/>
      <c r="D3294"/>
      <c r="E3294"/>
      <c r="F3294"/>
      <c r="G3294"/>
      <c r="H3294"/>
      <c r="I3294"/>
    </row>
    <row r="3295" spans="1:11">
      <c r="B3295"/>
      <c r="C3295"/>
      <c r="D3295"/>
      <c r="E3295"/>
      <c r="F3295"/>
      <c r="G3295"/>
      <c r="H3295"/>
      <c r="I3295"/>
    </row>
    <row r="3296" spans="1:11" ht="26.4">
      <c r="A3296" s="111" t="e">
        <f>COUNTIF(#REF!,'CPU (2)'!B3296)</f>
        <v>#REF!</v>
      </c>
      <c r="B3296" s="148">
        <v>6388</v>
      </c>
      <c r="C3296" s="149" t="s">
        <v>584</v>
      </c>
      <c r="D3296" s="148" t="s">
        <v>248</v>
      </c>
      <c r="E3296" s="148" t="s">
        <v>231</v>
      </c>
      <c r="F3296" s="150">
        <v>45.92</v>
      </c>
      <c r="G3296" s="150">
        <v>45.92</v>
      </c>
      <c r="H3296" s="148" t="s">
        <v>493</v>
      </c>
      <c r="I3296" s="130">
        <v>41974</v>
      </c>
      <c r="J3296" s="163">
        <f>SUM(J3298:J3301)</f>
        <v>45.924260959999998</v>
      </c>
      <c r="K3296" s="164">
        <f>J3296-G3296</f>
        <v>4.2609599999963166E-3</v>
      </c>
    </row>
    <row r="3297" spans="1:11" ht="26.4">
      <c r="A3297" s="181"/>
      <c r="B3297" s="113" t="s">
        <v>268</v>
      </c>
      <c r="C3297" s="113" t="s">
        <v>5</v>
      </c>
      <c r="D3297" s="113" t="s">
        <v>223</v>
      </c>
      <c r="E3297" s="113" t="s">
        <v>266</v>
      </c>
      <c r="F3297" s="113" t="s">
        <v>494</v>
      </c>
      <c r="G3297" s="113" t="s">
        <v>495</v>
      </c>
      <c r="H3297" s="113" t="s">
        <v>496</v>
      </c>
      <c r="I3297" s="113" t="s">
        <v>497</v>
      </c>
      <c r="J3297" s="113" t="s">
        <v>498</v>
      </c>
      <c r="K3297" s="111"/>
    </row>
    <row r="3298" spans="1:11">
      <c r="A3298" s="181"/>
      <c r="B3298" s="145">
        <v>4221</v>
      </c>
      <c r="C3298" s="183" t="str">
        <f>VLOOKUP(B3298,INSUMOS_SINAPI_12_14!$A$2:$H$5049,2,0)</f>
        <v>OLEO DIESEL COMBUSTIVEL COMUM</v>
      </c>
      <c r="D3298" s="140" t="s">
        <v>235</v>
      </c>
      <c r="E3298" s="121" t="str">
        <f>VLOOKUP(B3298,INSUMOS_SINAPI_12_14!$A$2:$H$5049,4,0)</f>
        <v>L</v>
      </c>
      <c r="F3298" s="115">
        <v>2.8</v>
      </c>
      <c r="G3298" s="180">
        <f>VLOOKUP(B3298,INSUMOS_SINAPI_12_14!$A$2:$H$5049,6,0)</f>
        <v>2.8</v>
      </c>
      <c r="H3298" s="113">
        <v>10</v>
      </c>
      <c r="I3298" s="115">
        <v>28</v>
      </c>
      <c r="J3298" s="180">
        <f t="shared" ref="J3298:J3301" si="58">H3298*G3298</f>
        <v>28</v>
      </c>
    </row>
    <row r="3299" spans="1:11" ht="26.4">
      <c r="A3299" s="181"/>
      <c r="B3299" s="145">
        <v>4227</v>
      </c>
      <c r="C3299" s="183" t="str">
        <f>VLOOKUP(B3299,INSUMOS_SINAPI_12_14!$A$2:$H$5049,2,0)</f>
        <v>OLEO LUBRIFICANTE PARA MOTORES DE EQUIPAMENTOS PESADOS (CAMINHOES, TRATORES, RETROS E ETC)</v>
      </c>
      <c r="D3299" s="140" t="s">
        <v>235</v>
      </c>
      <c r="E3299" s="121" t="str">
        <f>VLOOKUP(B3299,INSUMOS_SINAPI_12_14!$A$2:$H$5049,4,0)</f>
        <v>L</v>
      </c>
      <c r="F3299" s="115">
        <v>10.55</v>
      </c>
      <c r="G3299" s="180">
        <f>VLOOKUP(B3299,INSUMOS_SINAPI_12_14!$A$2:$H$5049,6,0)</f>
        <v>10.55</v>
      </c>
      <c r="H3299" s="113">
        <v>0.08</v>
      </c>
      <c r="I3299" s="115">
        <v>0.84</v>
      </c>
      <c r="J3299" s="180">
        <f t="shared" si="58"/>
        <v>0.84400000000000008</v>
      </c>
    </row>
    <row r="3300" spans="1:11">
      <c r="A3300" s="181"/>
      <c r="B3300" s="145">
        <v>4229</v>
      </c>
      <c r="C3300" s="183" t="str">
        <f>VLOOKUP(B3300,INSUMOS_SINAPI_12_14!$A$2:$H$5049,2,0)</f>
        <v>GRAXA LUBRIFICANTE</v>
      </c>
      <c r="D3300" s="140" t="s">
        <v>235</v>
      </c>
      <c r="E3300" s="121" t="str">
        <f>VLOOKUP(B3300,INSUMOS_SINAPI_12_14!$A$2:$H$5049,4,0)</f>
        <v>KG</v>
      </c>
      <c r="F3300" s="115">
        <v>15.49</v>
      </c>
      <c r="G3300" s="180">
        <f>VLOOKUP(B3300,INSUMOS_SINAPI_12_14!$A$2:$H$5049,6,0)</f>
        <v>15.49</v>
      </c>
      <c r="H3300" s="113">
        <v>0.03</v>
      </c>
      <c r="I3300" s="115">
        <v>0.46</v>
      </c>
      <c r="J3300" s="180">
        <f t="shared" si="58"/>
        <v>0.4647</v>
      </c>
    </row>
    <row r="3301" spans="1:11" ht="26.4">
      <c r="A3301" s="181"/>
      <c r="B3301" s="145">
        <v>13333</v>
      </c>
      <c r="C3301" s="183" t="str">
        <f>VLOOKUP(B3301,INSUMOS_SINAPI_12_14!$A$2:$H$5049,2,0)</f>
        <v>GRUPO DE SOLDAGEM C/ GERADOR A DIESEL 60 CV PARA SOLDA ELETRICA, SOBRE 04 RODAS, COM MOTOR 4 CILINDROS</v>
      </c>
      <c r="D3301" s="140" t="s">
        <v>250</v>
      </c>
      <c r="E3301" s="121" t="str">
        <f>VLOOKUP(B3301,INSUMOS_SINAPI_12_14!$A$2:$H$5049,4,0)</f>
        <v>UN</v>
      </c>
      <c r="F3301" s="115">
        <v>86539.38</v>
      </c>
      <c r="G3301" s="180">
        <f>VLOOKUP(B3301,INSUMOS_SINAPI_12_14!$A$2:$H$5049,6,0)</f>
        <v>86539.38</v>
      </c>
      <c r="H3301" s="113">
        <v>1.92E-4</v>
      </c>
      <c r="I3301" s="115">
        <v>16.62</v>
      </c>
      <c r="J3301" s="180">
        <f t="shared" si="58"/>
        <v>16.61556096</v>
      </c>
    </row>
    <row r="3302" spans="1:11">
      <c r="B3302" s="127"/>
      <c r="C3302" s="128"/>
      <c r="D3302" s="127"/>
      <c r="E3302" s="127"/>
      <c r="F3302" s="129"/>
      <c r="G3302" s="129"/>
      <c r="H3302" s="127"/>
      <c r="I3302" s="130"/>
    </row>
    <row r="3303" spans="1:11">
      <c r="B3303" s="127"/>
      <c r="C3303" s="128"/>
      <c r="D3303" s="127"/>
      <c r="E3303" s="127"/>
      <c r="F3303" s="129"/>
      <c r="G3303" s="129"/>
      <c r="H3303" s="127"/>
      <c r="I3303" s="130"/>
    </row>
    <row r="3304" spans="1:11">
      <c r="B3304" s="127"/>
      <c r="C3304" s="128"/>
      <c r="D3304" s="127"/>
      <c r="E3304" s="127"/>
      <c r="F3304" s="129"/>
      <c r="G3304" s="129"/>
      <c r="H3304" s="127"/>
      <c r="I3304" s="130"/>
    </row>
    <row r="3305" spans="1:11">
      <c r="B3305" s="127"/>
      <c r="C3305" s="128"/>
      <c r="D3305" s="127"/>
      <c r="E3305" s="127"/>
      <c r="F3305" s="129"/>
      <c r="G3305" s="129"/>
      <c r="H3305" s="127"/>
      <c r="I3305" s="130"/>
    </row>
    <row r="3306" spans="1:11" hidden="1">
      <c r="A3306" s="111" t="e">
        <f>COUNTIF(#REF!,'CPU (2)'!B3306)</f>
        <v>#REF!</v>
      </c>
      <c r="B3306" s="131">
        <v>88273</v>
      </c>
      <c r="C3306" s="132" t="s">
        <v>4103</v>
      </c>
      <c r="D3306" s="131" t="s">
        <v>246</v>
      </c>
      <c r="E3306" s="131" t="s">
        <v>231</v>
      </c>
      <c r="F3306" s="133">
        <v>14.16</v>
      </c>
      <c r="G3306" s="133">
        <v>12.77</v>
      </c>
      <c r="H3306" s="131" t="s">
        <v>493</v>
      </c>
      <c r="I3306" s="134">
        <v>41974</v>
      </c>
    </row>
    <row r="3307" spans="1:11" ht="26.4" hidden="1">
      <c r="A3307" s="111" t="e">
        <f>COUNTIF(#REF!,'CPU (2)'!B3307)</f>
        <v>#REF!</v>
      </c>
      <c r="B3307" s="127">
        <v>84861</v>
      </c>
      <c r="C3307" s="128" t="s">
        <v>4104</v>
      </c>
      <c r="D3307" s="127" t="s">
        <v>604</v>
      </c>
      <c r="E3307" s="127" t="s">
        <v>207</v>
      </c>
      <c r="F3307" s="129">
        <v>22.73</v>
      </c>
      <c r="G3307" s="129">
        <v>21.78</v>
      </c>
      <c r="H3307" s="127" t="s">
        <v>493</v>
      </c>
      <c r="I3307" s="130">
        <v>41974</v>
      </c>
    </row>
    <row r="3308" spans="1:11" ht="26.4" hidden="1">
      <c r="A3308" s="111" t="e">
        <f>COUNTIF(#REF!,'CPU (2)'!B3308)</f>
        <v>#REF!</v>
      </c>
      <c r="B3308" s="131">
        <v>84864</v>
      </c>
      <c r="C3308" s="132" t="s">
        <v>4105</v>
      </c>
      <c r="D3308" s="131" t="s">
        <v>604</v>
      </c>
      <c r="E3308" s="131" t="s">
        <v>207</v>
      </c>
      <c r="F3308" s="133">
        <v>16.079999999999998</v>
      </c>
      <c r="G3308" s="133">
        <v>15.13</v>
      </c>
      <c r="H3308" s="131" t="s">
        <v>493</v>
      </c>
      <c r="I3308" s="134">
        <v>41974</v>
      </c>
    </row>
    <row r="3309" spans="1:11" ht="26.4" hidden="1">
      <c r="A3309" s="111" t="e">
        <f>COUNTIF(#REF!,'CPU (2)'!B3309)</f>
        <v>#REF!</v>
      </c>
      <c r="B3309" s="127">
        <v>73486</v>
      </c>
      <c r="C3309" s="128" t="s">
        <v>4106</v>
      </c>
      <c r="D3309" s="127" t="s">
        <v>604</v>
      </c>
      <c r="E3309" s="127" t="s">
        <v>207</v>
      </c>
      <c r="F3309" s="129">
        <v>23.68</v>
      </c>
      <c r="G3309" s="129">
        <v>22.73</v>
      </c>
      <c r="H3309" s="127" t="s">
        <v>493</v>
      </c>
      <c r="I3309" s="130">
        <v>41974</v>
      </c>
    </row>
    <row r="3310" spans="1:11" hidden="1">
      <c r="A3310" s="111" t="e">
        <f>COUNTIF(#REF!,'CPU (2)'!B3310)</f>
        <v>#REF!</v>
      </c>
      <c r="B3310" s="131">
        <v>88274</v>
      </c>
      <c r="C3310" s="132" t="s">
        <v>4107</v>
      </c>
      <c r="D3310" s="131" t="s">
        <v>246</v>
      </c>
      <c r="E3310" s="131" t="s">
        <v>231</v>
      </c>
      <c r="F3310" s="133">
        <v>14.66</v>
      </c>
      <c r="G3310" s="133">
        <v>13.2</v>
      </c>
      <c r="H3310" s="131" t="s">
        <v>493</v>
      </c>
      <c r="I3310" s="134">
        <v>41974</v>
      </c>
    </row>
    <row r="3311" spans="1:11" ht="26.4" hidden="1">
      <c r="A3311" s="111" t="e">
        <f>COUNTIF(#REF!,'CPU (2)'!B3311)</f>
        <v>#REF!</v>
      </c>
      <c r="B3311" s="127" t="s">
        <v>4108</v>
      </c>
      <c r="C3311" s="128" t="s">
        <v>4109</v>
      </c>
      <c r="D3311" s="127" t="s">
        <v>270</v>
      </c>
      <c r="E3311" s="127" t="s">
        <v>519</v>
      </c>
      <c r="F3311" s="129">
        <v>26.22</v>
      </c>
      <c r="G3311" s="129">
        <v>23.8</v>
      </c>
      <c r="H3311" s="127" t="s">
        <v>493</v>
      </c>
      <c r="I3311" s="130">
        <v>41974</v>
      </c>
    </row>
    <row r="3312" spans="1:11" ht="26.4" hidden="1">
      <c r="A3312" s="111" t="e">
        <f>COUNTIF(#REF!,'CPU (2)'!B3312)</f>
        <v>#REF!</v>
      </c>
      <c r="B3312" s="131" t="s">
        <v>4110</v>
      </c>
      <c r="C3312" s="132" t="s">
        <v>4111</v>
      </c>
      <c r="D3312" s="131" t="s">
        <v>270</v>
      </c>
      <c r="E3312" s="131" t="s">
        <v>519</v>
      </c>
      <c r="F3312" s="133">
        <v>29.14</v>
      </c>
      <c r="G3312" s="133">
        <v>26.45</v>
      </c>
      <c r="H3312" s="131" t="s">
        <v>493</v>
      </c>
      <c r="I3312" s="134">
        <v>41974</v>
      </c>
    </row>
    <row r="3313" spans="1:9" ht="26.4" hidden="1">
      <c r="A3313" s="111" t="e">
        <f>COUNTIF(#REF!,'CPU (2)'!B3313)</f>
        <v>#REF!</v>
      </c>
      <c r="B3313" s="127">
        <v>5952</v>
      </c>
      <c r="C3313" s="128" t="s">
        <v>4112</v>
      </c>
      <c r="D3313" s="127" t="s">
        <v>248</v>
      </c>
      <c r="E3313" s="127" t="s">
        <v>254</v>
      </c>
      <c r="F3313" s="129">
        <v>11.17</v>
      </c>
      <c r="G3313" s="129">
        <v>10.3</v>
      </c>
      <c r="H3313" s="127" t="s">
        <v>493</v>
      </c>
      <c r="I3313" s="130">
        <v>41974</v>
      </c>
    </row>
    <row r="3314" spans="1:9" ht="26.4" hidden="1">
      <c r="A3314" s="111" t="e">
        <f>COUNTIF(#REF!,'CPU (2)'!B3314)</f>
        <v>#REF!</v>
      </c>
      <c r="B3314" s="131">
        <v>5795</v>
      </c>
      <c r="C3314" s="132" t="s">
        <v>4113</v>
      </c>
      <c r="D3314" s="131" t="s">
        <v>248</v>
      </c>
      <c r="E3314" s="131" t="s">
        <v>249</v>
      </c>
      <c r="F3314" s="133">
        <v>12.8</v>
      </c>
      <c r="G3314" s="133">
        <v>11.92</v>
      </c>
      <c r="H3314" s="131" t="s">
        <v>493</v>
      </c>
      <c r="I3314" s="134">
        <v>41974</v>
      </c>
    </row>
    <row r="3315" spans="1:9" ht="26.4" hidden="1">
      <c r="A3315" s="111" t="e">
        <f>COUNTIF(#REF!,'CPU (2)'!B3315)</f>
        <v>#REF!</v>
      </c>
      <c r="B3315" s="127">
        <v>5794</v>
      </c>
      <c r="C3315" s="128" t="s">
        <v>4114</v>
      </c>
      <c r="D3315" s="127" t="s">
        <v>248</v>
      </c>
      <c r="E3315" s="127" t="s">
        <v>231</v>
      </c>
      <c r="F3315" s="129">
        <v>1.23</v>
      </c>
      <c r="G3315" s="129">
        <v>1.23</v>
      </c>
      <c r="H3315" s="127" t="s">
        <v>493</v>
      </c>
      <c r="I3315" s="130">
        <v>41974</v>
      </c>
    </row>
    <row r="3316" spans="1:9" ht="26.4" hidden="1">
      <c r="A3316" s="111" t="e">
        <f>COUNTIF(#REF!,'CPU (2)'!B3316)</f>
        <v>#REF!</v>
      </c>
      <c r="B3316" s="131">
        <v>53863</v>
      </c>
      <c r="C3316" s="132" t="s">
        <v>4115</v>
      </c>
      <c r="D3316" s="131" t="s">
        <v>248</v>
      </c>
      <c r="E3316" s="131" t="s">
        <v>231</v>
      </c>
      <c r="F3316" s="133">
        <v>1.63</v>
      </c>
      <c r="G3316" s="133">
        <v>1.62</v>
      </c>
      <c r="H3316" s="131" t="s">
        <v>493</v>
      </c>
      <c r="I3316" s="134">
        <v>41974</v>
      </c>
    </row>
    <row r="3317" spans="1:9" ht="26.4" hidden="1">
      <c r="A3317" s="111" t="e">
        <f>COUNTIF(#REF!,'CPU (2)'!B3317)</f>
        <v>#REF!</v>
      </c>
      <c r="B3317" s="127">
        <v>5796</v>
      </c>
      <c r="C3317" s="128" t="s">
        <v>4116</v>
      </c>
      <c r="D3317" s="127" t="s">
        <v>248</v>
      </c>
      <c r="E3317" s="127" t="s">
        <v>231</v>
      </c>
      <c r="F3317" s="129">
        <v>9.94</v>
      </c>
      <c r="G3317" s="129">
        <v>9.06</v>
      </c>
      <c r="H3317" s="127" t="s">
        <v>493</v>
      </c>
      <c r="I3317" s="130">
        <v>41974</v>
      </c>
    </row>
    <row r="3318" spans="1:9" ht="52.8" hidden="1">
      <c r="A3318" s="111" t="e">
        <f>COUNTIF(#REF!,'CPU (2)'!B3318)</f>
        <v>#REF!</v>
      </c>
      <c r="B3318" s="131">
        <v>87561</v>
      </c>
      <c r="C3318" s="132" t="s">
        <v>4117</v>
      </c>
      <c r="D3318" s="131" t="s">
        <v>715</v>
      </c>
      <c r="E3318" s="131" t="s">
        <v>492</v>
      </c>
      <c r="F3318" s="133">
        <v>26.96</v>
      </c>
      <c r="G3318" s="133">
        <v>26.7</v>
      </c>
      <c r="H3318" s="131" t="s">
        <v>493</v>
      </c>
      <c r="I3318" s="134">
        <v>41974</v>
      </c>
    </row>
    <row r="3319" spans="1:9" ht="52.8" hidden="1">
      <c r="A3319" s="111" t="e">
        <f>COUNTIF(#REF!,'CPU (2)'!B3319)</f>
        <v>#REF!</v>
      </c>
      <c r="B3319" s="127">
        <v>87543</v>
      </c>
      <c r="C3319" s="128" t="s">
        <v>4118</v>
      </c>
      <c r="D3319" s="127" t="s">
        <v>715</v>
      </c>
      <c r="E3319" s="127" t="s">
        <v>492</v>
      </c>
      <c r="F3319" s="129">
        <v>15.17</v>
      </c>
      <c r="G3319" s="129">
        <v>14.94</v>
      </c>
      <c r="H3319" s="127" t="s">
        <v>493</v>
      </c>
      <c r="I3319" s="130">
        <v>41974</v>
      </c>
    </row>
    <row r="3320" spans="1:9" ht="52.8" hidden="1">
      <c r="A3320" s="111" t="e">
        <f>COUNTIF(#REF!,'CPU (2)'!B3320)</f>
        <v>#REF!</v>
      </c>
      <c r="B3320" s="131">
        <v>87544</v>
      </c>
      <c r="C3320" s="132" t="s">
        <v>4119</v>
      </c>
      <c r="D3320" s="131" t="s">
        <v>715</v>
      </c>
      <c r="E3320" s="131" t="s">
        <v>492</v>
      </c>
      <c r="F3320" s="133">
        <v>14.51</v>
      </c>
      <c r="G3320" s="133">
        <v>14.35</v>
      </c>
      <c r="H3320" s="131" t="s">
        <v>493</v>
      </c>
      <c r="I3320" s="134">
        <v>41974</v>
      </c>
    </row>
    <row r="3321" spans="1:9" ht="52.8" hidden="1">
      <c r="A3321" s="111" t="e">
        <f>COUNTIF(#REF!,'CPU (2)'!B3321)</f>
        <v>#REF!</v>
      </c>
      <c r="B3321" s="127">
        <v>87562</v>
      </c>
      <c r="C3321" s="128" t="s">
        <v>4120</v>
      </c>
      <c r="D3321" s="127" t="s">
        <v>715</v>
      </c>
      <c r="E3321" s="127" t="s">
        <v>492</v>
      </c>
      <c r="F3321" s="129">
        <v>26.28</v>
      </c>
      <c r="G3321" s="129">
        <v>26.1</v>
      </c>
      <c r="H3321" s="127" t="s">
        <v>493</v>
      </c>
      <c r="I3321" s="130">
        <v>41974</v>
      </c>
    </row>
    <row r="3322" spans="1:9" ht="52.8" hidden="1">
      <c r="A3322" s="111" t="e">
        <f>COUNTIF(#REF!,'CPU (2)'!B3322)</f>
        <v>#REF!</v>
      </c>
      <c r="B3322" s="131">
        <v>87560</v>
      </c>
      <c r="C3322" s="132" t="s">
        <v>4121</v>
      </c>
      <c r="D3322" s="131" t="s">
        <v>715</v>
      </c>
      <c r="E3322" s="131" t="s">
        <v>492</v>
      </c>
      <c r="F3322" s="133">
        <v>28.14</v>
      </c>
      <c r="G3322" s="133">
        <v>27.76</v>
      </c>
      <c r="H3322" s="131" t="s">
        <v>493</v>
      </c>
      <c r="I3322" s="134">
        <v>41974</v>
      </c>
    </row>
    <row r="3323" spans="1:9" ht="52.8" hidden="1">
      <c r="A3323" s="111" t="e">
        <f>COUNTIF(#REF!,'CPU (2)'!B3323)</f>
        <v>#REF!</v>
      </c>
      <c r="B3323" s="127">
        <v>87542</v>
      </c>
      <c r="C3323" s="128" t="s">
        <v>4122</v>
      </c>
      <c r="D3323" s="127" t="s">
        <v>715</v>
      </c>
      <c r="E3323" s="127" t="s">
        <v>492</v>
      </c>
      <c r="F3323" s="129">
        <v>16.350000000000001</v>
      </c>
      <c r="G3323" s="129">
        <v>16.010000000000002</v>
      </c>
      <c r="H3323" s="127" t="s">
        <v>493</v>
      </c>
      <c r="I3323" s="130">
        <v>41974</v>
      </c>
    </row>
    <row r="3324" spans="1:9" ht="52.8" hidden="1">
      <c r="A3324" s="111" t="e">
        <f>COUNTIF(#REF!,'CPU (2)'!B3324)</f>
        <v>#REF!</v>
      </c>
      <c r="B3324" s="131">
        <v>87558</v>
      </c>
      <c r="C3324" s="132" t="s">
        <v>4123</v>
      </c>
      <c r="D3324" s="131" t="s">
        <v>715</v>
      </c>
      <c r="E3324" s="131" t="s">
        <v>492</v>
      </c>
      <c r="F3324" s="133">
        <v>26.45</v>
      </c>
      <c r="G3324" s="133">
        <v>26.24</v>
      </c>
      <c r="H3324" s="131" t="s">
        <v>493</v>
      </c>
      <c r="I3324" s="134">
        <v>41974</v>
      </c>
    </row>
    <row r="3325" spans="1:9" ht="52.8" hidden="1">
      <c r="A3325" s="111" t="e">
        <f>COUNTIF(#REF!,'CPU (2)'!B3325)</f>
        <v>#REF!</v>
      </c>
      <c r="B3325" s="127">
        <v>87540</v>
      </c>
      <c r="C3325" s="128" t="s">
        <v>4124</v>
      </c>
      <c r="D3325" s="127" t="s">
        <v>715</v>
      </c>
      <c r="E3325" s="127" t="s">
        <v>492</v>
      </c>
      <c r="F3325" s="129">
        <v>45.49</v>
      </c>
      <c r="G3325" s="129">
        <v>45.25</v>
      </c>
      <c r="H3325" s="127" t="s">
        <v>493</v>
      </c>
      <c r="I3325" s="130">
        <v>41974</v>
      </c>
    </row>
    <row r="3326" spans="1:9" ht="52.8" hidden="1">
      <c r="A3326" s="111" t="e">
        <f>COUNTIF(#REF!,'CPU (2)'!B3326)</f>
        <v>#REF!</v>
      </c>
      <c r="B3326" s="131">
        <v>87556</v>
      </c>
      <c r="C3326" s="132" t="s">
        <v>4125</v>
      </c>
      <c r="D3326" s="131" t="s">
        <v>715</v>
      </c>
      <c r="E3326" s="131" t="s">
        <v>492</v>
      </c>
      <c r="F3326" s="133">
        <v>27.47</v>
      </c>
      <c r="G3326" s="133">
        <v>27.16</v>
      </c>
      <c r="H3326" s="131" t="s">
        <v>493</v>
      </c>
      <c r="I3326" s="134">
        <v>41974</v>
      </c>
    </row>
    <row r="3327" spans="1:9" ht="52.8" hidden="1">
      <c r="A3327" s="111" t="e">
        <f>COUNTIF(#REF!,'CPU (2)'!B3327)</f>
        <v>#REF!</v>
      </c>
      <c r="B3327" s="127">
        <v>87538</v>
      </c>
      <c r="C3327" s="128" t="s">
        <v>4126</v>
      </c>
      <c r="D3327" s="127" t="s">
        <v>715</v>
      </c>
      <c r="E3327" s="127" t="s">
        <v>492</v>
      </c>
      <c r="F3327" s="129">
        <v>46.5</v>
      </c>
      <c r="G3327" s="129">
        <v>46.16</v>
      </c>
      <c r="H3327" s="127" t="s">
        <v>493</v>
      </c>
      <c r="I3327" s="130">
        <v>41974</v>
      </c>
    </row>
    <row r="3328" spans="1:9" ht="52.8" hidden="1">
      <c r="A3328" s="111" t="e">
        <f>COUNTIF(#REF!,'CPU (2)'!B3328)</f>
        <v>#REF!</v>
      </c>
      <c r="B3328" s="131">
        <v>87552</v>
      </c>
      <c r="C3328" s="132" t="s">
        <v>4127</v>
      </c>
      <c r="D3328" s="131" t="s">
        <v>715</v>
      </c>
      <c r="E3328" s="131" t="s">
        <v>492</v>
      </c>
      <c r="F3328" s="133">
        <v>16.07</v>
      </c>
      <c r="G3328" s="133">
        <v>15.23</v>
      </c>
      <c r="H3328" s="131" t="s">
        <v>493</v>
      </c>
      <c r="I3328" s="134">
        <v>41974</v>
      </c>
    </row>
    <row r="3329" spans="1:9" ht="52.8" hidden="1">
      <c r="A3329" s="111" t="e">
        <f>COUNTIF(#REF!,'CPU (2)'!B3329)</f>
        <v>#REF!</v>
      </c>
      <c r="B3329" s="127">
        <v>87534</v>
      </c>
      <c r="C3329" s="128" t="s">
        <v>4128</v>
      </c>
      <c r="D3329" s="127" t="s">
        <v>715</v>
      </c>
      <c r="E3329" s="127" t="s">
        <v>492</v>
      </c>
      <c r="F3329" s="129">
        <v>26.34</v>
      </c>
      <c r="G3329" s="129">
        <v>25.06</v>
      </c>
      <c r="H3329" s="127" t="s">
        <v>493</v>
      </c>
      <c r="I3329" s="130">
        <v>41974</v>
      </c>
    </row>
    <row r="3330" spans="1:9" ht="52.8" hidden="1">
      <c r="A3330" s="111" t="e">
        <f>COUNTIF(#REF!,'CPU (2)'!B3330)</f>
        <v>#REF!</v>
      </c>
      <c r="B3330" s="131">
        <v>87548</v>
      </c>
      <c r="C3330" s="132" t="s">
        <v>4129</v>
      </c>
      <c r="D3330" s="131" t="s">
        <v>715</v>
      </c>
      <c r="E3330" s="131" t="s">
        <v>492</v>
      </c>
      <c r="F3330" s="133">
        <v>17.25</v>
      </c>
      <c r="G3330" s="133">
        <v>16.29</v>
      </c>
      <c r="H3330" s="131" t="s">
        <v>493</v>
      </c>
      <c r="I3330" s="134">
        <v>41974</v>
      </c>
    </row>
    <row r="3331" spans="1:9" ht="52.8" hidden="1">
      <c r="A3331" s="111" t="e">
        <f>COUNTIF(#REF!,'CPU (2)'!B3331)</f>
        <v>#REF!</v>
      </c>
      <c r="B3331" s="127">
        <v>87530</v>
      </c>
      <c r="C3331" s="128" t="s">
        <v>4130</v>
      </c>
      <c r="D3331" s="127" t="s">
        <v>715</v>
      </c>
      <c r="E3331" s="127" t="s">
        <v>492</v>
      </c>
      <c r="F3331" s="129">
        <v>27.52</v>
      </c>
      <c r="G3331" s="129">
        <v>26.12</v>
      </c>
      <c r="H3331" s="127" t="s">
        <v>493</v>
      </c>
      <c r="I3331" s="130">
        <v>41974</v>
      </c>
    </row>
    <row r="3332" spans="1:9" ht="52.8" hidden="1">
      <c r="A3332" s="111" t="e">
        <f>COUNTIF(#REF!,'CPU (2)'!B3332)</f>
        <v>#REF!</v>
      </c>
      <c r="B3332" s="131">
        <v>87551</v>
      </c>
      <c r="C3332" s="132" t="s">
        <v>4131</v>
      </c>
      <c r="D3332" s="131" t="s">
        <v>715</v>
      </c>
      <c r="E3332" s="131" t="s">
        <v>492</v>
      </c>
      <c r="F3332" s="133">
        <v>14.64</v>
      </c>
      <c r="G3332" s="133">
        <v>13.94</v>
      </c>
      <c r="H3332" s="131" t="s">
        <v>493</v>
      </c>
      <c r="I3332" s="134">
        <v>41974</v>
      </c>
    </row>
    <row r="3333" spans="1:9" ht="52.8" hidden="1">
      <c r="A3333" s="111" t="e">
        <f>COUNTIF(#REF!,'CPU (2)'!B3333)</f>
        <v>#REF!</v>
      </c>
      <c r="B3333" s="127">
        <v>87533</v>
      </c>
      <c r="C3333" s="128" t="s">
        <v>4132</v>
      </c>
      <c r="D3333" s="127" t="s">
        <v>715</v>
      </c>
      <c r="E3333" s="127" t="s">
        <v>492</v>
      </c>
      <c r="F3333" s="129">
        <v>23.81</v>
      </c>
      <c r="G3333" s="129">
        <v>22.79</v>
      </c>
      <c r="H3333" s="127" t="s">
        <v>493</v>
      </c>
      <c r="I3333" s="130">
        <v>41974</v>
      </c>
    </row>
    <row r="3334" spans="1:9" ht="52.8" hidden="1">
      <c r="A3334" s="111" t="e">
        <f>COUNTIF(#REF!,'CPU (2)'!B3334)</f>
        <v>#REF!</v>
      </c>
      <c r="B3334" s="131">
        <v>87547</v>
      </c>
      <c r="C3334" s="132" t="s">
        <v>4133</v>
      </c>
      <c r="D3334" s="131" t="s">
        <v>715</v>
      </c>
      <c r="E3334" s="131" t="s">
        <v>492</v>
      </c>
      <c r="F3334" s="133">
        <v>15.82</v>
      </c>
      <c r="G3334" s="133">
        <v>15</v>
      </c>
      <c r="H3334" s="131" t="s">
        <v>493</v>
      </c>
      <c r="I3334" s="134">
        <v>41974</v>
      </c>
    </row>
    <row r="3335" spans="1:9" ht="52.8" hidden="1">
      <c r="A3335" s="111" t="e">
        <f>COUNTIF(#REF!,'CPU (2)'!B3335)</f>
        <v>#REF!</v>
      </c>
      <c r="B3335" s="127">
        <v>87529</v>
      </c>
      <c r="C3335" s="128" t="s">
        <v>4134</v>
      </c>
      <c r="D3335" s="127" t="s">
        <v>715</v>
      </c>
      <c r="E3335" s="127" t="s">
        <v>492</v>
      </c>
      <c r="F3335" s="129">
        <v>9.44</v>
      </c>
      <c r="G3335" s="129">
        <v>23.84</v>
      </c>
      <c r="H3335" s="127" t="s">
        <v>493</v>
      </c>
      <c r="I3335" s="130">
        <v>41974</v>
      </c>
    </row>
    <row r="3336" spans="1:9" ht="39.6" hidden="1">
      <c r="A3336" s="111" t="e">
        <f>COUNTIF(#REF!,'CPU (2)'!B3336)</f>
        <v>#REF!</v>
      </c>
      <c r="B3336" s="131">
        <v>83638</v>
      </c>
      <c r="C3336" s="132" t="s">
        <v>4135</v>
      </c>
      <c r="D3336" s="131" t="s">
        <v>273</v>
      </c>
      <c r="E3336" s="131" t="s">
        <v>6</v>
      </c>
      <c r="F3336" s="133">
        <v>363.47</v>
      </c>
      <c r="G3336" s="133">
        <v>352.65</v>
      </c>
      <c r="H3336" s="131" t="s">
        <v>493</v>
      </c>
      <c r="I3336" s="134">
        <v>41974</v>
      </c>
    </row>
    <row r="3337" spans="1:9" ht="39.6" hidden="1">
      <c r="A3337" s="111" t="e">
        <f>COUNTIF(#REF!,'CPU (2)'!B3337)</f>
        <v>#REF!</v>
      </c>
      <c r="B3337" s="127">
        <v>84145</v>
      </c>
      <c r="C3337" s="128" t="s">
        <v>4136</v>
      </c>
      <c r="D3337" s="127" t="s">
        <v>248</v>
      </c>
      <c r="E3337" s="127" t="s">
        <v>231</v>
      </c>
      <c r="F3337" s="129">
        <v>57.96</v>
      </c>
      <c r="G3337" s="129">
        <v>57.96</v>
      </c>
      <c r="H3337" s="127" t="s">
        <v>493</v>
      </c>
      <c r="I3337" s="130">
        <v>41974</v>
      </c>
    </row>
    <row r="3338" spans="1:9" hidden="1">
      <c r="A3338" s="111" t="e">
        <f>COUNTIF(#REF!,'CPU (2)'!B3338)</f>
        <v>#REF!</v>
      </c>
      <c r="B3338" s="131">
        <v>88275</v>
      </c>
      <c r="C3338" s="132" t="s">
        <v>4137</v>
      </c>
      <c r="D3338" s="131" t="s">
        <v>246</v>
      </c>
      <c r="E3338" s="131" t="s">
        <v>231</v>
      </c>
      <c r="F3338" s="133">
        <v>16.579999999999998</v>
      </c>
      <c r="G3338" s="133">
        <v>14.86</v>
      </c>
      <c r="H3338" s="131" t="s">
        <v>493</v>
      </c>
      <c r="I3338" s="134">
        <v>41974</v>
      </c>
    </row>
    <row r="3339" spans="1:9" ht="26.4" hidden="1">
      <c r="A3339" s="111" t="e">
        <f>COUNTIF(#REF!,'CPU (2)'!B3339)</f>
        <v>#REF!</v>
      </c>
      <c r="B3339" s="127">
        <v>84094</v>
      </c>
      <c r="C3339" s="128" t="s">
        <v>4138</v>
      </c>
      <c r="D3339" s="127" t="s">
        <v>715</v>
      </c>
      <c r="E3339" s="127" t="s">
        <v>207</v>
      </c>
      <c r="F3339" s="129">
        <v>5.58</v>
      </c>
      <c r="G3339" s="129">
        <v>5.25</v>
      </c>
      <c r="H3339" s="127" t="s">
        <v>493</v>
      </c>
      <c r="I3339" s="130">
        <v>41974</v>
      </c>
    </row>
    <row r="3340" spans="1:9" ht="39.6" hidden="1">
      <c r="A3340" s="111" t="e">
        <f>COUNTIF(#REF!,'CPU (2)'!B3340)</f>
        <v>#REF!</v>
      </c>
      <c r="B3340" s="131" t="s">
        <v>4139</v>
      </c>
      <c r="C3340" s="132" t="s">
        <v>4140</v>
      </c>
      <c r="D3340" s="131" t="s">
        <v>632</v>
      </c>
      <c r="E3340" s="131" t="s">
        <v>207</v>
      </c>
      <c r="F3340" s="133">
        <v>39.57</v>
      </c>
      <c r="G3340" s="133">
        <v>37.83</v>
      </c>
      <c r="H3340" s="131" t="s">
        <v>493</v>
      </c>
      <c r="I3340" s="134">
        <v>41974</v>
      </c>
    </row>
    <row r="3341" spans="1:9" ht="39.6" hidden="1">
      <c r="A3341" s="111" t="e">
        <f>COUNTIF(#REF!,'CPU (2)'!B3341)</f>
        <v>#REF!</v>
      </c>
      <c r="B3341" s="127" t="s">
        <v>4141</v>
      </c>
      <c r="C3341" s="128" t="s">
        <v>4142</v>
      </c>
      <c r="D3341" s="127" t="s">
        <v>632</v>
      </c>
      <c r="E3341" s="127" t="s">
        <v>207</v>
      </c>
      <c r="F3341" s="129">
        <v>29.54</v>
      </c>
      <c r="G3341" s="129">
        <v>28.58</v>
      </c>
      <c r="H3341" s="127" t="s">
        <v>493</v>
      </c>
      <c r="I3341" s="130">
        <v>41974</v>
      </c>
    </row>
    <row r="3342" spans="1:9" ht="39.6" hidden="1">
      <c r="A3342" s="111" t="e">
        <f>COUNTIF(#REF!,'CPU (2)'!B3342)</f>
        <v>#REF!</v>
      </c>
      <c r="B3342" s="131" t="s">
        <v>4143</v>
      </c>
      <c r="C3342" s="132" t="s">
        <v>4144</v>
      </c>
      <c r="D3342" s="131" t="s">
        <v>632</v>
      </c>
      <c r="E3342" s="131" t="s">
        <v>207</v>
      </c>
      <c r="F3342" s="133">
        <v>49.39</v>
      </c>
      <c r="G3342" s="133">
        <v>47.02</v>
      </c>
      <c r="H3342" s="131" t="s">
        <v>493</v>
      </c>
      <c r="I3342" s="134">
        <v>41974</v>
      </c>
    </row>
    <row r="3343" spans="1:9" ht="39.6" hidden="1">
      <c r="A3343" s="111" t="e">
        <f>COUNTIF(#REF!,'CPU (2)'!B3343)</f>
        <v>#REF!</v>
      </c>
      <c r="B3343" s="127" t="s">
        <v>4145</v>
      </c>
      <c r="C3343" s="128" t="s">
        <v>4146</v>
      </c>
      <c r="D3343" s="127" t="s">
        <v>632</v>
      </c>
      <c r="E3343" s="127" t="s">
        <v>207</v>
      </c>
      <c r="F3343" s="129">
        <v>72.239999999999995</v>
      </c>
      <c r="G3343" s="129">
        <v>68.790000000000006</v>
      </c>
      <c r="H3343" s="127" t="s">
        <v>493</v>
      </c>
      <c r="I3343" s="130">
        <v>41974</v>
      </c>
    </row>
    <row r="3344" spans="1:9" ht="26.4" hidden="1">
      <c r="A3344" s="111" t="e">
        <f>COUNTIF(#REF!,'CPU (2)'!B3344)</f>
        <v>#REF!</v>
      </c>
      <c r="B3344" s="131">
        <v>72967</v>
      </c>
      <c r="C3344" s="132" t="s">
        <v>4147</v>
      </c>
      <c r="D3344" s="131" t="s">
        <v>251</v>
      </c>
      <c r="E3344" s="131" t="s">
        <v>207</v>
      </c>
      <c r="F3344" s="133">
        <v>31.24</v>
      </c>
      <c r="G3344" s="133">
        <v>30.48</v>
      </c>
      <c r="H3344" s="131" t="s">
        <v>493</v>
      </c>
      <c r="I3344" s="134">
        <v>41974</v>
      </c>
    </row>
    <row r="3345" spans="1:9" ht="39.6" hidden="1">
      <c r="A3345" s="111" t="e">
        <f>COUNTIF(#REF!,'CPU (2)'!B3345)</f>
        <v>#REF!</v>
      </c>
      <c r="B3345" s="127" t="s">
        <v>4148</v>
      </c>
      <c r="C3345" s="128" t="s">
        <v>4149</v>
      </c>
      <c r="D3345" s="127" t="s">
        <v>632</v>
      </c>
      <c r="E3345" s="127" t="s">
        <v>207</v>
      </c>
      <c r="F3345" s="129">
        <v>28.34</v>
      </c>
      <c r="G3345" s="129">
        <v>27.9</v>
      </c>
      <c r="H3345" s="127" t="s">
        <v>493</v>
      </c>
      <c r="I3345" s="130">
        <v>41974</v>
      </c>
    </row>
    <row r="3346" spans="1:9" ht="39.6" hidden="1">
      <c r="A3346" s="111" t="e">
        <f>COUNTIF(#REF!,'CPU (2)'!B3346)</f>
        <v>#REF!</v>
      </c>
      <c r="B3346" s="131" t="s">
        <v>4150</v>
      </c>
      <c r="C3346" s="132" t="s">
        <v>4151</v>
      </c>
      <c r="D3346" s="131" t="s">
        <v>632</v>
      </c>
      <c r="E3346" s="131" t="s">
        <v>207</v>
      </c>
      <c r="F3346" s="133">
        <v>38.86</v>
      </c>
      <c r="G3346" s="133">
        <v>38.26</v>
      </c>
      <c r="H3346" s="131" t="s">
        <v>493</v>
      </c>
      <c r="I3346" s="134">
        <v>41974</v>
      </c>
    </row>
    <row r="3347" spans="1:9" ht="39.6" hidden="1">
      <c r="A3347" s="111" t="e">
        <f>COUNTIF(#REF!,'CPU (2)'!B3347)</f>
        <v>#REF!</v>
      </c>
      <c r="B3347" s="127" t="s">
        <v>4152</v>
      </c>
      <c r="C3347" s="128" t="s">
        <v>4153</v>
      </c>
      <c r="D3347" s="127" t="s">
        <v>632</v>
      </c>
      <c r="E3347" s="127" t="s">
        <v>207</v>
      </c>
      <c r="F3347" s="129">
        <v>46.35</v>
      </c>
      <c r="G3347" s="129">
        <v>45.64</v>
      </c>
      <c r="H3347" s="127" t="s">
        <v>493</v>
      </c>
      <c r="I3347" s="130">
        <v>41974</v>
      </c>
    </row>
    <row r="3348" spans="1:9" ht="39.6" hidden="1">
      <c r="A3348" s="111" t="e">
        <f>COUNTIF(#REF!,'CPU (2)'!B3348)</f>
        <v>#REF!</v>
      </c>
      <c r="B3348" s="131" t="s">
        <v>4154</v>
      </c>
      <c r="C3348" s="132" t="s">
        <v>4155</v>
      </c>
      <c r="D3348" s="131" t="s">
        <v>632</v>
      </c>
      <c r="E3348" s="131" t="s">
        <v>207</v>
      </c>
      <c r="F3348" s="133">
        <v>75.959999999999994</v>
      </c>
      <c r="G3348" s="133">
        <v>72.88</v>
      </c>
      <c r="H3348" s="131" t="s">
        <v>493</v>
      </c>
      <c r="I3348" s="134">
        <v>41974</v>
      </c>
    </row>
    <row r="3349" spans="1:9" ht="39.6" hidden="1">
      <c r="A3349" s="111" t="e">
        <f>COUNTIF(#REF!,'CPU (2)'!B3349)</f>
        <v>#REF!</v>
      </c>
      <c r="B3349" s="127" t="s">
        <v>4156</v>
      </c>
      <c r="C3349" s="128" t="s">
        <v>4157</v>
      </c>
      <c r="D3349" s="127" t="s">
        <v>632</v>
      </c>
      <c r="E3349" s="127" t="s">
        <v>207</v>
      </c>
      <c r="F3349" s="129">
        <v>98.8</v>
      </c>
      <c r="G3349" s="129">
        <v>95</v>
      </c>
      <c r="H3349" s="127" t="s">
        <v>493</v>
      </c>
      <c r="I3349" s="130">
        <v>41974</v>
      </c>
    </row>
    <row r="3350" spans="1:9" ht="39.6" hidden="1">
      <c r="A3350" s="111" t="e">
        <f>COUNTIF(#REF!,'CPU (2)'!B3350)</f>
        <v>#REF!</v>
      </c>
      <c r="B3350" s="131" t="s">
        <v>4158</v>
      </c>
      <c r="C3350" s="132" t="s">
        <v>4159</v>
      </c>
      <c r="D3350" s="131" t="s">
        <v>632</v>
      </c>
      <c r="E3350" s="131" t="s">
        <v>207</v>
      </c>
      <c r="F3350" s="133">
        <v>34.76</v>
      </c>
      <c r="G3350" s="133">
        <v>33.92</v>
      </c>
      <c r="H3350" s="131" t="s">
        <v>493</v>
      </c>
      <c r="I3350" s="134">
        <v>41974</v>
      </c>
    </row>
    <row r="3351" spans="1:9" ht="26.4" hidden="1">
      <c r="A3351" s="111" t="e">
        <f>COUNTIF(#REF!,'CPU (2)'!B3351)</f>
        <v>#REF!</v>
      </c>
      <c r="B3351" s="127">
        <v>72966</v>
      </c>
      <c r="C3351" s="128" t="s">
        <v>4160</v>
      </c>
      <c r="D3351" s="127" t="s">
        <v>251</v>
      </c>
      <c r="E3351" s="127" t="s">
        <v>207</v>
      </c>
      <c r="F3351" s="129">
        <v>44.92</v>
      </c>
      <c r="G3351" s="129">
        <v>44.1</v>
      </c>
      <c r="H3351" s="127" t="s">
        <v>493</v>
      </c>
      <c r="I3351" s="130">
        <v>41974</v>
      </c>
    </row>
    <row r="3352" spans="1:9" ht="39.6" hidden="1">
      <c r="A3352" s="111" t="e">
        <f>COUNTIF(#REF!,'CPU (2)'!B3352)</f>
        <v>#REF!</v>
      </c>
      <c r="B3352" s="131" t="s">
        <v>4161</v>
      </c>
      <c r="C3352" s="132" t="s">
        <v>4162</v>
      </c>
      <c r="D3352" s="131" t="s">
        <v>606</v>
      </c>
      <c r="E3352" s="131" t="s">
        <v>6</v>
      </c>
      <c r="F3352" s="133">
        <v>377.71</v>
      </c>
      <c r="G3352" s="133">
        <v>369.04</v>
      </c>
      <c r="H3352" s="131" t="s">
        <v>493</v>
      </c>
      <c r="I3352" s="134">
        <v>41974</v>
      </c>
    </row>
    <row r="3353" spans="1:9" ht="26.4" hidden="1">
      <c r="A3353" s="111" t="e">
        <f>COUNTIF(#REF!,'CPU (2)'!B3353)</f>
        <v>#REF!</v>
      </c>
      <c r="B3353" s="127">
        <v>88404</v>
      </c>
      <c r="C3353" s="128" t="s">
        <v>4163</v>
      </c>
      <c r="D3353" s="127" t="s">
        <v>248</v>
      </c>
      <c r="E3353" s="127" t="s">
        <v>254</v>
      </c>
      <c r="F3353" s="129">
        <v>0</v>
      </c>
      <c r="G3353" s="129">
        <v>0.66</v>
      </c>
      <c r="H3353" s="127" t="s">
        <v>493</v>
      </c>
      <c r="I3353" s="130">
        <v>41974</v>
      </c>
    </row>
    <row r="3354" spans="1:9" ht="26.4" hidden="1">
      <c r="A3354" s="111" t="e">
        <f>COUNTIF(#REF!,'CPU (2)'!B3354)</f>
        <v>#REF!</v>
      </c>
      <c r="B3354" s="131">
        <v>88399</v>
      </c>
      <c r="C3354" s="132" t="s">
        <v>4164</v>
      </c>
      <c r="D3354" s="131" t="s">
        <v>248</v>
      </c>
      <c r="E3354" s="131" t="s">
        <v>249</v>
      </c>
      <c r="F3354" s="133">
        <v>1.03</v>
      </c>
      <c r="G3354" s="133">
        <v>2.15</v>
      </c>
      <c r="H3354" s="131" t="s">
        <v>493</v>
      </c>
      <c r="I3354" s="134">
        <v>41974</v>
      </c>
    </row>
    <row r="3355" spans="1:9" ht="26.4" hidden="1">
      <c r="A3355" s="111" t="e">
        <f>COUNTIF(#REF!,'CPU (2)'!B3355)</f>
        <v>#REF!</v>
      </c>
      <c r="B3355" s="127">
        <v>88400</v>
      </c>
      <c r="C3355" s="128" t="s">
        <v>4165</v>
      </c>
      <c r="D3355" s="127" t="s">
        <v>248</v>
      </c>
      <c r="E3355" s="127" t="s">
        <v>231</v>
      </c>
      <c r="F3355" s="129">
        <v>0.54</v>
      </c>
      <c r="G3355" s="129">
        <v>0.54</v>
      </c>
      <c r="H3355" s="127" t="s">
        <v>493</v>
      </c>
      <c r="I3355" s="130">
        <v>41974</v>
      </c>
    </row>
    <row r="3356" spans="1:9" ht="26.4" hidden="1">
      <c r="A3356" s="111" t="e">
        <f>COUNTIF(#REF!,'CPU (2)'!B3356)</f>
        <v>#REF!</v>
      </c>
      <c r="B3356" s="131">
        <v>88401</v>
      </c>
      <c r="C3356" s="132" t="s">
        <v>4166</v>
      </c>
      <c r="D3356" s="131" t="s">
        <v>248</v>
      </c>
      <c r="E3356" s="131" t="s">
        <v>231</v>
      </c>
      <c r="F3356" s="133">
        <v>0.13</v>
      </c>
      <c r="G3356" s="133">
        <v>0.12</v>
      </c>
      <c r="H3356" s="131" t="s">
        <v>493</v>
      </c>
      <c r="I3356" s="134">
        <v>41974</v>
      </c>
    </row>
    <row r="3357" spans="1:9" ht="26.4" hidden="1">
      <c r="A3357" s="111" t="e">
        <f>COUNTIF(#REF!,'CPU (2)'!B3357)</f>
        <v>#REF!</v>
      </c>
      <c r="B3357" s="127">
        <v>88402</v>
      </c>
      <c r="C3357" s="128" t="s">
        <v>4167</v>
      </c>
      <c r="D3357" s="127" t="s">
        <v>248</v>
      </c>
      <c r="E3357" s="127" t="s">
        <v>231</v>
      </c>
      <c r="F3357" s="129">
        <v>0.45</v>
      </c>
      <c r="G3357" s="129">
        <v>0.45</v>
      </c>
      <c r="H3357" s="127" t="s">
        <v>493</v>
      </c>
      <c r="I3357" s="130">
        <v>41974</v>
      </c>
    </row>
    <row r="3358" spans="1:9" ht="26.4" hidden="1">
      <c r="A3358" s="111" t="e">
        <f>COUNTIF(#REF!,'CPU (2)'!B3358)</f>
        <v>#REF!</v>
      </c>
      <c r="B3358" s="131">
        <v>88403</v>
      </c>
      <c r="C3358" s="132" t="s">
        <v>4168</v>
      </c>
      <c r="D3358" s="131" t="s">
        <v>248</v>
      </c>
      <c r="E3358" s="131" t="s">
        <v>231</v>
      </c>
      <c r="F3358" s="133">
        <v>1.03</v>
      </c>
      <c r="G3358" s="133">
        <v>1.03</v>
      </c>
      <c r="H3358" s="131" t="s">
        <v>493</v>
      </c>
      <c r="I3358" s="134">
        <v>41974</v>
      </c>
    </row>
    <row r="3359" spans="1:9" ht="26.4" hidden="1">
      <c r="A3359" s="111" t="e">
        <f>COUNTIF(#REF!,'CPU (2)'!B3359)</f>
        <v>#REF!</v>
      </c>
      <c r="B3359" s="127">
        <v>88392</v>
      </c>
      <c r="C3359" s="128" t="s">
        <v>4169</v>
      </c>
      <c r="D3359" s="127" t="s">
        <v>248</v>
      </c>
      <c r="E3359" s="127" t="s">
        <v>254</v>
      </c>
      <c r="F3359" s="129">
        <v>0</v>
      </c>
      <c r="G3359" s="129">
        <v>0.7</v>
      </c>
      <c r="H3359" s="127" t="s">
        <v>493</v>
      </c>
      <c r="I3359" s="130">
        <v>41974</v>
      </c>
    </row>
    <row r="3360" spans="1:9" ht="26.4" hidden="1">
      <c r="A3360" s="111" t="e">
        <f>COUNTIF(#REF!,'CPU (2)'!B3360)</f>
        <v>#REF!</v>
      </c>
      <c r="B3360" s="131">
        <v>88386</v>
      </c>
      <c r="C3360" s="132" t="s">
        <v>4170</v>
      </c>
      <c r="D3360" s="131" t="s">
        <v>248</v>
      </c>
      <c r="E3360" s="131" t="s">
        <v>249</v>
      </c>
      <c r="F3360" s="133">
        <v>1.72</v>
      </c>
      <c r="G3360" s="133">
        <v>2.91</v>
      </c>
      <c r="H3360" s="131" t="s">
        <v>493</v>
      </c>
      <c r="I3360" s="134">
        <v>41974</v>
      </c>
    </row>
    <row r="3361" spans="1:9" ht="26.4" hidden="1">
      <c r="A3361" s="111" t="e">
        <f>COUNTIF(#REF!,'CPU (2)'!B3361)</f>
        <v>#REF!</v>
      </c>
      <c r="B3361" s="127">
        <v>88387</v>
      </c>
      <c r="C3361" s="128" t="s">
        <v>4171</v>
      </c>
      <c r="D3361" s="127" t="s">
        <v>248</v>
      </c>
      <c r="E3361" s="127" t="s">
        <v>231</v>
      </c>
      <c r="F3361" s="129">
        <v>0.56999999999999995</v>
      </c>
      <c r="G3361" s="129">
        <v>0.56999999999999995</v>
      </c>
      <c r="H3361" s="127" t="s">
        <v>493</v>
      </c>
      <c r="I3361" s="130">
        <v>41974</v>
      </c>
    </row>
    <row r="3362" spans="1:9" ht="26.4" hidden="1">
      <c r="A3362" s="111" t="e">
        <f>COUNTIF(#REF!,'CPU (2)'!B3362)</f>
        <v>#REF!</v>
      </c>
      <c r="B3362" s="131">
        <v>88389</v>
      </c>
      <c r="C3362" s="132" t="s">
        <v>4172</v>
      </c>
      <c r="D3362" s="131" t="s">
        <v>248</v>
      </c>
      <c r="E3362" s="131" t="s">
        <v>231</v>
      </c>
      <c r="F3362" s="133">
        <v>0.13</v>
      </c>
      <c r="G3362" s="133">
        <v>0.13</v>
      </c>
      <c r="H3362" s="131" t="s">
        <v>493</v>
      </c>
      <c r="I3362" s="134">
        <v>41974</v>
      </c>
    </row>
    <row r="3363" spans="1:9" ht="26.4" hidden="1">
      <c r="A3363" s="111" t="e">
        <f>COUNTIF(#REF!,'CPU (2)'!B3363)</f>
        <v>#REF!</v>
      </c>
      <c r="B3363" s="127">
        <v>88390</v>
      </c>
      <c r="C3363" s="128" t="s">
        <v>4173</v>
      </c>
      <c r="D3363" s="127" t="s">
        <v>248</v>
      </c>
      <c r="E3363" s="127" t="s">
        <v>231</v>
      </c>
      <c r="F3363" s="129">
        <v>0.48</v>
      </c>
      <c r="G3363" s="129">
        <v>0.47</v>
      </c>
      <c r="H3363" s="127" t="s">
        <v>493</v>
      </c>
      <c r="I3363" s="130">
        <v>41974</v>
      </c>
    </row>
    <row r="3364" spans="1:9" ht="26.4" hidden="1">
      <c r="A3364" s="111" t="e">
        <f>COUNTIF(#REF!,'CPU (2)'!B3364)</f>
        <v>#REF!</v>
      </c>
      <c r="B3364" s="131">
        <v>88391</v>
      </c>
      <c r="C3364" s="132" t="s">
        <v>4174</v>
      </c>
      <c r="D3364" s="131" t="s">
        <v>248</v>
      </c>
      <c r="E3364" s="131" t="s">
        <v>231</v>
      </c>
      <c r="F3364" s="133">
        <v>1.72</v>
      </c>
      <c r="G3364" s="133">
        <v>1.72</v>
      </c>
      <c r="H3364" s="131" t="s">
        <v>493</v>
      </c>
      <c r="I3364" s="134">
        <v>41974</v>
      </c>
    </row>
    <row r="3365" spans="1:9" ht="26.4" hidden="1">
      <c r="A3365" s="111" t="e">
        <f>COUNTIF(#REF!,'CPU (2)'!B3365)</f>
        <v>#REF!</v>
      </c>
      <c r="B3365" s="127">
        <v>88398</v>
      </c>
      <c r="C3365" s="128" t="s">
        <v>4175</v>
      </c>
      <c r="D3365" s="127" t="s">
        <v>248</v>
      </c>
      <c r="E3365" s="127" t="s">
        <v>254</v>
      </c>
      <c r="F3365" s="129">
        <v>0</v>
      </c>
      <c r="G3365" s="129">
        <v>0.84</v>
      </c>
      <c r="H3365" s="127" t="s">
        <v>493</v>
      </c>
      <c r="I3365" s="130">
        <v>41974</v>
      </c>
    </row>
    <row r="3366" spans="1:9" ht="26.4" hidden="1">
      <c r="A3366" s="111" t="e">
        <f>COUNTIF(#REF!,'CPU (2)'!B3366)</f>
        <v>#REF!</v>
      </c>
      <c r="B3366" s="131">
        <v>88394</v>
      </c>
      <c r="C3366" s="132" t="s">
        <v>4176</v>
      </c>
      <c r="D3366" s="131" t="s">
        <v>248</v>
      </c>
      <c r="E3366" s="131" t="s">
        <v>231</v>
      </c>
      <c r="F3366" s="133">
        <v>0.68</v>
      </c>
      <c r="G3366" s="133">
        <v>0.68</v>
      </c>
      <c r="H3366" s="131" t="s">
        <v>493</v>
      </c>
      <c r="I3366" s="134">
        <v>41974</v>
      </c>
    </row>
    <row r="3367" spans="1:9" ht="26.4" hidden="1">
      <c r="A3367" s="111" t="e">
        <f>COUNTIF(#REF!,'CPU (2)'!B3367)</f>
        <v>#REF!</v>
      </c>
      <c r="B3367" s="127">
        <v>88395</v>
      </c>
      <c r="C3367" s="128" t="s">
        <v>4177</v>
      </c>
      <c r="D3367" s="127" t="s">
        <v>248</v>
      </c>
      <c r="E3367" s="127" t="s">
        <v>231</v>
      </c>
      <c r="F3367" s="129">
        <v>0.16</v>
      </c>
      <c r="G3367" s="129">
        <v>0.15</v>
      </c>
      <c r="H3367" s="127" t="s">
        <v>493</v>
      </c>
      <c r="I3367" s="130">
        <v>41974</v>
      </c>
    </row>
    <row r="3368" spans="1:9" ht="26.4" hidden="1">
      <c r="A3368" s="111" t="e">
        <f>COUNTIF(#REF!,'CPU (2)'!B3368)</f>
        <v>#REF!</v>
      </c>
      <c r="B3368" s="131">
        <v>88396</v>
      </c>
      <c r="C3368" s="132" t="s">
        <v>4178</v>
      </c>
      <c r="D3368" s="131" t="s">
        <v>248</v>
      </c>
      <c r="E3368" s="131" t="s">
        <v>231</v>
      </c>
      <c r="F3368" s="133">
        <v>0.56999999999999995</v>
      </c>
      <c r="G3368" s="133">
        <v>0.56000000000000005</v>
      </c>
      <c r="H3368" s="131" t="s">
        <v>493</v>
      </c>
      <c r="I3368" s="134">
        <v>41974</v>
      </c>
    </row>
    <row r="3369" spans="1:9" ht="26.4" hidden="1">
      <c r="A3369" s="111" t="e">
        <f>COUNTIF(#REF!,'CPU (2)'!B3369)</f>
        <v>#REF!</v>
      </c>
      <c r="B3369" s="127">
        <v>88397</v>
      </c>
      <c r="C3369" s="128" t="s">
        <v>4179</v>
      </c>
      <c r="D3369" s="127" t="s">
        <v>248</v>
      </c>
      <c r="E3369" s="127" t="s">
        <v>231</v>
      </c>
      <c r="F3369" s="129">
        <v>2.58</v>
      </c>
      <c r="G3369" s="129">
        <v>2.59</v>
      </c>
      <c r="H3369" s="127" t="s">
        <v>493</v>
      </c>
      <c r="I3369" s="130">
        <v>41974</v>
      </c>
    </row>
    <row r="3370" spans="1:9" ht="26.4" hidden="1">
      <c r="A3370" s="111" t="e">
        <f>COUNTIF(#REF!,'CPU (2)'!B3370)</f>
        <v>#REF!</v>
      </c>
      <c r="B3370" s="131">
        <v>88393</v>
      </c>
      <c r="C3370" s="132" t="s">
        <v>4180</v>
      </c>
      <c r="D3370" s="131" t="s">
        <v>248</v>
      </c>
      <c r="E3370" s="131" t="s">
        <v>249</v>
      </c>
      <c r="F3370" s="133">
        <v>2.58</v>
      </c>
      <c r="G3370" s="133">
        <v>4</v>
      </c>
      <c r="H3370" s="131" t="s">
        <v>493</v>
      </c>
      <c r="I3370" s="134">
        <v>41974</v>
      </c>
    </row>
    <row r="3371" spans="1:9" ht="26.4" hidden="1">
      <c r="A3371" s="111" t="e">
        <f>COUNTIF(#REF!,'CPU (2)'!B3371)</f>
        <v>#REF!</v>
      </c>
      <c r="B3371" s="127">
        <v>89354</v>
      </c>
      <c r="C3371" s="128" t="s">
        <v>4181</v>
      </c>
      <c r="D3371" s="127" t="s">
        <v>606</v>
      </c>
      <c r="E3371" s="127" t="s">
        <v>6</v>
      </c>
      <c r="F3371" s="129">
        <v>51.2</v>
      </c>
      <c r="G3371" s="129">
        <v>50.11</v>
      </c>
      <c r="H3371" s="127" t="s">
        <v>493</v>
      </c>
      <c r="I3371" s="130">
        <v>41974</v>
      </c>
    </row>
    <row r="3372" spans="1:9" ht="26.4" hidden="1">
      <c r="A3372" s="111" t="e">
        <f>COUNTIF(#REF!,'CPU (2)'!B3372)</f>
        <v>#REF!</v>
      </c>
      <c r="B3372" s="131">
        <v>72733</v>
      </c>
      <c r="C3372" s="132" t="s">
        <v>4182</v>
      </c>
      <c r="D3372" s="131" t="s">
        <v>516</v>
      </c>
      <c r="E3372" s="131" t="s">
        <v>6</v>
      </c>
      <c r="F3372" s="133">
        <v>542.26</v>
      </c>
      <c r="G3372" s="133">
        <v>514.44000000000005</v>
      </c>
      <c r="H3372" s="131" t="s">
        <v>493</v>
      </c>
      <c r="I3372" s="134">
        <v>41974</v>
      </c>
    </row>
    <row r="3373" spans="1:9" ht="26.4" hidden="1">
      <c r="A3373" s="111" t="e">
        <f>COUNTIF(#REF!,'CPU (2)'!B3373)</f>
        <v>#REF!</v>
      </c>
      <c r="B3373" s="127">
        <v>72871</v>
      </c>
      <c r="C3373" s="128" t="s">
        <v>4183</v>
      </c>
      <c r="D3373" s="127" t="s">
        <v>516</v>
      </c>
      <c r="E3373" s="127" t="s">
        <v>6</v>
      </c>
      <c r="F3373" s="129">
        <v>241.7</v>
      </c>
      <c r="G3373" s="129">
        <v>226.29</v>
      </c>
      <c r="H3373" s="127" t="s">
        <v>493</v>
      </c>
      <c r="I3373" s="130">
        <v>41974</v>
      </c>
    </row>
    <row r="3374" spans="1:9" ht="26.4" hidden="1">
      <c r="A3374" s="111" t="e">
        <f>COUNTIF(#REF!,'CPU (2)'!B3374)</f>
        <v>#REF!</v>
      </c>
      <c r="B3374" s="131">
        <v>72872</v>
      </c>
      <c r="C3374" s="132" t="s">
        <v>4184</v>
      </c>
      <c r="D3374" s="131" t="s">
        <v>516</v>
      </c>
      <c r="E3374" s="131" t="s">
        <v>6</v>
      </c>
      <c r="F3374" s="133">
        <v>391.98</v>
      </c>
      <c r="G3374" s="133">
        <v>370.36</v>
      </c>
      <c r="H3374" s="131" t="s">
        <v>493</v>
      </c>
      <c r="I3374" s="134">
        <v>41974</v>
      </c>
    </row>
    <row r="3375" spans="1:9" ht="52.8" hidden="1">
      <c r="A3375" s="111" t="e">
        <f>COUNTIF(#REF!,'CPU (2)'!B3375)</f>
        <v>#REF!</v>
      </c>
      <c r="B3375" s="127" t="s">
        <v>4185</v>
      </c>
      <c r="C3375" s="128" t="s">
        <v>4186</v>
      </c>
      <c r="D3375" s="127" t="s">
        <v>538</v>
      </c>
      <c r="E3375" s="127" t="s">
        <v>207</v>
      </c>
      <c r="F3375" s="129">
        <v>18.190000000000001</v>
      </c>
      <c r="G3375" s="129">
        <v>17.059999999999999</v>
      </c>
      <c r="H3375" s="127" t="s">
        <v>493</v>
      </c>
      <c r="I3375" s="130">
        <v>41974</v>
      </c>
    </row>
    <row r="3376" spans="1:9" ht="52.8" hidden="1">
      <c r="A3376" s="111" t="e">
        <f>COUNTIF(#REF!,'CPU (2)'!B3376)</f>
        <v>#REF!</v>
      </c>
      <c r="B3376" s="131" t="s">
        <v>4187</v>
      </c>
      <c r="C3376" s="132" t="s">
        <v>4188</v>
      </c>
      <c r="D3376" s="131" t="s">
        <v>538</v>
      </c>
      <c r="E3376" s="131" t="s">
        <v>207</v>
      </c>
      <c r="F3376" s="133">
        <v>31.62</v>
      </c>
      <c r="G3376" s="133">
        <v>30.9</v>
      </c>
      <c r="H3376" s="131" t="s">
        <v>493</v>
      </c>
      <c r="I3376" s="134">
        <v>41974</v>
      </c>
    </row>
    <row r="3377" spans="1:11" ht="52.8" hidden="1">
      <c r="A3377" s="111" t="e">
        <f>COUNTIF(#REF!,'CPU (2)'!B3377)</f>
        <v>#REF!</v>
      </c>
      <c r="B3377" s="127" t="s">
        <v>4189</v>
      </c>
      <c r="C3377" s="128" t="s">
        <v>4190</v>
      </c>
      <c r="D3377" s="127" t="s">
        <v>538</v>
      </c>
      <c r="E3377" s="127" t="s">
        <v>207</v>
      </c>
      <c r="F3377" s="129">
        <v>52.69</v>
      </c>
      <c r="G3377" s="129">
        <v>51.88</v>
      </c>
      <c r="H3377" s="127" t="s">
        <v>493</v>
      </c>
      <c r="I3377" s="130">
        <v>41974</v>
      </c>
    </row>
    <row r="3378" spans="1:11" ht="52.8" hidden="1">
      <c r="A3378" s="111" t="e">
        <f>COUNTIF(#REF!,'CPU (2)'!B3378)</f>
        <v>#REF!</v>
      </c>
      <c r="B3378" s="131" t="s">
        <v>4191</v>
      </c>
      <c r="C3378" s="132" t="s">
        <v>4192</v>
      </c>
      <c r="D3378" s="131" t="s">
        <v>538</v>
      </c>
      <c r="E3378" s="131" t="s">
        <v>207</v>
      </c>
      <c r="F3378" s="133">
        <v>88.45</v>
      </c>
      <c r="G3378" s="133">
        <v>87.5</v>
      </c>
      <c r="H3378" s="131" t="s">
        <v>493</v>
      </c>
      <c r="I3378" s="134">
        <v>41974</v>
      </c>
    </row>
    <row r="3379" spans="1:11" ht="26.4" hidden="1">
      <c r="A3379" s="111" t="e">
        <f>COUNTIF(#REF!,'CPU (2)'!B3379)</f>
        <v>#REF!</v>
      </c>
      <c r="B3379" s="127">
        <v>84886</v>
      </c>
      <c r="C3379" s="128" t="s">
        <v>4193</v>
      </c>
      <c r="D3379" s="127" t="s">
        <v>604</v>
      </c>
      <c r="E3379" s="127" t="s">
        <v>6</v>
      </c>
      <c r="F3379" s="129">
        <v>841.3</v>
      </c>
      <c r="G3379" s="129">
        <v>839.96</v>
      </c>
      <c r="H3379" s="127" t="s">
        <v>493</v>
      </c>
      <c r="I3379" s="130">
        <v>41974</v>
      </c>
    </row>
    <row r="3380" spans="1:11" hidden="1">
      <c r="A3380" s="111" t="e">
        <f>COUNTIF(#REF!,'CPU (2)'!B3380)</f>
        <v>#REF!</v>
      </c>
      <c r="B3380" s="131">
        <v>88277</v>
      </c>
      <c r="C3380" s="132" t="s">
        <v>4194</v>
      </c>
      <c r="D3380" s="131" t="s">
        <v>246</v>
      </c>
      <c r="E3380" s="131" t="s">
        <v>231</v>
      </c>
      <c r="F3380" s="133">
        <v>18.88</v>
      </c>
      <c r="G3380" s="133">
        <v>16.850000000000001</v>
      </c>
      <c r="H3380" s="131" t="s">
        <v>493</v>
      </c>
      <c r="I3380" s="134">
        <v>41974</v>
      </c>
    </row>
    <row r="3381" spans="1:11" hidden="1">
      <c r="A3381" s="111" t="e">
        <f>COUNTIF(#REF!,'CPU (2)'!B3381)</f>
        <v>#REF!</v>
      </c>
      <c r="B3381" s="127">
        <v>88276</v>
      </c>
      <c r="C3381" s="128" t="s">
        <v>4195</v>
      </c>
      <c r="D3381" s="127" t="s">
        <v>246</v>
      </c>
      <c r="E3381" s="127" t="s">
        <v>231</v>
      </c>
      <c r="F3381" s="129">
        <v>18.88</v>
      </c>
      <c r="G3381" s="129">
        <v>16.850000000000001</v>
      </c>
      <c r="H3381" s="127" t="s">
        <v>493</v>
      </c>
      <c r="I3381" s="130">
        <v>41974</v>
      </c>
    </row>
    <row r="3382" spans="1:11" hidden="1">
      <c r="A3382" s="111" t="e">
        <f>COUNTIF(#REF!,'CPU (2)'!B3382)</f>
        <v>#REF!</v>
      </c>
      <c r="B3382" s="131">
        <v>88278</v>
      </c>
      <c r="C3382" s="132" t="s">
        <v>4196</v>
      </c>
      <c r="D3382" s="131" t="s">
        <v>246</v>
      </c>
      <c r="E3382" s="131" t="s">
        <v>231</v>
      </c>
      <c r="F3382" s="133">
        <v>10.68</v>
      </c>
      <c r="G3382" s="133">
        <v>9.76</v>
      </c>
      <c r="H3382" s="131" t="s">
        <v>493</v>
      </c>
      <c r="I3382" s="134">
        <v>41974</v>
      </c>
    </row>
    <row r="3383" spans="1:11" hidden="1">
      <c r="A3383" s="111" t="e">
        <f>COUNTIF(#REF!,'CPU (2)'!B3383)</f>
        <v>#REF!</v>
      </c>
      <c r="B3383" s="127">
        <v>88279</v>
      </c>
      <c r="C3383" s="128" t="s">
        <v>4197</v>
      </c>
      <c r="D3383" s="127" t="s">
        <v>246</v>
      </c>
      <c r="E3383" s="127" t="s">
        <v>231</v>
      </c>
      <c r="F3383" s="129">
        <v>19.489999999999998</v>
      </c>
      <c r="G3383" s="129">
        <v>17.38</v>
      </c>
      <c r="H3383" s="127" t="s">
        <v>493</v>
      </c>
      <c r="I3383" s="130">
        <v>41974</v>
      </c>
    </row>
    <row r="3384" spans="1:11" hidden="1">
      <c r="A3384" s="111" t="e">
        <f>COUNTIF(#REF!,'CPU (2)'!B3384)</f>
        <v>#REF!</v>
      </c>
      <c r="B3384" s="131">
        <v>88280</v>
      </c>
      <c r="C3384" s="132" t="s">
        <v>4198</v>
      </c>
      <c r="D3384" s="131" t="s">
        <v>246</v>
      </c>
      <c r="E3384" s="131" t="s">
        <v>231</v>
      </c>
      <c r="F3384" s="133">
        <v>20.65</v>
      </c>
      <c r="G3384" s="133">
        <v>18.38</v>
      </c>
      <c r="H3384" s="131" t="s">
        <v>493</v>
      </c>
      <c r="I3384" s="134">
        <v>41974</v>
      </c>
    </row>
    <row r="3385" spans="1:11" ht="26.4" hidden="1">
      <c r="A3385" s="111" t="e">
        <f>COUNTIF(#REF!,'CPU (2)'!B3385)</f>
        <v>#REF!</v>
      </c>
      <c r="B3385" s="127" t="s">
        <v>4199</v>
      </c>
      <c r="C3385" s="128" t="s">
        <v>4200</v>
      </c>
      <c r="D3385" s="127" t="s">
        <v>245</v>
      </c>
      <c r="E3385" s="127" t="s">
        <v>6</v>
      </c>
      <c r="F3385" s="129">
        <v>24237.85</v>
      </c>
      <c r="G3385" s="129">
        <v>22414.2</v>
      </c>
      <c r="H3385" s="127" t="s">
        <v>493</v>
      </c>
      <c r="I3385" s="130">
        <v>41974</v>
      </c>
    </row>
    <row r="3386" spans="1:11" ht="39.6" hidden="1">
      <c r="A3386" s="111" t="e">
        <f>COUNTIF(#REF!,'CPU (2)'!B3386)</f>
        <v>#REF!</v>
      </c>
      <c r="B3386" s="131">
        <v>73439</v>
      </c>
      <c r="C3386" s="132" t="s">
        <v>4201</v>
      </c>
      <c r="D3386" s="131" t="s">
        <v>248</v>
      </c>
      <c r="E3386" s="131" t="s">
        <v>231</v>
      </c>
      <c r="F3386" s="133">
        <v>3.74</v>
      </c>
      <c r="G3386" s="133">
        <v>3.73</v>
      </c>
      <c r="H3386" s="131" t="s">
        <v>493</v>
      </c>
      <c r="I3386" s="134">
        <v>41974</v>
      </c>
    </row>
    <row r="3387" spans="1:11" ht="39.6" hidden="1">
      <c r="A3387" s="111" t="e">
        <f>COUNTIF(#REF!,'CPU (2)'!B3387)</f>
        <v>#REF!</v>
      </c>
      <c r="B3387" s="127">
        <v>73463</v>
      </c>
      <c r="C3387" s="128" t="s">
        <v>4202</v>
      </c>
      <c r="D3387" s="127" t="s">
        <v>248</v>
      </c>
      <c r="E3387" s="127" t="s">
        <v>231</v>
      </c>
      <c r="F3387" s="129">
        <v>15.32</v>
      </c>
      <c r="G3387" s="129">
        <v>15.32</v>
      </c>
      <c r="H3387" s="127" t="s">
        <v>493</v>
      </c>
      <c r="I3387" s="130">
        <v>41974</v>
      </c>
    </row>
    <row r="3388" spans="1:11" ht="39.6" hidden="1">
      <c r="A3388" s="111" t="e">
        <f>COUNTIF(#REF!,'CPU (2)'!B3388)</f>
        <v>#REF!</v>
      </c>
      <c r="B3388" s="131">
        <v>5806</v>
      </c>
      <c r="C3388" s="132" t="s">
        <v>4203</v>
      </c>
      <c r="D3388" s="131" t="s">
        <v>248</v>
      </c>
      <c r="E3388" s="131" t="s">
        <v>254</v>
      </c>
      <c r="F3388" s="133">
        <v>0.21</v>
      </c>
      <c r="G3388" s="133">
        <v>0.2</v>
      </c>
      <c r="H3388" s="131" t="s">
        <v>493</v>
      </c>
      <c r="I3388" s="134">
        <v>41974</v>
      </c>
    </row>
    <row r="3389" spans="1:11">
      <c r="B3389" s="131"/>
      <c r="C3389" s="132"/>
      <c r="D3389" s="131"/>
      <c r="E3389" s="131"/>
      <c r="F3389" s="133"/>
      <c r="G3389" s="133"/>
      <c r="H3389" s="131"/>
      <c r="I3389" s="134"/>
    </row>
    <row r="3390" spans="1:11" ht="39.6">
      <c r="A3390" s="111" t="e">
        <f>COUNTIF(#REF!,'CPU (2)'!B3390)</f>
        <v>#REF!</v>
      </c>
      <c r="B3390" s="148">
        <v>73536</v>
      </c>
      <c r="C3390" s="149" t="s">
        <v>680</v>
      </c>
      <c r="D3390" s="148" t="s">
        <v>248</v>
      </c>
      <c r="E3390" s="148" t="s">
        <v>249</v>
      </c>
      <c r="F3390" s="150">
        <v>4.1900000000000004</v>
      </c>
      <c r="G3390" s="150">
        <v>4.18</v>
      </c>
      <c r="H3390" s="148" t="s">
        <v>493</v>
      </c>
      <c r="I3390" s="151">
        <v>41974</v>
      </c>
      <c r="J3390" s="163">
        <f>SUM(J3392:J3395)</f>
        <v>4.1825099999999997</v>
      </c>
      <c r="K3390" s="164">
        <f>J3390-G3390</f>
        <v>2.5100000000000122E-3</v>
      </c>
    </row>
    <row r="3391" spans="1:11" s="111" customFormat="1" ht="26.4">
      <c r="B3391" s="113" t="s">
        <v>268</v>
      </c>
      <c r="C3391" s="113" t="s">
        <v>5</v>
      </c>
      <c r="D3391" s="113" t="s">
        <v>223</v>
      </c>
      <c r="E3391" s="113" t="s">
        <v>266</v>
      </c>
      <c r="F3391" s="113" t="s">
        <v>494</v>
      </c>
      <c r="G3391" s="113" t="s">
        <v>495</v>
      </c>
      <c r="H3391" s="113" t="s">
        <v>496</v>
      </c>
      <c r="I3391" s="113" t="s">
        <v>497</v>
      </c>
      <c r="J3391" s="113" t="s">
        <v>498</v>
      </c>
    </row>
    <row r="3392" spans="1:11" ht="39.6">
      <c r="B3392" s="145">
        <v>5692</v>
      </c>
      <c r="C3392" s="187" t="str">
        <f>VLOOKUP(B3392,SERVIÇOS_SINAPI_12_14!$A$2:$H$5049,2,0)</f>
        <v>MOTOBOMBA CENTRÍFUGA, MOTOR A GASOLINA, POTÊNCIA 5,42 HP, BOCAIS 1 1/2 ” X 1”, DIÂMETRO ROTOR 143 MM HM/Q = 6 MCA / 16,8 M3/H A 38 MCA / 6,6 M3/H - MANUTENÇÃO. AF_06/2014</v>
      </c>
      <c r="D3392" s="188" t="s">
        <v>248</v>
      </c>
      <c r="E3392" s="189" t="str">
        <f>VLOOKUP(B3392,SERVIÇOS_SINAPI_12_14!$A$2:$H$5049,4,0)</f>
        <v>H</v>
      </c>
      <c r="F3392" s="194">
        <v>0.11</v>
      </c>
      <c r="G3392" s="194">
        <f>VLOOKUP(B3392,SERVIÇOS_SINAPI_12_14!$A$2:$H$5049,6,0)</f>
        <v>0.1</v>
      </c>
      <c r="H3392" s="212">
        <v>1.0029999999999999</v>
      </c>
      <c r="I3392" s="194">
        <v>0.11</v>
      </c>
      <c r="J3392" s="194">
        <f t="shared" ref="J3392:J3395" si="59">H3392*G3392</f>
        <v>0.1003</v>
      </c>
    </row>
    <row r="3393" spans="1:11" ht="39.6">
      <c r="B3393" s="145">
        <v>5693</v>
      </c>
      <c r="C3393" s="187" t="str">
        <f>VLOOKUP(B3393,SERVIÇOS_SINAPI_12_14!$A$2:$H$5049,2,0)</f>
        <v>MOTOBOMBA CENTRÍFUGA, MOTOR A GASOLINA, POTÊNCIA 5,42 HP, BOCAIS 1 1/2 ” X 1”, DIÂMETRO ROTOR 143 MM HM/Q = 6 MCA / 16,8 M3/H A 38 MCA / 6,6 M3/H - MATERIAIS NA OPERAÇÃO. AF_06/2014</v>
      </c>
      <c r="D3393" s="188" t="s">
        <v>248</v>
      </c>
      <c r="E3393" s="189" t="str">
        <f>VLOOKUP(B3393,SERVIÇOS_SINAPI_12_14!$A$2:$H$5049,4,0)</f>
        <v>H</v>
      </c>
      <c r="F3393" s="194">
        <v>3.87</v>
      </c>
      <c r="G3393" s="194">
        <f>VLOOKUP(B3393,SERVIÇOS_SINAPI_12_14!$A$2:$H$5049,6,0)</f>
        <v>3.87</v>
      </c>
      <c r="H3393" s="212">
        <v>1.0029999999999999</v>
      </c>
      <c r="I3393" s="194">
        <v>3.87</v>
      </c>
      <c r="J3393" s="194">
        <f t="shared" si="59"/>
        <v>3.8816099999999998</v>
      </c>
    </row>
    <row r="3394" spans="1:11" ht="39.6">
      <c r="B3394" s="145">
        <v>88853</v>
      </c>
      <c r="C3394" s="187" t="str">
        <f>VLOOKUP(B3394,SERVIÇOS_SINAPI_12_14!$A$2:$H$5049,2,0)</f>
        <v>MOTOBOMBA CENTRÍFUGA, MOTOR A GASOLINA, POTÊNCIA 5,42 HP, BOCAIS 1 1/2 ” X 1”, DIÂMETRO ROTOR 143 MM HM/Q = 6 MCA / 16,8 M3/H A 38 MCA / 6,6 M3/H - DEPRECIAÇÃO. AF_06/2014</v>
      </c>
      <c r="D3394" s="188" t="s">
        <v>248</v>
      </c>
      <c r="E3394" s="189" t="str">
        <f>VLOOKUP(B3394,SERVIÇOS_SINAPI_12_14!$A$2:$H$5049,4,0)</f>
        <v>H</v>
      </c>
      <c r="F3394" s="194">
        <v>0.16</v>
      </c>
      <c r="G3394" s="194">
        <f>VLOOKUP(B3394,SERVIÇOS_SINAPI_12_14!$A$2:$H$5049,6,0)</f>
        <v>0.16</v>
      </c>
      <c r="H3394" s="212">
        <v>1.0029999999999999</v>
      </c>
      <c r="I3394" s="194">
        <v>0.16</v>
      </c>
      <c r="J3394" s="194">
        <f t="shared" si="59"/>
        <v>0.16047999999999998</v>
      </c>
    </row>
    <row r="3395" spans="1:11" ht="39.6">
      <c r="B3395" s="145">
        <v>88854</v>
      </c>
      <c r="C3395" s="187" t="str">
        <f>VLOOKUP(B3395,SERVIÇOS_SINAPI_12_14!$A$2:$H$5049,2,0)</f>
        <v>MOTOBOMBA CENTRÍFUGA, MOTOR A GASOLINA, POTÊNCIA 5,42 HP, BOCAIS 1 1/2 ” X 1”, DIÂMETRO ROTOR 143 MM HM/Q = 6 MCA / 16,8 M3/H A 38 MCA / 6,6 M3/H - JUROS. AF_06/2014</v>
      </c>
      <c r="D3395" s="188" t="s">
        <v>248</v>
      </c>
      <c r="E3395" s="189" t="str">
        <f>VLOOKUP(B3395,SERVIÇOS_SINAPI_12_14!$A$2:$H$5049,4,0)</f>
        <v>H</v>
      </c>
      <c r="F3395" s="194">
        <v>0.05</v>
      </c>
      <c r="G3395" s="194">
        <f>VLOOKUP(B3395,SERVIÇOS_SINAPI_12_14!$A$2:$H$5049,6,0)</f>
        <v>0.04</v>
      </c>
      <c r="H3395" s="212">
        <v>1.0029999999999999</v>
      </c>
      <c r="I3395" s="194">
        <v>0.05</v>
      </c>
      <c r="J3395" s="194">
        <f t="shared" si="59"/>
        <v>4.0119999999999996E-2</v>
      </c>
    </row>
    <row r="3396" spans="1:11">
      <c r="B3396" s="127"/>
      <c r="C3396" s="128"/>
      <c r="D3396" s="127"/>
      <c r="E3396" s="127"/>
      <c r="F3396" s="129"/>
      <c r="G3396" s="129"/>
      <c r="H3396" s="127"/>
      <c r="I3396" s="130"/>
    </row>
    <row r="3397" spans="1:11">
      <c r="B3397" s="127"/>
      <c r="C3397" s="128"/>
      <c r="D3397" s="127"/>
      <c r="E3397" s="127"/>
      <c r="F3397" s="129"/>
      <c r="G3397" s="129"/>
      <c r="H3397" s="127"/>
      <c r="I3397" s="130"/>
    </row>
    <row r="3398" spans="1:11" ht="39.6">
      <c r="A3398" s="111" t="e">
        <f>COUNTIF(#REF!,'CPU (2)'!B3398)</f>
        <v>#REF!</v>
      </c>
      <c r="B3398" s="148">
        <v>88853</v>
      </c>
      <c r="C3398" s="149" t="s">
        <v>682</v>
      </c>
      <c r="D3398" s="148" t="s">
        <v>248</v>
      </c>
      <c r="E3398" s="148" t="s">
        <v>231</v>
      </c>
      <c r="F3398" s="150">
        <v>0.16</v>
      </c>
      <c r="G3398" s="150">
        <v>0.16</v>
      </c>
      <c r="H3398" s="148" t="s">
        <v>493</v>
      </c>
      <c r="I3398" s="151">
        <v>41974</v>
      </c>
      <c r="J3398" s="163">
        <f>SUM(J3400:J3403)</f>
        <v>0.16315448000000002</v>
      </c>
      <c r="K3398" s="164">
        <f>J3398-G3398</f>
        <v>3.154480000000015E-3</v>
      </c>
    </row>
    <row r="3399" spans="1:11" ht="26.4">
      <c r="B3399" s="113" t="s">
        <v>268</v>
      </c>
      <c r="C3399" s="113" t="s">
        <v>5</v>
      </c>
      <c r="D3399" s="113" t="s">
        <v>223</v>
      </c>
      <c r="E3399" s="113" t="s">
        <v>266</v>
      </c>
      <c r="F3399" s="113" t="s">
        <v>494</v>
      </c>
      <c r="G3399" s="113" t="s">
        <v>495</v>
      </c>
      <c r="H3399" s="113" t="s">
        <v>496</v>
      </c>
      <c r="I3399" s="113" t="s">
        <v>497</v>
      </c>
      <c r="J3399" s="113" t="s">
        <v>498</v>
      </c>
    </row>
    <row r="3400" spans="1:11" ht="26.4">
      <c r="B3400" s="145">
        <v>36502</v>
      </c>
      <c r="C3400" s="187" t="str">
        <f>VLOOKUP(B3400,INSUMOS_SINAPI_12_14!$A$2:$H$5049,2,0)</f>
        <v>MOTOBOMBA CENTRIFUGA, MOTOR A GASOLINA, POTENCIA 5,42 HP, BOCAIS 1 1/2" X 1", DIAMETRO ROTOR 143 MM HM/Q = 6 MCA / 16,8 M3/H A 38 MCA / 6,6 M3/H</v>
      </c>
      <c r="D3400" s="188" t="s">
        <v>246</v>
      </c>
      <c r="E3400" s="189" t="str">
        <f>VLOOKUP(B3400,INSUMOS_SINAPI_12_14!$A$2:$H$5049,4,0)</f>
        <v>UN</v>
      </c>
      <c r="F3400" s="194">
        <v>12.14</v>
      </c>
      <c r="G3400" s="194">
        <f>VLOOKUP(B3400,INSUMOS_SINAPI_12_14!$A$2:$H$5049,6,0)</f>
        <v>2113.4</v>
      </c>
      <c r="H3400" s="189">
        <v>5.5999999999999999E-5</v>
      </c>
      <c r="I3400" s="194">
        <v>1.7</v>
      </c>
      <c r="J3400" s="194">
        <f t="shared" ref="J3400" si="60">H3400*G3400</f>
        <v>0.11835040000000001</v>
      </c>
    </row>
    <row r="3401" spans="1:11">
      <c r="B3401" s="131"/>
      <c r="C3401" s="132"/>
      <c r="D3401" s="131"/>
      <c r="E3401" s="131"/>
      <c r="F3401" s="133"/>
      <c r="G3401" s="133"/>
      <c r="H3401" s="131"/>
      <c r="I3401" s="134"/>
    </row>
    <row r="3402" spans="1:11">
      <c r="B3402" s="131"/>
      <c r="C3402" s="132"/>
      <c r="D3402" s="131"/>
      <c r="E3402" s="131"/>
      <c r="F3402" s="133"/>
      <c r="G3402" s="133"/>
      <c r="H3402" s="131"/>
      <c r="I3402" s="134"/>
    </row>
    <row r="3403" spans="1:11" ht="39.6">
      <c r="A3403" s="111" t="e">
        <f>COUNTIF(#REF!,'CPU (2)'!B3403)</f>
        <v>#REF!</v>
      </c>
      <c r="B3403" s="148">
        <v>88854</v>
      </c>
      <c r="C3403" s="149" t="s">
        <v>684</v>
      </c>
      <c r="D3403" s="148" t="s">
        <v>248</v>
      </c>
      <c r="E3403" s="148" t="s">
        <v>231</v>
      </c>
      <c r="F3403" s="150">
        <v>0.05</v>
      </c>
      <c r="G3403" s="150">
        <v>0.04</v>
      </c>
      <c r="H3403" s="148" t="s">
        <v>493</v>
      </c>
      <c r="I3403" s="151">
        <v>41974</v>
      </c>
      <c r="J3403" s="163">
        <f>SUM(J3405:J3405)</f>
        <v>4.4804080000000003E-2</v>
      </c>
      <c r="K3403" s="164">
        <f>J3403-G3403</f>
        <v>4.8040800000000022E-3</v>
      </c>
    </row>
    <row r="3404" spans="1:11" ht="26.4">
      <c r="B3404" s="113" t="s">
        <v>268</v>
      </c>
      <c r="C3404" s="113" t="s">
        <v>5</v>
      </c>
      <c r="D3404" s="113" t="s">
        <v>223</v>
      </c>
      <c r="E3404" s="113" t="s">
        <v>266</v>
      </c>
      <c r="F3404" s="113" t="s">
        <v>494</v>
      </c>
      <c r="G3404" s="113" t="s">
        <v>495</v>
      </c>
      <c r="H3404" s="113" t="s">
        <v>496</v>
      </c>
      <c r="I3404" s="113" t="s">
        <v>497</v>
      </c>
      <c r="J3404" s="113" t="s">
        <v>498</v>
      </c>
    </row>
    <row r="3405" spans="1:11" ht="26.4">
      <c r="B3405" s="145">
        <v>36502</v>
      </c>
      <c r="C3405" s="187" t="str">
        <f>VLOOKUP(B3405,INSUMOS_SINAPI_12_14!$A$2:$H$5049,2,0)</f>
        <v>MOTOBOMBA CENTRIFUGA, MOTOR A GASOLINA, POTENCIA 5,42 HP, BOCAIS 1 1/2" X 1", DIAMETRO ROTOR 143 MM HM/Q = 6 MCA / 16,8 M3/H A 38 MCA / 6,6 M3/H</v>
      </c>
      <c r="D3405" s="188" t="s">
        <v>246</v>
      </c>
      <c r="E3405" s="189" t="str">
        <f>VLOOKUP(B3405,INSUMOS_SINAPI_12_14!$A$2:$H$5049,4,0)</f>
        <v>UN</v>
      </c>
      <c r="F3405" s="194">
        <v>12.14</v>
      </c>
      <c r="G3405" s="194">
        <f>VLOOKUP(B3405,INSUMOS_SINAPI_12_14!$A$2:$H$5049,6,0)</f>
        <v>2113.4</v>
      </c>
      <c r="H3405" s="189">
        <v>2.12E-5</v>
      </c>
      <c r="I3405" s="194">
        <v>1.7</v>
      </c>
      <c r="J3405" s="194">
        <f t="shared" ref="J3405" si="61">H3405*G3405</f>
        <v>4.4804080000000003E-2</v>
      </c>
    </row>
    <row r="3406" spans="1:11">
      <c r="B3406" s="127"/>
      <c r="C3406" s="128"/>
      <c r="D3406" s="127"/>
      <c r="E3406" s="127"/>
      <c r="F3406" s="129"/>
      <c r="G3406" s="129"/>
      <c r="H3406" s="127"/>
      <c r="I3406" s="130"/>
    </row>
    <row r="3407" spans="1:11">
      <c r="B3407" s="127"/>
      <c r="C3407" s="128"/>
      <c r="D3407" s="127"/>
      <c r="E3407" s="127"/>
      <c r="F3407" s="129"/>
      <c r="G3407" s="129"/>
      <c r="H3407" s="127"/>
      <c r="I3407" s="130"/>
    </row>
    <row r="3408" spans="1:11" ht="39.6">
      <c r="A3408" s="111" t="e">
        <f>COUNTIF(#REF!,'CPU (2)'!B3408)</f>
        <v>#REF!</v>
      </c>
      <c r="B3408" s="148">
        <v>5692</v>
      </c>
      <c r="C3408" s="149" t="s">
        <v>686</v>
      </c>
      <c r="D3408" s="148" t="s">
        <v>248</v>
      </c>
      <c r="E3408" s="148" t="s">
        <v>231</v>
      </c>
      <c r="F3408" s="150">
        <v>0.11</v>
      </c>
      <c r="G3408" s="150">
        <v>0.1</v>
      </c>
      <c r="H3408" s="148" t="s">
        <v>493</v>
      </c>
      <c r="I3408" s="151">
        <v>41974</v>
      </c>
      <c r="J3408" s="163">
        <f>SUM(J3410:J3410)</f>
        <v>0.1035566</v>
      </c>
      <c r="K3408" s="164">
        <f>J3408-G3408</f>
        <v>3.5565999999999931E-3</v>
      </c>
    </row>
    <row r="3409" spans="1:11" ht="26.4">
      <c r="B3409" s="113" t="s">
        <v>268</v>
      </c>
      <c r="C3409" s="113" t="s">
        <v>5</v>
      </c>
      <c r="D3409" s="113" t="s">
        <v>223</v>
      </c>
      <c r="E3409" s="113" t="s">
        <v>266</v>
      </c>
      <c r="F3409" s="113" t="s">
        <v>494</v>
      </c>
      <c r="G3409" s="113" t="s">
        <v>495</v>
      </c>
      <c r="H3409" s="113" t="s">
        <v>496</v>
      </c>
      <c r="I3409" s="113" t="s">
        <v>497</v>
      </c>
      <c r="J3409" s="113" t="s">
        <v>498</v>
      </c>
    </row>
    <row r="3410" spans="1:11" ht="26.4">
      <c r="B3410" s="145">
        <v>36502</v>
      </c>
      <c r="C3410" s="187" t="str">
        <f>VLOOKUP(B3410,INSUMOS_SINAPI_12_14!$A$2:$H$5049,2,0)</f>
        <v>MOTOBOMBA CENTRIFUGA, MOTOR A GASOLINA, POTENCIA 5,42 HP, BOCAIS 1 1/2" X 1", DIAMETRO ROTOR 143 MM HM/Q = 6 MCA / 16,8 M3/H A 38 MCA / 6,6 M3/H</v>
      </c>
      <c r="D3410" s="188" t="s">
        <v>246</v>
      </c>
      <c r="E3410" s="189" t="str">
        <f>VLOOKUP(B3410,INSUMOS_SINAPI_12_14!$A$2:$H$5049,4,0)</f>
        <v>UN</v>
      </c>
      <c r="F3410" s="194">
        <v>12.14</v>
      </c>
      <c r="G3410" s="194">
        <f>VLOOKUP(B3410,INSUMOS_SINAPI_12_14!$A$2:$H$5049,6,0)</f>
        <v>2113.4</v>
      </c>
      <c r="H3410" s="213">
        <v>4.8999999999999998E-5</v>
      </c>
      <c r="I3410" s="194">
        <v>1.7</v>
      </c>
      <c r="J3410" s="194">
        <f t="shared" ref="J3410" si="62">H3410*G3410</f>
        <v>0.1035566</v>
      </c>
    </row>
    <row r="3411" spans="1:11">
      <c r="B3411" s="131"/>
      <c r="C3411" s="132"/>
      <c r="D3411" s="131"/>
      <c r="E3411" s="131"/>
      <c r="F3411" s="133"/>
      <c r="G3411" s="133"/>
      <c r="H3411" s="131"/>
      <c r="I3411" s="134"/>
    </row>
    <row r="3412" spans="1:11">
      <c r="B3412" s="131"/>
      <c r="C3412" s="132"/>
      <c r="D3412" s="131"/>
      <c r="E3412" s="131"/>
      <c r="F3412" s="133"/>
      <c r="G3412" s="133"/>
      <c r="H3412" s="131"/>
      <c r="I3412" s="134"/>
    </row>
    <row r="3413" spans="1:11" ht="39.6">
      <c r="A3413" s="111" t="e">
        <f>COUNTIF(#REF!,'CPU (2)'!B3413)</f>
        <v>#REF!</v>
      </c>
      <c r="B3413" s="148">
        <v>5693</v>
      </c>
      <c r="C3413" s="149" t="s">
        <v>688</v>
      </c>
      <c r="D3413" s="148" t="s">
        <v>248</v>
      </c>
      <c r="E3413" s="148" t="s">
        <v>231</v>
      </c>
      <c r="F3413" s="150">
        <v>3.87</v>
      </c>
      <c r="G3413" s="150">
        <v>3.87</v>
      </c>
      <c r="H3413" s="148" t="s">
        <v>493</v>
      </c>
      <c r="I3413" s="151">
        <v>41974</v>
      </c>
      <c r="J3413" s="163">
        <f>SUM(J3415:J3417)</f>
        <v>3.8719999999999999</v>
      </c>
      <c r="K3413" s="164">
        <f>J3413-G3413</f>
        <v>1.9999999999997797E-3</v>
      </c>
    </row>
    <row r="3414" spans="1:11" ht="26.4">
      <c r="B3414" s="113" t="s">
        <v>268</v>
      </c>
      <c r="C3414" s="113" t="s">
        <v>5</v>
      </c>
      <c r="D3414" s="113" t="s">
        <v>223</v>
      </c>
      <c r="E3414" s="113" t="s">
        <v>266</v>
      </c>
      <c r="F3414" s="113" t="s">
        <v>494</v>
      </c>
      <c r="G3414" s="113" t="s">
        <v>495</v>
      </c>
      <c r="H3414" s="113" t="s">
        <v>496</v>
      </c>
      <c r="I3414" s="113" t="s">
        <v>497</v>
      </c>
      <c r="J3414" s="113" t="s">
        <v>498</v>
      </c>
    </row>
    <row r="3415" spans="1:11">
      <c r="B3415" s="145">
        <v>4222</v>
      </c>
      <c r="C3415" s="187" t="str">
        <f>VLOOKUP(B3415,INSUMOS_SINAPI_12_14!$A$2:$H$5049,2,0)</f>
        <v>GASOLINA COMUM</v>
      </c>
      <c r="D3415" s="188" t="s">
        <v>246</v>
      </c>
      <c r="E3415" s="189" t="str">
        <f>VLOOKUP(B3415,INSUMOS_SINAPI_12_14!$A$2:$H$5049,4,0)</f>
        <v>L</v>
      </c>
      <c r="F3415" s="194">
        <v>12.14</v>
      </c>
      <c r="G3415" s="194">
        <f>VLOOKUP(B3415,INSUMOS_SINAPI_12_14!$A$2:$H$5049,6,0)</f>
        <v>3.2</v>
      </c>
      <c r="H3415" s="189">
        <v>1.21</v>
      </c>
      <c r="I3415" s="194">
        <v>1.7</v>
      </c>
      <c r="J3415" s="194">
        <f t="shared" ref="J3415" si="63">H3415*G3415</f>
        <v>3.8719999999999999</v>
      </c>
    </row>
    <row r="3416" spans="1:11">
      <c r="B3416" s="127"/>
      <c r="C3416" s="128"/>
      <c r="D3416" s="127"/>
      <c r="E3416" s="127"/>
      <c r="F3416" s="129"/>
      <c r="G3416" s="129"/>
      <c r="H3416" s="127"/>
      <c r="I3416" s="130"/>
    </row>
    <row r="3417" spans="1:11">
      <c r="B3417" s="127"/>
      <c r="C3417" s="128"/>
      <c r="D3417" s="127"/>
      <c r="E3417" s="127"/>
      <c r="F3417" s="129"/>
      <c r="G3417" s="129"/>
      <c r="H3417" s="127"/>
      <c r="I3417" s="130"/>
    </row>
    <row r="3418" spans="1:11">
      <c r="A3418" s="111" t="e">
        <f>COUNTIF(#REF!,'CPU (2)'!B3418)</f>
        <v>#REF!</v>
      </c>
      <c r="B3418" s="148" t="s">
        <v>639</v>
      </c>
      <c r="C3418" s="149" t="s">
        <v>640</v>
      </c>
      <c r="D3418" s="148" t="s">
        <v>507</v>
      </c>
      <c r="E3418" s="148" t="s">
        <v>492</v>
      </c>
      <c r="F3418" s="150">
        <v>43.03</v>
      </c>
      <c r="G3418" s="150">
        <v>40.57</v>
      </c>
      <c r="H3418" s="148" t="s">
        <v>493</v>
      </c>
      <c r="I3418" s="151">
        <v>41974</v>
      </c>
      <c r="J3418" s="163">
        <f>SUM(J3420:J3424)</f>
        <v>40.574939000000001</v>
      </c>
      <c r="K3418" s="164">
        <f>J3418-G3418</f>
        <v>4.9390000000002487E-3</v>
      </c>
    </row>
    <row r="3419" spans="1:11" s="3" customFormat="1" ht="30" customHeight="1">
      <c r="A3419" s="111"/>
      <c r="B3419" s="113" t="s">
        <v>268</v>
      </c>
      <c r="C3419" s="113" t="s">
        <v>5</v>
      </c>
      <c r="D3419" s="113" t="s">
        <v>223</v>
      </c>
      <c r="E3419" s="113" t="s">
        <v>266</v>
      </c>
      <c r="F3419" s="113" t="s">
        <v>494</v>
      </c>
      <c r="G3419" s="113" t="s">
        <v>495</v>
      </c>
      <c r="H3419" s="113" t="s">
        <v>496</v>
      </c>
      <c r="I3419" s="113" t="s">
        <v>497</v>
      </c>
      <c r="J3419" s="113" t="s">
        <v>498</v>
      </c>
    </row>
    <row r="3420" spans="1:11">
      <c r="B3420" s="145">
        <v>88262</v>
      </c>
      <c r="C3420" s="196" t="str">
        <f>VLOOKUP(B3420,SERVIÇOS_SINAPI_12_14!$A$2:$H$5049,2,0)</f>
        <v>CARPINTEIRO DE FORMAS COM ENCARGOS COMPLEMENTARES</v>
      </c>
      <c r="D3420" s="189" t="s">
        <v>246</v>
      </c>
      <c r="E3420" s="189" t="str">
        <f>VLOOKUP(B3420,SERVIÇOS_SINAPI_12_14!$A$2:$H$5049,4,0)</f>
        <v>H</v>
      </c>
      <c r="F3420" s="194">
        <v>15.32</v>
      </c>
      <c r="G3420" s="194">
        <f>VLOOKUP(B3420,SERVIÇOS_SINAPI_12_14!$A$2:$H$5049,6,0)</f>
        <v>13.77</v>
      </c>
      <c r="H3420" s="189">
        <v>0.5</v>
      </c>
      <c r="I3420" s="194">
        <v>7.66</v>
      </c>
      <c r="J3420" s="194">
        <f t="shared" ref="J3420:J3424" si="64">H3420*G3420</f>
        <v>6.8849999999999998</v>
      </c>
    </row>
    <row r="3421" spans="1:11">
      <c r="B3421" s="145">
        <v>88316</v>
      </c>
      <c r="C3421" s="196" t="str">
        <f>VLOOKUP(B3421,SERVIÇOS_SINAPI_12_14!$A$2:$H$5049,2,0)</f>
        <v>SERVENTE COM ENCARGOS COMPLEMENTARES</v>
      </c>
      <c r="D3421" s="189" t="s">
        <v>246</v>
      </c>
      <c r="E3421" s="189" t="str">
        <f>VLOOKUP(B3421,SERVIÇOS_SINAPI_12_14!$A$2:$H$5049,4,0)</f>
        <v>H</v>
      </c>
      <c r="F3421" s="194">
        <v>12.14</v>
      </c>
      <c r="G3421" s="194">
        <f>VLOOKUP(B3421,SERVIÇOS_SINAPI_12_14!$A$2:$H$5049,6,0)</f>
        <v>11.02</v>
      </c>
      <c r="H3421" s="189">
        <v>1.5</v>
      </c>
      <c r="I3421" s="194">
        <v>18.21</v>
      </c>
      <c r="J3421" s="194">
        <f t="shared" si="64"/>
        <v>16.53</v>
      </c>
    </row>
    <row r="3422" spans="1:11">
      <c r="B3422" s="145">
        <v>4472</v>
      </c>
      <c r="C3422" s="183" t="str">
        <f>VLOOKUP(B3422,INSUMOS_SINAPI_12_14!$A$2:$H$5049,2,0)</f>
        <v>PECA DE MADEIRA DE LEI *6 X 16* CM, NÃO APARELHADA, (VIGA - P/TELHADO)</v>
      </c>
      <c r="D3422" s="113" t="s">
        <v>235</v>
      </c>
      <c r="E3422" s="121" t="str">
        <f>VLOOKUP(B3422,INSUMOS_SINAPI_12_14!$A$2:$H$5049,4,0)</f>
        <v>M</v>
      </c>
      <c r="F3422" s="115">
        <v>16.96</v>
      </c>
      <c r="G3422" s="180">
        <f>VLOOKUP(B3422,INSUMOS_SINAPI_12_14!$A$2:$H$5049,6,0)</f>
        <v>16.96</v>
      </c>
      <c r="H3422" s="113">
        <v>0.76190000000000002</v>
      </c>
      <c r="I3422" s="115">
        <v>12.92</v>
      </c>
      <c r="J3422" s="180">
        <f t="shared" si="64"/>
        <v>12.921824000000001</v>
      </c>
    </row>
    <row r="3423" spans="1:11">
      <c r="B3423" s="145">
        <v>5061</v>
      </c>
      <c r="C3423" s="183" t="str">
        <f>VLOOKUP(B3423,INSUMOS_SINAPI_12_14!$A$2:$H$5049,2,0)</f>
        <v>PREGO POLIDO COM CABECA 18 X 27</v>
      </c>
      <c r="D3423" s="113" t="s">
        <v>235</v>
      </c>
      <c r="E3423" s="121" t="str">
        <f>VLOOKUP(B3423,INSUMOS_SINAPI_12_14!$A$2:$H$5049,4,0)</f>
        <v>KG</v>
      </c>
      <c r="F3423" s="115">
        <v>7.5</v>
      </c>
      <c r="G3423" s="180">
        <f>VLOOKUP(B3423,INSUMOS_SINAPI_12_14!$A$2:$H$5049,6,0)</f>
        <v>7.5</v>
      </c>
      <c r="H3423" s="113">
        <v>0.2</v>
      </c>
      <c r="I3423" s="115">
        <v>1.5</v>
      </c>
      <c r="J3423" s="180">
        <f t="shared" si="64"/>
        <v>1.5</v>
      </c>
    </row>
    <row r="3424" spans="1:11">
      <c r="B3424" s="145">
        <v>6189</v>
      </c>
      <c r="C3424" s="183" t="str">
        <f>VLOOKUP(B3424,INSUMOS_SINAPI_12_14!$A$2:$H$5049,2,0)</f>
        <v>TABUA MADEIRA 2A QUALIDADE 2,5 X 30,0CM (1 X 12") NAO APARELHADA</v>
      </c>
      <c r="D3424" s="113" t="s">
        <v>235</v>
      </c>
      <c r="E3424" s="121" t="str">
        <f>VLOOKUP(B3424,INSUMOS_SINAPI_12_14!$A$2:$H$5049,4,0)</f>
        <v>M</v>
      </c>
      <c r="F3424" s="115">
        <v>6.39</v>
      </c>
      <c r="G3424" s="180">
        <f>VLOOKUP(B3424,INSUMOS_SINAPI_12_14!$A$2:$H$5049,6,0)</f>
        <v>6.39</v>
      </c>
      <c r="H3424" s="113">
        <v>0.42849999999999999</v>
      </c>
      <c r="I3424" s="115">
        <v>2.74</v>
      </c>
      <c r="J3424" s="180">
        <f t="shared" si="64"/>
        <v>2.7381149999999996</v>
      </c>
    </row>
    <row r="3425" spans="1:11">
      <c r="B3425" s="131"/>
      <c r="C3425" s="132"/>
      <c r="D3425" s="131"/>
      <c r="E3425" s="131"/>
      <c r="F3425" s="133"/>
      <c r="G3425" s="133"/>
      <c r="H3425" s="131"/>
      <c r="I3425" s="134"/>
    </row>
    <row r="3426" spans="1:11">
      <c r="B3426" s="131"/>
      <c r="C3426" s="132"/>
      <c r="D3426" s="131"/>
      <c r="E3426" s="131"/>
      <c r="F3426" s="133"/>
      <c r="G3426" s="133"/>
      <c r="H3426" s="131"/>
      <c r="I3426" s="134"/>
    </row>
    <row r="3427" spans="1:11">
      <c r="A3427" s="111" t="e">
        <f>COUNTIF(#REF!,'CPU (2)'!B3427)</f>
        <v>#REF!</v>
      </c>
      <c r="B3427" s="148" t="s">
        <v>642</v>
      </c>
      <c r="C3427" s="149" t="s">
        <v>643</v>
      </c>
      <c r="D3427" s="148" t="s">
        <v>507</v>
      </c>
      <c r="E3427" s="148" t="s">
        <v>492</v>
      </c>
      <c r="F3427" s="150">
        <v>35.58</v>
      </c>
      <c r="G3427" s="150">
        <v>33.130000000000003</v>
      </c>
      <c r="H3427" s="148" t="s">
        <v>493</v>
      </c>
      <c r="I3427" s="151">
        <v>41974</v>
      </c>
      <c r="J3427" s="163">
        <f>SUM(J3429:J3433)</f>
        <v>33.126787</v>
      </c>
      <c r="K3427" s="164">
        <f>J3427-G3427</f>
        <v>-3.2130000000023529E-3</v>
      </c>
    </row>
    <row r="3428" spans="1:11" s="3" customFormat="1" ht="30.75" customHeight="1">
      <c r="A3428" s="111"/>
      <c r="B3428" s="113" t="s">
        <v>268</v>
      </c>
      <c r="C3428" s="113" t="s">
        <v>5</v>
      </c>
      <c r="D3428" s="113" t="s">
        <v>223</v>
      </c>
      <c r="E3428" s="113" t="s">
        <v>266</v>
      </c>
      <c r="F3428" s="113" t="s">
        <v>494</v>
      </c>
      <c r="G3428" s="113" t="s">
        <v>495</v>
      </c>
      <c r="H3428" s="113" t="s">
        <v>496</v>
      </c>
      <c r="I3428" s="113" t="s">
        <v>497</v>
      </c>
      <c r="J3428" s="113" t="s">
        <v>498</v>
      </c>
    </row>
    <row r="3429" spans="1:11">
      <c r="B3429" s="145">
        <v>88262</v>
      </c>
      <c r="C3429" s="196" t="str">
        <f>VLOOKUP(B3429,SERVIÇOS_SINAPI_12_14!$A$2:$H$5049,2,0)</f>
        <v>CARPINTEIRO DE FORMAS COM ENCARGOS COMPLEMENTARES</v>
      </c>
      <c r="D3429" s="189" t="s">
        <v>246</v>
      </c>
      <c r="E3429" s="189" t="str">
        <f>VLOOKUP(B3429,SERVIÇOS_SINAPI_12_14!$A$2:$H$5049,4,0)</f>
        <v>H</v>
      </c>
      <c r="F3429" s="194">
        <v>15.32</v>
      </c>
      <c r="G3429" s="194">
        <f>VLOOKUP(B3429,SERVIÇOS_SINAPI_12_14!$A$2:$H$5049,6,0)</f>
        <v>13.77</v>
      </c>
      <c r="H3429" s="189">
        <v>0.5</v>
      </c>
      <c r="I3429" s="194">
        <v>7.66</v>
      </c>
      <c r="J3429" s="194">
        <f t="shared" ref="J3429:J3433" si="65">H3429*G3429</f>
        <v>6.8849999999999998</v>
      </c>
    </row>
    <row r="3430" spans="1:11">
      <c r="B3430" s="145">
        <v>88316</v>
      </c>
      <c r="C3430" s="196" t="str">
        <f>VLOOKUP(B3430,SERVIÇOS_SINAPI_12_14!$A$2:$H$5049,2,0)</f>
        <v>SERVENTE COM ENCARGOS COMPLEMENTARES</v>
      </c>
      <c r="D3430" s="189" t="s">
        <v>246</v>
      </c>
      <c r="E3430" s="189" t="str">
        <f>VLOOKUP(B3430,SERVIÇOS_SINAPI_12_14!$A$2:$H$5049,4,0)</f>
        <v>H</v>
      </c>
      <c r="F3430" s="194">
        <v>12.14</v>
      </c>
      <c r="G3430" s="194">
        <f>VLOOKUP(B3430,SERVIÇOS_SINAPI_12_14!$A$2:$H$5049,6,0)</f>
        <v>11.02</v>
      </c>
      <c r="H3430" s="189">
        <v>1.5</v>
      </c>
      <c r="I3430" s="194">
        <v>18.21</v>
      </c>
      <c r="J3430" s="194">
        <f t="shared" si="65"/>
        <v>16.53</v>
      </c>
    </row>
    <row r="3431" spans="1:11" ht="26.4">
      <c r="B3431" s="145">
        <v>4491</v>
      </c>
      <c r="C3431" s="183" t="str">
        <f>VLOOKUP(B3431,INSUMOS_SINAPI_12_14!$A$2:$H$5049,2,0)</f>
        <v>PECA DE MADEIRA NATIVA / REGIONAL 7,5 X 7,5CM (3X3) NAO APARELHADA (P/FORMA)</v>
      </c>
      <c r="D3431" s="113" t="s">
        <v>235</v>
      </c>
      <c r="E3431" s="121" t="str">
        <f>VLOOKUP(B3431,INSUMOS_SINAPI_12_14!$A$2:$H$5049,4,0)</f>
        <v>M</v>
      </c>
      <c r="F3431" s="115">
        <v>2.81</v>
      </c>
      <c r="G3431" s="180">
        <f>VLOOKUP(B3431,INSUMOS_SINAPI_12_14!$A$2:$H$5049,6,0)</f>
        <v>2.81</v>
      </c>
      <c r="H3431" s="113">
        <v>0.8</v>
      </c>
      <c r="I3431" s="115">
        <v>2.25</v>
      </c>
      <c r="J3431" s="180">
        <f t="shared" si="65"/>
        <v>2.2480000000000002</v>
      </c>
    </row>
    <row r="3432" spans="1:11">
      <c r="B3432" s="145">
        <v>5061</v>
      </c>
      <c r="C3432" s="183" t="str">
        <f>VLOOKUP(B3432,INSUMOS_SINAPI_12_14!$A$2:$H$5049,2,0)</f>
        <v>PREGO POLIDO COM CABECA 18 X 27</v>
      </c>
      <c r="D3432" s="113" t="s">
        <v>235</v>
      </c>
      <c r="E3432" s="121" t="str">
        <f>VLOOKUP(B3432,INSUMOS_SINAPI_12_14!$A$2:$H$5049,4,0)</f>
        <v>KG</v>
      </c>
      <c r="F3432" s="115">
        <v>7.5</v>
      </c>
      <c r="G3432" s="180">
        <f>VLOOKUP(B3432,INSUMOS_SINAPI_12_14!$A$2:$H$5049,6,0)</f>
        <v>7.5</v>
      </c>
      <c r="H3432" s="113">
        <v>0.2</v>
      </c>
      <c r="I3432" s="115">
        <v>1.5</v>
      </c>
      <c r="J3432" s="180">
        <f t="shared" si="65"/>
        <v>1.5</v>
      </c>
    </row>
    <row r="3433" spans="1:11">
      <c r="B3433" s="145">
        <v>6189</v>
      </c>
      <c r="C3433" s="183" t="str">
        <f>VLOOKUP(B3433,INSUMOS_SINAPI_12_14!$A$2:$H$5049,2,0)</f>
        <v>TABUA MADEIRA 2A QUALIDADE 2,5 X 30,0CM (1 X 12") NAO APARELHADA</v>
      </c>
      <c r="D3433" s="113" t="s">
        <v>235</v>
      </c>
      <c r="E3433" s="121" t="str">
        <f>VLOOKUP(B3433,INSUMOS_SINAPI_12_14!$A$2:$H$5049,4,0)</f>
        <v>M</v>
      </c>
      <c r="F3433" s="115">
        <v>6.39</v>
      </c>
      <c r="G3433" s="180">
        <f>VLOOKUP(B3433,INSUMOS_SINAPI_12_14!$A$2:$H$5049,6,0)</f>
        <v>6.39</v>
      </c>
      <c r="H3433" s="113">
        <v>0.93330000000000002</v>
      </c>
      <c r="I3433" s="115">
        <v>5.96</v>
      </c>
      <c r="J3433" s="180">
        <f t="shared" si="65"/>
        <v>5.9637869999999999</v>
      </c>
    </row>
    <row r="3434" spans="1:11">
      <c r="B3434" s="127"/>
      <c r="C3434" s="128"/>
      <c r="D3434" s="127"/>
      <c r="E3434" s="127"/>
      <c r="F3434" s="129"/>
      <c r="G3434" s="129"/>
      <c r="H3434" s="127"/>
      <c r="I3434" s="130"/>
    </row>
    <row r="3435" spans="1:11">
      <c r="B3435" s="127"/>
      <c r="C3435" s="128"/>
      <c r="D3435" s="127"/>
      <c r="E3435" s="127"/>
      <c r="F3435" s="129"/>
      <c r="G3435" s="129"/>
      <c r="H3435" s="127"/>
      <c r="I3435" s="130"/>
    </row>
    <row r="3436" spans="1:11" hidden="1">
      <c r="A3436" s="111" t="e">
        <f>COUNTIF(#REF!,'CPU (2)'!B3436)</f>
        <v>#REF!</v>
      </c>
      <c r="B3436" s="131">
        <v>85181</v>
      </c>
      <c r="C3436" s="132" t="s">
        <v>4204</v>
      </c>
      <c r="D3436" s="131" t="s">
        <v>276</v>
      </c>
      <c r="E3436" s="131" t="s">
        <v>492</v>
      </c>
      <c r="F3436" s="133">
        <v>54.53</v>
      </c>
      <c r="G3436" s="133">
        <v>51.44</v>
      </c>
      <c r="H3436" s="131" t="s">
        <v>493</v>
      </c>
      <c r="I3436" s="134">
        <v>41974</v>
      </c>
    </row>
    <row r="3437" spans="1:11" ht="26.4" hidden="1">
      <c r="A3437" s="111" t="e">
        <f>COUNTIF(#REF!,'CPU (2)'!B3437)</f>
        <v>#REF!</v>
      </c>
      <c r="B3437" s="127">
        <v>5998</v>
      </c>
      <c r="C3437" s="128" t="s">
        <v>4205</v>
      </c>
      <c r="D3437" s="127" t="s">
        <v>715</v>
      </c>
      <c r="E3437" s="127" t="s">
        <v>492</v>
      </c>
      <c r="F3437" s="129">
        <v>0.95</v>
      </c>
      <c r="G3437" s="129">
        <v>0.94</v>
      </c>
      <c r="H3437" s="127" t="s">
        <v>493</v>
      </c>
      <c r="I3437" s="130">
        <v>41974</v>
      </c>
    </row>
    <row r="3438" spans="1:11" hidden="1">
      <c r="A3438" s="111" t="e">
        <f>COUNTIF(#REF!,'CPU (2)'!B3438)</f>
        <v>#REF!</v>
      </c>
      <c r="B3438" s="131">
        <v>88308</v>
      </c>
      <c r="C3438" s="132" t="s">
        <v>4206</v>
      </c>
      <c r="D3438" s="131" t="s">
        <v>246</v>
      </c>
      <c r="E3438" s="131" t="s">
        <v>231</v>
      </c>
      <c r="F3438" s="133">
        <v>17.690000000000001</v>
      </c>
      <c r="G3438" s="133">
        <v>15.82</v>
      </c>
      <c r="H3438" s="131" t="s">
        <v>493</v>
      </c>
      <c r="I3438" s="134">
        <v>41974</v>
      </c>
    </row>
    <row r="3439" spans="1:11" ht="39.6" hidden="1">
      <c r="A3439" s="111" t="e">
        <f>COUNTIF(#REF!,'CPU (2)'!B3439)</f>
        <v>#REF!</v>
      </c>
      <c r="B3439" s="127" t="s">
        <v>4207</v>
      </c>
      <c r="C3439" s="128" t="s">
        <v>4208</v>
      </c>
      <c r="D3439" s="127" t="s">
        <v>251</v>
      </c>
      <c r="E3439" s="127" t="s">
        <v>492</v>
      </c>
      <c r="F3439" s="129">
        <v>90.4</v>
      </c>
      <c r="G3439" s="129">
        <v>88.73</v>
      </c>
      <c r="H3439" s="127" t="s">
        <v>493</v>
      </c>
      <c r="I3439" s="130">
        <v>41974</v>
      </c>
    </row>
    <row r="3440" spans="1:11" ht="26.4" hidden="1">
      <c r="A3440" s="111" t="e">
        <f>COUNTIF(#REF!,'CPU (2)'!B3440)</f>
        <v>#REF!</v>
      </c>
      <c r="B3440" s="131" t="s">
        <v>4209</v>
      </c>
      <c r="C3440" s="132" t="s">
        <v>4210</v>
      </c>
      <c r="D3440" s="131" t="s">
        <v>251</v>
      </c>
      <c r="E3440" s="131" t="s">
        <v>492</v>
      </c>
      <c r="F3440" s="133">
        <v>65.44</v>
      </c>
      <c r="G3440" s="133">
        <v>64.67</v>
      </c>
      <c r="H3440" s="131" t="s">
        <v>493</v>
      </c>
      <c r="I3440" s="134">
        <v>41974</v>
      </c>
    </row>
    <row r="3441" spans="1:9" ht="39.6" hidden="1">
      <c r="A3441" s="111" t="e">
        <f>COUNTIF(#REF!,'CPU (2)'!B3441)</f>
        <v>#REF!</v>
      </c>
      <c r="B3441" s="127" t="s">
        <v>4211</v>
      </c>
      <c r="C3441" s="128" t="s">
        <v>4212</v>
      </c>
      <c r="D3441" s="127" t="s">
        <v>251</v>
      </c>
      <c r="E3441" s="127" t="s">
        <v>492</v>
      </c>
      <c r="F3441" s="129">
        <v>63.65</v>
      </c>
      <c r="G3441" s="129">
        <v>62.1</v>
      </c>
      <c r="H3441" s="127" t="s">
        <v>493</v>
      </c>
      <c r="I3441" s="130">
        <v>41974</v>
      </c>
    </row>
    <row r="3442" spans="1:9" ht="26.4" hidden="1">
      <c r="A3442" s="111" t="e">
        <f>COUNTIF(#REF!,'CPU (2)'!B3442)</f>
        <v>#REF!</v>
      </c>
      <c r="B3442" s="131" t="s">
        <v>4213</v>
      </c>
      <c r="C3442" s="132" t="s">
        <v>4214</v>
      </c>
      <c r="D3442" s="131" t="s">
        <v>251</v>
      </c>
      <c r="E3442" s="131" t="s">
        <v>492</v>
      </c>
      <c r="F3442" s="133">
        <v>40.92</v>
      </c>
      <c r="G3442" s="133">
        <v>40.340000000000003</v>
      </c>
      <c r="H3442" s="131" t="s">
        <v>493</v>
      </c>
      <c r="I3442" s="134">
        <v>41974</v>
      </c>
    </row>
    <row r="3443" spans="1:9" ht="39.6" hidden="1">
      <c r="A3443" s="111" t="e">
        <f>COUNTIF(#REF!,'CPU (2)'!B3443)</f>
        <v>#REF!</v>
      </c>
      <c r="B3443" s="127" t="s">
        <v>4215</v>
      </c>
      <c r="C3443" s="128" t="s">
        <v>4216</v>
      </c>
      <c r="D3443" s="127" t="s">
        <v>251</v>
      </c>
      <c r="E3443" s="127" t="s">
        <v>492</v>
      </c>
      <c r="F3443" s="129">
        <v>70.930000000000007</v>
      </c>
      <c r="G3443" s="129">
        <v>69.34</v>
      </c>
      <c r="H3443" s="127" t="s">
        <v>493</v>
      </c>
      <c r="I3443" s="130">
        <v>41974</v>
      </c>
    </row>
    <row r="3444" spans="1:9" ht="26.4" hidden="1">
      <c r="A3444" s="111" t="e">
        <f>COUNTIF(#REF!,'CPU (2)'!B3444)</f>
        <v>#REF!</v>
      </c>
      <c r="B3444" s="131" t="s">
        <v>4217</v>
      </c>
      <c r="C3444" s="132" t="s">
        <v>4218</v>
      </c>
      <c r="D3444" s="131" t="s">
        <v>251</v>
      </c>
      <c r="E3444" s="131" t="s">
        <v>492</v>
      </c>
      <c r="F3444" s="133">
        <v>48.62</v>
      </c>
      <c r="G3444" s="133">
        <v>47.93</v>
      </c>
      <c r="H3444" s="131" t="s">
        <v>493</v>
      </c>
      <c r="I3444" s="134">
        <v>41974</v>
      </c>
    </row>
    <row r="3445" spans="1:9" ht="26.4" hidden="1">
      <c r="A3445" s="111" t="e">
        <f>COUNTIF(#REF!,'CPU (2)'!B3445)</f>
        <v>#REF!</v>
      </c>
      <c r="B3445" s="127">
        <v>72944</v>
      </c>
      <c r="C3445" s="128" t="s">
        <v>4219</v>
      </c>
      <c r="D3445" s="127" t="s">
        <v>251</v>
      </c>
      <c r="E3445" s="127" t="s">
        <v>492</v>
      </c>
      <c r="F3445" s="129">
        <v>45.6</v>
      </c>
      <c r="G3445" s="129">
        <v>44.36</v>
      </c>
      <c r="H3445" s="127" t="s">
        <v>493</v>
      </c>
      <c r="I3445" s="130">
        <v>41974</v>
      </c>
    </row>
    <row r="3446" spans="1:9" ht="39.6" hidden="1">
      <c r="A3446" s="111" t="e">
        <f>COUNTIF(#REF!,'CPU (2)'!B3446)</f>
        <v>#REF!</v>
      </c>
      <c r="B3446" s="131" t="s">
        <v>4220</v>
      </c>
      <c r="C3446" s="132" t="s">
        <v>4221</v>
      </c>
      <c r="D3446" s="131" t="s">
        <v>251</v>
      </c>
      <c r="E3446" s="131" t="s">
        <v>492</v>
      </c>
      <c r="F3446" s="133">
        <v>74.08</v>
      </c>
      <c r="G3446" s="133">
        <v>71.819999999999993</v>
      </c>
      <c r="H3446" s="131" t="s">
        <v>493</v>
      </c>
      <c r="I3446" s="134">
        <v>41974</v>
      </c>
    </row>
    <row r="3447" spans="1:9" ht="26.4" hidden="1">
      <c r="A3447" s="111" t="e">
        <f>COUNTIF(#REF!,'CPU (2)'!B3447)</f>
        <v>#REF!</v>
      </c>
      <c r="B3447" s="127" t="s">
        <v>4222</v>
      </c>
      <c r="C3447" s="128" t="s">
        <v>4223</v>
      </c>
      <c r="D3447" s="127" t="s">
        <v>251</v>
      </c>
      <c r="E3447" s="127" t="s">
        <v>492</v>
      </c>
      <c r="F3447" s="129">
        <v>74.239999999999995</v>
      </c>
      <c r="G3447" s="129">
        <v>72.09</v>
      </c>
      <c r="H3447" s="127" t="s">
        <v>493</v>
      </c>
      <c r="I3447" s="130">
        <v>41974</v>
      </c>
    </row>
    <row r="3448" spans="1:9" hidden="1">
      <c r="A3448" s="111" t="e">
        <f>COUNTIF(#REF!,'CPU (2)'!B3448)</f>
        <v>#REF!</v>
      </c>
      <c r="B3448" s="131" t="s">
        <v>4224</v>
      </c>
      <c r="C3448" s="132" t="s">
        <v>4225</v>
      </c>
      <c r="D3448" s="131" t="s">
        <v>502</v>
      </c>
      <c r="E3448" s="131" t="s">
        <v>492</v>
      </c>
      <c r="F3448" s="133">
        <v>8.2799999999999994</v>
      </c>
      <c r="G3448" s="133">
        <v>8.0500000000000007</v>
      </c>
      <c r="H3448" s="131" t="s">
        <v>493</v>
      </c>
      <c r="I3448" s="134">
        <v>41974</v>
      </c>
    </row>
    <row r="3449" spans="1:9" ht="39.6" hidden="1">
      <c r="A3449" s="111" t="e">
        <f>COUNTIF(#REF!,'CPU (2)'!B3449)</f>
        <v>#REF!</v>
      </c>
      <c r="B3449" s="127">
        <v>72799</v>
      </c>
      <c r="C3449" s="128" t="s">
        <v>4226</v>
      </c>
      <c r="D3449" s="127" t="s">
        <v>251</v>
      </c>
      <c r="E3449" s="127" t="s">
        <v>492</v>
      </c>
      <c r="F3449" s="129">
        <v>58.68</v>
      </c>
      <c r="G3449" s="129">
        <v>57.09</v>
      </c>
      <c r="H3449" s="127" t="s">
        <v>493</v>
      </c>
      <c r="I3449" s="130">
        <v>41974</v>
      </c>
    </row>
    <row r="3450" spans="1:9" hidden="1">
      <c r="A3450" s="111" t="e">
        <f>COUNTIF(#REF!,'CPU (2)'!B3450)</f>
        <v>#REF!</v>
      </c>
      <c r="B3450" s="131">
        <v>88309</v>
      </c>
      <c r="C3450" s="132" t="s">
        <v>278</v>
      </c>
      <c r="D3450" s="131" t="s">
        <v>246</v>
      </c>
      <c r="E3450" s="131" t="s">
        <v>231</v>
      </c>
      <c r="F3450" s="133">
        <v>15.32</v>
      </c>
      <c r="G3450" s="133">
        <v>13.77</v>
      </c>
      <c r="H3450" s="131" t="s">
        <v>493</v>
      </c>
      <c r="I3450" s="134">
        <v>41974</v>
      </c>
    </row>
    <row r="3451" spans="1:9" ht="26.4" hidden="1">
      <c r="A3451" s="111" t="e">
        <f>COUNTIF(#REF!,'CPU (2)'!B3451)</f>
        <v>#REF!</v>
      </c>
      <c r="B3451" s="127">
        <v>84087</v>
      </c>
      <c r="C3451" s="128" t="s">
        <v>4227</v>
      </c>
      <c r="D3451" s="127" t="s">
        <v>715</v>
      </c>
      <c r="E3451" s="127" t="s">
        <v>207</v>
      </c>
      <c r="F3451" s="129">
        <v>35.15</v>
      </c>
      <c r="G3451" s="129">
        <v>33.21</v>
      </c>
      <c r="H3451" s="127" t="s">
        <v>493</v>
      </c>
      <c r="I3451" s="130">
        <v>41974</v>
      </c>
    </row>
    <row r="3452" spans="1:9" ht="26.4" hidden="1">
      <c r="A3452" s="111" t="e">
        <f>COUNTIF(#REF!,'CPU (2)'!B3452)</f>
        <v>#REF!</v>
      </c>
      <c r="B3452" s="131">
        <v>84118</v>
      </c>
      <c r="C3452" s="132" t="s">
        <v>4228</v>
      </c>
      <c r="D3452" s="131" t="s">
        <v>715</v>
      </c>
      <c r="E3452" s="131" t="s">
        <v>207</v>
      </c>
      <c r="F3452" s="133">
        <v>19.46</v>
      </c>
      <c r="G3452" s="133">
        <v>17.760000000000002</v>
      </c>
      <c r="H3452" s="131" t="s">
        <v>493</v>
      </c>
      <c r="I3452" s="134">
        <v>41974</v>
      </c>
    </row>
    <row r="3453" spans="1:9" ht="39.6" hidden="1">
      <c r="A3453" s="111" t="e">
        <f>COUNTIF(#REF!,'CPU (2)'!B3453)</f>
        <v>#REF!</v>
      </c>
      <c r="B3453" s="127">
        <v>84086</v>
      </c>
      <c r="C3453" s="128" t="s">
        <v>4229</v>
      </c>
      <c r="D3453" s="127" t="s">
        <v>715</v>
      </c>
      <c r="E3453" s="127" t="s">
        <v>207</v>
      </c>
      <c r="F3453" s="129">
        <v>59.3</v>
      </c>
      <c r="G3453" s="129">
        <v>58.18</v>
      </c>
      <c r="H3453" s="127" t="s">
        <v>493</v>
      </c>
      <c r="I3453" s="130">
        <v>41974</v>
      </c>
    </row>
    <row r="3454" spans="1:9" ht="26.4" hidden="1">
      <c r="A3454" s="111" t="e">
        <f>COUNTIF(#REF!,'CPU (2)'!B3454)</f>
        <v>#REF!</v>
      </c>
      <c r="B3454" s="131">
        <v>84088</v>
      </c>
      <c r="C3454" s="132" t="s">
        <v>4230</v>
      </c>
      <c r="D3454" s="131" t="s">
        <v>715</v>
      </c>
      <c r="E3454" s="131" t="s">
        <v>207</v>
      </c>
      <c r="F3454" s="133">
        <v>88.18</v>
      </c>
      <c r="G3454" s="133">
        <v>87.1</v>
      </c>
      <c r="H3454" s="131" t="s">
        <v>493</v>
      </c>
      <c r="I3454" s="134">
        <v>41974</v>
      </c>
    </row>
    <row r="3455" spans="1:9" ht="26.4" hidden="1">
      <c r="A3455" s="111" t="e">
        <f>COUNTIF(#REF!,'CPU (2)'!B3455)</f>
        <v>#REF!</v>
      </c>
      <c r="B3455" s="127">
        <v>84089</v>
      </c>
      <c r="C3455" s="128" t="s">
        <v>4231</v>
      </c>
      <c r="D3455" s="127" t="s">
        <v>715</v>
      </c>
      <c r="E3455" s="127" t="s">
        <v>207</v>
      </c>
      <c r="F3455" s="129">
        <v>122.04</v>
      </c>
      <c r="G3455" s="129">
        <v>120.41</v>
      </c>
      <c r="H3455" s="127" t="s">
        <v>493</v>
      </c>
      <c r="I3455" s="130">
        <v>41974</v>
      </c>
    </row>
    <row r="3456" spans="1:9" hidden="1">
      <c r="A3456" s="111" t="e">
        <f>COUNTIF(#REF!,'CPU (2)'!B3456)</f>
        <v>#REF!</v>
      </c>
      <c r="B3456" s="131" t="s">
        <v>4232</v>
      </c>
      <c r="C3456" s="132" t="s">
        <v>4233</v>
      </c>
      <c r="D3456" s="131" t="s">
        <v>246</v>
      </c>
      <c r="E3456" s="131" t="s">
        <v>207</v>
      </c>
      <c r="F3456" s="133">
        <v>61.7</v>
      </c>
      <c r="G3456" s="133">
        <v>55.98</v>
      </c>
      <c r="H3456" s="131" t="s">
        <v>493</v>
      </c>
      <c r="I3456" s="134">
        <v>41974</v>
      </c>
    </row>
    <row r="3457" spans="1:11" hidden="1">
      <c r="A3457" s="111" t="e">
        <f>COUNTIF(#REF!,'CPU (2)'!B3457)</f>
        <v>#REF!</v>
      </c>
      <c r="B3457" s="127" t="s">
        <v>4234</v>
      </c>
      <c r="C3457" s="128" t="s">
        <v>4235</v>
      </c>
      <c r="D3457" s="127" t="s">
        <v>246</v>
      </c>
      <c r="E3457" s="127" t="s">
        <v>207</v>
      </c>
      <c r="F3457" s="129">
        <v>26.19</v>
      </c>
      <c r="G3457" s="129">
        <v>24.38</v>
      </c>
      <c r="H3457" s="127" t="s">
        <v>493</v>
      </c>
      <c r="I3457" s="130">
        <v>41974</v>
      </c>
    </row>
    <row r="3458" spans="1:11" hidden="1">
      <c r="A3458" s="111" t="e">
        <f>COUNTIF(#REF!,'CPU (2)'!B3458)</f>
        <v>#REF!</v>
      </c>
      <c r="B3458" s="131">
        <v>73426</v>
      </c>
      <c r="C3458" s="132" t="s">
        <v>4236</v>
      </c>
      <c r="D3458" s="131" t="s">
        <v>246</v>
      </c>
      <c r="E3458" s="131" t="s">
        <v>207</v>
      </c>
      <c r="F3458" s="133">
        <v>59.69</v>
      </c>
      <c r="G3458" s="133">
        <v>55.17</v>
      </c>
      <c r="H3458" s="131" t="s">
        <v>493</v>
      </c>
      <c r="I3458" s="134">
        <v>41974</v>
      </c>
    </row>
    <row r="3459" spans="1:11">
      <c r="B3459" s="131"/>
      <c r="C3459" s="132"/>
      <c r="D3459" s="131"/>
      <c r="E3459" s="131"/>
      <c r="F3459" s="133"/>
      <c r="G3459" s="133"/>
      <c r="H3459" s="131"/>
      <c r="I3459" s="134"/>
    </row>
    <row r="3460" spans="1:11">
      <c r="A3460" s="111" t="e">
        <f>COUNTIF(#REF!,'CPU (2)'!B3460)</f>
        <v>#REF!</v>
      </c>
      <c r="B3460" s="148">
        <v>73372</v>
      </c>
      <c r="C3460" s="149" t="s">
        <v>572</v>
      </c>
      <c r="D3460" s="148" t="s">
        <v>246</v>
      </c>
      <c r="E3460" s="148" t="s">
        <v>492</v>
      </c>
      <c r="F3460" s="150">
        <v>20.51</v>
      </c>
      <c r="G3460" s="150">
        <v>20.5</v>
      </c>
      <c r="H3460" s="148" t="s">
        <v>493</v>
      </c>
      <c r="I3460" s="151">
        <v>41974</v>
      </c>
      <c r="J3460" s="163">
        <f>SUM(J3462:J3463)</f>
        <v>20.504542999999998</v>
      </c>
      <c r="K3460" s="164">
        <f>J3460-G3460</f>
        <v>4.5429999999981874E-3</v>
      </c>
    </row>
    <row r="3461" spans="1:11" s="111" customFormat="1" ht="26.4">
      <c r="B3461" s="113" t="s">
        <v>268</v>
      </c>
      <c r="C3461" s="113" t="s">
        <v>5</v>
      </c>
      <c r="D3461" s="113" t="s">
        <v>223</v>
      </c>
      <c r="E3461" s="113" t="s">
        <v>266</v>
      </c>
      <c r="F3461" s="113" t="s">
        <v>494</v>
      </c>
      <c r="G3461" s="113" t="s">
        <v>495</v>
      </c>
      <c r="H3461" s="113" t="s">
        <v>496</v>
      </c>
      <c r="I3461" s="113" t="s">
        <v>497</v>
      </c>
      <c r="J3461" s="113" t="s">
        <v>498</v>
      </c>
    </row>
    <row r="3462" spans="1:11">
      <c r="B3462" s="145">
        <v>6189</v>
      </c>
      <c r="C3462" s="158" t="str">
        <f>VLOOKUP(B3462,INSUMOS_SINAPI_12_14!$A$2:$H$5049,2,0)</f>
        <v>TABUA MADEIRA 2A QUALIDADE 2,5 X 30,0CM (1 X 12") NAO APARELHADA</v>
      </c>
      <c r="D3462" s="140" t="s">
        <v>235</v>
      </c>
      <c r="E3462" s="160" t="str">
        <f>VLOOKUP(B3462,INSUMOS_SINAPI_12_14!$A$2:$H$5049,4,0)</f>
        <v>M</v>
      </c>
      <c r="F3462" s="185">
        <v>6.39</v>
      </c>
      <c r="G3462" s="180">
        <f>VLOOKUP(B3462,INSUMOS_SINAPI_12_14!$A$2:$H$5049,6,0)</f>
        <v>6.39</v>
      </c>
      <c r="H3462" s="215">
        <v>1.6637</v>
      </c>
      <c r="I3462" s="115">
        <v>10.64</v>
      </c>
      <c r="J3462" s="180">
        <f t="shared" ref="J3462:J3463" si="66">H3462*G3462</f>
        <v>10.631043</v>
      </c>
    </row>
    <row r="3463" spans="1:11">
      <c r="B3463" s="145">
        <v>10567</v>
      </c>
      <c r="C3463" s="158" t="str">
        <f>VLOOKUP(B3463,INSUMOS_SINAPI_12_14!$A$2:$H$5049,2,0)</f>
        <v>TABUA MADEIRA 3A QUALIDADE 2,5 X 23,0CM (1 X 9") NAO APARELHADA</v>
      </c>
      <c r="D3463" s="140" t="s">
        <v>235</v>
      </c>
      <c r="E3463" s="160" t="str">
        <f>VLOOKUP(B3463,INSUMOS_SINAPI_12_14!$A$2:$H$5049,4,0)</f>
        <v>M</v>
      </c>
      <c r="F3463" s="185">
        <v>4.34</v>
      </c>
      <c r="G3463" s="180">
        <f>VLOOKUP(B3463,INSUMOS_SINAPI_12_14!$A$2:$H$5049,6,0)</f>
        <v>4.34</v>
      </c>
      <c r="H3463" s="113">
        <v>2.2749999999999999</v>
      </c>
      <c r="I3463" s="115">
        <v>9.8699999999999992</v>
      </c>
      <c r="J3463" s="180">
        <f t="shared" si="66"/>
        <v>9.8734999999999999</v>
      </c>
    </row>
    <row r="3464" spans="1:11">
      <c r="B3464"/>
      <c r="C3464"/>
      <c r="D3464"/>
      <c r="E3464"/>
      <c r="F3464"/>
      <c r="G3464"/>
      <c r="H3464"/>
      <c r="I3464"/>
    </row>
    <row r="3465" spans="1:11">
      <c r="B3465"/>
      <c r="C3465"/>
      <c r="D3465"/>
      <c r="E3465"/>
      <c r="F3465"/>
      <c r="G3465"/>
      <c r="H3465"/>
      <c r="I3465"/>
    </row>
    <row r="3466" spans="1:11" hidden="1">
      <c r="A3466" s="111" t="e">
        <f>COUNTIF(#REF!,'CPU (2)'!B3466)</f>
        <v>#REF!</v>
      </c>
      <c r="B3466" s="131">
        <v>73431</v>
      </c>
      <c r="C3466" s="132" t="s">
        <v>4237</v>
      </c>
      <c r="D3466" s="131" t="s">
        <v>246</v>
      </c>
      <c r="E3466" s="131" t="s">
        <v>207</v>
      </c>
      <c r="F3466" s="133">
        <v>2.1</v>
      </c>
      <c r="G3466" s="133">
        <v>2.1</v>
      </c>
      <c r="H3466" s="131" t="s">
        <v>493</v>
      </c>
      <c r="I3466" s="134">
        <v>41974</v>
      </c>
    </row>
    <row r="3467" spans="1:11" hidden="1">
      <c r="A3467" s="111" t="e">
        <f>COUNTIF(#REF!,'CPU (2)'!B3467)</f>
        <v>#REF!</v>
      </c>
      <c r="B3467" s="127">
        <v>88310</v>
      </c>
      <c r="C3467" s="128" t="s">
        <v>232</v>
      </c>
      <c r="D3467" s="127" t="s">
        <v>246</v>
      </c>
      <c r="E3467" s="127" t="s">
        <v>231</v>
      </c>
      <c r="F3467" s="129">
        <v>15.32</v>
      </c>
      <c r="G3467" s="129">
        <v>13.77</v>
      </c>
      <c r="H3467" s="127" t="s">
        <v>493</v>
      </c>
      <c r="I3467" s="130">
        <v>41974</v>
      </c>
    </row>
    <row r="3468" spans="1:11" hidden="1">
      <c r="A3468" s="111" t="e">
        <f>COUNTIF(#REF!,'CPU (2)'!B3468)</f>
        <v>#REF!</v>
      </c>
      <c r="B3468" s="131">
        <v>88311</v>
      </c>
      <c r="C3468" s="132" t="s">
        <v>4238</v>
      </c>
      <c r="D3468" s="131" t="s">
        <v>246</v>
      </c>
      <c r="E3468" s="131" t="s">
        <v>231</v>
      </c>
      <c r="F3468" s="133">
        <v>15.98</v>
      </c>
      <c r="G3468" s="133">
        <v>14.34</v>
      </c>
      <c r="H3468" s="131" t="s">
        <v>493</v>
      </c>
      <c r="I3468" s="134">
        <v>41974</v>
      </c>
    </row>
    <row r="3469" spans="1:11" hidden="1">
      <c r="A3469" s="111" t="e">
        <f>COUNTIF(#REF!,'CPU (2)'!B3469)</f>
        <v>#REF!</v>
      </c>
      <c r="B3469" s="127">
        <v>88312</v>
      </c>
      <c r="C3469" s="128" t="s">
        <v>4239</v>
      </c>
      <c r="D3469" s="127" t="s">
        <v>246</v>
      </c>
      <c r="E3469" s="127" t="s">
        <v>231</v>
      </c>
      <c r="F3469" s="129">
        <v>17.510000000000002</v>
      </c>
      <c r="G3469" s="129">
        <v>15.66</v>
      </c>
      <c r="H3469" s="127" t="s">
        <v>493</v>
      </c>
      <c r="I3469" s="130">
        <v>41974</v>
      </c>
    </row>
    <row r="3470" spans="1:11" ht="26.4" hidden="1">
      <c r="A3470" s="111" t="e">
        <f>COUNTIF(#REF!,'CPU (2)'!B3470)</f>
        <v>#REF!</v>
      </c>
      <c r="B3470" s="131">
        <v>84652</v>
      </c>
      <c r="C3470" s="132" t="s">
        <v>4240</v>
      </c>
      <c r="D3470" s="131" t="s">
        <v>553</v>
      </c>
      <c r="E3470" s="131" t="s">
        <v>492</v>
      </c>
      <c r="F3470" s="133">
        <v>5.81</v>
      </c>
      <c r="G3470" s="133">
        <v>5.32</v>
      </c>
      <c r="H3470" s="131" t="s">
        <v>493</v>
      </c>
      <c r="I3470" s="134">
        <v>41974</v>
      </c>
    </row>
    <row r="3471" spans="1:11" hidden="1">
      <c r="A3471" s="111" t="e">
        <f>COUNTIF(#REF!,'CPU (2)'!B3471)</f>
        <v>#REF!</v>
      </c>
      <c r="B3471" s="127" t="s">
        <v>4241</v>
      </c>
      <c r="C3471" s="128" t="s">
        <v>4242</v>
      </c>
      <c r="D3471" s="127" t="s">
        <v>553</v>
      </c>
      <c r="E3471" s="127" t="s">
        <v>492</v>
      </c>
      <c r="F3471" s="129">
        <v>5.26</v>
      </c>
      <c r="G3471" s="129">
        <v>4.78</v>
      </c>
      <c r="H3471" s="127" t="s">
        <v>493</v>
      </c>
      <c r="I3471" s="130">
        <v>41974</v>
      </c>
    </row>
    <row r="3472" spans="1:11" hidden="1">
      <c r="A3472" s="111" t="e">
        <f>COUNTIF(#REF!,'CPU (2)'!B3472)</f>
        <v>#REF!</v>
      </c>
      <c r="B3472" s="131" t="s">
        <v>4243</v>
      </c>
      <c r="C3472" s="132" t="s">
        <v>4244</v>
      </c>
      <c r="D3472" s="131" t="s">
        <v>553</v>
      </c>
      <c r="E3472" s="131" t="s">
        <v>492</v>
      </c>
      <c r="F3472" s="133">
        <v>5.77</v>
      </c>
      <c r="G3472" s="133">
        <v>5.29</v>
      </c>
      <c r="H3472" s="131" t="s">
        <v>493</v>
      </c>
      <c r="I3472" s="134">
        <v>41974</v>
      </c>
    </row>
    <row r="3473" spans="1:9" ht="26.4" hidden="1">
      <c r="A3473" s="111" t="e">
        <f>COUNTIF(#REF!,'CPU (2)'!B3473)</f>
        <v>#REF!</v>
      </c>
      <c r="B3473" s="127" t="s">
        <v>4245</v>
      </c>
      <c r="C3473" s="128" t="s">
        <v>4246</v>
      </c>
      <c r="D3473" s="127" t="s">
        <v>553</v>
      </c>
      <c r="E3473" s="127" t="s">
        <v>492</v>
      </c>
      <c r="F3473" s="129">
        <v>11.39</v>
      </c>
      <c r="G3473" s="129">
        <v>10.69</v>
      </c>
      <c r="H3473" s="127" t="s">
        <v>493</v>
      </c>
      <c r="I3473" s="130">
        <v>41974</v>
      </c>
    </row>
    <row r="3474" spans="1:9" hidden="1">
      <c r="A3474" s="111" t="e">
        <f>COUNTIF(#REF!,'CPU (2)'!B3474)</f>
        <v>#REF!</v>
      </c>
      <c r="B3474" s="131">
        <v>79463</v>
      </c>
      <c r="C3474" s="132" t="s">
        <v>4247</v>
      </c>
      <c r="D3474" s="131" t="s">
        <v>553</v>
      </c>
      <c r="E3474" s="131" t="s">
        <v>492</v>
      </c>
      <c r="F3474" s="133">
        <v>9.9700000000000006</v>
      </c>
      <c r="G3474" s="133">
        <v>9.17</v>
      </c>
      <c r="H3474" s="131" t="s">
        <v>493</v>
      </c>
      <c r="I3474" s="134">
        <v>41974</v>
      </c>
    </row>
    <row r="3475" spans="1:9" hidden="1">
      <c r="A3475" s="111" t="e">
        <f>COUNTIF(#REF!,'CPU (2)'!B3475)</f>
        <v>#REF!</v>
      </c>
      <c r="B3475" s="127">
        <v>79464</v>
      </c>
      <c r="C3475" s="128" t="s">
        <v>4248</v>
      </c>
      <c r="D3475" s="127" t="s">
        <v>553</v>
      </c>
      <c r="E3475" s="127" t="s">
        <v>492</v>
      </c>
      <c r="F3475" s="129">
        <v>13.19</v>
      </c>
      <c r="G3475" s="129">
        <v>12.18</v>
      </c>
      <c r="H3475" s="127" t="s">
        <v>493</v>
      </c>
      <c r="I3475" s="130">
        <v>41974</v>
      </c>
    </row>
    <row r="3476" spans="1:9" hidden="1">
      <c r="A3476" s="111" t="e">
        <f>COUNTIF(#REF!,'CPU (2)'!B3476)</f>
        <v>#REF!</v>
      </c>
      <c r="B3476" s="131" t="s">
        <v>4249</v>
      </c>
      <c r="C3476" s="132" t="s">
        <v>4250</v>
      </c>
      <c r="D3476" s="131" t="s">
        <v>553</v>
      </c>
      <c r="E3476" s="131" t="s">
        <v>492</v>
      </c>
      <c r="F3476" s="133">
        <v>16.239999999999998</v>
      </c>
      <c r="G3476" s="133">
        <v>15.02</v>
      </c>
      <c r="H3476" s="131" t="s">
        <v>493</v>
      </c>
      <c r="I3476" s="134">
        <v>41974</v>
      </c>
    </row>
    <row r="3477" spans="1:9" ht="26.4" hidden="1">
      <c r="A3477" s="111" t="e">
        <f>COUNTIF(#REF!,'CPU (2)'!B3477)</f>
        <v>#REF!</v>
      </c>
      <c r="B3477" s="127">
        <v>41595</v>
      </c>
      <c r="C3477" s="128" t="s">
        <v>4251</v>
      </c>
      <c r="D3477" s="127" t="s">
        <v>553</v>
      </c>
      <c r="E3477" s="127" t="s">
        <v>207</v>
      </c>
      <c r="F3477" s="129">
        <v>8.0299999999999994</v>
      </c>
      <c r="G3477" s="129">
        <v>7.31</v>
      </c>
      <c r="H3477" s="127" t="s">
        <v>493</v>
      </c>
      <c r="I3477" s="130">
        <v>41974</v>
      </c>
    </row>
    <row r="3478" spans="1:9" hidden="1">
      <c r="A3478" s="111" t="e">
        <f>COUNTIF(#REF!,'CPU (2)'!B3478)</f>
        <v>#REF!</v>
      </c>
      <c r="B3478" s="131" t="s">
        <v>4252</v>
      </c>
      <c r="C3478" s="132" t="s">
        <v>4253</v>
      </c>
      <c r="D3478" s="131" t="s">
        <v>553</v>
      </c>
      <c r="E3478" s="131" t="s">
        <v>492</v>
      </c>
      <c r="F3478" s="133">
        <v>10.11</v>
      </c>
      <c r="G3478" s="133">
        <v>9.2899999999999991</v>
      </c>
      <c r="H3478" s="131" t="s">
        <v>493</v>
      </c>
      <c r="I3478" s="134">
        <v>41974</v>
      </c>
    </row>
    <row r="3479" spans="1:9" hidden="1">
      <c r="A3479" s="111" t="e">
        <f>COUNTIF(#REF!,'CPU (2)'!B3479)</f>
        <v>#REF!</v>
      </c>
      <c r="B3479" s="127" t="s">
        <v>4254</v>
      </c>
      <c r="C3479" s="128" t="s">
        <v>4255</v>
      </c>
      <c r="D3479" s="127" t="s">
        <v>553</v>
      </c>
      <c r="E3479" s="127" t="s">
        <v>492</v>
      </c>
      <c r="F3479" s="129">
        <v>14.12</v>
      </c>
      <c r="G3479" s="129">
        <v>13.01</v>
      </c>
      <c r="H3479" s="127" t="s">
        <v>493</v>
      </c>
      <c r="I3479" s="130">
        <v>41974</v>
      </c>
    </row>
    <row r="3480" spans="1:9" hidden="1">
      <c r="A3480" s="111" t="e">
        <f>COUNTIF(#REF!,'CPU (2)'!B3480)</f>
        <v>#REF!</v>
      </c>
      <c r="B3480" s="131">
        <v>84665</v>
      </c>
      <c r="C3480" s="132" t="s">
        <v>4256</v>
      </c>
      <c r="D3480" s="131" t="s">
        <v>553</v>
      </c>
      <c r="E3480" s="131" t="s">
        <v>492</v>
      </c>
      <c r="F3480" s="133">
        <v>21.74</v>
      </c>
      <c r="G3480" s="133">
        <v>20.59</v>
      </c>
      <c r="H3480" s="131" t="s">
        <v>493</v>
      </c>
      <c r="I3480" s="134">
        <v>41974</v>
      </c>
    </row>
    <row r="3481" spans="1:9" hidden="1">
      <c r="A3481" s="111" t="e">
        <f>COUNTIF(#REF!,'CPU (2)'!B3481)</f>
        <v>#REF!</v>
      </c>
      <c r="B3481" s="127">
        <v>79471</v>
      </c>
      <c r="C3481" s="128" t="s">
        <v>4257</v>
      </c>
      <c r="D3481" s="127" t="s">
        <v>271</v>
      </c>
      <c r="E3481" s="127" t="s">
        <v>238</v>
      </c>
      <c r="F3481" s="129">
        <v>47.13</v>
      </c>
      <c r="G3481" s="129">
        <v>46.2</v>
      </c>
      <c r="H3481" s="127" t="s">
        <v>493</v>
      </c>
      <c r="I3481" s="130">
        <v>41974</v>
      </c>
    </row>
    <row r="3482" spans="1:9" hidden="1">
      <c r="A3482" s="111" t="e">
        <f>COUNTIF(#REF!,'CPU (2)'!B3482)</f>
        <v>#REF!</v>
      </c>
      <c r="B3482" s="131" t="s">
        <v>4258</v>
      </c>
      <c r="C3482" s="132" t="s">
        <v>4259</v>
      </c>
      <c r="D3482" s="131" t="s">
        <v>553</v>
      </c>
      <c r="E3482" s="131" t="s">
        <v>492</v>
      </c>
      <c r="F3482" s="133">
        <v>4.1399999999999997</v>
      </c>
      <c r="G3482" s="133">
        <v>3.82</v>
      </c>
      <c r="H3482" s="131" t="s">
        <v>493</v>
      </c>
      <c r="I3482" s="134">
        <v>41974</v>
      </c>
    </row>
    <row r="3483" spans="1:9" hidden="1">
      <c r="A3483" s="111" t="e">
        <f>COUNTIF(#REF!,'CPU (2)'!B3483)</f>
        <v>#REF!</v>
      </c>
      <c r="B3483" s="127">
        <v>79461</v>
      </c>
      <c r="C3483" s="128" t="s">
        <v>4260</v>
      </c>
      <c r="D3483" s="127" t="s">
        <v>553</v>
      </c>
      <c r="E3483" s="127" t="s">
        <v>492</v>
      </c>
      <c r="F3483" s="129">
        <v>4.3499999999999996</v>
      </c>
      <c r="G3483" s="129">
        <v>4.08</v>
      </c>
      <c r="H3483" s="127" t="s">
        <v>493</v>
      </c>
      <c r="I3483" s="130">
        <v>41974</v>
      </c>
    </row>
    <row r="3484" spans="1:9" ht="26.4" hidden="1">
      <c r="A3484" s="111" t="e">
        <f>COUNTIF(#REF!,'CPU (2)'!B3484)</f>
        <v>#REF!</v>
      </c>
      <c r="B3484" s="131">
        <v>79467</v>
      </c>
      <c r="C3484" s="132" t="s">
        <v>4261</v>
      </c>
      <c r="D3484" s="131" t="s">
        <v>553</v>
      </c>
      <c r="E3484" s="131" t="s">
        <v>4262</v>
      </c>
      <c r="F3484" s="133">
        <v>9.06</v>
      </c>
      <c r="G3484" s="133">
        <v>8.34</v>
      </c>
      <c r="H3484" s="131" t="s">
        <v>493</v>
      </c>
      <c r="I3484" s="134">
        <v>41974</v>
      </c>
    </row>
    <row r="3485" spans="1:9" hidden="1">
      <c r="A3485" s="111" t="e">
        <f>COUNTIF(#REF!,'CPU (2)'!B3485)</f>
        <v>#REF!</v>
      </c>
      <c r="B3485" s="127">
        <v>79465</v>
      </c>
      <c r="C3485" s="128" t="s">
        <v>4263</v>
      </c>
      <c r="D3485" s="127" t="s">
        <v>553</v>
      </c>
      <c r="E3485" s="127" t="s">
        <v>492</v>
      </c>
      <c r="F3485" s="129">
        <v>23.43</v>
      </c>
      <c r="G3485" s="129">
        <v>22.2</v>
      </c>
      <c r="H3485" s="127" t="s">
        <v>493</v>
      </c>
      <c r="I3485" s="130">
        <v>41974</v>
      </c>
    </row>
    <row r="3486" spans="1:9" hidden="1">
      <c r="A3486" s="111" t="e">
        <f>COUNTIF(#REF!,'CPU (2)'!B3486)</f>
        <v>#REF!</v>
      </c>
      <c r="B3486" s="131" t="s">
        <v>4264</v>
      </c>
      <c r="C3486" s="132" t="s">
        <v>4265</v>
      </c>
      <c r="D3486" s="131" t="s">
        <v>553</v>
      </c>
      <c r="E3486" s="131" t="s">
        <v>492</v>
      </c>
      <c r="F3486" s="133">
        <v>6.6</v>
      </c>
      <c r="G3486" s="133">
        <v>6.02</v>
      </c>
      <c r="H3486" s="131" t="s">
        <v>493</v>
      </c>
      <c r="I3486" s="134">
        <v>41974</v>
      </c>
    </row>
    <row r="3487" spans="1:9" hidden="1">
      <c r="A3487" s="111" t="e">
        <f>COUNTIF(#REF!,'CPU (2)'!B3487)</f>
        <v>#REF!</v>
      </c>
      <c r="B3487" s="127">
        <v>84649</v>
      </c>
      <c r="C3487" s="128" t="s">
        <v>4266</v>
      </c>
      <c r="D3487" s="127" t="s">
        <v>553</v>
      </c>
      <c r="E3487" s="127" t="s">
        <v>492</v>
      </c>
      <c r="F3487" s="129">
        <v>7.71</v>
      </c>
      <c r="G3487" s="129">
        <v>7.13</v>
      </c>
      <c r="H3487" s="127" t="s">
        <v>493</v>
      </c>
      <c r="I3487" s="130">
        <v>41974</v>
      </c>
    </row>
    <row r="3488" spans="1:9" hidden="1">
      <c r="A3488" s="111" t="e">
        <f>COUNTIF(#REF!,'CPU (2)'!B3488)</f>
        <v>#REF!</v>
      </c>
      <c r="B3488" s="131">
        <v>84651</v>
      </c>
      <c r="C3488" s="132" t="s">
        <v>4267</v>
      </c>
      <c r="D3488" s="131" t="s">
        <v>553</v>
      </c>
      <c r="E3488" s="131" t="s">
        <v>492</v>
      </c>
      <c r="F3488" s="133">
        <v>8.1</v>
      </c>
      <c r="G3488" s="133">
        <v>7.44</v>
      </c>
      <c r="H3488" s="131" t="s">
        <v>493</v>
      </c>
      <c r="I3488" s="134">
        <v>41974</v>
      </c>
    </row>
    <row r="3489" spans="1:9" ht="26.4" hidden="1">
      <c r="A3489" s="111" t="e">
        <f>COUNTIF(#REF!,'CPU (2)'!B3489)</f>
        <v>#REF!</v>
      </c>
      <c r="B3489" s="127">
        <v>84662</v>
      </c>
      <c r="C3489" s="128" t="s">
        <v>4268</v>
      </c>
      <c r="D3489" s="127" t="s">
        <v>553</v>
      </c>
      <c r="E3489" s="127" t="s">
        <v>492</v>
      </c>
      <c r="F3489" s="129">
        <v>19.079999999999998</v>
      </c>
      <c r="G3489" s="129">
        <v>17.75</v>
      </c>
      <c r="H3489" s="127" t="s">
        <v>493</v>
      </c>
      <c r="I3489" s="130">
        <v>41974</v>
      </c>
    </row>
    <row r="3490" spans="1:9" hidden="1">
      <c r="A3490" s="111" t="e">
        <f>COUNTIF(#REF!,'CPU (2)'!B3490)</f>
        <v>#REF!</v>
      </c>
      <c r="B3490" s="131" t="s">
        <v>4269</v>
      </c>
      <c r="C3490" s="132" t="s">
        <v>4270</v>
      </c>
      <c r="D3490" s="131" t="s">
        <v>553</v>
      </c>
      <c r="E3490" s="131" t="s">
        <v>492</v>
      </c>
      <c r="F3490" s="133">
        <v>23.98</v>
      </c>
      <c r="G3490" s="133">
        <v>22.38</v>
      </c>
      <c r="H3490" s="131" t="s">
        <v>493</v>
      </c>
      <c r="I3490" s="134">
        <v>41974</v>
      </c>
    </row>
    <row r="3491" spans="1:9" ht="26.4" hidden="1">
      <c r="A3491" s="111" t="e">
        <f>COUNTIF(#REF!,'CPU (2)'!B3491)</f>
        <v>#REF!</v>
      </c>
      <c r="B3491" s="127">
        <v>84661</v>
      </c>
      <c r="C3491" s="128" t="s">
        <v>4271</v>
      </c>
      <c r="D3491" s="127" t="s">
        <v>553</v>
      </c>
      <c r="E3491" s="127" t="s">
        <v>492</v>
      </c>
      <c r="F3491" s="129">
        <v>12.11</v>
      </c>
      <c r="G3491" s="129">
        <v>11.31</v>
      </c>
      <c r="H3491" s="127" t="s">
        <v>493</v>
      </c>
      <c r="I3491" s="130">
        <v>41974</v>
      </c>
    </row>
    <row r="3492" spans="1:9" ht="26.4" hidden="1">
      <c r="A3492" s="111" t="e">
        <f>COUNTIF(#REF!,'CPU (2)'!B3492)</f>
        <v>#REF!</v>
      </c>
      <c r="B3492" s="131" t="s">
        <v>4272</v>
      </c>
      <c r="C3492" s="132" t="s">
        <v>4273</v>
      </c>
      <c r="D3492" s="131" t="s">
        <v>553</v>
      </c>
      <c r="E3492" s="131" t="s">
        <v>492</v>
      </c>
      <c r="F3492" s="133">
        <v>25.39</v>
      </c>
      <c r="G3492" s="133">
        <v>23.25</v>
      </c>
      <c r="H3492" s="131" t="s">
        <v>493</v>
      </c>
      <c r="I3492" s="134">
        <v>41974</v>
      </c>
    </row>
    <row r="3493" spans="1:9" hidden="1">
      <c r="A3493" s="111" t="e">
        <f>COUNTIF(#REF!,'CPU (2)'!B3493)</f>
        <v>#REF!</v>
      </c>
      <c r="B3493" s="127">
        <v>79466</v>
      </c>
      <c r="C3493" s="128" t="s">
        <v>4274</v>
      </c>
      <c r="D3493" s="127" t="s">
        <v>553</v>
      </c>
      <c r="E3493" s="127" t="s">
        <v>492</v>
      </c>
      <c r="F3493" s="129">
        <v>14.01</v>
      </c>
      <c r="G3493" s="129">
        <v>13.18</v>
      </c>
      <c r="H3493" s="127" t="s">
        <v>493</v>
      </c>
      <c r="I3493" s="130">
        <v>41974</v>
      </c>
    </row>
    <row r="3494" spans="1:9" hidden="1">
      <c r="A3494" s="111" t="e">
        <f>COUNTIF(#REF!,'CPU (2)'!B3494)</f>
        <v>#REF!</v>
      </c>
      <c r="B3494" s="131">
        <v>72942</v>
      </c>
      <c r="C3494" s="132" t="s">
        <v>4275</v>
      </c>
      <c r="D3494" s="131" t="s">
        <v>251</v>
      </c>
      <c r="E3494" s="131" t="s">
        <v>492</v>
      </c>
      <c r="F3494" s="133">
        <v>1.21</v>
      </c>
      <c r="G3494" s="133">
        <v>1.19</v>
      </c>
      <c r="H3494" s="131" t="s">
        <v>493</v>
      </c>
      <c r="I3494" s="134">
        <v>41974</v>
      </c>
    </row>
    <row r="3495" spans="1:9" hidden="1">
      <c r="A3495" s="111" t="e">
        <f>COUNTIF(#REF!,'CPU (2)'!B3495)</f>
        <v>#REF!</v>
      </c>
      <c r="B3495" s="127">
        <v>72943</v>
      </c>
      <c r="C3495" s="128" t="s">
        <v>4276</v>
      </c>
      <c r="D3495" s="127" t="s">
        <v>251</v>
      </c>
      <c r="E3495" s="127" t="s">
        <v>492</v>
      </c>
      <c r="F3495" s="129">
        <v>1.29</v>
      </c>
      <c r="G3495" s="129">
        <v>1.27</v>
      </c>
      <c r="H3495" s="127" t="s">
        <v>493</v>
      </c>
      <c r="I3495" s="130">
        <v>41974</v>
      </c>
    </row>
    <row r="3496" spans="1:9" hidden="1">
      <c r="A3496" s="111" t="e">
        <f>COUNTIF(#REF!,'CPU (2)'!B3496)</f>
        <v>#REF!</v>
      </c>
      <c r="B3496" s="131">
        <v>84671</v>
      </c>
      <c r="C3496" s="132" t="s">
        <v>4277</v>
      </c>
      <c r="D3496" s="131" t="s">
        <v>553</v>
      </c>
      <c r="E3496" s="131" t="s">
        <v>492</v>
      </c>
      <c r="F3496" s="133">
        <v>7.66</v>
      </c>
      <c r="G3496" s="133">
        <v>6.97</v>
      </c>
      <c r="H3496" s="131" t="s">
        <v>493</v>
      </c>
      <c r="I3496" s="134">
        <v>41974</v>
      </c>
    </row>
    <row r="3497" spans="1:9" ht="26.4" hidden="1">
      <c r="A3497" s="111" t="e">
        <f>COUNTIF(#REF!,'CPU (2)'!B3497)</f>
        <v>#REF!</v>
      </c>
      <c r="B3497" s="127" t="s">
        <v>4278</v>
      </c>
      <c r="C3497" s="128" t="s">
        <v>4279</v>
      </c>
      <c r="D3497" s="127" t="s">
        <v>553</v>
      </c>
      <c r="E3497" s="127" t="s">
        <v>492</v>
      </c>
      <c r="F3497" s="129">
        <v>8.94</v>
      </c>
      <c r="G3497" s="129">
        <v>8.52</v>
      </c>
      <c r="H3497" s="127" t="s">
        <v>493</v>
      </c>
      <c r="I3497" s="130">
        <v>41974</v>
      </c>
    </row>
    <row r="3498" spans="1:9" hidden="1">
      <c r="A3498" s="111" t="e">
        <f>COUNTIF(#REF!,'CPU (2)'!B3498)</f>
        <v>#REF!</v>
      </c>
      <c r="B3498" s="131">
        <v>73446</v>
      </c>
      <c r="C3498" s="132" t="s">
        <v>4280</v>
      </c>
      <c r="D3498" s="131" t="s">
        <v>553</v>
      </c>
      <c r="E3498" s="131" t="s">
        <v>492</v>
      </c>
      <c r="F3498" s="133">
        <v>14.35</v>
      </c>
      <c r="G3498" s="133">
        <v>13.2</v>
      </c>
      <c r="H3498" s="131" t="s">
        <v>493</v>
      </c>
      <c r="I3498" s="134">
        <v>41974</v>
      </c>
    </row>
    <row r="3499" spans="1:9" hidden="1">
      <c r="A3499" s="111" t="e">
        <f>COUNTIF(#REF!,'CPU (2)'!B3499)</f>
        <v>#REF!</v>
      </c>
      <c r="B3499" s="127">
        <v>6082</v>
      </c>
      <c r="C3499" s="128" t="s">
        <v>4281</v>
      </c>
      <c r="D3499" s="127" t="s">
        <v>553</v>
      </c>
      <c r="E3499" s="127" t="s">
        <v>492</v>
      </c>
      <c r="F3499" s="129">
        <v>12.25</v>
      </c>
      <c r="G3499" s="129">
        <v>11.29</v>
      </c>
      <c r="H3499" s="127" t="s">
        <v>493</v>
      </c>
      <c r="I3499" s="130">
        <v>41974</v>
      </c>
    </row>
    <row r="3500" spans="1:9" hidden="1">
      <c r="A3500" s="111" t="e">
        <f>COUNTIF(#REF!,'CPU (2)'!B3500)</f>
        <v>#REF!</v>
      </c>
      <c r="B3500" s="131">
        <v>84647</v>
      </c>
      <c r="C3500" s="132" t="s">
        <v>4282</v>
      </c>
      <c r="D3500" s="131" t="s">
        <v>553</v>
      </c>
      <c r="E3500" s="131" t="s">
        <v>492</v>
      </c>
      <c r="F3500" s="133">
        <v>102.86</v>
      </c>
      <c r="G3500" s="133">
        <v>97.8</v>
      </c>
      <c r="H3500" s="131" t="s">
        <v>493</v>
      </c>
      <c r="I3500" s="134">
        <v>41974</v>
      </c>
    </row>
    <row r="3501" spans="1:9" hidden="1">
      <c r="A3501" s="111" t="e">
        <f>COUNTIF(#REF!,'CPU (2)'!B3501)</f>
        <v>#REF!</v>
      </c>
      <c r="B3501" s="127">
        <v>79460</v>
      </c>
      <c r="C3501" s="128" t="s">
        <v>4283</v>
      </c>
      <c r="D3501" s="127" t="s">
        <v>553</v>
      </c>
      <c r="E3501" s="127" t="s">
        <v>492</v>
      </c>
      <c r="F3501" s="129">
        <v>32.520000000000003</v>
      </c>
      <c r="G3501" s="129">
        <v>31.51</v>
      </c>
      <c r="H3501" s="127" t="s">
        <v>493</v>
      </c>
      <c r="I3501" s="130">
        <v>41974</v>
      </c>
    </row>
    <row r="3502" spans="1:9" hidden="1">
      <c r="A3502" s="111" t="e">
        <f>COUNTIF(#REF!,'CPU (2)'!B3502)</f>
        <v>#REF!</v>
      </c>
      <c r="B3502" s="131" t="s">
        <v>4284</v>
      </c>
      <c r="C3502" s="132" t="s">
        <v>4285</v>
      </c>
      <c r="D3502" s="131" t="s">
        <v>553</v>
      </c>
      <c r="E3502" s="131" t="s">
        <v>492</v>
      </c>
      <c r="F3502" s="133">
        <v>45.6</v>
      </c>
      <c r="G3502" s="133">
        <v>44.37</v>
      </c>
      <c r="H3502" s="131" t="s">
        <v>493</v>
      </c>
      <c r="I3502" s="134">
        <v>41974</v>
      </c>
    </row>
    <row r="3503" spans="1:9" hidden="1">
      <c r="A3503" s="111" t="e">
        <f>COUNTIF(#REF!,'CPU (2)'!B3503)</f>
        <v>#REF!</v>
      </c>
      <c r="B3503" s="127" t="s">
        <v>4286</v>
      </c>
      <c r="C3503" s="128" t="s">
        <v>4287</v>
      </c>
      <c r="D3503" s="127" t="s">
        <v>553</v>
      </c>
      <c r="E3503" s="127" t="s">
        <v>492</v>
      </c>
      <c r="F3503" s="129">
        <v>12.24</v>
      </c>
      <c r="G3503" s="129">
        <v>11.39</v>
      </c>
      <c r="H3503" s="127" t="s">
        <v>493</v>
      </c>
      <c r="I3503" s="130">
        <v>41974</v>
      </c>
    </row>
    <row r="3504" spans="1:9" ht="26.4" hidden="1">
      <c r="A3504" s="111" t="e">
        <f>COUNTIF(#REF!,'CPU (2)'!B3504)</f>
        <v>#REF!</v>
      </c>
      <c r="B3504" s="131" t="s">
        <v>4288</v>
      </c>
      <c r="C3504" s="132" t="s">
        <v>4289</v>
      </c>
      <c r="D3504" s="131" t="s">
        <v>553</v>
      </c>
      <c r="E3504" s="131" t="s">
        <v>492</v>
      </c>
      <c r="F3504" s="133">
        <v>17.62</v>
      </c>
      <c r="G3504" s="133">
        <v>16.600000000000001</v>
      </c>
      <c r="H3504" s="131" t="s">
        <v>493</v>
      </c>
      <c r="I3504" s="134">
        <v>41974</v>
      </c>
    </row>
    <row r="3505" spans="1:11" hidden="1">
      <c r="A3505" s="111" t="e">
        <f>COUNTIF(#REF!,'CPU (2)'!B3505)</f>
        <v>#REF!</v>
      </c>
      <c r="B3505" s="127" t="s">
        <v>4290</v>
      </c>
      <c r="C3505" s="128" t="s">
        <v>4291</v>
      </c>
      <c r="D3505" s="127" t="s">
        <v>553</v>
      </c>
      <c r="E3505" s="127" t="s">
        <v>492</v>
      </c>
      <c r="F3505" s="129">
        <v>18.87</v>
      </c>
      <c r="G3505" s="129">
        <v>17.54</v>
      </c>
      <c r="H3505" s="127" t="s">
        <v>493</v>
      </c>
      <c r="I3505" s="130">
        <v>41974</v>
      </c>
    </row>
    <row r="3506" spans="1:11" hidden="1">
      <c r="A3506" s="111" t="e">
        <f>COUNTIF(#REF!,'CPU (2)'!B3506)</f>
        <v>#REF!</v>
      </c>
      <c r="B3506" s="131" t="s">
        <v>4292</v>
      </c>
      <c r="C3506" s="132" t="s">
        <v>4293</v>
      </c>
      <c r="D3506" s="131" t="s">
        <v>553</v>
      </c>
      <c r="E3506" s="131" t="s">
        <v>492</v>
      </c>
      <c r="F3506" s="133">
        <v>18.7</v>
      </c>
      <c r="G3506" s="133">
        <v>17.36</v>
      </c>
      <c r="H3506" s="131" t="s">
        <v>493</v>
      </c>
      <c r="I3506" s="134">
        <v>41974</v>
      </c>
    </row>
    <row r="3507" spans="1:11" ht="26.4" hidden="1">
      <c r="A3507" s="111" t="e">
        <f>COUNTIF(#REF!,'CPU (2)'!B3507)</f>
        <v>#REF!</v>
      </c>
      <c r="B3507" s="127">
        <v>6067</v>
      </c>
      <c r="C3507" s="128" t="s">
        <v>4294</v>
      </c>
      <c r="D3507" s="127" t="s">
        <v>553</v>
      </c>
      <c r="E3507" s="127" t="s">
        <v>492</v>
      </c>
      <c r="F3507" s="129">
        <v>27.62</v>
      </c>
      <c r="G3507" s="129">
        <v>25.49</v>
      </c>
      <c r="H3507" s="127" t="s">
        <v>493</v>
      </c>
      <c r="I3507" s="130">
        <v>41974</v>
      </c>
    </row>
    <row r="3508" spans="1:11" ht="26.4" hidden="1">
      <c r="A3508" s="111" t="e">
        <f>COUNTIF(#REF!,'CPU (2)'!B3508)</f>
        <v>#REF!</v>
      </c>
      <c r="B3508" s="131" t="s">
        <v>4295</v>
      </c>
      <c r="C3508" s="132" t="s">
        <v>4296</v>
      </c>
      <c r="D3508" s="131" t="s">
        <v>553</v>
      </c>
      <c r="E3508" s="131" t="s">
        <v>492</v>
      </c>
      <c r="F3508" s="133">
        <v>17.440000000000001</v>
      </c>
      <c r="G3508" s="133">
        <v>16.43</v>
      </c>
      <c r="H3508" s="131" t="s">
        <v>493</v>
      </c>
      <c r="I3508" s="134">
        <v>41974</v>
      </c>
    </row>
    <row r="3509" spans="1:11" hidden="1">
      <c r="A3509" s="111" t="e">
        <f>COUNTIF(#REF!,'CPU (2)'!B3509)</f>
        <v>#REF!</v>
      </c>
      <c r="B3509" s="127">
        <v>84659</v>
      </c>
      <c r="C3509" s="128" t="s">
        <v>4297</v>
      </c>
      <c r="D3509" s="127" t="s">
        <v>553</v>
      </c>
      <c r="E3509" s="127" t="s">
        <v>492</v>
      </c>
      <c r="F3509" s="129">
        <v>11.16</v>
      </c>
      <c r="G3509" s="129">
        <v>10.41</v>
      </c>
      <c r="H3509" s="127" t="s">
        <v>493</v>
      </c>
      <c r="I3509" s="130">
        <v>41974</v>
      </c>
    </row>
    <row r="3510" spans="1:11" ht="26.4" hidden="1">
      <c r="A3510" s="111" t="e">
        <f>COUNTIF(#REF!,'CPU (2)'!B3510)</f>
        <v>#REF!</v>
      </c>
      <c r="B3510" s="131" t="s">
        <v>4298</v>
      </c>
      <c r="C3510" s="132" t="s">
        <v>4299</v>
      </c>
      <c r="D3510" s="131" t="s">
        <v>553</v>
      </c>
      <c r="E3510" s="131" t="s">
        <v>492</v>
      </c>
      <c r="F3510" s="133">
        <v>17.690000000000001</v>
      </c>
      <c r="G3510" s="133">
        <v>16.68</v>
      </c>
      <c r="H3510" s="131" t="s">
        <v>493</v>
      </c>
      <c r="I3510" s="134">
        <v>41974</v>
      </c>
    </row>
    <row r="3511" spans="1:11">
      <c r="B3511"/>
      <c r="C3511"/>
      <c r="D3511"/>
      <c r="E3511"/>
      <c r="F3511"/>
      <c r="G3511"/>
      <c r="H3511"/>
      <c r="I3511"/>
    </row>
    <row r="3512" spans="1:11">
      <c r="A3512" s="111" t="e">
        <f>COUNTIF(#REF!,'CPU (2)'!B3512)</f>
        <v>#REF!</v>
      </c>
      <c r="B3512" s="148" t="s">
        <v>555</v>
      </c>
      <c r="C3512" s="149" t="s">
        <v>556</v>
      </c>
      <c r="D3512" s="148" t="s">
        <v>553</v>
      </c>
      <c r="E3512" s="148" t="s">
        <v>492</v>
      </c>
      <c r="F3512" s="150">
        <v>18.95</v>
      </c>
      <c r="G3512" s="150">
        <v>17.61</v>
      </c>
      <c r="H3512" s="148" t="s">
        <v>493</v>
      </c>
      <c r="I3512" s="130">
        <v>41974</v>
      </c>
      <c r="J3512" s="163">
        <f>SUM(J3514:J3518)</f>
        <v>17.611499999999999</v>
      </c>
      <c r="K3512" s="164">
        <f>J3512-G3512</f>
        <v>1.5000000000000568E-3</v>
      </c>
    </row>
    <row r="3513" spans="1:11" ht="26.4">
      <c r="B3513" s="113" t="s">
        <v>268</v>
      </c>
      <c r="C3513" s="113" t="s">
        <v>5</v>
      </c>
      <c r="D3513" s="113" t="s">
        <v>223</v>
      </c>
      <c r="E3513" s="113" t="s">
        <v>266</v>
      </c>
      <c r="F3513" s="113" t="s">
        <v>494</v>
      </c>
      <c r="G3513" s="113" t="s">
        <v>495</v>
      </c>
      <c r="H3513" s="113" t="s">
        <v>496</v>
      </c>
      <c r="I3513" s="113" t="s">
        <v>497</v>
      </c>
      <c r="J3513" s="113" t="s">
        <v>498</v>
      </c>
    </row>
    <row r="3514" spans="1:11">
      <c r="B3514" s="145">
        <v>88310</v>
      </c>
      <c r="C3514" s="196" t="str">
        <f>VLOOKUP(B3514,SERVIÇOS_SINAPI_12_14!$A$2:$H$5049,2,0)</f>
        <v>PINTOR COM ENCARGOS COMPLEMENTARES</v>
      </c>
      <c r="D3514" s="138" t="s">
        <v>246</v>
      </c>
      <c r="E3514" s="189" t="str">
        <f>VLOOKUP(B3514,SERVIÇOS_SINAPI_12_14!$A$2:$H$5049,4,0)</f>
        <v>H</v>
      </c>
      <c r="F3514" s="184">
        <v>15.32</v>
      </c>
      <c r="G3514" s="194">
        <f>VLOOKUP(B3514,SERVIÇOS_SINAPI_12_14!$A$2:$H$5049,6,0)</f>
        <v>13.77</v>
      </c>
      <c r="H3514" s="189">
        <v>0.5</v>
      </c>
      <c r="I3514" s="184">
        <v>7.66</v>
      </c>
      <c r="J3514" s="194">
        <f t="shared" ref="J3514:J3515" si="67">H3514*G3514</f>
        <v>6.8849999999999998</v>
      </c>
    </row>
    <row r="3515" spans="1:11">
      <c r="B3515" s="145">
        <v>88316</v>
      </c>
      <c r="C3515" s="196" t="str">
        <f>VLOOKUP(B3515,SERVIÇOS_SINAPI_12_14!$A$2:$H$5049,2,0)</f>
        <v>SERVENTE COM ENCARGOS COMPLEMENTARES</v>
      </c>
      <c r="D3515" s="138" t="s">
        <v>246</v>
      </c>
      <c r="E3515" s="189" t="str">
        <f>VLOOKUP(B3515,SERVIÇOS_SINAPI_12_14!$A$2:$H$5049,4,0)</f>
        <v>H</v>
      </c>
      <c r="F3515" s="184">
        <v>12.14</v>
      </c>
      <c r="G3515" s="194">
        <f>VLOOKUP(B3515,SERVIÇOS_SINAPI_12_14!$A$2:$H$5049,6,0)</f>
        <v>11.02</v>
      </c>
      <c r="H3515" s="189">
        <v>0.5</v>
      </c>
      <c r="I3515" s="184">
        <v>6.07</v>
      </c>
      <c r="J3515" s="194">
        <f t="shared" si="67"/>
        <v>5.51</v>
      </c>
    </row>
    <row r="3516" spans="1:11">
      <c r="B3516" s="145">
        <v>3768</v>
      </c>
      <c r="C3516" s="158" t="str">
        <f>VLOOKUP(B3516,INSUMOS_SINAPI_12_14!$A$2:$H$5049,2,0)</f>
        <v>LIXA P/ FERRO</v>
      </c>
      <c r="D3516" s="140" t="s">
        <v>235</v>
      </c>
      <c r="E3516" s="160" t="str">
        <f>VLOOKUP(B3516,INSUMOS_SINAPI_12_14!$A$2:$H$5049,4,0)</f>
        <v>UN</v>
      </c>
      <c r="F3516" s="115">
        <v>2.36</v>
      </c>
      <c r="G3516" s="180">
        <f>VLOOKUP(B3516,INSUMOS_SINAPI_12_14!$A$2:$H$5049,6,0)</f>
        <v>2.36</v>
      </c>
      <c r="H3516" s="113">
        <v>0.6</v>
      </c>
      <c r="I3516" s="115">
        <v>1.42</v>
      </c>
      <c r="J3516" s="180">
        <f t="shared" ref="J3516:J3518" si="68">H3516*G3516</f>
        <v>1.4159999999999999</v>
      </c>
    </row>
    <row r="3517" spans="1:11">
      <c r="B3517" s="145">
        <v>5318</v>
      </c>
      <c r="C3517" s="158" t="str">
        <f>VLOOKUP(B3517,INSUMOS_SINAPI_12_14!$A$2:$H$5049,2,0)</f>
        <v>SOLVENTE DILUENTE A BASE DE AGUARRAS</v>
      </c>
      <c r="D3517" s="140" t="s">
        <v>235</v>
      </c>
      <c r="E3517" s="160" t="str">
        <f>VLOOKUP(B3517,INSUMOS_SINAPI_12_14!$A$2:$H$5049,4,0)</f>
        <v>L</v>
      </c>
      <c r="F3517" s="115">
        <v>8.99</v>
      </c>
      <c r="G3517" s="180">
        <f>VLOOKUP(B3517,INSUMOS_SINAPI_12_14!$A$2:$H$5049,6,0)</f>
        <v>8.99</v>
      </c>
      <c r="H3517" s="113">
        <v>7.0000000000000007E-2</v>
      </c>
      <c r="I3517" s="115">
        <v>0.63</v>
      </c>
      <c r="J3517" s="180">
        <f t="shared" si="68"/>
        <v>0.62930000000000008</v>
      </c>
    </row>
    <row r="3518" spans="1:11">
      <c r="B3518" s="145">
        <v>7288</v>
      </c>
      <c r="C3518" s="158" t="str">
        <f>VLOOKUP(B3518,INSUMOS_SINAPI_12_14!$A$2:$H$5049,2,0)</f>
        <v>TINTA ESMALTE SINTETICO FOSCO</v>
      </c>
      <c r="D3518" s="140" t="s">
        <v>235</v>
      </c>
      <c r="E3518" s="160" t="str">
        <f>VLOOKUP(B3518,INSUMOS_SINAPI_12_14!$A$2:$H$5049,4,0)</f>
        <v>L</v>
      </c>
      <c r="F3518" s="115">
        <v>19.82</v>
      </c>
      <c r="G3518" s="180">
        <f>VLOOKUP(B3518,INSUMOS_SINAPI_12_14!$A$2:$H$5049,6,0)</f>
        <v>19.82</v>
      </c>
      <c r="H3518" s="113">
        <v>0.16</v>
      </c>
      <c r="I3518" s="115">
        <v>3.17</v>
      </c>
      <c r="J3518" s="180">
        <f t="shared" si="68"/>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11" t="e">
        <f>COUNTIF(#REF!,'CPU (2)'!B3528)</f>
        <v>#REF!</v>
      </c>
      <c r="B3528" t="s">
        <v>4300</v>
      </c>
      <c r="C3528" t="s">
        <v>4301</v>
      </c>
      <c r="D3528" t="s">
        <v>553</v>
      </c>
      <c r="E3528" t="s">
        <v>492</v>
      </c>
      <c r="F3528">
        <v>12.65</v>
      </c>
      <c r="G3528">
        <v>12.2</v>
      </c>
      <c r="H3528" t="s">
        <v>493</v>
      </c>
      <c r="I3528">
        <v>41974</v>
      </c>
    </row>
    <row r="3529" spans="1:9" hidden="1">
      <c r="A3529" s="111" t="e">
        <f>COUNTIF(#REF!,'CPU (2)'!B3529)</f>
        <v>#REF!</v>
      </c>
      <c r="B3529" t="s">
        <v>4302</v>
      </c>
      <c r="C3529" t="s">
        <v>4303</v>
      </c>
      <c r="D3529" t="s">
        <v>251</v>
      </c>
      <c r="E3529" t="s">
        <v>492</v>
      </c>
      <c r="F3529">
        <v>4</v>
      </c>
      <c r="G3529">
        <v>3.66</v>
      </c>
      <c r="H3529" t="s">
        <v>493</v>
      </c>
      <c r="I3529">
        <v>41974</v>
      </c>
    </row>
    <row r="3530" spans="1:9" hidden="1">
      <c r="A3530" s="111" t="e">
        <f>COUNTIF(#REF!,'CPU (2)'!B3530)</f>
        <v>#REF!</v>
      </c>
      <c r="B3530" t="s">
        <v>4304</v>
      </c>
      <c r="C3530" t="s">
        <v>4305</v>
      </c>
      <c r="D3530" t="s">
        <v>553</v>
      </c>
      <c r="E3530" t="s">
        <v>492</v>
      </c>
      <c r="F3530">
        <v>14.27</v>
      </c>
      <c r="G3530">
        <v>13.47</v>
      </c>
      <c r="H3530" t="s">
        <v>493</v>
      </c>
      <c r="I3530">
        <v>41974</v>
      </c>
    </row>
    <row r="3531" spans="1:9" hidden="1">
      <c r="A3531" s="111" t="e">
        <f>COUNTIF(#REF!,'CPU (2)'!B3531)</f>
        <v>#REF!</v>
      </c>
      <c r="B3531">
        <v>84664</v>
      </c>
      <c r="C3531" t="s">
        <v>4306</v>
      </c>
      <c r="D3531" t="s">
        <v>553</v>
      </c>
      <c r="E3531" t="s">
        <v>492</v>
      </c>
      <c r="F3531">
        <v>3.06</v>
      </c>
      <c r="G3531">
        <v>2.83</v>
      </c>
      <c r="H3531" t="s">
        <v>493</v>
      </c>
      <c r="I3531">
        <v>41974</v>
      </c>
    </row>
    <row r="3532" spans="1:9" hidden="1">
      <c r="A3532" s="111" t="e">
        <f>COUNTIF(#REF!,'CPU (2)'!B3532)</f>
        <v>#REF!</v>
      </c>
      <c r="B3532">
        <v>84679</v>
      </c>
      <c r="C3532" t="s">
        <v>4307</v>
      </c>
      <c r="D3532" t="s">
        <v>553</v>
      </c>
      <c r="E3532" t="s">
        <v>492</v>
      </c>
      <c r="F3532">
        <v>15.88</v>
      </c>
      <c r="G3532">
        <v>14.86</v>
      </c>
      <c r="H3532" t="s">
        <v>493</v>
      </c>
      <c r="I3532">
        <v>41974</v>
      </c>
    </row>
    <row r="3533" spans="1:9" hidden="1">
      <c r="A3533" s="111" t="e">
        <f>COUNTIF(#REF!,'CPU (2)'!B3533)</f>
        <v>#REF!</v>
      </c>
      <c r="B3533">
        <v>75889</v>
      </c>
      <c r="C3533" t="s">
        <v>4308</v>
      </c>
      <c r="D3533" t="s">
        <v>553</v>
      </c>
      <c r="E3533" t="s">
        <v>492</v>
      </c>
      <c r="F3533">
        <v>13.66</v>
      </c>
      <c r="G3533">
        <v>12.85</v>
      </c>
      <c r="H3533" t="s">
        <v>493</v>
      </c>
      <c r="I3533">
        <v>41974</v>
      </c>
    </row>
    <row r="3534" spans="1:9" hidden="1">
      <c r="A3534" s="111" t="e">
        <f>COUNTIF(#REF!,'CPU (2)'!B3534)</f>
        <v>#REF!</v>
      </c>
      <c r="B3534" t="s">
        <v>4309</v>
      </c>
      <c r="C3534" t="s">
        <v>4310</v>
      </c>
      <c r="D3534" t="s">
        <v>553</v>
      </c>
      <c r="E3534" t="s">
        <v>6</v>
      </c>
      <c r="F3534">
        <v>15.34</v>
      </c>
      <c r="G3534">
        <v>14.54</v>
      </c>
      <c r="H3534" t="s">
        <v>493</v>
      </c>
      <c r="I3534">
        <v>41974</v>
      </c>
    </row>
    <row r="3535" spans="1:9" hidden="1">
      <c r="A3535" s="111" t="e">
        <f>COUNTIF(#REF!,'CPU (2)'!B3535)</f>
        <v>#REF!</v>
      </c>
      <c r="B3535">
        <v>73415</v>
      </c>
      <c r="C3535" t="s">
        <v>4311</v>
      </c>
      <c r="D3535" t="s">
        <v>246</v>
      </c>
      <c r="E3535" t="s">
        <v>492</v>
      </c>
      <c r="F3535">
        <v>13.05</v>
      </c>
      <c r="G3535">
        <v>12.1</v>
      </c>
      <c r="H3535" t="s">
        <v>493</v>
      </c>
      <c r="I3535">
        <v>41974</v>
      </c>
    </row>
    <row r="3536" spans="1:9" hidden="1">
      <c r="A3536" s="111" t="e">
        <f>COUNTIF(#REF!,'CPU (2)'!B3536)</f>
        <v>#REF!</v>
      </c>
      <c r="B3536">
        <v>6081</v>
      </c>
      <c r="C3536" t="s">
        <v>4312</v>
      </c>
      <c r="D3536" t="s">
        <v>553</v>
      </c>
      <c r="E3536" t="s">
        <v>492</v>
      </c>
      <c r="F3536">
        <v>15.38</v>
      </c>
      <c r="G3536">
        <v>14.42</v>
      </c>
      <c r="H3536" t="s">
        <v>493</v>
      </c>
      <c r="I3536">
        <v>41974</v>
      </c>
    </row>
    <row r="3537" spans="1:11" hidden="1">
      <c r="A3537" s="111" t="e">
        <f>COUNTIF(#REF!,'CPU (2)'!B3537)</f>
        <v>#REF!</v>
      </c>
      <c r="B3537">
        <v>73715</v>
      </c>
      <c r="C3537" t="s">
        <v>4313</v>
      </c>
      <c r="D3537" t="s">
        <v>553</v>
      </c>
      <c r="E3537" t="s">
        <v>492</v>
      </c>
      <c r="F3537">
        <v>50.21</v>
      </c>
      <c r="G3537">
        <v>45.33</v>
      </c>
      <c r="H3537" t="s">
        <v>493</v>
      </c>
      <c r="I3537">
        <v>41974</v>
      </c>
    </row>
    <row r="3538" spans="1:11">
      <c r="B3538"/>
      <c r="C3538"/>
      <c r="D3538"/>
      <c r="E3538"/>
      <c r="F3538"/>
      <c r="G3538"/>
      <c r="H3538"/>
      <c r="I3538"/>
    </row>
    <row r="3539" spans="1:11" ht="26.4">
      <c r="A3539" s="111" t="e">
        <f>COUNTIF(#REF!,'CPU (2)'!B3539)</f>
        <v>#REF!</v>
      </c>
      <c r="B3539" s="148">
        <v>73465</v>
      </c>
      <c r="C3539" s="149" t="s">
        <v>574</v>
      </c>
      <c r="D3539" s="148" t="s">
        <v>502</v>
      </c>
      <c r="E3539" s="148" t="s">
        <v>492</v>
      </c>
      <c r="F3539" s="150">
        <v>27.19</v>
      </c>
      <c r="G3539" s="150">
        <v>25.04</v>
      </c>
      <c r="H3539" s="148" t="s">
        <v>493</v>
      </c>
      <c r="I3539" s="151">
        <v>41974</v>
      </c>
      <c r="J3539" s="163">
        <f>SUM(J3541:J3547)</f>
        <v>25.037735000000001</v>
      </c>
      <c r="K3539" s="164">
        <f>J3539-G3539</f>
        <v>-2.264999999997741E-3</v>
      </c>
    </row>
    <row r="3540" spans="1:11" s="111" customFormat="1" ht="26.4">
      <c r="B3540" s="113" t="s">
        <v>268</v>
      </c>
      <c r="C3540" s="113" t="s">
        <v>5</v>
      </c>
      <c r="D3540" s="113" t="s">
        <v>223</v>
      </c>
      <c r="E3540" s="113" t="s">
        <v>266</v>
      </c>
      <c r="F3540" s="113" t="s">
        <v>494</v>
      </c>
      <c r="G3540" s="113" t="s">
        <v>495</v>
      </c>
      <c r="H3540" s="113" t="s">
        <v>496</v>
      </c>
      <c r="I3540" s="113" t="s">
        <v>497</v>
      </c>
      <c r="J3540" s="113" t="s">
        <v>498</v>
      </c>
    </row>
    <row r="3541" spans="1:11">
      <c r="B3541" s="145">
        <v>88297</v>
      </c>
      <c r="C3541" s="196" t="str">
        <f>VLOOKUP(B3541,SERVIÇOS_SINAPI_12_14!$A$2:$H$5049,2,0)</f>
        <v>OPERADOR DE MÁQUINAS E EQUIPAMENTOS COM ENCARGOS COMPLEMENTARES</v>
      </c>
      <c r="D3541" s="189" t="s">
        <v>246</v>
      </c>
      <c r="E3541" s="189" t="str">
        <f>VLOOKUP(B3541,SERVIÇOS_SINAPI_12_14!$A$2:$H$5049,4,0)</f>
        <v>H</v>
      </c>
      <c r="F3541" s="194">
        <v>15.63</v>
      </c>
      <c r="G3541" s="194">
        <f>VLOOKUP(B3541,SERVIÇOS_SINAPI_12_14!$A$2:$H$5049,6,0)</f>
        <v>13.98</v>
      </c>
      <c r="H3541" s="189">
        <v>9.75E-3</v>
      </c>
      <c r="I3541" s="194">
        <v>0.15</v>
      </c>
      <c r="J3541" s="194">
        <f t="shared" ref="J3541:J3547" si="69">H3541*G3541</f>
        <v>0.13630500000000001</v>
      </c>
    </row>
    <row r="3542" spans="1:11">
      <c r="B3542" s="145">
        <v>88309</v>
      </c>
      <c r="C3542" s="196" t="str">
        <f>VLOOKUP(B3542,SERVIÇOS_SINAPI_12_14!$A$2:$H$5049,2,0)</f>
        <v>PEDREIRO COM ENCARGOS COMPLEMENTARES</v>
      </c>
      <c r="D3542" s="189" t="s">
        <v>246</v>
      </c>
      <c r="E3542" s="189" t="str">
        <f>VLOOKUP(B3542,SERVIÇOS_SINAPI_12_14!$A$2:$H$5049,4,0)</f>
        <v>H</v>
      </c>
      <c r="F3542" s="194">
        <v>15.32</v>
      </c>
      <c r="G3542" s="194">
        <f>VLOOKUP(B3542,SERVIÇOS_SINAPI_12_14!$A$2:$H$5049,6,0)</f>
        <v>13.77</v>
      </c>
      <c r="H3542" s="189">
        <v>0.8</v>
      </c>
      <c r="I3542" s="194">
        <v>12.26</v>
      </c>
      <c r="J3542" s="194">
        <f t="shared" si="69"/>
        <v>11.016</v>
      </c>
    </row>
    <row r="3543" spans="1:11">
      <c r="B3543" s="145">
        <v>88316</v>
      </c>
      <c r="C3543" s="196" t="str">
        <f>VLOOKUP(B3543,SERVIÇOS_SINAPI_12_14!$A$2:$H$5049,2,0)</f>
        <v>SERVENTE COM ENCARGOS COMPLEMENTARES</v>
      </c>
      <c r="D3543" s="189" t="s">
        <v>246</v>
      </c>
      <c r="E3543" s="189" t="str">
        <f>VLOOKUP(B3543,SERVIÇOS_SINAPI_12_14!$A$2:$H$5049,4,0)</f>
        <v>H</v>
      </c>
      <c r="F3543" s="194">
        <v>12.14</v>
      </c>
      <c r="G3543" s="194">
        <f>VLOOKUP(B3543,SERVIÇOS_SINAPI_12_14!$A$2:$H$5049,6,0)</f>
        <v>11.02</v>
      </c>
      <c r="H3543" s="189">
        <v>0.80300000000000005</v>
      </c>
      <c r="I3543" s="194">
        <v>9.75</v>
      </c>
      <c r="J3543" s="194">
        <f t="shared" si="69"/>
        <v>8.8490599999999997</v>
      </c>
    </row>
    <row r="3544" spans="1:11" ht="39.6">
      <c r="B3544" s="145">
        <v>88830</v>
      </c>
      <c r="C3544" s="196" t="str">
        <f>VLOOKUP(B3544,SERVIÇOS_SINAPI_12_14!$A$2:$H$5049,2,0)</f>
        <v>BETONEIRA CAPACIDADE NOMINAL DE 400 L, CAPACIDADE DE MISTURA 310 L, MOTOR ELÉTRICO TRIFÁSICO POTÊNCIA DE 2 HP, SEM CARREGADOR - CHP DIURNO. AF_10/2014</v>
      </c>
      <c r="D3544" s="189" t="s">
        <v>248</v>
      </c>
      <c r="E3544" s="189" t="str">
        <f>VLOOKUP(B3544,SERVIÇOS_SINAPI_12_14!$A$2:$H$5049,4,0)</f>
        <v>CHP</v>
      </c>
      <c r="F3544" s="194">
        <v>1.1499999999999999</v>
      </c>
      <c r="G3544" s="194">
        <f>VLOOKUP(B3544,SERVIÇOS_SINAPI_12_14!$A$2:$H$5049,6,0)</f>
        <v>1.1399999999999999</v>
      </c>
      <c r="H3544" s="189">
        <v>9.75E-3</v>
      </c>
      <c r="I3544" s="194">
        <v>0.01</v>
      </c>
      <c r="J3544" s="194">
        <f t="shared" si="69"/>
        <v>1.1115E-2</v>
      </c>
    </row>
    <row r="3545" spans="1:11" ht="39.6">
      <c r="B3545" s="145">
        <v>88831</v>
      </c>
      <c r="C3545" s="196" t="str">
        <f>VLOOKUP(B3545,SERVIÇOS_SINAPI_12_14!$A$2:$H$5049,2,0)</f>
        <v>BETONEIRA CAPACIDADE NOMINAL DE 400 L, CAPACIDADE DE MISTURA 310 L, MOTOR ELÉTRICO TRIFÁSICO POTÊNCIA DE 2 HP, SEM CARREGADOR - CHI DIUIRNO. AF_10/2014</v>
      </c>
      <c r="D3545" s="189" t="s">
        <v>248</v>
      </c>
      <c r="E3545" s="189" t="str">
        <f>VLOOKUP(B3545,SERVIÇOS_SINAPI_12_14!$A$2:$H$5049,4,0)</f>
        <v>CHI</v>
      </c>
      <c r="F3545" s="194">
        <v>1.1499999999999999</v>
      </c>
      <c r="G3545" s="194">
        <f>VLOOKUP(B3545,SERVIÇOS_SINAPI_12_14!$A$2:$H$5049,6,0)</f>
        <v>0.26</v>
      </c>
      <c r="H3545" s="189">
        <v>3.0000000000000001E-3</v>
      </c>
      <c r="I3545" s="194">
        <v>0</v>
      </c>
      <c r="J3545" s="194">
        <f t="shared" si="69"/>
        <v>7.8000000000000009E-4</v>
      </c>
    </row>
    <row r="3546" spans="1:11">
      <c r="B3546" s="145">
        <v>367</v>
      </c>
      <c r="C3546" s="183" t="str">
        <f>VLOOKUP(B3546,INSUMOS_SINAPI_12_14!$A$2:$H$5049,2,0)</f>
        <v>AREIA GROSSA - POSTO JAZIDA/FORNECEDOR (SEM FRETE)</v>
      </c>
      <c r="D3546" s="113" t="s">
        <v>235</v>
      </c>
      <c r="E3546" s="121" t="str">
        <f>VLOOKUP(B3546,INSUMOS_SINAPI_12_14!$A$2:$H$5049,4,0)</f>
        <v>M³</v>
      </c>
      <c r="F3546" s="115">
        <v>37.5</v>
      </c>
      <c r="G3546" s="180">
        <f>VLOOKUP(B3546,INSUMOS_SINAPI_12_14!$A$2:$H$5049,6,0)</f>
        <v>37.5</v>
      </c>
      <c r="H3546" s="113">
        <v>1.7250000000000001E-2</v>
      </c>
      <c r="I3546" s="115">
        <v>0.65</v>
      </c>
      <c r="J3546" s="180">
        <f t="shared" si="69"/>
        <v>0.64687500000000009</v>
      </c>
    </row>
    <row r="3547" spans="1:11">
      <c r="B3547" s="145">
        <v>1379</v>
      </c>
      <c r="C3547" s="183" t="str">
        <f>VLOOKUP(B3547,INSUMOS_SINAPI_12_14!$A$2:$H$5049,2,0)</f>
        <v>CIMENTO PORTLAND COMPOSTO CP II-32</v>
      </c>
      <c r="D3547" s="113" t="s">
        <v>235</v>
      </c>
      <c r="E3547" s="121" t="str">
        <f>VLOOKUP(B3547,INSUMOS_SINAPI_12_14!$A$2:$H$5049,4,0)</f>
        <v>KG</v>
      </c>
      <c r="F3547" s="115">
        <v>0.64</v>
      </c>
      <c r="G3547" s="180">
        <f>VLOOKUP(B3547,INSUMOS_SINAPI_12_14!$A$2:$H$5049,6,0)</f>
        <v>0.64</v>
      </c>
      <c r="H3547" s="113">
        <v>6.84</v>
      </c>
      <c r="I3547" s="115">
        <v>4.38</v>
      </c>
      <c r="J3547" s="180">
        <f t="shared" si="69"/>
        <v>4.3776000000000002</v>
      </c>
    </row>
    <row r="3548" spans="1:11">
      <c r="B3548"/>
      <c r="C3548"/>
      <c r="D3548"/>
      <c r="E3548"/>
      <c r="F3548"/>
      <c r="G3548"/>
      <c r="H3548"/>
      <c r="I3548" s="134"/>
    </row>
    <row r="3549" spans="1:11">
      <c r="B3549"/>
      <c r="C3549"/>
      <c r="D3549"/>
      <c r="E3549"/>
      <c r="F3549"/>
      <c r="G3549"/>
      <c r="H3549"/>
      <c r="I3549" s="134"/>
    </row>
    <row r="3550" spans="1:11">
      <c r="B3550"/>
      <c r="C3550"/>
      <c r="D3550"/>
      <c r="E3550"/>
      <c r="F3550"/>
      <c r="G3550"/>
      <c r="H3550"/>
      <c r="I3550" s="134"/>
    </row>
    <row r="3551" spans="1:11" ht="26.4" hidden="1">
      <c r="A3551" s="111" t="e">
        <f>COUNTIF(#REF!,'CPU (2)'!B3551)</f>
        <v>#REF!</v>
      </c>
      <c r="B3551" s="127" t="s">
        <v>4314</v>
      </c>
      <c r="C3551" s="128" t="s">
        <v>4315</v>
      </c>
      <c r="D3551" s="127" t="s">
        <v>502</v>
      </c>
      <c r="E3551" s="127" t="s">
        <v>492</v>
      </c>
      <c r="F3551" s="129">
        <v>37.08</v>
      </c>
      <c r="G3551" s="129">
        <v>34.14</v>
      </c>
      <c r="H3551" s="127" t="s">
        <v>493</v>
      </c>
      <c r="I3551" s="130">
        <v>41974</v>
      </c>
    </row>
    <row r="3552" spans="1:11" ht="26.4" hidden="1">
      <c r="A3552" s="111" t="e">
        <f>COUNTIF(#REF!,'CPU (2)'!B3552)</f>
        <v>#REF!</v>
      </c>
      <c r="B3552" s="131" t="s">
        <v>4316</v>
      </c>
      <c r="C3552" s="132" t="s">
        <v>4317</v>
      </c>
      <c r="D3552" s="131" t="s">
        <v>502</v>
      </c>
      <c r="E3552" s="131" t="s">
        <v>492</v>
      </c>
      <c r="F3552" s="133">
        <v>41.9</v>
      </c>
      <c r="G3552" s="133">
        <v>38.81</v>
      </c>
      <c r="H3552" s="131" t="s">
        <v>493</v>
      </c>
      <c r="I3552" s="134">
        <v>41974</v>
      </c>
    </row>
    <row r="3553" spans="1:9" ht="26.4" hidden="1">
      <c r="A3553" s="111" t="e">
        <f>COUNTIF(#REF!,'CPU (2)'!B3553)</f>
        <v>#REF!</v>
      </c>
      <c r="B3553" s="127" t="s">
        <v>4318</v>
      </c>
      <c r="C3553" s="128" t="s">
        <v>4319</v>
      </c>
      <c r="D3553" s="127" t="s">
        <v>502</v>
      </c>
      <c r="E3553" s="127" t="s">
        <v>492</v>
      </c>
      <c r="F3553" s="129">
        <v>47.31</v>
      </c>
      <c r="G3553" s="129">
        <v>44.2</v>
      </c>
      <c r="H3553" s="127" t="s">
        <v>493</v>
      </c>
      <c r="I3553" s="130">
        <v>41974</v>
      </c>
    </row>
    <row r="3554" spans="1:9" ht="26.4" hidden="1">
      <c r="A3554" s="111" t="e">
        <f>COUNTIF(#REF!,'CPU (2)'!B3554)</f>
        <v>#REF!</v>
      </c>
      <c r="B3554" s="131" t="s">
        <v>4320</v>
      </c>
      <c r="C3554" s="132" t="s">
        <v>4321</v>
      </c>
      <c r="D3554" s="131" t="s">
        <v>502</v>
      </c>
      <c r="E3554" s="131" t="s">
        <v>492</v>
      </c>
      <c r="F3554" s="133">
        <v>21.51</v>
      </c>
      <c r="G3554" s="133">
        <v>31.67</v>
      </c>
      <c r="H3554" s="131" t="s">
        <v>493</v>
      </c>
      <c r="I3554" s="134">
        <v>41974</v>
      </c>
    </row>
    <row r="3555" spans="1:9" ht="26.4" hidden="1">
      <c r="A3555" s="111" t="e">
        <f>COUNTIF(#REF!,'CPU (2)'!B3555)</f>
        <v>#REF!</v>
      </c>
      <c r="B3555" s="127" t="s">
        <v>4322</v>
      </c>
      <c r="C3555" s="128" t="s">
        <v>4323</v>
      </c>
      <c r="D3555" s="127" t="s">
        <v>502</v>
      </c>
      <c r="E3555" s="127" t="s">
        <v>492</v>
      </c>
      <c r="F3555" s="129">
        <v>13.87</v>
      </c>
      <c r="G3555" s="129">
        <v>27.26</v>
      </c>
      <c r="H3555" s="127" t="s">
        <v>493</v>
      </c>
      <c r="I3555" s="130">
        <v>41974</v>
      </c>
    </row>
    <row r="3556" spans="1:9" ht="26.4" hidden="1">
      <c r="A3556" s="111" t="e">
        <f>COUNTIF(#REF!,'CPU (2)'!B3556)</f>
        <v>#REF!</v>
      </c>
      <c r="B3556" s="131">
        <v>84172</v>
      </c>
      <c r="C3556" s="132" t="s">
        <v>4324</v>
      </c>
      <c r="D3556" s="131" t="s">
        <v>502</v>
      </c>
      <c r="E3556" s="131" t="s">
        <v>492</v>
      </c>
      <c r="F3556" s="133">
        <v>36.92</v>
      </c>
      <c r="G3556" s="133">
        <v>34.39</v>
      </c>
      <c r="H3556" s="131" t="s">
        <v>493</v>
      </c>
      <c r="I3556" s="134">
        <v>41974</v>
      </c>
    </row>
    <row r="3557" spans="1:9" ht="26.4" hidden="1">
      <c r="A3557" s="111" t="e">
        <f>COUNTIF(#REF!,'CPU (2)'!B3557)</f>
        <v>#REF!</v>
      </c>
      <c r="B3557" s="127" t="s">
        <v>4325</v>
      </c>
      <c r="C3557" s="128" t="s">
        <v>4326</v>
      </c>
      <c r="D3557" s="127" t="s">
        <v>502</v>
      </c>
      <c r="E3557" s="127" t="s">
        <v>492</v>
      </c>
      <c r="F3557" s="129">
        <v>34.68</v>
      </c>
      <c r="G3557" s="129">
        <v>31.8</v>
      </c>
      <c r="H3557" s="127" t="s">
        <v>493</v>
      </c>
      <c r="I3557" s="130">
        <v>41974</v>
      </c>
    </row>
    <row r="3558" spans="1:9" ht="39.6" hidden="1">
      <c r="A3558" s="111" t="e">
        <f>COUNTIF(#REF!,'CPU (2)'!B3558)</f>
        <v>#REF!</v>
      </c>
      <c r="B3558" s="131" t="s">
        <v>4327</v>
      </c>
      <c r="C3558" s="132" t="s">
        <v>4328</v>
      </c>
      <c r="D3558" s="131" t="s">
        <v>502</v>
      </c>
      <c r="E3558" s="131" t="s">
        <v>492</v>
      </c>
      <c r="F3558" s="133">
        <v>22.58</v>
      </c>
      <c r="G3558" s="133">
        <v>27.83</v>
      </c>
      <c r="H3558" s="131" t="s">
        <v>493</v>
      </c>
      <c r="I3558" s="134">
        <v>41974</v>
      </c>
    </row>
    <row r="3559" spans="1:9" ht="39.6" hidden="1">
      <c r="A3559" s="111" t="e">
        <f>COUNTIF(#REF!,'CPU (2)'!B3559)</f>
        <v>#REF!</v>
      </c>
      <c r="B3559" s="127">
        <v>84174</v>
      </c>
      <c r="C3559" s="128" t="s">
        <v>4329</v>
      </c>
      <c r="D3559" s="127" t="s">
        <v>502</v>
      </c>
      <c r="E3559" s="127" t="s">
        <v>492</v>
      </c>
      <c r="F3559" s="129">
        <v>57.83</v>
      </c>
      <c r="G3559" s="129">
        <v>53.85</v>
      </c>
      <c r="H3559" s="127" t="s">
        <v>493</v>
      </c>
      <c r="I3559" s="130">
        <v>41974</v>
      </c>
    </row>
    <row r="3560" spans="1:9" ht="39.6" hidden="1">
      <c r="A3560" s="111" t="e">
        <f>COUNTIF(#REF!,'CPU (2)'!B3560)</f>
        <v>#REF!</v>
      </c>
      <c r="B3560" s="131" t="s">
        <v>4330</v>
      </c>
      <c r="C3560" s="132" t="s">
        <v>4331</v>
      </c>
      <c r="D3560" s="131" t="s">
        <v>502</v>
      </c>
      <c r="E3560" s="131" t="s">
        <v>492</v>
      </c>
      <c r="F3560" s="133">
        <v>23.77</v>
      </c>
      <c r="G3560" s="133">
        <v>36.380000000000003</v>
      </c>
      <c r="H3560" s="131" t="s">
        <v>493</v>
      </c>
      <c r="I3560" s="134">
        <v>41974</v>
      </c>
    </row>
    <row r="3561" spans="1:9" ht="26.4" hidden="1">
      <c r="A3561" s="111" t="e">
        <f>COUNTIF(#REF!,'CPU (2)'!B3561)</f>
        <v>#REF!</v>
      </c>
      <c r="B3561" s="127" t="s">
        <v>4332</v>
      </c>
      <c r="C3561" s="128" t="s">
        <v>4333</v>
      </c>
      <c r="D3561" s="127" t="s">
        <v>502</v>
      </c>
      <c r="E3561" s="127" t="s">
        <v>492</v>
      </c>
      <c r="F3561" s="129">
        <v>37.08</v>
      </c>
      <c r="G3561" s="129">
        <v>34.14</v>
      </c>
      <c r="H3561" s="127" t="s">
        <v>493</v>
      </c>
      <c r="I3561" s="130">
        <v>41974</v>
      </c>
    </row>
    <row r="3562" spans="1:9" ht="26.4" hidden="1">
      <c r="A3562" s="111" t="e">
        <f>COUNTIF(#REF!,'CPU (2)'!B3562)</f>
        <v>#REF!</v>
      </c>
      <c r="B3562" s="131">
        <v>84173</v>
      </c>
      <c r="C3562" s="132" t="s">
        <v>4334</v>
      </c>
      <c r="D3562" s="131" t="s">
        <v>502</v>
      </c>
      <c r="E3562" s="131" t="s">
        <v>492</v>
      </c>
      <c r="F3562" s="133">
        <v>40.380000000000003</v>
      </c>
      <c r="G3562" s="133">
        <v>37.46</v>
      </c>
      <c r="H3562" s="131" t="s">
        <v>493</v>
      </c>
      <c r="I3562" s="134">
        <v>41974</v>
      </c>
    </row>
    <row r="3563" spans="1:9" ht="26.4" hidden="1">
      <c r="A3563" s="111" t="e">
        <f>COUNTIF(#REF!,'CPU (2)'!B3563)</f>
        <v>#REF!</v>
      </c>
      <c r="B3563" s="127" t="s">
        <v>4335</v>
      </c>
      <c r="C3563" s="128" t="s">
        <v>4336</v>
      </c>
      <c r="D3563" s="127" t="s">
        <v>502</v>
      </c>
      <c r="E3563" s="127" t="s">
        <v>492</v>
      </c>
      <c r="F3563" s="129">
        <v>36.1</v>
      </c>
      <c r="G3563" s="129">
        <v>33.159999999999997</v>
      </c>
      <c r="H3563" s="127" t="s">
        <v>493</v>
      </c>
      <c r="I3563" s="130">
        <v>41974</v>
      </c>
    </row>
    <row r="3564" spans="1:9" ht="26.4" hidden="1">
      <c r="A3564" s="111" t="e">
        <f>COUNTIF(#REF!,'CPU (2)'!B3564)</f>
        <v>#REF!</v>
      </c>
      <c r="B3564" s="131" t="s">
        <v>4337</v>
      </c>
      <c r="C3564" s="132" t="s">
        <v>4338</v>
      </c>
      <c r="D3564" s="131" t="s">
        <v>502</v>
      </c>
      <c r="E3564" s="131" t="s">
        <v>492</v>
      </c>
      <c r="F3564" s="133">
        <v>38.270000000000003</v>
      </c>
      <c r="G3564" s="133">
        <v>35.25</v>
      </c>
      <c r="H3564" s="131" t="s">
        <v>493</v>
      </c>
      <c r="I3564" s="134">
        <v>41974</v>
      </c>
    </row>
    <row r="3565" spans="1:9" ht="26.4" hidden="1">
      <c r="A3565" s="111" t="e">
        <f>COUNTIF(#REF!,'CPU (2)'!B3565)</f>
        <v>#REF!</v>
      </c>
      <c r="B3565" s="127" t="s">
        <v>4339</v>
      </c>
      <c r="C3565" s="128" t="s">
        <v>4340</v>
      </c>
      <c r="D3565" s="127" t="s">
        <v>502</v>
      </c>
      <c r="E3565" s="127" t="s">
        <v>492</v>
      </c>
      <c r="F3565" s="129">
        <v>30.91</v>
      </c>
      <c r="G3565" s="129">
        <v>28.45</v>
      </c>
      <c r="H3565" s="127" t="s">
        <v>493</v>
      </c>
      <c r="I3565" s="130">
        <v>41974</v>
      </c>
    </row>
    <row r="3566" spans="1:9" ht="26.4" hidden="1">
      <c r="A3566" s="111" t="e">
        <f>COUNTIF(#REF!,'CPU (2)'!B3566)</f>
        <v>#REF!</v>
      </c>
      <c r="B3566" s="131" t="s">
        <v>4341</v>
      </c>
      <c r="C3566" s="132" t="s">
        <v>4342</v>
      </c>
      <c r="D3566" s="131" t="s">
        <v>502</v>
      </c>
      <c r="E3566" s="131" t="s">
        <v>492</v>
      </c>
      <c r="F3566" s="133">
        <v>31.99</v>
      </c>
      <c r="G3566" s="133">
        <v>29.44</v>
      </c>
      <c r="H3566" s="131" t="s">
        <v>493</v>
      </c>
      <c r="I3566" s="134">
        <v>41974</v>
      </c>
    </row>
    <row r="3567" spans="1:9" ht="39.6" hidden="1">
      <c r="A3567" s="111" t="e">
        <f>COUNTIF(#REF!,'CPU (2)'!B3567)</f>
        <v>#REF!</v>
      </c>
      <c r="B3567" s="127" t="s">
        <v>4343</v>
      </c>
      <c r="C3567" s="128" t="s">
        <v>4344</v>
      </c>
      <c r="D3567" s="127" t="s">
        <v>502</v>
      </c>
      <c r="E3567" s="127" t="s">
        <v>492</v>
      </c>
      <c r="F3567" s="129">
        <v>36.21</v>
      </c>
      <c r="G3567" s="129">
        <v>33.36</v>
      </c>
      <c r="H3567" s="127" t="s">
        <v>493</v>
      </c>
      <c r="I3567" s="130">
        <v>41974</v>
      </c>
    </row>
    <row r="3568" spans="1:9" ht="39.6" hidden="1">
      <c r="A3568" s="111" t="e">
        <f>COUNTIF(#REF!,'CPU (2)'!B3568)</f>
        <v>#REF!</v>
      </c>
      <c r="B3568" s="131" t="s">
        <v>4345</v>
      </c>
      <c r="C3568" s="132" t="s">
        <v>4346</v>
      </c>
      <c r="D3568" s="131" t="s">
        <v>502</v>
      </c>
      <c r="E3568" s="131" t="s">
        <v>492</v>
      </c>
      <c r="F3568" s="133">
        <v>49.06</v>
      </c>
      <c r="G3568" s="133">
        <v>45.2</v>
      </c>
      <c r="H3568" s="131" t="s">
        <v>493</v>
      </c>
      <c r="I3568" s="134">
        <v>41974</v>
      </c>
    </row>
    <row r="3569" spans="1:9" ht="26.4" hidden="1">
      <c r="A3569" s="111" t="e">
        <f>COUNTIF(#REF!,'CPU (2)'!B3569)</f>
        <v>#REF!</v>
      </c>
      <c r="B3569" s="127" t="s">
        <v>4347</v>
      </c>
      <c r="C3569" s="128" t="s">
        <v>4348</v>
      </c>
      <c r="D3569" s="127" t="s">
        <v>502</v>
      </c>
      <c r="E3569" s="127" t="s">
        <v>492</v>
      </c>
      <c r="F3569" s="129">
        <v>51.45</v>
      </c>
      <c r="G3569" s="129">
        <v>48.38</v>
      </c>
      <c r="H3569" s="127" t="s">
        <v>493</v>
      </c>
      <c r="I3569" s="130">
        <v>41974</v>
      </c>
    </row>
    <row r="3570" spans="1:9" ht="26.4" hidden="1">
      <c r="A3570" s="111" t="e">
        <f>COUNTIF(#REF!,'CPU (2)'!B3570)</f>
        <v>#REF!</v>
      </c>
      <c r="B3570" s="131" t="s">
        <v>4349</v>
      </c>
      <c r="C3570" s="132" t="s">
        <v>4350</v>
      </c>
      <c r="D3570" s="131" t="s">
        <v>502</v>
      </c>
      <c r="E3570" s="131" t="s">
        <v>492</v>
      </c>
      <c r="F3570" s="133">
        <v>46.7</v>
      </c>
      <c r="G3570" s="133">
        <v>42.82</v>
      </c>
      <c r="H3570" s="131" t="s">
        <v>493</v>
      </c>
      <c r="I3570" s="134">
        <v>41974</v>
      </c>
    </row>
    <row r="3571" spans="1:9" ht="39.6" hidden="1">
      <c r="A3571" s="111" t="e">
        <f>COUNTIF(#REF!,'CPU (2)'!B3571)</f>
        <v>#REF!</v>
      </c>
      <c r="B3571" s="127">
        <v>73676</v>
      </c>
      <c r="C3571" s="128" t="s">
        <v>4351</v>
      </c>
      <c r="D3571" s="127" t="s">
        <v>502</v>
      </c>
      <c r="E3571" s="127" t="s">
        <v>492</v>
      </c>
      <c r="F3571" s="129">
        <v>44.63</v>
      </c>
      <c r="G3571" s="129">
        <v>41.61</v>
      </c>
      <c r="H3571" s="127" t="s">
        <v>493</v>
      </c>
      <c r="I3571" s="130">
        <v>41974</v>
      </c>
    </row>
    <row r="3572" spans="1:9" ht="26.4" hidden="1">
      <c r="A3572" s="111" t="e">
        <f>COUNTIF(#REF!,'CPU (2)'!B3572)</f>
        <v>#REF!</v>
      </c>
      <c r="B3572" s="131" t="s">
        <v>4352</v>
      </c>
      <c r="C3572" s="132" t="s">
        <v>4353</v>
      </c>
      <c r="D3572" s="131" t="s">
        <v>502</v>
      </c>
      <c r="E3572" s="131" t="s">
        <v>492</v>
      </c>
      <c r="F3572" s="133">
        <v>35.96</v>
      </c>
      <c r="G3572" s="133">
        <v>33.369999999999997</v>
      </c>
      <c r="H3572" s="131" t="s">
        <v>493</v>
      </c>
      <c r="I3572" s="134">
        <v>41974</v>
      </c>
    </row>
    <row r="3573" spans="1:9" ht="26.4" hidden="1">
      <c r="A3573" s="111" t="e">
        <f>COUNTIF(#REF!,'CPU (2)'!B3573)</f>
        <v>#REF!</v>
      </c>
      <c r="B3573" s="127" t="s">
        <v>4354</v>
      </c>
      <c r="C3573" s="128" t="s">
        <v>4355</v>
      </c>
      <c r="D3573" s="127" t="s">
        <v>502</v>
      </c>
      <c r="E3573" s="127" t="s">
        <v>492</v>
      </c>
      <c r="F3573" s="129">
        <v>41.01</v>
      </c>
      <c r="G3573" s="129">
        <v>38.29</v>
      </c>
      <c r="H3573" s="127" t="s">
        <v>493</v>
      </c>
      <c r="I3573" s="130">
        <v>41974</v>
      </c>
    </row>
    <row r="3574" spans="1:9" hidden="1">
      <c r="A3574" s="111" t="e">
        <f>COUNTIF(#REF!,'CPU (2)'!B3574)</f>
        <v>#REF!</v>
      </c>
      <c r="B3574" s="131">
        <v>84186</v>
      </c>
      <c r="C3574" s="132" t="s">
        <v>4356</v>
      </c>
      <c r="D3574" s="131" t="s">
        <v>502</v>
      </c>
      <c r="E3574" s="131" t="s">
        <v>492</v>
      </c>
      <c r="F3574" s="133">
        <v>88.43</v>
      </c>
      <c r="G3574" s="133">
        <v>87.97</v>
      </c>
      <c r="H3574" s="131" t="s">
        <v>493</v>
      </c>
      <c r="I3574" s="134">
        <v>41974</v>
      </c>
    </row>
    <row r="3575" spans="1:9" ht="26.4" hidden="1">
      <c r="A3575" s="111" t="e">
        <f>COUNTIF(#REF!,'CPU (2)'!B3575)</f>
        <v>#REF!</v>
      </c>
      <c r="B3575" s="127">
        <v>72187</v>
      </c>
      <c r="C3575" s="128" t="s">
        <v>4357</v>
      </c>
      <c r="D3575" s="127" t="s">
        <v>502</v>
      </c>
      <c r="E3575" s="127" t="s">
        <v>492</v>
      </c>
      <c r="F3575" s="129">
        <v>174.89</v>
      </c>
      <c r="G3575" s="129">
        <v>179.56</v>
      </c>
      <c r="H3575" s="127" t="s">
        <v>493</v>
      </c>
      <c r="I3575" s="130">
        <v>41974</v>
      </c>
    </row>
    <row r="3576" spans="1:9" ht="26.4" hidden="1">
      <c r="A3576" s="111" t="e">
        <f>COUNTIF(#REF!,'CPU (2)'!B3576)</f>
        <v>#REF!</v>
      </c>
      <c r="B3576" s="131">
        <v>72188</v>
      </c>
      <c r="C3576" s="132" t="s">
        <v>4358</v>
      </c>
      <c r="D3576" s="131" t="s">
        <v>502</v>
      </c>
      <c r="E3576" s="131" t="s">
        <v>492</v>
      </c>
      <c r="F3576" s="133">
        <v>174.23</v>
      </c>
      <c r="G3576" s="133">
        <v>178.9</v>
      </c>
      <c r="H3576" s="131" t="s">
        <v>493</v>
      </c>
      <c r="I3576" s="134">
        <v>41974</v>
      </c>
    </row>
    <row r="3577" spans="1:9" hidden="1">
      <c r="A3577" s="111" t="e">
        <f>COUNTIF(#REF!,'CPU (2)'!B3577)</f>
        <v>#REF!</v>
      </c>
      <c r="B3577" s="127" t="s">
        <v>4359</v>
      </c>
      <c r="C3577" s="128" t="s">
        <v>4360</v>
      </c>
      <c r="D3577" s="127" t="s">
        <v>502</v>
      </c>
      <c r="E3577" s="127" t="s">
        <v>492</v>
      </c>
      <c r="F3577" s="129">
        <v>169.25</v>
      </c>
      <c r="G3577" s="129">
        <v>168.79</v>
      </c>
      <c r="H3577" s="127" t="s">
        <v>493</v>
      </c>
      <c r="I3577" s="130">
        <v>41974</v>
      </c>
    </row>
    <row r="3578" spans="1:9" ht="26.4" hidden="1">
      <c r="A3578" s="111" t="e">
        <f>COUNTIF(#REF!,'CPU (2)'!B3578)</f>
        <v>#REF!</v>
      </c>
      <c r="B3578" s="131">
        <v>73675</v>
      </c>
      <c r="C3578" s="132" t="s">
        <v>4361</v>
      </c>
      <c r="D3578" s="131" t="s">
        <v>502</v>
      </c>
      <c r="E3578" s="131" t="s">
        <v>492</v>
      </c>
      <c r="F3578" s="133">
        <v>62.94</v>
      </c>
      <c r="G3578" s="133">
        <v>59.5</v>
      </c>
      <c r="H3578" s="131" t="s">
        <v>493</v>
      </c>
      <c r="I3578" s="134">
        <v>41974</v>
      </c>
    </row>
    <row r="3579" spans="1:9" ht="26.4" hidden="1">
      <c r="A3579" s="111" t="e">
        <f>COUNTIF(#REF!,'CPU (2)'!B3579)</f>
        <v>#REF!</v>
      </c>
      <c r="B3579" s="127" t="s">
        <v>4362</v>
      </c>
      <c r="C3579" s="128" t="s">
        <v>4363</v>
      </c>
      <c r="D3579" s="127" t="s">
        <v>502</v>
      </c>
      <c r="E3579" s="127" t="s">
        <v>492</v>
      </c>
      <c r="F3579" s="129">
        <v>45.57</v>
      </c>
      <c r="G3579" s="129">
        <v>44.92</v>
      </c>
      <c r="H3579" s="127" t="s">
        <v>493</v>
      </c>
      <c r="I3579" s="130">
        <v>41974</v>
      </c>
    </row>
    <row r="3580" spans="1:9" ht="26.4" hidden="1">
      <c r="A3580" s="111" t="e">
        <f>COUNTIF(#REF!,'CPU (2)'!B3580)</f>
        <v>#REF!</v>
      </c>
      <c r="B3580" s="131">
        <v>68333</v>
      </c>
      <c r="C3580" s="132" t="s">
        <v>4364</v>
      </c>
      <c r="D3580" s="131" t="s">
        <v>502</v>
      </c>
      <c r="E3580" s="131" t="s">
        <v>492</v>
      </c>
      <c r="F3580" s="133">
        <v>48.47</v>
      </c>
      <c r="G3580" s="133">
        <v>46.5</v>
      </c>
      <c r="H3580" s="131" t="s">
        <v>493</v>
      </c>
      <c r="I3580" s="134">
        <v>41974</v>
      </c>
    </row>
    <row r="3581" spans="1:9" ht="26.4" hidden="1">
      <c r="A3581" s="111" t="e">
        <f>COUNTIF(#REF!,'CPU (2)'!B3581)</f>
        <v>#REF!</v>
      </c>
      <c r="B3581" s="127">
        <v>72182</v>
      </c>
      <c r="C3581" s="128" t="s">
        <v>4365</v>
      </c>
      <c r="D3581" s="127" t="s">
        <v>502</v>
      </c>
      <c r="E3581" s="127" t="s">
        <v>492</v>
      </c>
      <c r="F3581" s="129">
        <v>49.62</v>
      </c>
      <c r="G3581" s="129">
        <v>47.77</v>
      </c>
      <c r="H3581" s="127" t="s">
        <v>493</v>
      </c>
      <c r="I3581" s="130">
        <v>41974</v>
      </c>
    </row>
    <row r="3582" spans="1:9" ht="26.4" hidden="1">
      <c r="A3582" s="111" t="e">
        <f>COUNTIF(#REF!,'CPU (2)'!B3582)</f>
        <v>#REF!</v>
      </c>
      <c r="B3582" s="131">
        <v>68325</v>
      </c>
      <c r="C3582" s="132" t="s">
        <v>4366</v>
      </c>
      <c r="D3582" s="131" t="s">
        <v>502</v>
      </c>
      <c r="E3582" s="131" t="s">
        <v>492</v>
      </c>
      <c r="F3582" s="133">
        <v>47.59</v>
      </c>
      <c r="G3582" s="133">
        <v>45.74</v>
      </c>
      <c r="H3582" s="131" t="s">
        <v>493</v>
      </c>
      <c r="I3582" s="134">
        <v>41974</v>
      </c>
    </row>
    <row r="3583" spans="1:9" ht="26.4" hidden="1">
      <c r="A3583" s="111" t="e">
        <f>COUNTIF(#REF!,'CPU (2)'!B3583)</f>
        <v>#REF!</v>
      </c>
      <c r="B3583" s="127">
        <v>84212</v>
      </c>
      <c r="C3583" s="128" t="s">
        <v>4367</v>
      </c>
      <c r="D3583" s="127" t="s">
        <v>502</v>
      </c>
      <c r="E3583" s="127" t="s">
        <v>492</v>
      </c>
      <c r="F3583" s="129">
        <v>50.46</v>
      </c>
      <c r="G3583" s="129">
        <v>48.95</v>
      </c>
      <c r="H3583" s="127" t="s">
        <v>493</v>
      </c>
      <c r="I3583" s="130">
        <v>41974</v>
      </c>
    </row>
    <row r="3584" spans="1:9" ht="26.4" hidden="1">
      <c r="A3584" s="111" t="e">
        <f>COUNTIF(#REF!,'CPU (2)'!B3584)</f>
        <v>#REF!</v>
      </c>
      <c r="B3584" s="131">
        <v>72183</v>
      </c>
      <c r="C3584" s="132" t="s">
        <v>4368</v>
      </c>
      <c r="D3584" s="131" t="s">
        <v>502</v>
      </c>
      <c r="E3584" s="131" t="s">
        <v>492</v>
      </c>
      <c r="F3584" s="133">
        <v>73.36</v>
      </c>
      <c r="G3584" s="133">
        <v>70.290000000000006</v>
      </c>
      <c r="H3584" s="131" t="s">
        <v>493</v>
      </c>
      <c r="I3584" s="134">
        <v>41974</v>
      </c>
    </row>
    <row r="3585" spans="1:9" hidden="1">
      <c r="A3585" s="111" t="e">
        <f>COUNTIF(#REF!,'CPU (2)'!B3585)</f>
        <v>#REF!</v>
      </c>
      <c r="B3585" s="127">
        <v>72195</v>
      </c>
      <c r="C3585" s="128" t="s">
        <v>4369</v>
      </c>
      <c r="D3585" s="127" t="s">
        <v>502</v>
      </c>
      <c r="E3585" s="127" t="s">
        <v>492</v>
      </c>
      <c r="F3585" s="129">
        <v>54.48</v>
      </c>
      <c r="G3585" s="129">
        <v>51.95</v>
      </c>
      <c r="H3585" s="127" t="s">
        <v>493</v>
      </c>
      <c r="I3585" s="130">
        <v>41974</v>
      </c>
    </row>
    <row r="3586" spans="1:9" ht="26.4" hidden="1">
      <c r="A3586" s="111" t="e">
        <f>COUNTIF(#REF!,'CPU (2)'!B3586)</f>
        <v>#REF!</v>
      </c>
      <c r="B3586" s="131">
        <v>84191</v>
      </c>
      <c r="C3586" s="132" t="s">
        <v>4370</v>
      </c>
      <c r="D3586" s="131" t="s">
        <v>502</v>
      </c>
      <c r="E3586" s="131" t="s">
        <v>492</v>
      </c>
      <c r="F3586" s="133">
        <v>74.87</v>
      </c>
      <c r="G3586" s="133">
        <v>73.349999999999994</v>
      </c>
      <c r="H3586" s="131" t="s">
        <v>493</v>
      </c>
      <c r="I3586" s="134">
        <v>41974</v>
      </c>
    </row>
    <row r="3587" spans="1:9" ht="39.6" hidden="1">
      <c r="A3587" s="111" t="e">
        <f>COUNTIF(#REF!,'CPU (2)'!B3587)</f>
        <v>#REF!</v>
      </c>
      <c r="B3587" s="127">
        <v>72138</v>
      </c>
      <c r="C3587" s="128" t="s">
        <v>4371</v>
      </c>
      <c r="D3587" s="127" t="s">
        <v>502</v>
      </c>
      <c r="E3587" s="127" t="s">
        <v>492</v>
      </c>
      <c r="F3587" s="129">
        <v>220.7</v>
      </c>
      <c r="G3587" s="129">
        <v>219.4</v>
      </c>
      <c r="H3587" s="127" t="s">
        <v>493</v>
      </c>
      <c r="I3587" s="130">
        <v>41974</v>
      </c>
    </row>
    <row r="3588" spans="1:9" ht="26.4" hidden="1">
      <c r="A3588" s="111" t="e">
        <f>COUNTIF(#REF!,'CPU (2)'!B3588)</f>
        <v>#REF!</v>
      </c>
      <c r="B3588" s="131" t="s">
        <v>4372</v>
      </c>
      <c r="C3588" s="132" t="s">
        <v>4373</v>
      </c>
      <c r="D3588" s="131" t="s">
        <v>502</v>
      </c>
      <c r="E3588" s="131" t="s">
        <v>492</v>
      </c>
      <c r="F3588" s="133">
        <v>36.31</v>
      </c>
      <c r="G3588" s="133">
        <v>35.61</v>
      </c>
      <c r="H3588" s="131" t="s">
        <v>493</v>
      </c>
      <c r="I3588" s="134">
        <v>41974</v>
      </c>
    </row>
    <row r="3589" spans="1:9" ht="26.4" hidden="1">
      <c r="A3589" s="111" t="e">
        <f>COUNTIF(#REF!,'CPU (2)'!B3589)</f>
        <v>#REF!</v>
      </c>
      <c r="B3589" s="127" t="s">
        <v>4374</v>
      </c>
      <c r="C3589" s="128" t="s">
        <v>4375</v>
      </c>
      <c r="D3589" s="127" t="s">
        <v>502</v>
      </c>
      <c r="E3589" s="127" t="s">
        <v>492</v>
      </c>
      <c r="F3589" s="129">
        <v>30.9</v>
      </c>
      <c r="G3589" s="129">
        <v>37.380000000000003</v>
      </c>
      <c r="H3589" s="127" t="s">
        <v>493</v>
      </c>
      <c r="I3589" s="130">
        <v>41974</v>
      </c>
    </row>
    <row r="3590" spans="1:9" ht="26.4" hidden="1">
      <c r="A3590" s="111" t="e">
        <f>COUNTIF(#REF!,'CPU (2)'!B3590)</f>
        <v>#REF!</v>
      </c>
      <c r="B3590" s="131" t="s">
        <v>4376</v>
      </c>
      <c r="C3590" s="132" t="s">
        <v>4377</v>
      </c>
      <c r="D3590" s="131" t="s">
        <v>502</v>
      </c>
      <c r="E3590" s="131" t="s">
        <v>492</v>
      </c>
      <c r="F3590" s="133">
        <v>133.71</v>
      </c>
      <c r="G3590" s="133">
        <v>130.27000000000001</v>
      </c>
      <c r="H3590" s="131" t="s">
        <v>493</v>
      </c>
      <c r="I3590" s="134">
        <v>41974</v>
      </c>
    </row>
    <row r="3591" spans="1:9" ht="26.4" hidden="1">
      <c r="A3591" s="111" t="e">
        <f>COUNTIF(#REF!,'CPU (2)'!B3591)</f>
        <v>#REF!</v>
      </c>
      <c r="B3591" s="127">
        <v>84183</v>
      </c>
      <c r="C3591" s="128" t="s">
        <v>4378</v>
      </c>
      <c r="D3591" s="127" t="s">
        <v>502</v>
      </c>
      <c r="E3591" s="127" t="s">
        <v>492</v>
      </c>
      <c r="F3591" s="129">
        <v>119.97</v>
      </c>
      <c r="G3591" s="129">
        <v>117.43</v>
      </c>
      <c r="H3591" s="127" t="s">
        <v>493</v>
      </c>
      <c r="I3591" s="130">
        <v>41974</v>
      </c>
    </row>
    <row r="3592" spans="1:9" ht="26.4" hidden="1">
      <c r="A3592" s="111" t="e">
        <f>COUNTIF(#REF!,'CPU (2)'!B3592)</f>
        <v>#REF!</v>
      </c>
      <c r="B3592" s="131" t="s">
        <v>4379</v>
      </c>
      <c r="C3592" s="132" t="s">
        <v>4380</v>
      </c>
      <c r="D3592" s="131" t="s">
        <v>502</v>
      </c>
      <c r="E3592" s="131" t="s">
        <v>492</v>
      </c>
      <c r="F3592" s="133">
        <v>129.02000000000001</v>
      </c>
      <c r="G3592" s="133">
        <v>126.47</v>
      </c>
      <c r="H3592" s="131" t="s">
        <v>493</v>
      </c>
      <c r="I3592" s="134">
        <v>41974</v>
      </c>
    </row>
    <row r="3593" spans="1:9" ht="39.6" hidden="1">
      <c r="A3593" s="111" t="e">
        <f>COUNTIF(#REF!,'CPU (2)'!B3593)</f>
        <v>#REF!</v>
      </c>
      <c r="B3593" s="127">
        <v>73608</v>
      </c>
      <c r="C3593" s="128" t="s">
        <v>4381</v>
      </c>
      <c r="D3593" s="127" t="s">
        <v>276</v>
      </c>
      <c r="E3593" s="127" t="s">
        <v>492</v>
      </c>
      <c r="F3593" s="129">
        <v>121.94</v>
      </c>
      <c r="G3593" s="129">
        <v>119.4</v>
      </c>
      <c r="H3593" s="127" t="s">
        <v>493</v>
      </c>
      <c r="I3593" s="130">
        <v>41974</v>
      </c>
    </row>
    <row r="3594" spans="1:9" ht="26.4" hidden="1">
      <c r="A3594" s="111" t="e">
        <f>COUNTIF(#REF!,'CPU (2)'!B3594)</f>
        <v>#REF!</v>
      </c>
      <c r="B3594" s="131" t="s">
        <v>4382</v>
      </c>
      <c r="C3594" s="132" t="s">
        <v>4383</v>
      </c>
      <c r="D3594" s="131" t="s">
        <v>502</v>
      </c>
      <c r="E3594" s="131" t="s">
        <v>492</v>
      </c>
      <c r="F3594" s="133">
        <v>176.21</v>
      </c>
      <c r="G3594" s="133">
        <v>174.1</v>
      </c>
      <c r="H3594" s="131" t="s">
        <v>493</v>
      </c>
      <c r="I3594" s="134">
        <v>41974</v>
      </c>
    </row>
    <row r="3595" spans="1:9" ht="26.4" hidden="1">
      <c r="A3595" s="111" t="e">
        <f>COUNTIF(#REF!,'CPU (2)'!B3595)</f>
        <v>#REF!</v>
      </c>
      <c r="B3595" s="127">
        <v>73655</v>
      </c>
      <c r="C3595" s="128" t="s">
        <v>4384</v>
      </c>
      <c r="D3595" s="127" t="s">
        <v>502</v>
      </c>
      <c r="E3595" s="127" t="s">
        <v>492</v>
      </c>
      <c r="F3595" s="129">
        <v>121</v>
      </c>
      <c r="G3595" s="129">
        <v>115.98</v>
      </c>
      <c r="H3595" s="127" t="s">
        <v>493</v>
      </c>
      <c r="I3595" s="130">
        <v>41974</v>
      </c>
    </row>
    <row r="3596" spans="1:9" ht="26.4" hidden="1">
      <c r="A3596" s="111" t="e">
        <f>COUNTIF(#REF!,'CPU (2)'!B3596)</f>
        <v>#REF!</v>
      </c>
      <c r="B3596" s="131" t="s">
        <v>4385</v>
      </c>
      <c r="C3596" s="132" t="s">
        <v>4386</v>
      </c>
      <c r="D3596" s="131" t="s">
        <v>502</v>
      </c>
      <c r="E3596" s="131" t="s">
        <v>492</v>
      </c>
      <c r="F3596" s="133">
        <v>110.69</v>
      </c>
      <c r="G3596" s="133">
        <v>107.66</v>
      </c>
      <c r="H3596" s="131" t="s">
        <v>493</v>
      </c>
      <c r="I3596" s="134">
        <v>41974</v>
      </c>
    </row>
    <row r="3597" spans="1:9" hidden="1">
      <c r="A3597" s="111" t="e">
        <f>COUNTIF(#REF!,'CPU (2)'!B3597)</f>
        <v>#REF!</v>
      </c>
      <c r="B3597" s="127">
        <v>84181</v>
      </c>
      <c r="C3597" s="128" t="s">
        <v>4387</v>
      </c>
      <c r="D3597" s="127" t="s">
        <v>502</v>
      </c>
      <c r="E3597" s="127" t="s">
        <v>492</v>
      </c>
      <c r="F3597" s="129">
        <v>83.32</v>
      </c>
      <c r="G3597" s="129">
        <v>82.31</v>
      </c>
      <c r="H3597" s="127" t="s">
        <v>493</v>
      </c>
      <c r="I3597" s="130">
        <v>41974</v>
      </c>
    </row>
    <row r="3598" spans="1:9" ht="26.4" hidden="1">
      <c r="A3598" s="111" t="e">
        <f>COUNTIF(#REF!,'CPU (2)'!B3598)</f>
        <v>#REF!</v>
      </c>
      <c r="B3598" s="131">
        <v>84190</v>
      </c>
      <c r="C3598" s="132" t="s">
        <v>4388</v>
      </c>
      <c r="D3598" s="131" t="s">
        <v>502</v>
      </c>
      <c r="E3598" s="131" t="s">
        <v>492</v>
      </c>
      <c r="F3598" s="133">
        <v>158.78</v>
      </c>
      <c r="G3598" s="133">
        <v>169.02</v>
      </c>
      <c r="H3598" s="131" t="s">
        <v>493</v>
      </c>
      <c r="I3598" s="134">
        <v>41974</v>
      </c>
    </row>
    <row r="3599" spans="1:9" ht="26.4" hidden="1">
      <c r="A3599" s="111" t="e">
        <f>COUNTIF(#REF!,'CPU (2)'!B3599)</f>
        <v>#REF!</v>
      </c>
      <c r="B3599" s="127">
        <v>72137</v>
      </c>
      <c r="C3599" s="128" t="s">
        <v>4389</v>
      </c>
      <c r="D3599" s="127" t="s">
        <v>502</v>
      </c>
      <c r="E3599" s="127" t="s">
        <v>492</v>
      </c>
      <c r="F3599" s="129">
        <v>87.37</v>
      </c>
      <c r="G3599" s="129">
        <v>82.52</v>
      </c>
      <c r="H3599" s="127" t="s">
        <v>493</v>
      </c>
      <c r="I3599" s="130">
        <v>41974</v>
      </c>
    </row>
    <row r="3600" spans="1:9" ht="26.4" hidden="1">
      <c r="A3600" s="111" t="e">
        <f>COUNTIF(#REF!,'CPU (2)'!B3600)</f>
        <v>#REF!</v>
      </c>
      <c r="B3600" s="131">
        <v>72136</v>
      </c>
      <c r="C3600" s="132" t="s">
        <v>4390</v>
      </c>
      <c r="D3600" s="131" t="s">
        <v>502</v>
      </c>
      <c r="E3600" s="131" t="s">
        <v>492</v>
      </c>
      <c r="F3600" s="133">
        <v>71.7</v>
      </c>
      <c r="G3600" s="133">
        <v>67.41</v>
      </c>
      <c r="H3600" s="131" t="s">
        <v>493</v>
      </c>
      <c r="I3600" s="134">
        <v>41974</v>
      </c>
    </row>
    <row r="3601" spans="1:11" ht="26.4" hidden="1">
      <c r="A3601" s="111" t="e">
        <f>COUNTIF(#REF!,'CPU (2)'!B3601)</f>
        <v>#REF!</v>
      </c>
      <c r="B3601" s="127">
        <v>84195</v>
      </c>
      <c r="C3601" s="128" t="s">
        <v>4391</v>
      </c>
      <c r="D3601" s="127" t="s">
        <v>502</v>
      </c>
      <c r="E3601" s="127" t="s">
        <v>492</v>
      </c>
      <c r="F3601" s="129">
        <v>251.29</v>
      </c>
      <c r="G3601" s="129">
        <v>249.74</v>
      </c>
      <c r="H3601" s="127" t="s">
        <v>493</v>
      </c>
      <c r="I3601" s="130">
        <v>41974</v>
      </c>
    </row>
    <row r="3602" spans="1:11" hidden="1">
      <c r="A3602" s="111" t="e">
        <f>COUNTIF(#REF!,'CPU (2)'!B3602)</f>
        <v>#REF!</v>
      </c>
      <c r="B3602" s="131">
        <v>84182</v>
      </c>
      <c r="C3602" s="132" t="s">
        <v>4392</v>
      </c>
      <c r="D3602" s="131" t="s">
        <v>502</v>
      </c>
      <c r="E3602" s="131" t="s">
        <v>492</v>
      </c>
      <c r="F3602" s="133">
        <v>106.43</v>
      </c>
      <c r="G3602" s="133">
        <v>105</v>
      </c>
      <c r="H3602" s="131" t="s">
        <v>493</v>
      </c>
      <c r="I3602" s="134">
        <v>41974</v>
      </c>
    </row>
    <row r="3603" spans="1:11" hidden="1">
      <c r="A3603" s="111" t="e">
        <f>COUNTIF(#REF!,'CPU (2)'!B3603)</f>
        <v>#REF!</v>
      </c>
      <c r="B3603" s="127">
        <v>72185</v>
      </c>
      <c r="C3603" s="128" t="s">
        <v>4393</v>
      </c>
      <c r="D3603" s="127" t="s">
        <v>502</v>
      </c>
      <c r="E3603" s="127" t="s">
        <v>492</v>
      </c>
      <c r="F3603" s="129">
        <v>63.42</v>
      </c>
      <c r="G3603" s="129">
        <v>62.97</v>
      </c>
      <c r="H3603" s="127" t="s">
        <v>493</v>
      </c>
      <c r="I3603" s="130">
        <v>41974</v>
      </c>
    </row>
    <row r="3604" spans="1:11" hidden="1">
      <c r="A3604" s="111" t="e">
        <f>COUNTIF(#REF!,'CPU (2)'!B3604)</f>
        <v>#REF!</v>
      </c>
      <c r="B3604" s="131">
        <v>72186</v>
      </c>
      <c r="C3604" s="132" t="s">
        <v>4394</v>
      </c>
      <c r="D3604" s="131" t="s">
        <v>502</v>
      </c>
      <c r="E3604" s="131" t="s">
        <v>492</v>
      </c>
      <c r="F3604" s="133">
        <v>101.95</v>
      </c>
      <c r="G3604" s="133">
        <v>101.49</v>
      </c>
      <c r="H3604" s="131" t="s">
        <v>493</v>
      </c>
      <c r="I3604" s="134">
        <v>41974</v>
      </c>
    </row>
    <row r="3605" spans="1:11" hidden="1">
      <c r="A3605" s="111" t="e">
        <f>COUNTIF(#REF!,'CPU (2)'!B3605)</f>
        <v>#REF!</v>
      </c>
      <c r="B3605" s="127" t="s">
        <v>4395</v>
      </c>
      <c r="C3605" s="128" t="s">
        <v>4396</v>
      </c>
      <c r="D3605" s="127" t="s">
        <v>246</v>
      </c>
      <c r="E3605" s="127" t="s">
        <v>6</v>
      </c>
      <c r="F3605" s="129">
        <v>44.96</v>
      </c>
      <c r="G3605" s="129">
        <v>44.5</v>
      </c>
      <c r="H3605" s="127" t="s">
        <v>493</v>
      </c>
      <c r="I3605" s="130">
        <v>41974</v>
      </c>
    </row>
    <row r="3606" spans="1:11" hidden="1">
      <c r="A3606" s="111" t="e">
        <f>COUNTIF(#REF!,'CPU (2)'!B3606)</f>
        <v>#REF!</v>
      </c>
      <c r="B3606" s="131" t="s">
        <v>4397</v>
      </c>
      <c r="C3606" s="132" t="s">
        <v>4398</v>
      </c>
      <c r="D3606" s="131" t="s">
        <v>246</v>
      </c>
      <c r="E3606" s="131" t="s">
        <v>6</v>
      </c>
      <c r="F3606" s="133">
        <v>22.9</v>
      </c>
      <c r="G3606" s="133">
        <v>22.45</v>
      </c>
      <c r="H3606" s="131" t="s">
        <v>493</v>
      </c>
      <c r="I3606" s="134">
        <v>41974</v>
      </c>
    </row>
    <row r="3607" spans="1:11">
      <c r="B3607" s="131"/>
      <c r="C3607" s="132"/>
      <c r="D3607" s="131"/>
      <c r="E3607" s="131"/>
      <c r="F3607" s="133"/>
      <c r="G3607" s="133"/>
      <c r="H3607" s="131"/>
      <c r="I3607" s="134"/>
    </row>
    <row r="3608" spans="1:11">
      <c r="B3608" s="131"/>
      <c r="C3608" s="132"/>
      <c r="D3608" s="131"/>
      <c r="E3608" s="131"/>
      <c r="F3608" s="133"/>
      <c r="G3608" s="133"/>
      <c r="H3608" s="131"/>
      <c r="I3608" s="134"/>
    </row>
    <row r="3609" spans="1:11">
      <c r="A3609" s="111" t="e">
        <f>COUNTIF(#REF!,'CPU (2)'!B3609)</f>
        <v>#REF!</v>
      </c>
      <c r="B3609" s="148" t="s">
        <v>490</v>
      </c>
      <c r="C3609" s="149" t="s">
        <v>491</v>
      </c>
      <c r="D3609" s="148" t="s">
        <v>245</v>
      </c>
      <c r="E3609" s="148" t="s">
        <v>492</v>
      </c>
      <c r="F3609" s="150">
        <v>321.42</v>
      </c>
      <c r="G3609" s="150">
        <v>317.57</v>
      </c>
      <c r="H3609" s="148" t="s">
        <v>493</v>
      </c>
      <c r="I3609" s="151">
        <v>41974</v>
      </c>
      <c r="J3609" s="163">
        <f>SUM(J3611:J3617)</f>
        <v>317.56760000000003</v>
      </c>
      <c r="K3609" s="164">
        <f>J3609-G3609</f>
        <v>-2.3999999999659849E-3</v>
      </c>
    </row>
    <row r="3610" spans="1:11" s="3" customFormat="1" ht="30.75" customHeight="1">
      <c r="A3610" s="111"/>
      <c r="B3610" s="113" t="s">
        <v>268</v>
      </c>
      <c r="C3610" s="113" t="s">
        <v>5</v>
      </c>
      <c r="D3610" s="113" t="s">
        <v>223</v>
      </c>
      <c r="E3610" s="113" t="s">
        <v>266</v>
      </c>
      <c r="F3610" s="113" t="s">
        <v>494</v>
      </c>
      <c r="G3610" s="113" t="s">
        <v>495</v>
      </c>
      <c r="H3610" s="113" t="s">
        <v>496</v>
      </c>
      <c r="I3610" s="113" t="s">
        <v>497</v>
      </c>
      <c r="J3610" s="113" t="s">
        <v>498</v>
      </c>
    </row>
    <row r="3611" spans="1:11" ht="26.4">
      <c r="B3611" s="159">
        <v>5652</v>
      </c>
      <c r="C3611" s="196" t="str">
        <f>VLOOKUP(B3611,SERVIÇOS_SINAPI_12_14!$A$2:$H$5049,2,0)</f>
        <v>CONCRETO NAO ESTRUTURAL, CONSUMO 150KG/M3, PREPARO COM BETONEIRA, SEM LANCAMENTO</v>
      </c>
      <c r="D3611" s="189" t="s">
        <v>271</v>
      </c>
      <c r="E3611" s="189" t="str">
        <f>VLOOKUP(B3611,SERVIÇOS_SINAPI_12_14!$A$2:$H$5049,4,0)</f>
        <v>M³</v>
      </c>
      <c r="F3611" s="194">
        <v>301.69</v>
      </c>
      <c r="G3611" s="194">
        <f>VLOOKUP(B3611,SERVIÇOS_SINAPI_12_14!$A$2:$H$5049,6,0)</f>
        <v>294.98</v>
      </c>
      <c r="H3611" s="189">
        <v>0.01</v>
      </c>
      <c r="I3611" s="194">
        <v>3.02</v>
      </c>
      <c r="J3611" s="194">
        <f t="shared" ref="J3611:J3617" si="70">H3611*G3611</f>
        <v>2.9498000000000002</v>
      </c>
    </row>
    <row r="3612" spans="1:11">
      <c r="B3612" s="145">
        <v>88262</v>
      </c>
      <c r="C3612" s="196" t="str">
        <f>VLOOKUP(B3612,SERVIÇOS_SINAPI_12_14!$A$2:$H$5049,2,0)</f>
        <v>CARPINTEIRO DE FORMAS COM ENCARGOS COMPLEMENTARES</v>
      </c>
      <c r="D3612" s="189" t="s">
        <v>246</v>
      </c>
      <c r="E3612" s="189" t="str">
        <f>VLOOKUP(B3612,SERVIÇOS_SINAPI_12_14!$A$2:$H$5049,4,0)</f>
        <v>H</v>
      </c>
      <c r="F3612" s="194">
        <v>15.32</v>
      </c>
      <c r="G3612" s="194">
        <f>VLOOKUP(B3612,SERVIÇOS_SINAPI_12_14!$A$2:$H$5049,6,0)</f>
        <v>13.77</v>
      </c>
      <c r="H3612" s="189">
        <v>1</v>
      </c>
      <c r="I3612" s="194">
        <v>15.32</v>
      </c>
      <c r="J3612" s="194">
        <f t="shared" si="70"/>
        <v>13.77</v>
      </c>
    </row>
    <row r="3613" spans="1:11">
      <c r="B3613" s="145">
        <v>88316</v>
      </c>
      <c r="C3613" s="196" t="str">
        <f>VLOOKUP(B3613,SERVIÇOS_SINAPI_12_14!$A$2:$H$5049,2,0)</f>
        <v>SERVENTE COM ENCARGOS COMPLEMENTARES</v>
      </c>
      <c r="D3613" s="189" t="s">
        <v>246</v>
      </c>
      <c r="E3613" s="189" t="str">
        <f>VLOOKUP(B3613,SERVIÇOS_SINAPI_12_14!$A$2:$H$5049,4,0)</f>
        <v>H</v>
      </c>
      <c r="F3613" s="194">
        <v>12.14</v>
      </c>
      <c r="G3613" s="194">
        <f>VLOOKUP(B3613,SERVIÇOS_SINAPI_12_14!$A$2:$H$5049,6,0)</f>
        <v>11.02</v>
      </c>
      <c r="H3613" s="189">
        <v>2</v>
      </c>
      <c r="I3613" s="194">
        <v>24.28</v>
      </c>
      <c r="J3613" s="194">
        <f t="shared" si="70"/>
        <v>22.04</v>
      </c>
    </row>
    <row r="3614" spans="1:11">
      <c r="B3614" s="145">
        <v>4417</v>
      </c>
      <c r="C3614" s="183" t="str">
        <f>VLOOKUP(B3614,INSUMOS_SINAPI_12_14!$A$2:$H$5049,2,0)</f>
        <v>PECA DE MADEIRA DE LEI *2,5 X 7,5* CM (1" X 3"), NÃO APARELHADA, (P/TELHADO)</v>
      </c>
      <c r="D3614" s="113" t="s">
        <v>235</v>
      </c>
      <c r="E3614" s="121" t="str">
        <f>VLOOKUP(B3614,INSUMOS_SINAPI_12_14!$A$2:$H$5049,4,0)</f>
        <v>M</v>
      </c>
      <c r="F3614" s="115">
        <v>4.3</v>
      </c>
      <c r="G3614" s="180">
        <f>VLOOKUP(B3614,INSUMOS_SINAPI_12_14!$A$2:$H$5049,6,0)</f>
        <v>4.3</v>
      </c>
      <c r="H3614" s="113">
        <v>1</v>
      </c>
      <c r="I3614" s="115">
        <v>4.3</v>
      </c>
      <c r="J3614" s="180">
        <f t="shared" si="70"/>
        <v>4.3</v>
      </c>
    </row>
    <row r="3615" spans="1:11" ht="26.4">
      <c r="B3615" s="145">
        <v>4491</v>
      </c>
      <c r="C3615" s="183" t="str">
        <f>VLOOKUP(B3615,INSUMOS_SINAPI_12_14!$A$2:$H$5049,2,0)</f>
        <v>PECA DE MADEIRA NATIVA / REGIONAL 7,5 X 7,5CM (3X3) NAO APARELHADA (P/FORMA)</v>
      </c>
      <c r="D3615" s="113" t="s">
        <v>235</v>
      </c>
      <c r="E3615" s="121" t="str">
        <f>VLOOKUP(B3615,INSUMOS_SINAPI_12_14!$A$2:$H$5049,4,0)</f>
        <v>M</v>
      </c>
      <c r="F3615" s="115">
        <v>2.81</v>
      </c>
      <c r="G3615" s="180">
        <f>VLOOKUP(B3615,INSUMOS_SINAPI_12_14!$A$2:$H$5049,6,0)</f>
        <v>2.81</v>
      </c>
      <c r="H3615" s="113">
        <v>4</v>
      </c>
      <c r="I3615" s="115">
        <v>11.24</v>
      </c>
      <c r="J3615" s="180">
        <f t="shared" si="70"/>
        <v>11.24</v>
      </c>
    </row>
    <row r="3616" spans="1:11" ht="26.4">
      <c r="B3616" s="145">
        <v>4813</v>
      </c>
      <c r="C3616" s="183" t="str">
        <f>VLOOKUP(B3616,INSUMOS_SINAPI_12_14!$A$2:$H$5049,2,0)</f>
        <v>PLACA DE OBRA (PARA CONSTRUCAO CIVIL) EM CHAPA GALVANIZADA *Nº 22*, DE *2,0 X 1,125* M</v>
      </c>
      <c r="D3616" s="113" t="s">
        <v>235</v>
      </c>
      <c r="E3616" s="121" t="str">
        <f>VLOOKUP(B3616,INSUMOS_SINAPI_12_14!$A$2:$H$5049,4,0)</f>
        <v>M²</v>
      </c>
      <c r="F3616" s="115">
        <v>262.5</v>
      </c>
      <c r="G3616" s="180">
        <f>VLOOKUP(B3616,INSUMOS_SINAPI_12_14!$A$2:$H$5049,6,0)</f>
        <v>262.5</v>
      </c>
      <c r="H3616" s="113">
        <v>1</v>
      </c>
      <c r="I3616" s="115">
        <v>262.5</v>
      </c>
      <c r="J3616" s="180">
        <f t="shared" si="70"/>
        <v>262.5</v>
      </c>
    </row>
    <row r="3617" spans="1:11">
      <c r="B3617" s="145">
        <v>5075</v>
      </c>
      <c r="C3617" s="183" t="str">
        <f>VLOOKUP(B3617,INSUMOS_SINAPI_12_14!$A$2:$H$5049,2,0)</f>
        <v>PREGO POLIDO COM CABECA 18 X 30</v>
      </c>
      <c r="D3617" s="113" t="s">
        <v>235</v>
      </c>
      <c r="E3617" s="121" t="str">
        <f>VLOOKUP(B3617,INSUMOS_SINAPI_12_14!$A$2:$H$5049,4,0)</f>
        <v>KG</v>
      </c>
      <c r="F3617" s="115">
        <v>6.98</v>
      </c>
      <c r="G3617" s="180">
        <f>VLOOKUP(B3617,INSUMOS_SINAPI_12_14!$A$2:$H$5049,6,0)</f>
        <v>6.98</v>
      </c>
      <c r="H3617" s="113">
        <v>0.11</v>
      </c>
      <c r="I3617" s="115">
        <v>0.77</v>
      </c>
      <c r="J3617" s="180">
        <f t="shared" si="70"/>
        <v>0.76780000000000004</v>
      </c>
    </row>
    <row r="3618" spans="1:11">
      <c r="B3618" s="127"/>
      <c r="C3618" s="128"/>
      <c r="D3618" s="127"/>
      <c r="E3618" s="127"/>
      <c r="F3618" s="129"/>
      <c r="G3618" s="129"/>
      <c r="H3618" s="127"/>
      <c r="I3618" s="130"/>
    </row>
    <row r="3619" spans="1:11" hidden="1">
      <c r="A3619" s="111" t="e">
        <f>COUNTIF(#REF!,'CPU (2)'!B3619)</f>
        <v>#REF!</v>
      </c>
      <c r="B3619" s="131" t="s">
        <v>4399</v>
      </c>
      <c r="C3619" s="132" t="s">
        <v>4400</v>
      </c>
      <c r="D3619" s="131" t="s">
        <v>246</v>
      </c>
      <c r="E3619" s="131" t="s">
        <v>6</v>
      </c>
      <c r="F3619" s="133">
        <v>92.93</v>
      </c>
      <c r="G3619" s="133">
        <v>92.47</v>
      </c>
      <c r="H3619" s="131" t="s">
        <v>493</v>
      </c>
      <c r="I3619" s="134">
        <v>41974</v>
      </c>
    </row>
    <row r="3620" spans="1:11" ht="26.4" hidden="1">
      <c r="A3620" s="111" t="e">
        <f>COUNTIF(#REF!,'CPU (2)'!B3620)</f>
        <v>#REF!</v>
      </c>
      <c r="B3620" s="127">
        <v>84121</v>
      </c>
      <c r="C3620" s="128" t="s">
        <v>4401</v>
      </c>
      <c r="D3620" s="127" t="s">
        <v>246</v>
      </c>
      <c r="E3620" s="127" t="s">
        <v>6</v>
      </c>
      <c r="F3620" s="129">
        <v>64.53</v>
      </c>
      <c r="G3620" s="129">
        <v>64.3</v>
      </c>
      <c r="H3620" s="127" t="s">
        <v>493</v>
      </c>
      <c r="I3620" s="130">
        <v>41974</v>
      </c>
    </row>
    <row r="3621" spans="1:11">
      <c r="B3621" s="127"/>
      <c r="C3621" s="128"/>
      <c r="D3621" s="127"/>
      <c r="E3621" s="127"/>
      <c r="F3621" s="129"/>
      <c r="G3621" s="129"/>
      <c r="H3621" s="127"/>
      <c r="I3621" s="130"/>
    </row>
    <row r="3622" spans="1:11">
      <c r="A3622" s="111" t="e">
        <f>COUNTIF(#REF!,'CPU (2)'!B3622)</f>
        <v>#REF!</v>
      </c>
      <c r="B3622" s="148">
        <v>84122</v>
      </c>
      <c r="C3622" s="149" t="s">
        <v>564</v>
      </c>
      <c r="D3622" s="148" t="s">
        <v>246</v>
      </c>
      <c r="E3622" s="148" t="s">
        <v>6</v>
      </c>
      <c r="F3622" s="150">
        <v>814.43</v>
      </c>
      <c r="G3622" s="150">
        <v>812.11</v>
      </c>
      <c r="H3622" s="148" t="s">
        <v>493</v>
      </c>
      <c r="I3622" s="151">
        <v>41974</v>
      </c>
      <c r="J3622" s="163">
        <f>SUM(J3624:J3625)</f>
        <v>812.10500000000002</v>
      </c>
      <c r="K3622" s="164">
        <f>J3622-G3622</f>
        <v>-4.9999999999954525E-3</v>
      </c>
    </row>
    <row r="3623" spans="1:11" ht="26.4">
      <c r="B3623" s="458" t="s">
        <v>268</v>
      </c>
      <c r="C3623" s="458" t="s">
        <v>5</v>
      </c>
      <c r="D3623" s="458" t="s">
        <v>223</v>
      </c>
      <c r="E3623" s="458" t="s">
        <v>266</v>
      </c>
      <c r="F3623" s="458" t="s">
        <v>494</v>
      </c>
      <c r="G3623" s="458" t="s">
        <v>495</v>
      </c>
      <c r="H3623" s="458" t="s">
        <v>496</v>
      </c>
      <c r="I3623" s="458" t="s">
        <v>497</v>
      </c>
      <c r="J3623" s="458" t="s">
        <v>498</v>
      </c>
    </row>
    <row r="3624" spans="1:11">
      <c r="B3624" s="145">
        <v>88309</v>
      </c>
      <c r="C3624" s="196" t="str">
        <f>VLOOKUP(B3624,SERVIÇOS_SINAPI_12_14!$A$2:$H$5049,2,0)</f>
        <v>PEDREIRO COM ENCARGOS COMPLEMENTARES</v>
      </c>
      <c r="D3624" s="138" t="s">
        <v>246</v>
      </c>
      <c r="E3624" s="189" t="str">
        <f>VLOOKUP(B3624,SERVIÇOS_SINAPI_12_14!$A$2:$H$5049,4,0)</f>
        <v>H</v>
      </c>
      <c r="F3624" s="184">
        <v>15.32</v>
      </c>
      <c r="G3624" s="194">
        <f>VLOOKUP(B3624,SERVIÇOS_SINAPI_12_14!$A$2:$H$5049,6,0)</f>
        <v>13.77</v>
      </c>
      <c r="H3624" s="189">
        <v>1.5</v>
      </c>
      <c r="I3624" s="184">
        <v>22.98</v>
      </c>
      <c r="J3624" s="194">
        <f t="shared" ref="J3624" si="71">H3624*G3624</f>
        <v>20.655000000000001</v>
      </c>
    </row>
    <row r="3625" spans="1:11">
      <c r="B3625" s="145">
        <v>10848</v>
      </c>
      <c r="C3625" s="183" t="str">
        <f>VLOOKUP(B3625,INSUMOS_SINAPI_12_14!$A$2:$H$5049,2,0)</f>
        <v>PLACA DE INAUGURACAO METÁLICA, 40*CM X 60*CM</v>
      </c>
      <c r="D3625" s="140" t="s">
        <v>235</v>
      </c>
      <c r="E3625" s="121" t="str">
        <f>VLOOKUP(B3625,INSUMOS_SINAPI_12_14!$A$2:$H$5049,4,0)</f>
        <v>UN</v>
      </c>
      <c r="F3625" s="115">
        <v>791.45</v>
      </c>
      <c r="G3625" s="180">
        <f>VLOOKUP(B3625,INSUMOS_SINAPI_12_14!$A$2:$H$5049,6,0)</f>
        <v>791.45</v>
      </c>
      <c r="H3625" s="113">
        <v>1</v>
      </c>
      <c r="I3625" s="115">
        <v>791.45</v>
      </c>
      <c r="J3625" s="180">
        <f t="shared" ref="J3625" si="72">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11" t="e">
        <f>COUNTIF(#REF!,'CPU (2)'!B3629)</f>
        <v>#REF!</v>
      </c>
      <c r="B3629" s="127">
        <v>85178</v>
      </c>
      <c r="C3629" s="128" t="s">
        <v>4402</v>
      </c>
      <c r="D3629" s="127" t="s">
        <v>276</v>
      </c>
      <c r="E3629" s="127" t="s">
        <v>6</v>
      </c>
      <c r="F3629" s="129">
        <v>26.12</v>
      </c>
      <c r="G3629" s="129">
        <v>25.91</v>
      </c>
      <c r="H3629" s="127" t="s">
        <v>493</v>
      </c>
      <c r="I3629" s="130">
        <v>41974</v>
      </c>
    </row>
    <row r="3630" spans="1:11" hidden="1">
      <c r="A3630" s="111" t="e">
        <f>COUNTIF(#REF!,'CPU (2)'!B3630)</f>
        <v>#REF!</v>
      </c>
      <c r="B3630" s="131" t="s">
        <v>4403</v>
      </c>
      <c r="C3630" s="132" t="s">
        <v>4404</v>
      </c>
      <c r="D3630" s="131" t="s">
        <v>276</v>
      </c>
      <c r="E3630" s="131" t="s">
        <v>6</v>
      </c>
      <c r="F3630" s="133">
        <v>69.8</v>
      </c>
      <c r="G3630" s="133">
        <v>68.2</v>
      </c>
      <c r="H3630" s="131" t="s">
        <v>493</v>
      </c>
      <c r="I3630" s="134">
        <v>41974</v>
      </c>
    </row>
    <row r="3631" spans="1:11" ht="26.4" hidden="1">
      <c r="A3631" s="111" t="e">
        <f>COUNTIF(#REF!,'CPU (2)'!B3631)</f>
        <v>#REF!</v>
      </c>
      <c r="B3631" s="127" t="s">
        <v>4405</v>
      </c>
      <c r="C3631" s="128" t="s">
        <v>4406</v>
      </c>
      <c r="D3631" s="127" t="s">
        <v>276</v>
      </c>
      <c r="E3631" s="127" t="s">
        <v>6</v>
      </c>
      <c r="F3631" s="129">
        <v>75.8</v>
      </c>
      <c r="G3631" s="129">
        <v>74.2</v>
      </c>
      <c r="H3631" s="127" t="s">
        <v>493</v>
      </c>
      <c r="I3631" s="130">
        <v>41974</v>
      </c>
    </row>
    <row r="3632" spans="1:11">
      <c r="B3632" s="127"/>
      <c r="C3632" s="128"/>
      <c r="D3632" s="127"/>
      <c r="E3632" s="127"/>
      <c r="F3632" s="129"/>
      <c r="G3632" s="129"/>
      <c r="H3632" s="127"/>
      <c r="I3632" s="130"/>
    </row>
    <row r="3633" spans="1:11">
      <c r="A3633" s="111" t="e">
        <f>COUNTIF(#REF!,'CPU (2)'!B3633)</f>
        <v>#REF!</v>
      </c>
      <c r="B3633" s="148" t="s">
        <v>546</v>
      </c>
      <c r="C3633" s="149" t="s">
        <v>547</v>
      </c>
      <c r="D3633" s="148" t="s">
        <v>276</v>
      </c>
      <c r="E3633" s="148" t="s">
        <v>207</v>
      </c>
      <c r="F3633" s="150">
        <v>81.48</v>
      </c>
      <c r="G3633" s="150">
        <v>81.08</v>
      </c>
      <c r="H3633" s="148" t="s">
        <v>493</v>
      </c>
      <c r="I3633" s="151">
        <v>41974</v>
      </c>
      <c r="J3633" s="163">
        <f>SUM(J3635:J3642)</f>
        <v>81.082756000000003</v>
      </c>
      <c r="K3633" s="164">
        <f>J3633-G3633</f>
        <v>2.7560000000050877E-3</v>
      </c>
    </row>
    <row r="3634" spans="1:11" ht="26.4">
      <c r="B3634" s="113" t="s">
        <v>268</v>
      </c>
      <c r="C3634" s="113" t="s">
        <v>5</v>
      </c>
      <c r="D3634" s="113" t="s">
        <v>223</v>
      </c>
      <c r="E3634" s="113" t="s">
        <v>266</v>
      </c>
      <c r="F3634" s="113" t="s">
        <v>494</v>
      </c>
      <c r="G3634" s="113" t="s">
        <v>495</v>
      </c>
      <c r="H3634" s="113" t="s">
        <v>496</v>
      </c>
      <c r="I3634" s="113" t="s">
        <v>497</v>
      </c>
      <c r="J3634" s="113" t="s">
        <v>498</v>
      </c>
    </row>
    <row r="3635" spans="1:11">
      <c r="B3635" s="145">
        <v>88316</v>
      </c>
      <c r="C3635" s="196" t="str">
        <f>VLOOKUP(B3635,SERVIÇOS_SINAPI_12_14!$A$2:$H$5049,2,0)</f>
        <v>SERVENTE COM ENCARGOS COMPLEMENTARES</v>
      </c>
      <c r="D3635" s="138" t="s">
        <v>246</v>
      </c>
      <c r="E3635" s="189" t="str">
        <f>VLOOKUP(B3635,SERVIÇOS_SINAPI_12_14!$A$2:$H$5049,4,0)</f>
        <v>H</v>
      </c>
      <c r="F3635" s="184">
        <v>12.14</v>
      </c>
      <c r="G3635" s="194">
        <f>VLOOKUP(B3635,SERVIÇOS_SINAPI_12_14!$A$2:$H$5049,6,0)</f>
        <v>11.02</v>
      </c>
      <c r="H3635" s="189">
        <v>0.17499999999999999</v>
      </c>
      <c r="I3635" s="184">
        <v>2.12</v>
      </c>
      <c r="J3635" s="194">
        <f t="shared" ref="J3635:J3642" si="73">H3635*G3635</f>
        <v>1.9284999999999999</v>
      </c>
    </row>
    <row r="3636" spans="1:11">
      <c r="B3636" s="145">
        <v>88441</v>
      </c>
      <c r="C3636" s="196" t="str">
        <f>VLOOKUP(B3636,SERVIÇOS_SINAPI_12_14!$A$2:$H$5049,2,0)</f>
        <v>JARDINEIRO COM ENCARGOS COMPLEMENTARES</v>
      </c>
      <c r="D3636" s="138" t="s">
        <v>246</v>
      </c>
      <c r="E3636" s="189" t="str">
        <f>VLOOKUP(B3636,SERVIÇOS_SINAPI_12_14!$A$2:$H$5049,4,0)</f>
        <v>H</v>
      </c>
      <c r="F3636" s="184">
        <v>12.55</v>
      </c>
      <c r="G3636" s="194">
        <f>VLOOKUP(B3636,SERVIÇOS_SINAPI_12_14!$A$2:$H$5049,6,0)</f>
        <v>11.38</v>
      </c>
      <c r="H3636" s="189">
        <v>0.17499999999999999</v>
      </c>
      <c r="I3636" s="184">
        <v>2.2000000000000002</v>
      </c>
      <c r="J3636" s="194">
        <f t="shared" si="73"/>
        <v>1.9915</v>
      </c>
    </row>
    <row r="3637" spans="1:11">
      <c r="B3637" s="145">
        <v>159</v>
      </c>
      <c r="C3637" s="183" t="str">
        <f>VLOOKUP(B3637,INSUMOS_SINAPI_12_14!$A$2:$H$5049,2,0)</f>
        <v>ADUBO BOVINO</v>
      </c>
      <c r="D3637" s="140" t="s">
        <v>235</v>
      </c>
      <c r="E3637" s="121" t="str">
        <f>VLOOKUP(B3637,INSUMOS_SINAPI_12_14!$A$2:$H$5049,4,0)</f>
        <v>M³</v>
      </c>
      <c r="F3637" s="115">
        <v>120</v>
      </c>
      <c r="G3637" s="180">
        <f>VLOOKUP(B3637,INSUMOS_SINAPI_12_14!$A$2:$H$5049,6,0)</f>
        <v>120</v>
      </c>
      <c r="H3637" s="113">
        <v>8.3000000000000001E-3</v>
      </c>
      <c r="I3637" s="115">
        <v>1</v>
      </c>
      <c r="J3637" s="180">
        <f t="shared" si="73"/>
        <v>0.996</v>
      </c>
    </row>
    <row r="3638" spans="1:11">
      <c r="B3638" s="145">
        <v>370</v>
      </c>
      <c r="C3638" s="183" t="str">
        <f>VLOOKUP(B3638,INSUMOS_SINAPI_12_14!$A$2:$H$5049,2,0)</f>
        <v>AREIA MEDIA - POSTO JAZIDA/FORNECEDOR (SEM FRETE)</v>
      </c>
      <c r="D3638" s="140" t="s">
        <v>235</v>
      </c>
      <c r="E3638" s="121" t="str">
        <f>VLOOKUP(B3638,INSUMOS_SINAPI_12_14!$A$2:$H$5049,4,0)</f>
        <v>M³</v>
      </c>
      <c r="F3638" s="115">
        <v>57.5</v>
      </c>
      <c r="G3638" s="180">
        <f>VLOOKUP(B3638,INSUMOS_SINAPI_12_14!$A$2:$H$5049,6,0)</f>
        <v>57.5</v>
      </c>
      <c r="H3638" s="113">
        <v>5.33E-2</v>
      </c>
      <c r="I3638" s="115">
        <v>3.06</v>
      </c>
      <c r="J3638" s="180">
        <f t="shared" si="73"/>
        <v>3.0647500000000001</v>
      </c>
    </row>
    <row r="3639" spans="1:11">
      <c r="B3639" s="145">
        <v>7253</v>
      </c>
      <c r="C3639" s="183" t="str">
        <f>VLOOKUP(B3639,INSUMOS_SINAPI_12_14!$A$2:$H$5049,2,0)</f>
        <v>TERRA VEGETAL</v>
      </c>
      <c r="D3639" s="140" t="s">
        <v>235</v>
      </c>
      <c r="E3639" s="121" t="str">
        <f>VLOOKUP(B3639,INSUMOS_SINAPI_12_14!$A$2:$H$5049,4,0)</f>
        <v>M³</v>
      </c>
      <c r="F3639" s="115">
        <v>72</v>
      </c>
      <c r="G3639" s="180">
        <f>VLOOKUP(B3639,INSUMOS_SINAPI_12_14!$A$2:$H$5049,6,0)</f>
        <v>72</v>
      </c>
      <c r="H3639" s="113">
        <v>0.12330000000000001</v>
      </c>
      <c r="I3639" s="115">
        <v>8.8800000000000008</v>
      </c>
      <c r="J3639" s="180">
        <f t="shared" si="73"/>
        <v>8.877600000000001</v>
      </c>
    </row>
    <row r="3640" spans="1:11">
      <c r="B3640" s="145">
        <v>10826</v>
      </c>
      <c r="C3640" s="183" t="str">
        <f>VLOOKUP(B3640,INSUMOS_SINAPI_12_14!$A$2:$H$5049,2,0)</f>
        <v>ARBUSTO REGIONAL DE 50 A 100CM DE ALTURA</v>
      </c>
      <c r="D3640" s="140" t="s">
        <v>235</v>
      </c>
      <c r="E3640" s="121" t="str">
        <f>VLOOKUP(B3640,INSUMOS_SINAPI_12_14!$A$2:$H$5049,4,0)</f>
        <v>UN</v>
      </c>
      <c r="F3640" s="115">
        <v>16</v>
      </c>
      <c r="G3640" s="180">
        <f>VLOOKUP(B3640,INSUMOS_SINAPI_12_14!$A$2:$H$5049,6,0)</f>
        <v>16</v>
      </c>
      <c r="H3640" s="113">
        <v>4</v>
      </c>
      <c r="I3640" s="115">
        <v>64</v>
      </c>
      <c r="J3640" s="180">
        <f t="shared" si="73"/>
        <v>64</v>
      </c>
    </row>
    <row r="3641" spans="1:11">
      <c r="B3641" s="145">
        <v>25951</v>
      </c>
      <c r="C3641" s="183" t="str">
        <f>VLOOKUP(B3641,INSUMOS_SINAPI_12_14!$A$2:$H$5049,2,0)</f>
        <v>FERTILIZANTE NPK - 10:10:10</v>
      </c>
      <c r="D3641" s="140" t="s">
        <v>235</v>
      </c>
      <c r="E3641" s="121" t="str">
        <f>VLOOKUP(B3641,INSUMOS_SINAPI_12_14!$A$2:$H$5049,4,0)</f>
        <v>KG</v>
      </c>
      <c r="F3641" s="115">
        <v>1.68</v>
      </c>
      <c r="G3641" s="180">
        <f>VLOOKUP(B3641,INSUMOS_SINAPI_12_14!$A$2:$H$5049,6,0)</f>
        <v>1.68</v>
      </c>
      <c r="H3641" s="113">
        <v>0.12330000000000001</v>
      </c>
      <c r="I3641" s="115">
        <v>0.21</v>
      </c>
      <c r="J3641" s="180">
        <f t="shared" si="73"/>
        <v>0.20714399999999999</v>
      </c>
    </row>
    <row r="3642" spans="1:11">
      <c r="B3642" s="145">
        <v>25963</v>
      </c>
      <c r="C3642" s="183" t="str">
        <f>VLOOKUP(B3642,INSUMOS_SINAPI_12_14!$A$2:$H$5049,2,0)</f>
        <v>CALCARIO DOLOMITICO A (POSTO PEDREIRA/FORNECEDOR, SEM FRETE)</v>
      </c>
      <c r="D3642" s="140" t="s">
        <v>235</v>
      </c>
      <c r="E3642" s="121" t="str">
        <f>VLOOKUP(B3642,INSUMOS_SINAPI_12_14!$A$2:$H$5049,4,0)</f>
        <v>KG</v>
      </c>
      <c r="F3642" s="115">
        <v>0.14000000000000001</v>
      </c>
      <c r="G3642" s="180">
        <f>VLOOKUP(B3642,INSUMOS_SINAPI_12_14!$A$2:$H$5049,6,0)</f>
        <v>0.14000000000000001</v>
      </c>
      <c r="H3642" s="113">
        <v>0.12330000000000001</v>
      </c>
      <c r="I3642" s="115">
        <v>0.02</v>
      </c>
      <c r="J3642" s="180">
        <f t="shared" si="73"/>
        <v>1.7262000000000003E-2</v>
      </c>
    </row>
    <row r="3643" spans="1:11">
      <c r="B3643"/>
      <c r="C3643"/>
      <c r="D3643"/>
      <c r="E3643"/>
      <c r="F3643"/>
      <c r="G3643"/>
      <c r="H3643"/>
      <c r="I3643" s="134"/>
    </row>
    <row r="3644" spans="1:11">
      <c r="B3644"/>
      <c r="C3644"/>
      <c r="D3644"/>
      <c r="E3644"/>
      <c r="F3644"/>
      <c r="G3644"/>
      <c r="H3644"/>
      <c r="I3644" s="134"/>
    </row>
    <row r="3645" spans="1:11" hidden="1">
      <c r="A3645" s="111" t="e">
        <f>COUNTIF(#REF!,'CPU (2)'!B3645)</f>
        <v>#REF!</v>
      </c>
      <c r="B3645" t="s">
        <v>4407</v>
      </c>
      <c r="C3645" t="s">
        <v>4408</v>
      </c>
      <c r="D3645" t="s">
        <v>276</v>
      </c>
      <c r="E3645" t="s">
        <v>492</v>
      </c>
      <c r="F3645">
        <v>10.48</v>
      </c>
      <c r="G3645">
        <v>10.24</v>
      </c>
      <c r="H3645" t="s">
        <v>493</v>
      </c>
      <c r="I3645" s="130">
        <v>41974</v>
      </c>
    </row>
    <row r="3646" spans="1:11">
      <c r="B3646"/>
      <c r="C3646"/>
      <c r="D3646"/>
      <c r="E3646"/>
      <c r="F3646"/>
      <c r="G3646"/>
      <c r="H3646"/>
      <c r="I3646" s="130"/>
    </row>
    <row r="3647" spans="1:11">
      <c r="A3647" s="111" t="e">
        <f>COUNTIF(#REF!,'CPU (2)'!B3647)</f>
        <v>#REF!</v>
      </c>
      <c r="B3647" s="276">
        <v>85180</v>
      </c>
      <c r="C3647" s="277" t="s">
        <v>549</v>
      </c>
      <c r="D3647" s="276" t="s">
        <v>276</v>
      </c>
      <c r="E3647" s="276" t="s">
        <v>492</v>
      </c>
      <c r="F3647" s="276">
        <v>14.81</v>
      </c>
      <c r="G3647" s="276">
        <v>14.57</v>
      </c>
      <c r="H3647" s="276" t="s">
        <v>493</v>
      </c>
      <c r="I3647" s="134">
        <v>41974</v>
      </c>
      <c r="J3647" s="163">
        <f>SUM(J3649:J3654)</f>
        <v>14.567620000000002</v>
      </c>
      <c r="K3647" s="164">
        <f>J3647-G3647</f>
        <v>-2.3799999999987165E-3</v>
      </c>
    </row>
    <row r="3648" spans="1:11" ht="26.4">
      <c r="B3648" s="458" t="s">
        <v>268</v>
      </c>
      <c r="C3648" s="458" t="s">
        <v>5</v>
      </c>
      <c r="D3648" s="458" t="s">
        <v>223</v>
      </c>
      <c r="E3648" s="458" t="s">
        <v>266</v>
      </c>
      <c r="F3648" s="458" t="s">
        <v>494</v>
      </c>
      <c r="G3648" s="458" t="s">
        <v>495</v>
      </c>
      <c r="H3648" s="458" t="s">
        <v>496</v>
      </c>
      <c r="I3648" s="458" t="s">
        <v>497</v>
      </c>
      <c r="J3648" s="458" t="s">
        <v>498</v>
      </c>
    </row>
    <row r="3649" spans="1:10">
      <c r="B3649" s="145">
        <v>88316</v>
      </c>
      <c r="C3649" s="196" t="str">
        <f>VLOOKUP(B3649,SERVIÇOS_SINAPI_12_14!$A$2:$H$5049,2,0)</f>
        <v>SERVENTE COM ENCARGOS COMPLEMENTARES</v>
      </c>
      <c r="D3649" s="260" t="s">
        <v>246</v>
      </c>
      <c r="E3649" s="189" t="str">
        <f>VLOOKUP(B3649,SERVIÇOS_SINAPI_12_14!$A$2:$H$5049,4,0)</f>
        <v>H</v>
      </c>
      <c r="F3649" s="184">
        <v>12.14</v>
      </c>
      <c r="G3649" s="194">
        <f>VLOOKUP(B3649,SERVIÇOS_SINAPI_12_14!$A$2:$H$5049,6,0)</f>
        <v>11.02</v>
      </c>
      <c r="H3649" s="189">
        <v>0.1</v>
      </c>
      <c r="I3649" s="184">
        <v>1.21</v>
      </c>
      <c r="J3649" s="194">
        <f t="shared" ref="J3649:J3650" si="74">H3649*G3649</f>
        <v>1.1020000000000001</v>
      </c>
    </row>
    <row r="3650" spans="1:10">
      <c r="B3650" s="145">
        <v>88441</v>
      </c>
      <c r="C3650" s="196" t="str">
        <f>VLOOKUP(B3650,SERVIÇOS_SINAPI_12_14!$A$2:$H$5049,2,0)</f>
        <v>JARDINEIRO COM ENCARGOS COMPLEMENTARES</v>
      </c>
      <c r="D3650" s="260" t="s">
        <v>246</v>
      </c>
      <c r="E3650" s="189" t="str">
        <f>VLOOKUP(B3650,SERVIÇOS_SINAPI_12_14!$A$2:$H$5049,4,0)</f>
        <v>H</v>
      </c>
      <c r="F3650" s="184">
        <v>12.55</v>
      </c>
      <c r="G3650" s="194">
        <f>VLOOKUP(B3650,SERVIÇOS_SINAPI_12_14!$A$2:$H$5049,6,0)</f>
        <v>11.38</v>
      </c>
      <c r="H3650" s="209">
        <v>9.9000000000000005E-2</v>
      </c>
      <c r="I3650" s="184">
        <v>1.26</v>
      </c>
      <c r="J3650" s="194">
        <f t="shared" si="74"/>
        <v>1.1266200000000002</v>
      </c>
    </row>
    <row r="3651" spans="1:10">
      <c r="B3651" s="145">
        <v>159</v>
      </c>
      <c r="C3651" s="183" t="str">
        <f>VLOOKUP(B3651,INSUMOS_SINAPI_12_14!$A$2:$H$5049,2,0)</f>
        <v>ADUBO BOVINO</v>
      </c>
      <c r="D3651" s="113" t="s">
        <v>235</v>
      </c>
      <c r="E3651" s="121" t="str">
        <f>VLOOKUP(B3651,INSUMOS_SINAPI_12_14!$A$2:$H$5049,4,0)</f>
        <v>M³</v>
      </c>
      <c r="F3651" s="115">
        <v>120</v>
      </c>
      <c r="G3651" s="180">
        <f>VLOOKUP(B3651,INSUMOS_SINAPI_12_14!$A$2:$H$5049,6,0)</f>
        <v>120</v>
      </c>
      <c r="H3651" s="113">
        <v>5.0000000000000001E-3</v>
      </c>
      <c r="I3651" s="115">
        <v>0.6</v>
      </c>
      <c r="J3651" s="180">
        <f t="shared" ref="J3651:J3654" si="75">H3651*G3651</f>
        <v>0.6</v>
      </c>
    </row>
    <row r="3652" spans="1:10">
      <c r="B3652" s="145">
        <v>3329</v>
      </c>
      <c r="C3652" s="183" t="str">
        <f>VLOOKUP(B3652,INSUMOS_SINAPI_12_14!$A$2:$H$5049,2,0)</f>
        <v>GRAMA ESMERALDA EM ROLO</v>
      </c>
      <c r="D3652" s="113" t="s">
        <v>235</v>
      </c>
      <c r="E3652" s="121" t="str">
        <f>VLOOKUP(B3652,INSUMOS_SINAPI_12_14!$A$2:$H$5049,4,0)</f>
        <v>M²</v>
      </c>
      <c r="F3652" s="115">
        <v>11.55</v>
      </c>
      <c r="G3652" s="180">
        <f>VLOOKUP(B3652,INSUMOS_SINAPI_12_14!$A$2:$H$5049,6,0)</f>
        <v>11.55</v>
      </c>
      <c r="H3652" s="113">
        <v>1</v>
      </c>
      <c r="I3652" s="115">
        <v>11.55</v>
      </c>
      <c r="J3652" s="180">
        <f t="shared" si="75"/>
        <v>11.55</v>
      </c>
    </row>
    <row r="3653" spans="1:10">
      <c r="B3653" s="145">
        <v>25951</v>
      </c>
      <c r="C3653" s="183" t="str">
        <f>VLOOKUP(B3653,INSUMOS_SINAPI_12_14!$A$2:$H$5049,2,0)</f>
        <v>FERTILIZANTE NPK - 10:10:10</v>
      </c>
      <c r="D3653" s="113" t="s">
        <v>235</v>
      </c>
      <c r="E3653" s="121" t="str">
        <f>VLOOKUP(B3653,INSUMOS_SINAPI_12_14!$A$2:$H$5049,4,0)</f>
        <v>KG</v>
      </c>
      <c r="F3653" s="115">
        <v>1.68</v>
      </c>
      <c r="G3653" s="180">
        <f>VLOOKUP(B3653,INSUMOS_SINAPI_12_14!$A$2:$H$5049,6,0)</f>
        <v>1.68</v>
      </c>
      <c r="H3653" s="113">
        <v>0.1</v>
      </c>
      <c r="I3653" s="115">
        <v>0.17</v>
      </c>
      <c r="J3653" s="180">
        <f t="shared" si="75"/>
        <v>0.16800000000000001</v>
      </c>
    </row>
    <row r="3654" spans="1:10">
      <c r="B3654" s="145">
        <v>25963</v>
      </c>
      <c r="C3654" s="183" t="str">
        <f>VLOOKUP(B3654,INSUMOS_SINAPI_12_14!$A$2:$H$5049,2,0)</f>
        <v>CALCARIO DOLOMITICO A (POSTO PEDREIRA/FORNECEDOR, SEM FRETE)</v>
      </c>
      <c r="D3654" s="113" t="s">
        <v>235</v>
      </c>
      <c r="E3654" s="121" t="str">
        <f>VLOOKUP(B3654,INSUMOS_SINAPI_12_14!$A$2:$H$5049,4,0)</f>
        <v>KG</v>
      </c>
      <c r="F3654" s="115">
        <v>0.14000000000000001</v>
      </c>
      <c r="G3654" s="180">
        <f>VLOOKUP(B3654,INSUMOS_SINAPI_12_14!$A$2:$H$5049,6,0)</f>
        <v>0.14000000000000001</v>
      </c>
      <c r="H3654" s="113">
        <v>0.15</v>
      </c>
      <c r="I3654" s="115">
        <v>0.02</v>
      </c>
      <c r="J3654" s="180">
        <f t="shared" si="75"/>
        <v>2.1000000000000001E-2</v>
      </c>
    </row>
    <row r="3655" spans="1:10">
      <c r="B3655"/>
      <c r="C3655"/>
      <c r="D3655"/>
      <c r="E3655"/>
      <c r="F3655"/>
      <c r="G3655"/>
      <c r="H3655"/>
      <c r="I3655" s="134"/>
    </row>
    <row r="3656" spans="1:10">
      <c r="B3656"/>
      <c r="C3656"/>
      <c r="D3656"/>
      <c r="E3656"/>
      <c r="F3656"/>
      <c r="G3656"/>
      <c r="H3656"/>
      <c r="I3656" s="134"/>
    </row>
    <row r="3657" spans="1:10" hidden="1">
      <c r="A3657" s="111" t="e">
        <f>COUNTIF(#REF!,'CPU (2)'!B3657)</f>
        <v>#REF!</v>
      </c>
      <c r="B3657">
        <v>85179</v>
      </c>
      <c r="C3657" t="s">
        <v>4409</v>
      </c>
      <c r="D3657" t="s">
        <v>276</v>
      </c>
      <c r="E3657" t="s">
        <v>492</v>
      </c>
      <c r="F3657">
        <v>34.630000000000003</v>
      </c>
      <c r="G3657">
        <v>32.340000000000003</v>
      </c>
      <c r="H3657" t="s">
        <v>493</v>
      </c>
      <c r="I3657" s="130">
        <v>41974</v>
      </c>
    </row>
    <row r="3658" spans="1:10" hidden="1">
      <c r="A3658" s="111" t="e">
        <f>COUNTIF(#REF!,'CPU (2)'!B3658)</f>
        <v>#REF!</v>
      </c>
      <c r="B3658">
        <v>84111</v>
      </c>
      <c r="C3658" t="s">
        <v>4410</v>
      </c>
      <c r="D3658" t="s">
        <v>246</v>
      </c>
      <c r="E3658" t="s">
        <v>492</v>
      </c>
      <c r="F3658">
        <v>2.17</v>
      </c>
      <c r="G3658">
        <v>2.06</v>
      </c>
      <c r="H3658" t="s">
        <v>493</v>
      </c>
      <c r="I3658" s="134">
        <v>41974</v>
      </c>
    </row>
    <row r="3659" spans="1:10" hidden="1">
      <c r="A3659" s="111" t="e">
        <f>COUNTIF(#REF!,'CPU (2)'!B3659)</f>
        <v>#REF!</v>
      </c>
      <c r="B3659">
        <v>88313</v>
      </c>
      <c r="C3659" t="s">
        <v>4411</v>
      </c>
      <c r="D3659" t="s">
        <v>246</v>
      </c>
      <c r="E3659" t="s">
        <v>231</v>
      </c>
      <c r="F3659">
        <v>18.690000000000001</v>
      </c>
      <c r="G3659">
        <v>16.690000000000001</v>
      </c>
      <c r="H3659" t="s">
        <v>493</v>
      </c>
      <c r="I3659" s="130">
        <v>41974</v>
      </c>
    </row>
    <row r="3660" spans="1:10" hidden="1">
      <c r="A3660" s="111" t="e">
        <f>COUNTIF(#REF!,'CPU (2)'!B3660)</f>
        <v>#REF!</v>
      </c>
      <c r="B3660">
        <v>83708</v>
      </c>
      <c r="C3660" t="s">
        <v>4412</v>
      </c>
      <c r="D3660" t="s">
        <v>632</v>
      </c>
      <c r="E3660" t="s">
        <v>6</v>
      </c>
      <c r="F3660">
        <v>1116.99</v>
      </c>
      <c r="G3660">
        <v>1064.3900000000001</v>
      </c>
      <c r="H3660" t="s">
        <v>493</v>
      </c>
      <c r="I3660" s="134">
        <v>41974</v>
      </c>
    </row>
    <row r="3661" spans="1:10" hidden="1">
      <c r="A3661" s="111" t="e">
        <f>COUNTIF(#REF!,'CPU (2)'!B3661)</f>
        <v>#REF!</v>
      </c>
      <c r="B3661">
        <v>83709</v>
      </c>
      <c r="C3661" t="s">
        <v>4413</v>
      </c>
      <c r="D3661" t="s">
        <v>632</v>
      </c>
      <c r="E3661" t="s">
        <v>6</v>
      </c>
      <c r="F3661">
        <v>1391.56</v>
      </c>
      <c r="G3661">
        <v>1329.61</v>
      </c>
      <c r="H3661" t="s">
        <v>493</v>
      </c>
      <c r="I3661" s="130">
        <v>41974</v>
      </c>
    </row>
    <row r="3662" spans="1:10" hidden="1">
      <c r="A3662" s="111" t="e">
        <f>COUNTIF(#REF!,'CPU (2)'!B3662)</f>
        <v>#REF!</v>
      </c>
      <c r="B3662">
        <v>83710</v>
      </c>
      <c r="C3662" t="s">
        <v>4414</v>
      </c>
      <c r="D3662" t="s">
        <v>632</v>
      </c>
      <c r="E3662" t="s">
        <v>6</v>
      </c>
      <c r="F3662">
        <v>2872.05</v>
      </c>
      <c r="G3662">
        <v>2751.59</v>
      </c>
      <c r="H3662" t="s">
        <v>493</v>
      </c>
      <c r="I3662" s="134">
        <v>41974</v>
      </c>
    </row>
    <row r="3663" spans="1:10" hidden="1">
      <c r="A3663" s="111" t="e">
        <f>COUNTIF(#REF!,'CPU (2)'!B3663)</f>
        <v>#REF!</v>
      </c>
      <c r="B3663">
        <v>83712</v>
      </c>
      <c r="C3663" t="s">
        <v>4415</v>
      </c>
      <c r="D3663" t="s">
        <v>632</v>
      </c>
      <c r="E3663" t="s">
        <v>6</v>
      </c>
      <c r="F3663">
        <v>4318.51</v>
      </c>
      <c r="G3663">
        <v>4140.16</v>
      </c>
      <c r="H3663" t="s">
        <v>493</v>
      </c>
      <c r="I3663" s="130">
        <v>41974</v>
      </c>
    </row>
    <row r="3664" spans="1:10" hidden="1">
      <c r="A3664" s="111" t="e">
        <f>COUNTIF(#REF!,'CPU (2)'!B3664)</f>
        <v>#REF!</v>
      </c>
      <c r="B3664">
        <v>83713</v>
      </c>
      <c r="C3664" t="s">
        <v>4416</v>
      </c>
      <c r="D3664" t="s">
        <v>632</v>
      </c>
      <c r="E3664" t="s">
        <v>6</v>
      </c>
      <c r="F3664">
        <v>5274.14</v>
      </c>
      <c r="G3664">
        <v>5057.9799999999996</v>
      </c>
      <c r="H3664" t="s">
        <v>493</v>
      </c>
      <c r="I3664" s="134">
        <v>41974</v>
      </c>
    </row>
    <row r="3665" spans="1:9" hidden="1">
      <c r="A3665" s="111" t="e">
        <f>COUNTIF(#REF!,'CPU (2)'!B3665)</f>
        <v>#REF!</v>
      </c>
      <c r="B3665" t="s">
        <v>4417</v>
      </c>
      <c r="C3665" t="s">
        <v>4418</v>
      </c>
      <c r="D3665" t="s">
        <v>632</v>
      </c>
      <c r="E3665" t="s">
        <v>6</v>
      </c>
      <c r="F3665">
        <v>1174.8599999999999</v>
      </c>
      <c r="G3665">
        <v>1136.3399999999999</v>
      </c>
      <c r="H3665" t="s">
        <v>493</v>
      </c>
      <c r="I3665" s="130">
        <v>41974</v>
      </c>
    </row>
    <row r="3666" spans="1:9" hidden="1">
      <c r="A3666" s="111" t="e">
        <f>COUNTIF(#REF!,'CPU (2)'!B3666)</f>
        <v>#REF!</v>
      </c>
      <c r="B3666" t="s">
        <v>4419</v>
      </c>
      <c r="C3666" t="s">
        <v>4420</v>
      </c>
      <c r="D3666" t="s">
        <v>632</v>
      </c>
      <c r="E3666" t="s">
        <v>6</v>
      </c>
      <c r="F3666">
        <v>1295.31</v>
      </c>
      <c r="G3666">
        <v>1260.24</v>
      </c>
      <c r="H3666" t="s">
        <v>493</v>
      </c>
      <c r="I3666" s="134">
        <v>41974</v>
      </c>
    </row>
    <row r="3667" spans="1:9" hidden="1">
      <c r="A3667" s="111" t="e">
        <f>COUNTIF(#REF!,'CPU (2)'!B3667)</f>
        <v>#REF!</v>
      </c>
      <c r="B3667" t="s">
        <v>4421</v>
      </c>
      <c r="C3667" t="s">
        <v>4422</v>
      </c>
      <c r="D3667" t="s">
        <v>632</v>
      </c>
      <c r="E3667" t="s">
        <v>6</v>
      </c>
      <c r="F3667">
        <v>924.98</v>
      </c>
      <c r="G3667">
        <v>896.49</v>
      </c>
      <c r="H3667" t="s">
        <v>493</v>
      </c>
      <c r="I3667" s="130">
        <v>41974</v>
      </c>
    </row>
    <row r="3668" spans="1:9" hidden="1">
      <c r="A3668" s="111" t="e">
        <f>COUNTIF(#REF!,'CPU (2)'!B3668)</f>
        <v>#REF!</v>
      </c>
      <c r="B3668" t="s">
        <v>4423</v>
      </c>
      <c r="C3668" t="s">
        <v>4424</v>
      </c>
      <c r="D3668" t="s">
        <v>632</v>
      </c>
      <c r="E3668" t="s">
        <v>6</v>
      </c>
      <c r="F3668">
        <v>1001.75</v>
      </c>
      <c r="G3668">
        <v>971.47</v>
      </c>
      <c r="H3668" t="s">
        <v>493</v>
      </c>
      <c r="I3668" s="134">
        <v>41974</v>
      </c>
    </row>
    <row r="3669" spans="1:9" hidden="1">
      <c r="A3669" s="111" t="e">
        <f>COUNTIF(#REF!,'CPU (2)'!B3669)</f>
        <v>#REF!</v>
      </c>
      <c r="B3669" t="s">
        <v>4425</v>
      </c>
      <c r="C3669" t="s">
        <v>4426</v>
      </c>
      <c r="D3669" t="s">
        <v>632</v>
      </c>
      <c r="E3669" t="s">
        <v>6</v>
      </c>
      <c r="F3669">
        <v>1135.0999999999999</v>
      </c>
      <c r="G3669">
        <v>1102.94</v>
      </c>
      <c r="H3669" t="s">
        <v>493</v>
      </c>
      <c r="I3669" s="130">
        <v>41974</v>
      </c>
    </row>
    <row r="3670" spans="1:9" hidden="1">
      <c r="A3670" s="111" t="e">
        <f>COUNTIF(#REF!,'CPU (2)'!B3670)</f>
        <v>#REF!</v>
      </c>
      <c r="B3670" t="s">
        <v>4427</v>
      </c>
      <c r="C3670" t="s">
        <v>4428</v>
      </c>
      <c r="D3670" t="s">
        <v>632</v>
      </c>
      <c r="E3670" t="s">
        <v>6</v>
      </c>
      <c r="F3670">
        <v>1217.93</v>
      </c>
      <c r="G3670">
        <v>1183.58</v>
      </c>
      <c r="H3670" t="s">
        <v>493</v>
      </c>
      <c r="I3670" s="134">
        <v>41974</v>
      </c>
    </row>
    <row r="3671" spans="1:9" hidden="1">
      <c r="A3671" s="111" t="e">
        <f>COUNTIF(#REF!,'CPU (2)'!B3671)</f>
        <v>#REF!</v>
      </c>
      <c r="B3671" t="s">
        <v>4429</v>
      </c>
      <c r="C3671" t="s">
        <v>4430</v>
      </c>
      <c r="D3671" t="s">
        <v>632</v>
      </c>
      <c r="E3671" t="s">
        <v>6</v>
      </c>
      <c r="F3671">
        <v>1222.96</v>
      </c>
      <c r="G3671">
        <v>1188.52</v>
      </c>
      <c r="H3671" t="s">
        <v>493</v>
      </c>
      <c r="I3671" s="130">
        <v>41974</v>
      </c>
    </row>
    <row r="3672" spans="1:9" hidden="1">
      <c r="A3672" s="111" t="e">
        <f>COUNTIF(#REF!,'CPU (2)'!B3672)</f>
        <v>#REF!</v>
      </c>
      <c r="B3672" t="s">
        <v>4431</v>
      </c>
      <c r="C3672" t="s">
        <v>4432</v>
      </c>
      <c r="D3672" t="s">
        <v>632</v>
      </c>
      <c r="E3672" t="s">
        <v>6</v>
      </c>
      <c r="F3672">
        <v>1389.19</v>
      </c>
      <c r="G3672">
        <v>1351.37</v>
      </c>
      <c r="H3672" t="s">
        <v>493</v>
      </c>
      <c r="I3672" s="134">
        <v>41974</v>
      </c>
    </row>
    <row r="3673" spans="1:9" hidden="1">
      <c r="A3673" s="111" t="e">
        <f>COUNTIF(#REF!,'CPU (2)'!B3673)</f>
        <v>#REF!</v>
      </c>
      <c r="B3673" t="s">
        <v>4433</v>
      </c>
      <c r="C3673" t="s">
        <v>4434</v>
      </c>
      <c r="D3673" t="s">
        <v>632</v>
      </c>
      <c r="E3673" t="s">
        <v>6</v>
      </c>
      <c r="F3673">
        <v>1500.94</v>
      </c>
      <c r="G3673">
        <v>1461.04</v>
      </c>
      <c r="H3673" t="s">
        <v>493</v>
      </c>
      <c r="I3673" s="130">
        <v>41974</v>
      </c>
    </row>
    <row r="3674" spans="1:9" hidden="1">
      <c r="A3674" s="111" t="e">
        <f>COUNTIF(#REF!,'CPU (2)'!B3674)</f>
        <v>#REF!</v>
      </c>
      <c r="B3674" t="s">
        <v>4435</v>
      </c>
      <c r="C3674" t="s">
        <v>4436</v>
      </c>
      <c r="D3674" t="s">
        <v>632</v>
      </c>
      <c r="E3674" t="s">
        <v>6</v>
      </c>
      <c r="F3674">
        <v>1561.97</v>
      </c>
      <c r="G3674">
        <v>1520.94</v>
      </c>
      <c r="H3674" t="s">
        <v>493</v>
      </c>
      <c r="I3674" s="134">
        <v>41974</v>
      </c>
    </row>
    <row r="3675" spans="1:9" hidden="1">
      <c r="A3675" s="111" t="e">
        <f>COUNTIF(#REF!,'CPU (2)'!B3675)</f>
        <v>#REF!</v>
      </c>
      <c r="B3675" t="s">
        <v>4437</v>
      </c>
      <c r="C3675" t="s">
        <v>4438</v>
      </c>
      <c r="D3675" t="s">
        <v>632</v>
      </c>
      <c r="E3675" t="s">
        <v>6</v>
      </c>
      <c r="F3675">
        <v>1606.25</v>
      </c>
      <c r="G3675">
        <v>1564.08</v>
      </c>
      <c r="H3675" t="s">
        <v>493</v>
      </c>
      <c r="I3675" s="130">
        <v>41974</v>
      </c>
    </row>
    <row r="3676" spans="1:9" hidden="1">
      <c r="A3676" s="111" t="e">
        <f>COUNTIF(#REF!,'CPU (2)'!B3676)</f>
        <v>#REF!</v>
      </c>
      <c r="B3676" t="s">
        <v>4439</v>
      </c>
      <c r="C3676" t="s">
        <v>4440</v>
      </c>
      <c r="D3676" t="s">
        <v>632</v>
      </c>
      <c r="E3676" t="s">
        <v>6</v>
      </c>
      <c r="F3676">
        <v>1658.9</v>
      </c>
      <c r="G3676">
        <v>1615.6</v>
      </c>
      <c r="H3676" t="s">
        <v>493</v>
      </c>
      <c r="I3676" s="134">
        <v>41974</v>
      </c>
    </row>
    <row r="3677" spans="1:9" hidden="1">
      <c r="A3677" s="111" t="e">
        <f>COUNTIF(#REF!,'CPU (2)'!B3677)</f>
        <v>#REF!</v>
      </c>
      <c r="B3677" t="s">
        <v>4441</v>
      </c>
      <c r="C3677" t="s">
        <v>4442</v>
      </c>
      <c r="D3677" t="s">
        <v>632</v>
      </c>
      <c r="E3677" t="s">
        <v>6</v>
      </c>
      <c r="F3677">
        <v>1763.33</v>
      </c>
      <c r="G3677">
        <v>1717.84</v>
      </c>
      <c r="H3677" t="s">
        <v>493</v>
      </c>
      <c r="I3677" s="130">
        <v>41974</v>
      </c>
    </row>
    <row r="3678" spans="1:9" hidden="1">
      <c r="A3678" s="111" t="e">
        <f>COUNTIF(#REF!,'CPU (2)'!B3678)</f>
        <v>#REF!</v>
      </c>
      <c r="B3678" t="s">
        <v>4443</v>
      </c>
      <c r="C3678" t="s">
        <v>4444</v>
      </c>
      <c r="D3678" t="s">
        <v>632</v>
      </c>
      <c r="E3678" t="s">
        <v>6</v>
      </c>
      <c r="F3678">
        <v>1815.55</v>
      </c>
      <c r="G3678">
        <v>1768.96</v>
      </c>
      <c r="H3678" t="s">
        <v>493</v>
      </c>
      <c r="I3678" s="134">
        <v>41974</v>
      </c>
    </row>
    <row r="3679" spans="1:9" hidden="1">
      <c r="A3679" s="111" t="e">
        <f>COUNTIF(#REF!,'CPU (2)'!B3679)</f>
        <v>#REF!</v>
      </c>
      <c r="B3679" t="s">
        <v>4445</v>
      </c>
      <c r="C3679" t="s">
        <v>4446</v>
      </c>
      <c r="D3679" t="s">
        <v>632</v>
      </c>
      <c r="E3679" t="s">
        <v>6</v>
      </c>
      <c r="F3679">
        <v>1886.96</v>
      </c>
      <c r="G3679">
        <v>1838.3</v>
      </c>
      <c r="H3679" t="s">
        <v>493</v>
      </c>
      <c r="I3679" s="130">
        <v>41974</v>
      </c>
    </row>
    <row r="3680" spans="1:9" hidden="1">
      <c r="A3680" s="111" t="e">
        <f>COUNTIF(#REF!,'CPU (2)'!B3680)</f>
        <v>#REF!</v>
      </c>
      <c r="B3680" t="s">
        <v>4447</v>
      </c>
      <c r="C3680" t="s">
        <v>4448</v>
      </c>
      <c r="D3680" t="s">
        <v>632</v>
      </c>
      <c r="E3680" t="s">
        <v>6</v>
      </c>
      <c r="F3680">
        <v>1922.67</v>
      </c>
      <c r="G3680">
        <v>1872.97</v>
      </c>
      <c r="H3680" t="s">
        <v>493</v>
      </c>
      <c r="I3680" s="134">
        <v>41974</v>
      </c>
    </row>
    <row r="3681" spans="1:9" hidden="1">
      <c r="A3681" s="111" t="e">
        <f>COUNTIF(#REF!,'CPU (2)'!B3681)</f>
        <v>#REF!</v>
      </c>
      <c r="B3681" t="s">
        <v>4449</v>
      </c>
      <c r="C3681" t="s">
        <v>4450</v>
      </c>
      <c r="D3681" t="s">
        <v>632</v>
      </c>
      <c r="E3681" t="s">
        <v>6</v>
      </c>
      <c r="F3681">
        <v>2094.4499999999998</v>
      </c>
      <c r="G3681">
        <v>2039.93</v>
      </c>
      <c r="H3681" t="s">
        <v>493</v>
      </c>
      <c r="I3681" s="130">
        <v>41974</v>
      </c>
    </row>
    <row r="3682" spans="1:9" hidden="1">
      <c r="A3682" s="111" t="e">
        <f>COUNTIF(#REF!,'CPU (2)'!B3682)</f>
        <v>#REF!</v>
      </c>
      <c r="B3682" t="s">
        <v>4451</v>
      </c>
      <c r="C3682" t="s">
        <v>4452</v>
      </c>
      <c r="D3682" t="s">
        <v>632</v>
      </c>
      <c r="E3682" t="s">
        <v>6</v>
      </c>
      <c r="F3682">
        <v>2236.17</v>
      </c>
      <c r="G3682">
        <v>2179.86</v>
      </c>
      <c r="H3682" t="s">
        <v>493</v>
      </c>
      <c r="I3682" s="134">
        <v>41974</v>
      </c>
    </row>
    <row r="3683" spans="1:9" hidden="1">
      <c r="A3683" s="111" t="e">
        <f>COUNTIF(#REF!,'CPU (2)'!B3683)</f>
        <v>#REF!</v>
      </c>
      <c r="B3683" t="s">
        <v>4453</v>
      </c>
      <c r="C3683" t="s">
        <v>4454</v>
      </c>
      <c r="D3683" t="s">
        <v>632</v>
      </c>
      <c r="E3683" t="s">
        <v>6</v>
      </c>
      <c r="F3683">
        <v>2406.06</v>
      </c>
      <c r="G3683">
        <v>2346.21</v>
      </c>
      <c r="H3683" t="s">
        <v>493</v>
      </c>
      <c r="I3683" s="130">
        <v>41974</v>
      </c>
    </row>
    <row r="3684" spans="1:9" hidden="1">
      <c r="A3684" s="111" t="e">
        <f>COUNTIF(#REF!,'CPU (2)'!B3684)</f>
        <v>#REF!</v>
      </c>
      <c r="B3684" t="s">
        <v>4455</v>
      </c>
      <c r="C3684" t="s">
        <v>4456</v>
      </c>
      <c r="D3684" t="s">
        <v>632</v>
      </c>
      <c r="E3684" t="s">
        <v>6</v>
      </c>
      <c r="F3684">
        <v>2510.91</v>
      </c>
      <c r="G3684">
        <v>2447.7800000000002</v>
      </c>
      <c r="H3684" t="s">
        <v>493</v>
      </c>
      <c r="I3684" s="134">
        <v>41974</v>
      </c>
    </row>
    <row r="3685" spans="1:9" hidden="1">
      <c r="A3685" s="111" t="e">
        <f>COUNTIF(#REF!,'CPU (2)'!B3685)</f>
        <v>#REF!</v>
      </c>
      <c r="B3685" t="s">
        <v>4457</v>
      </c>
      <c r="C3685" t="s">
        <v>4458</v>
      </c>
      <c r="D3685" t="s">
        <v>632</v>
      </c>
      <c r="E3685" t="s">
        <v>6</v>
      </c>
      <c r="F3685">
        <v>2667.95</v>
      </c>
      <c r="G3685">
        <v>2601.4899999999998</v>
      </c>
      <c r="H3685" t="s">
        <v>493</v>
      </c>
      <c r="I3685" s="130">
        <v>41974</v>
      </c>
    </row>
    <row r="3686" spans="1:9" hidden="1">
      <c r="A3686" s="111" t="e">
        <f>COUNTIF(#REF!,'CPU (2)'!B3686)</f>
        <v>#REF!</v>
      </c>
      <c r="B3686" t="s">
        <v>4459</v>
      </c>
      <c r="C3686" t="s">
        <v>4460</v>
      </c>
      <c r="D3686" t="s">
        <v>632</v>
      </c>
      <c r="E3686" t="s">
        <v>6</v>
      </c>
      <c r="F3686">
        <v>2824.35</v>
      </c>
      <c r="G3686">
        <v>2754.62</v>
      </c>
      <c r="H3686" t="s">
        <v>493</v>
      </c>
      <c r="I3686" s="134">
        <v>41974</v>
      </c>
    </row>
    <row r="3687" spans="1:9" hidden="1">
      <c r="A3687" s="111" t="e">
        <f>COUNTIF(#REF!,'CPU (2)'!B3687)</f>
        <v>#REF!</v>
      </c>
      <c r="B3687" t="s">
        <v>4461</v>
      </c>
      <c r="C3687" t="s">
        <v>4462</v>
      </c>
      <c r="D3687" t="s">
        <v>632</v>
      </c>
      <c r="E3687" t="s">
        <v>6</v>
      </c>
      <c r="F3687">
        <v>2991.58</v>
      </c>
      <c r="G3687">
        <v>2918.32</v>
      </c>
      <c r="H3687" t="s">
        <v>493</v>
      </c>
      <c r="I3687" s="130">
        <v>41974</v>
      </c>
    </row>
    <row r="3688" spans="1:9" hidden="1">
      <c r="A3688" s="111" t="e">
        <f>COUNTIF(#REF!,'CPU (2)'!B3688)</f>
        <v>#REF!</v>
      </c>
      <c r="B3688" t="s">
        <v>4463</v>
      </c>
      <c r="C3688" t="s">
        <v>4464</v>
      </c>
      <c r="D3688" t="s">
        <v>632</v>
      </c>
      <c r="E3688" t="s">
        <v>6</v>
      </c>
      <c r="F3688">
        <v>3147.98</v>
      </c>
      <c r="G3688">
        <v>3071.45</v>
      </c>
      <c r="H3688" t="s">
        <v>493</v>
      </c>
      <c r="I3688" s="134">
        <v>41974</v>
      </c>
    </row>
    <row r="3689" spans="1:9" hidden="1">
      <c r="A3689" s="111" t="e">
        <f>COUNTIF(#REF!,'CPU (2)'!B3689)</f>
        <v>#REF!</v>
      </c>
      <c r="B3689" t="s">
        <v>4465</v>
      </c>
      <c r="C3689" t="s">
        <v>4466</v>
      </c>
      <c r="D3689" t="s">
        <v>632</v>
      </c>
      <c r="E3689" t="s">
        <v>6</v>
      </c>
      <c r="F3689">
        <v>3304.38</v>
      </c>
      <c r="G3689">
        <v>3224.58</v>
      </c>
      <c r="H3689" t="s">
        <v>493</v>
      </c>
      <c r="I3689" s="130">
        <v>41974</v>
      </c>
    </row>
    <row r="3690" spans="1:9" hidden="1">
      <c r="A3690" s="111" t="e">
        <f>COUNTIF(#REF!,'CPU (2)'!B3690)</f>
        <v>#REF!</v>
      </c>
      <c r="B3690" t="s">
        <v>4467</v>
      </c>
      <c r="C3690" t="s">
        <v>4468</v>
      </c>
      <c r="D3690" t="s">
        <v>632</v>
      </c>
      <c r="E3690" t="s">
        <v>6</v>
      </c>
      <c r="F3690">
        <v>3618.13</v>
      </c>
      <c r="G3690">
        <v>3531.72</v>
      </c>
      <c r="H3690" t="s">
        <v>493</v>
      </c>
      <c r="I3690" s="134">
        <v>41974</v>
      </c>
    </row>
    <row r="3691" spans="1:9" hidden="1">
      <c r="A3691" s="111" t="e">
        <f>COUNTIF(#REF!,'CPU (2)'!B3691)</f>
        <v>#REF!</v>
      </c>
      <c r="B3691" t="s">
        <v>4469</v>
      </c>
      <c r="C3691" t="s">
        <v>4470</v>
      </c>
      <c r="D3691" t="s">
        <v>632</v>
      </c>
      <c r="E3691" t="s">
        <v>6</v>
      </c>
      <c r="F3691">
        <v>3775.17</v>
      </c>
      <c r="G3691">
        <v>3685.42</v>
      </c>
      <c r="H3691" t="s">
        <v>493</v>
      </c>
      <c r="I3691" s="130">
        <v>41974</v>
      </c>
    </row>
    <row r="3692" spans="1:9" hidden="1">
      <c r="A3692" s="111" t="e">
        <f>COUNTIF(#REF!,'CPU (2)'!B3692)</f>
        <v>#REF!</v>
      </c>
      <c r="B3692" t="s">
        <v>4471</v>
      </c>
      <c r="C3692" t="s">
        <v>4472</v>
      </c>
      <c r="D3692" t="s">
        <v>632</v>
      </c>
      <c r="E3692" t="s">
        <v>6</v>
      </c>
      <c r="F3692">
        <v>3461.73</v>
      </c>
      <c r="G3692">
        <v>3378.59</v>
      </c>
      <c r="H3692" t="s">
        <v>493</v>
      </c>
      <c r="I3692" s="134">
        <v>41974</v>
      </c>
    </row>
    <row r="3693" spans="1:9" hidden="1">
      <c r="A3693" s="111" t="e">
        <f>COUNTIF(#REF!,'CPU (2)'!B3693)</f>
        <v>#REF!</v>
      </c>
      <c r="B3693" t="s">
        <v>4473</v>
      </c>
      <c r="C3693" t="s">
        <v>4474</v>
      </c>
      <c r="D3693" t="s">
        <v>632</v>
      </c>
      <c r="E3693" t="s">
        <v>6</v>
      </c>
      <c r="F3693">
        <v>3931.57</v>
      </c>
      <c r="G3693">
        <v>3838.55</v>
      </c>
      <c r="H3693" t="s">
        <v>493</v>
      </c>
      <c r="I3693" s="130">
        <v>41974</v>
      </c>
    </row>
    <row r="3694" spans="1:9" hidden="1">
      <c r="A3694" s="111" t="e">
        <f>COUNTIF(#REF!,'CPU (2)'!B3694)</f>
        <v>#REF!</v>
      </c>
      <c r="B3694" t="s">
        <v>4475</v>
      </c>
      <c r="C3694" t="s">
        <v>4476</v>
      </c>
      <c r="D3694" t="s">
        <v>632</v>
      </c>
      <c r="E3694" t="s">
        <v>6</v>
      </c>
      <c r="F3694">
        <v>335.16</v>
      </c>
      <c r="G3694">
        <v>323.79000000000002</v>
      </c>
      <c r="H3694" t="s">
        <v>493</v>
      </c>
      <c r="I3694" s="134">
        <v>41974</v>
      </c>
    </row>
    <row r="3695" spans="1:9" hidden="1">
      <c r="A3695" s="111" t="e">
        <f>COUNTIF(#REF!,'CPU (2)'!B3695)</f>
        <v>#REF!</v>
      </c>
      <c r="B3695" t="s">
        <v>4477</v>
      </c>
      <c r="C3695" t="s">
        <v>4478</v>
      </c>
      <c r="D3695" t="s">
        <v>632</v>
      </c>
      <c r="E3695" t="s">
        <v>6</v>
      </c>
      <c r="F3695">
        <v>237</v>
      </c>
      <c r="G3695">
        <v>228.08</v>
      </c>
      <c r="H3695" t="s">
        <v>493</v>
      </c>
      <c r="I3695" s="130">
        <v>41974</v>
      </c>
    </row>
    <row r="3696" spans="1:9" hidden="1">
      <c r="A3696" s="111" t="e">
        <f>COUNTIF(#REF!,'CPU (2)'!B3696)</f>
        <v>#REF!</v>
      </c>
      <c r="B3696" t="s">
        <v>4479</v>
      </c>
      <c r="C3696" t="s">
        <v>4480</v>
      </c>
      <c r="D3696" t="s">
        <v>632</v>
      </c>
      <c r="E3696" t="s">
        <v>6</v>
      </c>
      <c r="F3696">
        <v>270.39</v>
      </c>
      <c r="G3696">
        <v>259.27999999999997</v>
      </c>
      <c r="H3696" t="s">
        <v>493</v>
      </c>
      <c r="I3696" s="134">
        <v>41974</v>
      </c>
    </row>
    <row r="3697" spans="1:9" hidden="1">
      <c r="A3697" s="111" t="e">
        <f>COUNTIF(#REF!,'CPU (2)'!B3697)</f>
        <v>#REF!</v>
      </c>
      <c r="B3697" t="s">
        <v>4481</v>
      </c>
      <c r="C3697" t="s">
        <v>4482</v>
      </c>
      <c r="D3697" t="s">
        <v>632</v>
      </c>
      <c r="E3697" t="s">
        <v>6</v>
      </c>
      <c r="F3697">
        <v>2949.85</v>
      </c>
      <c r="G3697">
        <v>2788.08</v>
      </c>
      <c r="H3697" t="s">
        <v>493</v>
      </c>
      <c r="I3697" s="130">
        <v>41974</v>
      </c>
    </row>
    <row r="3698" spans="1:9" hidden="1">
      <c r="A3698" s="111" t="e">
        <f>COUNTIF(#REF!,'CPU (2)'!B3698)</f>
        <v>#REF!</v>
      </c>
      <c r="B3698" t="s">
        <v>4483</v>
      </c>
      <c r="C3698" t="s">
        <v>4484</v>
      </c>
      <c r="D3698" t="s">
        <v>632</v>
      </c>
      <c r="E3698" t="s">
        <v>6</v>
      </c>
      <c r="F3698">
        <v>4655.33</v>
      </c>
      <c r="G3698">
        <v>4453.6000000000004</v>
      </c>
      <c r="H3698" t="s">
        <v>493</v>
      </c>
      <c r="I3698" s="134">
        <v>41974</v>
      </c>
    </row>
    <row r="3699" spans="1:9" hidden="1">
      <c r="A3699" s="111" t="e">
        <f>COUNTIF(#REF!,'CPU (2)'!B3699)</f>
        <v>#REF!</v>
      </c>
      <c r="B3699" t="s">
        <v>4485</v>
      </c>
      <c r="C3699" t="s">
        <v>4486</v>
      </c>
      <c r="D3699" t="s">
        <v>632</v>
      </c>
      <c r="E3699" t="s">
        <v>6</v>
      </c>
      <c r="F3699">
        <v>6781.48</v>
      </c>
      <c r="G3699">
        <v>6458.56</v>
      </c>
      <c r="H3699" t="s">
        <v>493</v>
      </c>
      <c r="I3699" s="130">
        <v>41974</v>
      </c>
    </row>
    <row r="3700" spans="1:9" hidden="1">
      <c r="A3700" s="111" t="e">
        <f>COUNTIF(#REF!,'CPU (2)'!B3700)</f>
        <v>#REF!</v>
      </c>
      <c r="B3700" t="s">
        <v>4487</v>
      </c>
      <c r="C3700" t="s">
        <v>4488</v>
      </c>
      <c r="D3700" t="s">
        <v>632</v>
      </c>
      <c r="E3700" t="s">
        <v>6</v>
      </c>
      <c r="F3700">
        <v>1845.33</v>
      </c>
      <c r="G3700">
        <v>1762.32</v>
      </c>
      <c r="H3700" t="s">
        <v>493</v>
      </c>
      <c r="I3700" s="134">
        <v>41974</v>
      </c>
    </row>
    <row r="3701" spans="1:9" hidden="1">
      <c r="A3701" s="111" t="e">
        <f>COUNTIF(#REF!,'CPU (2)'!B3701)</f>
        <v>#REF!</v>
      </c>
      <c r="B3701" t="s">
        <v>4489</v>
      </c>
      <c r="C3701" t="s">
        <v>4490</v>
      </c>
      <c r="D3701" t="s">
        <v>632</v>
      </c>
      <c r="E3701" t="s">
        <v>6</v>
      </c>
      <c r="F3701">
        <v>1993.13</v>
      </c>
      <c r="G3701">
        <v>1903.05</v>
      </c>
      <c r="H3701" t="s">
        <v>493</v>
      </c>
      <c r="I3701" s="130">
        <v>41974</v>
      </c>
    </row>
    <row r="3702" spans="1:9" hidden="1">
      <c r="A3702" s="111" t="e">
        <f>COUNTIF(#REF!,'CPU (2)'!B3702)</f>
        <v>#REF!</v>
      </c>
      <c r="B3702" t="s">
        <v>4491</v>
      </c>
      <c r="C3702" t="s">
        <v>4492</v>
      </c>
      <c r="D3702" t="s">
        <v>632</v>
      </c>
      <c r="E3702" t="s">
        <v>6</v>
      </c>
      <c r="F3702">
        <v>2214.36</v>
      </c>
      <c r="G3702">
        <v>2112.6</v>
      </c>
      <c r="H3702" t="s">
        <v>493</v>
      </c>
      <c r="I3702" s="134">
        <v>41974</v>
      </c>
    </row>
    <row r="3703" spans="1:9" hidden="1">
      <c r="A3703" s="111" t="e">
        <f>COUNTIF(#REF!,'CPU (2)'!B3703)</f>
        <v>#REF!</v>
      </c>
      <c r="B3703" t="s">
        <v>4493</v>
      </c>
      <c r="C3703" t="s">
        <v>4494</v>
      </c>
      <c r="D3703" t="s">
        <v>632</v>
      </c>
      <c r="E3703" t="s">
        <v>6</v>
      </c>
      <c r="F3703">
        <v>2848.03</v>
      </c>
      <c r="G3703">
        <v>2716.79</v>
      </c>
      <c r="H3703" t="s">
        <v>493</v>
      </c>
      <c r="I3703" s="130">
        <v>41974</v>
      </c>
    </row>
    <row r="3704" spans="1:9" hidden="1">
      <c r="A3704" s="111" t="e">
        <f>COUNTIF(#REF!,'CPU (2)'!B3704)</f>
        <v>#REF!</v>
      </c>
      <c r="B3704" t="s">
        <v>4495</v>
      </c>
      <c r="C3704" t="s">
        <v>4496</v>
      </c>
      <c r="D3704" t="s">
        <v>632</v>
      </c>
      <c r="E3704" t="s">
        <v>6</v>
      </c>
      <c r="F3704">
        <v>3099.63</v>
      </c>
      <c r="G3704">
        <v>2957.01</v>
      </c>
      <c r="H3704" t="s">
        <v>493</v>
      </c>
      <c r="I3704" s="134">
        <v>41974</v>
      </c>
    </row>
    <row r="3705" spans="1:9" hidden="1">
      <c r="A3705" s="111" t="e">
        <f>COUNTIF(#REF!,'CPU (2)'!B3705)</f>
        <v>#REF!</v>
      </c>
      <c r="B3705" t="s">
        <v>4497</v>
      </c>
      <c r="C3705" t="s">
        <v>4498</v>
      </c>
      <c r="D3705" t="s">
        <v>632</v>
      </c>
      <c r="E3705" t="s">
        <v>6</v>
      </c>
      <c r="F3705">
        <v>3351.08</v>
      </c>
      <c r="G3705">
        <v>3198.32</v>
      </c>
      <c r="H3705" t="s">
        <v>493</v>
      </c>
      <c r="I3705" s="130">
        <v>41974</v>
      </c>
    </row>
    <row r="3706" spans="1:9" hidden="1">
      <c r="A3706" s="111" t="e">
        <f>COUNTIF(#REF!,'CPU (2)'!B3706)</f>
        <v>#REF!</v>
      </c>
      <c r="B3706" t="s">
        <v>4499</v>
      </c>
      <c r="C3706" t="s">
        <v>4500</v>
      </c>
      <c r="D3706" t="s">
        <v>632</v>
      </c>
      <c r="E3706" t="s">
        <v>6</v>
      </c>
      <c r="F3706">
        <v>1575.96</v>
      </c>
      <c r="G3706">
        <v>1504.17</v>
      </c>
      <c r="H3706" t="s">
        <v>493</v>
      </c>
      <c r="I3706" s="134">
        <v>41974</v>
      </c>
    </row>
    <row r="3707" spans="1:9" hidden="1">
      <c r="A3707" s="111" t="e">
        <f>COUNTIF(#REF!,'CPU (2)'!B3707)</f>
        <v>#REF!</v>
      </c>
      <c r="B3707" t="s">
        <v>4501</v>
      </c>
      <c r="C3707" t="s">
        <v>4502</v>
      </c>
      <c r="D3707" t="s">
        <v>632</v>
      </c>
      <c r="E3707" t="s">
        <v>6</v>
      </c>
      <c r="F3707">
        <v>2600.6</v>
      </c>
      <c r="G3707">
        <v>2482.7600000000002</v>
      </c>
      <c r="H3707" t="s">
        <v>493</v>
      </c>
      <c r="I3707" s="130">
        <v>41974</v>
      </c>
    </row>
    <row r="3708" spans="1:9" hidden="1">
      <c r="A3708" s="111" t="e">
        <f>COUNTIF(#REF!,'CPU (2)'!B3708)</f>
        <v>#REF!</v>
      </c>
      <c r="B3708" t="s">
        <v>4503</v>
      </c>
      <c r="C3708" t="s">
        <v>4504</v>
      </c>
      <c r="D3708" t="s">
        <v>632</v>
      </c>
      <c r="E3708" t="s">
        <v>6</v>
      </c>
      <c r="F3708">
        <v>1773.23</v>
      </c>
      <c r="G3708">
        <v>1733.35</v>
      </c>
      <c r="H3708" t="s">
        <v>493</v>
      </c>
      <c r="I3708" s="134">
        <v>41974</v>
      </c>
    </row>
    <row r="3709" spans="1:9" hidden="1">
      <c r="A3709" s="111" t="e">
        <f>COUNTIF(#REF!,'CPU (2)'!B3709)</f>
        <v>#REF!</v>
      </c>
      <c r="B3709" t="s">
        <v>4505</v>
      </c>
      <c r="C3709" t="s">
        <v>4506</v>
      </c>
      <c r="D3709" t="s">
        <v>632</v>
      </c>
      <c r="E3709" t="s">
        <v>6</v>
      </c>
      <c r="F3709">
        <v>2770.76</v>
      </c>
      <c r="G3709">
        <v>2707.92</v>
      </c>
      <c r="H3709" t="s">
        <v>493</v>
      </c>
      <c r="I3709" s="130">
        <v>41974</v>
      </c>
    </row>
    <row r="3710" spans="1:9" hidden="1">
      <c r="A3710" s="111" t="e">
        <f>COUNTIF(#REF!,'CPU (2)'!B3710)</f>
        <v>#REF!</v>
      </c>
      <c r="B3710" t="s">
        <v>4507</v>
      </c>
      <c r="C3710" t="s">
        <v>4508</v>
      </c>
      <c r="D3710" t="s">
        <v>632</v>
      </c>
      <c r="E3710" t="s">
        <v>6</v>
      </c>
      <c r="F3710">
        <v>649.30999999999995</v>
      </c>
      <c r="G3710">
        <v>637.4</v>
      </c>
      <c r="H3710" t="s">
        <v>493</v>
      </c>
      <c r="I3710" s="134">
        <v>41974</v>
      </c>
    </row>
    <row r="3711" spans="1:9" hidden="1">
      <c r="A3711" s="111" t="e">
        <f>COUNTIF(#REF!,'CPU (2)'!B3711)</f>
        <v>#REF!</v>
      </c>
      <c r="B3711" t="s">
        <v>4509</v>
      </c>
      <c r="C3711" t="s">
        <v>4510</v>
      </c>
      <c r="D3711" t="s">
        <v>632</v>
      </c>
      <c r="E3711" t="s">
        <v>6</v>
      </c>
      <c r="F3711">
        <v>1261.96</v>
      </c>
      <c r="G3711">
        <v>1232.1300000000001</v>
      </c>
      <c r="H3711" t="s">
        <v>493</v>
      </c>
      <c r="I3711" s="130">
        <v>41974</v>
      </c>
    </row>
    <row r="3712" spans="1:9" hidden="1">
      <c r="A3712" s="111" t="e">
        <f>COUNTIF(#REF!,'CPU (2)'!B3712)</f>
        <v>#REF!</v>
      </c>
      <c r="B3712" t="s">
        <v>4511</v>
      </c>
      <c r="C3712" t="s">
        <v>4512</v>
      </c>
      <c r="D3712" t="s">
        <v>632</v>
      </c>
      <c r="E3712" t="s">
        <v>6</v>
      </c>
      <c r="F3712">
        <v>1393.17</v>
      </c>
      <c r="G3712">
        <v>1361.56</v>
      </c>
      <c r="H3712" t="s">
        <v>493</v>
      </c>
      <c r="I3712" s="134">
        <v>41974</v>
      </c>
    </row>
    <row r="3713" spans="1:9" hidden="1">
      <c r="A3713" s="111" t="e">
        <f>COUNTIF(#REF!,'CPU (2)'!B3713)</f>
        <v>#REF!</v>
      </c>
      <c r="B3713" t="s">
        <v>4513</v>
      </c>
      <c r="C3713" t="s">
        <v>4514</v>
      </c>
      <c r="D3713" t="s">
        <v>632</v>
      </c>
      <c r="E3713" t="s">
        <v>6</v>
      </c>
      <c r="F3713">
        <v>1491.26</v>
      </c>
      <c r="G3713">
        <v>1457.19</v>
      </c>
      <c r="H3713" t="s">
        <v>493</v>
      </c>
      <c r="I3713" s="130">
        <v>41974</v>
      </c>
    </row>
    <row r="3714" spans="1:9" hidden="1">
      <c r="A3714" s="111" t="e">
        <f>COUNTIF(#REF!,'CPU (2)'!B3714)</f>
        <v>#REF!</v>
      </c>
      <c r="B3714" t="s">
        <v>4515</v>
      </c>
      <c r="C3714" t="s">
        <v>4516</v>
      </c>
      <c r="D3714" t="s">
        <v>632</v>
      </c>
      <c r="E3714" t="s">
        <v>6</v>
      </c>
      <c r="F3714">
        <v>1497.3</v>
      </c>
      <c r="G3714">
        <v>1463.05</v>
      </c>
      <c r="H3714" t="s">
        <v>493</v>
      </c>
      <c r="I3714" s="134">
        <v>41974</v>
      </c>
    </row>
    <row r="3715" spans="1:9" hidden="1">
      <c r="A3715" s="111" t="e">
        <f>COUNTIF(#REF!,'CPU (2)'!B3715)</f>
        <v>#REF!</v>
      </c>
      <c r="B3715" t="s">
        <v>4517</v>
      </c>
      <c r="C3715" t="s">
        <v>4518</v>
      </c>
      <c r="D3715" t="s">
        <v>632</v>
      </c>
      <c r="E3715" t="s">
        <v>6</v>
      </c>
      <c r="F3715">
        <v>1514.84</v>
      </c>
      <c r="G3715">
        <v>1480.36</v>
      </c>
      <c r="H3715" t="s">
        <v>493</v>
      </c>
      <c r="I3715" s="130">
        <v>41974</v>
      </c>
    </row>
    <row r="3716" spans="1:9" hidden="1">
      <c r="A3716" s="111" t="e">
        <f>COUNTIF(#REF!,'CPU (2)'!B3716)</f>
        <v>#REF!</v>
      </c>
      <c r="B3716" t="s">
        <v>4519</v>
      </c>
      <c r="C3716" t="s">
        <v>4520</v>
      </c>
      <c r="D3716" t="s">
        <v>632</v>
      </c>
      <c r="E3716" t="s">
        <v>6</v>
      </c>
      <c r="F3716">
        <v>1672.81</v>
      </c>
      <c r="G3716">
        <v>1634.98</v>
      </c>
      <c r="H3716" t="s">
        <v>493</v>
      </c>
      <c r="I3716" s="134">
        <v>41974</v>
      </c>
    </row>
    <row r="3717" spans="1:9" hidden="1">
      <c r="A3717" s="111" t="e">
        <f>COUNTIF(#REF!,'CPU (2)'!B3717)</f>
        <v>#REF!</v>
      </c>
      <c r="B3717" t="s">
        <v>4521</v>
      </c>
      <c r="C3717" t="s">
        <v>4522</v>
      </c>
      <c r="D3717" t="s">
        <v>632</v>
      </c>
      <c r="E3717" t="s">
        <v>6</v>
      </c>
      <c r="F3717">
        <v>1931.2</v>
      </c>
      <c r="G3717">
        <v>1887.97</v>
      </c>
      <c r="H3717" t="s">
        <v>493</v>
      </c>
      <c r="I3717" s="130">
        <v>41974</v>
      </c>
    </row>
    <row r="3718" spans="1:9" hidden="1">
      <c r="A3718" s="111" t="e">
        <f>COUNTIF(#REF!,'CPU (2)'!B3718)</f>
        <v>#REF!</v>
      </c>
      <c r="B3718" t="s">
        <v>4523</v>
      </c>
      <c r="C3718" t="s">
        <v>4524</v>
      </c>
      <c r="D3718" t="s">
        <v>632</v>
      </c>
      <c r="E3718" t="s">
        <v>6</v>
      </c>
      <c r="F3718">
        <v>2089.17</v>
      </c>
      <c r="G3718">
        <v>2042.59</v>
      </c>
      <c r="H3718" t="s">
        <v>493</v>
      </c>
      <c r="I3718" s="134">
        <v>41974</v>
      </c>
    </row>
    <row r="3719" spans="1:9" hidden="1">
      <c r="A3719" s="111" t="e">
        <f>COUNTIF(#REF!,'CPU (2)'!B3719)</f>
        <v>#REF!</v>
      </c>
      <c r="B3719" t="s">
        <v>4525</v>
      </c>
      <c r="C3719" t="s">
        <v>4526</v>
      </c>
      <c r="D3719" t="s">
        <v>632</v>
      </c>
      <c r="E3719" t="s">
        <v>6</v>
      </c>
      <c r="F3719">
        <v>2195.58</v>
      </c>
      <c r="G3719">
        <v>2145.65</v>
      </c>
      <c r="H3719" t="s">
        <v>493</v>
      </c>
      <c r="I3719" s="130">
        <v>41974</v>
      </c>
    </row>
    <row r="3720" spans="1:9" hidden="1">
      <c r="A3720" s="111" t="e">
        <f>COUNTIF(#REF!,'CPU (2)'!B3720)</f>
        <v>#REF!</v>
      </c>
      <c r="B3720" t="s">
        <v>4527</v>
      </c>
      <c r="C3720" t="s">
        <v>4528</v>
      </c>
      <c r="D3720" t="s">
        <v>632</v>
      </c>
      <c r="E3720" t="s">
        <v>6</v>
      </c>
      <c r="F3720">
        <v>2354.12</v>
      </c>
      <c r="G3720">
        <v>2300.79</v>
      </c>
      <c r="H3720" t="s">
        <v>493</v>
      </c>
      <c r="I3720" s="134">
        <v>41974</v>
      </c>
    </row>
    <row r="3721" spans="1:9" hidden="1">
      <c r="A3721" s="111" t="e">
        <f>COUNTIF(#REF!,'CPU (2)'!B3721)</f>
        <v>#REF!</v>
      </c>
      <c r="B3721" t="s">
        <v>4529</v>
      </c>
      <c r="C3721" t="s">
        <v>4530</v>
      </c>
      <c r="D3721" t="s">
        <v>632</v>
      </c>
      <c r="E3721" t="s">
        <v>6</v>
      </c>
      <c r="F3721">
        <v>2512.4699999999998</v>
      </c>
      <c r="G3721">
        <v>2455.75</v>
      </c>
      <c r="H3721" t="s">
        <v>493</v>
      </c>
      <c r="I3721" s="130">
        <v>41974</v>
      </c>
    </row>
    <row r="3722" spans="1:9" hidden="1">
      <c r="A3722" s="111" t="e">
        <f>COUNTIF(#REF!,'CPU (2)'!B3722)</f>
        <v>#REF!</v>
      </c>
      <c r="B3722" t="s">
        <v>4531</v>
      </c>
      <c r="C3722" t="s">
        <v>4532</v>
      </c>
      <c r="D3722" t="s">
        <v>632</v>
      </c>
      <c r="E3722" t="s">
        <v>6</v>
      </c>
      <c r="F3722">
        <v>2615.85</v>
      </c>
      <c r="G3722">
        <v>2555.8200000000002</v>
      </c>
      <c r="H3722" t="s">
        <v>493</v>
      </c>
      <c r="I3722" s="134">
        <v>41974</v>
      </c>
    </row>
    <row r="3723" spans="1:9" hidden="1">
      <c r="A3723" s="111" t="e">
        <f>COUNTIF(#REF!,'CPU (2)'!B3723)</f>
        <v>#REF!</v>
      </c>
      <c r="B3723" t="s">
        <v>4533</v>
      </c>
      <c r="C3723" t="s">
        <v>4534</v>
      </c>
      <c r="D3723" t="s">
        <v>632</v>
      </c>
      <c r="E3723" t="s">
        <v>6</v>
      </c>
      <c r="F3723">
        <v>2883.72</v>
      </c>
      <c r="G3723">
        <v>2816.9</v>
      </c>
      <c r="H3723" t="s">
        <v>493</v>
      </c>
      <c r="I3723" s="130">
        <v>41974</v>
      </c>
    </row>
    <row r="3724" spans="1:9" hidden="1">
      <c r="A3724" s="111" t="e">
        <f>COUNTIF(#REF!,'CPU (2)'!B3724)</f>
        <v>#REF!</v>
      </c>
      <c r="B3724" t="s">
        <v>4535</v>
      </c>
      <c r="C3724" t="s">
        <v>4536</v>
      </c>
      <c r="D3724" t="s">
        <v>632</v>
      </c>
      <c r="E3724" t="s">
        <v>6</v>
      </c>
      <c r="F3724">
        <v>3009.33</v>
      </c>
      <c r="G3724">
        <v>2942.41</v>
      </c>
      <c r="H3724" t="s">
        <v>493</v>
      </c>
      <c r="I3724" s="134">
        <v>41974</v>
      </c>
    </row>
    <row r="3725" spans="1:9" hidden="1">
      <c r="A3725" s="111" t="e">
        <f>COUNTIF(#REF!,'CPU (2)'!B3725)</f>
        <v>#REF!</v>
      </c>
      <c r="B3725">
        <v>85186</v>
      </c>
      <c r="C3725" t="s">
        <v>4537</v>
      </c>
      <c r="D3725" t="s">
        <v>276</v>
      </c>
      <c r="E3725" t="s">
        <v>6</v>
      </c>
      <c r="F3725">
        <v>64.05</v>
      </c>
      <c r="G3725">
        <v>58.15</v>
      </c>
      <c r="H3725" t="s">
        <v>493</v>
      </c>
      <c r="I3725" s="130">
        <v>41974</v>
      </c>
    </row>
    <row r="3726" spans="1:9" hidden="1">
      <c r="A3726" s="111" t="e">
        <f>COUNTIF(#REF!,'CPU (2)'!B3726)</f>
        <v>#REF!</v>
      </c>
      <c r="B3726">
        <v>85185</v>
      </c>
      <c r="C3726" t="s">
        <v>4538</v>
      </c>
      <c r="D3726" t="s">
        <v>276</v>
      </c>
      <c r="E3726" t="s">
        <v>492</v>
      </c>
      <c r="F3726">
        <v>3.14</v>
      </c>
      <c r="G3726">
        <v>2.84</v>
      </c>
      <c r="H3726" t="s">
        <v>493</v>
      </c>
      <c r="I3726" s="134">
        <v>41974</v>
      </c>
    </row>
    <row r="3727" spans="1:9" hidden="1">
      <c r="A3727" s="111" t="e">
        <f>COUNTIF(#REF!,'CPU (2)'!B3727)</f>
        <v>#REF!</v>
      </c>
      <c r="B3727">
        <v>84666</v>
      </c>
      <c r="C3727" t="s">
        <v>4539</v>
      </c>
      <c r="D3727" t="s">
        <v>553</v>
      </c>
      <c r="E3727" t="s">
        <v>492</v>
      </c>
      <c r="F3727">
        <v>15.9</v>
      </c>
      <c r="G3727">
        <v>14.62</v>
      </c>
      <c r="H3727" t="s">
        <v>493</v>
      </c>
      <c r="I3727" s="130">
        <v>41974</v>
      </c>
    </row>
    <row r="3728" spans="1:9" hidden="1">
      <c r="A3728" s="111" t="e">
        <f>COUNTIF(#REF!,'CPU (2)'!B3728)</f>
        <v>#REF!</v>
      </c>
      <c r="B3728">
        <v>84006</v>
      </c>
      <c r="C3728" t="s">
        <v>4540</v>
      </c>
      <c r="D3728" t="s">
        <v>542</v>
      </c>
      <c r="E3728" t="s">
        <v>492</v>
      </c>
      <c r="F3728">
        <v>27.06</v>
      </c>
      <c r="G3728">
        <v>25.98</v>
      </c>
      <c r="H3728" t="s">
        <v>493</v>
      </c>
      <c r="I3728" s="134">
        <v>41974</v>
      </c>
    </row>
    <row r="3729" spans="1:9" hidden="1">
      <c r="A3729" s="111" t="e">
        <f>COUNTIF(#REF!,'CPU (2)'!B3729)</f>
        <v>#REF!</v>
      </c>
      <c r="B3729">
        <v>84007</v>
      </c>
      <c r="C3729" t="s">
        <v>4541</v>
      </c>
      <c r="D3729" t="s">
        <v>542</v>
      </c>
      <c r="E3729" t="s">
        <v>492</v>
      </c>
      <c r="F3729">
        <v>22.77</v>
      </c>
      <c r="G3729">
        <v>21.95</v>
      </c>
      <c r="H3729" t="s">
        <v>493</v>
      </c>
      <c r="I3729" s="130">
        <v>41974</v>
      </c>
    </row>
    <row r="3730" spans="1:9" hidden="1">
      <c r="A3730" s="111" t="e">
        <f>COUNTIF(#REF!,'CPU (2)'!B3730)</f>
        <v>#REF!</v>
      </c>
      <c r="B3730">
        <v>89957</v>
      </c>
      <c r="C3730" t="s">
        <v>4542</v>
      </c>
      <c r="D3730" t="s">
        <v>606</v>
      </c>
      <c r="E3730" t="s">
        <v>6</v>
      </c>
      <c r="F3730">
        <v>46.88</v>
      </c>
      <c r="G3730">
        <v>43.36</v>
      </c>
      <c r="H3730" t="s">
        <v>493</v>
      </c>
      <c r="I3730" s="134">
        <v>41974</v>
      </c>
    </row>
    <row r="3731" spans="1:9" hidden="1">
      <c r="A3731" s="111" t="e">
        <f>COUNTIF(#REF!,'CPU (2)'!B3731)</f>
        <v>#REF!</v>
      </c>
      <c r="B3731">
        <v>89959</v>
      </c>
      <c r="C3731" t="s">
        <v>4543</v>
      </c>
      <c r="D3731" t="s">
        <v>606</v>
      </c>
      <c r="E3731" t="s">
        <v>6</v>
      </c>
      <c r="F3731">
        <v>88.8</v>
      </c>
      <c r="G3731">
        <v>84.76</v>
      </c>
      <c r="H3731" t="s">
        <v>493</v>
      </c>
      <c r="I3731" s="130">
        <v>41974</v>
      </c>
    </row>
    <row r="3732" spans="1:9" hidden="1">
      <c r="A3732" s="111" t="e">
        <f>COUNTIF(#REF!,'CPU (2)'!B3732)</f>
        <v>#REF!</v>
      </c>
      <c r="B3732" t="s">
        <v>4544</v>
      </c>
      <c r="C3732" t="s">
        <v>4545</v>
      </c>
      <c r="D3732" t="s">
        <v>604</v>
      </c>
      <c r="E3732" t="s">
        <v>6</v>
      </c>
      <c r="F3732">
        <v>35.409999999999997</v>
      </c>
      <c r="G3732">
        <v>34.729999999999997</v>
      </c>
      <c r="H3732" t="s">
        <v>493</v>
      </c>
      <c r="I3732" s="134">
        <v>41974</v>
      </c>
    </row>
    <row r="3733" spans="1:9" hidden="1">
      <c r="A3733" s="111" t="e">
        <f>COUNTIF(#REF!,'CPU (2)'!B3733)</f>
        <v>#REF!</v>
      </c>
      <c r="B3733">
        <v>73632</v>
      </c>
      <c r="C3733" t="s">
        <v>4546</v>
      </c>
      <c r="D3733" t="s">
        <v>604</v>
      </c>
      <c r="E3733" t="s">
        <v>6</v>
      </c>
      <c r="F3733">
        <v>753.32</v>
      </c>
      <c r="G3733">
        <v>741.13</v>
      </c>
      <c r="H3733" t="s">
        <v>493</v>
      </c>
      <c r="I3733" s="130">
        <v>41974</v>
      </c>
    </row>
    <row r="3734" spans="1:9" hidden="1">
      <c r="A3734" s="111" t="e">
        <f>COUNTIF(#REF!,'CPU (2)'!B3734)</f>
        <v>#REF!</v>
      </c>
      <c r="B3734" t="s">
        <v>4547</v>
      </c>
      <c r="C3734" t="s">
        <v>4548</v>
      </c>
      <c r="D3734" t="s">
        <v>604</v>
      </c>
      <c r="E3734" t="s">
        <v>492</v>
      </c>
      <c r="F3734">
        <v>436.35</v>
      </c>
      <c r="G3734">
        <v>431.14</v>
      </c>
      <c r="H3734" t="s">
        <v>493</v>
      </c>
      <c r="I3734" s="134">
        <v>41974</v>
      </c>
    </row>
    <row r="3735" spans="1:9" hidden="1">
      <c r="A3735" s="111" t="e">
        <f>COUNTIF(#REF!,'CPU (2)'!B3735)</f>
        <v>#REF!</v>
      </c>
      <c r="B3735" t="s">
        <v>4549</v>
      </c>
      <c r="C3735" t="s">
        <v>4550</v>
      </c>
      <c r="D3735" t="s">
        <v>604</v>
      </c>
      <c r="E3735" t="s">
        <v>492</v>
      </c>
      <c r="F3735">
        <v>434.59</v>
      </c>
      <c r="G3735">
        <v>429.38</v>
      </c>
      <c r="H3735" t="s">
        <v>493</v>
      </c>
      <c r="I3735" s="130">
        <v>41974</v>
      </c>
    </row>
    <row r="3736" spans="1:9" hidden="1">
      <c r="A3736" s="111" t="e">
        <f>COUNTIF(#REF!,'CPU (2)'!B3736)</f>
        <v>#REF!</v>
      </c>
      <c r="B3736" t="s">
        <v>4551</v>
      </c>
      <c r="C3736" t="s">
        <v>4552</v>
      </c>
      <c r="D3736" t="s">
        <v>604</v>
      </c>
      <c r="E3736" t="s">
        <v>492</v>
      </c>
      <c r="F3736">
        <v>217.93</v>
      </c>
      <c r="G3736">
        <v>210.63</v>
      </c>
      <c r="H3736" t="s">
        <v>493</v>
      </c>
      <c r="I3736" s="134">
        <v>41974</v>
      </c>
    </row>
    <row r="3737" spans="1:9" hidden="1">
      <c r="A3737" s="111" t="e">
        <f>COUNTIF(#REF!,'CPU (2)'!B3737)</f>
        <v>#REF!</v>
      </c>
      <c r="B3737" t="s">
        <v>4553</v>
      </c>
      <c r="C3737" t="s">
        <v>4554</v>
      </c>
      <c r="D3737" t="s">
        <v>604</v>
      </c>
      <c r="E3737" t="s">
        <v>492</v>
      </c>
      <c r="F3737">
        <v>320.13</v>
      </c>
      <c r="G3737">
        <v>312.83</v>
      </c>
      <c r="H3737" t="s">
        <v>493</v>
      </c>
      <c r="I3737" s="130">
        <v>41974</v>
      </c>
    </row>
    <row r="3738" spans="1:9" hidden="1">
      <c r="A3738" s="111" t="e">
        <f>COUNTIF(#REF!,'CPU (2)'!B3738)</f>
        <v>#REF!</v>
      </c>
      <c r="B3738" t="s">
        <v>4555</v>
      </c>
      <c r="C3738" t="s">
        <v>4556</v>
      </c>
      <c r="D3738" t="s">
        <v>604</v>
      </c>
      <c r="E3738" t="s">
        <v>492</v>
      </c>
      <c r="F3738">
        <v>294.93</v>
      </c>
      <c r="G3738">
        <v>287.63</v>
      </c>
      <c r="H3738" t="s">
        <v>493</v>
      </c>
      <c r="I3738" s="134">
        <v>41974</v>
      </c>
    </row>
    <row r="3739" spans="1:9" hidden="1">
      <c r="A3739" s="111" t="e">
        <f>COUNTIF(#REF!,'CPU (2)'!B3739)</f>
        <v>#REF!</v>
      </c>
      <c r="B3739">
        <v>84853</v>
      </c>
      <c r="C3739" t="s">
        <v>4557</v>
      </c>
      <c r="D3739" t="s">
        <v>604</v>
      </c>
      <c r="E3739" t="s">
        <v>6</v>
      </c>
      <c r="F3739">
        <v>448.66</v>
      </c>
      <c r="G3739">
        <v>439.84</v>
      </c>
      <c r="H3739" t="s">
        <v>493</v>
      </c>
      <c r="I3739" s="130">
        <v>41974</v>
      </c>
    </row>
    <row r="3740" spans="1:9" hidden="1">
      <c r="A3740" s="111" t="e">
        <f>COUNTIF(#REF!,'CPU (2)'!B3740)</f>
        <v>#REF!</v>
      </c>
      <c r="B3740" t="s">
        <v>4558</v>
      </c>
      <c r="C3740" t="s">
        <v>4559</v>
      </c>
      <c r="D3740" t="s">
        <v>604</v>
      </c>
      <c r="E3740" t="s">
        <v>6</v>
      </c>
      <c r="F3740">
        <v>719.97</v>
      </c>
      <c r="G3740">
        <v>708.41</v>
      </c>
      <c r="H3740" t="s">
        <v>493</v>
      </c>
      <c r="I3740" s="134">
        <v>41974</v>
      </c>
    </row>
    <row r="3741" spans="1:9" hidden="1">
      <c r="A3741" s="111" t="e">
        <f>COUNTIF(#REF!,'CPU (2)'!B3741)</f>
        <v>#REF!</v>
      </c>
      <c r="B3741">
        <v>68050</v>
      </c>
      <c r="C3741" t="s">
        <v>4560</v>
      </c>
      <c r="D3741" t="s">
        <v>604</v>
      </c>
      <c r="E3741" t="s">
        <v>492</v>
      </c>
      <c r="F3741">
        <v>332.71</v>
      </c>
      <c r="G3741">
        <v>329.25</v>
      </c>
      <c r="H3741" t="s">
        <v>493</v>
      </c>
      <c r="I3741" s="130">
        <v>41974</v>
      </c>
    </row>
    <row r="3742" spans="1:9" hidden="1">
      <c r="A3742" s="111" t="e">
        <f>COUNTIF(#REF!,'CPU (2)'!B3742)</f>
        <v>#REF!</v>
      </c>
      <c r="B3742" t="s">
        <v>4561</v>
      </c>
      <c r="C3742" t="s">
        <v>4562</v>
      </c>
      <c r="D3742" t="s">
        <v>604</v>
      </c>
      <c r="E3742" t="s">
        <v>492</v>
      </c>
      <c r="F3742">
        <v>279.24</v>
      </c>
      <c r="G3742">
        <v>274.8</v>
      </c>
      <c r="H3742" t="s">
        <v>493</v>
      </c>
      <c r="I3742" s="134">
        <v>41974</v>
      </c>
    </row>
    <row r="3743" spans="1:9" hidden="1">
      <c r="A3743" s="111" t="e">
        <f>COUNTIF(#REF!,'CPU (2)'!B3743)</f>
        <v>#REF!</v>
      </c>
      <c r="B3743">
        <v>72140</v>
      </c>
      <c r="C3743" t="s">
        <v>4563</v>
      </c>
      <c r="D3743" t="s">
        <v>604</v>
      </c>
      <c r="E3743" t="s">
        <v>6</v>
      </c>
      <c r="F3743">
        <v>281.25</v>
      </c>
      <c r="G3743">
        <v>278.33</v>
      </c>
      <c r="H3743" t="s">
        <v>493</v>
      </c>
      <c r="I3743" s="130">
        <v>41974</v>
      </c>
    </row>
    <row r="3744" spans="1:9" hidden="1">
      <c r="A3744" s="111" t="e">
        <f>COUNTIF(#REF!,'CPU (2)'!B3744)</f>
        <v>#REF!</v>
      </c>
      <c r="B3744" t="s">
        <v>4564</v>
      </c>
      <c r="C3744" t="s">
        <v>4565</v>
      </c>
      <c r="D3744" t="s">
        <v>604</v>
      </c>
      <c r="E3744" t="s">
        <v>492</v>
      </c>
      <c r="F3744">
        <v>316.25</v>
      </c>
      <c r="G3744">
        <v>311.45999999999998</v>
      </c>
      <c r="H3744" t="s">
        <v>493</v>
      </c>
      <c r="I3744" s="134">
        <v>41974</v>
      </c>
    </row>
    <row r="3745" spans="1:9" hidden="1">
      <c r="A3745" s="111" t="e">
        <f>COUNTIF(#REF!,'CPU (2)'!B3745)</f>
        <v>#REF!</v>
      </c>
      <c r="B3745" t="s">
        <v>4566</v>
      </c>
      <c r="C3745" t="s">
        <v>4567</v>
      </c>
      <c r="D3745" t="s">
        <v>604</v>
      </c>
      <c r="E3745" t="s">
        <v>492</v>
      </c>
      <c r="F3745">
        <v>346.06</v>
      </c>
      <c r="G3745">
        <v>339.28</v>
      </c>
      <c r="H3745" t="s">
        <v>493</v>
      </c>
      <c r="I3745" s="130">
        <v>41974</v>
      </c>
    </row>
    <row r="3746" spans="1:9" hidden="1">
      <c r="A3746" s="111" t="e">
        <f>COUNTIF(#REF!,'CPU (2)'!B3746)</f>
        <v>#REF!</v>
      </c>
      <c r="B3746" t="s">
        <v>4568</v>
      </c>
      <c r="C3746" t="s">
        <v>4569</v>
      </c>
      <c r="D3746" t="s">
        <v>604</v>
      </c>
      <c r="E3746" t="s">
        <v>492</v>
      </c>
      <c r="F3746">
        <v>293.29000000000002</v>
      </c>
      <c r="G3746">
        <v>286.51</v>
      </c>
      <c r="H3746" t="s">
        <v>493</v>
      </c>
      <c r="I3746" s="134">
        <v>41974</v>
      </c>
    </row>
    <row r="3747" spans="1:9" hidden="1">
      <c r="A3747" s="111" t="e">
        <f>COUNTIF(#REF!,'CPU (2)'!B3747)</f>
        <v>#REF!</v>
      </c>
      <c r="B3747" t="s">
        <v>4570</v>
      </c>
      <c r="C3747" t="s">
        <v>4571</v>
      </c>
      <c r="D3747" t="s">
        <v>604</v>
      </c>
      <c r="E3747" t="s">
        <v>6</v>
      </c>
      <c r="F3747">
        <v>385.49</v>
      </c>
      <c r="G3747">
        <v>371.48</v>
      </c>
      <c r="H3747" t="s">
        <v>493</v>
      </c>
      <c r="I3747" s="130">
        <v>41974</v>
      </c>
    </row>
    <row r="3748" spans="1:9" hidden="1">
      <c r="A3748" s="111" t="e">
        <f>COUNTIF(#REF!,'CPU (2)'!B3748)</f>
        <v>#REF!</v>
      </c>
      <c r="B3748">
        <v>84868</v>
      </c>
      <c r="C3748" t="s">
        <v>4572</v>
      </c>
      <c r="D3748" t="s">
        <v>604</v>
      </c>
      <c r="E3748" t="s">
        <v>6</v>
      </c>
      <c r="F3748">
        <v>711.02</v>
      </c>
      <c r="G3748">
        <v>701.01</v>
      </c>
      <c r="H3748" t="s">
        <v>493</v>
      </c>
      <c r="I3748" s="134">
        <v>41974</v>
      </c>
    </row>
    <row r="3749" spans="1:9" hidden="1">
      <c r="A3749" s="111" t="e">
        <f>COUNTIF(#REF!,'CPU (2)'!B3749)</f>
        <v>#REF!</v>
      </c>
      <c r="B3749">
        <v>84850</v>
      </c>
      <c r="C3749" t="s">
        <v>4573</v>
      </c>
      <c r="D3749" t="s">
        <v>604</v>
      </c>
      <c r="E3749" t="s">
        <v>6</v>
      </c>
      <c r="F3749">
        <v>736.84</v>
      </c>
      <c r="G3749">
        <v>726.6</v>
      </c>
      <c r="H3749" t="s">
        <v>493</v>
      </c>
      <c r="I3749" s="130">
        <v>41974</v>
      </c>
    </row>
    <row r="3750" spans="1:9" hidden="1">
      <c r="A3750" s="111" t="e">
        <f>COUNTIF(#REF!,'CPU (2)'!B3750)</f>
        <v>#REF!</v>
      </c>
      <c r="B3750">
        <v>84838</v>
      </c>
      <c r="C3750" t="s">
        <v>4574</v>
      </c>
      <c r="D3750" t="s">
        <v>604</v>
      </c>
      <c r="E3750" t="s">
        <v>6</v>
      </c>
      <c r="F3750">
        <v>475.11</v>
      </c>
      <c r="G3750">
        <v>466.08</v>
      </c>
      <c r="H3750" t="s">
        <v>493</v>
      </c>
      <c r="I3750" s="134">
        <v>41974</v>
      </c>
    </row>
    <row r="3751" spans="1:9" hidden="1">
      <c r="A3751" s="111" t="e">
        <f>COUNTIF(#REF!,'CPU (2)'!B3751)</f>
        <v>#REF!</v>
      </c>
      <c r="B3751">
        <v>84840</v>
      </c>
      <c r="C3751" t="s">
        <v>4575</v>
      </c>
      <c r="D3751" t="s">
        <v>604</v>
      </c>
      <c r="E3751" t="s">
        <v>6</v>
      </c>
      <c r="F3751">
        <v>480.61</v>
      </c>
      <c r="G3751">
        <v>471.54</v>
      </c>
      <c r="H3751" t="s">
        <v>493</v>
      </c>
      <c r="I3751" s="130">
        <v>41974</v>
      </c>
    </row>
    <row r="3752" spans="1:9" hidden="1">
      <c r="A3752" s="111" t="e">
        <f>COUNTIF(#REF!,'CPU (2)'!B3752)</f>
        <v>#REF!</v>
      </c>
      <c r="B3752" t="s">
        <v>4576</v>
      </c>
      <c r="C3752" t="s">
        <v>4577</v>
      </c>
      <c r="D3752" t="s">
        <v>604</v>
      </c>
      <c r="E3752" t="s">
        <v>6</v>
      </c>
      <c r="F3752">
        <v>471.2</v>
      </c>
      <c r="G3752">
        <v>461.3</v>
      </c>
      <c r="H3752" t="s">
        <v>493</v>
      </c>
      <c r="I3752" s="134">
        <v>41974</v>
      </c>
    </row>
    <row r="3753" spans="1:9" hidden="1">
      <c r="A3753" s="111" t="e">
        <f>COUNTIF(#REF!,'CPU (2)'!B3753)</f>
        <v>#REF!</v>
      </c>
      <c r="B3753" t="s">
        <v>4578</v>
      </c>
      <c r="C3753" t="s">
        <v>4579</v>
      </c>
      <c r="D3753" t="s">
        <v>604</v>
      </c>
      <c r="E3753" t="s">
        <v>6</v>
      </c>
      <c r="F3753">
        <v>352.04</v>
      </c>
      <c r="G3753">
        <v>343.14</v>
      </c>
      <c r="H3753" t="s">
        <v>493</v>
      </c>
      <c r="I3753" s="130">
        <v>41974</v>
      </c>
    </row>
    <row r="3754" spans="1:9" hidden="1">
      <c r="A3754" s="111" t="e">
        <f>COUNTIF(#REF!,'CPU (2)'!B3754)</f>
        <v>#REF!</v>
      </c>
      <c r="B3754" t="s">
        <v>4580</v>
      </c>
      <c r="C3754" t="s">
        <v>4581</v>
      </c>
      <c r="D3754" t="s">
        <v>604</v>
      </c>
      <c r="E3754" t="s">
        <v>6</v>
      </c>
      <c r="F3754">
        <v>361.51</v>
      </c>
      <c r="G3754">
        <v>352.44</v>
      </c>
      <c r="H3754" t="s">
        <v>493</v>
      </c>
      <c r="I3754" s="134">
        <v>41974</v>
      </c>
    </row>
    <row r="3755" spans="1:9" hidden="1">
      <c r="A3755" s="111" t="e">
        <f>COUNTIF(#REF!,'CPU (2)'!B3755)</f>
        <v>#REF!</v>
      </c>
      <c r="B3755" t="s">
        <v>4582</v>
      </c>
      <c r="C3755" t="s">
        <v>4583</v>
      </c>
      <c r="D3755" t="s">
        <v>604</v>
      </c>
      <c r="E3755" t="s">
        <v>6</v>
      </c>
      <c r="F3755">
        <v>367.74</v>
      </c>
      <c r="G3755">
        <v>358.5</v>
      </c>
      <c r="H3755" t="s">
        <v>493</v>
      </c>
      <c r="I3755" s="130">
        <v>41974</v>
      </c>
    </row>
    <row r="3756" spans="1:9" hidden="1">
      <c r="A3756" s="111" t="e">
        <f>COUNTIF(#REF!,'CPU (2)'!B3756)</f>
        <v>#REF!</v>
      </c>
      <c r="B3756" t="s">
        <v>4584</v>
      </c>
      <c r="C3756" t="s">
        <v>4585</v>
      </c>
      <c r="D3756" t="s">
        <v>604</v>
      </c>
      <c r="E3756" t="s">
        <v>6</v>
      </c>
      <c r="F3756">
        <v>382.91</v>
      </c>
      <c r="G3756">
        <v>373.5</v>
      </c>
      <c r="H3756" t="s">
        <v>493</v>
      </c>
      <c r="I3756" s="134">
        <v>41974</v>
      </c>
    </row>
    <row r="3757" spans="1:9" hidden="1">
      <c r="A3757" s="111" t="e">
        <f>COUNTIF(#REF!,'CPU (2)'!B3757)</f>
        <v>#REF!</v>
      </c>
      <c r="B3757" t="s">
        <v>4586</v>
      </c>
      <c r="C3757" t="s">
        <v>4587</v>
      </c>
      <c r="D3757" t="s">
        <v>604</v>
      </c>
      <c r="E3757" t="s">
        <v>6</v>
      </c>
      <c r="F3757">
        <v>344.17</v>
      </c>
      <c r="G3757">
        <v>334.17</v>
      </c>
      <c r="H3757" t="s">
        <v>493</v>
      </c>
      <c r="I3757" s="130">
        <v>41974</v>
      </c>
    </row>
    <row r="3758" spans="1:9" hidden="1">
      <c r="A3758" s="111" t="e">
        <f>COUNTIF(#REF!,'CPU (2)'!B3758)</f>
        <v>#REF!</v>
      </c>
      <c r="B3758" t="s">
        <v>4588</v>
      </c>
      <c r="C3758" t="s">
        <v>4589</v>
      </c>
      <c r="D3758" t="s">
        <v>604</v>
      </c>
      <c r="E3758" t="s">
        <v>6</v>
      </c>
      <c r="F3758">
        <v>364.02</v>
      </c>
      <c r="G3758">
        <v>353.33</v>
      </c>
      <c r="H3758" t="s">
        <v>493</v>
      </c>
      <c r="I3758" s="134">
        <v>41974</v>
      </c>
    </row>
    <row r="3759" spans="1:9" hidden="1">
      <c r="A3759" s="111" t="e">
        <f>COUNTIF(#REF!,'CPU (2)'!B3759)</f>
        <v>#REF!</v>
      </c>
      <c r="B3759" t="s">
        <v>4590</v>
      </c>
      <c r="C3759" t="s">
        <v>4591</v>
      </c>
      <c r="D3759" t="s">
        <v>604</v>
      </c>
      <c r="E3759" t="s">
        <v>6</v>
      </c>
      <c r="F3759">
        <v>251.04</v>
      </c>
      <c r="G3759">
        <v>242.06</v>
      </c>
      <c r="H3759" t="s">
        <v>493</v>
      </c>
      <c r="I3759" s="130">
        <v>41974</v>
      </c>
    </row>
    <row r="3760" spans="1:9" hidden="1">
      <c r="A3760" s="111" t="e">
        <f>COUNTIF(#REF!,'CPU (2)'!B3760)</f>
        <v>#REF!</v>
      </c>
      <c r="B3760" t="s">
        <v>4592</v>
      </c>
      <c r="C3760" t="s">
        <v>4593</v>
      </c>
      <c r="D3760" t="s">
        <v>604</v>
      </c>
      <c r="E3760" t="s">
        <v>6</v>
      </c>
      <c r="F3760">
        <v>255.21</v>
      </c>
      <c r="G3760">
        <v>246.06</v>
      </c>
      <c r="H3760" t="s">
        <v>493</v>
      </c>
      <c r="I3760" s="134">
        <v>41974</v>
      </c>
    </row>
    <row r="3761" spans="1:9" hidden="1">
      <c r="A3761" s="111" t="e">
        <f>COUNTIF(#REF!,'CPU (2)'!B3761)</f>
        <v>#REF!</v>
      </c>
      <c r="B3761" t="s">
        <v>4594</v>
      </c>
      <c r="C3761" t="s">
        <v>4595</v>
      </c>
      <c r="D3761" t="s">
        <v>604</v>
      </c>
      <c r="E3761" t="s">
        <v>6</v>
      </c>
      <c r="F3761">
        <v>259.37</v>
      </c>
      <c r="G3761">
        <v>250.06</v>
      </c>
      <c r="H3761" t="s">
        <v>493</v>
      </c>
      <c r="I3761" s="130">
        <v>41974</v>
      </c>
    </row>
    <row r="3762" spans="1:9" hidden="1">
      <c r="A3762" s="111" t="e">
        <f>COUNTIF(#REF!,'CPU (2)'!B3762)</f>
        <v>#REF!</v>
      </c>
      <c r="B3762" t="s">
        <v>4596</v>
      </c>
      <c r="C3762" t="s">
        <v>4597</v>
      </c>
      <c r="D3762" t="s">
        <v>604</v>
      </c>
      <c r="E3762" t="s">
        <v>6</v>
      </c>
      <c r="F3762">
        <v>268.95</v>
      </c>
      <c r="G3762">
        <v>259.45999999999998</v>
      </c>
      <c r="H3762" t="s">
        <v>493</v>
      </c>
      <c r="I3762" s="134">
        <v>41974</v>
      </c>
    </row>
    <row r="3763" spans="1:9" hidden="1">
      <c r="A3763" s="111" t="e">
        <f>COUNTIF(#REF!,'CPU (2)'!B3763)</f>
        <v>#REF!</v>
      </c>
      <c r="B3763">
        <v>84875</v>
      </c>
      <c r="C3763" t="s">
        <v>4598</v>
      </c>
      <c r="D3763" t="s">
        <v>604</v>
      </c>
      <c r="E3763" t="s">
        <v>492</v>
      </c>
      <c r="F3763">
        <v>342.21</v>
      </c>
      <c r="G3763">
        <v>337.62</v>
      </c>
      <c r="H3763" t="s">
        <v>493</v>
      </c>
      <c r="I3763" s="130">
        <v>41974</v>
      </c>
    </row>
    <row r="3764" spans="1:9" hidden="1">
      <c r="A3764" s="111" t="e">
        <f>COUNTIF(#REF!,'CPU (2)'!B3764)</f>
        <v>#REF!</v>
      </c>
      <c r="B3764">
        <v>84839</v>
      </c>
      <c r="C3764" t="s">
        <v>4599</v>
      </c>
      <c r="D3764" t="s">
        <v>604</v>
      </c>
      <c r="E3764" t="s">
        <v>6</v>
      </c>
      <c r="F3764">
        <v>720.34</v>
      </c>
      <c r="G3764">
        <v>711.1</v>
      </c>
      <c r="H3764" t="s">
        <v>493</v>
      </c>
      <c r="I3764" s="134">
        <v>41974</v>
      </c>
    </row>
    <row r="3765" spans="1:9" hidden="1">
      <c r="A3765" s="111" t="e">
        <f>COUNTIF(#REF!,'CPU (2)'!B3765)</f>
        <v>#REF!</v>
      </c>
      <c r="B3765">
        <v>84841</v>
      </c>
      <c r="C3765" t="s">
        <v>4600</v>
      </c>
      <c r="D3765" t="s">
        <v>604</v>
      </c>
      <c r="E3765" t="s">
        <v>6</v>
      </c>
      <c r="F3765">
        <v>611.61</v>
      </c>
      <c r="G3765">
        <v>602.37</v>
      </c>
      <c r="H3765" t="s">
        <v>493</v>
      </c>
      <c r="I3765" s="130">
        <v>41974</v>
      </c>
    </row>
    <row r="3766" spans="1:9" hidden="1">
      <c r="A3766" s="111" t="e">
        <f>COUNTIF(#REF!,'CPU (2)'!B3766)</f>
        <v>#REF!</v>
      </c>
      <c r="B3766" t="s">
        <v>4601</v>
      </c>
      <c r="C3766" t="s">
        <v>4602</v>
      </c>
      <c r="D3766" t="s">
        <v>604</v>
      </c>
      <c r="E3766" t="s">
        <v>6</v>
      </c>
      <c r="F3766">
        <v>206.54</v>
      </c>
      <c r="G3766">
        <v>199.2</v>
      </c>
      <c r="H3766" t="s">
        <v>493</v>
      </c>
      <c r="I3766" s="134">
        <v>41974</v>
      </c>
    </row>
    <row r="3767" spans="1:9" hidden="1">
      <c r="A3767" s="111" t="e">
        <f>COUNTIF(#REF!,'CPU (2)'!B3767)</f>
        <v>#REF!</v>
      </c>
      <c r="B3767" t="s">
        <v>4603</v>
      </c>
      <c r="C3767" t="s">
        <v>4604</v>
      </c>
      <c r="D3767" t="s">
        <v>604</v>
      </c>
      <c r="E3767" t="s">
        <v>6</v>
      </c>
      <c r="F3767">
        <v>237.02</v>
      </c>
      <c r="G3767">
        <v>229.4</v>
      </c>
      <c r="H3767" t="s">
        <v>493</v>
      </c>
      <c r="I3767" s="130">
        <v>41974</v>
      </c>
    </row>
    <row r="3768" spans="1:9" hidden="1">
      <c r="A3768" s="111" t="e">
        <f>COUNTIF(#REF!,'CPU (2)'!B3768)</f>
        <v>#REF!</v>
      </c>
      <c r="B3768" t="s">
        <v>4605</v>
      </c>
      <c r="C3768" t="s">
        <v>4606</v>
      </c>
      <c r="D3768" t="s">
        <v>604</v>
      </c>
      <c r="E3768" t="s">
        <v>6</v>
      </c>
      <c r="F3768">
        <v>560.87</v>
      </c>
      <c r="G3768">
        <v>551.79999999999995</v>
      </c>
      <c r="H3768" t="s">
        <v>493</v>
      </c>
      <c r="I3768" s="134">
        <v>41974</v>
      </c>
    </row>
    <row r="3769" spans="1:9" hidden="1">
      <c r="A3769" s="111" t="e">
        <f>COUNTIF(#REF!,'CPU (2)'!B3769)</f>
        <v>#REF!</v>
      </c>
      <c r="B3769" t="s">
        <v>4607</v>
      </c>
      <c r="C3769" t="s">
        <v>4608</v>
      </c>
      <c r="D3769" t="s">
        <v>604</v>
      </c>
      <c r="E3769" t="s">
        <v>6</v>
      </c>
      <c r="F3769">
        <v>707.55</v>
      </c>
      <c r="G3769">
        <v>698.31</v>
      </c>
      <c r="H3769" t="s">
        <v>493</v>
      </c>
      <c r="I3769" s="130">
        <v>41974</v>
      </c>
    </row>
    <row r="3770" spans="1:9" hidden="1">
      <c r="A3770" s="111" t="e">
        <f>COUNTIF(#REF!,'CPU (2)'!B3770)</f>
        <v>#REF!</v>
      </c>
      <c r="B3770" t="s">
        <v>4609</v>
      </c>
      <c r="C3770" t="s">
        <v>4610</v>
      </c>
      <c r="D3770" t="s">
        <v>604</v>
      </c>
      <c r="E3770" t="s">
        <v>6</v>
      </c>
      <c r="F3770">
        <v>940.52</v>
      </c>
      <c r="G3770">
        <v>930.5</v>
      </c>
      <c r="H3770" t="s">
        <v>493</v>
      </c>
      <c r="I3770" s="134">
        <v>41974</v>
      </c>
    </row>
    <row r="3771" spans="1:9" hidden="1">
      <c r="A3771" s="111" t="e">
        <f>COUNTIF(#REF!,'CPU (2)'!B3771)</f>
        <v>#REF!</v>
      </c>
      <c r="B3771" t="s">
        <v>4611</v>
      </c>
      <c r="C3771" t="s">
        <v>4612</v>
      </c>
      <c r="D3771" t="s">
        <v>604</v>
      </c>
      <c r="E3771" t="s">
        <v>6</v>
      </c>
      <c r="F3771">
        <v>977.04</v>
      </c>
      <c r="G3771">
        <v>966.8</v>
      </c>
      <c r="H3771" t="s">
        <v>493</v>
      </c>
      <c r="I3771" s="130">
        <v>41974</v>
      </c>
    </row>
    <row r="3772" spans="1:9" hidden="1">
      <c r="A3772" s="111" t="e">
        <f>COUNTIF(#REF!,'CPU (2)'!B3772)</f>
        <v>#REF!</v>
      </c>
      <c r="B3772" t="s">
        <v>4613</v>
      </c>
      <c r="C3772" t="s">
        <v>4614</v>
      </c>
      <c r="D3772" t="s">
        <v>604</v>
      </c>
      <c r="E3772" t="s">
        <v>6</v>
      </c>
      <c r="F3772">
        <v>585.01</v>
      </c>
      <c r="G3772">
        <v>576.11</v>
      </c>
      <c r="H3772" t="s">
        <v>493</v>
      </c>
      <c r="I3772" s="134">
        <v>41974</v>
      </c>
    </row>
    <row r="3773" spans="1:9" hidden="1">
      <c r="A3773" s="111" t="e">
        <f>COUNTIF(#REF!,'CPU (2)'!B3773)</f>
        <v>#REF!</v>
      </c>
      <c r="B3773">
        <v>84830</v>
      </c>
      <c r="C3773" t="s">
        <v>4615</v>
      </c>
      <c r="D3773" t="s">
        <v>604</v>
      </c>
      <c r="E3773" t="s">
        <v>6</v>
      </c>
      <c r="F3773">
        <v>794.42</v>
      </c>
      <c r="G3773">
        <v>785.52</v>
      </c>
      <c r="H3773" t="s">
        <v>493</v>
      </c>
      <c r="I3773" s="130">
        <v>41974</v>
      </c>
    </row>
    <row r="3774" spans="1:9" hidden="1">
      <c r="A3774" s="111" t="e">
        <f>COUNTIF(#REF!,'CPU (2)'!B3774)</f>
        <v>#REF!</v>
      </c>
      <c r="B3774">
        <v>84831</v>
      </c>
      <c r="C3774" t="s">
        <v>4616</v>
      </c>
      <c r="D3774" t="s">
        <v>604</v>
      </c>
      <c r="E3774" t="s">
        <v>6</v>
      </c>
      <c r="F3774">
        <v>882.75</v>
      </c>
      <c r="G3774">
        <v>873.69</v>
      </c>
      <c r="H3774" t="s">
        <v>493</v>
      </c>
      <c r="I3774" s="134">
        <v>41974</v>
      </c>
    </row>
    <row r="3775" spans="1:9" hidden="1">
      <c r="A3775" s="111" t="e">
        <f>COUNTIF(#REF!,'CPU (2)'!B3775)</f>
        <v>#REF!</v>
      </c>
      <c r="B3775">
        <v>84832</v>
      </c>
      <c r="C3775" t="s">
        <v>4617</v>
      </c>
      <c r="D3775" t="s">
        <v>604</v>
      </c>
      <c r="E3775" t="s">
        <v>6</v>
      </c>
      <c r="F3775">
        <v>971.09</v>
      </c>
      <c r="G3775">
        <v>961.85</v>
      </c>
      <c r="H3775" t="s">
        <v>493</v>
      </c>
      <c r="I3775" s="130">
        <v>41974</v>
      </c>
    </row>
    <row r="3776" spans="1:9" hidden="1">
      <c r="A3776" s="111" t="e">
        <f>COUNTIF(#REF!,'CPU (2)'!B3776)</f>
        <v>#REF!</v>
      </c>
      <c r="B3776" t="s">
        <v>4618</v>
      </c>
      <c r="C3776" t="s">
        <v>4619</v>
      </c>
      <c r="D3776" t="s">
        <v>604</v>
      </c>
      <c r="E3776" t="s">
        <v>6</v>
      </c>
      <c r="F3776">
        <v>1571.33</v>
      </c>
      <c r="G3776">
        <v>1570.94</v>
      </c>
      <c r="H3776" t="s">
        <v>493</v>
      </c>
      <c r="I3776" s="134">
        <v>41974</v>
      </c>
    </row>
    <row r="3777" spans="1:9" hidden="1">
      <c r="A3777" s="111" t="e">
        <f>COUNTIF(#REF!,'CPU (2)'!B3777)</f>
        <v>#REF!</v>
      </c>
      <c r="B3777" t="s">
        <v>4620</v>
      </c>
      <c r="C3777" t="s">
        <v>4621</v>
      </c>
      <c r="D3777" t="s">
        <v>604</v>
      </c>
      <c r="E3777" t="s">
        <v>6</v>
      </c>
      <c r="F3777">
        <v>292.99</v>
      </c>
      <c r="G3777">
        <v>284.06</v>
      </c>
      <c r="H3777" t="s">
        <v>493</v>
      </c>
      <c r="I3777" s="130">
        <v>41974</v>
      </c>
    </row>
    <row r="3778" spans="1:9" hidden="1">
      <c r="A3778" s="111" t="e">
        <f>COUNTIF(#REF!,'CPU (2)'!B3778)</f>
        <v>#REF!</v>
      </c>
      <c r="B3778" t="s">
        <v>4622</v>
      </c>
      <c r="C3778" t="s">
        <v>4623</v>
      </c>
      <c r="D3778" t="s">
        <v>604</v>
      </c>
      <c r="E3778" t="s">
        <v>6</v>
      </c>
      <c r="F3778">
        <v>298.11</v>
      </c>
      <c r="G3778">
        <v>289.01</v>
      </c>
      <c r="H3778" t="s">
        <v>493</v>
      </c>
      <c r="I3778" s="134">
        <v>41974</v>
      </c>
    </row>
    <row r="3779" spans="1:9" hidden="1">
      <c r="A3779" s="111" t="e">
        <f>COUNTIF(#REF!,'CPU (2)'!B3779)</f>
        <v>#REF!</v>
      </c>
      <c r="B3779" t="s">
        <v>4624</v>
      </c>
      <c r="C3779" t="s">
        <v>4625</v>
      </c>
      <c r="D3779" t="s">
        <v>604</v>
      </c>
      <c r="E3779" t="s">
        <v>6</v>
      </c>
      <c r="F3779">
        <v>266.63</v>
      </c>
      <c r="G3779">
        <v>257.37</v>
      </c>
      <c r="H3779" t="s">
        <v>493</v>
      </c>
      <c r="I3779" s="130">
        <v>41974</v>
      </c>
    </row>
    <row r="3780" spans="1:9" hidden="1">
      <c r="A3780" s="111" t="e">
        <f>COUNTIF(#REF!,'CPU (2)'!B3780)</f>
        <v>#REF!</v>
      </c>
      <c r="B3780">
        <v>40678</v>
      </c>
      <c r="C3780" t="s">
        <v>4626</v>
      </c>
      <c r="D3780" t="s">
        <v>604</v>
      </c>
      <c r="E3780" t="s">
        <v>492</v>
      </c>
      <c r="F3780">
        <v>215.2</v>
      </c>
      <c r="G3780">
        <v>208.87</v>
      </c>
      <c r="H3780" t="s">
        <v>493</v>
      </c>
      <c r="I3780" s="134">
        <v>41974</v>
      </c>
    </row>
    <row r="3781" spans="1:9" hidden="1">
      <c r="A3781" s="111" t="e">
        <f>COUNTIF(#REF!,'CPU (2)'!B3781)</f>
        <v>#REF!</v>
      </c>
      <c r="B3781">
        <v>84876</v>
      </c>
      <c r="C3781" t="s">
        <v>4627</v>
      </c>
      <c r="D3781" t="s">
        <v>604</v>
      </c>
      <c r="E3781" t="s">
        <v>492</v>
      </c>
      <c r="F3781">
        <v>386.76</v>
      </c>
      <c r="G3781">
        <v>382.18</v>
      </c>
      <c r="H3781" t="s">
        <v>493</v>
      </c>
      <c r="I3781" s="130">
        <v>41974</v>
      </c>
    </row>
    <row r="3782" spans="1:9" hidden="1">
      <c r="A3782" s="111" t="e">
        <f>COUNTIF(#REF!,'CPU (2)'!B3782)</f>
        <v>#REF!</v>
      </c>
      <c r="B3782">
        <v>84857</v>
      </c>
      <c r="C3782" t="s">
        <v>4628</v>
      </c>
      <c r="D3782" t="s">
        <v>604</v>
      </c>
      <c r="E3782" t="s">
        <v>492</v>
      </c>
      <c r="F3782">
        <v>330.12</v>
      </c>
      <c r="G3782">
        <v>323.35000000000002</v>
      </c>
      <c r="H3782" t="s">
        <v>493</v>
      </c>
      <c r="I3782" s="134">
        <v>41974</v>
      </c>
    </row>
    <row r="3783" spans="1:9" hidden="1">
      <c r="A3783" s="111" t="e">
        <f>COUNTIF(#REF!,'CPU (2)'!B3783)</f>
        <v>#REF!</v>
      </c>
      <c r="B3783" t="s">
        <v>4629</v>
      </c>
      <c r="C3783" t="s">
        <v>4630</v>
      </c>
      <c r="D3783" t="s">
        <v>276</v>
      </c>
      <c r="E3783" t="s">
        <v>207</v>
      </c>
      <c r="F3783">
        <v>20.07</v>
      </c>
      <c r="G3783">
        <v>18.8</v>
      </c>
      <c r="H3783" t="s">
        <v>493</v>
      </c>
      <c r="I3783" s="130">
        <v>41974</v>
      </c>
    </row>
    <row r="3784" spans="1:9" hidden="1">
      <c r="A3784" s="111" t="e">
        <f>COUNTIF(#REF!,'CPU (2)'!B3784)</f>
        <v>#REF!</v>
      </c>
      <c r="B3784" t="s">
        <v>4631</v>
      </c>
      <c r="C3784" t="s">
        <v>4632</v>
      </c>
      <c r="D3784" t="s">
        <v>604</v>
      </c>
      <c r="E3784" t="s">
        <v>492</v>
      </c>
      <c r="F3784">
        <v>229.1</v>
      </c>
      <c r="G3784">
        <v>225.1</v>
      </c>
      <c r="H3784" t="s">
        <v>493</v>
      </c>
      <c r="I3784" s="134">
        <v>41974</v>
      </c>
    </row>
    <row r="3785" spans="1:9" hidden="1">
      <c r="A3785" s="111" t="e">
        <f>COUNTIF(#REF!,'CPU (2)'!B3785)</f>
        <v>#REF!</v>
      </c>
      <c r="B3785">
        <v>68054</v>
      </c>
      <c r="C3785" t="s">
        <v>4633</v>
      </c>
      <c r="D3785" t="s">
        <v>604</v>
      </c>
      <c r="E3785" t="s">
        <v>492</v>
      </c>
      <c r="F3785">
        <v>164.77</v>
      </c>
      <c r="G3785">
        <v>160.76</v>
      </c>
      <c r="H3785" t="s">
        <v>493</v>
      </c>
      <c r="I3785" s="130">
        <v>41974</v>
      </c>
    </row>
    <row r="3786" spans="1:9" hidden="1">
      <c r="A3786" s="111" t="e">
        <f>COUNTIF(#REF!,'CPU (2)'!B3786)</f>
        <v>#REF!</v>
      </c>
      <c r="B3786" t="s">
        <v>4634</v>
      </c>
      <c r="C3786" t="s">
        <v>4635</v>
      </c>
      <c r="D3786" t="s">
        <v>604</v>
      </c>
      <c r="E3786" t="s">
        <v>492</v>
      </c>
      <c r="F3786">
        <v>691.83</v>
      </c>
      <c r="G3786">
        <v>661.85</v>
      </c>
      <c r="H3786" t="s">
        <v>493</v>
      </c>
      <c r="I3786" s="134">
        <v>41974</v>
      </c>
    </row>
    <row r="3787" spans="1:9" hidden="1">
      <c r="A3787" s="111" t="e">
        <f>COUNTIF(#REF!,'CPU (2)'!B3787)</f>
        <v>#REF!</v>
      </c>
      <c r="B3787">
        <v>85188</v>
      </c>
      <c r="C3787" t="s">
        <v>4636</v>
      </c>
      <c r="D3787" t="s">
        <v>604</v>
      </c>
      <c r="E3787" t="s">
        <v>6</v>
      </c>
      <c r="F3787">
        <v>386.52</v>
      </c>
      <c r="G3787">
        <v>370.01</v>
      </c>
      <c r="H3787" t="s">
        <v>493</v>
      </c>
      <c r="I3787" s="130">
        <v>41974</v>
      </c>
    </row>
    <row r="3788" spans="1:9" hidden="1">
      <c r="A3788" s="111" t="e">
        <f>COUNTIF(#REF!,'CPU (2)'!B3788)</f>
        <v>#REF!</v>
      </c>
      <c r="B3788">
        <v>85189</v>
      </c>
      <c r="C3788" t="s">
        <v>4637</v>
      </c>
      <c r="D3788" t="s">
        <v>604</v>
      </c>
      <c r="E3788" t="s">
        <v>6</v>
      </c>
      <c r="F3788">
        <v>933.35</v>
      </c>
      <c r="G3788">
        <v>906.7</v>
      </c>
      <c r="H3788" t="s">
        <v>493</v>
      </c>
      <c r="I3788" s="134">
        <v>41974</v>
      </c>
    </row>
    <row r="3789" spans="1:9" hidden="1">
      <c r="A3789" s="111" t="e">
        <f>COUNTIF(#REF!,'CPU (2)'!B3789)</f>
        <v>#REF!</v>
      </c>
      <c r="B3789">
        <v>85191</v>
      </c>
      <c r="C3789" t="s">
        <v>4638</v>
      </c>
      <c r="D3789" t="s">
        <v>604</v>
      </c>
      <c r="E3789" t="s">
        <v>6</v>
      </c>
      <c r="F3789">
        <v>1043.24</v>
      </c>
      <c r="G3789">
        <v>992.24</v>
      </c>
      <c r="H3789" t="s">
        <v>493</v>
      </c>
      <c r="I3789" s="130">
        <v>41974</v>
      </c>
    </row>
    <row r="3790" spans="1:9" hidden="1">
      <c r="A3790" s="111" t="e">
        <f>COUNTIF(#REF!,'CPU (2)'!B3790)</f>
        <v>#REF!</v>
      </c>
      <c r="B3790">
        <v>85190</v>
      </c>
      <c r="C3790" t="s">
        <v>4639</v>
      </c>
      <c r="D3790" t="s">
        <v>604</v>
      </c>
      <c r="E3790" t="s">
        <v>6</v>
      </c>
      <c r="F3790">
        <v>2559.85</v>
      </c>
      <c r="G3790">
        <v>2442.41</v>
      </c>
      <c r="H3790" t="s">
        <v>493</v>
      </c>
      <c r="I3790" s="134">
        <v>41974</v>
      </c>
    </row>
    <row r="3791" spans="1:9" hidden="1">
      <c r="A3791" s="111" t="e">
        <f>COUNTIF(#REF!,'CPU (2)'!B3791)</f>
        <v>#REF!</v>
      </c>
      <c r="B3791" t="s">
        <v>4640</v>
      </c>
      <c r="C3791" t="s">
        <v>4641</v>
      </c>
      <c r="D3791" t="s">
        <v>273</v>
      </c>
      <c r="E3791" t="s">
        <v>6</v>
      </c>
      <c r="F3791">
        <v>1403.18</v>
      </c>
      <c r="G3791">
        <v>1392.38</v>
      </c>
      <c r="H3791" t="s">
        <v>493</v>
      </c>
      <c r="I3791" s="130">
        <v>41974</v>
      </c>
    </row>
    <row r="3792" spans="1:9" hidden="1">
      <c r="A3792" s="111" t="e">
        <f>COUNTIF(#REF!,'CPU (2)'!B3792)</f>
        <v>#REF!</v>
      </c>
      <c r="B3792" t="s">
        <v>4642</v>
      </c>
      <c r="C3792" t="s">
        <v>4643</v>
      </c>
      <c r="D3792" t="s">
        <v>273</v>
      </c>
      <c r="E3792" t="s">
        <v>6</v>
      </c>
      <c r="F3792">
        <v>341.04</v>
      </c>
      <c r="G3792">
        <v>331.93</v>
      </c>
      <c r="H3792" t="s">
        <v>493</v>
      </c>
      <c r="I3792" s="134">
        <v>41974</v>
      </c>
    </row>
    <row r="3793" spans="1:9" hidden="1">
      <c r="A3793" s="111" t="e">
        <f>COUNTIF(#REF!,'CPU (2)'!B3793)</f>
        <v>#REF!</v>
      </c>
      <c r="B3793" t="s">
        <v>4644</v>
      </c>
      <c r="C3793" t="s">
        <v>4645</v>
      </c>
      <c r="D3793" t="s">
        <v>273</v>
      </c>
      <c r="E3793" t="s">
        <v>6</v>
      </c>
      <c r="F3793">
        <v>1237.45</v>
      </c>
      <c r="G3793">
        <v>1222.01</v>
      </c>
      <c r="H3793" t="s">
        <v>493</v>
      </c>
      <c r="I3793" s="130">
        <v>41974</v>
      </c>
    </row>
    <row r="3794" spans="1:9" hidden="1">
      <c r="A3794" s="111" t="e">
        <f>COUNTIF(#REF!,'CPU (2)'!B3794)</f>
        <v>#REF!</v>
      </c>
      <c r="B3794" t="s">
        <v>4646</v>
      </c>
      <c r="C3794" t="s">
        <v>4647</v>
      </c>
      <c r="D3794" t="s">
        <v>273</v>
      </c>
      <c r="E3794" t="s">
        <v>6</v>
      </c>
      <c r="F3794">
        <v>977.76</v>
      </c>
      <c r="G3794">
        <v>962.32</v>
      </c>
      <c r="H3794" t="s">
        <v>493</v>
      </c>
      <c r="I3794" s="134">
        <v>41974</v>
      </c>
    </row>
    <row r="3795" spans="1:9" hidden="1">
      <c r="A3795" s="111" t="e">
        <f>COUNTIF(#REF!,'CPU (2)'!B3795)</f>
        <v>#REF!</v>
      </c>
      <c r="B3795" t="s">
        <v>4648</v>
      </c>
      <c r="C3795" t="s">
        <v>4649</v>
      </c>
      <c r="D3795" t="s">
        <v>273</v>
      </c>
      <c r="E3795" t="s">
        <v>6</v>
      </c>
      <c r="F3795">
        <v>1167.33</v>
      </c>
      <c r="G3795">
        <v>1151.8900000000001</v>
      </c>
      <c r="H3795" t="s">
        <v>493</v>
      </c>
      <c r="I3795" s="130">
        <v>41974</v>
      </c>
    </row>
    <row r="3796" spans="1:9" hidden="1">
      <c r="A3796" s="111" t="e">
        <f>COUNTIF(#REF!,'CPU (2)'!B3796)</f>
        <v>#REF!</v>
      </c>
      <c r="B3796" t="s">
        <v>4650</v>
      </c>
      <c r="C3796" t="s">
        <v>4651</v>
      </c>
      <c r="D3796" t="s">
        <v>273</v>
      </c>
      <c r="E3796" t="s">
        <v>6</v>
      </c>
      <c r="F3796">
        <v>975.65</v>
      </c>
      <c r="G3796">
        <v>960.21</v>
      </c>
      <c r="H3796" t="s">
        <v>493</v>
      </c>
      <c r="I3796" s="134">
        <v>41974</v>
      </c>
    </row>
    <row r="3797" spans="1:9" hidden="1">
      <c r="A3797" s="111" t="e">
        <f>COUNTIF(#REF!,'CPU (2)'!B3797)</f>
        <v>#REF!</v>
      </c>
      <c r="B3797" t="s">
        <v>4652</v>
      </c>
      <c r="C3797" t="s">
        <v>4653</v>
      </c>
      <c r="D3797" t="s">
        <v>273</v>
      </c>
      <c r="E3797" t="s">
        <v>6</v>
      </c>
      <c r="F3797">
        <v>1806.37</v>
      </c>
      <c r="G3797">
        <v>1789.5</v>
      </c>
      <c r="H3797" t="s">
        <v>493</v>
      </c>
      <c r="I3797" s="130">
        <v>41974</v>
      </c>
    </row>
    <row r="3798" spans="1:9" hidden="1">
      <c r="A3798" s="111" t="e">
        <f>COUNTIF(#REF!,'CPU (2)'!B3798)</f>
        <v>#REF!</v>
      </c>
      <c r="B3798" t="s">
        <v>4654</v>
      </c>
      <c r="C3798" t="s">
        <v>4655</v>
      </c>
      <c r="D3798" t="s">
        <v>273</v>
      </c>
      <c r="E3798" t="s">
        <v>6</v>
      </c>
      <c r="F3798">
        <v>418.41</v>
      </c>
      <c r="G3798">
        <v>408.19</v>
      </c>
      <c r="H3798" t="s">
        <v>493</v>
      </c>
      <c r="I3798" s="134">
        <v>41974</v>
      </c>
    </row>
    <row r="3799" spans="1:9" hidden="1">
      <c r="A3799" s="111" t="e">
        <f>COUNTIF(#REF!,'CPU (2)'!B3799)</f>
        <v>#REF!</v>
      </c>
      <c r="B3799" t="s">
        <v>4656</v>
      </c>
      <c r="C3799" t="s">
        <v>4657</v>
      </c>
      <c r="D3799" t="s">
        <v>273</v>
      </c>
      <c r="E3799" t="s">
        <v>6</v>
      </c>
      <c r="F3799">
        <v>640.65</v>
      </c>
      <c r="G3799">
        <v>628.59</v>
      </c>
      <c r="H3799" t="s">
        <v>493</v>
      </c>
      <c r="I3799" s="130">
        <v>41974</v>
      </c>
    </row>
    <row r="3800" spans="1:9" hidden="1">
      <c r="A3800" s="111" t="e">
        <f>COUNTIF(#REF!,'CPU (2)'!B3800)</f>
        <v>#REF!</v>
      </c>
      <c r="B3800" t="s">
        <v>4658</v>
      </c>
      <c r="C3800" t="s">
        <v>4659</v>
      </c>
      <c r="D3800" t="s">
        <v>273</v>
      </c>
      <c r="E3800" t="s">
        <v>6</v>
      </c>
      <c r="F3800">
        <v>470.51</v>
      </c>
      <c r="G3800">
        <v>459.02</v>
      </c>
      <c r="H3800" t="s">
        <v>493</v>
      </c>
      <c r="I3800" s="134">
        <v>41974</v>
      </c>
    </row>
    <row r="3801" spans="1:9" hidden="1">
      <c r="A3801" s="111" t="e">
        <f>COUNTIF(#REF!,'CPU (2)'!B3801)</f>
        <v>#REF!</v>
      </c>
      <c r="B3801" t="s">
        <v>4660</v>
      </c>
      <c r="C3801" t="s">
        <v>4661</v>
      </c>
      <c r="D3801" t="s">
        <v>273</v>
      </c>
      <c r="E3801" t="s">
        <v>6</v>
      </c>
      <c r="F3801">
        <v>552.54999999999995</v>
      </c>
      <c r="G3801">
        <v>541.04999999999995</v>
      </c>
      <c r="H3801" t="s">
        <v>493</v>
      </c>
      <c r="I3801" s="130">
        <v>41974</v>
      </c>
    </row>
    <row r="3802" spans="1:9" hidden="1">
      <c r="A3802" s="111" t="e">
        <f>COUNTIF(#REF!,'CPU (2)'!B3802)</f>
        <v>#REF!</v>
      </c>
      <c r="B3802" t="s">
        <v>4662</v>
      </c>
      <c r="C3802" t="s">
        <v>4663</v>
      </c>
      <c r="D3802" t="s">
        <v>273</v>
      </c>
      <c r="E3802" t="s">
        <v>6</v>
      </c>
      <c r="F3802">
        <v>725.74</v>
      </c>
      <c r="G3802">
        <v>712.27</v>
      </c>
      <c r="H3802" t="s">
        <v>493</v>
      </c>
      <c r="I3802" s="134">
        <v>41974</v>
      </c>
    </row>
    <row r="3803" spans="1:9" hidden="1">
      <c r="A3803" s="111" t="e">
        <f>COUNTIF(#REF!,'CPU (2)'!B3803)</f>
        <v>#REF!</v>
      </c>
      <c r="B3803" t="s">
        <v>4664</v>
      </c>
      <c r="C3803" t="s">
        <v>4665</v>
      </c>
      <c r="D3803" t="s">
        <v>273</v>
      </c>
      <c r="E3803" t="s">
        <v>6</v>
      </c>
      <c r="F3803">
        <v>780.92</v>
      </c>
      <c r="G3803">
        <v>767.17</v>
      </c>
      <c r="H3803" t="s">
        <v>493</v>
      </c>
      <c r="I3803" s="130">
        <v>41974</v>
      </c>
    </row>
    <row r="3804" spans="1:9" hidden="1">
      <c r="A3804" s="111" t="e">
        <f>COUNTIF(#REF!,'CPU (2)'!B3804)</f>
        <v>#REF!</v>
      </c>
      <c r="B3804" t="s">
        <v>4666</v>
      </c>
      <c r="C3804" t="s">
        <v>4667</v>
      </c>
      <c r="D3804" t="s">
        <v>273</v>
      </c>
      <c r="E3804" t="s">
        <v>6</v>
      </c>
      <c r="F3804">
        <v>931.8</v>
      </c>
      <c r="G3804">
        <v>918.05</v>
      </c>
      <c r="H3804" t="s">
        <v>493</v>
      </c>
      <c r="I3804" s="134">
        <v>41974</v>
      </c>
    </row>
    <row r="3805" spans="1:9" hidden="1">
      <c r="A3805" s="111" t="e">
        <f>COUNTIF(#REF!,'CPU (2)'!B3805)</f>
        <v>#REF!</v>
      </c>
      <c r="B3805" t="s">
        <v>4668</v>
      </c>
      <c r="C3805" t="s">
        <v>4669</v>
      </c>
      <c r="D3805" t="s">
        <v>273</v>
      </c>
      <c r="E3805" t="s">
        <v>6</v>
      </c>
      <c r="F3805">
        <v>1544.52</v>
      </c>
      <c r="G3805">
        <v>1533.72</v>
      </c>
      <c r="H3805" t="s">
        <v>493</v>
      </c>
      <c r="I3805" s="130">
        <v>41974</v>
      </c>
    </row>
    <row r="3806" spans="1:9" hidden="1">
      <c r="A3806" s="111" t="e">
        <f>COUNTIF(#REF!,'CPU (2)'!B3806)</f>
        <v>#REF!</v>
      </c>
      <c r="B3806" t="s">
        <v>4670</v>
      </c>
      <c r="C3806" t="s">
        <v>4671</v>
      </c>
      <c r="D3806" t="s">
        <v>273</v>
      </c>
      <c r="E3806" t="s">
        <v>6</v>
      </c>
      <c r="F3806">
        <v>1267.57</v>
      </c>
      <c r="G3806">
        <v>1256.77</v>
      </c>
      <c r="H3806" t="s">
        <v>493</v>
      </c>
      <c r="I3806" s="134">
        <v>41974</v>
      </c>
    </row>
    <row r="3807" spans="1:9" hidden="1">
      <c r="A3807" s="111" t="e">
        <f>COUNTIF(#REF!,'CPU (2)'!B3807)</f>
        <v>#REF!</v>
      </c>
      <c r="B3807" t="s">
        <v>4672</v>
      </c>
      <c r="C3807" t="s">
        <v>4673</v>
      </c>
      <c r="D3807" t="s">
        <v>273</v>
      </c>
      <c r="E3807" t="s">
        <v>6</v>
      </c>
      <c r="F3807">
        <v>1198.6199999999999</v>
      </c>
      <c r="G3807">
        <v>1187.81</v>
      </c>
      <c r="H3807" t="s">
        <v>493</v>
      </c>
      <c r="I3807" s="130">
        <v>41974</v>
      </c>
    </row>
    <row r="3808" spans="1:9" hidden="1">
      <c r="A3808" s="111" t="e">
        <f>COUNTIF(#REF!,'CPU (2)'!B3808)</f>
        <v>#REF!</v>
      </c>
      <c r="B3808">
        <v>83398</v>
      </c>
      <c r="C3808" t="s">
        <v>4674</v>
      </c>
      <c r="D3808" t="s">
        <v>273</v>
      </c>
      <c r="E3808" t="s">
        <v>6</v>
      </c>
      <c r="F3808">
        <v>856.16</v>
      </c>
      <c r="G3808">
        <v>841.56</v>
      </c>
      <c r="H3808" t="s">
        <v>493</v>
      </c>
      <c r="I3808" s="134">
        <v>41974</v>
      </c>
    </row>
    <row r="3809" spans="1:9" hidden="1">
      <c r="A3809" s="111" t="e">
        <f>COUNTIF(#REF!,'CPU (2)'!B3809)</f>
        <v>#REF!</v>
      </c>
      <c r="B3809">
        <v>83394</v>
      </c>
      <c r="C3809" t="s">
        <v>4675</v>
      </c>
      <c r="D3809" t="s">
        <v>273</v>
      </c>
      <c r="E3809" t="s">
        <v>6</v>
      </c>
      <c r="F3809">
        <v>812.95</v>
      </c>
      <c r="G3809">
        <v>797.51</v>
      </c>
      <c r="H3809" t="s">
        <v>493</v>
      </c>
      <c r="I3809" s="130">
        <v>41974</v>
      </c>
    </row>
    <row r="3810" spans="1:9" hidden="1">
      <c r="A3810" s="111" t="e">
        <f>COUNTIF(#REF!,'CPU (2)'!B3810)</f>
        <v>#REF!</v>
      </c>
      <c r="B3810">
        <v>83396</v>
      </c>
      <c r="C3810" t="s">
        <v>4676</v>
      </c>
      <c r="D3810" t="s">
        <v>273</v>
      </c>
      <c r="E3810" t="s">
        <v>6</v>
      </c>
      <c r="F3810">
        <v>733.72</v>
      </c>
      <c r="G3810">
        <v>719.97</v>
      </c>
      <c r="H3810" t="s">
        <v>493</v>
      </c>
      <c r="I3810" s="134">
        <v>41974</v>
      </c>
    </row>
    <row r="3811" spans="1:9" hidden="1">
      <c r="A3811" s="111" t="e">
        <f>COUNTIF(#REF!,'CPU (2)'!B3811)</f>
        <v>#REF!</v>
      </c>
      <c r="B3811">
        <v>83397</v>
      </c>
      <c r="C3811" t="s">
        <v>4677</v>
      </c>
      <c r="D3811" t="s">
        <v>273</v>
      </c>
      <c r="E3811" t="s">
        <v>6</v>
      </c>
      <c r="F3811">
        <v>981.79</v>
      </c>
      <c r="G3811">
        <v>968.04</v>
      </c>
      <c r="H3811" t="s">
        <v>493</v>
      </c>
      <c r="I3811" s="130">
        <v>41974</v>
      </c>
    </row>
    <row r="3812" spans="1:9" hidden="1">
      <c r="A3812" s="111" t="e">
        <f>COUNTIF(#REF!,'CPU (2)'!B3812)</f>
        <v>#REF!</v>
      </c>
      <c r="B3812">
        <v>83473</v>
      </c>
      <c r="C3812" t="s">
        <v>4678</v>
      </c>
      <c r="D3812" t="s">
        <v>273</v>
      </c>
      <c r="E3812" t="s">
        <v>6</v>
      </c>
      <c r="F3812">
        <v>318.12</v>
      </c>
      <c r="G3812">
        <v>310.13</v>
      </c>
      <c r="H3812" t="s">
        <v>493</v>
      </c>
      <c r="I3812" s="134">
        <v>41974</v>
      </c>
    </row>
    <row r="3813" spans="1:9" hidden="1">
      <c r="A3813" s="111" t="e">
        <f>COUNTIF(#REF!,'CPU (2)'!B3813)</f>
        <v>#REF!</v>
      </c>
      <c r="B3813">
        <v>83474</v>
      </c>
      <c r="C3813" t="s">
        <v>4679</v>
      </c>
      <c r="D3813" t="s">
        <v>273</v>
      </c>
      <c r="E3813" t="s">
        <v>6</v>
      </c>
      <c r="F3813">
        <v>376.18</v>
      </c>
      <c r="G3813">
        <v>368.19</v>
      </c>
      <c r="H3813" t="s">
        <v>493</v>
      </c>
      <c r="I3813" s="130">
        <v>41974</v>
      </c>
    </row>
    <row r="3814" spans="1:9" hidden="1">
      <c r="A3814" s="111" t="e">
        <f>COUNTIF(#REF!,'CPU (2)'!B3814)</f>
        <v>#REF!</v>
      </c>
      <c r="B3814">
        <v>83711</v>
      </c>
      <c r="C3814" t="s">
        <v>4680</v>
      </c>
      <c r="D3814" t="s">
        <v>632</v>
      </c>
      <c r="E3814" t="s">
        <v>6</v>
      </c>
      <c r="F3814">
        <v>3324.82</v>
      </c>
      <c r="G3814">
        <v>3190.22</v>
      </c>
      <c r="H3814" t="s">
        <v>493</v>
      </c>
      <c r="I3814" s="134">
        <v>41974</v>
      </c>
    </row>
    <row r="3815" spans="1:9" hidden="1">
      <c r="A3815" s="111" t="e">
        <f>COUNTIF(#REF!,'CPU (2)'!B3815)</f>
        <v>#REF!</v>
      </c>
      <c r="B3815" t="s">
        <v>4681</v>
      </c>
      <c r="C3815" t="s">
        <v>4682</v>
      </c>
      <c r="D3815" t="s">
        <v>251</v>
      </c>
      <c r="E3815" t="s">
        <v>519</v>
      </c>
      <c r="F3815">
        <v>407.11</v>
      </c>
      <c r="G3815">
        <v>405.46</v>
      </c>
      <c r="H3815" t="s">
        <v>493</v>
      </c>
      <c r="I3815" s="130">
        <v>41974</v>
      </c>
    </row>
    <row r="3816" spans="1:9" hidden="1">
      <c r="A3816" s="111" t="e">
        <f>COUNTIF(#REF!,'CPU (2)'!B3816)</f>
        <v>#REF!</v>
      </c>
      <c r="B3816" t="s">
        <v>4683</v>
      </c>
      <c r="C3816" t="s">
        <v>4684</v>
      </c>
      <c r="D3816" t="s">
        <v>516</v>
      </c>
      <c r="E3816" t="s">
        <v>6</v>
      </c>
      <c r="F3816">
        <v>57.26</v>
      </c>
      <c r="G3816">
        <v>51.23</v>
      </c>
      <c r="H3816" t="s">
        <v>493</v>
      </c>
      <c r="I3816" s="134">
        <v>41974</v>
      </c>
    </row>
    <row r="3817" spans="1:9" hidden="1">
      <c r="A3817" s="111" t="e">
        <f>COUNTIF(#REF!,'CPU (2)'!B3817)</f>
        <v>#REF!</v>
      </c>
      <c r="B3817">
        <v>85422</v>
      </c>
      <c r="C3817" t="s">
        <v>4685</v>
      </c>
      <c r="D3817" t="s">
        <v>507</v>
      </c>
      <c r="E3817" t="s">
        <v>492</v>
      </c>
      <c r="F3817">
        <v>4.8600000000000003</v>
      </c>
      <c r="G3817">
        <v>4.4000000000000004</v>
      </c>
      <c r="H3817" t="s">
        <v>493</v>
      </c>
      <c r="I3817" s="130">
        <v>41974</v>
      </c>
    </row>
    <row r="3818" spans="1:9" hidden="1">
      <c r="A3818" s="111" t="e">
        <f>COUNTIF(#REF!,'CPU (2)'!B3818)</f>
        <v>#REF!</v>
      </c>
      <c r="B3818">
        <v>88430</v>
      </c>
      <c r="C3818" t="s">
        <v>4686</v>
      </c>
      <c r="D3818" t="s">
        <v>248</v>
      </c>
      <c r="E3818" t="s">
        <v>254</v>
      </c>
      <c r="F3818">
        <v>0</v>
      </c>
      <c r="G3818">
        <v>4.34</v>
      </c>
      <c r="H3818" t="s">
        <v>493</v>
      </c>
      <c r="I3818" s="134">
        <v>41974</v>
      </c>
    </row>
    <row r="3819" spans="1:9" hidden="1">
      <c r="A3819" s="111" t="e">
        <f>COUNTIF(#REF!,'CPU (2)'!B3819)</f>
        <v>#REF!</v>
      </c>
      <c r="B3819">
        <v>88418</v>
      </c>
      <c r="C3819" t="s">
        <v>4687</v>
      </c>
      <c r="D3819" t="s">
        <v>248</v>
      </c>
      <c r="E3819" t="s">
        <v>249</v>
      </c>
      <c r="F3819">
        <v>2.58</v>
      </c>
      <c r="G3819">
        <v>9.8699999999999992</v>
      </c>
      <c r="H3819" t="s">
        <v>493</v>
      </c>
      <c r="I3819" s="130">
        <v>41974</v>
      </c>
    </row>
    <row r="3820" spans="1:9" hidden="1">
      <c r="A3820" s="111" t="e">
        <f>COUNTIF(#REF!,'CPU (2)'!B3820)</f>
        <v>#REF!</v>
      </c>
      <c r="B3820">
        <v>88419</v>
      </c>
      <c r="C3820" t="s">
        <v>4688</v>
      </c>
      <c r="D3820" t="s">
        <v>248</v>
      </c>
      <c r="E3820" t="s">
        <v>231</v>
      </c>
      <c r="F3820">
        <v>3.52</v>
      </c>
      <c r="G3820">
        <v>3.52</v>
      </c>
      <c r="H3820" t="s">
        <v>493</v>
      </c>
      <c r="I3820" s="134">
        <v>41974</v>
      </c>
    </row>
    <row r="3821" spans="1:9" hidden="1">
      <c r="A3821" s="111" t="e">
        <f>COUNTIF(#REF!,'CPU (2)'!B3821)</f>
        <v>#REF!</v>
      </c>
      <c r="B3821">
        <v>88422</v>
      </c>
      <c r="C3821" t="s">
        <v>4689</v>
      </c>
      <c r="D3821" t="s">
        <v>248</v>
      </c>
      <c r="E3821" t="s">
        <v>231</v>
      </c>
      <c r="F3821">
        <v>0.82</v>
      </c>
      <c r="G3821">
        <v>0.82</v>
      </c>
      <c r="H3821" t="s">
        <v>493</v>
      </c>
      <c r="I3821" s="130">
        <v>41974</v>
      </c>
    </row>
    <row r="3822" spans="1:9" hidden="1">
      <c r="A3822" s="111" t="e">
        <f>COUNTIF(#REF!,'CPU (2)'!B3822)</f>
        <v>#REF!</v>
      </c>
      <c r="B3822">
        <v>88425</v>
      </c>
      <c r="C3822" t="s">
        <v>4690</v>
      </c>
      <c r="D3822" t="s">
        <v>248</v>
      </c>
      <c r="E3822" t="s">
        <v>231</v>
      </c>
      <c r="F3822">
        <v>2.93</v>
      </c>
      <c r="G3822">
        <v>2.93</v>
      </c>
      <c r="H3822" t="s">
        <v>493</v>
      </c>
      <c r="I3822" s="134">
        <v>41974</v>
      </c>
    </row>
    <row r="3823" spans="1:9" hidden="1">
      <c r="A3823" s="111" t="e">
        <f>COUNTIF(#REF!,'CPU (2)'!B3823)</f>
        <v>#REF!</v>
      </c>
      <c r="B3823">
        <v>88427</v>
      </c>
      <c r="C3823" t="s">
        <v>4691</v>
      </c>
      <c r="D3823" t="s">
        <v>248</v>
      </c>
      <c r="E3823" t="s">
        <v>231</v>
      </c>
      <c r="F3823">
        <v>2.58</v>
      </c>
      <c r="G3823">
        <v>2.59</v>
      </c>
      <c r="H3823" t="s">
        <v>493</v>
      </c>
      <c r="I3823" s="130">
        <v>41974</v>
      </c>
    </row>
    <row r="3824" spans="1:9" hidden="1">
      <c r="A3824" s="111" t="e">
        <f>COUNTIF(#REF!,'CPU (2)'!B3824)</f>
        <v>#REF!</v>
      </c>
      <c r="B3824">
        <v>88438</v>
      </c>
      <c r="C3824" t="s">
        <v>4692</v>
      </c>
      <c r="D3824" t="s">
        <v>248</v>
      </c>
      <c r="E3824" t="s">
        <v>254</v>
      </c>
      <c r="F3824">
        <v>0</v>
      </c>
      <c r="G3824">
        <v>5.75</v>
      </c>
      <c r="H3824" t="s">
        <v>493</v>
      </c>
      <c r="I3824" s="134">
        <v>41974</v>
      </c>
    </row>
    <row r="3825" spans="1:9" hidden="1">
      <c r="A3825" s="111" t="e">
        <f>COUNTIF(#REF!,'CPU (2)'!B3825)</f>
        <v>#REF!</v>
      </c>
      <c r="B3825">
        <v>88433</v>
      </c>
      <c r="C3825" t="s">
        <v>4693</v>
      </c>
      <c r="D3825" t="s">
        <v>248</v>
      </c>
      <c r="E3825" t="s">
        <v>249</v>
      </c>
      <c r="F3825">
        <v>2.58</v>
      </c>
      <c r="G3825">
        <v>12.23</v>
      </c>
      <c r="H3825" t="s">
        <v>493</v>
      </c>
      <c r="I3825" s="130">
        <v>41974</v>
      </c>
    </row>
    <row r="3826" spans="1:9" hidden="1">
      <c r="A3826" s="111" t="e">
        <f>COUNTIF(#REF!,'CPU (2)'!B3826)</f>
        <v>#REF!</v>
      </c>
      <c r="B3826">
        <v>88434</v>
      </c>
      <c r="C3826" t="s">
        <v>4694</v>
      </c>
      <c r="D3826" t="s">
        <v>248</v>
      </c>
      <c r="E3826" t="s">
        <v>231</v>
      </c>
      <c r="F3826">
        <v>4.67</v>
      </c>
      <c r="G3826">
        <v>4.67</v>
      </c>
      <c r="H3826" t="s">
        <v>493</v>
      </c>
      <c r="I3826" s="134">
        <v>41974</v>
      </c>
    </row>
    <row r="3827" spans="1:9" hidden="1">
      <c r="A3827" s="111" t="e">
        <f>COUNTIF(#REF!,'CPU (2)'!B3827)</f>
        <v>#REF!</v>
      </c>
      <c r="B3827">
        <v>88436</v>
      </c>
      <c r="C3827" t="s">
        <v>4695</v>
      </c>
      <c r="D3827" t="s">
        <v>248</v>
      </c>
      <c r="E3827" t="s">
        <v>231</v>
      </c>
      <c r="F3827">
        <v>3.89</v>
      </c>
      <c r="G3827">
        <v>3.88</v>
      </c>
      <c r="H3827" t="s">
        <v>493</v>
      </c>
      <c r="I3827" s="130">
        <v>41974</v>
      </c>
    </row>
    <row r="3828" spans="1:9" hidden="1">
      <c r="A3828" s="111" t="e">
        <f>COUNTIF(#REF!,'CPU (2)'!B3828)</f>
        <v>#REF!</v>
      </c>
      <c r="B3828">
        <v>88437</v>
      </c>
      <c r="C3828" t="s">
        <v>4696</v>
      </c>
      <c r="D3828" t="s">
        <v>248</v>
      </c>
      <c r="E3828" t="s">
        <v>231</v>
      </c>
      <c r="F3828">
        <v>2.58</v>
      </c>
      <c r="G3828">
        <v>2.59</v>
      </c>
      <c r="H3828" t="s">
        <v>493</v>
      </c>
      <c r="I3828" s="134">
        <v>41974</v>
      </c>
    </row>
    <row r="3829" spans="1:9" hidden="1">
      <c r="A3829" s="111" t="e">
        <f>COUNTIF(#REF!,'CPU (2)'!B3829)</f>
        <v>#REF!</v>
      </c>
      <c r="B3829">
        <v>88435</v>
      </c>
      <c r="C3829" t="s">
        <v>4697</v>
      </c>
      <c r="D3829" t="s">
        <v>248</v>
      </c>
      <c r="E3829" t="s">
        <v>231</v>
      </c>
      <c r="F3829">
        <v>1.0900000000000001</v>
      </c>
      <c r="G3829">
        <v>1.08</v>
      </c>
      <c r="H3829" t="s">
        <v>493</v>
      </c>
      <c r="I3829" s="130">
        <v>41974</v>
      </c>
    </row>
    <row r="3830" spans="1:9" hidden="1">
      <c r="A3830" s="111" t="e">
        <f>COUNTIF(#REF!,'CPU (2)'!B3830)</f>
        <v>#REF!</v>
      </c>
      <c r="B3830">
        <v>84225</v>
      </c>
      <c r="C3830" t="s">
        <v>4698</v>
      </c>
      <c r="D3830" t="s">
        <v>273</v>
      </c>
      <c r="E3830" t="s">
        <v>6</v>
      </c>
      <c r="F3830">
        <v>120.85</v>
      </c>
      <c r="G3830">
        <v>116.78</v>
      </c>
      <c r="H3830" t="s">
        <v>493</v>
      </c>
      <c r="I3830" s="134">
        <v>41974</v>
      </c>
    </row>
    <row r="3831" spans="1:9" hidden="1">
      <c r="A3831" s="111" t="e">
        <f>COUNTIF(#REF!,'CPU (2)'!B3831)</f>
        <v>#REF!</v>
      </c>
      <c r="B3831" t="s">
        <v>4699</v>
      </c>
      <c r="C3831" t="s">
        <v>4700</v>
      </c>
      <c r="D3831" t="s">
        <v>246</v>
      </c>
      <c r="E3831" t="s">
        <v>492</v>
      </c>
      <c r="F3831">
        <v>15.51</v>
      </c>
      <c r="G3831">
        <v>14.71</v>
      </c>
      <c r="H3831" t="s">
        <v>493</v>
      </c>
      <c r="I3831" s="130">
        <v>41974</v>
      </c>
    </row>
    <row r="3832" spans="1:9" hidden="1">
      <c r="A3832" s="111" t="e">
        <f>COUNTIF(#REF!,'CPU (2)'!B3832)</f>
        <v>#REF!</v>
      </c>
      <c r="B3832">
        <v>83748</v>
      </c>
      <c r="C3832" t="s">
        <v>4701</v>
      </c>
      <c r="D3832" t="s">
        <v>3306</v>
      </c>
      <c r="E3832" t="s">
        <v>492</v>
      </c>
      <c r="F3832">
        <v>25.07</v>
      </c>
      <c r="G3832">
        <v>23.48</v>
      </c>
      <c r="H3832" t="s">
        <v>493</v>
      </c>
      <c r="I3832" s="134">
        <v>41974</v>
      </c>
    </row>
    <row r="3833" spans="1:9" hidden="1">
      <c r="A3833" s="111" t="e">
        <f>COUNTIF(#REF!,'CPU (2)'!B3833)</f>
        <v>#REF!</v>
      </c>
      <c r="B3833">
        <v>83749</v>
      </c>
      <c r="C3833" t="s">
        <v>4702</v>
      </c>
      <c r="D3833" t="s">
        <v>3306</v>
      </c>
      <c r="E3833" t="s">
        <v>492</v>
      </c>
      <c r="F3833">
        <v>27.91</v>
      </c>
      <c r="G3833">
        <v>26.25</v>
      </c>
      <c r="H3833" t="s">
        <v>493</v>
      </c>
      <c r="I3833" s="130">
        <v>41974</v>
      </c>
    </row>
    <row r="3834" spans="1:9" hidden="1">
      <c r="A3834" s="111" t="e">
        <f>COUNTIF(#REF!,'CPU (2)'!B3834)</f>
        <v>#REF!</v>
      </c>
      <c r="B3834">
        <v>83750</v>
      </c>
      <c r="C3834" t="s">
        <v>4703</v>
      </c>
      <c r="D3834" t="s">
        <v>3306</v>
      </c>
      <c r="E3834" t="s">
        <v>492</v>
      </c>
      <c r="F3834">
        <v>30.74</v>
      </c>
      <c r="G3834">
        <v>29.02</v>
      </c>
      <c r="H3834" t="s">
        <v>493</v>
      </c>
      <c r="I3834" s="134">
        <v>41974</v>
      </c>
    </row>
    <row r="3835" spans="1:9" hidden="1">
      <c r="A3835" s="111" t="e">
        <f>COUNTIF(#REF!,'CPU (2)'!B3835)</f>
        <v>#REF!</v>
      </c>
      <c r="B3835">
        <v>83753</v>
      </c>
      <c r="C3835" t="s">
        <v>4704</v>
      </c>
      <c r="D3835" t="s">
        <v>3306</v>
      </c>
      <c r="E3835" t="s">
        <v>492</v>
      </c>
      <c r="F3835">
        <v>34.39</v>
      </c>
      <c r="G3835">
        <v>32.33</v>
      </c>
      <c r="H3835" t="s">
        <v>493</v>
      </c>
      <c r="I3835" s="130">
        <v>41974</v>
      </c>
    </row>
    <row r="3836" spans="1:9" hidden="1">
      <c r="A3836" s="111" t="e">
        <f>COUNTIF(#REF!,'CPU (2)'!B3836)</f>
        <v>#REF!</v>
      </c>
      <c r="B3836">
        <v>83745</v>
      </c>
      <c r="C3836" t="s">
        <v>4705</v>
      </c>
      <c r="D3836" t="s">
        <v>3306</v>
      </c>
      <c r="E3836" t="s">
        <v>492</v>
      </c>
      <c r="F3836">
        <v>16.29</v>
      </c>
      <c r="G3836">
        <v>14.88</v>
      </c>
      <c r="H3836" t="s">
        <v>493</v>
      </c>
      <c r="I3836" s="134">
        <v>41974</v>
      </c>
    </row>
    <row r="3837" spans="1:9" hidden="1">
      <c r="A3837" s="111" t="e">
        <f>COUNTIF(#REF!,'CPU (2)'!B3837)</f>
        <v>#REF!</v>
      </c>
      <c r="B3837">
        <v>83751</v>
      </c>
      <c r="C3837" t="s">
        <v>4706</v>
      </c>
      <c r="D3837" t="s">
        <v>3306</v>
      </c>
      <c r="E3837" t="s">
        <v>492</v>
      </c>
      <c r="F3837">
        <v>21.4</v>
      </c>
      <c r="G3837">
        <v>19.850000000000001</v>
      </c>
      <c r="H3837" t="s">
        <v>493</v>
      </c>
      <c r="I3837" s="130">
        <v>41974</v>
      </c>
    </row>
    <row r="3838" spans="1:9" hidden="1">
      <c r="A3838" s="111" t="e">
        <f>COUNTIF(#REF!,'CPU (2)'!B3838)</f>
        <v>#REF!</v>
      </c>
      <c r="B3838">
        <v>83746</v>
      </c>
      <c r="C3838" t="s">
        <v>4707</v>
      </c>
      <c r="D3838" t="s">
        <v>3306</v>
      </c>
      <c r="E3838" t="s">
        <v>492</v>
      </c>
      <c r="F3838">
        <v>23.82</v>
      </c>
      <c r="G3838">
        <v>22.23</v>
      </c>
      <c r="H3838" t="s">
        <v>493</v>
      </c>
      <c r="I3838" s="134">
        <v>41974</v>
      </c>
    </row>
    <row r="3839" spans="1:9" hidden="1">
      <c r="A3839" s="111" t="e">
        <f>COUNTIF(#REF!,'CPU (2)'!B3839)</f>
        <v>#REF!</v>
      </c>
      <c r="B3839">
        <v>83752</v>
      </c>
      <c r="C3839" t="s">
        <v>4708</v>
      </c>
      <c r="D3839" t="s">
        <v>3306</v>
      </c>
      <c r="E3839" t="s">
        <v>492</v>
      </c>
      <c r="F3839">
        <v>20.170000000000002</v>
      </c>
      <c r="G3839">
        <v>18.649999999999999</v>
      </c>
      <c r="H3839" t="s">
        <v>493</v>
      </c>
      <c r="I3839" s="130">
        <v>41974</v>
      </c>
    </row>
    <row r="3840" spans="1:9" hidden="1">
      <c r="A3840" s="111" t="e">
        <f>COUNTIF(#REF!,'CPU (2)'!B3840)</f>
        <v>#REF!</v>
      </c>
      <c r="B3840">
        <v>83754</v>
      </c>
      <c r="C3840" t="s">
        <v>4709</v>
      </c>
      <c r="D3840" t="s">
        <v>3306</v>
      </c>
      <c r="E3840" t="s">
        <v>492</v>
      </c>
      <c r="F3840">
        <v>22.32</v>
      </c>
      <c r="G3840">
        <v>20.73</v>
      </c>
      <c r="H3840" t="s">
        <v>493</v>
      </c>
      <c r="I3840" s="134">
        <v>41974</v>
      </c>
    </row>
    <row r="3841" spans="1:9" hidden="1">
      <c r="A3841" s="111" t="e">
        <f>COUNTIF(#REF!,'CPU (2)'!B3841)</f>
        <v>#REF!</v>
      </c>
      <c r="B3841">
        <v>83744</v>
      </c>
      <c r="C3841" t="s">
        <v>4710</v>
      </c>
      <c r="D3841" t="s">
        <v>3306</v>
      </c>
      <c r="E3841" t="s">
        <v>492</v>
      </c>
      <c r="F3841">
        <v>26.61</v>
      </c>
      <c r="G3841">
        <v>24.9</v>
      </c>
      <c r="H3841" t="s">
        <v>493</v>
      </c>
      <c r="I3841" s="130">
        <v>41974</v>
      </c>
    </row>
    <row r="3842" spans="1:9" hidden="1">
      <c r="A3842" s="111" t="e">
        <f>COUNTIF(#REF!,'CPU (2)'!B3842)</f>
        <v>#REF!</v>
      </c>
      <c r="B3842">
        <v>83747</v>
      </c>
      <c r="C3842" t="s">
        <v>4711</v>
      </c>
      <c r="D3842" t="s">
        <v>3306</v>
      </c>
      <c r="E3842" t="s">
        <v>492</v>
      </c>
      <c r="F3842">
        <v>20.170000000000002</v>
      </c>
      <c r="G3842">
        <v>18.649999999999999</v>
      </c>
      <c r="H3842" t="s">
        <v>493</v>
      </c>
      <c r="I3842" s="134">
        <v>41974</v>
      </c>
    </row>
    <row r="3843" spans="1:9" hidden="1">
      <c r="A3843" s="111" t="e">
        <f>COUNTIF(#REF!,'CPU (2)'!B3843)</f>
        <v>#REF!</v>
      </c>
      <c r="B3843" t="s">
        <v>4712</v>
      </c>
      <c r="C3843" t="s">
        <v>4713</v>
      </c>
      <c r="D3843" t="s">
        <v>271</v>
      </c>
      <c r="E3843" t="s">
        <v>6</v>
      </c>
      <c r="F3843">
        <v>17.239999999999998</v>
      </c>
      <c r="G3843">
        <v>15.55</v>
      </c>
      <c r="H3843" t="s">
        <v>493</v>
      </c>
      <c r="I3843" s="130">
        <v>41974</v>
      </c>
    </row>
    <row r="3844" spans="1:9" hidden="1">
      <c r="A3844" s="111" t="e">
        <f>COUNTIF(#REF!,'CPU (2)'!B3844)</f>
        <v>#REF!</v>
      </c>
      <c r="B3844">
        <v>84889</v>
      </c>
      <c r="C3844" t="s">
        <v>4714</v>
      </c>
      <c r="D3844" t="s">
        <v>604</v>
      </c>
      <c r="E3844" t="s">
        <v>6</v>
      </c>
      <c r="F3844">
        <v>16.05</v>
      </c>
      <c r="G3844">
        <v>15.42</v>
      </c>
      <c r="H3844" t="s">
        <v>493</v>
      </c>
      <c r="I3844" s="134">
        <v>41974</v>
      </c>
    </row>
    <row r="3845" spans="1:9" hidden="1">
      <c r="A3845" s="111" t="e">
        <f>COUNTIF(#REF!,'CPU (2)'!B3845)</f>
        <v>#REF!</v>
      </c>
      <c r="B3845">
        <v>84895</v>
      </c>
      <c r="C3845" t="s">
        <v>4715</v>
      </c>
      <c r="D3845" t="s">
        <v>604</v>
      </c>
      <c r="E3845" t="s">
        <v>6</v>
      </c>
      <c r="F3845">
        <v>113.32</v>
      </c>
      <c r="G3845">
        <v>103.9</v>
      </c>
      <c r="H3845" t="s">
        <v>493</v>
      </c>
      <c r="I3845" s="130">
        <v>41974</v>
      </c>
    </row>
    <row r="3846" spans="1:9" hidden="1">
      <c r="A3846" s="111" t="e">
        <f>COUNTIF(#REF!,'CPU (2)'!B3846)</f>
        <v>#REF!</v>
      </c>
      <c r="B3846">
        <v>84894</v>
      </c>
      <c r="C3846" t="s">
        <v>4716</v>
      </c>
      <c r="D3846" t="s">
        <v>604</v>
      </c>
      <c r="E3846" t="s">
        <v>6</v>
      </c>
      <c r="F3846">
        <v>17.309999999999999</v>
      </c>
      <c r="G3846">
        <v>16.5</v>
      </c>
      <c r="H3846" t="s">
        <v>493</v>
      </c>
      <c r="I3846" s="134">
        <v>41974</v>
      </c>
    </row>
    <row r="3847" spans="1:9" hidden="1">
      <c r="A3847" s="111" t="e">
        <f>COUNTIF(#REF!,'CPU (2)'!B3847)</f>
        <v>#REF!</v>
      </c>
      <c r="B3847">
        <v>84893</v>
      </c>
      <c r="C3847" t="s">
        <v>4717</v>
      </c>
      <c r="D3847" t="s">
        <v>604</v>
      </c>
      <c r="E3847" t="s">
        <v>6</v>
      </c>
      <c r="F3847">
        <v>61.25</v>
      </c>
      <c r="G3847">
        <v>56.4</v>
      </c>
      <c r="H3847" t="s">
        <v>493</v>
      </c>
      <c r="I3847" s="130">
        <v>41974</v>
      </c>
    </row>
    <row r="3848" spans="1:9" hidden="1">
      <c r="A3848" s="111" t="e">
        <f>COUNTIF(#REF!,'CPU (2)'!B3848)</f>
        <v>#REF!</v>
      </c>
      <c r="B3848">
        <v>5946</v>
      </c>
      <c r="C3848" t="s">
        <v>4718</v>
      </c>
      <c r="D3848" t="s">
        <v>248</v>
      </c>
      <c r="E3848" t="s">
        <v>254</v>
      </c>
      <c r="F3848">
        <v>52.66</v>
      </c>
      <c r="G3848">
        <v>50.97</v>
      </c>
      <c r="H3848" t="s">
        <v>493</v>
      </c>
      <c r="I3848" s="134">
        <v>41974</v>
      </c>
    </row>
    <row r="3849" spans="1:9" hidden="1">
      <c r="A3849" s="111" t="e">
        <f>COUNTIF(#REF!,'CPU (2)'!B3849)</f>
        <v>#REF!</v>
      </c>
      <c r="B3849">
        <v>5944</v>
      </c>
      <c r="C3849" t="s">
        <v>4719</v>
      </c>
      <c r="D3849" t="s">
        <v>248</v>
      </c>
      <c r="E3849" t="s">
        <v>249</v>
      </c>
      <c r="F3849">
        <v>176.13</v>
      </c>
      <c r="G3849">
        <v>174.45</v>
      </c>
      <c r="H3849" t="s">
        <v>493</v>
      </c>
      <c r="I3849" s="130">
        <v>41974</v>
      </c>
    </row>
    <row r="3850" spans="1:9" hidden="1">
      <c r="A3850" s="111" t="e">
        <f>COUNTIF(#REF!,'CPU (2)'!B3850)</f>
        <v>#REF!</v>
      </c>
      <c r="B3850">
        <v>89130</v>
      </c>
      <c r="C3850" t="s">
        <v>4720</v>
      </c>
      <c r="D3850" t="s">
        <v>248</v>
      </c>
      <c r="E3850" t="s">
        <v>231</v>
      </c>
      <c r="F3850">
        <v>30</v>
      </c>
      <c r="G3850">
        <v>29.99</v>
      </c>
      <c r="H3850" t="s">
        <v>493</v>
      </c>
      <c r="I3850" s="134">
        <v>41974</v>
      </c>
    </row>
    <row r="3851" spans="1:9" hidden="1">
      <c r="A3851" s="111" t="e">
        <f>COUNTIF(#REF!,'CPU (2)'!B3851)</f>
        <v>#REF!</v>
      </c>
      <c r="B3851">
        <v>89131</v>
      </c>
      <c r="C3851" t="s">
        <v>4721</v>
      </c>
      <c r="D3851" t="s">
        <v>248</v>
      </c>
      <c r="E3851" t="s">
        <v>231</v>
      </c>
      <c r="F3851">
        <v>6.75</v>
      </c>
      <c r="G3851">
        <v>6.74</v>
      </c>
      <c r="H3851" t="s">
        <v>493</v>
      </c>
      <c r="I3851" s="130">
        <v>41974</v>
      </c>
    </row>
    <row r="3852" spans="1:9" hidden="1">
      <c r="A3852" s="111" t="e">
        <f>COUNTIF(#REF!,'CPU (2)'!B3852)</f>
        <v>#REF!</v>
      </c>
      <c r="B3852">
        <v>53861</v>
      </c>
      <c r="C3852" t="s">
        <v>4722</v>
      </c>
      <c r="D3852" t="s">
        <v>248</v>
      </c>
      <c r="E3852" t="s">
        <v>231</v>
      </c>
      <c r="F3852">
        <v>32.81</v>
      </c>
      <c r="G3852">
        <v>32.799999999999997</v>
      </c>
      <c r="H3852" t="s">
        <v>493</v>
      </c>
      <c r="I3852" s="134">
        <v>41974</v>
      </c>
    </row>
    <row r="3853" spans="1:9" hidden="1">
      <c r="A3853" s="111" t="e">
        <f>COUNTIF(#REF!,'CPU (2)'!B3853)</f>
        <v>#REF!</v>
      </c>
      <c r="B3853">
        <v>5787</v>
      </c>
      <c r="C3853" t="s">
        <v>4723</v>
      </c>
      <c r="D3853" t="s">
        <v>248</v>
      </c>
      <c r="E3853" t="s">
        <v>231</v>
      </c>
      <c r="F3853">
        <v>90.66</v>
      </c>
      <c r="G3853">
        <v>90.66</v>
      </c>
      <c r="H3853" t="s">
        <v>493</v>
      </c>
      <c r="I3853" s="130">
        <v>41974</v>
      </c>
    </row>
    <row r="3854" spans="1:9" hidden="1">
      <c r="A3854" s="111" t="e">
        <f>COUNTIF(#REF!,'CPU (2)'!B3854)</f>
        <v>#REF!</v>
      </c>
      <c r="B3854">
        <v>53857</v>
      </c>
      <c r="C3854" t="s">
        <v>4724</v>
      </c>
      <c r="D3854" t="s">
        <v>248</v>
      </c>
      <c r="E3854" t="s">
        <v>231</v>
      </c>
      <c r="F3854">
        <v>23.66</v>
      </c>
      <c r="G3854">
        <v>23.66</v>
      </c>
      <c r="H3854" t="s">
        <v>493</v>
      </c>
      <c r="I3854" s="134">
        <v>41974</v>
      </c>
    </row>
    <row r="3855" spans="1:9" hidden="1">
      <c r="A3855" s="111" t="e">
        <f>COUNTIF(#REF!,'CPU (2)'!B3855)</f>
        <v>#REF!</v>
      </c>
      <c r="B3855">
        <v>53858</v>
      </c>
      <c r="C3855" t="s">
        <v>4725</v>
      </c>
      <c r="D3855" t="s">
        <v>248</v>
      </c>
      <c r="E3855" t="s">
        <v>231</v>
      </c>
      <c r="F3855">
        <v>53.48</v>
      </c>
      <c r="G3855">
        <v>53.48</v>
      </c>
      <c r="H3855" t="s">
        <v>493</v>
      </c>
      <c r="I3855" s="130">
        <v>41974</v>
      </c>
    </row>
    <row r="3856" spans="1:9" hidden="1">
      <c r="A3856" s="111" t="e">
        <f>COUNTIF(#REF!,'CPU (2)'!B3856)</f>
        <v>#REF!</v>
      </c>
      <c r="B3856">
        <v>5942</v>
      </c>
      <c r="C3856" t="s">
        <v>4726</v>
      </c>
      <c r="D3856" t="s">
        <v>248</v>
      </c>
      <c r="E3856" t="s">
        <v>254</v>
      </c>
      <c r="F3856">
        <v>42.41</v>
      </c>
      <c r="G3856">
        <v>40.729999999999997</v>
      </c>
      <c r="H3856" t="s">
        <v>493</v>
      </c>
      <c r="I3856" s="134">
        <v>41974</v>
      </c>
    </row>
    <row r="3857" spans="1:9" hidden="1">
      <c r="A3857" s="111" t="e">
        <f>COUNTIF(#REF!,'CPU (2)'!B3857)</f>
        <v>#REF!</v>
      </c>
      <c r="B3857">
        <v>5940</v>
      </c>
      <c r="C3857" t="s">
        <v>4727</v>
      </c>
      <c r="D3857" t="s">
        <v>248</v>
      </c>
      <c r="E3857" t="s">
        <v>249</v>
      </c>
      <c r="F3857">
        <v>119.55</v>
      </c>
      <c r="G3857">
        <v>117.87</v>
      </c>
      <c r="H3857" t="s">
        <v>493</v>
      </c>
      <c r="I3857" s="130">
        <v>41974</v>
      </c>
    </row>
    <row r="3858" spans="1:9" hidden="1">
      <c r="A3858" s="111" t="e">
        <f>COUNTIF(#REF!,'CPU (2)'!B3858)</f>
        <v>#REF!</v>
      </c>
      <c r="B3858">
        <v>89128</v>
      </c>
      <c r="C3858" t="s">
        <v>4728</v>
      </c>
      <c r="D3858" t="s">
        <v>248</v>
      </c>
      <c r="E3858" t="s">
        <v>231</v>
      </c>
      <c r="F3858">
        <v>21.63</v>
      </c>
      <c r="G3858">
        <v>21.63</v>
      </c>
      <c r="H3858" t="s">
        <v>493</v>
      </c>
      <c r="I3858" s="134">
        <v>41974</v>
      </c>
    </row>
    <row r="3859" spans="1:9" hidden="1">
      <c r="A3859" s="111" t="e">
        <f>COUNTIF(#REF!,'CPU (2)'!B3859)</f>
        <v>#REF!</v>
      </c>
      <c r="B3859">
        <v>89129</v>
      </c>
      <c r="C3859" t="s">
        <v>4729</v>
      </c>
      <c r="D3859" t="s">
        <v>248</v>
      </c>
      <c r="E3859" t="s">
        <v>231</v>
      </c>
      <c r="F3859">
        <v>4.87</v>
      </c>
      <c r="G3859">
        <v>4.87</v>
      </c>
      <c r="H3859" t="s">
        <v>493</v>
      </c>
      <c r="I3859" s="130">
        <v>41974</v>
      </c>
    </row>
    <row r="3860" spans="1:9" hidden="1">
      <c r="A3860" s="111" t="e">
        <f>COUNTIF(#REF!,'CPU (2)'!B3860)</f>
        <v>#REF!</v>
      </c>
      <c r="B3860" t="s">
        <v>4730</v>
      </c>
      <c r="C3860" t="s">
        <v>4731</v>
      </c>
      <c r="D3860" t="s">
        <v>273</v>
      </c>
      <c r="E3860" t="s">
        <v>6</v>
      </c>
      <c r="F3860">
        <v>323.47000000000003</v>
      </c>
      <c r="G3860">
        <v>316.7</v>
      </c>
      <c r="H3860" t="s">
        <v>493</v>
      </c>
      <c r="I3860" s="134">
        <v>41974</v>
      </c>
    </row>
    <row r="3861" spans="1:9" hidden="1">
      <c r="A3861" s="111" t="e">
        <f>COUNTIF(#REF!,'CPU (2)'!B3861)</f>
        <v>#REF!</v>
      </c>
      <c r="B3861" t="s">
        <v>4732</v>
      </c>
      <c r="C3861" t="s">
        <v>4733</v>
      </c>
      <c r="D3861" t="s">
        <v>273</v>
      </c>
      <c r="E3861" t="s">
        <v>6</v>
      </c>
      <c r="F3861">
        <v>357.79</v>
      </c>
      <c r="G3861">
        <v>349.67</v>
      </c>
      <c r="H3861" t="s">
        <v>493</v>
      </c>
      <c r="I3861" s="130">
        <v>41974</v>
      </c>
    </row>
    <row r="3862" spans="1:9" hidden="1">
      <c r="A3862" s="111" t="e">
        <f>COUNTIF(#REF!,'CPU (2)'!B3862)</f>
        <v>#REF!</v>
      </c>
      <c r="B3862" t="s">
        <v>4734</v>
      </c>
      <c r="C3862" t="s">
        <v>4735</v>
      </c>
      <c r="D3862" t="s">
        <v>273</v>
      </c>
      <c r="E3862" t="s">
        <v>6</v>
      </c>
      <c r="F3862">
        <v>43.66</v>
      </c>
      <c r="G3862">
        <v>40.950000000000003</v>
      </c>
      <c r="H3862" t="s">
        <v>493</v>
      </c>
      <c r="I3862" s="134">
        <v>41974</v>
      </c>
    </row>
    <row r="3863" spans="1:9" hidden="1">
      <c r="A3863" s="111" t="e">
        <f>COUNTIF(#REF!,'CPU (2)'!B3863)</f>
        <v>#REF!</v>
      </c>
      <c r="B3863" t="s">
        <v>4736</v>
      </c>
      <c r="C3863" t="s">
        <v>4737</v>
      </c>
      <c r="D3863" t="s">
        <v>273</v>
      </c>
      <c r="E3863" t="s">
        <v>6</v>
      </c>
      <c r="F3863">
        <v>526.97</v>
      </c>
      <c r="G3863">
        <v>517.5</v>
      </c>
      <c r="H3863" t="s">
        <v>493</v>
      </c>
      <c r="I3863" s="130">
        <v>41974</v>
      </c>
    </row>
    <row r="3864" spans="1:9" hidden="1">
      <c r="A3864" s="111" t="e">
        <f>COUNTIF(#REF!,'CPU (2)'!B3864)</f>
        <v>#REF!</v>
      </c>
      <c r="B3864" t="s">
        <v>4738</v>
      </c>
      <c r="C3864" t="s">
        <v>4739</v>
      </c>
      <c r="D3864" t="s">
        <v>273</v>
      </c>
      <c r="E3864" t="s">
        <v>6</v>
      </c>
      <c r="F3864">
        <v>568.52</v>
      </c>
      <c r="G3864">
        <v>557.70000000000005</v>
      </c>
      <c r="H3864" t="s">
        <v>493</v>
      </c>
      <c r="I3864" s="134">
        <v>41974</v>
      </c>
    </row>
    <row r="3865" spans="1:9" hidden="1">
      <c r="A3865" s="111" t="e">
        <f>COUNTIF(#REF!,'CPU (2)'!B3865)</f>
        <v>#REF!</v>
      </c>
      <c r="B3865" t="s">
        <v>4740</v>
      </c>
      <c r="C3865" t="s">
        <v>4741</v>
      </c>
      <c r="D3865" t="s">
        <v>273</v>
      </c>
      <c r="E3865" t="s">
        <v>6</v>
      </c>
      <c r="F3865">
        <v>842.68</v>
      </c>
      <c r="G3865">
        <v>826.45</v>
      </c>
      <c r="H3865" t="s">
        <v>493</v>
      </c>
      <c r="I3865" s="130">
        <v>41974</v>
      </c>
    </row>
    <row r="3866" spans="1:9" hidden="1">
      <c r="A3866" s="111" t="e">
        <f>COUNTIF(#REF!,'CPU (2)'!B3866)</f>
        <v>#REF!</v>
      </c>
      <c r="B3866">
        <v>83463</v>
      </c>
      <c r="C3866" t="s">
        <v>4742</v>
      </c>
      <c r="D3866" t="s">
        <v>273</v>
      </c>
      <c r="E3866" t="s">
        <v>6</v>
      </c>
      <c r="F3866">
        <v>220.19</v>
      </c>
      <c r="G3866">
        <v>214.78</v>
      </c>
      <c r="H3866" t="s">
        <v>493</v>
      </c>
      <c r="I3866" s="134">
        <v>41974</v>
      </c>
    </row>
    <row r="3867" spans="1:9" hidden="1">
      <c r="A3867" s="111" t="e">
        <f>COUNTIF(#REF!,'CPU (2)'!B3867)</f>
        <v>#REF!</v>
      </c>
      <c r="B3867">
        <v>84402</v>
      </c>
      <c r="C3867" t="s">
        <v>4743</v>
      </c>
      <c r="D3867" t="s">
        <v>273</v>
      </c>
      <c r="E3867" t="s">
        <v>6</v>
      </c>
      <c r="F3867">
        <v>51.85</v>
      </c>
      <c r="G3867">
        <v>49.14</v>
      </c>
      <c r="H3867" t="s">
        <v>493</v>
      </c>
      <c r="I3867" s="130">
        <v>41974</v>
      </c>
    </row>
    <row r="3868" spans="1:9" hidden="1">
      <c r="A3868" s="111" t="e">
        <f>COUNTIF(#REF!,'CPU (2)'!B3868)</f>
        <v>#REF!</v>
      </c>
      <c r="B3868">
        <v>83371</v>
      </c>
      <c r="C3868" t="s">
        <v>4744</v>
      </c>
      <c r="D3868" t="s">
        <v>732</v>
      </c>
      <c r="E3868" t="s">
        <v>6</v>
      </c>
      <c r="F3868">
        <v>99.67</v>
      </c>
      <c r="G3868">
        <v>95.21</v>
      </c>
      <c r="H3868" t="s">
        <v>493</v>
      </c>
      <c r="I3868" s="134">
        <v>41974</v>
      </c>
    </row>
    <row r="3869" spans="1:9" hidden="1">
      <c r="A3869" s="111" t="e">
        <f>COUNTIF(#REF!,'CPU (2)'!B3869)</f>
        <v>#REF!</v>
      </c>
      <c r="B3869">
        <v>83370</v>
      </c>
      <c r="C3869" t="s">
        <v>4745</v>
      </c>
      <c r="D3869" t="s">
        <v>732</v>
      </c>
      <c r="E3869" t="s">
        <v>6</v>
      </c>
      <c r="F3869">
        <v>158.41</v>
      </c>
      <c r="G3869">
        <v>152.57</v>
      </c>
      <c r="H3869" t="s">
        <v>493</v>
      </c>
      <c r="I3869" s="130">
        <v>41974</v>
      </c>
    </row>
    <row r="3870" spans="1:9" hidden="1">
      <c r="A3870" s="111" t="e">
        <f>COUNTIF(#REF!,'CPU (2)'!B3870)</f>
        <v>#REF!</v>
      </c>
      <c r="B3870">
        <v>83369</v>
      </c>
      <c r="C3870" t="s">
        <v>4746</v>
      </c>
      <c r="D3870" t="s">
        <v>732</v>
      </c>
      <c r="E3870" t="s">
        <v>6</v>
      </c>
      <c r="F3870">
        <v>225.5</v>
      </c>
      <c r="G3870">
        <v>218.71</v>
      </c>
      <c r="H3870" t="s">
        <v>493</v>
      </c>
      <c r="I3870" s="134">
        <v>41974</v>
      </c>
    </row>
    <row r="3871" spans="1:9" hidden="1">
      <c r="A3871" s="111" t="e">
        <f>COUNTIF(#REF!,'CPU (2)'!B3871)</f>
        <v>#REF!</v>
      </c>
      <c r="B3871">
        <v>84676</v>
      </c>
      <c r="C3871" t="s">
        <v>4747</v>
      </c>
      <c r="D3871" t="s">
        <v>732</v>
      </c>
      <c r="E3871" t="s">
        <v>6</v>
      </c>
      <c r="F3871">
        <v>299.38</v>
      </c>
      <c r="G3871">
        <v>292.58999999999997</v>
      </c>
      <c r="H3871" t="s">
        <v>493</v>
      </c>
      <c r="I3871" s="130">
        <v>41974</v>
      </c>
    </row>
    <row r="3872" spans="1:9" hidden="1">
      <c r="A3872" s="111" t="e">
        <f>COUNTIF(#REF!,'CPU (2)'!B3872)</f>
        <v>#REF!</v>
      </c>
      <c r="B3872" t="s">
        <v>4748</v>
      </c>
      <c r="C3872" t="s">
        <v>4749</v>
      </c>
      <c r="D3872" t="s">
        <v>273</v>
      </c>
      <c r="E3872" t="s">
        <v>6</v>
      </c>
      <c r="F3872">
        <v>1036.07</v>
      </c>
      <c r="G3872">
        <v>1013.24</v>
      </c>
      <c r="H3872" t="s">
        <v>493</v>
      </c>
      <c r="I3872" s="134">
        <v>41974</v>
      </c>
    </row>
    <row r="3873" spans="1:11" hidden="1">
      <c r="A3873" s="111" t="e">
        <f>COUNTIF(#REF!,'CPU (2)'!B3873)</f>
        <v>#REF!</v>
      </c>
      <c r="B3873">
        <v>89710</v>
      </c>
      <c r="C3873" t="s">
        <v>4750</v>
      </c>
      <c r="D3873" t="s">
        <v>606</v>
      </c>
      <c r="E3873" t="s">
        <v>6</v>
      </c>
      <c r="F3873">
        <v>7.09</v>
      </c>
      <c r="G3873">
        <v>6.89</v>
      </c>
      <c r="H3873" t="s">
        <v>493</v>
      </c>
      <c r="I3873" s="130">
        <v>41974</v>
      </c>
    </row>
    <row r="3874" spans="1:11" hidden="1">
      <c r="A3874" s="111" t="e">
        <f>COUNTIF(#REF!,'CPU (2)'!B3874)</f>
        <v>#REF!</v>
      </c>
      <c r="B3874">
        <v>89495</v>
      </c>
      <c r="C3874" t="s">
        <v>4751</v>
      </c>
      <c r="D3874" t="s">
        <v>606</v>
      </c>
      <c r="E3874" t="s">
        <v>6</v>
      </c>
      <c r="F3874">
        <v>6.25</v>
      </c>
      <c r="G3874">
        <v>6.15</v>
      </c>
      <c r="H3874" t="s">
        <v>493</v>
      </c>
      <c r="I3874" s="134">
        <v>41974</v>
      </c>
    </row>
    <row r="3875" spans="1:11" hidden="1">
      <c r="A3875" s="111" t="e">
        <f>COUNTIF(#REF!,'CPU (2)'!B3875)</f>
        <v>#REF!</v>
      </c>
      <c r="B3875">
        <v>89709</v>
      </c>
      <c r="C3875" t="s">
        <v>4752</v>
      </c>
      <c r="D3875" t="s">
        <v>606</v>
      </c>
      <c r="E3875" t="s">
        <v>6</v>
      </c>
      <c r="F3875">
        <v>7.23</v>
      </c>
      <c r="G3875">
        <v>7.03</v>
      </c>
      <c r="H3875" t="s">
        <v>493</v>
      </c>
      <c r="I3875" s="130">
        <v>41974</v>
      </c>
    </row>
    <row r="3876" spans="1:11" hidden="1">
      <c r="A3876" s="111" t="e">
        <f>COUNTIF(#REF!,'CPU (2)'!B3876)</f>
        <v>#REF!</v>
      </c>
      <c r="B3876" t="s">
        <v>4753</v>
      </c>
      <c r="C3876" t="s">
        <v>4754</v>
      </c>
      <c r="D3876" t="s">
        <v>1616</v>
      </c>
      <c r="E3876" t="s">
        <v>207</v>
      </c>
      <c r="F3876">
        <v>69.709999999999994</v>
      </c>
      <c r="G3876">
        <v>64.17</v>
      </c>
      <c r="H3876" t="s">
        <v>493</v>
      </c>
      <c r="I3876" s="134">
        <v>41974</v>
      </c>
    </row>
    <row r="3877" spans="1:11" hidden="1">
      <c r="A3877" s="111" t="e">
        <f>COUNTIF(#REF!,'CPU (2)'!B3877)</f>
        <v>#REF!</v>
      </c>
      <c r="B3877" t="s">
        <v>4755</v>
      </c>
      <c r="C3877" t="s">
        <v>4756</v>
      </c>
      <c r="D3877" t="s">
        <v>1616</v>
      </c>
      <c r="E3877" t="s">
        <v>207</v>
      </c>
      <c r="F3877">
        <v>16.95</v>
      </c>
      <c r="G3877">
        <v>15.53</v>
      </c>
      <c r="H3877" t="s">
        <v>493</v>
      </c>
      <c r="I3877" s="130">
        <v>41974</v>
      </c>
    </row>
    <row r="3878" spans="1:11" hidden="1">
      <c r="A3878" s="111" t="e">
        <f>COUNTIF(#REF!,'CPU (2)'!B3878)</f>
        <v>#REF!</v>
      </c>
      <c r="B3878">
        <v>84117</v>
      </c>
      <c r="C3878" t="s">
        <v>4757</v>
      </c>
      <c r="D3878" t="s">
        <v>246</v>
      </c>
      <c r="E3878" t="s">
        <v>492</v>
      </c>
      <c r="F3878">
        <v>14.91</v>
      </c>
      <c r="G3878">
        <v>13.63</v>
      </c>
      <c r="H3878" t="s">
        <v>493</v>
      </c>
      <c r="I3878" s="134">
        <v>41974</v>
      </c>
    </row>
    <row r="3879" spans="1:11" hidden="1">
      <c r="A3879" s="111" t="e">
        <f>COUNTIF(#REF!,'CPU (2)'!B3879)</f>
        <v>#REF!</v>
      </c>
      <c r="B3879">
        <v>88314</v>
      </c>
      <c r="C3879" t="s">
        <v>259</v>
      </c>
      <c r="D3879" t="s">
        <v>246</v>
      </c>
      <c r="E3879" t="s">
        <v>231</v>
      </c>
      <c r="F3879">
        <v>8.48</v>
      </c>
      <c r="G3879">
        <v>7.85</v>
      </c>
      <c r="H3879" t="s">
        <v>493</v>
      </c>
      <c r="I3879" s="130">
        <v>41974</v>
      </c>
    </row>
    <row r="3880" spans="1:11" hidden="1">
      <c r="A3880" s="111" t="e">
        <f>COUNTIF(#REF!,'CPU (2)'!B3880)</f>
        <v>#REF!</v>
      </c>
      <c r="B3880" t="s">
        <v>4758</v>
      </c>
      <c r="C3880" t="s">
        <v>4759</v>
      </c>
      <c r="D3880" t="s">
        <v>251</v>
      </c>
      <c r="E3880" t="s">
        <v>492</v>
      </c>
      <c r="F3880">
        <v>38.9</v>
      </c>
      <c r="G3880">
        <v>36.74</v>
      </c>
      <c r="H3880" t="s">
        <v>493</v>
      </c>
      <c r="I3880" s="134">
        <v>41974</v>
      </c>
    </row>
    <row r="3881" spans="1:11" hidden="1">
      <c r="A3881" s="111" t="e">
        <f>COUNTIF(#REF!,'CPU (2)'!B3881)</f>
        <v>#REF!</v>
      </c>
      <c r="B3881" t="s">
        <v>4760</v>
      </c>
      <c r="C3881" t="s">
        <v>4761</v>
      </c>
      <c r="D3881" t="s">
        <v>251</v>
      </c>
      <c r="E3881" t="s">
        <v>492</v>
      </c>
      <c r="F3881">
        <v>41.12</v>
      </c>
      <c r="G3881">
        <v>39.090000000000003</v>
      </c>
      <c r="H3881" t="s">
        <v>493</v>
      </c>
      <c r="I3881" s="130">
        <v>41974</v>
      </c>
    </row>
    <row r="3882" spans="1:11" hidden="1">
      <c r="A3882" s="111" t="e">
        <f>COUNTIF(#REF!,'CPU (2)'!B3882)</f>
        <v>#REF!</v>
      </c>
      <c r="B3882" t="s">
        <v>4762</v>
      </c>
      <c r="C3882" t="s">
        <v>4763</v>
      </c>
      <c r="D3882" t="s">
        <v>270</v>
      </c>
      <c r="E3882" t="s">
        <v>519</v>
      </c>
      <c r="F3882">
        <v>30.59</v>
      </c>
      <c r="G3882">
        <v>27.77</v>
      </c>
      <c r="H3882" t="s">
        <v>493</v>
      </c>
      <c r="I3882" s="134">
        <v>41974</v>
      </c>
    </row>
    <row r="3883" spans="1:11" hidden="1">
      <c r="A3883" s="111" t="e">
        <f>COUNTIF(#REF!,'CPU (2)'!B3883)</f>
        <v>#REF!</v>
      </c>
      <c r="B3883">
        <v>83441</v>
      </c>
      <c r="C3883" t="s">
        <v>4764</v>
      </c>
      <c r="D3883" t="s">
        <v>270</v>
      </c>
      <c r="E3883" t="s">
        <v>519</v>
      </c>
      <c r="F3883">
        <v>42.49</v>
      </c>
      <c r="G3883">
        <v>38.58</v>
      </c>
      <c r="H3883" t="s">
        <v>493</v>
      </c>
      <c r="I3883" s="130">
        <v>41974</v>
      </c>
    </row>
    <row r="3884" spans="1:11" hidden="1">
      <c r="A3884" s="111" t="e">
        <f>COUNTIF(#REF!,'CPU (2)'!B3884)</f>
        <v>#REF!</v>
      </c>
      <c r="B3884">
        <v>5719</v>
      </c>
      <c r="C3884" t="s">
        <v>4765</v>
      </c>
      <c r="D3884" t="s">
        <v>270</v>
      </c>
      <c r="E3884" t="s">
        <v>519</v>
      </c>
      <c r="F3884">
        <v>43.58</v>
      </c>
      <c r="G3884">
        <v>40.229999999999997</v>
      </c>
      <c r="H3884" t="s">
        <v>493</v>
      </c>
      <c r="I3884" s="134">
        <v>41974</v>
      </c>
    </row>
    <row r="3885" spans="1:11">
      <c r="B3885"/>
      <c r="C3885"/>
      <c r="D3885"/>
      <c r="E3885"/>
      <c r="F3885"/>
      <c r="G3885"/>
      <c r="H3885"/>
      <c r="I3885" s="134"/>
    </row>
    <row r="3886" spans="1:11" ht="26.4">
      <c r="A3886" s="111" t="e">
        <f>COUNTIF(#REF!,'CPU (2)'!B3886)</f>
        <v>#REF!</v>
      </c>
      <c r="B3886" s="148">
        <v>53527</v>
      </c>
      <c r="C3886" s="149" t="s">
        <v>595</v>
      </c>
      <c r="D3886" s="148" t="s">
        <v>270</v>
      </c>
      <c r="E3886" s="148" t="s">
        <v>519</v>
      </c>
      <c r="F3886" s="150">
        <v>48.56</v>
      </c>
      <c r="G3886" s="150">
        <v>44.09</v>
      </c>
      <c r="H3886" s="148" t="s">
        <v>493</v>
      </c>
      <c r="I3886" s="151">
        <v>41974</v>
      </c>
      <c r="J3886" s="163">
        <f>SUM(J3888)</f>
        <v>44.09102</v>
      </c>
      <c r="K3886" s="164">
        <f>J3886-G3886</f>
        <v>1.0199999999969123E-3</v>
      </c>
    </row>
    <row r="3887" spans="1:11" s="3" customFormat="1" ht="26.25" customHeight="1">
      <c r="A3887" s="111"/>
      <c r="B3887" s="113" t="s">
        <v>268</v>
      </c>
      <c r="C3887" s="113" t="s">
        <v>5</v>
      </c>
      <c r="D3887" s="113" t="s">
        <v>223</v>
      </c>
      <c r="E3887" s="113" t="s">
        <v>266</v>
      </c>
      <c r="F3887" s="113" t="s">
        <v>494</v>
      </c>
      <c r="G3887" s="113" t="s">
        <v>495</v>
      </c>
      <c r="H3887" s="113" t="s">
        <v>496</v>
      </c>
      <c r="I3887" s="113" t="s">
        <v>497</v>
      </c>
      <c r="J3887" s="113" t="s">
        <v>498</v>
      </c>
    </row>
    <row r="3888" spans="1:11">
      <c r="B3888" s="145">
        <v>88316</v>
      </c>
      <c r="C3888" s="196" t="str">
        <f>VLOOKUP(B3888,SERVIÇOS_SINAPI_12_14!$A$2:$H$5049,2,0)</f>
        <v>SERVENTE COM ENCARGOS COMPLEMENTARES</v>
      </c>
      <c r="D3888" s="189" t="s">
        <v>246</v>
      </c>
      <c r="E3888" s="189" t="str">
        <f>VLOOKUP(B3888,SERVIÇOS_SINAPI_12_14!$A$2:$H$5049,4,0)</f>
        <v>H</v>
      </c>
      <c r="F3888" s="194">
        <v>12.14</v>
      </c>
      <c r="G3888" s="194">
        <f>VLOOKUP(B3888,SERVIÇOS_SINAPI_12_14!$A$2:$H$5049,6,0)</f>
        <v>11.02</v>
      </c>
      <c r="H3888" s="189">
        <v>4.0010000000000003</v>
      </c>
      <c r="I3888" s="194">
        <v>48.56</v>
      </c>
      <c r="J3888" s="194">
        <f t="shared" ref="J3888" si="76">H3888*G3888</f>
        <v>44.09102</v>
      </c>
    </row>
    <row r="3889" spans="1:11">
      <c r="B3889" s="127"/>
      <c r="C3889" s="128"/>
      <c r="D3889" s="127"/>
      <c r="E3889" s="127"/>
      <c r="F3889" s="129"/>
      <c r="G3889" s="129"/>
      <c r="H3889" s="127"/>
      <c r="I3889" s="130"/>
    </row>
    <row r="3890" spans="1:11" hidden="1">
      <c r="A3890" s="111" t="e">
        <f>COUNTIF(#REF!,'CPU (2)'!B3890)</f>
        <v>#REF!</v>
      </c>
      <c r="B3890" s="131" t="s">
        <v>4766</v>
      </c>
      <c r="C3890" s="132" t="s">
        <v>4767</v>
      </c>
      <c r="D3890" s="131" t="s">
        <v>270</v>
      </c>
      <c r="E3890" s="131" t="s">
        <v>519</v>
      </c>
      <c r="F3890" s="133">
        <v>36.42</v>
      </c>
      <c r="G3890" s="133">
        <v>33.06</v>
      </c>
      <c r="H3890" s="131" t="s">
        <v>493</v>
      </c>
      <c r="I3890" s="134">
        <v>41974</v>
      </c>
    </row>
    <row r="3891" spans="1:11" hidden="1">
      <c r="A3891" s="111" t="e">
        <f>COUNTIF(#REF!,'CPU (2)'!B3891)</f>
        <v>#REF!</v>
      </c>
      <c r="B3891" s="127">
        <v>83345</v>
      </c>
      <c r="C3891" s="128" t="s">
        <v>4768</v>
      </c>
      <c r="D3891" s="127" t="s">
        <v>270</v>
      </c>
      <c r="E3891" s="127" t="s">
        <v>519</v>
      </c>
      <c r="F3891" s="129">
        <v>128.38999999999999</v>
      </c>
      <c r="G3891" s="129">
        <v>127.32</v>
      </c>
      <c r="H3891" s="127" t="s">
        <v>493</v>
      </c>
      <c r="I3891" s="130">
        <v>41974</v>
      </c>
    </row>
    <row r="3892" spans="1:11" ht="26.4" hidden="1">
      <c r="A3892" s="111" t="e">
        <f>COUNTIF(#REF!,'CPU (2)'!B3892)</f>
        <v>#REF!</v>
      </c>
      <c r="B3892" s="131">
        <v>72921</v>
      </c>
      <c r="C3892" s="132" t="s">
        <v>4769</v>
      </c>
      <c r="D3892" s="131" t="s">
        <v>270</v>
      </c>
      <c r="E3892" s="131" t="s">
        <v>519</v>
      </c>
      <c r="F3892" s="133">
        <v>47.1</v>
      </c>
      <c r="G3892" s="133">
        <v>46.26</v>
      </c>
      <c r="H3892" s="131" t="s">
        <v>493</v>
      </c>
      <c r="I3892" s="134">
        <v>41974</v>
      </c>
    </row>
    <row r="3893" spans="1:11" ht="26.4" hidden="1">
      <c r="A3893" s="111" t="e">
        <f>COUNTIF(#REF!,'CPU (2)'!B3893)</f>
        <v>#REF!</v>
      </c>
      <c r="B3893" s="127">
        <v>72920</v>
      </c>
      <c r="C3893" s="128" t="s">
        <v>4770</v>
      </c>
      <c r="D3893" s="127" t="s">
        <v>270</v>
      </c>
      <c r="E3893" s="127" t="s">
        <v>519</v>
      </c>
      <c r="F3893" s="129">
        <v>14.75</v>
      </c>
      <c r="G3893" s="129">
        <v>13.92</v>
      </c>
      <c r="H3893" s="127" t="s">
        <v>493</v>
      </c>
      <c r="I3893" s="130">
        <v>41974</v>
      </c>
    </row>
    <row r="3894" spans="1:11" ht="26.4" hidden="1">
      <c r="A3894" s="111" t="e">
        <f>COUNTIF(#REF!,'CPU (2)'!B3894)</f>
        <v>#REF!</v>
      </c>
      <c r="B3894" s="131" t="s">
        <v>4771</v>
      </c>
      <c r="C3894" s="132" t="s">
        <v>4772</v>
      </c>
      <c r="D3894" s="131" t="s">
        <v>270</v>
      </c>
      <c r="E3894" s="131" t="s">
        <v>519</v>
      </c>
      <c r="F3894" s="133">
        <v>36.42</v>
      </c>
      <c r="G3894" s="133">
        <v>33.06</v>
      </c>
      <c r="H3894" s="131" t="s">
        <v>493</v>
      </c>
      <c r="I3894" s="134">
        <v>41974</v>
      </c>
    </row>
    <row r="3895" spans="1:11">
      <c r="B3895" s="131"/>
      <c r="C3895" s="132"/>
      <c r="D3895" s="131"/>
      <c r="E3895" s="131"/>
      <c r="F3895" s="133"/>
      <c r="G3895" s="133"/>
      <c r="H3895" s="131"/>
      <c r="I3895" s="134"/>
    </row>
    <row r="3896" spans="1:11" ht="39.6">
      <c r="A3896" s="111" t="e">
        <f>COUNTIF(#REF!,'CPU (2)'!B3896)</f>
        <v>#REF!</v>
      </c>
      <c r="B3896" s="148" t="s">
        <v>627</v>
      </c>
      <c r="C3896" s="149" t="s">
        <v>628</v>
      </c>
      <c r="D3896" s="148" t="s">
        <v>270</v>
      </c>
      <c r="E3896" s="148" t="s">
        <v>519</v>
      </c>
      <c r="F3896" s="150">
        <v>8.7100000000000009</v>
      </c>
      <c r="G3896" s="150">
        <v>8.02</v>
      </c>
      <c r="H3896" s="148" t="s">
        <v>493</v>
      </c>
      <c r="I3896" s="151">
        <v>41974</v>
      </c>
      <c r="J3896" s="163">
        <f>SUM(J3898:J3902)</f>
        <v>8.0212515</v>
      </c>
      <c r="K3896" s="164">
        <f>J3896-G3896</f>
        <v>1.2515000000004051E-3</v>
      </c>
    </row>
    <row r="3897" spans="1:11" s="3" customFormat="1" ht="29.25" customHeight="1">
      <c r="A3897" s="111"/>
      <c r="B3897" s="113" t="s">
        <v>268</v>
      </c>
      <c r="C3897" s="113" t="s">
        <v>5</v>
      </c>
      <c r="D3897" s="113" t="s">
        <v>223</v>
      </c>
      <c r="E3897" s="113" t="s">
        <v>266</v>
      </c>
      <c r="F3897" s="113" t="s">
        <v>494</v>
      </c>
      <c r="G3897" s="113" t="s">
        <v>495</v>
      </c>
      <c r="H3897" s="113" t="s">
        <v>496</v>
      </c>
      <c r="I3897" s="113" t="s">
        <v>497</v>
      </c>
      <c r="J3897" s="113" t="s">
        <v>498</v>
      </c>
    </row>
    <row r="3898" spans="1:11" ht="52.8">
      <c r="B3898" s="159">
        <v>5875</v>
      </c>
      <c r="C3898" s="196"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16" t="s">
        <v>248</v>
      </c>
      <c r="E3898" s="189" t="str">
        <f>VLOOKUP(B3898,SERVIÇOS_SINAPI_12_14!$A$2:$H$5049,4,0)</f>
        <v>CHP</v>
      </c>
      <c r="F3898" s="206">
        <v>79.16</v>
      </c>
      <c r="G3898" s="194">
        <f>VLOOKUP(B3898,SERVIÇOS_SINAPI_12_14!$A$2:$H$5049,6,0)</f>
        <v>77.599999999999994</v>
      </c>
      <c r="H3898" s="189">
        <v>1.4250000000000001E-2</v>
      </c>
      <c r="I3898" s="194">
        <v>1.1299999999999999</v>
      </c>
      <c r="J3898" s="194">
        <f t="shared" ref="J3898:J3902" si="77">H3898*G3898</f>
        <v>1.1057999999999999</v>
      </c>
    </row>
    <row r="3899" spans="1:11" ht="52.8">
      <c r="B3899" s="159">
        <v>5877</v>
      </c>
      <c r="C3899" s="196"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16" t="s">
        <v>248</v>
      </c>
      <c r="E3899" s="189" t="str">
        <f>VLOOKUP(B3899,SERVIÇOS_SINAPI_12_14!$A$2:$H$5049,4,0)</f>
        <v>CHI</v>
      </c>
      <c r="F3899" s="206">
        <v>31.7</v>
      </c>
      <c r="G3899" s="194">
        <f>VLOOKUP(B3899,SERVIÇOS_SINAPI_12_14!$A$2:$H$5049,6,0)</f>
        <v>30.13</v>
      </c>
      <c r="H3899" s="189">
        <v>7.5000000000000002E-4</v>
      </c>
      <c r="I3899" s="194">
        <v>0.02</v>
      </c>
      <c r="J3899" s="194">
        <f t="shared" si="77"/>
        <v>2.25975E-2</v>
      </c>
    </row>
    <row r="3900" spans="1:11" ht="26.4">
      <c r="B3900" s="159">
        <v>73496</v>
      </c>
      <c r="C3900" s="196" t="str">
        <f>VLOOKUP(B3900,SERVIÇOS_SINAPI_12_14!$A$2:$H$5049,2,0)</f>
        <v>SOCADOR PNEUMATICO 18,5KG CONSUMO AR 0,82M3/M (CP) INCL OPERADOR</v>
      </c>
      <c r="D3900" s="216" t="s">
        <v>248</v>
      </c>
      <c r="E3900" s="189" t="str">
        <f>VLOOKUP(B3900,SERVIÇOS_SINAPI_12_14!$A$2:$H$5049,4,0)</f>
        <v>H</v>
      </c>
      <c r="F3900" s="206">
        <v>2.78</v>
      </c>
      <c r="G3900" s="194">
        <f>VLOOKUP(B3900,SERVIÇOS_SINAPI_12_14!$A$2:$H$5049,6,0)</f>
        <v>2.77</v>
      </c>
      <c r="H3900" s="189">
        <v>1.54E-2</v>
      </c>
      <c r="I3900" s="194">
        <v>0.04</v>
      </c>
      <c r="J3900" s="194">
        <f t="shared" si="77"/>
        <v>4.2658000000000001E-2</v>
      </c>
    </row>
    <row r="3901" spans="1:11" ht="26.4">
      <c r="B3901" s="159">
        <v>73560</v>
      </c>
      <c r="C3901" s="196" t="str">
        <f>VLOOKUP(B3901,SERVIÇOS_SINAPI_12_14!$A$2:$H$5049,2,0)</f>
        <v>SOCADOR PNEUMATICO 18.5KG CONSUMO AR 0,82M3/M (CI) INCL OPERADOR</v>
      </c>
      <c r="D3901" s="216" t="s">
        <v>248</v>
      </c>
      <c r="E3901" s="189" t="str">
        <f>VLOOKUP(B3901,SERVIÇOS_SINAPI_12_14!$A$2:$H$5049,4,0)</f>
        <v>H</v>
      </c>
      <c r="F3901" s="206">
        <v>2.15</v>
      </c>
      <c r="G3901" s="194">
        <f>VLOOKUP(B3901,SERVIÇOS_SINAPI_12_14!$A$2:$H$5049,6,0)</f>
        <v>2.14</v>
      </c>
      <c r="H3901" s="189">
        <v>0.1283</v>
      </c>
      <c r="I3901" s="194">
        <v>0.28000000000000003</v>
      </c>
      <c r="J3901" s="194">
        <f t="shared" si="77"/>
        <v>0.27456200000000003</v>
      </c>
    </row>
    <row r="3902" spans="1:11">
      <c r="B3902" s="145">
        <v>88316</v>
      </c>
      <c r="C3902" s="196" t="str">
        <f>VLOOKUP(B3902,SERVIÇOS_SINAPI_12_14!$A$2:$H$5049,2,0)</f>
        <v>SERVENTE COM ENCARGOS COMPLEMENTARES</v>
      </c>
      <c r="D3902" s="217" t="s">
        <v>246</v>
      </c>
      <c r="E3902" s="189" t="str">
        <f>VLOOKUP(B3902,SERVIÇOS_SINAPI_12_14!$A$2:$H$5049,4,0)</f>
        <v>H</v>
      </c>
      <c r="F3902" s="184">
        <v>12.14</v>
      </c>
      <c r="G3902" s="194">
        <f>VLOOKUP(B3902,SERVIÇOS_SINAPI_12_14!$A$2:$H$5049,6,0)</f>
        <v>11.02</v>
      </c>
      <c r="H3902" s="189">
        <v>0.59670000000000001</v>
      </c>
      <c r="I3902" s="194">
        <v>7.24</v>
      </c>
      <c r="J3902" s="194">
        <f t="shared" si="77"/>
        <v>6.575634</v>
      </c>
    </row>
    <row r="3903" spans="1:11">
      <c r="B3903" s="127"/>
      <c r="C3903" s="128"/>
      <c r="D3903" s="127"/>
      <c r="E3903" s="127"/>
      <c r="F3903" s="129"/>
      <c r="G3903" s="129"/>
      <c r="H3903" s="127"/>
      <c r="I3903" s="130"/>
    </row>
    <row r="3904" spans="1:11">
      <c r="B3904" s="127"/>
      <c r="C3904" s="128"/>
      <c r="D3904" s="127"/>
      <c r="E3904" s="127"/>
      <c r="F3904" s="129"/>
      <c r="G3904" s="129"/>
      <c r="H3904" s="127"/>
      <c r="I3904" s="130"/>
    </row>
    <row r="3905" spans="1:9" ht="26.4" hidden="1">
      <c r="A3905" s="111" t="e">
        <f>COUNTIF(#REF!,'CPU (2)'!B3905)</f>
        <v>#REF!</v>
      </c>
      <c r="B3905" s="131" t="s">
        <v>4773</v>
      </c>
      <c r="C3905" s="132" t="s">
        <v>4774</v>
      </c>
      <c r="D3905" s="131" t="s">
        <v>270</v>
      </c>
      <c r="E3905" s="131" t="s">
        <v>519</v>
      </c>
      <c r="F3905" s="133">
        <v>25.49</v>
      </c>
      <c r="G3905" s="133">
        <v>23.14</v>
      </c>
      <c r="H3905" s="131" t="s">
        <v>493</v>
      </c>
      <c r="I3905" s="134">
        <v>41974</v>
      </c>
    </row>
    <row r="3906" spans="1:9" ht="26.4" hidden="1">
      <c r="A3906" s="111" t="e">
        <f>COUNTIF(#REF!,'CPU (2)'!B3906)</f>
        <v>#REF!</v>
      </c>
      <c r="B3906" s="127" t="s">
        <v>4775</v>
      </c>
      <c r="C3906" s="128" t="s">
        <v>4776</v>
      </c>
      <c r="D3906" s="127" t="s">
        <v>270</v>
      </c>
      <c r="E3906" s="127" t="s">
        <v>519</v>
      </c>
      <c r="F3906" s="129">
        <v>158.84</v>
      </c>
      <c r="G3906" s="129">
        <v>155.35</v>
      </c>
      <c r="H3906" s="127" t="s">
        <v>493</v>
      </c>
      <c r="I3906" s="130">
        <v>41974</v>
      </c>
    </row>
    <row r="3907" spans="1:9" ht="26.4" hidden="1">
      <c r="A3907" s="111" t="e">
        <f>COUNTIF(#REF!,'CPU (2)'!B3907)</f>
        <v>#REF!</v>
      </c>
      <c r="B3907" s="131" t="s">
        <v>4777</v>
      </c>
      <c r="C3907" s="132" t="s">
        <v>4778</v>
      </c>
      <c r="D3907" s="131" t="s">
        <v>270</v>
      </c>
      <c r="E3907" s="131" t="s">
        <v>519</v>
      </c>
      <c r="F3907" s="133">
        <v>24.82</v>
      </c>
      <c r="G3907" s="133">
        <v>22.95</v>
      </c>
      <c r="H3907" s="131" t="s">
        <v>493</v>
      </c>
      <c r="I3907" s="134">
        <v>41974</v>
      </c>
    </row>
    <row r="3908" spans="1:9" hidden="1">
      <c r="A3908" s="111" t="e">
        <f>COUNTIF(#REF!,'CPU (2)'!B3908)</f>
        <v>#REF!</v>
      </c>
      <c r="B3908" s="127">
        <v>79488</v>
      </c>
      <c r="C3908" s="128" t="s">
        <v>4779</v>
      </c>
      <c r="D3908" s="127" t="s">
        <v>270</v>
      </c>
      <c r="E3908" s="127" t="s">
        <v>519</v>
      </c>
      <c r="F3908" s="129">
        <v>6.05</v>
      </c>
      <c r="G3908" s="129">
        <v>5.54</v>
      </c>
      <c r="H3908" s="127" t="s">
        <v>493</v>
      </c>
      <c r="I3908" s="130">
        <v>41974</v>
      </c>
    </row>
    <row r="3909" spans="1:9" hidden="1">
      <c r="A3909" s="111" t="e">
        <f>COUNTIF(#REF!,'CPU (2)'!B3909)</f>
        <v>#REF!</v>
      </c>
      <c r="B3909" s="131">
        <v>79489</v>
      </c>
      <c r="C3909" s="132" t="s">
        <v>4780</v>
      </c>
      <c r="D3909" s="131" t="s">
        <v>270</v>
      </c>
      <c r="E3909" s="131" t="s">
        <v>519</v>
      </c>
      <c r="F3909" s="133">
        <v>5.46</v>
      </c>
      <c r="G3909" s="133">
        <v>4.96</v>
      </c>
      <c r="H3909" s="131" t="s">
        <v>493</v>
      </c>
      <c r="I3909" s="134">
        <v>41974</v>
      </c>
    </row>
    <row r="3910" spans="1:9" hidden="1">
      <c r="A3910" s="111" t="e">
        <f>COUNTIF(#REF!,'CPU (2)'!B3910)</f>
        <v>#REF!</v>
      </c>
      <c r="B3910" s="127" t="s">
        <v>4781</v>
      </c>
      <c r="C3910" s="128" t="s">
        <v>4782</v>
      </c>
      <c r="D3910" s="127" t="s">
        <v>270</v>
      </c>
      <c r="E3910" s="127" t="s">
        <v>519</v>
      </c>
      <c r="F3910" s="129">
        <v>1.56</v>
      </c>
      <c r="G3910" s="129">
        <v>1.54</v>
      </c>
      <c r="H3910" s="127" t="s">
        <v>493</v>
      </c>
      <c r="I3910" s="130">
        <v>41974</v>
      </c>
    </row>
    <row r="3911" spans="1:9" ht="39.6" hidden="1">
      <c r="A3911" s="111" t="e">
        <f>COUNTIF(#REF!,'CPU (2)'!B3911)</f>
        <v>#REF!</v>
      </c>
      <c r="B3911" s="131">
        <v>83389</v>
      </c>
      <c r="C3911" s="132" t="s">
        <v>4783</v>
      </c>
      <c r="D3911" s="131" t="s">
        <v>273</v>
      </c>
      <c r="E3911" s="131" t="s">
        <v>6</v>
      </c>
      <c r="F3911" s="133">
        <v>14.38</v>
      </c>
      <c r="G3911" s="133">
        <v>13.86</v>
      </c>
      <c r="H3911" s="131" t="s">
        <v>493</v>
      </c>
      <c r="I3911" s="134">
        <v>41974</v>
      </c>
    </row>
    <row r="3912" spans="1:9" ht="39.6" hidden="1">
      <c r="A3912" s="111" t="e">
        <f>COUNTIF(#REF!,'CPU (2)'!B3912)</f>
        <v>#REF!</v>
      </c>
      <c r="B3912" s="127">
        <v>83392</v>
      </c>
      <c r="C3912" s="128" t="s">
        <v>4784</v>
      </c>
      <c r="D3912" s="127" t="s">
        <v>273</v>
      </c>
      <c r="E3912" s="127" t="s">
        <v>6</v>
      </c>
      <c r="F3912" s="129">
        <v>26.29</v>
      </c>
      <c r="G3912" s="129">
        <v>25.77</v>
      </c>
      <c r="H3912" s="127" t="s">
        <v>493</v>
      </c>
      <c r="I3912" s="130">
        <v>41974</v>
      </c>
    </row>
    <row r="3913" spans="1:9" ht="39.6" hidden="1">
      <c r="A3913" s="111" t="e">
        <f>COUNTIF(#REF!,'CPU (2)'!B3913)</f>
        <v>#REF!</v>
      </c>
      <c r="B3913" s="131">
        <v>83390</v>
      </c>
      <c r="C3913" s="132" t="s">
        <v>4785</v>
      </c>
      <c r="D3913" s="131" t="s">
        <v>273</v>
      </c>
      <c r="E3913" s="131" t="s">
        <v>6</v>
      </c>
      <c r="F3913" s="133">
        <v>24.94</v>
      </c>
      <c r="G3913" s="133">
        <v>24.25</v>
      </c>
      <c r="H3913" s="131" t="s">
        <v>493</v>
      </c>
      <c r="I3913" s="134">
        <v>41974</v>
      </c>
    </row>
    <row r="3914" spans="1:9" ht="39.6" hidden="1">
      <c r="A3914" s="111" t="e">
        <f>COUNTIF(#REF!,'CPU (2)'!B3914)</f>
        <v>#REF!</v>
      </c>
      <c r="B3914" s="127">
        <v>83393</v>
      </c>
      <c r="C3914" s="128" t="s">
        <v>4786</v>
      </c>
      <c r="D3914" s="127" t="s">
        <v>273</v>
      </c>
      <c r="E3914" s="127" t="s">
        <v>6</v>
      </c>
      <c r="F3914" s="129">
        <v>28.12</v>
      </c>
      <c r="G3914" s="129">
        <v>27.43</v>
      </c>
      <c r="H3914" s="127" t="s">
        <v>493</v>
      </c>
      <c r="I3914" s="130">
        <v>41974</v>
      </c>
    </row>
    <row r="3915" spans="1:9" ht="39.6" hidden="1">
      <c r="A3915" s="111" t="e">
        <f>COUNTIF(#REF!,'CPU (2)'!B3915)</f>
        <v>#REF!</v>
      </c>
      <c r="B3915" s="131">
        <v>83391</v>
      </c>
      <c r="C3915" s="132" t="s">
        <v>4787</v>
      </c>
      <c r="D3915" s="131" t="s">
        <v>273</v>
      </c>
      <c r="E3915" s="131" t="s">
        <v>6</v>
      </c>
      <c r="F3915" s="133">
        <v>38.94</v>
      </c>
      <c r="G3915" s="133">
        <v>38.24</v>
      </c>
      <c r="H3915" s="131" t="s">
        <v>493</v>
      </c>
      <c r="I3915" s="134">
        <v>41974</v>
      </c>
    </row>
    <row r="3916" spans="1:9" ht="39.6" hidden="1">
      <c r="A3916" s="111" t="e">
        <f>COUNTIF(#REF!,'CPU (2)'!B3916)</f>
        <v>#REF!</v>
      </c>
      <c r="B3916" s="127">
        <v>83480</v>
      </c>
      <c r="C3916" s="128" t="s">
        <v>4788</v>
      </c>
      <c r="D3916" s="127" t="s">
        <v>273</v>
      </c>
      <c r="E3916" s="127" t="s">
        <v>6</v>
      </c>
      <c r="F3916" s="129">
        <v>72.17</v>
      </c>
      <c r="G3916" s="129">
        <v>70</v>
      </c>
      <c r="H3916" s="127" t="s">
        <v>493</v>
      </c>
      <c r="I3916" s="130">
        <v>41974</v>
      </c>
    </row>
    <row r="3917" spans="1:9" ht="39.6" hidden="1">
      <c r="A3917" s="111" t="e">
        <f>COUNTIF(#REF!,'CPU (2)'!B3917)</f>
        <v>#REF!</v>
      </c>
      <c r="B3917" s="131">
        <v>83481</v>
      </c>
      <c r="C3917" s="132" t="s">
        <v>4789</v>
      </c>
      <c r="D3917" s="131" t="s">
        <v>273</v>
      </c>
      <c r="E3917" s="131" t="s">
        <v>6</v>
      </c>
      <c r="F3917" s="133">
        <v>81.78</v>
      </c>
      <c r="G3917" s="133">
        <v>79.62</v>
      </c>
      <c r="H3917" s="131" t="s">
        <v>493</v>
      </c>
      <c r="I3917" s="134">
        <v>41974</v>
      </c>
    </row>
    <row r="3918" spans="1:9" ht="39.6" hidden="1">
      <c r="A3918" s="111" t="e">
        <f>COUNTIF(#REF!,'CPU (2)'!B3918)</f>
        <v>#REF!</v>
      </c>
      <c r="B3918" s="127">
        <v>72281</v>
      </c>
      <c r="C3918" s="128" t="s">
        <v>4790</v>
      </c>
      <c r="D3918" s="127" t="s">
        <v>273</v>
      </c>
      <c r="E3918" s="127" t="s">
        <v>6</v>
      </c>
      <c r="F3918" s="129">
        <v>90.84</v>
      </c>
      <c r="G3918" s="129">
        <v>88.67</v>
      </c>
      <c r="H3918" s="127" t="s">
        <v>493</v>
      </c>
      <c r="I3918" s="130">
        <v>41974</v>
      </c>
    </row>
    <row r="3919" spans="1:9" ht="39.6" hidden="1">
      <c r="A3919" s="111" t="e">
        <f>COUNTIF(#REF!,'CPU (2)'!B3919)</f>
        <v>#REF!</v>
      </c>
      <c r="B3919" s="131">
        <v>72282</v>
      </c>
      <c r="C3919" s="132" t="s">
        <v>4791</v>
      </c>
      <c r="D3919" s="131" t="s">
        <v>273</v>
      </c>
      <c r="E3919" s="131" t="s">
        <v>6</v>
      </c>
      <c r="F3919" s="133">
        <v>125.63</v>
      </c>
      <c r="G3919" s="133">
        <v>124</v>
      </c>
      <c r="H3919" s="131" t="s">
        <v>493</v>
      </c>
      <c r="I3919" s="134">
        <v>41974</v>
      </c>
    </row>
    <row r="3920" spans="1:9" ht="26.4" hidden="1">
      <c r="A3920" s="111" t="e">
        <f>COUNTIF(#REF!,'CPU (2)'!B3920)</f>
        <v>#REF!</v>
      </c>
      <c r="B3920" s="127">
        <v>75481</v>
      </c>
      <c r="C3920" s="128" t="s">
        <v>4792</v>
      </c>
      <c r="D3920" s="127" t="s">
        <v>715</v>
      </c>
      <c r="E3920" s="127" t="s">
        <v>492</v>
      </c>
      <c r="F3920" s="129">
        <v>14.3</v>
      </c>
      <c r="G3920" s="129">
        <v>13.05</v>
      </c>
      <c r="H3920" s="127" t="s">
        <v>493</v>
      </c>
      <c r="I3920" s="130">
        <v>41974</v>
      </c>
    </row>
    <row r="3921" spans="1:9" ht="26.4" hidden="1">
      <c r="A3921" s="111" t="e">
        <f>COUNTIF(#REF!,'CPU (2)'!B3921)</f>
        <v>#REF!</v>
      </c>
      <c r="B3921" s="131" t="s">
        <v>4793</v>
      </c>
      <c r="C3921" s="132" t="s">
        <v>4794</v>
      </c>
      <c r="D3921" s="131" t="s">
        <v>715</v>
      </c>
      <c r="E3921" s="131" t="s">
        <v>492</v>
      </c>
      <c r="F3921" s="133">
        <v>17.5</v>
      </c>
      <c r="G3921" s="133">
        <v>16.16</v>
      </c>
      <c r="H3921" s="131" t="s">
        <v>493</v>
      </c>
      <c r="I3921" s="134">
        <v>41974</v>
      </c>
    </row>
    <row r="3922" spans="1:9" ht="26.4" hidden="1">
      <c r="A3922" s="111" t="e">
        <f>COUNTIF(#REF!,'CPU (2)'!B3922)</f>
        <v>#REF!</v>
      </c>
      <c r="B3922" s="127">
        <v>84074</v>
      </c>
      <c r="C3922" s="128" t="s">
        <v>4795</v>
      </c>
      <c r="D3922" s="127" t="s">
        <v>715</v>
      </c>
      <c r="E3922" s="127" t="s">
        <v>492</v>
      </c>
      <c r="F3922" s="129">
        <v>24.8</v>
      </c>
      <c r="G3922" s="129">
        <v>22.95</v>
      </c>
      <c r="H3922" s="127" t="s">
        <v>493</v>
      </c>
      <c r="I3922" s="130">
        <v>41974</v>
      </c>
    </row>
    <row r="3923" spans="1:9" ht="26.4" hidden="1">
      <c r="A3923" s="111" t="e">
        <f>COUNTIF(#REF!,'CPU (2)'!B3923)</f>
        <v>#REF!</v>
      </c>
      <c r="B3923" s="131">
        <v>84075</v>
      </c>
      <c r="C3923" s="132" t="s">
        <v>4796</v>
      </c>
      <c r="D3923" s="131" t="s">
        <v>715</v>
      </c>
      <c r="E3923" s="131" t="s">
        <v>492</v>
      </c>
      <c r="F3923" s="133">
        <v>78.459999999999994</v>
      </c>
      <c r="G3923" s="133">
        <v>73.08</v>
      </c>
      <c r="H3923" s="131" t="s">
        <v>493</v>
      </c>
      <c r="I3923" s="134">
        <v>41974</v>
      </c>
    </row>
    <row r="3924" spans="1:9" ht="26.4" hidden="1">
      <c r="A3924" s="111" t="e">
        <f>COUNTIF(#REF!,'CPU (2)'!B3924)</f>
        <v>#REF!</v>
      </c>
      <c r="B3924" s="127">
        <v>84076</v>
      </c>
      <c r="C3924" s="128" t="s">
        <v>4797</v>
      </c>
      <c r="D3924" s="127" t="s">
        <v>715</v>
      </c>
      <c r="E3924" s="127" t="s">
        <v>492</v>
      </c>
      <c r="F3924" s="129">
        <v>22.62</v>
      </c>
      <c r="G3924" s="129">
        <v>21.16</v>
      </c>
      <c r="H3924" s="127" t="s">
        <v>493</v>
      </c>
      <c r="I3924" s="130">
        <v>41974</v>
      </c>
    </row>
    <row r="3925" spans="1:9" ht="26.4" hidden="1">
      <c r="A3925" s="111" t="e">
        <f>COUNTIF(#REF!,'CPU (2)'!B3925)</f>
        <v>#REF!</v>
      </c>
      <c r="B3925" s="131">
        <v>89251</v>
      </c>
      <c r="C3925" s="132" t="s">
        <v>4798</v>
      </c>
      <c r="D3925" s="131" t="s">
        <v>248</v>
      </c>
      <c r="E3925" s="131" t="s">
        <v>254</v>
      </c>
      <c r="F3925" s="133">
        <v>181.39</v>
      </c>
      <c r="G3925" s="133">
        <v>180.06</v>
      </c>
      <c r="H3925" s="131" t="s">
        <v>493</v>
      </c>
      <c r="I3925" s="134">
        <v>41974</v>
      </c>
    </row>
    <row r="3926" spans="1:9" ht="26.4" hidden="1">
      <c r="A3926" s="111" t="e">
        <f>COUNTIF(#REF!,'CPU (2)'!B3926)</f>
        <v>#REF!</v>
      </c>
      <c r="B3926" s="127">
        <v>89250</v>
      </c>
      <c r="C3926" s="128" t="s">
        <v>4799</v>
      </c>
      <c r="D3926" s="127" t="s">
        <v>248</v>
      </c>
      <c r="E3926" s="127" t="s">
        <v>249</v>
      </c>
      <c r="F3926" s="129">
        <v>572.01</v>
      </c>
      <c r="G3926" s="129">
        <v>570.67999999999995</v>
      </c>
      <c r="H3926" s="127" t="s">
        <v>493</v>
      </c>
      <c r="I3926" s="130">
        <v>41974</v>
      </c>
    </row>
    <row r="3927" spans="1:9" ht="26.4" hidden="1">
      <c r="A3927" s="111" t="e">
        <f>COUNTIF(#REF!,'CPU (2)'!B3927)</f>
        <v>#REF!</v>
      </c>
      <c r="B3927" s="131">
        <v>89246</v>
      </c>
      <c r="C3927" s="132" t="s">
        <v>4800</v>
      </c>
      <c r="D3927" s="131" t="s">
        <v>248</v>
      </c>
      <c r="E3927" s="131" t="s">
        <v>231</v>
      </c>
      <c r="F3927" s="133">
        <v>137.21</v>
      </c>
      <c r="G3927" s="133">
        <v>137.19999999999999</v>
      </c>
      <c r="H3927" s="131" t="s">
        <v>493</v>
      </c>
      <c r="I3927" s="134">
        <v>41974</v>
      </c>
    </row>
    <row r="3928" spans="1:9" ht="26.4" hidden="1">
      <c r="A3928" s="111" t="e">
        <f>COUNTIF(#REF!,'CPU (2)'!B3928)</f>
        <v>#REF!</v>
      </c>
      <c r="B3928" s="127">
        <v>89247</v>
      </c>
      <c r="C3928" s="128" t="s">
        <v>4801</v>
      </c>
      <c r="D3928" s="127" t="s">
        <v>248</v>
      </c>
      <c r="E3928" s="127" t="s">
        <v>231</v>
      </c>
      <c r="F3928" s="129">
        <v>30.87</v>
      </c>
      <c r="G3928" s="129">
        <v>30.87</v>
      </c>
      <c r="H3928" s="127" t="s">
        <v>493</v>
      </c>
      <c r="I3928" s="130">
        <v>41974</v>
      </c>
    </row>
    <row r="3929" spans="1:9" ht="26.4" hidden="1">
      <c r="A3929" s="111" t="e">
        <f>COUNTIF(#REF!,'CPU (2)'!B3929)</f>
        <v>#REF!</v>
      </c>
      <c r="B3929" s="131">
        <v>89248</v>
      </c>
      <c r="C3929" s="132" t="s">
        <v>4802</v>
      </c>
      <c r="D3929" s="131" t="s">
        <v>248</v>
      </c>
      <c r="E3929" s="131" t="s">
        <v>231</v>
      </c>
      <c r="F3929" s="133">
        <v>214.39</v>
      </c>
      <c r="G3929" s="133">
        <v>214.38</v>
      </c>
      <c r="H3929" s="131" t="s">
        <v>493</v>
      </c>
      <c r="I3929" s="134">
        <v>41974</v>
      </c>
    </row>
    <row r="3930" spans="1:9" ht="26.4" hidden="1">
      <c r="A3930" s="111" t="e">
        <f>COUNTIF(#REF!,'CPU (2)'!B3930)</f>
        <v>#REF!</v>
      </c>
      <c r="B3930" s="127">
        <v>89249</v>
      </c>
      <c r="C3930" s="128" t="s">
        <v>4803</v>
      </c>
      <c r="D3930" s="127" t="s">
        <v>248</v>
      </c>
      <c r="E3930" s="127" t="s">
        <v>231</v>
      </c>
      <c r="F3930" s="129">
        <v>176.23</v>
      </c>
      <c r="G3930" s="129">
        <v>176.23</v>
      </c>
      <c r="H3930" s="127" t="s">
        <v>493</v>
      </c>
      <c r="I3930" s="130">
        <v>41974</v>
      </c>
    </row>
    <row r="3931" spans="1:9" ht="26.4" hidden="1">
      <c r="A3931" s="111" t="e">
        <f>COUNTIF(#REF!,'CPU (2)'!B3931)</f>
        <v>#REF!</v>
      </c>
      <c r="B3931" s="131">
        <v>72146</v>
      </c>
      <c r="C3931" s="132" t="s">
        <v>4804</v>
      </c>
      <c r="D3931" s="131" t="s">
        <v>604</v>
      </c>
      <c r="E3931" s="131" t="s">
        <v>6</v>
      </c>
      <c r="F3931" s="133">
        <v>37.200000000000003</v>
      </c>
      <c r="G3931" s="133">
        <v>33.74</v>
      </c>
      <c r="H3931" s="131" t="s">
        <v>493</v>
      </c>
      <c r="I3931" s="134">
        <v>41974</v>
      </c>
    </row>
    <row r="3932" spans="1:9" ht="26.4" hidden="1">
      <c r="A3932" s="111" t="e">
        <f>COUNTIF(#REF!,'CPU (2)'!B3932)</f>
        <v>#REF!</v>
      </c>
      <c r="B3932" s="127">
        <v>72149</v>
      </c>
      <c r="C3932" s="128" t="s">
        <v>4805</v>
      </c>
      <c r="D3932" s="127" t="s">
        <v>604</v>
      </c>
      <c r="E3932" s="127" t="s">
        <v>6</v>
      </c>
      <c r="F3932" s="129">
        <v>35.700000000000003</v>
      </c>
      <c r="G3932" s="129">
        <v>32.24</v>
      </c>
      <c r="H3932" s="127" t="s">
        <v>493</v>
      </c>
      <c r="I3932" s="130">
        <v>41974</v>
      </c>
    </row>
    <row r="3933" spans="1:9" ht="26.4" hidden="1">
      <c r="A3933" s="111" t="e">
        <f>COUNTIF(#REF!,'CPU (2)'!B3933)</f>
        <v>#REF!</v>
      </c>
      <c r="B3933" s="131">
        <v>72103</v>
      </c>
      <c r="C3933" s="132" t="s">
        <v>4806</v>
      </c>
      <c r="D3933" s="131" t="s">
        <v>542</v>
      </c>
      <c r="E3933" s="131" t="s">
        <v>207</v>
      </c>
      <c r="F3933" s="133">
        <v>14.54</v>
      </c>
      <c r="G3933" s="133">
        <v>13.19</v>
      </c>
      <c r="H3933" s="131" t="s">
        <v>493</v>
      </c>
      <c r="I3933" s="134">
        <v>41974</v>
      </c>
    </row>
    <row r="3934" spans="1:9" ht="26.4" hidden="1">
      <c r="A3934" s="111" t="e">
        <f>COUNTIF(#REF!,'CPU (2)'!B3934)</f>
        <v>#REF!</v>
      </c>
      <c r="B3934" s="127">
        <v>72180</v>
      </c>
      <c r="C3934" s="128" t="s">
        <v>4807</v>
      </c>
      <c r="D3934" s="127" t="s">
        <v>708</v>
      </c>
      <c r="E3934" s="127" t="s">
        <v>492</v>
      </c>
      <c r="F3934" s="129">
        <v>11.52</v>
      </c>
      <c r="G3934" s="129">
        <v>10.46</v>
      </c>
      <c r="H3934" s="127" t="s">
        <v>493</v>
      </c>
      <c r="I3934" s="130">
        <v>41974</v>
      </c>
    </row>
    <row r="3935" spans="1:9" ht="26.4" hidden="1">
      <c r="A3935" s="111" t="e">
        <f>COUNTIF(#REF!,'CPU (2)'!B3935)</f>
        <v>#REF!</v>
      </c>
      <c r="B3935" s="131">
        <v>72181</v>
      </c>
      <c r="C3935" s="132" t="s">
        <v>4808</v>
      </c>
      <c r="D3935" s="131" t="s">
        <v>708</v>
      </c>
      <c r="E3935" s="131" t="s">
        <v>492</v>
      </c>
      <c r="F3935" s="133">
        <v>23.34</v>
      </c>
      <c r="G3935" s="133">
        <v>21.22</v>
      </c>
      <c r="H3935" s="131" t="s">
        <v>493</v>
      </c>
      <c r="I3935" s="134">
        <v>41974</v>
      </c>
    </row>
    <row r="3936" spans="1:9" ht="26.4" hidden="1">
      <c r="A3936" s="111" t="e">
        <f>COUNTIF(#REF!,'CPU (2)'!B3936)</f>
        <v>#REF!</v>
      </c>
      <c r="B3936" s="127">
        <v>72088</v>
      </c>
      <c r="C3936" s="128" t="s">
        <v>4809</v>
      </c>
      <c r="D3936" s="127" t="s">
        <v>542</v>
      </c>
      <c r="E3936" s="127" t="s">
        <v>6</v>
      </c>
      <c r="F3936" s="129">
        <v>8.34</v>
      </c>
      <c r="G3936" s="129">
        <v>7.52</v>
      </c>
      <c r="H3936" s="127" t="s">
        <v>493</v>
      </c>
      <c r="I3936" s="130">
        <v>41974</v>
      </c>
    </row>
    <row r="3937" spans="1:9" ht="26.4" hidden="1">
      <c r="A3937" s="111" t="e">
        <f>COUNTIF(#REF!,'CPU (2)'!B3937)</f>
        <v>#REF!</v>
      </c>
      <c r="B3937" s="131">
        <v>72144</v>
      </c>
      <c r="C3937" s="132" t="s">
        <v>4810</v>
      </c>
      <c r="D3937" s="131" t="s">
        <v>604</v>
      </c>
      <c r="E3937" s="131" t="s">
        <v>6</v>
      </c>
      <c r="F3937" s="133">
        <v>60.06</v>
      </c>
      <c r="G3937" s="133">
        <v>54.24</v>
      </c>
      <c r="H3937" s="131" t="s">
        <v>493</v>
      </c>
      <c r="I3937" s="134">
        <v>41974</v>
      </c>
    </row>
    <row r="3938" spans="1:9" ht="26.4" hidden="1">
      <c r="A3938" s="111" t="e">
        <f>COUNTIF(#REF!,'CPU (2)'!B3938)</f>
        <v>#REF!</v>
      </c>
      <c r="B3938" s="127">
        <v>72087</v>
      </c>
      <c r="C3938" s="128" t="s">
        <v>4811</v>
      </c>
      <c r="D3938" s="127" t="s">
        <v>542</v>
      </c>
      <c r="E3938" s="127" t="s">
        <v>207</v>
      </c>
      <c r="F3938" s="129">
        <v>11.31</v>
      </c>
      <c r="G3938" s="129">
        <v>10.220000000000001</v>
      </c>
      <c r="H3938" s="127" t="s">
        <v>493</v>
      </c>
      <c r="I3938" s="130">
        <v>41974</v>
      </c>
    </row>
    <row r="3939" spans="1:9" ht="26.4" hidden="1">
      <c r="A3939" s="111" t="e">
        <f>COUNTIF(#REF!,'CPU (2)'!B3939)</f>
        <v>#REF!</v>
      </c>
      <c r="B3939" s="131">
        <v>72086</v>
      </c>
      <c r="C3939" s="132" t="s">
        <v>4812</v>
      </c>
      <c r="D3939" s="131" t="s">
        <v>542</v>
      </c>
      <c r="E3939" s="131" t="s">
        <v>207</v>
      </c>
      <c r="F3939" s="133">
        <v>4.25</v>
      </c>
      <c r="G3939" s="133">
        <v>3.83</v>
      </c>
      <c r="H3939" s="131" t="s">
        <v>493</v>
      </c>
      <c r="I3939" s="134">
        <v>41974</v>
      </c>
    </row>
    <row r="3940" spans="1:9" ht="26.4" hidden="1">
      <c r="A3940" s="111" t="e">
        <f>COUNTIF(#REF!,'CPU (2)'!B3940)</f>
        <v>#REF!</v>
      </c>
      <c r="B3940" s="127">
        <v>72193</v>
      </c>
      <c r="C3940" s="128" t="s">
        <v>4813</v>
      </c>
      <c r="D3940" s="127" t="s">
        <v>502</v>
      </c>
      <c r="E3940" s="127" t="s">
        <v>492</v>
      </c>
      <c r="F3940" s="129">
        <v>42.9</v>
      </c>
      <c r="G3940" s="129">
        <v>38.93</v>
      </c>
      <c r="H3940" s="127" t="s">
        <v>493</v>
      </c>
      <c r="I3940" s="130">
        <v>41974</v>
      </c>
    </row>
    <row r="3941" spans="1:9" ht="26.4" hidden="1">
      <c r="A3941" s="111" t="e">
        <f>COUNTIF(#REF!,'CPU (2)'!B3941)</f>
        <v>#REF!</v>
      </c>
      <c r="B3941" s="131">
        <v>72192</v>
      </c>
      <c r="C3941" s="132" t="s">
        <v>4813</v>
      </c>
      <c r="D3941" s="131" t="s">
        <v>502</v>
      </c>
      <c r="E3941" s="131" t="s">
        <v>492</v>
      </c>
      <c r="F3941" s="133">
        <v>15.6</v>
      </c>
      <c r="G3941" s="133">
        <v>14.27</v>
      </c>
      <c r="H3941" s="131" t="s">
        <v>493</v>
      </c>
      <c r="I3941" s="134">
        <v>41974</v>
      </c>
    </row>
    <row r="3942" spans="1:9" ht="26.4" hidden="1">
      <c r="A3942" s="111" t="e">
        <f>COUNTIF(#REF!,'CPU (2)'!B3942)</f>
        <v>#REF!</v>
      </c>
      <c r="B3942" s="127">
        <v>72179</v>
      </c>
      <c r="C3942" s="128" t="s">
        <v>4814</v>
      </c>
      <c r="D3942" s="127" t="s">
        <v>708</v>
      </c>
      <c r="E3942" s="127" t="s">
        <v>492</v>
      </c>
      <c r="F3942" s="129">
        <v>38.299999999999997</v>
      </c>
      <c r="G3942" s="129">
        <v>34.44</v>
      </c>
      <c r="H3942" s="127" t="s">
        <v>493</v>
      </c>
      <c r="I3942" s="130">
        <v>41974</v>
      </c>
    </row>
    <row r="3943" spans="1:9" ht="26.4" hidden="1">
      <c r="A3943" s="111" t="e">
        <f>COUNTIF(#REF!,'CPU (2)'!B3943)</f>
        <v>#REF!</v>
      </c>
      <c r="B3943" s="131">
        <v>72085</v>
      </c>
      <c r="C3943" s="132" t="s">
        <v>4815</v>
      </c>
      <c r="D3943" s="131" t="s">
        <v>542</v>
      </c>
      <c r="E3943" s="131" t="s">
        <v>207</v>
      </c>
      <c r="F3943" s="133">
        <v>1.4</v>
      </c>
      <c r="G3943" s="133">
        <v>1.26</v>
      </c>
      <c r="H3943" s="131" t="s">
        <v>493</v>
      </c>
      <c r="I3943" s="134">
        <v>41974</v>
      </c>
    </row>
    <row r="3944" spans="1:9" ht="26.4" hidden="1">
      <c r="A3944" s="111" t="e">
        <f>COUNTIF(#REF!,'CPU (2)'!B3944)</f>
        <v>#REF!</v>
      </c>
      <c r="B3944" s="127">
        <v>72194</v>
      </c>
      <c r="C3944" s="128" t="s">
        <v>4816</v>
      </c>
      <c r="D3944" s="127" t="s">
        <v>502</v>
      </c>
      <c r="E3944" s="127" t="s">
        <v>207</v>
      </c>
      <c r="F3944" s="129">
        <v>4.18</v>
      </c>
      <c r="G3944" s="129">
        <v>3.78</v>
      </c>
      <c r="H3944" s="127" t="s">
        <v>493</v>
      </c>
      <c r="I3944" s="130">
        <v>41974</v>
      </c>
    </row>
    <row r="3945" spans="1:9" ht="26.4" hidden="1">
      <c r="A3945" s="111" t="e">
        <f>COUNTIF(#REF!,'CPU (2)'!B3945)</f>
        <v>#REF!</v>
      </c>
      <c r="B3945" s="131">
        <v>72191</v>
      </c>
      <c r="C3945" s="132" t="s">
        <v>4817</v>
      </c>
      <c r="D3945" s="131" t="s">
        <v>502</v>
      </c>
      <c r="E3945" s="131" t="s">
        <v>492</v>
      </c>
      <c r="F3945" s="133">
        <v>62.51</v>
      </c>
      <c r="G3945" s="133">
        <v>57.63</v>
      </c>
      <c r="H3945" s="131" t="s">
        <v>493</v>
      </c>
      <c r="I3945" s="134">
        <v>41974</v>
      </c>
    </row>
    <row r="3946" spans="1:9" ht="26.4" hidden="1">
      <c r="A3946" s="111" t="e">
        <f>COUNTIF(#REF!,'CPU (2)'!B3946)</f>
        <v>#REF!</v>
      </c>
      <c r="B3946" s="127">
        <v>72089</v>
      </c>
      <c r="C3946" s="128" t="s">
        <v>4818</v>
      </c>
      <c r="D3946" s="127" t="s">
        <v>542</v>
      </c>
      <c r="E3946" s="127" t="s">
        <v>492</v>
      </c>
      <c r="F3946" s="129">
        <v>8.1</v>
      </c>
      <c r="G3946" s="129">
        <v>7.32</v>
      </c>
      <c r="H3946" s="127" t="s">
        <v>493</v>
      </c>
      <c r="I3946" s="130">
        <v>41974</v>
      </c>
    </row>
    <row r="3947" spans="1:9" ht="26.4" hidden="1">
      <c r="A3947" s="111" t="e">
        <f>COUNTIF(#REF!,'CPU (2)'!B3947)</f>
        <v>#REF!</v>
      </c>
      <c r="B3947" s="131">
        <v>72091</v>
      </c>
      <c r="C3947" s="132" t="s">
        <v>4819</v>
      </c>
      <c r="D3947" s="131" t="s">
        <v>542</v>
      </c>
      <c r="E3947" s="131" t="s">
        <v>492</v>
      </c>
      <c r="F3947" s="133">
        <v>28.55</v>
      </c>
      <c r="G3947" s="133">
        <v>25.86</v>
      </c>
      <c r="H3947" s="131" t="s">
        <v>493</v>
      </c>
      <c r="I3947" s="134">
        <v>41974</v>
      </c>
    </row>
    <row r="3948" spans="1:9" ht="26.4" hidden="1">
      <c r="A3948" s="111" t="e">
        <f>COUNTIF(#REF!,'CPU (2)'!B3948)</f>
        <v>#REF!</v>
      </c>
      <c r="B3948" s="127">
        <v>72092</v>
      </c>
      <c r="C3948" s="128" t="s">
        <v>4820</v>
      </c>
      <c r="D3948" s="127" t="s">
        <v>542</v>
      </c>
      <c r="E3948" s="127" t="s">
        <v>492</v>
      </c>
      <c r="F3948" s="129">
        <v>7.97</v>
      </c>
      <c r="G3948" s="129">
        <v>7.22</v>
      </c>
      <c r="H3948" s="127" t="s">
        <v>493</v>
      </c>
      <c r="I3948" s="130">
        <v>41974</v>
      </c>
    </row>
    <row r="3949" spans="1:9" ht="26.4" hidden="1">
      <c r="A3949" s="111" t="e">
        <f>COUNTIF(#REF!,'CPU (2)'!B3949)</f>
        <v>#REF!</v>
      </c>
      <c r="B3949" s="131">
        <v>72201</v>
      </c>
      <c r="C3949" s="132" t="s">
        <v>4821</v>
      </c>
      <c r="D3949" s="131" t="s">
        <v>715</v>
      </c>
      <c r="E3949" s="131" t="s">
        <v>492</v>
      </c>
      <c r="F3949" s="133">
        <v>9.31</v>
      </c>
      <c r="G3949" s="133">
        <v>8.36</v>
      </c>
      <c r="H3949" s="131" t="s">
        <v>493</v>
      </c>
      <c r="I3949" s="134">
        <v>41974</v>
      </c>
    </row>
    <row r="3950" spans="1:9" ht="39.6" hidden="1">
      <c r="A3950" s="111" t="e">
        <f>COUNTIF(#REF!,'CPU (2)'!B3950)</f>
        <v>#REF!</v>
      </c>
      <c r="B3950" s="127">
        <v>72093</v>
      </c>
      <c r="C3950" s="128" t="s">
        <v>4822</v>
      </c>
      <c r="D3950" s="127" t="s">
        <v>542</v>
      </c>
      <c r="E3950" s="127" t="s">
        <v>492</v>
      </c>
      <c r="F3950" s="129">
        <v>7.96</v>
      </c>
      <c r="G3950" s="129">
        <v>7.21</v>
      </c>
      <c r="H3950" s="127" t="s">
        <v>493</v>
      </c>
      <c r="I3950" s="130">
        <v>41974</v>
      </c>
    </row>
    <row r="3951" spans="1:9" ht="39.6" hidden="1">
      <c r="A3951" s="111" t="e">
        <f>COUNTIF(#REF!,'CPU (2)'!B3951)</f>
        <v>#REF!</v>
      </c>
      <c r="B3951" s="131">
        <v>72094</v>
      </c>
      <c r="C3951" s="132" t="s">
        <v>4823</v>
      </c>
      <c r="D3951" s="131" t="s">
        <v>542</v>
      </c>
      <c r="E3951" s="131" t="s">
        <v>492</v>
      </c>
      <c r="F3951" s="133">
        <v>7.84</v>
      </c>
      <c r="G3951" s="133">
        <v>7.09</v>
      </c>
      <c r="H3951" s="131" t="s">
        <v>493</v>
      </c>
      <c r="I3951" s="134">
        <v>41974</v>
      </c>
    </row>
    <row r="3952" spans="1:9" ht="26.4" hidden="1">
      <c r="A3952" s="111" t="e">
        <f>COUNTIF(#REF!,'CPU (2)'!B3952)</f>
        <v>#REF!</v>
      </c>
      <c r="B3952" s="127">
        <v>83694</v>
      </c>
      <c r="C3952" s="128" t="s">
        <v>4824</v>
      </c>
      <c r="D3952" s="127" t="s">
        <v>251</v>
      </c>
      <c r="E3952" s="127" t="s">
        <v>492</v>
      </c>
      <c r="F3952" s="129">
        <v>9.9600000000000009</v>
      </c>
      <c r="G3952" s="129">
        <v>9.33</v>
      </c>
      <c r="H3952" s="127" t="s">
        <v>493</v>
      </c>
      <c r="I3952" s="130">
        <v>41974</v>
      </c>
    </row>
    <row r="3953" spans="1:9" ht="39.6" hidden="1">
      <c r="A3953" s="111" t="e">
        <f>COUNTIF(#REF!,'CPU (2)'!B3953)</f>
        <v>#REF!</v>
      </c>
      <c r="B3953" s="131" t="s">
        <v>4825</v>
      </c>
      <c r="C3953" s="132" t="s">
        <v>4826</v>
      </c>
      <c r="D3953" s="131" t="s">
        <v>502</v>
      </c>
      <c r="E3953" s="131" t="s">
        <v>492</v>
      </c>
      <c r="F3953" s="133">
        <v>44.96</v>
      </c>
      <c r="G3953" s="133">
        <v>41.52</v>
      </c>
      <c r="H3953" s="131" t="s">
        <v>493</v>
      </c>
      <c r="I3953" s="134">
        <v>41974</v>
      </c>
    </row>
    <row r="3954" spans="1:9" hidden="1">
      <c r="A3954" s="111" t="e">
        <f>COUNTIF(#REF!,'CPU (2)'!B3954)</f>
        <v>#REF!</v>
      </c>
      <c r="B3954" s="127">
        <v>83771</v>
      </c>
      <c r="C3954" s="128" t="s">
        <v>4827</v>
      </c>
      <c r="D3954" s="127" t="s">
        <v>251</v>
      </c>
      <c r="E3954" s="127" t="s">
        <v>519</v>
      </c>
      <c r="F3954" s="129">
        <v>6.15</v>
      </c>
      <c r="G3954" s="129">
        <v>5.95</v>
      </c>
      <c r="H3954" s="127" t="s">
        <v>493</v>
      </c>
      <c r="I3954" s="130">
        <v>41974</v>
      </c>
    </row>
    <row r="3955" spans="1:9" ht="26.4" hidden="1">
      <c r="A3955" s="111" t="e">
        <f>COUNTIF(#REF!,'CPU (2)'!B3955)</f>
        <v>#REF!</v>
      </c>
      <c r="B3955" s="131">
        <v>85171</v>
      </c>
      <c r="C3955" s="132" t="s">
        <v>4828</v>
      </c>
      <c r="D3955" s="131" t="s">
        <v>276</v>
      </c>
      <c r="E3955" s="131" t="s">
        <v>207</v>
      </c>
      <c r="F3955" s="133">
        <v>2.7</v>
      </c>
      <c r="G3955" s="133">
        <v>2.5099999999999998</v>
      </c>
      <c r="H3955" s="131" t="s">
        <v>493</v>
      </c>
      <c r="I3955" s="134">
        <v>41974</v>
      </c>
    </row>
    <row r="3956" spans="1:9" ht="39.6" hidden="1">
      <c r="A3956" s="111" t="e">
        <f>COUNTIF(#REF!,'CPU (2)'!B3956)</f>
        <v>#REF!</v>
      </c>
      <c r="B3956" s="127">
        <v>89673</v>
      </c>
      <c r="C3956" s="128" t="s">
        <v>4829</v>
      </c>
      <c r="D3956" s="127" t="s">
        <v>606</v>
      </c>
      <c r="E3956" s="127" t="s">
        <v>6</v>
      </c>
      <c r="F3956" s="129">
        <v>8.68</v>
      </c>
      <c r="G3956" s="129">
        <v>8.48</v>
      </c>
      <c r="H3956" s="127" t="s">
        <v>493</v>
      </c>
      <c r="I3956" s="130">
        <v>41974</v>
      </c>
    </row>
    <row r="3957" spans="1:9" ht="39.6" hidden="1">
      <c r="A3957" s="111" t="e">
        <f>COUNTIF(#REF!,'CPU (2)'!B3957)</f>
        <v>#REF!</v>
      </c>
      <c r="B3957" s="131">
        <v>89557</v>
      </c>
      <c r="C3957" s="132" t="s">
        <v>4830</v>
      </c>
      <c r="D3957" s="131" t="s">
        <v>606</v>
      </c>
      <c r="E3957" s="131" t="s">
        <v>6</v>
      </c>
      <c r="F3957" s="133">
        <v>9.3800000000000008</v>
      </c>
      <c r="G3957" s="133">
        <v>9.11</v>
      </c>
      <c r="H3957" s="131" t="s">
        <v>493</v>
      </c>
      <c r="I3957" s="134">
        <v>41974</v>
      </c>
    </row>
    <row r="3958" spans="1:9" ht="39.6" hidden="1">
      <c r="A3958" s="111" t="e">
        <f>COUNTIF(#REF!,'CPU (2)'!B3958)</f>
        <v>#REF!</v>
      </c>
      <c r="B3958" s="127">
        <v>89681</v>
      </c>
      <c r="C3958" s="128" t="s">
        <v>4831</v>
      </c>
      <c r="D3958" s="127" t="s">
        <v>606</v>
      </c>
      <c r="E3958" s="127" t="s">
        <v>6</v>
      </c>
      <c r="F3958" s="129">
        <v>22.96</v>
      </c>
      <c r="G3958" s="129">
        <v>22.66</v>
      </c>
      <c r="H3958" s="127" t="s">
        <v>493</v>
      </c>
      <c r="I3958" s="130">
        <v>41974</v>
      </c>
    </row>
    <row r="3959" spans="1:9" ht="39.6" hidden="1">
      <c r="A3959" s="111" t="e">
        <f>COUNTIF(#REF!,'CPU (2)'!B3959)</f>
        <v>#REF!</v>
      </c>
      <c r="B3959" s="131">
        <v>89665</v>
      </c>
      <c r="C3959" s="132" t="s">
        <v>4832</v>
      </c>
      <c r="D3959" s="131" t="s">
        <v>606</v>
      </c>
      <c r="E3959" s="131" t="s">
        <v>6</v>
      </c>
      <c r="F3959" s="133">
        <v>5.43</v>
      </c>
      <c r="G3959" s="133">
        <v>5.32</v>
      </c>
      <c r="H3959" s="131" t="s">
        <v>493</v>
      </c>
      <c r="I3959" s="134">
        <v>41974</v>
      </c>
    </row>
    <row r="3960" spans="1:9" ht="39.6" hidden="1">
      <c r="A3960" s="111" t="e">
        <f>COUNTIF(#REF!,'CPU (2)'!B3960)</f>
        <v>#REF!</v>
      </c>
      <c r="B3960" s="127">
        <v>89549</v>
      </c>
      <c r="C3960" s="128" t="s">
        <v>4833</v>
      </c>
      <c r="D3960" s="127" t="s">
        <v>606</v>
      </c>
      <c r="E3960" s="127" t="s">
        <v>6</v>
      </c>
      <c r="F3960" s="129">
        <v>6.26</v>
      </c>
      <c r="G3960" s="129">
        <v>6.07</v>
      </c>
      <c r="H3960" s="127" t="s">
        <v>493</v>
      </c>
      <c r="I3960" s="130">
        <v>41974</v>
      </c>
    </row>
    <row r="3961" spans="1:9" ht="39.6" hidden="1">
      <c r="A3961" s="111" t="e">
        <f>COUNTIF(#REF!,'CPU (2)'!B3961)</f>
        <v>#REF!</v>
      </c>
      <c r="B3961" s="131" t="s">
        <v>4834</v>
      </c>
      <c r="C3961" s="132" t="s">
        <v>4835</v>
      </c>
      <c r="D3961" s="131" t="s">
        <v>273</v>
      </c>
      <c r="E3961" s="131" t="s">
        <v>6</v>
      </c>
      <c r="F3961" s="133">
        <v>196.65</v>
      </c>
      <c r="G3961" s="133">
        <v>191.24</v>
      </c>
      <c r="H3961" s="131" t="s">
        <v>493</v>
      </c>
      <c r="I3961" s="134">
        <v>41974</v>
      </c>
    </row>
    <row r="3962" spans="1:9" ht="39.6" hidden="1">
      <c r="A3962" s="111" t="e">
        <f>COUNTIF(#REF!,'CPU (2)'!B3962)</f>
        <v>#REF!</v>
      </c>
      <c r="B3962" s="127" t="s">
        <v>4836</v>
      </c>
      <c r="C3962" s="128" t="s">
        <v>4837</v>
      </c>
      <c r="D3962" s="127" t="s">
        <v>273</v>
      </c>
      <c r="E3962" s="127" t="s">
        <v>6</v>
      </c>
      <c r="F3962" s="129">
        <v>250.1</v>
      </c>
      <c r="G3962" s="129">
        <v>244.68</v>
      </c>
      <c r="H3962" s="127" t="s">
        <v>493</v>
      </c>
      <c r="I3962" s="130">
        <v>41974</v>
      </c>
    </row>
    <row r="3963" spans="1:9" ht="26.4" hidden="1">
      <c r="A3963" s="111" t="e">
        <f>COUNTIF(#REF!,'CPU (2)'!B3963)</f>
        <v>#REF!</v>
      </c>
      <c r="B3963" s="131" t="s">
        <v>4838</v>
      </c>
      <c r="C3963" s="132" t="s">
        <v>4839</v>
      </c>
      <c r="D3963" s="131" t="s">
        <v>606</v>
      </c>
      <c r="E3963" s="131" t="s">
        <v>6</v>
      </c>
      <c r="F3963" s="133">
        <v>76.28</v>
      </c>
      <c r="G3963" s="133">
        <v>74.680000000000007</v>
      </c>
      <c r="H3963" s="131" t="s">
        <v>493</v>
      </c>
      <c r="I3963" s="134">
        <v>41974</v>
      </c>
    </row>
    <row r="3964" spans="1:9" ht="26.4" hidden="1">
      <c r="A3964" s="111" t="e">
        <f>COUNTIF(#REF!,'CPU (2)'!B3964)</f>
        <v>#REF!</v>
      </c>
      <c r="B3964" s="127">
        <v>89352</v>
      </c>
      <c r="C3964" s="128" t="s">
        <v>4840</v>
      </c>
      <c r="D3964" s="127" t="s">
        <v>606</v>
      </c>
      <c r="E3964" s="127" t="s">
        <v>6</v>
      </c>
      <c r="F3964" s="129">
        <v>22.8</v>
      </c>
      <c r="G3964" s="129">
        <v>22.26</v>
      </c>
      <c r="H3964" s="127" t="s">
        <v>493</v>
      </c>
      <c r="I3964" s="130">
        <v>41974</v>
      </c>
    </row>
    <row r="3965" spans="1:9" ht="26.4" hidden="1">
      <c r="A3965" s="111" t="e">
        <f>COUNTIF(#REF!,'CPU (2)'!B3965)</f>
        <v>#REF!</v>
      </c>
      <c r="B3965" s="131">
        <v>89353</v>
      </c>
      <c r="C3965" s="132" t="s">
        <v>4841</v>
      </c>
      <c r="D3965" s="131" t="s">
        <v>606</v>
      </c>
      <c r="E3965" s="131" t="s">
        <v>6</v>
      </c>
      <c r="F3965" s="133">
        <v>23.74</v>
      </c>
      <c r="G3965" s="133">
        <v>23.2</v>
      </c>
      <c r="H3965" s="131" t="s">
        <v>493</v>
      </c>
      <c r="I3965" s="134">
        <v>41974</v>
      </c>
    </row>
    <row r="3966" spans="1:9" ht="26.4" hidden="1">
      <c r="A3966" s="111" t="e">
        <f>COUNTIF(#REF!,'CPU (2)'!B3966)</f>
        <v>#REF!</v>
      </c>
      <c r="B3966" s="127">
        <v>73663</v>
      </c>
      <c r="C3966" s="128" t="s">
        <v>4842</v>
      </c>
      <c r="D3966" s="127" t="s">
        <v>606</v>
      </c>
      <c r="E3966" s="127" t="s">
        <v>6</v>
      </c>
      <c r="F3966" s="129">
        <v>74.52</v>
      </c>
      <c r="G3966" s="129">
        <v>72.89</v>
      </c>
      <c r="H3966" s="127" t="s">
        <v>493</v>
      </c>
      <c r="I3966" s="130">
        <v>41974</v>
      </c>
    </row>
    <row r="3967" spans="1:9" ht="26.4" hidden="1">
      <c r="A3967" s="111" t="e">
        <f>COUNTIF(#REF!,'CPU (2)'!B3967)</f>
        <v>#REF!</v>
      </c>
      <c r="B3967" s="131" t="s">
        <v>4843</v>
      </c>
      <c r="C3967" s="132" t="s">
        <v>4844</v>
      </c>
      <c r="D3967" s="131" t="s">
        <v>606</v>
      </c>
      <c r="E3967" s="131" t="s">
        <v>6</v>
      </c>
      <c r="F3967" s="133">
        <v>91.65</v>
      </c>
      <c r="G3967" s="133">
        <v>90.05</v>
      </c>
      <c r="H3967" s="131" t="s">
        <v>493</v>
      </c>
      <c r="I3967" s="134">
        <v>41974</v>
      </c>
    </row>
    <row r="3968" spans="1:9" ht="26.4" hidden="1">
      <c r="A3968" s="111" t="e">
        <f>COUNTIF(#REF!,'CPU (2)'!B3968)</f>
        <v>#REF!</v>
      </c>
      <c r="B3968" s="127">
        <v>85119</v>
      </c>
      <c r="C3968" s="128" t="s">
        <v>4845</v>
      </c>
      <c r="D3968" s="127" t="s">
        <v>606</v>
      </c>
      <c r="E3968" s="127" t="s">
        <v>6</v>
      </c>
      <c r="F3968" s="129">
        <v>57.19</v>
      </c>
      <c r="G3968" s="129">
        <v>55.54</v>
      </c>
      <c r="H3968" s="127" t="s">
        <v>493</v>
      </c>
      <c r="I3968" s="130">
        <v>41974</v>
      </c>
    </row>
    <row r="3969" spans="1:11" ht="26.4" hidden="1">
      <c r="A3969" s="111" t="e">
        <f>COUNTIF(#REF!,'CPU (2)'!B3969)</f>
        <v>#REF!</v>
      </c>
      <c r="B3969" s="131">
        <v>89349</v>
      </c>
      <c r="C3969" s="132" t="s">
        <v>4846</v>
      </c>
      <c r="D3969" s="131" t="s">
        <v>606</v>
      </c>
      <c r="E3969" s="131" t="s">
        <v>6</v>
      </c>
      <c r="F3969" s="133">
        <v>17.809999999999999</v>
      </c>
      <c r="G3969" s="133">
        <v>17.27</v>
      </c>
      <c r="H3969" s="131" t="s">
        <v>493</v>
      </c>
      <c r="I3969" s="134">
        <v>41974</v>
      </c>
    </row>
    <row r="3970" spans="1:11" ht="26.4" hidden="1">
      <c r="A3970" s="111" t="e">
        <f>COUNTIF(#REF!,'CPU (2)'!B3970)</f>
        <v>#REF!</v>
      </c>
      <c r="B3970" s="127">
        <v>89351</v>
      </c>
      <c r="C3970" s="128" t="s">
        <v>4847</v>
      </c>
      <c r="D3970" s="127" t="s">
        <v>606</v>
      </c>
      <c r="E3970" s="127" t="s">
        <v>6</v>
      </c>
      <c r="F3970" s="129">
        <v>20.16</v>
      </c>
      <c r="G3970" s="129">
        <v>19.62</v>
      </c>
      <c r="H3970" s="127" t="s">
        <v>493</v>
      </c>
      <c r="I3970" s="130">
        <v>41974</v>
      </c>
    </row>
    <row r="3971" spans="1:11" ht="26.4" hidden="1">
      <c r="A3971" s="111" t="e">
        <f>COUNTIF(#REF!,'CPU (2)'!B3971)</f>
        <v>#REF!</v>
      </c>
      <c r="B3971" s="131">
        <v>73664</v>
      </c>
      <c r="C3971" s="132" t="s">
        <v>4848</v>
      </c>
      <c r="D3971" s="131" t="s">
        <v>606</v>
      </c>
      <c r="E3971" s="131" t="s">
        <v>6</v>
      </c>
      <c r="F3971" s="133">
        <v>58.52</v>
      </c>
      <c r="G3971" s="133">
        <v>56.89</v>
      </c>
      <c r="H3971" s="131" t="s">
        <v>493</v>
      </c>
      <c r="I3971" s="134">
        <v>41974</v>
      </c>
    </row>
    <row r="3972" spans="1:11" ht="26.4" hidden="1">
      <c r="A3972" s="111" t="e">
        <f>COUNTIF(#REF!,'CPU (2)'!B3972)</f>
        <v>#REF!</v>
      </c>
      <c r="B3972" s="127" t="s">
        <v>4849</v>
      </c>
      <c r="C3972" s="128" t="s">
        <v>4850</v>
      </c>
      <c r="D3972" s="127" t="s">
        <v>606</v>
      </c>
      <c r="E3972" s="127" t="s">
        <v>6</v>
      </c>
      <c r="F3972" s="129">
        <v>43.78</v>
      </c>
      <c r="G3972" s="129">
        <v>42.31</v>
      </c>
      <c r="H3972" s="127" t="s">
        <v>493</v>
      </c>
      <c r="I3972" s="130">
        <v>41974</v>
      </c>
    </row>
    <row r="3973" spans="1:11" ht="26.4" hidden="1">
      <c r="A3973" s="111" t="e">
        <f>COUNTIF(#REF!,'CPU (2)'!B3973)</f>
        <v>#REF!</v>
      </c>
      <c r="B3973" s="131" t="s">
        <v>4851</v>
      </c>
      <c r="C3973" s="132" t="s">
        <v>4852</v>
      </c>
      <c r="D3973" s="131" t="s">
        <v>606</v>
      </c>
      <c r="E3973" s="131" t="s">
        <v>6</v>
      </c>
      <c r="F3973" s="133">
        <v>71.150000000000006</v>
      </c>
      <c r="G3973" s="133">
        <v>69.489999999999995</v>
      </c>
      <c r="H3973" s="131" t="s">
        <v>493</v>
      </c>
      <c r="I3973" s="134">
        <v>41974</v>
      </c>
    </row>
    <row r="3974" spans="1:11" ht="26.4" hidden="1">
      <c r="A3974" s="111" t="e">
        <f>COUNTIF(#REF!,'CPU (2)'!B3974)</f>
        <v>#REF!</v>
      </c>
      <c r="B3974" s="127" t="s">
        <v>4853</v>
      </c>
      <c r="C3974" s="128" t="s">
        <v>4854</v>
      </c>
      <c r="D3974" s="127" t="s">
        <v>606</v>
      </c>
      <c r="E3974" s="127" t="s">
        <v>6</v>
      </c>
      <c r="F3974" s="129">
        <v>73.069999999999993</v>
      </c>
      <c r="G3974" s="129">
        <v>70.77</v>
      </c>
      <c r="H3974" s="127" t="s">
        <v>493</v>
      </c>
      <c r="I3974" s="130">
        <v>41974</v>
      </c>
    </row>
    <row r="3975" spans="1:11" ht="26.4" hidden="1">
      <c r="A3975" s="111" t="e">
        <f>COUNTIF(#REF!,'CPU (2)'!B3975)</f>
        <v>#REF!</v>
      </c>
      <c r="B3975" s="131" t="s">
        <v>4855</v>
      </c>
      <c r="C3975" s="132" t="s">
        <v>4856</v>
      </c>
      <c r="D3975" s="131" t="s">
        <v>606</v>
      </c>
      <c r="E3975" s="131" t="s">
        <v>6</v>
      </c>
      <c r="F3975" s="133">
        <v>105.24</v>
      </c>
      <c r="G3975" s="133">
        <v>102.67</v>
      </c>
      <c r="H3975" s="131" t="s">
        <v>493</v>
      </c>
      <c r="I3975" s="134">
        <v>41974</v>
      </c>
    </row>
    <row r="3976" spans="1:11" ht="26.4" hidden="1">
      <c r="A3976" s="111" t="e">
        <f>COUNTIF(#REF!,'CPU (2)'!B3976)</f>
        <v>#REF!</v>
      </c>
      <c r="B3976" s="127" t="s">
        <v>4857</v>
      </c>
      <c r="C3976" s="128" t="s">
        <v>4858</v>
      </c>
      <c r="D3976" s="127" t="s">
        <v>606</v>
      </c>
      <c r="E3976" s="127" t="s">
        <v>6</v>
      </c>
      <c r="F3976" s="129">
        <v>62.8</v>
      </c>
      <c r="G3976" s="129">
        <v>60.5</v>
      </c>
      <c r="H3976" s="127" t="s">
        <v>493</v>
      </c>
      <c r="I3976" s="130">
        <v>41974</v>
      </c>
    </row>
    <row r="3977" spans="1:11" ht="26.4" hidden="1">
      <c r="A3977" s="111" t="e">
        <f>COUNTIF(#REF!,'CPU (2)'!B3977)</f>
        <v>#REF!</v>
      </c>
      <c r="B3977" s="131" t="s">
        <v>4859</v>
      </c>
      <c r="C3977" s="132" t="s">
        <v>4860</v>
      </c>
      <c r="D3977" s="131" t="s">
        <v>606</v>
      </c>
      <c r="E3977" s="131" t="s">
        <v>6</v>
      </c>
      <c r="F3977" s="133">
        <v>56.13</v>
      </c>
      <c r="G3977" s="133">
        <v>54.48</v>
      </c>
      <c r="H3977" s="131" t="s">
        <v>493</v>
      </c>
      <c r="I3977" s="134">
        <v>41974</v>
      </c>
      <c r="J3977">
        <v>4324</v>
      </c>
    </row>
    <row r="3978" spans="1:11" ht="26.4" hidden="1">
      <c r="A3978" s="111" t="e">
        <f>COUNTIF(#REF!,'CPU (2)'!B3978)</f>
        <v>#REF!</v>
      </c>
      <c r="B3978" s="135" t="s">
        <v>4861</v>
      </c>
      <c r="C3978" s="128" t="s">
        <v>4862</v>
      </c>
      <c r="D3978" s="127" t="s">
        <v>606</v>
      </c>
      <c r="E3978" s="127" t="s">
        <v>6</v>
      </c>
      <c r="F3978" s="129">
        <v>92.44</v>
      </c>
      <c r="G3978" s="129">
        <v>90.13</v>
      </c>
      <c r="H3978" s="127" t="s">
        <v>493</v>
      </c>
      <c r="I3978" s="130">
        <v>41974</v>
      </c>
      <c r="J3978">
        <f>3402-J3977</f>
        <v>-922</v>
      </c>
    </row>
    <row r="3979" spans="1:11">
      <c r="B3979" s="135"/>
      <c r="C3979" s="128"/>
      <c r="D3979" s="127"/>
      <c r="E3979" s="127"/>
      <c r="F3979" s="129"/>
      <c r="G3979" s="129"/>
      <c r="H3979" s="127"/>
      <c r="I3979" s="130"/>
    </row>
    <row r="3980" spans="1:11" ht="26.4">
      <c r="A3980" s="111" t="e">
        <f>COUNTIF(#REF!,'CPU (2)'!B3980)</f>
        <v>#REF!</v>
      </c>
      <c r="B3980" s="148" t="s">
        <v>614</v>
      </c>
      <c r="C3980" s="149" t="s">
        <v>615</v>
      </c>
      <c r="D3980" s="148" t="s">
        <v>606</v>
      </c>
      <c r="E3980" s="148" t="s">
        <v>6</v>
      </c>
      <c r="F3980" s="150">
        <v>174.25</v>
      </c>
      <c r="G3980" s="150">
        <v>171.13</v>
      </c>
      <c r="H3980" s="148" t="s">
        <v>493</v>
      </c>
      <c r="I3980" s="151">
        <v>41974</v>
      </c>
      <c r="J3980" s="163">
        <f>SUM(J3982:J3985)</f>
        <v>171.12928499999998</v>
      </c>
      <c r="K3980" s="164">
        <f>J3980-G3980</f>
        <v>-7.1500000001378794E-4</v>
      </c>
    </row>
    <row r="3981" spans="1:11" ht="29.25" customHeight="1">
      <c r="B3981" s="113" t="s">
        <v>268</v>
      </c>
      <c r="C3981" s="113" t="s">
        <v>5</v>
      </c>
      <c r="D3981" s="113" t="s">
        <v>223</v>
      </c>
      <c r="E3981" s="113" t="s">
        <v>266</v>
      </c>
      <c r="F3981" s="113" t="s">
        <v>494</v>
      </c>
      <c r="G3981" s="113" t="s">
        <v>495</v>
      </c>
      <c r="H3981" s="113" t="s">
        <v>496</v>
      </c>
      <c r="I3981" s="113" t="s">
        <v>497</v>
      </c>
      <c r="J3981" s="113" t="s">
        <v>498</v>
      </c>
    </row>
    <row r="3982" spans="1:11" ht="26.4">
      <c r="B3982" s="145">
        <v>88248</v>
      </c>
      <c r="C3982" s="196" t="str">
        <f>VLOOKUP(B3982,SERVIÇOS_SINAPI_12_14!$A$2:$H$5049,2,0)</f>
        <v>AUXILIAR DE ENCANADOR OU BOMBEIRO HIDRÁULICO COM ENCARGOS COMPLEMENTARES</v>
      </c>
      <c r="D3982" s="189" t="s">
        <v>246</v>
      </c>
      <c r="E3982" s="189" t="str">
        <f>VLOOKUP(B3982,SERVIÇOS_SINAPI_12_14!$A$2:$H$5049,4,0)</f>
        <v>H</v>
      </c>
      <c r="F3982" s="194">
        <v>12.48</v>
      </c>
      <c r="G3982" s="194">
        <f>VLOOKUP(B3982,SERVIÇOS_SINAPI_12_14!$A$2:$H$5049,6,0)</f>
        <v>11.31</v>
      </c>
      <c r="H3982" s="189">
        <v>1.1499999999999999</v>
      </c>
      <c r="I3982" s="194">
        <v>14.35</v>
      </c>
      <c r="J3982" s="194">
        <f t="shared" ref="J3982:J3985" si="78">H3982*G3982</f>
        <v>13.006499999999999</v>
      </c>
    </row>
    <row r="3983" spans="1:11">
      <c r="B3983" s="145">
        <v>88267</v>
      </c>
      <c r="C3983" s="196" t="str">
        <f>VLOOKUP(B3983,SERVIÇOS_SINAPI_12_14!$A$2:$H$5049,2,0)</f>
        <v>ENCANADOR OU BOMBEIRO HIDRÁULICO COM ENCARGOS COMPLEMENTARES</v>
      </c>
      <c r="D3983" s="189" t="s">
        <v>246</v>
      </c>
      <c r="E3983" s="189" t="str">
        <f>VLOOKUP(B3983,SERVIÇOS_SINAPI_12_14!$A$2:$H$5049,4,0)</f>
        <v>H</v>
      </c>
      <c r="F3983" s="194">
        <v>15.32</v>
      </c>
      <c r="G3983" s="194">
        <f>VLOOKUP(B3983,SERVIÇOS_SINAPI_12_14!$A$2:$H$5049,6,0)</f>
        <v>13.77</v>
      </c>
      <c r="H3983" s="208">
        <v>1.1505000000000001</v>
      </c>
      <c r="I3983" s="194">
        <v>17.62</v>
      </c>
      <c r="J3983" s="194">
        <f t="shared" si="78"/>
        <v>15.842385</v>
      </c>
    </row>
    <row r="3984" spans="1:11" s="144" customFormat="1">
      <c r="A3984" s="181"/>
      <c r="B3984" s="159">
        <v>3146</v>
      </c>
      <c r="C3984" s="183" t="str">
        <f>VLOOKUP(B3984,INSUMOS_SINAPI_12_14!$A$2:$H$5049,2,0)</f>
        <v>FITA VEDA ROSCA EM ROLOS 18MMX10M</v>
      </c>
      <c r="D3984" s="121" t="s">
        <v>235</v>
      </c>
      <c r="E3984" s="121" t="str">
        <f>VLOOKUP(B3984,INSUMOS_SINAPI_12_14!$A$2:$H$5049,4,0)</f>
        <v>UN</v>
      </c>
      <c r="F3984" s="180">
        <v>2.2000000000000002</v>
      </c>
      <c r="G3984" s="180">
        <f>VLOOKUP(B3984,INSUMOS_SINAPI_12_14!$A$2:$H$5049,6,0)</f>
        <v>2.2000000000000002</v>
      </c>
      <c r="H3984" s="121">
        <v>0.28199999999999997</v>
      </c>
      <c r="I3984" s="180">
        <v>0.62</v>
      </c>
      <c r="J3984" s="180">
        <f t="shared" si="78"/>
        <v>0.62039999999999995</v>
      </c>
    </row>
    <row r="3985" spans="1:11">
      <c r="B3985" s="145">
        <v>6011</v>
      </c>
      <c r="C3985" s="183" t="str">
        <f>VLOOKUP(B3985,INSUMOS_SINAPI_12_14!$A$2:$H$5049,2,0)</f>
        <v>REGISTRO GAVETA BRUTO EM LATAO FORJADO, BITOLA 2 1/2 " (REF 1509)</v>
      </c>
      <c r="D3985" s="113" t="s">
        <v>235</v>
      </c>
      <c r="E3985" s="121" t="str">
        <f>VLOOKUP(B3985,INSUMOS_SINAPI_12_14!$A$2:$H$5049,4,0)</f>
        <v>UN</v>
      </c>
      <c r="F3985" s="115">
        <v>141.66</v>
      </c>
      <c r="G3985" s="180">
        <f>VLOOKUP(B3985,INSUMOS_SINAPI_12_14!$A$2:$H$5049,6,0)</f>
        <v>141.66</v>
      </c>
      <c r="H3985" s="113">
        <v>1</v>
      </c>
      <c r="I3985" s="115">
        <v>141.66</v>
      </c>
      <c r="J3985" s="180">
        <f t="shared" si="78"/>
        <v>141.66</v>
      </c>
    </row>
    <row r="3986" spans="1:11" s="144" customFormat="1">
      <c r="A3986" s="181"/>
      <c r="B3986" s="135"/>
      <c r="C3986" s="141"/>
      <c r="D3986" s="135"/>
      <c r="E3986" s="135"/>
      <c r="F3986" s="142"/>
      <c r="G3986" s="142"/>
      <c r="H3986" s="135"/>
      <c r="I3986" s="143"/>
    </row>
    <row r="3987" spans="1:11" s="144" customFormat="1">
      <c r="A3987" s="181"/>
      <c r="B3987" s="135"/>
      <c r="C3987" s="141"/>
      <c r="D3987" s="135"/>
      <c r="E3987" s="135"/>
      <c r="F3987" s="142"/>
      <c r="G3987" s="142"/>
      <c r="H3987" s="135"/>
      <c r="I3987" s="143"/>
    </row>
    <row r="3988" spans="1:11" ht="26.4">
      <c r="A3988" s="111" t="e">
        <f>COUNTIF(#REF!,'CPU (2)'!B3988)</f>
        <v>#REF!</v>
      </c>
      <c r="B3988" s="148" t="s">
        <v>616</v>
      </c>
      <c r="C3988" s="149" t="s">
        <v>617</v>
      </c>
      <c r="D3988" s="148" t="s">
        <v>606</v>
      </c>
      <c r="E3988" s="148" t="s">
        <v>6</v>
      </c>
      <c r="F3988" s="150">
        <v>294.61</v>
      </c>
      <c r="G3988" s="150">
        <v>291.49</v>
      </c>
      <c r="H3988" s="148" t="s">
        <v>493</v>
      </c>
      <c r="I3988" s="151">
        <v>41974</v>
      </c>
      <c r="J3988" s="163">
        <f>SUM(J3990:J3993)</f>
        <v>291.48599999999999</v>
      </c>
      <c r="K3988" s="164">
        <f>J3988-G3988</f>
        <v>-4.0000000000190994E-3</v>
      </c>
    </row>
    <row r="3989" spans="1:11" s="3" customFormat="1" ht="29.25" customHeight="1">
      <c r="A3989" s="111"/>
      <c r="B3989" s="113" t="s">
        <v>268</v>
      </c>
      <c r="C3989" s="113" t="s">
        <v>5</v>
      </c>
      <c r="D3989" s="113" t="s">
        <v>223</v>
      </c>
      <c r="E3989" s="113" t="s">
        <v>266</v>
      </c>
      <c r="F3989" s="113" t="s">
        <v>494</v>
      </c>
      <c r="G3989" s="113" t="s">
        <v>495</v>
      </c>
      <c r="H3989" s="113" t="s">
        <v>496</v>
      </c>
      <c r="I3989" s="113" t="s">
        <v>497</v>
      </c>
      <c r="J3989" s="113" t="s">
        <v>498</v>
      </c>
    </row>
    <row r="3990" spans="1:11" ht="26.4">
      <c r="B3990" s="145">
        <v>88248</v>
      </c>
      <c r="C3990" s="196" t="str">
        <f>VLOOKUP(B3990,SERVIÇOS_SINAPI_12_14!$A$2:$H$5049,2,0)</f>
        <v>AUXILIAR DE ENCANADOR OU BOMBEIRO HIDRÁULICO COM ENCARGOS COMPLEMENTARES</v>
      </c>
      <c r="D3990" s="189" t="s">
        <v>246</v>
      </c>
      <c r="E3990" s="189" t="str">
        <f>VLOOKUP(B3990,SERVIÇOS_SINAPI_12_14!$A$2:$H$5049,4,0)</f>
        <v>H</v>
      </c>
      <c r="F3990" s="194">
        <v>12.48</v>
      </c>
      <c r="G3990" s="194">
        <f>VLOOKUP(B3990,SERVIÇOS_SINAPI_12_14!$A$2:$H$5049,6,0)</f>
        <v>11.31</v>
      </c>
      <c r="H3990" s="189">
        <v>1.1499999999999999</v>
      </c>
      <c r="I3990" s="194">
        <v>14.35</v>
      </c>
      <c r="J3990" s="194">
        <f t="shared" ref="J3990:J3993" si="79">H3990*G3990</f>
        <v>13.006499999999999</v>
      </c>
    </row>
    <row r="3991" spans="1:11">
      <c r="B3991" s="145">
        <v>88267</v>
      </c>
      <c r="C3991" s="196" t="str">
        <f>VLOOKUP(B3991,SERVIÇOS_SINAPI_12_14!$A$2:$H$5049,2,0)</f>
        <v>ENCANADOR OU BOMBEIRO HIDRÁULICO COM ENCARGOS COMPLEMENTARES</v>
      </c>
      <c r="D3991" s="189" t="s">
        <v>246</v>
      </c>
      <c r="E3991" s="189" t="str">
        <f>VLOOKUP(B3991,SERVIÇOS_SINAPI_12_14!$A$2:$H$5049,4,0)</f>
        <v>H</v>
      </c>
      <c r="F3991" s="194">
        <v>15.32</v>
      </c>
      <c r="G3991" s="194">
        <f>VLOOKUP(B3991,SERVIÇOS_SINAPI_12_14!$A$2:$H$5049,6,0)</f>
        <v>13.77</v>
      </c>
      <c r="H3991" s="189">
        <v>1.1499999999999999</v>
      </c>
      <c r="I3991" s="194">
        <v>17.62</v>
      </c>
      <c r="J3991" s="194">
        <f t="shared" si="79"/>
        <v>15.835499999999998</v>
      </c>
    </row>
    <row r="3992" spans="1:11">
      <c r="B3992" s="145">
        <v>3146</v>
      </c>
      <c r="C3992" s="183" t="str">
        <f>VLOOKUP(B3992,INSUMOS_SINAPI_12_14!$A$2:$H$5049,2,0)</f>
        <v>FITA VEDA ROSCA EM ROLOS 18MMX10M</v>
      </c>
      <c r="D3992" s="113" t="s">
        <v>235</v>
      </c>
      <c r="E3992" s="121" t="str">
        <f>VLOOKUP(B3992,INSUMOS_SINAPI_12_14!$A$2:$H$5049,4,0)</f>
        <v>UN</v>
      </c>
      <c r="F3992" s="115">
        <v>2.2000000000000002</v>
      </c>
      <c r="G3992" s="180">
        <f>VLOOKUP(B3992,INSUMOS_SINAPI_12_14!$A$2:$H$5049,6,0)</f>
        <v>2.2000000000000002</v>
      </c>
      <c r="H3992" s="113">
        <v>0.32</v>
      </c>
      <c r="I3992" s="115">
        <v>0.7</v>
      </c>
      <c r="J3992" s="180">
        <f t="shared" si="79"/>
        <v>0.70400000000000007</v>
      </c>
    </row>
    <row r="3993" spans="1:11">
      <c r="B3993" s="145">
        <v>6012</v>
      </c>
      <c r="C3993" s="183" t="str">
        <f>VLOOKUP(B3993,INSUMOS_SINAPI_12_14!$A$2:$H$5049,2,0)</f>
        <v>REGISTRO GAVETA 3" BRUTO LATAO REF 1502-B</v>
      </c>
      <c r="D3993" s="113" t="s">
        <v>235</v>
      </c>
      <c r="E3993" s="121" t="str">
        <f>VLOOKUP(B3993,INSUMOS_SINAPI_12_14!$A$2:$H$5049,4,0)</f>
        <v>UN</v>
      </c>
      <c r="F3993" s="115">
        <v>261.94</v>
      </c>
      <c r="G3993" s="180">
        <f>VLOOKUP(B3993,INSUMOS_SINAPI_12_14!$A$2:$H$5049,6,0)</f>
        <v>261.94</v>
      </c>
      <c r="H3993" s="113">
        <v>1</v>
      </c>
      <c r="I3993" s="115">
        <v>261.94</v>
      </c>
      <c r="J3993" s="180">
        <f t="shared" si="79"/>
        <v>261.94</v>
      </c>
    </row>
    <row r="3994" spans="1:11">
      <c r="B3994" s="127"/>
      <c r="C3994" s="128"/>
      <c r="D3994" s="127"/>
      <c r="E3994" s="127"/>
      <c r="F3994" s="129"/>
      <c r="G3994" s="129"/>
      <c r="H3994" s="127"/>
      <c r="I3994" s="130"/>
    </row>
    <row r="3995" spans="1:11">
      <c r="B3995" s="127"/>
      <c r="C3995" s="128"/>
      <c r="D3995" s="127"/>
      <c r="E3995" s="127"/>
      <c r="F3995" s="129"/>
      <c r="G3995" s="129"/>
      <c r="H3995" s="127"/>
      <c r="I3995" s="130"/>
    </row>
    <row r="3996" spans="1:11" ht="26.4" hidden="1">
      <c r="A3996" s="111" t="e">
        <f>COUNTIF(#REF!,'CPU (2)'!B3996)</f>
        <v>#REF!</v>
      </c>
      <c r="B3996" s="131" t="s">
        <v>4863</v>
      </c>
      <c r="C3996" s="132" t="s">
        <v>4864</v>
      </c>
      <c r="D3996" s="131" t="s">
        <v>606</v>
      </c>
      <c r="E3996" s="131" t="s">
        <v>6</v>
      </c>
      <c r="F3996" s="133">
        <v>61.21</v>
      </c>
      <c r="G3996" s="133">
        <v>59.56</v>
      </c>
      <c r="H3996" s="131" t="s">
        <v>493</v>
      </c>
      <c r="I3996" s="134">
        <v>41974</v>
      </c>
    </row>
    <row r="3997" spans="1:11">
      <c r="B3997" s="131"/>
      <c r="C3997" s="132"/>
      <c r="D3997" s="131"/>
      <c r="E3997" s="131"/>
      <c r="F3997" s="133"/>
      <c r="G3997" s="133"/>
      <c r="H3997" s="131"/>
      <c r="I3997" s="134"/>
    </row>
    <row r="3998" spans="1:11" ht="26.4">
      <c r="A3998" s="111" t="e">
        <f>COUNTIF(#REF!,'CPU (2)'!B3998)</f>
        <v>#REF!</v>
      </c>
      <c r="B3998" s="148" t="s">
        <v>611</v>
      </c>
      <c r="C3998" s="149" t="s">
        <v>612</v>
      </c>
      <c r="D3998" s="148" t="s">
        <v>606</v>
      </c>
      <c r="E3998" s="148" t="s">
        <v>6</v>
      </c>
      <c r="F3998" s="150">
        <v>488.42</v>
      </c>
      <c r="G3998" s="150">
        <v>484.41</v>
      </c>
      <c r="H3998" s="148" t="s">
        <v>493</v>
      </c>
      <c r="I3998" s="151">
        <v>41974</v>
      </c>
      <c r="J3998" s="163">
        <f>SUM(J4000:J4003)</f>
        <v>484.40608500000002</v>
      </c>
      <c r="K3998" s="164">
        <f>J3998-G3998</f>
        <v>-3.9150000000063301E-3</v>
      </c>
    </row>
    <row r="3999" spans="1:11" s="3" customFormat="1" ht="29.25" customHeight="1">
      <c r="A3999" s="111"/>
      <c r="B3999" s="113" t="s">
        <v>268</v>
      </c>
      <c r="C3999" s="113" t="s">
        <v>5</v>
      </c>
      <c r="D3999" s="113" t="s">
        <v>223</v>
      </c>
      <c r="E3999" s="113" t="s">
        <v>266</v>
      </c>
      <c r="F3999" s="113" t="s">
        <v>494</v>
      </c>
      <c r="G3999" s="113" t="s">
        <v>495</v>
      </c>
      <c r="H3999" s="113" t="s">
        <v>496</v>
      </c>
      <c r="I3999" s="113" t="s">
        <v>497</v>
      </c>
      <c r="J3999" s="113" t="s">
        <v>498</v>
      </c>
    </row>
    <row r="4000" spans="1:11" ht="26.4">
      <c r="B4000" s="145">
        <v>88248</v>
      </c>
      <c r="C4000" s="196" t="str">
        <f>VLOOKUP(B4000,SERVIÇOS_SINAPI_12_14!$A$2:$H$5049,2,0)</f>
        <v>AUXILIAR DE ENCANADOR OU BOMBEIRO HIDRÁULICO COM ENCARGOS COMPLEMENTARES</v>
      </c>
      <c r="D4000" s="189" t="s">
        <v>246</v>
      </c>
      <c r="E4000" s="189" t="str">
        <f>VLOOKUP(B4000,SERVIÇOS_SINAPI_12_14!$A$2:$H$5049,4,0)</f>
        <v>H</v>
      </c>
      <c r="F4000" s="194">
        <v>12.48</v>
      </c>
      <c r="G4000" s="194">
        <f>VLOOKUP(B4000,SERVIÇOS_SINAPI_12_14!$A$2:$H$5049,6,0)</f>
        <v>11.31</v>
      </c>
      <c r="H4000" s="189">
        <v>1.48</v>
      </c>
      <c r="I4000" s="194">
        <v>18.47</v>
      </c>
      <c r="J4000" s="194">
        <f t="shared" ref="J4000:J4003" si="80">H4000*G4000</f>
        <v>16.738800000000001</v>
      </c>
    </row>
    <row r="4001" spans="1:10">
      <c r="B4001" s="145">
        <v>88267</v>
      </c>
      <c r="C4001" s="196" t="str">
        <f>VLOOKUP(B4001,SERVIÇOS_SINAPI_12_14!$A$2:$H$5049,2,0)</f>
        <v>ENCANADOR OU BOMBEIRO HIDRÁULICO COM ENCARGOS COMPLEMENTARES</v>
      </c>
      <c r="D4001" s="189" t="s">
        <v>246</v>
      </c>
      <c r="E4001" s="189" t="str">
        <f>VLOOKUP(B4001,SERVIÇOS_SINAPI_12_14!$A$2:$H$5049,4,0)</f>
        <v>H</v>
      </c>
      <c r="F4001" s="194">
        <v>15.32</v>
      </c>
      <c r="G4001" s="194">
        <f>VLOOKUP(B4001,SERVIÇOS_SINAPI_12_14!$A$2:$H$5049,6,0)</f>
        <v>13.77</v>
      </c>
      <c r="H4001" s="208">
        <v>1.4804999999999999</v>
      </c>
      <c r="I4001" s="194">
        <v>22.67</v>
      </c>
      <c r="J4001" s="194">
        <f t="shared" si="80"/>
        <v>20.386484999999997</v>
      </c>
    </row>
    <row r="4002" spans="1:10">
      <c r="B4002" s="145">
        <v>3146</v>
      </c>
      <c r="C4002" s="183" t="str">
        <f>VLOOKUP(B4002,INSUMOS_SINAPI_12_14!$A$2:$H$5049,2,0)</f>
        <v>FITA VEDA ROSCA EM ROLOS 18MMX10M</v>
      </c>
      <c r="D4002" s="113" t="s">
        <v>235</v>
      </c>
      <c r="E4002" s="121" t="str">
        <f>VLOOKUP(B4002,INSUMOS_SINAPI_12_14!$A$2:$H$5049,4,0)</f>
        <v>UN</v>
      </c>
      <c r="F4002" s="115">
        <v>2.2000000000000002</v>
      </c>
      <c r="G4002" s="180">
        <f>VLOOKUP(B4002,INSUMOS_SINAPI_12_14!$A$2:$H$5049,6,0)</f>
        <v>2.2000000000000002</v>
      </c>
      <c r="H4002" s="113">
        <v>0.41399999999999998</v>
      </c>
      <c r="I4002" s="115">
        <v>0.91</v>
      </c>
      <c r="J4002" s="180">
        <f t="shared" si="80"/>
        <v>0.91080000000000005</v>
      </c>
    </row>
    <row r="4003" spans="1:10">
      <c r="B4003" s="145">
        <v>6027</v>
      </c>
      <c r="C4003" s="183" t="str">
        <f>VLOOKUP(B4003,INSUMOS_SINAPI_12_14!$A$2:$H$5049,2,0)</f>
        <v>REGISTRO GAVETA 4" BRUTO LATAO REF 1502-B</v>
      </c>
      <c r="D4003" s="113" t="s">
        <v>235</v>
      </c>
      <c r="E4003" s="121" t="str">
        <f>VLOOKUP(B4003,INSUMOS_SINAPI_12_14!$A$2:$H$5049,4,0)</f>
        <v>UN</v>
      </c>
      <c r="F4003" s="115">
        <v>446.37</v>
      </c>
      <c r="G4003" s="180">
        <f>VLOOKUP(B4003,INSUMOS_SINAPI_12_14!$A$2:$H$5049,6,0)</f>
        <v>446.37</v>
      </c>
      <c r="H4003" s="113">
        <v>1</v>
      </c>
      <c r="I4003" s="115">
        <v>446.37</v>
      </c>
      <c r="J4003" s="180">
        <f t="shared" si="80"/>
        <v>446.37</v>
      </c>
    </row>
    <row r="4004" spans="1:10">
      <c r="B4004" s="127"/>
      <c r="C4004" s="128"/>
      <c r="D4004" s="127"/>
      <c r="E4004" s="127"/>
      <c r="F4004" s="129"/>
      <c r="G4004" s="129"/>
      <c r="H4004" s="127"/>
      <c r="I4004" s="130"/>
    </row>
    <row r="4005" spans="1:10">
      <c r="B4005" s="127"/>
      <c r="C4005" s="128"/>
      <c r="D4005" s="127"/>
      <c r="E4005" s="127"/>
      <c r="F4005" s="129"/>
      <c r="G4005" s="129"/>
      <c r="H4005" s="127"/>
      <c r="I4005" s="130"/>
    </row>
    <row r="4006" spans="1:10" ht="26.4" hidden="1">
      <c r="A4006" s="111" t="e">
        <f>COUNTIF(#REF!,'CPU (2)'!B4006)</f>
        <v>#REF!</v>
      </c>
      <c r="B4006" s="131">
        <v>85118</v>
      </c>
      <c r="C4006" s="132" t="s">
        <v>4865</v>
      </c>
      <c r="D4006" s="131" t="s">
        <v>606</v>
      </c>
      <c r="E4006" s="131" t="s">
        <v>6</v>
      </c>
      <c r="F4006" s="133">
        <v>58.55</v>
      </c>
      <c r="G4006" s="133">
        <v>56.89</v>
      </c>
      <c r="H4006" s="131" t="s">
        <v>493</v>
      </c>
      <c r="I4006" s="134">
        <v>41974</v>
      </c>
    </row>
    <row r="4007" spans="1:10" ht="26.4" hidden="1">
      <c r="A4007" s="111" t="e">
        <f>COUNTIF(#REF!,'CPU (2)'!B4007)</f>
        <v>#REF!</v>
      </c>
      <c r="B4007" s="127" t="s">
        <v>4866</v>
      </c>
      <c r="C4007" s="128" t="s">
        <v>4867</v>
      </c>
      <c r="D4007" s="127" t="s">
        <v>606</v>
      </c>
      <c r="E4007" s="127" t="s">
        <v>6</v>
      </c>
      <c r="F4007" s="129">
        <v>180.56</v>
      </c>
      <c r="G4007" s="129">
        <v>175.5</v>
      </c>
      <c r="H4007" s="127" t="s">
        <v>493</v>
      </c>
      <c r="I4007" s="130">
        <v>41974</v>
      </c>
    </row>
    <row r="4008" spans="1:10" ht="26.4" hidden="1">
      <c r="A4008" s="111" t="e">
        <f>COUNTIF(#REF!,'CPU (2)'!B4008)</f>
        <v>#REF!</v>
      </c>
      <c r="B4008" s="131">
        <v>84160</v>
      </c>
      <c r="C4008" s="132" t="s">
        <v>4868</v>
      </c>
      <c r="D4008" s="131" t="s">
        <v>248</v>
      </c>
      <c r="E4008" s="131" t="s">
        <v>231</v>
      </c>
      <c r="F4008" s="133">
        <v>1.32</v>
      </c>
      <c r="G4008" s="133">
        <v>1.31</v>
      </c>
      <c r="H4008" s="131" t="s">
        <v>493</v>
      </c>
      <c r="I4008" s="134">
        <v>41974</v>
      </c>
    </row>
    <row r="4009" spans="1:10" ht="26.4" hidden="1">
      <c r="A4009" s="111" t="e">
        <f>COUNTIF(#REF!,'CPU (2)'!B4009)</f>
        <v>#REF!</v>
      </c>
      <c r="B4009" s="127">
        <v>84156</v>
      </c>
      <c r="C4009" s="128" t="s">
        <v>4869</v>
      </c>
      <c r="D4009" s="127" t="s">
        <v>248</v>
      </c>
      <c r="E4009" s="127" t="s">
        <v>231</v>
      </c>
      <c r="F4009" s="129">
        <v>6.7</v>
      </c>
      <c r="G4009" s="129">
        <v>6.7</v>
      </c>
      <c r="H4009" s="127" t="s">
        <v>493</v>
      </c>
      <c r="I4009" s="130">
        <v>41974</v>
      </c>
    </row>
    <row r="4010" spans="1:10" ht="26.4" hidden="1">
      <c r="A4010" s="111" t="e">
        <f>COUNTIF(#REF!,'CPU (2)'!B4010)</f>
        <v>#REF!</v>
      </c>
      <c r="B4010" s="131">
        <v>40780</v>
      </c>
      <c r="C4010" s="132" t="s">
        <v>4870</v>
      </c>
      <c r="D4010" s="131" t="s">
        <v>271</v>
      </c>
      <c r="E4010" s="131" t="s">
        <v>492</v>
      </c>
      <c r="F4010" s="133">
        <v>7.3</v>
      </c>
      <c r="G4010" s="133">
        <v>6.61</v>
      </c>
      <c r="H4010" s="131" t="s">
        <v>493</v>
      </c>
      <c r="I4010" s="134">
        <v>41974</v>
      </c>
    </row>
    <row r="4011" spans="1:10" hidden="1">
      <c r="A4011" s="111" t="e">
        <f>COUNTIF(#REF!,'CPU (2)'!B4011)</f>
        <v>#REF!</v>
      </c>
      <c r="B4011" s="127">
        <v>79472</v>
      </c>
      <c r="C4011" s="128" t="s">
        <v>4871</v>
      </c>
      <c r="D4011" s="127" t="s">
        <v>270</v>
      </c>
      <c r="E4011" s="127" t="s">
        <v>492</v>
      </c>
      <c r="F4011" s="129">
        <v>0.48</v>
      </c>
      <c r="G4011" s="129">
        <v>0.47</v>
      </c>
      <c r="H4011" s="127" t="s">
        <v>493</v>
      </c>
      <c r="I4011" s="130">
        <v>41974</v>
      </c>
    </row>
    <row r="4012" spans="1:10" hidden="1">
      <c r="A4012" s="111" t="e">
        <f>COUNTIF(#REF!,'CPU (2)'!B4012)</f>
        <v>#REF!</v>
      </c>
      <c r="B4012" s="131">
        <v>72961</v>
      </c>
      <c r="C4012" s="132" t="s">
        <v>4872</v>
      </c>
      <c r="D4012" s="131" t="s">
        <v>251</v>
      </c>
      <c r="E4012" s="131" t="s">
        <v>492</v>
      </c>
      <c r="F4012" s="133">
        <v>1.1000000000000001</v>
      </c>
      <c r="G4012" s="133">
        <v>1.07</v>
      </c>
      <c r="H4012" s="131" t="s">
        <v>493</v>
      </c>
      <c r="I4012" s="134">
        <v>41974</v>
      </c>
    </row>
    <row r="4013" spans="1:10" hidden="1">
      <c r="A4013" s="111" t="e">
        <f>COUNTIF(#REF!,'CPU (2)'!B4013)</f>
        <v>#REF!</v>
      </c>
      <c r="B4013" s="127">
        <v>5622</v>
      </c>
      <c r="C4013" s="128" t="s">
        <v>4873</v>
      </c>
      <c r="D4013" s="127" t="s">
        <v>270</v>
      </c>
      <c r="E4013" s="127" t="s">
        <v>492</v>
      </c>
      <c r="F4013" s="129">
        <v>4.01</v>
      </c>
      <c r="G4013" s="129">
        <v>3.63</v>
      </c>
      <c r="H4013" s="127" t="s">
        <v>493</v>
      </c>
      <c r="I4013" s="130">
        <v>41974</v>
      </c>
    </row>
    <row r="4014" spans="1:10" ht="26.4" hidden="1">
      <c r="A4014" s="111" t="e">
        <f>COUNTIF(#REF!,'CPU (2)'!B4014)</f>
        <v>#REF!</v>
      </c>
      <c r="B4014" s="131" t="s">
        <v>4874</v>
      </c>
      <c r="C4014" s="132" t="s">
        <v>4875</v>
      </c>
      <c r="D4014" s="131" t="s">
        <v>251</v>
      </c>
      <c r="E4014" s="131" t="s">
        <v>492</v>
      </c>
      <c r="F4014" s="133">
        <v>16.190000000000001</v>
      </c>
      <c r="G4014" s="133">
        <v>15.63</v>
      </c>
      <c r="H4014" s="131" t="s">
        <v>493</v>
      </c>
      <c r="I4014" s="134">
        <v>41974</v>
      </c>
    </row>
    <row r="4015" spans="1:10" ht="39.6" hidden="1">
      <c r="A4015" s="111" t="e">
        <f>COUNTIF(#REF!,'CPU (2)'!B4015)</f>
        <v>#REF!</v>
      </c>
      <c r="B4015" s="127">
        <v>83399</v>
      </c>
      <c r="C4015" s="128" t="s">
        <v>4876</v>
      </c>
      <c r="D4015" s="127" t="s">
        <v>273</v>
      </c>
      <c r="E4015" s="127" t="s">
        <v>6</v>
      </c>
      <c r="F4015" s="129">
        <v>38.24</v>
      </c>
      <c r="G4015" s="129">
        <v>37.299999999999997</v>
      </c>
      <c r="H4015" s="127" t="s">
        <v>493</v>
      </c>
      <c r="I4015" s="130">
        <v>41974</v>
      </c>
    </row>
    <row r="4016" spans="1:10" hidden="1">
      <c r="A4016" s="111" t="e">
        <f>COUNTIF(#REF!,'CPU (2)'!B4016)</f>
        <v>#REF!</v>
      </c>
      <c r="B4016" s="131">
        <v>85406</v>
      </c>
      <c r="C4016" s="132" t="s">
        <v>4877</v>
      </c>
      <c r="D4016" s="131" t="s">
        <v>507</v>
      </c>
      <c r="E4016" s="131" t="s">
        <v>492</v>
      </c>
      <c r="F4016" s="133">
        <v>34.18</v>
      </c>
      <c r="G4016" s="133">
        <v>31</v>
      </c>
      <c r="H4016" s="131" t="s">
        <v>493</v>
      </c>
      <c r="I4016" s="134">
        <v>41974</v>
      </c>
    </row>
    <row r="4017" spans="1:9" hidden="1">
      <c r="A4017" s="111" t="e">
        <f>COUNTIF(#REF!,'CPU (2)'!B4017)</f>
        <v>#REF!</v>
      </c>
      <c r="B4017" s="127">
        <v>85375</v>
      </c>
      <c r="C4017" s="128" t="s">
        <v>4878</v>
      </c>
      <c r="D4017" s="127" t="s">
        <v>507</v>
      </c>
      <c r="E4017" s="127" t="s">
        <v>492</v>
      </c>
      <c r="F4017" s="129">
        <v>9.57</v>
      </c>
      <c r="G4017" s="129">
        <v>8.68</v>
      </c>
      <c r="H4017" s="127" t="s">
        <v>493</v>
      </c>
      <c r="I4017" s="130">
        <v>41974</v>
      </c>
    </row>
    <row r="4018" spans="1:9" hidden="1">
      <c r="A4018" s="111" t="e">
        <f>COUNTIF(#REF!,'CPU (2)'!B4018)</f>
        <v>#REF!</v>
      </c>
      <c r="B4018" s="131">
        <v>85383</v>
      </c>
      <c r="C4018" s="132" t="s">
        <v>4879</v>
      </c>
      <c r="D4018" s="131" t="s">
        <v>507</v>
      </c>
      <c r="E4018" s="131" t="s">
        <v>207</v>
      </c>
      <c r="F4018" s="133">
        <v>2.4300000000000002</v>
      </c>
      <c r="G4018" s="133">
        <v>2.2000000000000002</v>
      </c>
      <c r="H4018" s="131" t="s">
        <v>493</v>
      </c>
      <c r="I4018" s="134">
        <v>41974</v>
      </c>
    </row>
    <row r="4019" spans="1:9" hidden="1">
      <c r="A4019" s="111" t="e">
        <f>COUNTIF(#REF!,'CPU (2)'!B4019)</f>
        <v>#REF!</v>
      </c>
      <c r="B4019" s="127">
        <v>85374</v>
      </c>
      <c r="C4019" s="128" t="s">
        <v>4880</v>
      </c>
      <c r="D4019" s="127" t="s">
        <v>507</v>
      </c>
      <c r="E4019" s="127" t="s">
        <v>6</v>
      </c>
      <c r="F4019" s="129">
        <v>8.09</v>
      </c>
      <c r="G4019" s="129">
        <v>7.34</v>
      </c>
      <c r="H4019" s="127" t="s">
        <v>493</v>
      </c>
      <c r="I4019" s="130">
        <v>41974</v>
      </c>
    </row>
    <row r="4020" spans="1:9" hidden="1">
      <c r="A4020" s="111" t="e">
        <f>COUNTIF(#REF!,'CPU (2)'!B4020)</f>
        <v>#REF!</v>
      </c>
      <c r="B4020" s="131">
        <v>85415</v>
      </c>
      <c r="C4020" s="132" t="s">
        <v>4881</v>
      </c>
      <c r="D4020" s="131" t="s">
        <v>507</v>
      </c>
      <c r="E4020" s="131" t="s">
        <v>6</v>
      </c>
      <c r="F4020" s="133">
        <v>6.95</v>
      </c>
      <c r="G4020" s="133">
        <v>6.27</v>
      </c>
      <c r="H4020" s="131" t="s">
        <v>493</v>
      </c>
      <c r="I4020" s="134">
        <v>41974</v>
      </c>
    </row>
    <row r="4021" spans="1:9" hidden="1">
      <c r="A4021" s="111" t="e">
        <f>COUNTIF(#REF!,'CPU (2)'!B4021)</f>
        <v>#REF!</v>
      </c>
      <c r="B4021" s="127">
        <v>85407</v>
      </c>
      <c r="C4021" s="128" t="s">
        <v>4882</v>
      </c>
      <c r="D4021" s="127" t="s">
        <v>507</v>
      </c>
      <c r="E4021" s="127" t="s">
        <v>207</v>
      </c>
      <c r="F4021" s="129">
        <v>7.14</v>
      </c>
      <c r="G4021" s="129">
        <v>6.46</v>
      </c>
      <c r="H4021" s="127" t="s">
        <v>493</v>
      </c>
      <c r="I4021" s="130">
        <v>41974</v>
      </c>
    </row>
    <row r="4022" spans="1:9" hidden="1">
      <c r="A4022" s="111" t="e">
        <f>COUNTIF(#REF!,'CPU (2)'!B4022)</f>
        <v>#REF!</v>
      </c>
      <c r="B4022" s="131">
        <v>85369</v>
      </c>
      <c r="C4022" s="132" t="s">
        <v>4883</v>
      </c>
      <c r="D4022" s="131" t="s">
        <v>507</v>
      </c>
      <c r="E4022" s="131" t="s">
        <v>492</v>
      </c>
      <c r="F4022" s="133">
        <v>27.34</v>
      </c>
      <c r="G4022" s="133">
        <v>24.8</v>
      </c>
      <c r="H4022" s="131" t="s">
        <v>493</v>
      </c>
      <c r="I4022" s="134">
        <v>41974</v>
      </c>
    </row>
    <row r="4023" spans="1:9" hidden="1">
      <c r="A4023" s="111" t="e">
        <f>COUNTIF(#REF!,'CPU (2)'!B4023)</f>
        <v>#REF!</v>
      </c>
      <c r="B4023" s="127">
        <v>85408</v>
      </c>
      <c r="C4023" s="128" t="s">
        <v>4884</v>
      </c>
      <c r="D4023" s="127" t="s">
        <v>507</v>
      </c>
      <c r="E4023" s="127" t="s">
        <v>492</v>
      </c>
      <c r="F4023" s="129">
        <v>24.61</v>
      </c>
      <c r="G4023" s="129">
        <v>22.32</v>
      </c>
      <c r="H4023" s="127" t="s">
        <v>493</v>
      </c>
      <c r="I4023" s="130">
        <v>41974</v>
      </c>
    </row>
    <row r="4024" spans="1:9" hidden="1">
      <c r="A4024" s="111" t="e">
        <f>COUNTIF(#REF!,'CPU (2)'!B4024)</f>
        <v>#REF!</v>
      </c>
      <c r="B4024" s="131" t="s">
        <v>4885</v>
      </c>
      <c r="C4024" s="132" t="s">
        <v>4886</v>
      </c>
      <c r="D4024" s="131" t="s">
        <v>553</v>
      </c>
      <c r="E4024" s="131" t="s">
        <v>492</v>
      </c>
      <c r="F4024" s="133">
        <v>9.67</v>
      </c>
      <c r="G4024" s="133">
        <v>9.1</v>
      </c>
      <c r="H4024" s="131" t="s">
        <v>493</v>
      </c>
      <c r="I4024" s="134">
        <v>41974</v>
      </c>
    </row>
    <row r="4025" spans="1:9" ht="12.75" hidden="1" customHeight="1">
      <c r="A4025" s="111" t="e">
        <f>COUNTIF(#REF!,'CPU (2)'!B4025)</f>
        <v>#REF!</v>
      </c>
      <c r="B4025" s="127" t="s">
        <v>4887</v>
      </c>
      <c r="C4025" s="128" t="s">
        <v>4888</v>
      </c>
      <c r="D4025" s="127" t="s">
        <v>507</v>
      </c>
      <c r="E4025" s="127" t="s">
        <v>492</v>
      </c>
      <c r="F4025" s="129">
        <v>12.24</v>
      </c>
      <c r="G4025" s="129">
        <v>11.61</v>
      </c>
      <c r="H4025" s="127" t="s">
        <v>493</v>
      </c>
      <c r="I4025" s="130">
        <v>41974</v>
      </c>
    </row>
    <row r="4026" spans="1:9" hidden="1">
      <c r="A4026" s="111" t="e">
        <f>COUNTIF(#REF!,'CPU (2)'!B4026)</f>
        <v>#REF!</v>
      </c>
      <c r="B4026" s="131">
        <v>85371</v>
      </c>
      <c r="C4026" s="132" t="s">
        <v>4889</v>
      </c>
      <c r="D4026" s="131" t="s">
        <v>507</v>
      </c>
      <c r="E4026" s="131" t="s">
        <v>492</v>
      </c>
      <c r="F4026" s="133">
        <v>2.25</v>
      </c>
      <c r="G4026" s="133">
        <v>2.0299999999999998</v>
      </c>
      <c r="H4026" s="131" t="s">
        <v>493</v>
      </c>
      <c r="I4026" s="134">
        <v>41974</v>
      </c>
    </row>
    <row r="4027" spans="1:9" hidden="1">
      <c r="A4027" s="111" t="e">
        <f>COUNTIF(#REF!,'CPU (2)'!B4027)</f>
        <v>#REF!</v>
      </c>
      <c r="B4027" s="127">
        <v>85409</v>
      </c>
      <c r="C4027" s="128" t="s">
        <v>4890</v>
      </c>
      <c r="D4027" s="127" t="s">
        <v>507</v>
      </c>
      <c r="E4027" s="127" t="s">
        <v>492</v>
      </c>
      <c r="F4027" s="129">
        <v>5.01</v>
      </c>
      <c r="G4027" s="129">
        <v>4.54</v>
      </c>
      <c r="H4027" s="127" t="s">
        <v>493</v>
      </c>
      <c r="I4027" s="130">
        <v>41974</v>
      </c>
    </row>
    <row r="4028" spans="1:9" hidden="1">
      <c r="A4028" s="111" t="e">
        <f>COUNTIF(#REF!,'CPU (2)'!B4028)</f>
        <v>#REF!</v>
      </c>
      <c r="B4028" s="131">
        <v>85382</v>
      </c>
      <c r="C4028" s="132" t="s">
        <v>4891</v>
      </c>
      <c r="D4028" s="131" t="s">
        <v>507</v>
      </c>
      <c r="E4028" s="131" t="s">
        <v>492</v>
      </c>
      <c r="F4028" s="133">
        <v>15.18</v>
      </c>
      <c r="G4028" s="133">
        <v>13.77</v>
      </c>
      <c r="H4028" s="131" t="s">
        <v>493</v>
      </c>
      <c r="I4028" s="134">
        <v>41974</v>
      </c>
    </row>
    <row r="4029" spans="1:9" hidden="1">
      <c r="A4029" s="111" t="e">
        <f>COUNTIF(#REF!,'CPU (2)'!B4029)</f>
        <v>#REF!</v>
      </c>
      <c r="B4029" s="127">
        <v>85410</v>
      </c>
      <c r="C4029" s="128" t="s">
        <v>4892</v>
      </c>
      <c r="D4029" s="127" t="s">
        <v>507</v>
      </c>
      <c r="E4029" s="127" t="s">
        <v>6</v>
      </c>
      <c r="F4029" s="129">
        <v>11.12</v>
      </c>
      <c r="G4029" s="129">
        <v>10.029999999999999</v>
      </c>
      <c r="H4029" s="127" t="s">
        <v>493</v>
      </c>
      <c r="I4029" s="130">
        <v>41974</v>
      </c>
    </row>
    <row r="4030" spans="1:9" hidden="1">
      <c r="A4030" s="111" t="e">
        <f>COUNTIF(#REF!,'CPU (2)'!B4030)</f>
        <v>#REF!</v>
      </c>
      <c r="B4030" s="131">
        <v>85411</v>
      </c>
      <c r="C4030" s="132" t="s">
        <v>4893</v>
      </c>
      <c r="D4030" s="131" t="s">
        <v>507</v>
      </c>
      <c r="E4030" s="131" t="s">
        <v>207</v>
      </c>
      <c r="F4030" s="133">
        <v>2.57</v>
      </c>
      <c r="G4030" s="133">
        <v>2.3199999999999998</v>
      </c>
      <c r="H4030" s="131" t="s">
        <v>493</v>
      </c>
      <c r="I4030" s="134">
        <v>41974</v>
      </c>
    </row>
    <row r="4031" spans="1:9" hidden="1">
      <c r="A4031" s="111" t="e">
        <f>COUNTIF(#REF!,'CPU (2)'!B4031)</f>
        <v>#REF!</v>
      </c>
      <c r="B4031" s="127">
        <v>85412</v>
      </c>
      <c r="C4031" s="128" t="s">
        <v>4894</v>
      </c>
      <c r="D4031" s="127" t="s">
        <v>507</v>
      </c>
      <c r="E4031" s="127" t="s">
        <v>207</v>
      </c>
      <c r="F4031" s="129">
        <v>3.69</v>
      </c>
      <c r="G4031" s="129">
        <v>3.34</v>
      </c>
      <c r="H4031" s="127" t="s">
        <v>493</v>
      </c>
      <c r="I4031" s="130">
        <v>41974</v>
      </c>
    </row>
    <row r="4032" spans="1:9" hidden="1">
      <c r="A4032" s="111" t="e">
        <f>COUNTIF(#REF!,'CPU (2)'!B4032)</f>
        <v>#REF!</v>
      </c>
      <c r="B4032" s="131">
        <v>85413</v>
      </c>
      <c r="C4032" s="132" t="s">
        <v>4895</v>
      </c>
      <c r="D4032" s="131" t="s">
        <v>507</v>
      </c>
      <c r="E4032" s="131" t="s">
        <v>207</v>
      </c>
      <c r="F4032" s="133">
        <v>1.98</v>
      </c>
      <c r="G4032" s="133">
        <v>1.79</v>
      </c>
      <c r="H4032" s="131" t="s">
        <v>493</v>
      </c>
      <c r="I4032" s="134">
        <v>41974</v>
      </c>
    </row>
    <row r="4033" spans="1:9" hidden="1">
      <c r="A4033" s="111" t="e">
        <f>COUNTIF(#REF!,'CPU (2)'!B4033)</f>
        <v>#REF!</v>
      </c>
      <c r="B4033" s="127">
        <v>85414</v>
      </c>
      <c r="C4033" s="128" t="s">
        <v>4896</v>
      </c>
      <c r="D4033" s="127" t="s">
        <v>507</v>
      </c>
      <c r="E4033" s="127" t="s">
        <v>207</v>
      </c>
      <c r="F4033" s="129">
        <v>5.18</v>
      </c>
      <c r="G4033" s="129">
        <v>4.6900000000000004</v>
      </c>
      <c r="H4033" s="127" t="s">
        <v>493</v>
      </c>
      <c r="I4033" s="130">
        <v>41974</v>
      </c>
    </row>
    <row r="4034" spans="1:9" hidden="1">
      <c r="A4034" s="111" t="e">
        <f>COUNTIF(#REF!,'CPU (2)'!B4034)</f>
        <v>#REF!</v>
      </c>
      <c r="B4034" s="131">
        <v>85416</v>
      </c>
      <c r="C4034" s="132" t="s">
        <v>4897</v>
      </c>
      <c r="D4034" s="131" t="s">
        <v>507</v>
      </c>
      <c r="E4034" s="131" t="s">
        <v>6</v>
      </c>
      <c r="F4034" s="133">
        <v>9.73</v>
      </c>
      <c r="G4034" s="133">
        <v>8.77</v>
      </c>
      <c r="H4034" s="131" t="s">
        <v>493</v>
      </c>
      <c r="I4034" s="134">
        <v>41974</v>
      </c>
    </row>
    <row r="4035" spans="1:9" hidden="1">
      <c r="A4035" s="111" t="e">
        <f>COUNTIF(#REF!,'CPU (2)'!B4035)</f>
        <v>#REF!</v>
      </c>
      <c r="B4035" s="127">
        <v>85421</v>
      </c>
      <c r="C4035" s="128" t="s">
        <v>4898</v>
      </c>
      <c r="D4035" s="127" t="s">
        <v>507</v>
      </c>
      <c r="E4035" s="127" t="s">
        <v>492</v>
      </c>
      <c r="F4035" s="129">
        <v>9.3000000000000007</v>
      </c>
      <c r="G4035" s="129">
        <v>8.41</v>
      </c>
      <c r="H4035" s="127" t="s">
        <v>493</v>
      </c>
      <c r="I4035" s="130">
        <v>41974</v>
      </c>
    </row>
    <row r="4036" spans="1:9" hidden="1">
      <c r="A4036" s="111" t="e">
        <f>COUNTIF(#REF!,'CPU (2)'!B4036)</f>
        <v>#REF!</v>
      </c>
      <c r="B4036" s="131">
        <v>85387</v>
      </c>
      <c r="C4036" s="132" t="s">
        <v>4899</v>
      </c>
      <c r="D4036" s="131" t="s">
        <v>507</v>
      </c>
      <c r="E4036" s="131" t="s">
        <v>519</v>
      </c>
      <c r="F4036" s="133">
        <v>43.7</v>
      </c>
      <c r="G4036" s="133">
        <v>39.68</v>
      </c>
      <c r="H4036" s="131" t="s">
        <v>493</v>
      </c>
      <c r="I4036" s="134">
        <v>41974</v>
      </c>
    </row>
    <row r="4037" spans="1:9" hidden="1">
      <c r="A4037" s="111" t="e">
        <f>COUNTIF(#REF!,'CPU (2)'!B4037)</f>
        <v>#REF!</v>
      </c>
      <c r="B4037" s="127">
        <v>85384</v>
      </c>
      <c r="C4037" s="128" t="s">
        <v>4900</v>
      </c>
      <c r="D4037" s="127" t="s">
        <v>507</v>
      </c>
      <c r="E4037" s="127" t="s">
        <v>492</v>
      </c>
      <c r="F4037" s="129">
        <v>6.68</v>
      </c>
      <c r="G4037" s="129">
        <v>6.06</v>
      </c>
      <c r="H4037" s="127" t="s">
        <v>493</v>
      </c>
      <c r="I4037" s="130">
        <v>41974</v>
      </c>
    </row>
    <row r="4038" spans="1:9" hidden="1">
      <c r="A4038" s="111" t="e">
        <f>COUNTIF(#REF!,'CPU (2)'!B4038)</f>
        <v>#REF!</v>
      </c>
      <c r="B4038" s="131">
        <v>85386</v>
      </c>
      <c r="C4038" s="132" t="s">
        <v>4901</v>
      </c>
      <c r="D4038" s="131" t="s">
        <v>507</v>
      </c>
      <c r="E4038" s="131" t="s">
        <v>492</v>
      </c>
      <c r="F4038" s="133">
        <v>14.57</v>
      </c>
      <c r="G4038" s="133">
        <v>13.22</v>
      </c>
      <c r="H4038" s="131" t="s">
        <v>493</v>
      </c>
      <c r="I4038" s="134">
        <v>41974</v>
      </c>
    </row>
    <row r="4039" spans="1:9" hidden="1">
      <c r="A4039" s="111" t="e">
        <f>COUNTIF(#REF!,'CPU (2)'!B4039)</f>
        <v>#REF!</v>
      </c>
      <c r="B4039" s="127">
        <v>85389</v>
      </c>
      <c r="C4039" s="128" t="s">
        <v>4902</v>
      </c>
      <c r="D4039" s="127" t="s">
        <v>507</v>
      </c>
      <c r="E4039" s="127" t="s">
        <v>207</v>
      </c>
      <c r="F4039" s="129">
        <v>59.04</v>
      </c>
      <c r="G4039" s="129">
        <v>53.32</v>
      </c>
      <c r="H4039" s="127" t="s">
        <v>493</v>
      </c>
      <c r="I4039" s="130">
        <v>41974</v>
      </c>
    </row>
    <row r="4040" spans="1:9" hidden="1">
      <c r="A4040" s="111" t="e">
        <f>COUNTIF(#REF!,'CPU (2)'!B4040)</f>
        <v>#REF!</v>
      </c>
      <c r="B4040" s="131">
        <v>85390</v>
      </c>
      <c r="C4040" s="132" t="s">
        <v>4903</v>
      </c>
      <c r="D4040" s="131" t="s">
        <v>507</v>
      </c>
      <c r="E4040" s="131" t="s">
        <v>207</v>
      </c>
      <c r="F4040" s="133">
        <v>29.38</v>
      </c>
      <c r="G4040" s="133">
        <v>26.53</v>
      </c>
      <c r="H4040" s="131" t="s">
        <v>493</v>
      </c>
      <c r="I4040" s="134">
        <v>41974</v>
      </c>
    </row>
    <row r="4041" spans="1:9" ht="12.75" hidden="1" customHeight="1">
      <c r="A4041" s="111" t="e">
        <f>COUNTIF(#REF!,'CPU (2)'!B4041)</f>
        <v>#REF!</v>
      </c>
      <c r="B4041" s="127">
        <v>85392</v>
      </c>
      <c r="C4041" s="128" t="s">
        <v>4904</v>
      </c>
      <c r="D4041" s="127" t="s">
        <v>507</v>
      </c>
      <c r="E4041" s="127" t="s">
        <v>207</v>
      </c>
      <c r="F4041" s="129">
        <v>144.16999999999999</v>
      </c>
      <c r="G4041" s="129">
        <v>130.19999999999999</v>
      </c>
      <c r="H4041" s="127" t="s">
        <v>493</v>
      </c>
      <c r="I4041" s="130">
        <v>41974</v>
      </c>
    </row>
    <row r="4042" spans="1:9" hidden="1">
      <c r="A4042" s="111" t="e">
        <f>COUNTIF(#REF!,'CPU (2)'!B4042)</f>
        <v>#REF!</v>
      </c>
      <c r="B4042" s="131">
        <v>72125</v>
      </c>
      <c r="C4042" s="132" t="s">
        <v>4905</v>
      </c>
      <c r="D4042" s="131" t="s">
        <v>553</v>
      </c>
      <c r="E4042" s="131" t="s">
        <v>492</v>
      </c>
      <c r="F4042" s="133">
        <v>6.35</v>
      </c>
      <c r="G4042" s="133">
        <v>5.79</v>
      </c>
      <c r="H4042" s="131" t="s">
        <v>493</v>
      </c>
      <c r="I4042" s="134">
        <v>41974</v>
      </c>
    </row>
    <row r="4043" spans="1:9" hidden="1">
      <c r="A4043" s="111" t="e">
        <f>COUNTIF(#REF!,'CPU (2)'!B4043)</f>
        <v>#REF!</v>
      </c>
      <c r="B4043" s="127">
        <v>84658</v>
      </c>
      <c r="C4043" s="128" t="s">
        <v>4906</v>
      </c>
      <c r="D4043" s="127" t="s">
        <v>553</v>
      </c>
      <c r="E4043" s="127" t="s">
        <v>492</v>
      </c>
      <c r="F4043" s="129">
        <v>3.92</v>
      </c>
      <c r="G4043" s="129">
        <v>3.58</v>
      </c>
      <c r="H4043" s="127" t="s">
        <v>493</v>
      </c>
      <c r="I4043" s="130">
        <v>41974</v>
      </c>
    </row>
    <row r="4044" spans="1:9" ht="26.4" hidden="1">
      <c r="A4044" s="111" t="e">
        <f>COUNTIF(#REF!,'CPU (2)'!B4044)</f>
        <v>#REF!</v>
      </c>
      <c r="B4044" s="131">
        <v>83730</v>
      </c>
      <c r="C4044" s="132" t="s">
        <v>4907</v>
      </c>
      <c r="D4044" s="131" t="s">
        <v>715</v>
      </c>
      <c r="E4044" s="131" t="s">
        <v>492</v>
      </c>
      <c r="F4044" s="133">
        <v>150.11000000000001</v>
      </c>
      <c r="G4044" s="133">
        <v>147.81</v>
      </c>
      <c r="H4044" s="131" t="s">
        <v>493</v>
      </c>
      <c r="I4044" s="134">
        <v>41974</v>
      </c>
    </row>
    <row r="4045" spans="1:9" ht="26.4" hidden="1">
      <c r="A4045" s="111" t="e">
        <f>COUNTIF(#REF!,'CPU (2)'!B4045)</f>
        <v>#REF!</v>
      </c>
      <c r="B4045" s="127">
        <v>83736</v>
      </c>
      <c r="C4045" s="128" t="s">
        <v>4908</v>
      </c>
      <c r="D4045" s="127" t="s">
        <v>715</v>
      </c>
      <c r="E4045" s="127" t="s">
        <v>492</v>
      </c>
      <c r="F4045" s="129">
        <v>137.94</v>
      </c>
      <c r="G4045" s="129">
        <v>135.09</v>
      </c>
      <c r="H4045" s="127" t="s">
        <v>493</v>
      </c>
      <c r="I4045" s="130">
        <v>41974</v>
      </c>
    </row>
    <row r="4046" spans="1:9" ht="26.4" hidden="1">
      <c r="A4046" s="111" t="e">
        <f>COUNTIF(#REF!,'CPU (2)'!B4046)</f>
        <v>#REF!</v>
      </c>
      <c r="B4046" s="131">
        <v>84184</v>
      </c>
      <c r="C4046" s="132" t="s">
        <v>4909</v>
      </c>
      <c r="D4046" s="131" t="s">
        <v>502</v>
      </c>
      <c r="E4046" s="131" t="s">
        <v>492</v>
      </c>
      <c r="F4046" s="133">
        <v>14.21</v>
      </c>
      <c r="G4046" s="133">
        <v>13.59</v>
      </c>
      <c r="H4046" s="131" t="s">
        <v>493</v>
      </c>
      <c r="I4046" s="134">
        <v>41974</v>
      </c>
    </row>
    <row r="4047" spans="1:9" ht="26.4" hidden="1">
      <c r="A4047" s="111" t="e">
        <f>COUNTIF(#REF!,'CPU (2)'!B4047)</f>
        <v>#REF!</v>
      </c>
      <c r="B4047" s="127" t="s">
        <v>4910</v>
      </c>
      <c r="C4047" s="128" t="s">
        <v>4911</v>
      </c>
      <c r="D4047" s="127" t="s">
        <v>507</v>
      </c>
      <c r="E4047" s="127" t="s">
        <v>492</v>
      </c>
      <c r="F4047" s="129">
        <v>39.64</v>
      </c>
      <c r="G4047" s="129">
        <v>35.85</v>
      </c>
      <c r="H4047" s="127" t="s">
        <v>493</v>
      </c>
      <c r="I4047" s="130">
        <v>41974</v>
      </c>
    </row>
    <row r="4048" spans="1:9" hidden="1">
      <c r="A4048" s="111" t="e">
        <f>COUNTIF(#REF!,'CPU (2)'!B4048)</f>
        <v>#REF!</v>
      </c>
      <c r="B4048" s="131">
        <v>72220</v>
      </c>
      <c r="C4048" s="132" t="s">
        <v>4912</v>
      </c>
      <c r="D4048" s="131" t="s">
        <v>507</v>
      </c>
      <c r="E4048" s="131" t="s">
        <v>492</v>
      </c>
      <c r="F4048" s="133">
        <v>12.14</v>
      </c>
      <c r="G4048" s="133">
        <v>11.02</v>
      </c>
      <c r="H4048" s="131" t="s">
        <v>493</v>
      </c>
      <c r="I4048" s="134">
        <v>41974</v>
      </c>
    </row>
    <row r="4049" spans="1:9" hidden="1">
      <c r="A4049" s="111" t="e">
        <f>COUNTIF(#REF!,'CPU (2)'!B4049)</f>
        <v>#REF!</v>
      </c>
      <c r="B4049" s="127">
        <v>85332</v>
      </c>
      <c r="C4049" s="128" t="s">
        <v>4913</v>
      </c>
      <c r="D4049" s="127" t="s">
        <v>507</v>
      </c>
      <c r="E4049" s="127" t="s">
        <v>6</v>
      </c>
      <c r="F4049" s="129">
        <v>3.83</v>
      </c>
      <c r="G4049" s="129">
        <v>3.44</v>
      </c>
      <c r="H4049" s="127" t="s">
        <v>493</v>
      </c>
      <c r="I4049" s="130">
        <v>41974</v>
      </c>
    </row>
    <row r="4050" spans="1:9" hidden="1">
      <c r="A4050" s="111" t="e">
        <f>COUNTIF(#REF!,'CPU (2)'!B4050)</f>
        <v>#REF!</v>
      </c>
      <c r="B4050" s="131">
        <v>85333</v>
      </c>
      <c r="C4050" s="132" t="s">
        <v>4914</v>
      </c>
      <c r="D4050" s="131" t="s">
        <v>507</v>
      </c>
      <c r="E4050" s="131" t="s">
        <v>6</v>
      </c>
      <c r="F4050" s="133">
        <v>13.73</v>
      </c>
      <c r="G4050" s="133">
        <v>12.4</v>
      </c>
      <c r="H4050" s="131" t="s">
        <v>493</v>
      </c>
      <c r="I4050" s="134">
        <v>41974</v>
      </c>
    </row>
    <row r="4051" spans="1:9" hidden="1">
      <c r="A4051" s="111" t="e">
        <f>COUNTIF(#REF!,'CPU (2)'!B4051)</f>
        <v>#REF!</v>
      </c>
      <c r="B4051" s="127">
        <v>72240</v>
      </c>
      <c r="C4051" s="128" t="s">
        <v>4915</v>
      </c>
      <c r="D4051" s="127" t="s">
        <v>507</v>
      </c>
      <c r="E4051" s="127" t="s">
        <v>492</v>
      </c>
      <c r="F4051" s="129">
        <v>19.72</v>
      </c>
      <c r="G4051" s="129">
        <v>17.829999999999998</v>
      </c>
      <c r="H4051" s="127" t="s">
        <v>493</v>
      </c>
      <c r="I4051" s="130">
        <v>41974</v>
      </c>
    </row>
    <row r="4052" spans="1:9" hidden="1">
      <c r="A4052" s="111" t="e">
        <f>COUNTIF(#REF!,'CPU (2)'!B4052)</f>
        <v>#REF!</v>
      </c>
      <c r="B4052" s="131">
        <v>72241</v>
      </c>
      <c r="C4052" s="132" t="s">
        <v>4916</v>
      </c>
      <c r="D4052" s="131" t="s">
        <v>507</v>
      </c>
      <c r="E4052" s="131" t="s">
        <v>492</v>
      </c>
      <c r="F4052" s="133">
        <v>23.66</v>
      </c>
      <c r="G4052" s="133">
        <v>21.4</v>
      </c>
      <c r="H4052" s="131" t="s">
        <v>493</v>
      </c>
      <c r="I4052" s="134">
        <v>41974</v>
      </c>
    </row>
    <row r="4053" spans="1:9" hidden="1">
      <c r="A4053" s="111" t="e">
        <f>COUNTIF(#REF!,'CPU (2)'!B4053)</f>
        <v>#REF!</v>
      </c>
      <c r="B4053" s="127">
        <v>85397</v>
      </c>
      <c r="C4053" s="128" t="s">
        <v>4917</v>
      </c>
      <c r="D4053" s="127" t="s">
        <v>507</v>
      </c>
      <c r="E4053" s="127" t="s">
        <v>492</v>
      </c>
      <c r="F4053" s="129">
        <v>16.41</v>
      </c>
      <c r="G4053" s="129">
        <v>14.88</v>
      </c>
      <c r="H4053" s="127" t="s">
        <v>493</v>
      </c>
      <c r="I4053" s="130">
        <v>41974</v>
      </c>
    </row>
    <row r="4054" spans="1:9" ht="12.75" hidden="1" customHeight="1">
      <c r="A4054" s="111" t="e">
        <f>COUNTIF(#REF!,'CPU (2)'!B4054)</f>
        <v>#REF!</v>
      </c>
      <c r="B4054" s="131">
        <v>72143</v>
      </c>
      <c r="C4054" s="132" t="s">
        <v>4918</v>
      </c>
      <c r="D4054" s="131" t="s">
        <v>604</v>
      </c>
      <c r="E4054" s="131" t="s">
        <v>6</v>
      </c>
      <c r="F4054" s="133">
        <v>36.58</v>
      </c>
      <c r="G4054" s="133">
        <v>32.89</v>
      </c>
      <c r="H4054" s="131" t="s">
        <v>493</v>
      </c>
      <c r="I4054" s="134">
        <v>41974</v>
      </c>
    </row>
    <row r="4055" spans="1:9" ht="12.75" hidden="1" customHeight="1">
      <c r="A4055" s="111" t="e">
        <f>COUNTIF(#REF!,'CPU (2)'!B4055)</f>
        <v>#REF!</v>
      </c>
      <c r="B4055" s="127">
        <v>72148</v>
      </c>
      <c r="C4055" s="128" t="s">
        <v>4919</v>
      </c>
      <c r="D4055" s="127" t="s">
        <v>604</v>
      </c>
      <c r="E4055" s="127" t="s">
        <v>6</v>
      </c>
      <c r="F4055" s="129">
        <v>32.950000000000003</v>
      </c>
      <c r="G4055" s="129">
        <v>29.76</v>
      </c>
      <c r="H4055" s="127" t="s">
        <v>493</v>
      </c>
      <c r="I4055" s="130">
        <v>41974</v>
      </c>
    </row>
    <row r="4056" spans="1:9" ht="12.75" hidden="1" customHeight="1">
      <c r="A4056" s="111" t="e">
        <f>COUNTIF(#REF!,'CPU (2)'!B4056)</f>
        <v>#REF!</v>
      </c>
      <c r="B4056" s="131">
        <v>85381</v>
      </c>
      <c r="C4056" s="132" t="s">
        <v>4920</v>
      </c>
      <c r="D4056" s="131" t="s">
        <v>507</v>
      </c>
      <c r="E4056" s="131" t="s">
        <v>492</v>
      </c>
      <c r="F4056" s="133">
        <v>47.52</v>
      </c>
      <c r="G4056" s="133">
        <v>42.98</v>
      </c>
      <c r="H4056" s="131" t="s">
        <v>493</v>
      </c>
      <c r="I4056" s="134">
        <v>41974</v>
      </c>
    </row>
    <row r="4057" spans="1:9" hidden="1">
      <c r="A4057" s="111" t="e">
        <f>COUNTIF(#REF!,'CPU (2)'!B4057)</f>
        <v>#REF!</v>
      </c>
      <c r="B4057" s="127">
        <v>72232</v>
      </c>
      <c r="C4057" s="128" t="s">
        <v>4921</v>
      </c>
      <c r="D4057" s="127" t="s">
        <v>507</v>
      </c>
      <c r="E4057" s="127" t="s">
        <v>207</v>
      </c>
      <c r="F4057" s="129">
        <v>3.64</v>
      </c>
      <c r="G4057" s="129">
        <v>3.3</v>
      </c>
      <c r="H4057" s="127" t="s">
        <v>493</v>
      </c>
      <c r="I4057" s="130">
        <v>41974</v>
      </c>
    </row>
    <row r="4058" spans="1:9" hidden="1">
      <c r="A4058" s="111" t="e">
        <f>COUNTIF(#REF!,'CPU (2)'!B4058)</f>
        <v>#REF!</v>
      </c>
      <c r="B4058" s="131">
        <v>72233</v>
      </c>
      <c r="C4058" s="132" t="s">
        <v>4922</v>
      </c>
      <c r="D4058" s="131" t="s">
        <v>507</v>
      </c>
      <c r="E4058" s="131" t="s">
        <v>207</v>
      </c>
      <c r="F4058" s="133">
        <v>2.4300000000000002</v>
      </c>
      <c r="G4058" s="133">
        <v>2.2000000000000002</v>
      </c>
      <c r="H4058" s="131" t="s">
        <v>493</v>
      </c>
      <c r="I4058" s="134">
        <v>41974</v>
      </c>
    </row>
    <row r="4059" spans="1:9" hidden="1">
      <c r="A4059" s="111" t="e">
        <f>COUNTIF(#REF!,'CPU (2)'!B4059)</f>
        <v>#REF!</v>
      </c>
      <c r="B4059" s="127">
        <v>72178</v>
      </c>
      <c r="C4059" s="128" t="s">
        <v>4923</v>
      </c>
      <c r="D4059" s="127" t="s">
        <v>708</v>
      </c>
      <c r="E4059" s="127" t="s">
        <v>492</v>
      </c>
      <c r="F4059" s="129">
        <v>18.190000000000001</v>
      </c>
      <c r="G4059" s="129">
        <v>16.350000000000001</v>
      </c>
      <c r="H4059" s="127" t="s">
        <v>493</v>
      </c>
      <c r="I4059" s="130">
        <v>41974</v>
      </c>
    </row>
    <row r="4060" spans="1:9" hidden="1">
      <c r="A4060" s="111" t="e">
        <f>COUNTIF(#REF!,'CPU (2)'!B4060)</f>
        <v>#REF!</v>
      </c>
      <c r="B4060" s="131">
        <v>72237</v>
      </c>
      <c r="C4060" s="132" t="s">
        <v>4924</v>
      </c>
      <c r="D4060" s="131" t="s">
        <v>507</v>
      </c>
      <c r="E4060" s="131" t="s">
        <v>492</v>
      </c>
      <c r="F4060" s="133">
        <v>10.92</v>
      </c>
      <c r="G4060" s="133">
        <v>9.86</v>
      </c>
      <c r="H4060" s="131" t="s">
        <v>493</v>
      </c>
      <c r="I4060" s="134">
        <v>41974</v>
      </c>
    </row>
    <row r="4061" spans="1:9" hidden="1">
      <c r="A4061" s="111" t="e">
        <f>COUNTIF(#REF!,'CPU (2)'!B4061)</f>
        <v>#REF!</v>
      </c>
      <c r="B4061" s="127">
        <v>85334</v>
      </c>
      <c r="C4061" s="128" t="s">
        <v>4925</v>
      </c>
      <c r="D4061" s="127" t="s">
        <v>507</v>
      </c>
      <c r="E4061" s="127" t="s">
        <v>492</v>
      </c>
      <c r="F4061" s="129">
        <v>12.14</v>
      </c>
      <c r="G4061" s="129">
        <v>11.02</v>
      </c>
      <c r="H4061" s="127" t="s">
        <v>493</v>
      </c>
      <c r="I4061" s="130">
        <v>41974</v>
      </c>
    </row>
    <row r="4062" spans="1:9" ht="26.4" hidden="1">
      <c r="A4062" s="111" t="e">
        <f>COUNTIF(#REF!,'CPU (2)'!B4062)</f>
        <v>#REF!</v>
      </c>
      <c r="B4062" s="131">
        <v>72228</v>
      </c>
      <c r="C4062" s="132" t="s">
        <v>4926</v>
      </c>
      <c r="D4062" s="131" t="s">
        <v>507</v>
      </c>
      <c r="E4062" s="131" t="s">
        <v>492</v>
      </c>
      <c r="F4062" s="133">
        <v>13.65</v>
      </c>
      <c r="G4062" s="133">
        <v>12.32</v>
      </c>
      <c r="H4062" s="131" t="s">
        <v>493</v>
      </c>
      <c r="I4062" s="134">
        <v>41974</v>
      </c>
    </row>
    <row r="4063" spans="1:9" ht="14.25" hidden="1" customHeight="1">
      <c r="A4063" s="111" t="e">
        <f>COUNTIF(#REF!,'CPU (2)'!B4063)</f>
        <v>#REF!</v>
      </c>
      <c r="B4063" s="127">
        <v>72229</v>
      </c>
      <c r="C4063" s="128" t="s">
        <v>4927</v>
      </c>
      <c r="D4063" s="127" t="s">
        <v>507</v>
      </c>
      <c r="E4063" s="127" t="s">
        <v>492</v>
      </c>
      <c r="F4063" s="129">
        <v>10.92</v>
      </c>
      <c r="G4063" s="129">
        <v>9.86</v>
      </c>
      <c r="H4063" s="127" t="s">
        <v>493</v>
      </c>
      <c r="I4063" s="130">
        <v>41974</v>
      </c>
    </row>
    <row r="4064" spans="1:9" ht="26.4" hidden="1">
      <c r="A4064" s="111" t="e">
        <f>COUNTIF(#REF!,'CPU (2)'!B4064)</f>
        <v>#REF!</v>
      </c>
      <c r="B4064" s="131">
        <v>72226</v>
      </c>
      <c r="C4064" s="132" t="s">
        <v>4928</v>
      </c>
      <c r="D4064" s="131" t="s">
        <v>507</v>
      </c>
      <c r="E4064" s="131" t="s">
        <v>492</v>
      </c>
      <c r="F4064" s="133">
        <v>8.19</v>
      </c>
      <c r="G4064" s="133">
        <v>7.39</v>
      </c>
      <c r="H4064" s="131" t="s">
        <v>493</v>
      </c>
      <c r="I4064" s="134">
        <v>41974</v>
      </c>
    </row>
    <row r="4065" spans="1:9" ht="14.25" hidden="1" customHeight="1">
      <c r="A4065" s="111" t="e">
        <f>COUNTIF(#REF!,'CPU (2)'!B4065)</f>
        <v>#REF!</v>
      </c>
      <c r="B4065" s="127">
        <v>72227</v>
      </c>
      <c r="C4065" s="128" t="s">
        <v>4929</v>
      </c>
      <c r="D4065" s="127" t="s">
        <v>507</v>
      </c>
      <c r="E4065" s="127" t="s">
        <v>492</v>
      </c>
      <c r="F4065" s="129">
        <v>5.46</v>
      </c>
      <c r="G4065" s="129">
        <v>4.93</v>
      </c>
      <c r="H4065" s="127" t="s">
        <v>493</v>
      </c>
      <c r="I4065" s="130">
        <v>41974</v>
      </c>
    </row>
    <row r="4066" spans="1:9" ht="14.25" hidden="1" customHeight="1">
      <c r="A4066" s="111" t="e">
        <f>COUNTIF(#REF!,'CPU (2)'!B4066)</f>
        <v>#REF!</v>
      </c>
      <c r="B4066" s="131">
        <v>72142</v>
      </c>
      <c r="C4066" s="132" t="s">
        <v>4930</v>
      </c>
      <c r="D4066" s="131" t="s">
        <v>604</v>
      </c>
      <c r="E4066" s="131" t="s">
        <v>6</v>
      </c>
      <c r="F4066" s="133">
        <v>7.58</v>
      </c>
      <c r="G4066" s="133">
        <v>6.81</v>
      </c>
      <c r="H4066" s="131" t="s">
        <v>493</v>
      </c>
      <c r="I4066" s="134">
        <v>41974</v>
      </c>
    </row>
    <row r="4067" spans="1:9" hidden="1">
      <c r="A4067" s="111" t="e">
        <f>COUNTIF(#REF!,'CPU (2)'!B4067)</f>
        <v>#REF!</v>
      </c>
      <c r="B4067" s="127">
        <v>72236</v>
      </c>
      <c r="C4067" s="128" t="s">
        <v>4931</v>
      </c>
      <c r="D4067" s="127" t="s">
        <v>507</v>
      </c>
      <c r="E4067" s="127" t="s">
        <v>492</v>
      </c>
      <c r="F4067" s="129">
        <v>9.1</v>
      </c>
      <c r="G4067" s="129">
        <v>8.23</v>
      </c>
      <c r="H4067" s="127" t="s">
        <v>493</v>
      </c>
      <c r="I4067" s="130">
        <v>41974</v>
      </c>
    </row>
    <row r="4068" spans="1:9" hidden="1">
      <c r="A4068" s="111" t="e">
        <f>COUNTIF(#REF!,'CPU (2)'!B4068)</f>
        <v>#REF!</v>
      </c>
      <c r="B4068" s="131">
        <v>72238</v>
      </c>
      <c r="C4068" s="132" t="s">
        <v>4932</v>
      </c>
      <c r="D4068" s="131" t="s">
        <v>507</v>
      </c>
      <c r="E4068" s="131" t="s">
        <v>492</v>
      </c>
      <c r="F4068" s="133">
        <v>5.46</v>
      </c>
      <c r="G4068" s="133">
        <v>4.93</v>
      </c>
      <c r="H4068" s="131" t="s">
        <v>493</v>
      </c>
      <c r="I4068" s="134">
        <v>41974</v>
      </c>
    </row>
    <row r="4069" spans="1:9" hidden="1">
      <c r="A4069" s="111" t="e">
        <f>COUNTIF(#REF!,'CPU (2)'!B4069)</f>
        <v>#REF!</v>
      </c>
      <c r="B4069" s="127">
        <v>85184</v>
      </c>
      <c r="C4069" s="128" t="s">
        <v>4933</v>
      </c>
      <c r="D4069" s="127" t="s">
        <v>276</v>
      </c>
      <c r="E4069" s="127" t="s">
        <v>492</v>
      </c>
      <c r="F4069" s="129">
        <v>3.04</v>
      </c>
      <c r="G4069" s="129">
        <v>2.75</v>
      </c>
      <c r="H4069" s="127" t="s">
        <v>493</v>
      </c>
      <c r="I4069" s="130">
        <v>41974</v>
      </c>
    </row>
    <row r="4070" spans="1:9" hidden="1">
      <c r="A4070" s="111" t="e">
        <f>COUNTIF(#REF!,'CPU (2)'!B4070)</f>
        <v>#REF!</v>
      </c>
      <c r="B4070" s="131">
        <v>85335</v>
      </c>
      <c r="C4070" s="132" t="s">
        <v>4934</v>
      </c>
      <c r="D4070" s="131" t="s">
        <v>507</v>
      </c>
      <c r="E4070" s="131" t="s">
        <v>207</v>
      </c>
      <c r="F4070" s="133">
        <v>5.77</v>
      </c>
      <c r="G4070" s="133">
        <v>5.2</v>
      </c>
      <c r="H4070" s="131" t="s">
        <v>493</v>
      </c>
      <c r="I4070" s="134">
        <v>41974</v>
      </c>
    </row>
    <row r="4071" spans="1:9" hidden="1">
      <c r="A4071" s="111" t="e">
        <f>COUNTIF(#REF!,'CPU (2)'!B4071)</f>
        <v>#REF!</v>
      </c>
      <c r="B4071" s="127">
        <v>72221</v>
      </c>
      <c r="C4071" s="128" t="s">
        <v>4935</v>
      </c>
      <c r="D4071" s="127" t="s">
        <v>507</v>
      </c>
      <c r="E4071" s="127" t="s">
        <v>492</v>
      </c>
      <c r="F4071" s="129">
        <v>12.14</v>
      </c>
      <c r="G4071" s="129">
        <v>11.02</v>
      </c>
      <c r="H4071" s="127" t="s">
        <v>493</v>
      </c>
      <c r="I4071" s="130">
        <v>41974</v>
      </c>
    </row>
    <row r="4072" spans="1:9" hidden="1">
      <c r="A4072" s="111" t="e">
        <f>COUNTIF(#REF!,'CPU (2)'!B4072)</f>
        <v>#REF!</v>
      </c>
      <c r="B4072" s="131">
        <v>72242</v>
      </c>
      <c r="C4072" s="132" t="s">
        <v>4936</v>
      </c>
      <c r="D4072" s="131" t="s">
        <v>507</v>
      </c>
      <c r="E4072" s="131" t="s">
        <v>492</v>
      </c>
      <c r="F4072" s="133">
        <v>4.09</v>
      </c>
      <c r="G4072" s="133">
        <v>3.68</v>
      </c>
      <c r="H4072" s="131" t="s">
        <v>493</v>
      </c>
      <c r="I4072" s="134">
        <v>41974</v>
      </c>
    </row>
    <row r="4073" spans="1:9" hidden="1">
      <c r="A4073" s="111" t="e">
        <f>COUNTIF(#REF!,'CPU (2)'!B4073)</f>
        <v>#REF!</v>
      </c>
      <c r="B4073" s="127">
        <v>72239</v>
      </c>
      <c r="C4073" s="128" t="s">
        <v>4937</v>
      </c>
      <c r="D4073" s="127" t="s">
        <v>507</v>
      </c>
      <c r="E4073" s="127" t="s">
        <v>492</v>
      </c>
      <c r="F4073" s="129">
        <v>4.12</v>
      </c>
      <c r="G4073" s="129">
        <v>3.72</v>
      </c>
      <c r="H4073" s="127" t="s">
        <v>493</v>
      </c>
      <c r="I4073" s="130">
        <v>41974</v>
      </c>
    </row>
    <row r="4074" spans="1:9" hidden="1">
      <c r="A4074" s="111" t="e">
        <f>COUNTIF(#REF!,'CPU (2)'!B4074)</f>
        <v>#REF!</v>
      </c>
      <c r="B4074" s="131">
        <v>72230</v>
      </c>
      <c r="C4074" s="132" t="s">
        <v>4938</v>
      </c>
      <c r="D4074" s="131" t="s">
        <v>507</v>
      </c>
      <c r="E4074" s="131" t="s">
        <v>492</v>
      </c>
      <c r="F4074" s="133">
        <v>6.07</v>
      </c>
      <c r="G4074" s="133">
        <v>5.51</v>
      </c>
      <c r="H4074" s="131" t="s">
        <v>493</v>
      </c>
      <c r="I4074" s="134">
        <v>41974</v>
      </c>
    </row>
    <row r="4075" spans="1:9" hidden="1">
      <c r="A4075" s="111" t="e">
        <f>COUNTIF(#REF!,'CPU (2)'!B4075)</f>
        <v>#REF!</v>
      </c>
      <c r="B4075" s="127">
        <v>72231</v>
      </c>
      <c r="C4075" s="128" t="s">
        <v>4939</v>
      </c>
      <c r="D4075" s="127" t="s">
        <v>507</v>
      </c>
      <c r="E4075" s="127" t="s">
        <v>492</v>
      </c>
      <c r="F4075" s="129">
        <v>4.25</v>
      </c>
      <c r="G4075" s="129">
        <v>3.85</v>
      </c>
      <c r="H4075" s="127" t="s">
        <v>493</v>
      </c>
      <c r="I4075" s="130">
        <v>41974</v>
      </c>
    </row>
    <row r="4076" spans="1:9" ht="26.4" hidden="1">
      <c r="A4076" s="111" t="e">
        <f>COUNTIF(#REF!,'CPU (2)'!B4076)</f>
        <v>#REF!</v>
      </c>
      <c r="B4076" s="131">
        <v>85336</v>
      </c>
      <c r="C4076" s="132" t="s">
        <v>4940</v>
      </c>
      <c r="D4076" s="131" t="s">
        <v>507</v>
      </c>
      <c r="E4076" s="131" t="s">
        <v>207</v>
      </c>
      <c r="F4076" s="133">
        <v>3.83</v>
      </c>
      <c r="G4076" s="133">
        <v>3.44</v>
      </c>
      <c r="H4076" s="131" t="s">
        <v>493</v>
      </c>
      <c r="I4076" s="134">
        <v>41974</v>
      </c>
    </row>
    <row r="4077" spans="1:9" ht="26.4" hidden="1">
      <c r="A4077" s="111" t="e">
        <f>COUNTIF(#REF!,'CPU (2)'!B4077)</f>
        <v>#REF!</v>
      </c>
      <c r="B4077" s="127">
        <v>85417</v>
      </c>
      <c r="C4077" s="128" t="s">
        <v>4941</v>
      </c>
      <c r="D4077" s="127" t="s">
        <v>507</v>
      </c>
      <c r="E4077" s="127" t="s">
        <v>207</v>
      </c>
      <c r="F4077" s="129">
        <v>2.79</v>
      </c>
      <c r="G4077" s="129">
        <v>2.52</v>
      </c>
      <c r="H4077" s="127" t="s">
        <v>493</v>
      </c>
      <c r="I4077" s="130">
        <v>41974</v>
      </c>
    </row>
    <row r="4078" spans="1:9" ht="26.4" hidden="1">
      <c r="A4078" s="111" t="e">
        <f>COUNTIF(#REF!,'CPU (2)'!B4078)</f>
        <v>#REF!</v>
      </c>
      <c r="B4078" s="131">
        <v>85419</v>
      </c>
      <c r="C4078" s="132" t="s">
        <v>4942</v>
      </c>
      <c r="D4078" s="131" t="s">
        <v>507</v>
      </c>
      <c r="E4078" s="131" t="s">
        <v>207</v>
      </c>
      <c r="F4078" s="133">
        <v>3.47</v>
      </c>
      <c r="G4078" s="133">
        <v>3.13</v>
      </c>
      <c r="H4078" s="131" t="s">
        <v>493</v>
      </c>
      <c r="I4078" s="134">
        <v>41974</v>
      </c>
    </row>
    <row r="4079" spans="1:9" ht="26.4" hidden="1">
      <c r="A4079" s="111" t="e">
        <f>COUNTIF(#REF!,'CPU (2)'!B4079)</f>
        <v>#REF!</v>
      </c>
      <c r="B4079" s="127">
        <v>85418</v>
      </c>
      <c r="C4079" s="128" t="s">
        <v>4943</v>
      </c>
      <c r="D4079" s="127" t="s">
        <v>507</v>
      </c>
      <c r="E4079" s="127" t="s">
        <v>207</v>
      </c>
      <c r="F4079" s="129">
        <v>5.56</v>
      </c>
      <c r="G4079" s="129">
        <v>5.01</v>
      </c>
      <c r="H4079" s="127" t="s">
        <v>493</v>
      </c>
      <c r="I4079" s="130">
        <v>41974</v>
      </c>
    </row>
    <row r="4080" spans="1:9" ht="26.4" hidden="1">
      <c r="A4080" s="111" t="e">
        <f>COUNTIF(#REF!,'CPU (2)'!B4080)</f>
        <v>#REF!</v>
      </c>
      <c r="B4080" s="131">
        <v>85420</v>
      </c>
      <c r="C4080" s="132" t="s">
        <v>4944</v>
      </c>
      <c r="D4080" s="131" t="s">
        <v>507</v>
      </c>
      <c r="E4080" s="131" t="s">
        <v>207</v>
      </c>
      <c r="F4080" s="133">
        <v>8.34</v>
      </c>
      <c r="G4080" s="133">
        <v>7.52</v>
      </c>
      <c r="H4080" s="131" t="s">
        <v>493</v>
      </c>
      <c r="I4080" s="134">
        <v>41974</v>
      </c>
    </row>
    <row r="4081" spans="1:11" ht="39.6" hidden="1">
      <c r="A4081" s="111" t="e">
        <f>COUNTIF(#REF!,'CPU (2)'!B4081)</f>
        <v>#REF!</v>
      </c>
      <c r="B4081" s="127" t="s">
        <v>4945</v>
      </c>
      <c r="C4081" s="128" t="s">
        <v>4946</v>
      </c>
      <c r="D4081" s="127" t="s">
        <v>251</v>
      </c>
      <c r="E4081" s="127" t="s">
        <v>492</v>
      </c>
      <c r="F4081" s="129">
        <v>54.85</v>
      </c>
      <c r="G4081" s="129">
        <v>51.26</v>
      </c>
      <c r="H4081" s="127" t="s">
        <v>493</v>
      </c>
      <c r="I4081" s="130">
        <v>41974</v>
      </c>
    </row>
    <row r="4082" spans="1:11" ht="39.6" hidden="1">
      <c r="A4082" s="111" t="e">
        <f>COUNTIF(#REF!,'CPU (2)'!B4082)</f>
        <v>#REF!</v>
      </c>
      <c r="B4082" s="131" t="s">
        <v>4947</v>
      </c>
      <c r="C4082" s="132" t="s">
        <v>4948</v>
      </c>
      <c r="D4082" s="131" t="s">
        <v>251</v>
      </c>
      <c r="E4082" s="131" t="s">
        <v>492</v>
      </c>
      <c r="F4082" s="133">
        <v>56.9</v>
      </c>
      <c r="G4082" s="133">
        <v>53.42</v>
      </c>
      <c r="H4082" s="131" t="s">
        <v>493</v>
      </c>
      <c r="I4082" s="134">
        <v>41974</v>
      </c>
    </row>
    <row r="4083" spans="1:11" ht="26.4" hidden="1">
      <c r="A4083" s="111" t="e">
        <f>COUNTIF(#REF!,'CPU (2)'!B4083)</f>
        <v>#REF!</v>
      </c>
      <c r="B4083" s="127">
        <v>72223</v>
      </c>
      <c r="C4083" s="128" t="s">
        <v>4949</v>
      </c>
      <c r="D4083" s="127" t="s">
        <v>507</v>
      </c>
      <c r="E4083" s="127" t="s">
        <v>492</v>
      </c>
      <c r="F4083" s="129">
        <v>12.13</v>
      </c>
      <c r="G4083" s="129">
        <v>10.9</v>
      </c>
      <c r="H4083" s="127" t="s">
        <v>493</v>
      </c>
      <c r="I4083" s="130">
        <v>41974</v>
      </c>
    </row>
    <row r="4084" spans="1:11" ht="26.4" hidden="1">
      <c r="A4084" s="111" t="e">
        <f>COUNTIF(#REF!,'CPU (2)'!B4084)</f>
        <v>#REF!</v>
      </c>
      <c r="B4084" s="131">
        <v>72222</v>
      </c>
      <c r="C4084" s="132" t="s">
        <v>4950</v>
      </c>
      <c r="D4084" s="131" t="s">
        <v>507</v>
      </c>
      <c r="E4084" s="131" t="s">
        <v>492</v>
      </c>
      <c r="F4084" s="133">
        <v>6.06</v>
      </c>
      <c r="G4084" s="133">
        <v>5.45</v>
      </c>
      <c r="H4084" s="131" t="s">
        <v>493</v>
      </c>
      <c r="I4084" s="134">
        <v>41974</v>
      </c>
    </row>
    <row r="4085" spans="1:11" ht="26.4" hidden="1">
      <c r="A4085" s="111" t="e">
        <f>COUNTIF(#REF!,'CPU (2)'!B4085)</f>
        <v>#REF!</v>
      </c>
      <c r="B4085" s="127">
        <v>5737</v>
      </c>
      <c r="C4085" s="128" t="s">
        <v>4951</v>
      </c>
      <c r="D4085" s="127" t="s">
        <v>248</v>
      </c>
      <c r="E4085" s="127" t="s">
        <v>231</v>
      </c>
      <c r="F4085" s="129">
        <v>15.04</v>
      </c>
      <c r="G4085" s="129">
        <v>13.47</v>
      </c>
      <c r="H4085" s="127" t="s">
        <v>493</v>
      </c>
      <c r="I4085" s="130">
        <v>41974</v>
      </c>
    </row>
    <row r="4086" spans="1:11" ht="52.8" hidden="1">
      <c r="A4086" s="111" t="e">
        <f>COUNTIF(#REF!,'CPU (2)'!B4086)</f>
        <v>#REF!</v>
      </c>
      <c r="B4086" s="131">
        <v>5681</v>
      </c>
      <c r="C4086" s="132" t="s">
        <v>4952</v>
      </c>
      <c r="D4086" s="131" t="s">
        <v>248</v>
      </c>
      <c r="E4086" s="131" t="s">
        <v>254</v>
      </c>
      <c r="F4086" s="133">
        <v>30.4</v>
      </c>
      <c r="G4086" s="133">
        <v>28.83</v>
      </c>
      <c r="H4086" s="131" t="s">
        <v>493</v>
      </c>
      <c r="I4086" s="134">
        <v>41974</v>
      </c>
    </row>
    <row r="4087" spans="1:11" ht="52.8" hidden="1">
      <c r="A4087" s="111" t="e">
        <f>COUNTIF(#REF!,'CPU (2)'!B4087)</f>
        <v>#REF!</v>
      </c>
      <c r="B4087" s="127">
        <v>5680</v>
      </c>
      <c r="C4087" s="128" t="s">
        <v>4953</v>
      </c>
      <c r="D4087" s="127" t="s">
        <v>248</v>
      </c>
      <c r="E4087" s="127" t="s">
        <v>249</v>
      </c>
      <c r="F4087" s="129">
        <v>79.61</v>
      </c>
      <c r="G4087" s="129">
        <v>78.05</v>
      </c>
      <c r="H4087" s="127" t="s">
        <v>493</v>
      </c>
      <c r="I4087" s="130">
        <v>41974</v>
      </c>
    </row>
    <row r="4088" spans="1:11" ht="52.8" hidden="1">
      <c r="A4088" s="111" t="e">
        <f>COUNTIF(#REF!,'CPU (2)'!B4088)</f>
        <v>#REF!</v>
      </c>
      <c r="B4088" s="131">
        <v>88859</v>
      </c>
      <c r="C4088" s="132" t="s">
        <v>4954</v>
      </c>
      <c r="D4088" s="131" t="s">
        <v>248</v>
      </c>
      <c r="E4088" s="131" t="s">
        <v>231</v>
      </c>
      <c r="F4088" s="133">
        <v>12.54</v>
      </c>
      <c r="G4088" s="133">
        <v>12.53</v>
      </c>
      <c r="H4088" s="131" t="s">
        <v>493</v>
      </c>
      <c r="I4088" s="134">
        <v>41974</v>
      </c>
    </row>
    <row r="4089" spans="1:11" ht="52.8" hidden="1">
      <c r="A4089" s="111" t="e">
        <f>COUNTIF(#REF!,'CPU (2)'!B4089)</f>
        <v>#REF!</v>
      </c>
      <c r="B4089" s="127">
        <v>88860</v>
      </c>
      <c r="C4089" s="128" t="s">
        <v>4955</v>
      </c>
      <c r="D4089" s="127" t="s">
        <v>248</v>
      </c>
      <c r="E4089" s="127" t="s">
        <v>231</v>
      </c>
      <c r="F4089" s="129">
        <v>2.82</v>
      </c>
      <c r="G4089" s="129">
        <v>2.82</v>
      </c>
      <c r="H4089" s="127" t="s">
        <v>493</v>
      </c>
      <c r="I4089" s="130">
        <v>41974</v>
      </c>
    </row>
    <row r="4090" spans="1:11" ht="52.8" hidden="1">
      <c r="A4090" s="111" t="e">
        <f>COUNTIF(#REF!,'CPU (2)'!B4090)</f>
        <v>#REF!</v>
      </c>
      <c r="B4090" s="131">
        <v>5667</v>
      </c>
      <c r="C4090" s="132" t="s">
        <v>4956</v>
      </c>
      <c r="D4090" s="131" t="s">
        <v>248</v>
      </c>
      <c r="E4090" s="131" t="s">
        <v>231</v>
      </c>
      <c r="F4090" s="133">
        <v>13.71</v>
      </c>
      <c r="G4090" s="133">
        <v>13.71</v>
      </c>
      <c r="H4090" s="131" t="s">
        <v>493</v>
      </c>
      <c r="I4090" s="134">
        <v>41974</v>
      </c>
    </row>
    <row r="4091" spans="1:11" ht="52.8" hidden="1">
      <c r="A4091" s="111" t="e">
        <f>COUNTIF(#REF!,'CPU (2)'!B4091)</f>
        <v>#REF!</v>
      </c>
      <c r="B4091" s="127">
        <v>5668</v>
      </c>
      <c r="C4091" s="128" t="s">
        <v>4957</v>
      </c>
      <c r="D4091" s="127" t="s">
        <v>248</v>
      </c>
      <c r="E4091" s="127" t="s">
        <v>231</v>
      </c>
      <c r="F4091" s="129">
        <v>35.5</v>
      </c>
      <c r="G4091" s="129">
        <v>35.5</v>
      </c>
      <c r="H4091" s="127" t="s">
        <v>493</v>
      </c>
      <c r="I4091" s="130">
        <v>41974</v>
      </c>
    </row>
    <row r="4092" spans="1:11">
      <c r="B4092" s="127"/>
      <c r="C4092" s="128"/>
      <c r="D4092" s="127"/>
      <c r="E4092" s="127"/>
      <c r="F4092" s="129"/>
      <c r="G4092" s="129"/>
      <c r="H4092" s="127"/>
      <c r="I4092" s="130"/>
    </row>
    <row r="4093" spans="1:11" ht="52.8">
      <c r="A4093" s="111" t="e">
        <f>COUNTIF(#REF!,'CPU (2)'!B4093)</f>
        <v>#REF!</v>
      </c>
      <c r="B4093" s="148">
        <v>5877</v>
      </c>
      <c r="C4093" s="149" t="s">
        <v>692</v>
      </c>
      <c r="D4093" s="148" t="s">
        <v>248</v>
      </c>
      <c r="E4093" s="148" t="s">
        <v>254</v>
      </c>
      <c r="F4093" s="150">
        <v>31.7</v>
      </c>
      <c r="G4093" s="150">
        <v>30.13</v>
      </c>
      <c r="H4093" s="148" t="s">
        <v>493</v>
      </c>
      <c r="I4093" s="151">
        <v>41974</v>
      </c>
      <c r="J4093" s="163">
        <f>SUM(J4095:J4097)</f>
        <v>30.13</v>
      </c>
      <c r="K4093" s="164">
        <f>J4093-G4093</f>
        <v>0</v>
      </c>
    </row>
    <row r="4094" spans="1:11" ht="26.4">
      <c r="B4094" s="113" t="s">
        <v>268</v>
      </c>
      <c r="C4094" s="113" t="s">
        <v>5</v>
      </c>
      <c r="D4094" s="113" t="s">
        <v>223</v>
      </c>
      <c r="E4094" s="113" t="s">
        <v>266</v>
      </c>
      <c r="F4094" s="113" t="s">
        <v>494</v>
      </c>
      <c r="G4094" s="113" t="s">
        <v>495</v>
      </c>
      <c r="H4094" s="113" t="s">
        <v>496</v>
      </c>
      <c r="I4094" s="113" t="s">
        <v>497</v>
      </c>
      <c r="J4094" s="113" t="s">
        <v>498</v>
      </c>
    </row>
    <row r="4095" spans="1:11">
      <c r="B4095" s="145">
        <v>88294</v>
      </c>
      <c r="C4095" s="196" t="str">
        <f>VLOOKUP(B4095,SERVIÇOS_SINAPI_12_14!$A$2:$H$5049,2,0)</f>
        <v>OPERADOR DE ESCAVADEIRA COM ENCARGOS COMPLEMENTARES</v>
      </c>
      <c r="D4095" s="138" t="s">
        <v>246</v>
      </c>
      <c r="E4095" s="189" t="str">
        <f>VLOOKUP(B4095,SERVIÇOS_SINAPI_12_14!$A$2:$H$5049,4,0)</f>
        <v>H</v>
      </c>
      <c r="F4095" s="184">
        <v>15.04</v>
      </c>
      <c r="G4095" s="194">
        <f>VLOOKUP(B4095,SERVIÇOS_SINAPI_12_14!$A$2:$H$5049,6,0)</f>
        <v>13.47</v>
      </c>
      <c r="H4095" s="189">
        <v>1</v>
      </c>
      <c r="I4095" s="184">
        <v>15.04</v>
      </c>
      <c r="J4095" s="194">
        <f t="shared" ref="J4095" si="81">H4095*G4095</f>
        <v>13.47</v>
      </c>
    </row>
    <row r="4096" spans="1:11" ht="52.8">
      <c r="B4096" s="145">
        <v>89011</v>
      </c>
      <c r="C4096" s="196" t="s">
        <v>693</v>
      </c>
      <c r="D4096" s="188" t="s">
        <v>248</v>
      </c>
      <c r="E4096" s="189" t="s">
        <v>231</v>
      </c>
      <c r="F4096" s="194">
        <v>13.6</v>
      </c>
      <c r="G4096" s="194">
        <v>13.6</v>
      </c>
      <c r="H4096" s="189">
        <v>1</v>
      </c>
      <c r="I4096" s="194">
        <v>13.6</v>
      </c>
      <c r="J4096" s="194">
        <v>13.6</v>
      </c>
    </row>
    <row r="4097" spans="1:11" ht="52.8">
      <c r="B4097" s="145">
        <v>89012</v>
      </c>
      <c r="C4097" s="196" t="s">
        <v>694</v>
      </c>
      <c r="D4097" s="188" t="s">
        <v>248</v>
      </c>
      <c r="E4097" s="189" t="s">
        <v>231</v>
      </c>
      <c r="F4097" s="194">
        <v>3.06</v>
      </c>
      <c r="G4097" s="194">
        <v>3.06</v>
      </c>
      <c r="H4097" s="189">
        <v>1</v>
      </c>
      <c r="I4097" s="194">
        <v>3.06</v>
      </c>
      <c r="J4097" s="194">
        <v>3.06</v>
      </c>
    </row>
    <row r="4098" spans="1:11">
      <c r="B4098" s="131"/>
      <c r="C4098" s="132"/>
      <c r="D4098" s="131"/>
      <c r="E4098" s="131"/>
      <c r="F4098" s="133"/>
      <c r="G4098" s="133"/>
      <c r="H4098" s="131"/>
      <c r="I4098" s="134"/>
    </row>
    <row r="4099" spans="1:11">
      <c r="B4099" s="131"/>
      <c r="C4099" s="132"/>
      <c r="D4099" s="131"/>
      <c r="E4099" s="131"/>
      <c r="F4099" s="133"/>
      <c r="G4099" s="133"/>
      <c r="H4099" s="131"/>
      <c r="I4099" s="134"/>
    </row>
    <row r="4100" spans="1:11" ht="52.8">
      <c r="A4100" s="111" t="e">
        <f>COUNTIF(#REF!,'CPU (2)'!B4100)</f>
        <v>#REF!</v>
      </c>
      <c r="B4100" s="148">
        <v>5875</v>
      </c>
      <c r="C4100" s="149" t="s">
        <v>696</v>
      </c>
      <c r="D4100" s="148" t="s">
        <v>248</v>
      </c>
      <c r="E4100" s="148" t="s">
        <v>249</v>
      </c>
      <c r="F4100" s="150">
        <v>79.16</v>
      </c>
      <c r="G4100" s="150">
        <v>77.599999999999994</v>
      </c>
      <c r="H4100" s="148" t="s">
        <v>493</v>
      </c>
      <c r="I4100" s="151">
        <v>41974</v>
      </c>
      <c r="J4100" s="163">
        <f>SUM(J4102:J4106)</f>
        <v>77.603470000000002</v>
      </c>
      <c r="K4100" s="164">
        <f>J4100-G4100</f>
        <v>3.4700000000071896E-3</v>
      </c>
    </row>
    <row r="4101" spans="1:11" s="111" customFormat="1" ht="26.4">
      <c r="B4101" s="113" t="s">
        <v>268</v>
      </c>
      <c r="C4101" s="121" t="s">
        <v>5</v>
      </c>
      <c r="D4101" s="121" t="s">
        <v>223</v>
      </c>
      <c r="E4101" s="121" t="s">
        <v>266</v>
      </c>
      <c r="F4101" s="121" t="s">
        <v>494</v>
      </c>
      <c r="G4101" s="121" t="s">
        <v>495</v>
      </c>
      <c r="H4101" s="121" t="s">
        <v>496</v>
      </c>
      <c r="I4101" s="121" t="s">
        <v>497</v>
      </c>
      <c r="J4101" s="121" t="s">
        <v>498</v>
      </c>
    </row>
    <row r="4102" spans="1:11" ht="52.8">
      <c r="B4102" s="145">
        <v>5735</v>
      </c>
      <c r="C4102" s="196"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188" t="s">
        <v>248</v>
      </c>
      <c r="E4102" s="189" t="str">
        <f>VLOOKUP(B4102,SERVIÇOS_SINAPI_12_14!$A$2:$H$5049,4,0)</f>
        <v>H</v>
      </c>
      <c r="F4102" s="190">
        <v>14.87</v>
      </c>
      <c r="G4102" s="194">
        <f>VLOOKUP(B4102,SERVIÇOS_SINAPI_12_14!$A$2:$H$5049,6,0)</f>
        <v>14.87</v>
      </c>
      <c r="H4102" s="189">
        <v>1</v>
      </c>
      <c r="I4102" s="194">
        <v>14.87</v>
      </c>
      <c r="J4102" s="194">
        <f t="shared" ref="J4102:J4106" si="82">H4102*G4102</f>
        <v>14.87</v>
      </c>
    </row>
    <row r="4103" spans="1:11" ht="52.8">
      <c r="B4103" s="145">
        <v>5736</v>
      </c>
      <c r="C4103" s="196"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188" t="s">
        <v>248</v>
      </c>
      <c r="E4103" s="189" t="str">
        <f>VLOOKUP(B4103,SERVIÇOS_SINAPI_12_14!$A$2:$H$5049,4,0)</f>
        <v>H</v>
      </c>
      <c r="F4103" s="190">
        <v>32.590000000000003</v>
      </c>
      <c r="G4103" s="194">
        <f>VLOOKUP(B4103,SERVIÇOS_SINAPI_12_14!$A$2:$H$5049,6,0)</f>
        <v>32.590000000000003</v>
      </c>
      <c r="H4103" s="189">
        <v>1</v>
      </c>
      <c r="I4103" s="194">
        <v>32.590000000000003</v>
      </c>
      <c r="J4103" s="194">
        <f t="shared" si="82"/>
        <v>32.590000000000003</v>
      </c>
    </row>
    <row r="4104" spans="1:11">
      <c r="B4104" s="145">
        <v>88294</v>
      </c>
      <c r="C4104" s="196" t="str">
        <f>VLOOKUP(B4104,SERVIÇOS_SINAPI_12_14!$A$2:$H$5049,2,0)</f>
        <v>OPERADOR DE ESCAVADEIRA COM ENCARGOS COMPLEMENTARES</v>
      </c>
      <c r="D4104" s="188" t="s">
        <v>246</v>
      </c>
      <c r="E4104" s="189" t="str">
        <f>VLOOKUP(B4104,SERVIÇOS_SINAPI_12_14!$A$2:$H$5049,4,0)</f>
        <v>H</v>
      </c>
      <c r="F4104" s="190">
        <v>15.04</v>
      </c>
      <c r="G4104" s="194">
        <f>VLOOKUP(B4104,SERVIÇOS_SINAPI_12_14!$A$2:$H$5049,6,0)</f>
        <v>13.47</v>
      </c>
      <c r="H4104" s="212">
        <v>1.0009999999999999</v>
      </c>
      <c r="I4104" s="194">
        <v>15.04</v>
      </c>
      <c r="J4104" s="194">
        <f t="shared" si="82"/>
        <v>13.483469999999999</v>
      </c>
    </row>
    <row r="4105" spans="1:11" ht="52.8">
      <c r="B4105" s="145">
        <v>89011</v>
      </c>
      <c r="C4105" s="196"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188" t="s">
        <v>248</v>
      </c>
      <c r="E4105" s="189" t="str">
        <f>VLOOKUP(B4105,SERVIÇOS_SINAPI_12_14!$A$2:$H$5049,4,0)</f>
        <v>H</v>
      </c>
      <c r="F4105" s="190">
        <v>13.6</v>
      </c>
      <c r="G4105" s="194">
        <f>VLOOKUP(B4105,SERVIÇOS_SINAPI_12_14!$A$2:$H$5049,6,0)</f>
        <v>13.6</v>
      </c>
      <c r="H4105" s="189">
        <v>1</v>
      </c>
      <c r="I4105" s="194">
        <v>13.6</v>
      </c>
      <c r="J4105" s="194">
        <f t="shared" si="82"/>
        <v>13.6</v>
      </c>
    </row>
    <row r="4106" spans="1:11" ht="52.8">
      <c r="B4106" s="145">
        <v>89012</v>
      </c>
      <c r="C4106" s="196"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188" t="s">
        <v>248</v>
      </c>
      <c r="E4106" s="189" t="str">
        <f>VLOOKUP(B4106,SERVIÇOS_SINAPI_12_14!$A$2:$H$5049,4,0)</f>
        <v>H</v>
      </c>
      <c r="F4106" s="190">
        <v>3.06</v>
      </c>
      <c r="G4106" s="194">
        <f>VLOOKUP(B4106,SERVIÇOS_SINAPI_12_14!$A$2:$H$5049,6,0)</f>
        <v>3.06</v>
      </c>
      <c r="H4106" s="189">
        <v>1</v>
      </c>
      <c r="I4106" s="194">
        <v>3.06</v>
      </c>
      <c r="J4106" s="194">
        <f t="shared" si="82"/>
        <v>3.06</v>
      </c>
    </row>
    <row r="4107" spans="1:11">
      <c r="B4107" s="127"/>
      <c r="C4107" s="128"/>
      <c r="D4107" s="127"/>
      <c r="E4107" s="127"/>
      <c r="F4107" s="129"/>
      <c r="G4107" s="129"/>
      <c r="H4107" s="127"/>
      <c r="I4107" s="130"/>
    </row>
    <row r="4108" spans="1:11">
      <c r="B4108" s="127"/>
      <c r="C4108" s="128"/>
      <c r="D4108" s="127"/>
      <c r="E4108" s="127"/>
      <c r="F4108" s="129"/>
      <c r="G4108" s="129"/>
      <c r="H4108" s="127"/>
      <c r="I4108" s="130"/>
    </row>
    <row r="4109" spans="1:11" ht="52.8">
      <c r="A4109" s="111" t="e">
        <f>COUNTIF(#REF!,'CPU (2)'!B4109)</f>
        <v>#REF!</v>
      </c>
      <c r="B4109" s="148">
        <v>89011</v>
      </c>
      <c r="C4109" s="149" t="s">
        <v>693</v>
      </c>
      <c r="D4109" s="148" t="s">
        <v>248</v>
      </c>
      <c r="E4109" s="148" t="s">
        <v>231</v>
      </c>
      <c r="F4109" s="150">
        <v>13.6</v>
      </c>
      <c r="G4109" s="150">
        <v>13.6</v>
      </c>
      <c r="H4109" s="148" t="s">
        <v>493</v>
      </c>
      <c r="I4109" s="151">
        <v>41974</v>
      </c>
      <c r="J4109" s="163">
        <f>SUM(J4111:J4113)</f>
        <v>13.6</v>
      </c>
      <c r="K4109" s="164">
        <f>J4109-G4109</f>
        <v>0</v>
      </c>
    </row>
    <row r="4110" spans="1:11" ht="26.4">
      <c r="B4110" s="113" t="s">
        <v>268</v>
      </c>
      <c r="C4110" s="121" t="s">
        <v>5</v>
      </c>
      <c r="D4110" s="121" t="s">
        <v>223</v>
      </c>
      <c r="E4110" s="121" t="s">
        <v>266</v>
      </c>
      <c r="F4110" s="121" t="s">
        <v>494</v>
      </c>
      <c r="G4110" s="121" t="s">
        <v>495</v>
      </c>
      <c r="H4110" s="121" t="s">
        <v>496</v>
      </c>
      <c r="I4110" s="121" t="s">
        <v>497</v>
      </c>
      <c r="J4110" s="121" t="s">
        <v>498</v>
      </c>
    </row>
    <row r="4111" spans="1:11" ht="52.8">
      <c r="B4111" s="145">
        <v>6046</v>
      </c>
      <c r="C4111" s="196" t="str">
        <f>VLOOKUP(B4111,INSUMOS_SINAPI_12_14!$A$2:$H$5049,2,0)</f>
        <v>RETROESCAVADEIRA SOBRE RODAS COM CARREGADEIRA, TRACAO 4 X 4, POTENCIA LIQUIDA 72 HP, PESO OPERACIONAL MINIMO DE 7140 KG, CAPACIDADE MINIMA DA CARREGADEIRA DE 0,79 M3 E DA RETROESCAVADEIRA MINIMA DE 0,18 M3, PRO</v>
      </c>
      <c r="D4111" s="188" t="s">
        <v>248</v>
      </c>
      <c r="E4111" s="189" t="str">
        <f>VLOOKUP(B4111,INSUMOS_SINAPI_12_14!$A$2:$H$5049,4,0)</f>
        <v>UN</v>
      </c>
      <c r="F4111" s="190">
        <v>14.87</v>
      </c>
      <c r="G4111" s="194">
        <f>VLOOKUP(B4111,INSUMOS_SINAPI_12_14!$A$2:$H$5049,6,0)</f>
        <v>212500</v>
      </c>
      <c r="H4111" s="189">
        <v>6.3999999999999997E-5</v>
      </c>
      <c r="I4111" s="194">
        <v>14.87</v>
      </c>
      <c r="J4111" s="194">
        <f t="shared" ref="J4111" si="83">H4111*G4111</f>
        <v>13.6</v>
      </c>
    </row>
    <row r="4112" spans="1:11">
      <c r="B4112" s="131"/>
      <c r="C4112" s="132"/>
      <c r="D4112" s="131"/>
      <c r="E4112" s="131"/>
      <c r="F4112" s="133"/>
      <c r="G4112" s="133"/>
      <c r="H4112" s="131"/>
      <c r="I4112" s="134"/>
    </row>
    <row r="4113" spans="1:11">
      <c r="B4113" s="131"/>
      <c r="C4113" s="132"/>
      <c r="D4113" s="131"/>
      <c r="E4113" s="131"/>
      <c r="F4113" s="133"/>
      <c r="G4113" s="133"/>
      <c r="H4113" s="131"/>
      <c r="I4113" s="134"/>
    </row>
    <row r="4114" spans="1:11" ht="52.8">
      <c r="A4114" s="111" t="e">
        <f>COUNTIF(#REF!,'CPU (2)'!B4114)</f>
        <v>#REF!</v>
      </c>
      <c r="B4114" s="148">
        <v>89012</v>
      </c>
      <c r="C4114" s="149" t="s">
        <v>694</v>
      </c>
      <c r="D4114" s="148" t="s">
        <v>248</v>
      </c>
      <c r="E4114" s="148" t="s">
        <v>231</v>
      </c>
      <c r="F4114" s="150">
        <v>3.06</v>
      </c>
      <c r="G4114" s="150">
        <v>3.06</v>
      </c>
      <c r="H4114" s="148" t="s">
        <v>493</v>
      </c>
      <c r="I4114" s="151">
        <v>41974</v>
      </c>
      <c r="J4114" s="163">
        <f>SUM(J4116:J4118)</f>
        <v>3.06</v>
      </c>
      <c r="K4114" s="164">
        <f>J4114-G4114</f>
        <v>0</v>
      </c>
    </row>
    <row r="4115" spans="1:11" ht="26.4">
      <c r="B4115" s="113" t="s">
        <v>268</v>
      </c>
      <c r="C4115" s="121" t="s">
        <v>5</v>
      </c>
      <c r="D4115" s="121" t="s">
        <v>223</v>
      </c>
      <c r="E4115" s="121" t="s">
        <v>266</v>
      </c>
      <c r="F4115" s="121" t="s">
        <v>494</v>
      </c>
      <c r="G4115" s="121" t="s">
        <v>495</v>
      </c>
      <c r="H4115" s="121" t="s">
        <v>496</v>
      </c>
      <c r="I4115" s="121" t="s">
        <v>497</v>
      </c>
      <c r="J4115" s="121" t="s">
        <v>498</v>
      </c>
    </row>
    <row r="4116" spans="1:11" ht="52.8">
      <c r="B4116" s="145">
        <v>6046</v>
      </c>
      <c r="C4116" s="196" t="str">
        <f>VLOOKUP(B4116,INSUMOS_SINAPI_12_14!$A$2:$H$5049,2,0)</f>
        <v>RETROESCAVADEIRA SOBRE RODAS COM CARREGADEIRA, TRACAO 4 X 4, POTENCIA LIQUIDA 72 HP, PESO OPERACIONAL MINIMO DE 7140 KG, CAPACIDADE MINIMA DA CARREGADEIRA DE 0,79 M3 E DA RETROESCAVADEIRA MINIMA DE 0,18 M3, PRO</v>
      </c>
      <c r="D4116" s="188" t="s">
        <v>248</v>
      </c>
      <c r="E4116" s="189" t="str">
        <f>VLOOKUP(B4116,INSUMOS_SINAPI_12_14!$A$2:$H$5049,4,0)</f>
        <v>UN</v>
      </c>
      <c r="F4116" s="190">
        <v>14.87</v>
      </c>
      <c r="G4116" s="194">
        <f>VLOOKUP(B4116,INSUMOS_SINAPI_12_14!$A$2:$H$5049,6,0)</f>
        <v>212500</v>
      </c>
      <c r="H4116" s="189">
        <v>1.4399999999999999E-5</v>
      </c>
      <c r="I4116" s="194">
        <v>14.87</v>
      </c>
      <c r="J4116" s="194">
        <f t="shared" ref="J4116" si="84">H4116*G4116</f>
        <v>3.06</v>
      </c>
    </row>
    <row r="4117" spans="1:11">
      <c r="B4117" s="127"/>
      <c r="C4117" s="128"/>
      <c r="D4117" s="127"/>
      <c r="E4117" s="127"/>
      <c r="F4117" s="129"/>
      <c r="G4117" s="129"/>
      <c r="H4117" s="127"/>
      <c r="I4117" s="130"/>
    </row>
    <row r="4118" spans="1:11">
      <c r="B4118" s="127"/>
      <c r="C4118" s="128"/>
      <c r="D4118" s="127"/>
      <c r="E4118" s="127"/>
      <c r="F4118" s="129"/>
      <c r="G4118" s="129"/>
      <c r="H4118" s="127"/>
      <c r="I4118" s="130"/>
    </row>
    <row r="4119" spans="1:11" ht="52.8">
      <c r="A4119" s="111" t="e">
        <f>COUNTIF(#REF!,'CPU (2)'!B4119)</f>
        <v>#REF!</v>
      </c>
      <c r="B4119" s="148">
        <v>5735</v>
      </c>
      <c r="C4119" s="149" t="s">
        <v>700</v>
      </c>
      <c r="D4119" s="148" t="s">
        <v>248</v>
      </c>
      <c r="E4119" s="148" t="s">
        <v>231</v>
      </c>
      <c r="F4119" s="150">
        <v>14.87</v>
      </c>
      <c r="G4119" s="150">
        <v>14.87</v>
      </c>
      <c r="H4119" s="148" t="s">
        <v>493</v>
      </c>
      <c r="I4119" s="151">
        <v>41974</v>
      </c>
      <c r="J4119" s="163">
        <f>SUM(J4121:J4121)</f>
        <v>14.874999999999998</v>
      </c>
      <c r="K4119" s="164">
        <f>J4119-G4119</f>
        <v>4.9999999999990052E-3</v>
      </c>
    </row>
    <row r="4120" spans="1:11" ht="26.4">
      <c r="B4120" s="113" t="s">
        <v>268</v>
      </c>
      <c r="C4120" s="113" t="s">
        <v>5</v>
      </c>
      <c r="D4120" s="113" t="s">
        <v>223</v>
      </c>
      <c r="E4120" s="113" t="s">
        <v>266</v>
      </c>
      <c r="F4120" s="113" t="s">
        <v>494</v>
      </c>
      <c r="G4120" s="113" t="s">
        <v>495</v>
      </c>
      <c r="H4120" s="113" t="s">
        <v>496</v>
      </c>
      <c r="I4120" s="113" t="s">
        <v>497</v>
      </c>
      <c r="J4120" s="113" t="s">
        <v>498</v>
      </c>
    </row>
    <row r="4121" spans="1:11" ht="52.8">
      <c r="B4121" s="145">
        <v>6046</v>
      </c>
      <c r="C4121" s="196" t="str">
        <f>VLOOKUP(B4121,INSUMOS_SINAPI_12_14!$A$2:$H$5049,2,0)</f>
        <v>RETROESCAVADEIRA SOBRE RODAS COM CARREGADEIRA, TRACAO 4 X 4, POTENCIA LIQUIDA 72 HP, PESO OPERACIONAL MINIMO DE 7140 KG, CAPACIDADE MINIMA DA CARREGADEIRA DE 0,79 M3 E DA RETROESCAVADEIRA MINIMA DE 0,18 M3, PRO</v>
      </c>
      <c r="D4121" s="189" t="s">
        <v>246</v>
      </c>
      <c r="E4121" s="189" t="str">
        <f>VLOOKUP(B4121,INSUMOS_SINAPI_12_14!$A$2:$H$5049,4,0)</f>
        <v>UN</v>
      </c>
      <c r="F4121" s="194">
        <v>12.48</v>
      </c>
      <c r="G4121" s="194">
        <f>VLOOKUP(B4121,INSUMOS_SINAPI_12_14!$A$2:$H$5049,6,0)</f>
        <v>212500</v>
      </c>
      <c r="H4121" s="189">
        <v>6.9999999999999994E-5</v>
      </c>
      <c r="I4121" s="194">
        <v>18.47</v>
      </c>
      <c r="J4121" s="194">
        <f t="shared" ref="J4121" si="85">H4121*G4121</f>
        <v>14.874999999999998</v>
      </c>
    </row>
    <row r="4122" spans="1:11">
      <c r="B4122" s="131"/>
      <c r="C4122" s="132"/>
      <c r="D4122" s="131"/>
      <c r="E4122" s="131"/>
      <c r="F4122" s="133"/>
      <c r="G4122" s="133"/>
      <c r="H4122" s="131"/>
      <c r="I4122" s="134"/>
    </row>
    <row r="4123" spans="1:11">
      <c r="B4123" s="131"/>
      <c r="C4123" s="132"/>
      <c r="D4123" s="131"/>
      <c r="E4123" s="131"/>
      <c r="F4123" s="133"/>
      <c r="G4123" s="133"/>
      <c r="H4123" s="131"/>
      <c r="I4123" s="134"/>
    </row>
    <row r="4124" spans="1:11" ht="52.8">
      <c r="A4124" s="111" t="e">
        <f>COUNTIF(#REF!,'CPU (2)'!B4124)</f>
        <v>#REF!</v>
      </c>
      <c r="B4124" s="148">
        <v>5736</v>
      </c>
      <c r="C4124" s="149" t="s">
        <v>702</v>
      </c>
      <c r="D4124" s="148" t="s">
        <v>248</v>
      </c>
      <c r="E4124" s="148" t="s">
        <v>231</v>
      </c>
      <c r="F4124" s="150">
        <v>32.590000000000003</v>
      </c>
      <c r="G4124" s="150">
        <v>32.590000000000003</v>
      </c>
      <c r="H4124" s="148" t="s">
        <v>493</v>
      </c>
      <c r="I4124" s="151">
        <v>41974</v>
      </c>
      <c r="J4124" s="163">
        <f>SUM(J4126:J4128)</f>
        <v>32.591999999999999</v>
      </c>
      <c r="K4124" s="164">
        <f>J4124-G4124</f>
        <v>1.9999999999953388E-3</v>
      </c>
    </row>
    <row r="4125" spans="1:11" ht="26.4">
      <c r="B4125" s="113" t="s">
        <v>268</v>
      </c>
      <c r="C4125" s="113" t="s">
        <v>5</v>
      </c>
      <c r="D4125" s="113" t="s">
        <v>223</v>
      </c>
      <c r="E4125" s="113" t="s">
        <v>266</v>
      </c>
      <c r="F4125" s="113" t="s">
        <v>494</v>
      </c>
      <c r="G4125" s="113" t="s">
        <v>495</v>
      </c>
      <c r="H4125" s="113" t="s">
        <v>496</v>
      </c>
      <c r="I4125" s="113" t="s">
        <v>497</v>
      </c>
      <c r="J4125" s="113" t="s">
        <v>498</v>
      </c>
    </row>
    <row r="4126" spans="1:11">
      <c r="B4126" s="145">
        <v>4221</v>
      </c>
      <c r="C4126" s="196" t="str">
        <f>VLOOKUP(B4126,INSUMOS_SINAPI_12_14!$A$2:$H$5049,2,0)</f>
        <v>OLEO DIESEL COMBUSTIVEL COMUM</v>
      </c>
      <c r="D4126" s="189" t="s">
        <v>246</v>
      </c>
      <c r="E4126" s="189" t="str">
        <f>VLOOKUP(B4126,INSUMOS_SINAPI_12_14!$A$2:$H$5049,4,0)</f>
        <v>L</v>
      </c>
      <c r="F4126" s="194">
        <v>12.48</v>
      </c>
      <c r="G4126" s="194">
        <f>VLOOKUP(B4126,INSUMOS_SINAPI_12_14!$A$2:$H$5049,6,0)</f>
        <v>2.8</v>
      </c>
      <c r="H4126" s="189">
        <v>11.64</v>
      </c>
      <c r="I4126" s="194">
        <v>18.47</v>
      </c>
      <c r="J4126" s="194">
        <f t="shared" ref="J4126" si="86">H4126*G4126</f>
        <v>32.591999999999999</v>
      </c>
    </row>
    <row r="4127" spans="1:11">
      <c r="B4127" s="127"/>
      <c r="C4127" s="128"/>
      <c r="D4127" s="127"/>
      <c r="E4127" s="127"/>
      <c r="F4127" s="129"/>
      <c r="G4127" s="129"/>
      <c r="H4127" s="127"/>
      <c r="I4127" s="130"/>
    </row>
    <row r="4128" spans="1:11">
      <c r="B4128" s="127"/>
      <c r="C4128" s="128"/>
      <c r="D4128" s="127"/>
      <c r="E4128" s="127"/>
      <c r="F4128" s="129"/>
      <c r="G4128" s="129"/>
      <c r="H4128" s="127"/>
      <c r="I4128" s="130"/>
    </row>
    <row r="4129" spans="1:9" ht="51" hidden="1" customHeight="1">
      <c r="A4129" s="111" t="e">
        <f>COUNTIF(#REF!,'CPU (2)'!B4129)</f>
        <v>#REF!</v>
      </c>
      <c r="B4129" s="131">
        <v>5679</v>
      </c>
      <c r="C4129" s="132" t="s">
        <v>4958</v>
      </c>
      <c r="D4129" s="131" t="s">
        <v>248</v>
      </c>
      <c r="E4129" s="131" t="s">
        <v>254</v>
      </c>
      <c r="F4129" s="133">
        <v>32.31</v>
      </c>
      <c r="G4129" s="133">
        <v>30.74</v>
      </c>
      <c r="H4129" s="131" t="s">
        <v>493</v>
      </c>
      <c r="I4129" s="134">
        <v>41974</v>
      </c>
    </row>
    <row r="4130" spans="1:9" ht="51" hidden="1" customHeight="1">
      <c r="A4130" s="111" t="e">
        <f>COUNTIF(#REF!,'CPU (2)'!B4130)</f>
        <v>#REF!</v>
      </c>
      <c r="B4130" s="127">
        <v>5678</v>
      </c>
      <c r="C4130" s="128" t="s">
        <v>4959</v>
      </c>
      <c r="D4130" s="127" t="s">
        <v>248</v>
      </c>
      <c r="E4130" s="127" t="s">
        <v>249</v>
      </c>
      <c r="F4130" s="129">
        <v>86.17</v>
      </c>
      <c r="G4130" s="129">
        <v>84.6</v>
      </c>
      <c r="H4130" s="127" t="s">
        <v>493</v>
      </c>
      <c r="I4130" s="130">
        <v>41974</v>
      </c>
    </row>
    <row r="4131" spans="1:9" ht="51" hidden="1" customHeight="1">
      <c r="A4131" s="111" t="e">
        <f>COUNTIF(#REF!,'CPU (2)'!B4131)</f>
        <v>#REF!</v>
      </c>
      <c r="B4131" s="131">
        <v>88857</v>
      </c>
      <c r="C4131" s="132" t="s">
        <v>4960</v>
      </c>
      <c r="D4131" s="131" t="s">
        <v>248</v>
      </c>
      <c r="E4131" s="131" t="s">
        <v>231</v>
      </c>
      <c r="F4131" s="133">
        <v>14.1</v>
      </c>
      <c r="G4131" s="133">
        <v>14.09</v>
      </c>
      <c r="H4131" s="131" t="s">
        <v>493</v>
      </c>
      <c r="I4131" s="134">
        <v>41974</v>
      </c>
    </row>
    <row r="4132" spans="1:9" ht="51" hidden="1" customHeight="1">
      <c r="A4132" s="111" t="e">
        <f>COUNTIF(#REF!,'CPU (2)'!B4132)</f>
        <v>#REF!</v>
      </c>
      <c r="B4132" s="127">
        <v>88858</v>
      </c>
      <c r="C4132" s="128" t="s">
        <v>4961</v>
      </c>
      <c r="D4132" s="127" t="s">
        <v>248</v>
      </c>
      <c r="E4132" s="127" t="s">
        <v>231</v>
      </c>
      <c r="F4132" s="129">
        <v>3.17</v>
      </c>
      <c r="G4132" s="129">
        <v>3.17</v>
      </c>
      <c r="H4132" s="127" t="s">
        <v>493</v>
      </c>
      <c r="I4132" s="130">
        <v>41974</v>
      </c>
    </row>
    <row r="4133" spans="1:9" ht="51" hidden="1" customHeight="1">
      <c r="A4133" s="111" t="e">
        <f>COUNTIF(#REF!,'CPU (2)'!B4133)</f>
        <v>#REF!</v>
      </c>
      <c r="B4133" s="131">
        <v>5664</v>
      </c>
      <c r="C4133" s="132" t="s">
        <v>4962</v>
      </c>
      <c r="D4133" s="131" t="s">
        <v>248</v>
      </c>
      <c r="E4133" s="131" t="s">
        <v>231</v>
      </c>
      <c r="F4133" s="133">
        <v>15.42</v>
      </c>
      <c r="G4133" s="133">
        <v>15.41</v>
      </c>
      <c r="H4133" s="131" t="s">
        <v>493</v>
      </c>
      <c r="I4133" s="134">
        <v>41974</v>
      </c>
    </row>
    <row r="4134" spans="1:9" ht="51" hidden="1" customHeight="1">
      <c r="A4134" s="111" t="e">
        <f>COUNTIF(#REF!,'CPU (2)'!B4134)</f>
        <v>#REF!</v>
      </c>
      <c r="B4134" s="127">
        <v>53786</v>
      </c>
      <c r="C4134" s="128" t="s">
        <v>4963</v>
      </c>
      <c r="D4134" s="127" t="s">
        <v>248</v>
      </c>
      <c r="E4134" s="127" t="s">
        <v>231</v>
      </c>
      <c r="F4134" s="129">
        <v>38.44</v>
      </c>
      <c r="G4134" s="129">
        <v>38.44</v>
      </c>
      <c r="H4134" s="127" t="s">
        <v>493</v>
      </c>
      <c r="I4134" s="130">
        <v>41974</v>
      </c>
    </row>
    <row r="4135" spans="1:9" ht="38.25" hidden="1" customHeight="1">
      <c r="A4135" s="111" t="e">
        <f>COUNTIF(#REF!,'CPU (2)'!B4135)</f>
        <v>#REF!</v>
      </c>
      <c r="B4135" s="131">
        <v>88786</v>
      </c>
      <c r="C4135" s="132" t="s">
        <v>4964</v>
      </c>
      <c r="D4135" s="131" t="s">
        <v>715</v>
      </c>
      <c r="E4135" s="131" t="s">
        <v>492</v>
      </c>
      <c r="F4135" s="133">
        <v>136.41</v>
      </c>
      <c r="G4135" s="133">
        <v>133.9</v>
      </c>
      <c r="H4135" s="131" t="s">
        <v>493</v>
      </c>
      <c r="I4135" s="134">
        <v>41974</v>
      </c>
    </row>
    <row r="4136" spans="1:9" ht="38.25" hidden="1" customHeight="1">
      <c r="A4136" s="111" t="e">
        <f>COUNTIF(#REF!,'CPU (2)'!B4136)</f>
        <v>#REF!</v>
      </c>
      <c r="B4136" s="127">
        <v>88787</v>
      </c>
      <c r="C4136" s="128" t="s">
        <v>4965</v>
      </c>
      <c r="D4136" s="127" t="s">
        <v>715</v>
      </c>
      <c r="E4136" s="127" t="s">
        <v>492</v>
      </c>
      <c r="F4136" s="129">
        <v>125.42</v>
      </c>
      <c r="G4136" s="129">
        <v>123.44</v>
      </c>
      <c r="H4136" s="127" t="s">
        <v>493</v>
      </c>
      <c r="I4136" s="130">
        <v>41974</v>
      </c>
    </row>
    <row r="4137" spans="1:9" ht="38.25" hidden="1" customHeight="1">
      <c r="A4137" s="111" t="e">
        <f>COUNTIF(#REF!,'CPU (2)'!B4137)</f>
        <v>#REF!</v>
      </c>
      <c r="B4137" s="131">
        <v>88788</v>
      </c>
      <c r="C4137" s="132" t="s">
        <v>4966</v>
      </c>
      <c r="D4137" s="131" t="s">
        <v>715</v>
      </c>
      <c r="E4137" s="131" t="s">
        <v>492</v>
      </c>
      <c r="F4137" s="133">
        <v>132.61000000000001</v>
      </c>
      <c r="G4137" s="133">
        <v>129.93</v>
      </c>
      <c r="H4137" s="131" t="s">
        <v>493</v>
      </c>
      <c r="I4137" s="134">
        <v>41974</v>
      </c>
    </row>
    <row r="4138" spans="1:9" ht="38.25" hidden="1" customHeight="1">
      <c r="A4138" s="111" t="e">
        <f>COUNTIF(#REF!,'CPU (2)'!B4138)</f>
        <v>#REF!</v>
      </c>
      <c r="B4138" s="127">
        <v>88789</v>
      </c>
      <c r="C4138" s="128" t="s">
        <v>4967</v>
      </c>
      <c r="D4138" s="127" t="s">
        <v>715</v>
      </c>
      <c r="E4138" s="127" t="s">
        <v>492</v>
      </c>
      <c r="F4138" s="129">
        <v>158.22999999999999</v>
      </c>
      <c r="G4138" s="129">
        <v>154.93</v>
      </c>
      <c r="H4138" s="127" t="s">
        <v>493</v>
      </c>
      <c r="I4138" s="130">
        <v>41974</v>
      </c>
    </row>
    <row r="4139" spans="1:9" ht="38.25" hidden="1" customHeight="1">
      <c r="A4139" s="111" t="e">
        <f>COUNTIF(#REF!,'CPU (2)'!B4139)</f>
        <v>#REF!</v>
      </c>
      <c r="B4139" s="131">
        <v>87265</v>
      </c>
      <c r="C4139" s="132" t="s">
        <v>4968</v>
      </c>
      <c r="D4139" s="131" t="s">
        <v>715</v>
      </c>
      <c r="E4139" s="131" t="s">
        <v>492</v>
      </c>
      <c r="F4139" s="133">
        <v>36.49</v>
      </c>
      <c r="G4139" s="133">
        <v>35.46</v>
      </c>
      <c r="H4139" s="131" t="s">
        <v>493</v>
      </c>
      <c r="I4139" s="134">
        <v>41974</v>
      </c>
    </row>
    <row r="4140" spans="1:9" ht="38.25" hidden="1" customHeight="1">
      <c r="A4140" s="111" t="e">
        <f>COUNTIF(#REF!,'CPU (2)'!B4140)</f>
        <v>#REF!</v>
      </c>
      <c r="B4140" s="127">
        <v>87267</v>
      </c>
      <c r="C4140" s="128" t="s">
        <v>4969</v>
      </c>
      <c r="D4140" s="127" t="s">
        <v>715</v>
      </c>
      <c r="E4140" s="127" t="s">
        <v>492</v>
      </c>
      <c r="F4140" s="129">
        <v>40.67</v>
      </c>
      <c r="G4140" s="129">
        <v>39.26</v>
      </c>
      <c r="H4140" s="127" t="s">
        <v>493</v>
      </c>
      <c r="I4140" s="130">
        <v>41974</v>
      </c>
    </row>
    <row r="4141" spans="1:9" ht="38.25" hidden="1" customHeight="1">
      <c r="A4141" s="111" t="e">
        <f>COUNTIF(#REF!,'CPU (2)'!B4141)</f>
        <v>#REF!</v>
      </c>
      <c r="B4141" s="131">
        <v>87264</v>
      </c>
      <c r="C4141" s="132" t="s">
        <v>4970</v>
      </c>
      <c r="D4141" s="131" t="s">
        <v>715</v>
      </c>
      <c r="E4141" s="131" t="s">
        <v>492</v>
      </c>
      <c r="F4141" s="133">
        <v>41.07</v>
      </c>
      <c r="G4141" s="133">
        <v>39.619999999999997</v>
      </c>
      <c r="H4141" s="131" t="s">
        <v>493</v>
      </c>
      <c r="I4141" s="134">
        <v>41974</v>
      </c>
    </row>
    <row r="4142" spans="1:9" ht="38.25" hidden="1" customHeight="1">
      <c r="A4142" s="111" t="e">
        <f>COUNTIF(#REF!,'CPU (2)'!B4142)</f>
        <v>#REF!</v>
      </c>
      <c r="B4142" s="127">
        <v>87266</v>
      </c>
      <c r="C4142" s="128" t="s">
        <v>4971</v>
      </c>
      <c r="D4142" s="127" t="s">
        <v>715</v>
      </c>
      <c r="E4142" s="127" t="s">
        <v>492</v>
      </c>
      <c r="F4142" s="129">
        <v>42.7</v>
      </c>
      <c r="G4142" s="129">
        <v>41.1</v>
      </c>
      <c r="H4142" s="127" t="s">
        <v>493</v>
      </c>
      <c r="I4142" s="130">
        <v>41974</v>
      </c>
    </row>
    <row r="4143" spans="1:9" ht="38.25" hidden="1" customHeight="1">
      <c r="A4143" s="111" t="e">
        <f>COUNTIF(#REF!,'CPU (2)'!B4143)</f>
        <v>#REF!</v>
      </c>
      <c r="B4143" s="131">
        <v>87269</v>
      </c>
      <c r="C4143" s="132" t="s">
        <v>4972</v>
      </c>
      <c r="D4143" s="131" t="s">
        <v>715</v>
      </c>
      <c r="E4143" s="131" t="s">
        <v>492</v>
      </c>
      <c r="F4143" s="133">
        <v>38.729999999999997</v>
      </c>
      <c r="G4143" s="133">
        <v>37.479999999999997</v>
      </c>
      <c r="H4143" s="131" t="s">
        <v>493</v>
      </c>
      <c r="I4143" s="134">
        <v>41974</v>
      </c>
    </row>
    <row r="4144" spans="1:9" ht="38.25" hidden="1" customHeight="1">
      <c r="A4144" s="111" t="e">
        <f>COUNTIF(#REF!,'CPU (2)'!B4144)</f>
        <v>#REF!</v>
      </c>
      <c r="B4144" s="127">
        <v>87271</v>
      </c>
      <c r="C4144" s="128" t="s">
        <v>4973</v>
      </c>
      <c r="D4144" s="127" t="s">
        <v>715</v>
      </c>
      <c r="E4144" s="127" t="s">
        <v>492</v>
      </c>
      <c r="F4144" s="129">
        <v>42.71</v>
      </c>
      <c r="G4144" s="129">
        <v>41.07</v>
      </c>
      <c r="H4144" s="127" t="s">
        <v>493</v>
      </c>
      <c r="I4144" s="130">
        <v>41974</v>
      </c>
    </row>
    <row r="4145" spans="1:13" ht="38.25" hidden="1" customHeight="1">
      <c r="A4145" s="111" t="e">
        <f>COUNTIF(#REF!,'CPU (2)'!B4145)</f>
        <v>#REF!</v>
      </c>
      <c r="B4145" s="131">
        <v>87268</v>
      </c>
      <c r="C4145" s="132" t="s">
        <v>4974</v>
      </c>
      <c r="D4145" s="131" t="s">
        <v>715</v>
      </c>
      <c r="E4145" s="131" t="s">
        <v>492</v>
      </c>
      <c r="F4145" s="133">
        <v>43.73</v>
      </c>
      <c r="G4145" s="133">
        <v>42.01</v>
      </c>
      <c r="H4145" s="131" t="s">
        <v>493</v>
      </c>
      <c r="I4145" s="134">
        <v>41974</v>
      </c>
    </row>
    <row r="4146" spans="1:13" ht="38.25" hidden="1" customHeight="1">
      <c r="A4146" s="111" t="e">
        <f>COUNTIF(#REF!,'CPU (2)'!B4146)</f>
        <v>#REF!</v>
      </c>
      <c r="B4146" s="127">
        <v>87270</v>
      </c>
      <c r="C4146" s="128" t="s">
        <v>4975</v>
      </c>
      <c r="D4146" s="127" t="s">
        <v>715</v>
      </c>
      <c r="E4146" s="127" t="s">
        <v>492</v>
      </c>
      <c r="F4146" s="129">
        <v>45.09</v>
      </c>
      <c r="G4146" s="129">
        <v>43.24</v>
      </c>
      <c r="H4146" s="127" t="s">
        <v>493</v>
      </c>
      <c r="I4146" s="130">
        <v>41974</v>
      </c>
    </row>
    <row r="4147" spans="1:13" ht="38.25" hidden="1" customHeight="1">
      <c r="A4147" s="111" t="e">
        <f>COUNTIF(#REF!,'CPU (2)'!B4147)</f>
        <v>#REF!</v>
      </c>
      <c r="B4147" s="131">
        <v>87273</v>
      </c>
      <c r="C4147" s="132" t="s">
        <v>4976</v>
      </c>
      <c r="D4147" s="131" t="s">
        <v>715</v>
      </c>
      <c r="E4147" s="131" t="s">
        <v>492</v>
      </c>
      <c r="F4147" s="133">
        <v>40.39</v>
      </c>
      <c r="G4147" s="133">
        <v>39.04</v>
      </c>
      <c r="H4147" s="131" t="s">
        <v>493</v>
      </c>
      <c r="I4147" s="134">
        <v>41974</v>
      </c>
    </row>
    <row r="4148" spans="1:13" ht="38.25" hidden="1" customHeight="1">
      <c r="A4148" s="111" t="e">
        <f>COUNTIF(#REF!,'CPU (2)'!B4148)</f>
        <v>#REF!</v>
      </c>
      <c r="B4148" s="127">
        <v>87272</v>
      </c>
      <c r="C4148" s="128" t="s">
        <v>4977</v>
      </c>
      <c r="D4148" s="127" t="s">
        <v>715</v>
      </c>
      <c r="E4148" s="127" t="s">
        <v>492</v>
      </c>
      <c r="F4148" s="129">
        <v>46.48</v>
      </c>
      <c r="G4148" s="129">
        <v>44.56</v>
      </c>
      <c r="H4148" s="127" t="s">
        <v>493</v>
      </c>
      <c r="I4148" s="130">
        <v>41974</v>
      </c>
    </row>
    <row r="4149" spans="1:13" ht="38.25" hidden="1" customHeight="1">
      <c r="A4149" s="111" t="e">
        <f>COUNTIF(#REF!,'CPU (2)'!B4149)</f>
        <v>#REF!</v>
      </c>
      <c r="B4149" s="131">
        <v>87274</v>
      </c>
      <c r="C4149" s="132" t="s">
        <v>4978</v>
      </c>
      <c r="D4149" s="131" t="s">
        <v>715</v>
      </c>
      <c r="E4149" s="131" t="s">
        <v>492</v>
      </c>
      <c r="F4149" s="133">
        <v>47.44</v>
      </c>
      <c r="G4149" s="133">
        <v>45.43</v>
      </c>
      <c r="H4149" s="131" t="s">
        <v>493</v>
      </c>
      <c r="I4149" s="134">
        <v>41974</v>
      </c>
    </row>
    <row r="4150" spans="1:13" ht="38.25" hidden="1" customHeight="1">
      <c r="A4150" s="111" t="e">
        <f>COUNTIF(#REF!,'CPU (2)'!B4150)</f>
        <v>#REF!</v>
      </c>
      <c r="B4150" s="127">
        <v>87275</v>
      </c>
      <c r="C4150" s="128" t="s">
        <v>4979</v>
      </c>
      <c r="D4150" s="127" t="s">
        <v>715</v>
      </c>
      <c r="E4150" s="127" t="s">
        <v>492</v>
      </c>
      <c r="F4150" s="129">
        <v>45.38</v>
      </c>
      <c r="G4150" s="129">
        <v>43.57</v>
      </c>
      <c r="H4150" s="127" t="s">
        <v>493</v>
      </c>
      <c r="I4150" s="130">
        <v>41974</v>
      </c>
    </row>
    <row r="4151" spans="1:13" ht="25.5" hidden="1" customHeight="1">
      <c r="A4151" s="111" t="e">
        <f>COUNTIF(#REF!,'CPU (2)'!B4151)</f>
        <v>#REF!</v>
      </c>
      <c r="B4151" s="131">
        <v>87247</v>
      </c>
      <c r="C4151" s="132" t="s">
        <v>4980</v>
      </c>
      <c r="D4151" s="131" t="s">
        <v>502</v>
      </c>
      <c r="E4151" s="131" t="s">
        <v>492</v>
      </c>
      <c r="F4151" s="133">
        <v>31.21</v>
      </c>
      <c r="G4151" s="133">
        <v>30.37</v>
      </c>
      <c r="H4151" s="131" t="s">
        <v>493</v>
      </c>
      <c r="I4151" s="134">
        <v>41974</v>
      </c>
    </row>
    <row r="4152" spans="1:13" ht="25.5" hidden="1" customHeight="1">
      <c r="A4152" s="111" t="e">
        <f>COUNTIF(#REF!,'CPU (2)'!B4152)</f>
        <v>#REF!</v>
      </c>
      <c r="B4152" s="127">
        <v>87248</v>
      </c>
      <c r="C4152" s="128" t="s">
        <v>4981</v>
      </c>
      <c r="D4152" s="127" t="s">
        <v>502</v>
      </c>
      <c r="E4152" s="127" t="s">
        <v>492</v>
      </c>
      <c r="F4152" s="129">
        <v>27.89</v>
      </c>
      <c r="G4152" s="129">
        <v>27.37</v>
      </c>
      <c r="H4152" s="127" t="s">
        <v>493</v>
      </c>
      <c r="I4152" s="130">
        <v>41974</v>
      </c>
    </row>
    <row r="4153" spans="1:13" ht="25.5" hidden="1" customHeight="1">
      <c r="A4153" s="111" t="e">
        <f>COUNTIF(#REF!,'CPU (2)'!B4153)</f>
        <v>#REF!</v>
      </c>
      <c r="B4153" s="131">
        <v>87246</v>
      </c>
      <c r="C4153" s="132" t="s">
        <v>4982</v>
      </c>
      <c r="D4153" s="131" t="s">
        <v>502</v>
      </c>
      <c r="E4153" s="131" t="s">
        <v>492</v>
      </c>
      <c r="F4153" s="133">
        <v>35.29</v>
      </c>
      <c r="G4153" s="133">
        <v>34.090000000000003</v>
      </c>
      <c r="H4153" s="131" t="s">
        <v>493</v>
      </c>
      <c r="I4153" s="134">
        <v>41974</v>
      </c>
    </row>
    <row r="4154" spans="1:13" ht="25.5" hidden="1" customHeight="1">
      <c r="A4154" s="111" t="e">
        <f>COUNTIF(#REF!,'CPU (2)'!B4154)</f>
        <v>#REF!</v>
      </c>
      <c r="B4154" s="127">
        <v>87250</v>
      </c>
      <c r="C4154" s="128" t="s">
        <v>4983</v>
      </c>
      <c r="D4154" s="127" t="s">
        <v>502</v>
      </c>
      <c r="E4154" s="127" t="s">
        <v>492</v>
      </c>
      <c r="F4154" s="129">
        <v>32.93</v>
      </c>
      <c r="G4154" s="129">
        <v>32</v>
      </c>
      <c r="H4154" s="127" t="s">
        <v>493</v>
      </c>
      <c r="I4154" s="130">
        <v>41974</v>
      </c>
      <c r="J4154">
        <v>4324</v>
      </c>
    </row>
    <row r="4155" spans="1:13" ht="25.5" hidden="1" customHeight="1">
      <c r="A4155" s="111" t="e">
        <f>COUNTIF(#REF!,'CPU (2)'!B4155)</f>
        <v>#REF!</v>
      </c>
      <c r="B4155" s="135">
        <v>87251</v>
      </c>
      <c r="C4155" s="132" t="s">
        <v>4984</v>
      </c>
      <c r="D4155" s="131" t="s">
        <v>502</v>
      </c>
      <c r="E4155" s="131" t="s">
        <v>492</v>
      </c>
      <c r="F4155" s="133">
        <v>28.74</v>
      </c>
      <c r="G4155" s="133">
        <v>28.19</v>
      </c>
      <c r="H4155" s="131" t="s">
        <v>493</v>
      </c>
      <c r="I4155" s="134">
        <v>41974</v>
      </c>
      <c r="J4155">
        <f>3525-J4154</f>
        <v>-799</v>
      </c>
    </row>
    <row r="4156" spans="1:13" ht="25.5" hidden="1" customHeight="1">
      <c r="A4156" s="111" t="e">
        <f>COUNTIF(#REF!,'CPU (2)'!B4156)</f>
        <v>#REF!</v>
      </c>
      <c r="B4156" s="127">
        <v>87249</v>
      </c>
      <c r="C4156" s="128" t="s">
        <v>4985</v>
      </c>
      <c r="D4156" s="127" t="s">
        <v>502</v>
      </c>
      <c r="E4156" s="127" t="s">
        <v>492</v>
      </c>
      <c r="F4156" s="129">
        <v>39.4</v>
      </c>
      <c r="G4156" s="129">
        <v>37.880000000000003</v>
      </c>
      <c r="H4156" s="127" t="s">
        <v>493</v>
      </c>
      <c r="I4156" s="130">
        <v>41974</v>
      </c>
      <c r="J4156">
        <f>2402-3526</f>
        <v>-1124</v>
      </c>
      <c r="L4156">
        <v>0</v>
      </c>
    </row>
    <row r="4157" spans="1:13" ht="25.5" hidden="1" customHeight="1">
      <c r="A4157" s="111" t="e">
        <f>COUNTIF(#REF!,'CPU (2)'!B4157)</f>
        <v>#REF!</v>
      </c>
      <c r="B4157" s="131">
        <v>87256</v>
      </c>
      <c r="C4157" s="132" t="s">
        <v>4986</v>
      </c>
      <c r="D4157" s="131" t="s">
        <v>502</v>
      </c>
      <c r="E4157" s="131" t="s">
        <v>492</v>
      </c>
      <c r="F4157" s="133">
        <v>55.86</v>
      </c>
      <c r="G4157" s="133">
        <v>54.77</v>
      </c>
      <c r="H4157" s="131" t="s">
        <v>493</v>
      </c>
      <c r="I4157" s="134">
        <v>41974</v>
      </c>
      <c r="L4157">
        <v>750</v>
      </c>
      <c r="M4157">
        <f>L4157-L4156</f>
        <v>750</v>
      </c>
    </row>
    <row r="4158" spans="1:13" ht="25.5" hidden="1" customHeight="1">
      <c r="A4158" s="111" t="e">
        <f>COUNTIF(#REF!,'CPU (2)'!B4158)</f>
        <v>#REF!</v>
      </c>
      <c r="B4158" s="127">
        <v>87257</v>
      </c>
      <c r="C4158" s="128" t="s">
        <v>4987</v>
      </c>
      <c r="D4158" s="127" t="s">
        <v>502</v>
      </c>
      <c r="E4158" s="127" t="s">
        <v>492</v>
      </c>
      <c r="F4158" s="129">
        <v>50.93</v>
      </c>
      <c r="G4158" s="129">
        <v>50.29</v>
      </c>
      <c r="H4158" s="127" t="s">
        <v>493</v>
      </c>
      <c r="I4158" s="130">
        <v>41974</v>
      </c>
      <c r="L4158">
        <v>2402</v>
      </c>
      <c r="M4158">
        <f>L4158-L4157</f>
        <v>1652</v>
      </c>
    </row>
    <row r="4159" spans="1:13" ht="25.5" hidden="1" customHeight="1">
      <c r="A4159" s="111" t="e">
        <f>COUNTIF(#REF!,'CPU (2)'!B4159)</f>
        <v>#REF!</v>
      </c>
      <c r="B4159" s="131">
        <v>87255</v>
      </c>
      <c r="C4159" s="132" t="s">
        <v>4988</v>
      </c>
      <c r="D4159" s="131" t="s">
        <v>502</v>
      </c>
      <c r="E4159" s="131" t="s">
        <v>492</v>
      </c>
      <c r="F4159" s="133">
        <v>63.67</v>
      </c>
      <c r="G4159" s="133">
        <v>61.96</v>
      </c>
      <c r="H4159" s="131" t="s">
        <v>493</v>
      </c>
      <c r="I4159" s="134">
        <v>41974</v>
      </c>
      <c r="L4159">
        <v>3525</v>
      </c>
      <c r="M4159">
        <f>L4159-L4158</f>
        <v>1123</v>
      </c>
    </row>
    <row r="4160" spans="1:13" ht="38.25" hidden="1" customHeight="1">
      <c r="A4160" s="111" t="e">
        <f>COUNTIF(#REF!,'CPU (2)'!B4160)</f>
        <v>#REF!</v>
      </c>
      <c r="B4160" s="127">
        <v>87259</v>
      </c>
      <c r="C4160" s="128" t="s">
        <v>4989</v>
      </c>
      <c r="D4160" s="127" t="s">
        <v>502</v>
      </c>
      <c r="E4160" s="127" t="s">
        <v>492</v>
      </c>
      <c r="F4160" s="129">
        <v>79.91</v>
      </c>
      <c r="G4160" s="129">
        <v>78.81</v>
      </c>
      <c r="H4160" s="127" t="s">
        <v>493</v>
      </c>
      <c r="I4160" s="130">
        <v>41974</v>
      </c>
    </row>
    <row r="4161" spans="1:9" ht="38.25" hidden="1" customHeight="1">
      <c r="A4161" s="111" t="e">
        <f>COUNTIF(#REF!,'CPU (2)'!B4161)</f>
        <v>#REF!</v>
      </c>
      <c r="B4161" s="131">
        <v>87260</v>
      </c>
      <c r="C4161" s="132" t="s">
        <v>4990</v>
      </c>
      <c r="D4161" s="131" t="s">
        <v>502</v>
      </c>
      <c r="E4161" s="131" t="s">
        <v>492</v>
      </c>
      <c r="F4161" s="133">
        <v>75.56</v>
      </c>
      <c r="G4161" s="133">
        <v>74.83</v>
      </c>
      <c r="H4161" s="131" t="s">
        <v>493</v>
      </c>
      <c r="I4161" s="134">
        <v>41974</v>
      </c>
    </row>
    <row r="4162" spans="1:9" ht="38.25" hidden="1" customHeight="1">
      <c r="A4162" s="111" t="e">
        <f>COUNTIF(#REF!,'CPU (2)'!B4162)</f>
        <v>#REF!</v>
      </c>
      <c r="B4162" s="127">
        <v>87258</v>
      </c>
      <c r="C4162" s="128" t="s">
        <v>4991</v>
      </c>
      <c r="D4162" s="127" t="s">
        <v>502</v>
      </c>
      <c r="E4162" s="127" t="s">
        <v>492</v>
      </c>
      <c r="F4162" s="129">
        <v>87.32</v>
      </c>
      <c r="G4162" s="129">
        <v>85.63</v>
      </c>
      <c r="H4162" s="127" t="s">
        <v>493</v>
      </c>
      <c r="I4162" s="130">
        <v>41974</v>
      </c>
    </row>
    <row r="4163" spans="1:9" ht="38.25" hidden="1" customHeight="1">
      <c r="A4163" s="111" t="e">
        <f>COUNTIF(#REF!,'CPU (2)'!B4163)</f>
        <v>#REF!</v>
      </c>
      <c r="B4163" s="131">
        <v>84097</v>
      </c>
      <c r="C4163" s="132" t="s">
        <v>4992</v>
      </c>
      <c r="D4163" s="131" t="s">
        <v>715</v>
      </c>
      <c r="E4163" s="131" t="s">
        <v>492</v>
      </c>
      <c r="F4163" s="133">
        <v>247.98</v>
      </c>
      <c r="G4163" s="133">
        <v>246.24</v>
      </c>
      <c r="H4163" s="131" t="s">
        <v>493</v>
      </c>
      <c r="I4163" s="134">
        <v>41974</v>
      </c>
    </row>
    <row r="4164" spans="1:9" ht="38.25" hidden="1" customHeight="1">
      <c r="A4164" s="111" t="e">
        <f>COUNTIF(#REF!,'CPU (2)'!B4164)</f>
        <v>#REF!</v>
      </c>
      <c r="B4164" s="127">
        <v>84079</v>
      </c>
      <c r="C4164" s="128" t="s">
        <v>4993</v>
      </c>
      <c r="D4164" s="127" t="s">
        <v>715</v>
      </c>
      <c r="E4164" s="127" t="s">
        <v>492</v>
      </c>
      <c r="F4164" s="129">
        <v>76.16</v>
      </c>
      <c r="G4164" s="129">
        <v>71.900000000000006</v>
      </c>
      <c r="H4164" s="127" t="s">
        <v>493</v>
      </c>
      <c r="I4164" s="130">
        <v>41974</v>
      </c>
    </row>
    <row r="4165" spans="1:9" ht="38.25" hidden="1" customHeight="1">
      <c r="A4165" s="111" t="e">
        <f>COUNTIF(#REF!,'CPU (2)'!B4165)</f>
        <v>#REF!</v>
      </c>
      <c r="B4165" s="131">
        <v>84080</v>
      </c>
      <c r="C4165" s="132" t="s">
        <v>4994</v>
      </c>
      <c r="D4165" s="131" t="s">
        <v>715</v>
      </c>
      <c r="E4165" s="131" t="s">
        <v>492</v>
      </c>
      <c r="F4165" s="133">
        <v>76.97</v>
      </c>
      <c r="G4165" s="133">
        <v>72.709999999999994</v>
      </c>
      <c r="H4165" s="131" t="s">
        <v>493</v>
      </c>
      <c r="I4165" s="134">
        <v>41974</v>
      </c>
    </row>
    <row r="4166" spans="1:9" ht="38.25" hidden="1" customHeight="1">
      <c r="A4166" s="111" t="e">
        <f>COUNTIF(#REF!,'CPU (2)'!B4166)</f>
        <v>#REF!</v>
      </c>
      <c r="B4166" s="127">
        <v>84081</v>
      </c>
      <c r="C4166" s="128" t="s">
        <v>4995</v>
      </c>
      <c r="D4166" s="127" t="s">
        <v>715</v>
      </c>
      <c r="E4166" s="127" t="s">
        <v>492</v>
      </c>
      <c r="F4166" s="129">
        <v>114.62</v>
      </c>
      <c r="G4166" s="129">
        <v>110.26</v>
      </c>
      <c r="H4166" s="127" t="s">
        <v>493</v>
      </c>
      <c r="I4166" s="130">
        <v>41974</v>
      </c>
    </row>
    <row r="4167" spans="1:9" ht="38.25" hidden="1" customHeight="1">
      <c r="A4167" s="111" t="e">
        <f>COUNTIF(#REF!,'CPU (2)'!B4167)</f>
        <v>#REF!</v>
      </c>
      <c r="B4167" s="131">
        <v>84078</v>
      </c>
      <c r="C4167" s="132" t="s">
        <v>4996</v>
      </c>
      <c r="D4167" s="131" t="s">
        <v>715</v>
      </c>
      <c r="E4167" s="131" t="s">
        <v>492</v>
      </c>
      <c r="F4167" s="133">
        <v>199.44</v>
      </c>
      <c r="G4167" s="133">
        <v>195.17</v>
      </c>
      <c r="H4167" s="131" t="s">
        <v>493</v>
      </c>
      <c r="I4167" s="134">
        <v>41974</v>
      </c>
    </row>
    <row r="4168" spans="1:9" ht="12.75" hidden="1" customHeight="1">
      <c r="A4168" s="111" t="e">
        <f>COUNTIF(#REF!,'CPU (2)'!B4168)</f>
        <v>#REF!</v>
      </c>
      <c r="B4168" s="127">
        <v>84127</v>
      </c>
      <c r="C4168" s="128" t="s">
        <v>4997</v>
      </c>
      <c r="D4168" s="127" t="s">
        <v>246</v>
      </c>
      <c r="E4168" s="127" t="s">
        <v>207</v>
      </c>
      <c r="F4168" s="129">
        <v>311.38</v>
      </c>
      <c r="G4168" s="129">
        <v>306.08999999999997</v>
      </c>
      <c r="H4168" s="127" t="s">
        <v>493</v>
      </c>
      <c r="I4168" s="130">
        <v>41974</v>
      </c>
    </row>
    <row r="4169" spans="1:9" ht="25.5" hidden="1" customHeight="1">
      <c r="A4169" s="111" t="e">
        <f>COUNTIF(#REF!,'CPU (2)'!B4169)</f>
        <v>#REF!</v>
      </c>
      <c r="B4169" s="131">
        <v>72200</v>
      </c>
      <c r="C4169" s="132" t="s">
        <v>4998</v>
      </c>
      <c r="D4169" s="131" t="s">
        <v>715</v>
      </c>
      <c r="E4169" s="131" t="s">
        <v>492</v>
      </c>
      <c r="F4169" s="133">
        <v>51.55</v>
      </c>
      <c r="G4169" s="133">
        <v>61.39</v>
      </c>
      <c r="H4169" s="131" t="s">
        <v>493</v>
      </c>
      <c r="I4169" s="134">
        <v>41974</v>
      </c>
    </row>
    <row r="4170" spans="1:9" ht="12.75" hidden="1" customHeight="1">
      <c r="A4170" s="111" t="e">
        <f>COUNTIF(#REF!,'CPU (2)'!B4170)</f>
        <v>#REF!</v>
      </c>
      <c r="B4170" s="127">
        <v>72101</v>
      </c>
      <c r="C4170" s="128" t="s">
        <v>4999</v>
      </c>
      <c r="D4170" s="127" t="s">
        <v>542</v>
      </c>
      <c r="E4170" s="127" t="s">
        <v>492</v>
      </c>
      <c r="F4170" s="129">
        <v>5.0199999999999996</v>
      </c>
      <c r="G4170" s="129">
        <v>4.55</v>
      </c>
      <c r="H4170" s="127" t="s">
        <v>493</v>
      </c>
      <c r="I4170" s="130">
        <v>41974</v>
      </c>
    </row>
    <row r="4171" spans="1:9" ht="25.5" hidden="1" customHeight="1">
      <c r="A4171" s="111" t="e">
        <f>COUNTIF(#REF!,'CPU (2)'!B4171)</f>
        <v>#REF!</v>
      </c>
      <c r="B4171" s="131">
        <v>85182</v>
      </c>
      <c r="C4171" s="132" t="s">
        <v>5000</v>
      </c>
      <c r="D4171" s="131" t="s">
        <v>276</v>
      </c>
      <c r="E4171" s="131" t="s">
        <v>492</v>
      </c>
      <c r="F4171" s="133">
        <v>1.94</v>
      </c>
      <c r="G4171" s="133">
        <v>1.76</v>
      </c>
      <c r="H4171" s="131" t="s">
        <v>493</v>
      </c>
      <c r="I4171" s="134">
        <v>41974</v>
      </c>
    </row>
    <row r="4172" spans="1:9" ht="12.75" hidden="1" customHeight="1">
      <c r="A4172" s="111" t="e">
        <f>COUNTIF(#REF!,'CPU (2)'!B4172)</f>
        <v>#REF!</v>
      </c>
      <c r="B4172" s="127">
        <v>85183</v>
      </c>
      <c r="C4172" s="128" t="s">
        <v>5001</v>
      </c>
      <c r="D4172" s="127" t="s">
        <v>276</v>
      </c>
      <c r="E4172" s="127" t="s">
        <v>492</v>
      </c>
      <c r="F4172" s="129">
        <v>1.82</v>
      </c>
      <c r="G4172" s="129">
        <v>1.65</v>
      </c>
      <c r="H4172" s="127" t="s">
        <v>493</v>
      </c>
      <c r="I4172" s="130">
        <v>41974</v>
      </c>
    </row>
    <row r="4173" spans="1:9" ht="25.5" hidden="1" customHeight="1">
      <c r="A4173" s="111" t="e">
        <f>COUNTIF(#REF!,'CPU (2)'!B4173)</f>
        <v>#REF!</v>
      </c>
      <c r="B4173" s="131">
        <v>84030</v>
      </c>
      <c r="C4173" s="132" t="s">
        <v>5002</v>
      </c>
      <c r="D4173" s="131" t="s">
        <v>542</v>
      </c>
      <c r="E4173" s="131" t="s">
        <v>207</v>
      </c>
      <c r="F4173" s="133">
        <v>4.38</v>
      </c>
      <c r="G4173" s="133">
        <v>4.0999999999999996</v>
      </c>
      <c r="H4173" s="131" t="s">
        <v>493</v>
      </c>
      <c r="I4173" s="134">
        <v>41974</v>
      </c>
    </row>
    <row r="4174" spans="1:9" ht="25.5" hidden="1" customHeight="1">
      <c r="A4174" s="111" t="e">
        <f>COUNTIF(#REF!,'CPU (2)'!B4174)</f>
        <v>#REF!</v>
      </c>
      <c r="B4174" s="127">
        <v>84029</v>
      </c>
      <c r="C4174" s="128" t="s">
        <v>5003</v>
      </c>
      <c r="D4174" s="127" t="s">
        <v>542</v>
      </c>
      <c r="E4174" s="127" t="s">
        <v>207</v>
      </c>
      <c r="F4174" s="129">
        <v>8.3000000000000007</v>
      </c>
      <c r="G4174" s="129">
        <v>7.65</v>
      </c>
      <c r="H4174" s="127" t="s">
        <v>493</v>
      </c>
      <c r="I4174" s="130">
        <v>41974</v>
      </c>
    </row>
    <row r="4175" spans="1:9" ht="12.75" hidden="1" customHeight="1">
      <c r="A4175" s="111" t="e">
        <f>COUNTIF(#REF!,'CPU (2)'!B4175)</f>
        <v>#REF!</v>
      </c>
      <c r="B4175" s="131">
        <v>72190</v>
      </c>
      <c r="C4175" s="132" t="s">
        <v>5004</v>
      </c>
      <c r="D4175" s="131" t="s">
        <v>502</v>
      </c>
      <c r="E4175" s="131" t="s">
        <v>207</v>
      </c>
      <c r="F4175" s="133">
        <v>22.78</v>
      </c>
      <c r="G4175" s="133">
        <v>22.28</v>
      </c>
      <c r="H4175" s="131" t="s">
        <v>493</v>
      </c>
      <c r="I4175" s="134">
        <v>41974</v>
      </c>
    </row>
    <row r="4176" spans="1:9" ht="25.5" hidden="1" customHeight="1">
      <c r="A4176" s="111" t="e">
        <f>COUNTIF(#REF!,'CPU (2)'!B4176)</f>
        <v>#REF!</v>
      </c>
      <c r="B4176" s="127">
        <v>40904</v>
      </c>
      <c r="C4176" s="128" t="s">
        <v>5005</v>
      </c>
      <c r="D4176" s="127" t="s">
        <v>502</v>
      </c>
      <c r="E4176" s="127" t="s">
        <v>4262</v>
      </c>
      <c r="F4176" s="129">
        <v>7.37</v>
      </c>
      <c r="G4176" s="129">
        <v>6.87</v>
      </c>
      <c r="H4176" s="127" t="s">
        <v>493</v>
      </c>
      <c r="I4176" s="130">
        <v>41974</v>
      </c>
    </row>
    <row r="4177" spans="1:9" ht="25.5" hidden="1" customHeight="1">
      <c r="A4177" s="111" t="e">
        <f>COUNTIF(#REF!,'CPU (2)'!B4177)</f>
        <v>#REF!</v>
      </c>
      <c r="B4177" s="131">
        <v>84168</v>
      </c>
      <c r="C4177" s="132" t="s">
        <v>5006</v>
      </c>
      <c r="D4177" s="131" t="s">
        <v>502</v>
      </c>
      <c r="E4177" s="131" t="s">
        <v>207</v>
      </c>
      <c r="F4177" s="133">
        <v>15.92</v>
      </c>
      <c r="G4177" s="133">
        <v>15.41</v>
      </c>
      <c r="H4177" s="131" t="s">
        <v>493</v>
      </c>
      <c r="I4177" s="134">
        <v>41974</v>
      </c>
    </row>
    <row r="4178" spans="1:9" ht="12.75" hidden="1" customHeight="1">
      <c r="A4178" s="111" t="e">
        <f>COUNTIF(#REF!,'CPU (2)'!B4178)</f>
        <v>#REF!</v>
      </c>
      <c r="B4178" s="127">
        <v>6123</v>
      </c>
      <c r="C4178" s="128" t="s">
        <v>5007</v>
      </c>
      <c r="D4178" s="127" t="s">
        <v>502</v>
      </c>
      <c r="E4178" s="127" t="s">
        <v>207</v>
      </c>
      <c r="F4178" s="129">
        <v>8.73</v>
      </c>
      <c r="G4178" s="129">
        <v>7.92</v>
      </c>
      <c r="H4178" s="127" t="s">
        <v>493</v>
      </c>
      <c r="I4178" s="130">
        <v>41974</v>
      </c>
    </row>
    <row r="4179" spans="1:9" ht="12.75" hidden="1" customHeight="1">
      <c r="A4179" s="111" t="e">
        <f>COUNTIF(#REF!,'CPU (2)'!B4179)</f>
        <v>#REF!</v>
      </c>
      <c r="B4179" s="131">
        <v>84165</v>
      </c>
      <c r="C4179" s="132" t="s">
        <v>5008</v>
      </c>
      <c r="D4179" s="131" t="s">
        <v>502</v>
      </c>
      <c r="E4179" s="131" t="s">
        <v>207</v>
      </c>
      <c r="F4179" s="133">
        <v>9.15</v>
      </c>
      <c r="G4179" s="133">
        <v>8.32</v>
      </c>
      <c r="H4179" s="131" t="s">
        <v>493</v>
      </c>
      <c r="I4179" s="134">
        <v>41974</v>
      </c>
    </row>
    <row r="4180" spans="1:9" ht="12.75" hidden="1" customHeight="1">
      <c r="A4180" s="111" t="e">
        <f>COUNTIF(#REF!,'CPU (2)'!B4180)</f>
        <v>#REF!</v>
      </c>
      <c r="B4180" s="127">
        <v>73630</v>
      </c>
      <c r="C4180" s="128" t="s">
        <v>5009</v>
      </c>
      <c r="D4180" s="127" t="s">
        <v>502</v>
      </c>
      <c r="E4180" s="127" t="s">
        <v>207</v>
      </c>
      <c r="F4180" s="129">
        <v>9.0299999999999994</v>
      </c>
      <c r="G4180" s="129">
        <v>8.1999999999999993</v>
      </c>
      <c r="H4180" s="127" t="s">
        <v>493</v>
      </c>
      <c r="I4180" s="130">
        <v>41974</v>
      </c>
    </row>
    <row r="4181" spans="1:9" ht="12.75" hidden="1" customHeight="1">
      <c r="A4181" s="111" t="e">
        <f>COUNTIF(#REF!,'CPU (2)'!B4181)</f>
        <v>#REF!</v>
      </c>
      <c r="B4181" s="131">
        <v>84162</v>
      </c>
      <c r="C4181" s="132" t="s">
        <v>5010</v>
      </c>
      <c r="D4181" s="131" t="s">
        <v>502</v>
      </c>
      <c r="E4181" s="131" t="s">
        <v>207</v>
      </c>
      <c r="F4181" s="133">
        <v>9.69</v>
      </c>
      <c r="G4181" s="133">
        <v>9.27</v>
      </c>
      <c r="H4181" s="131" t="s">
        <v>493</v>
      </c>
      <c r="I4181" s="134">
        <v>41974</v>
      </c>
    </row>
    <row r="4182" spans="1:9" ht="12.75" hidden="1" customHeight="1">
      <c r="A4182" s="111" t="e">
        <f>COUNTIF(#REF!,'CPU (2)'!B4182)</f>
        <v>#REF!</v>
      </c>
      <c r="B4182" s="127" t="s">
        <v>5011</v>
      </c>
      <c r="C4182" s="128" t="s">
        <v>5012</v>
      </c>
      <c r="D4182" s="127" t="s">
        <v>502</v>
      </c>
      <c r="E4182" s="127" t="s">
        <v>207</v>
      </c>
      <c r="F4182" s="129">
        <v>9.75</v>
      </c>
      <c r="G4182" s="129">
        <v>9.35</v>
      </c>
      <c r="H4182" s="127" t="s">
        <v>493</v>
      </c>
      <c r="I4182" s="130">
        <v>41974</v>
      </c>
    </row>
    <row r="4183" spans="1:9" ht="25.5" hidden="1" customHeight="1">
      <c r="A4183" s="111" t="e">
        <f>COUNTIF(#REF!,'CPU (2)'!B4183)</f>
        <v>#REF!</v>
      </c>
      <c r="B4183" s="131" t="s">
        <v>5013</v>
      </c>
      <c r="C4183" s="132" t="s">
        <v>5014</v>
      </c>
      <c r="D4183" s="131" t="s">
        <v>502</v>
      </c>
      <c r="E4183" s="131" t="s">
        <v>207</v>
      </c>
      <c r="F4183" s="133">
        <v>39.299999999999997</v>
      </c>
      <c r="G4183" s="133">
        <v>38.799999999999997</v>
      </c>
      <c r="H4183" s="131" t="s">
        <v>493</v>
      </c>
      <c r="I4183" s="134">
        <v>41974</v>
      </c>
    </row>
    <row r="4184" spans="1:9" ht="25.5" hidden="1" customHeight="1">
      <c r="A4184" s="111" t="e">
        <f>COUNTIF(#REF!,'CPU (2)'!B4184)</f>
        <v>#REF!</v>
      </c>
      <c r="B4184" s="127">
        <v>84167</v>
      </c>
      <c r="C4184" s="128" t="s">
        <v>5015</v>
      </c>
      <c r="D4184" s="127" t="s">
        <v>502</v>
      </c>
      <c r="E4184" s="127" t="s">
        <v>207</v>
      </c>
      <c r="F4184" s="129">
        <v>42.92</v>
      </c>
      <c r="G4184" s="129">
        <v>42.41</v>
      </c>
      <c r="H4184" s="127" t="s">
        <v>493</v>
      </c>
      <c r="I4184" s="130">
        <v>41974</v>
      </c>
    </row>
    <row r="4185" spans="1:9" ht="12.75" hidden="1" customHeight="1">
      <c r="A4185" s="111" t="e">
        <f>COUNTIF(#REF!,'CPU (2)'!B4185)</f>
        <v>#REF!</v>
      </c>
      <c r="B4185" s="131" t="s">
        <v>5016</v>
      </c>
      <c r="C4185" s="132" t="s">
        <v>5017</v>
      </c>
      <c r="D4185" s="131" t="s">
        <v>502</v>
      </c>
      <c r="E4185" s="131" t="s">
        <v>207</v>
      </c>
      <c r="F4185" s="133">
        <v>21</v>
      </c>
      <c r="G4185" s="133">
        <v>19.489999999999998</v>
      </c>
      <c r="H4185" s="131" t="s">
        <v>493</v>
      </c>
      <c r="I4185" s="134">
        <v>41974</v>
      </c>
    </row>
    <row r="4186" spans="1:9" ht="12.75" hidden="1" customHeight="1">
      <c r="A4186" s="111" t="e">
        <f>COUNTIF(#REF!,'CPU (2)'!B4186)</f>
        <v>#REF!</v>
      </c>
      <c r="B4186" s="127">
        <v>72189</v>
      </c>
      <c r="C4186" s="128" t="s">
        <v>5018</v>
      </c>
      <c r="D4186" s="127" t="s">
        <v>502</v>
      </c>
      <c r="E4186" s="127" t="s">
        <v>207</v>
      </c>
      <c r="F4186" s="129">
        <v>14.81</v>
      </c>
      <c r="G4186" s="129">
        <v>14.32</v>
      </c>
      <c r="H4186" s="127" t="s">
        <v>493</v>
      </c>
      <c r="I4186" s="130">
        <v>41974</v>
      </c>
    </row>
    <row r="4187" spans="1:9" ht="25.5" hidden="1" customHeight="1">
      <c r="A4187" s="111" t="e">
        <f>COUNTIF(#REF!,'CPU (2)'!B4187)</f>
        <v>#REF!</v>
      </c>
      <c r="B4187" s="131">
        <v>88648</v>
      </c>
      <c r="C4187" s="132" t="s">
        <v>5019</v>
      </c>
      <c r="D4187" s="131" t="s">
        <v>502</v>
      </c>
      <c r="E4187" s="131" t="s">
        <v>207</v>
      </c>
      <c r="F4187" s="133">
        <v>6.51</v>
      </c>
      <c r="G4187" s="133">
        <v>6.38</v>
      </c>
      <c r="H4187" s="131" t="s">
        <v>493</v>
      </c>
      <c r="I4187" s="134">
        <v>41974</v>
      </c>
    </row>
    <row r="4188" spans="1:9" ht="25.5" hidden="1" customHeight="1">
      <c r="A4188" s="111" t="e">
        <f>COUNTIF(#REF!,'CPU (2)'!B4188)</f>
        <v>#REF!</v>
      </c>
      <c r="B4188" s="127">
        <v>88649</v>
      </c>
      <c r="C4188" s="128" t="s">
        <v>5020</v>
      </c>
      <c r="D4188" s="127" t="s">
        <v>502</v>
      </c>
      <c r="E4188" s="127" t="s">
        <v>207</v>
      </c>
      <c r="F4188" s="129">
        <v>7.55</v>
      </c>
      <c r="G4188" s="129">
        <v>7.4</v>
      </c>
      <c r="H4188" s="127" t="s">
        <v>493</v>
      </c>
      <c r="I4188" s="130">
        <v>41974</v>
      </c>
    </row>
    <row r="4189" spans="1:9" ht="25.5" hidden="1" customHeight="1">
      <c r="A4189" s="111" t="e">
        <f>COUNTIF(#REF!,'CPU (2)'!B4189)</f>
        <v>#REF!</v>
      </c>
      <c r="B4189" s="131">
        <v>88650</v>
      </c>
      <c r="C4189" s="132" t="s">
        <v>5021</v>
      </c>
      <c r="D4189" s="131" t="s">
        <v>502</v>
      </c>
      <c r="E4189" s="131" t="s">
        <v>207</v>
      </c>
      <c r="F4189" s="133">
        <v>9.08</v>
      </c>
      <c r="G4189" s="133">
        <v>8.92</v>
      </c>
      <c r="H4189" s="131" t="s">
        <v>493</v>
      </c>
      <c r="I4189" s="134">
        <v>41974</v>
      </c>
    </row>
    <row r="4190" spans="1:9" ht="12.75" hidden="1" customHeight="1">
      <c r="A4190" s="111" t="e">
        <f>COUNTIF(#REF!,'CPU (2)'!B4190)</f>
        <v>#REF!</v>
      </c>
      <c r="B4190" s="127">
        <v>84096</v>
      </c>
      <c r="C4190" s="128" t="s">
        <v>5022</v>
      </c>
      <c r="D4190" s="127" t="s">
        <v>715</v>
      </c>
      <c r="E4190" s="127" t="s">
        <v>207</v>
      </c>
      <c r="F4190" s="129">
        <v>12.75</v>
      </c>
      <c r="G4190" s="129">
        <v>11.78</v>
      </c>
      <c r="H4190" s="127" t="s">
        <v>493</v>
      </c>
      <c r="I4190" s="130">
        <v>41974</v>
      </c>
    </row>
    <row r="4191" spans="1:9" ht="12.75" hidden="1" customHeight="1">
      <c r="A4191" s="111" t="e">
        <f>COUNTIF(#REF!,'CPU (2)'!B4191)</f>
        <v>#REF!</v>
      </c>
      <c r="B4191" s="131">
        <v>84095</v>
      </c>
      <c r="C4191" s="132" t="s">
        <v>5023</v>
      </c>
      <c r="D4191" s="131" t="s">
        <v>715</v>
      </c>
      <c r="E4191" s="131" t="s">
        <v>207</v>
      </c>
      <c r="F4191" s="133">
        <v>15.42</v>
      </c>
      <c r="G4191" s="133">
        <v>14.46</v>
      </c>
      <c r="H4191" s="131" t="s">
        <v>493</v>
      </c>
      <c r="I4191" s="134">
        <v>41974</v>
      </c>
    </row>
    <row r="4192" spans="1:9" ht="12.75" hidden="1" customHeight="1">
      <c r="A4192" s="111" t="e">
        <f>COUNTIF(#REF!,'CPU (2)'!B4192)</f>
        <v>#REF!</v>
      </c>
      <c r="B4192" s="127">
        <v>84890</v>
      </c>
      <c r="C4192" s="128" t="s">
        <v>5024</v>
      </c>
      <c r="D4192" s="127" t="s">
        <v>604</v>
      </c>
      <c r="E4192" s="127" t="s">
        <v>6</v>
      </c>
      <c r="F4192" s="129">
        <v>35.840000000000003</v>
      </c>
      <c r="G4192" s="129">
        <v>34.99</v>
      </c>
      <c r="H4192" s="127" t="s">
        <v>493</v>
      </c>
      <c r="I4192" s="130">
        <v>41974</v>
      </c>
    </row>
    <row r="4193" spans="1:9" ht="38.25" hidden="1" customHeight="1">
      <c r="A4193" s="111" t="e">
        <f>COUNTIF(#REF!,'CPU (2)'!B4193)</f>
        <v>#REF!</v>
      </c>
      <c r="B4193" s="131">
        <v>53824</v>
      </c>
      <c r="C4193" s="132" t="s">
        <v>5025</v>
      </c>
      <c r="D4193" s="131" t="s">
        <v>248</v>
      </c>
      <c r="E4193" s="131" t="s">
        <v>231</v>
      </c>
      <c r="F4193" s="133">
        <v>15.04</v>
      </c>
      <c r="G4193" s="133">
        <v>13.47</v>
      </c>
      <c r="H4193" s="131" t="s">
        <v>493</v>
      </c>
      <c r="I4193" s="134">
        <v>41974</v>
      </c>
    </row>
    <row r="4194" spans="1:9" ht="25.5" hidden="1" customHeight="1">
      <c r="A4194" s="111" t="e">
        <f>COUNTIF(#REF!,'CPU (2)'!B4194)</f>
        <v>#REF!</v>
      </c>
      <c r="B4194" s="127">
        <v>5873</v>
      </c>
      <c r="C4194" s="128" t="s">
        <v>5026</v>
      </c>
      <c r="D4194" s="127" t="s">
        <v>248</v>
      </c>
      <c r="E4194" s="127" t="s">
        <v>254</v>
      </c>
      <c r="F4194" s="129">
        <v>49.35</v>
      </c>
      <c r="G4194" s="129">
        <v>47.78</v>
      </c>
      <c r="H4194" s="127" t="s">
        <v>493</v>
      </c>
      <c r="I4194" s="130">
        <v>41974</v>
      </c>
    </row>
    <row r="4195" spans="1:9" ht="25.5" hidden="1" customHeight="1">
      <c r="A4195" s="111" t="e">
        <f>COUNTIF(#REF!,'CPU (2)'!B4195)</f>
        <v>#REF!</v>
      </c>
      <c r="B4195" s="131">
        <v>5874</v>
      </c>
      <c r="C4195" s="132" t="s">
        <v>5027</v>
      </c>
      <c r="D4195" s="131" t="s">
        <v>248</v>
      </c>
      <c r="E4195" s="131" t="s">
        <v>1686</v>
      </c>
      <c r="F4195" s="133">
        <v>49.35</v>
      </c>
      <c r="G4195" s="133">
        <v>47.78</v>
      </c>
      <c r="H4195" s="131" t="s">
        <v>493</v>
      </c>
      <c r="I4195" s="134">
        <v>41974</v>
      </c>
    </row>
    <row r="4196" spans="1:9" ht="25.5" hidden="1" customHeight="1">
      <c r="A4196" s="111" t="e">
        <f>COUNTIF(#REF!,'CPU (2)'!B4196)</f>
        <v>#REF!</v>
      </c>
      <c r="B4196" s="127">
        <v>5871</v>
      </c>
      <c r="C4196" s="128" t="s">
        <v>5028</v>
      </c>
      <c r="D4196" s="127" t="s">
        <v>248</v>
      </c>
      <c r="E4196" s="127" t="s">
        <v>249</v>
      </c>
      <c r="F4196" s="129">
        <v>143.03</v>
      </c>
      <c r="G4196" s="129">
        <v>141.46</v>
      </c>
      <c r="H4196" s="127" t="s">
        <v>493</v>
      </c>
      <c r="I4196" s="130">
        <v>41974</v>
      </c>
    </row>
    <row r="4197" spans="1:9" ht="38.25" hidden="1" customHeight="1">
      <c r="A4197" s="111" t="e">
        <f>COUNTIF(#REF!,'CPU (2)'!B4197)</f>
        <v>#REF!</v>
      </c>
      <c r="B4197" s="131">
        <v>5872</v>
      </c>
      <c r="C4197" s="132" t="s">
        <v>5029</v>
      </c>
      <c r="D4197" s="131" t="s">
        <v>248</v>
      </c>
      <c r="E4197" s="131" t="s">
        <v>1689</v>
      </c>
      <c r="F4197" s="133">
        <v>143.03</v>
      </c>
      <c r="G4197" s="133">
        <v>141.46</v>
      </c>
      <c r="H4197" s="131" t="s">
        <v>493</v>
      </c>
      <c r="I4197" s="134">
        <v>41974</v>
      </c>
    </row>
    <row r="4198" spans="1:9" ht="38.25" hidden="1" customHeight="1">
      <c r="A4198" s="111" t="e">
        <f>COUNTIF(#REF!,'CPU (2)'!B4198)</f>
        <v>#REF!</v>
      </c>
      <c r="B4198" s="127">
        <v>53825</v>
      </c>
      <c r="C4198" s="128" t="s">
        <v>5030</v>
      </c>
      <c r="D4198" s="127" t="s">
        <v>248</v>
      </c>
      <c r="E4198" s="127" t="s">
        <v>231</v>
      </c>
      <c r="F4198" s="129">
        <v>15.04</v>
      </c>
      <c r="G4198" s="129">
        <v>13.47</v>
      </c>
      <c r="H4198" s="127" t="s">
        <v>493</v>
      </c>
      <c r="I4198" s="130">
        <v>41974</v>
      </c>
    </row>
    <row r="4199" spans="1:9" ht="38.25" hidden="1" customHeight="1">
      <c r="A4199" s="111" t="e">
        <f>COUNTIF(#REF!,'CPU (2)'!B4199)</f>
        <v>#REF!</v>
      </c>
      <c r="B4199" s="131">
        <v>53823</v>
      </c>
      <c r="C4199" s="132" t="s">
        <v>5031</v>
      </c>
      <c r="D4199" s="131" t="s">
        <v>248</v>
      </c>
      <c r="E4199" s="131" t="s">
        <v>231</v>
      </c>
      <c r="F4199" s="133">
        <v>34.31</v>
      </c>
      <c r="G4199" s="133">
        <v>34.31</v>
      </c>
      <c r="H4199" s="131" t="s">
        <v>493</v>
      </c>
      <c r="I4199" s="134">
        <v>41974</v>
      </c>
    </row>
    <row r="4200" spans="1:9" ht="38.25" hidden="1" customHeight="1">
      <c r="A4200" s="111" t="e">
        <f>COUNTIF(#REF!,'CPU (2)'!B4200)</f>
        <v>#REF!</v>
      </c>
      <c r="B4200" s="127">
        <v>6880</v>
      </c>
      <c r="C4200" s="128" t="s">
        <v>5032</v>
      </c>
      <c r="D4200" s="127" t="s">
        <v>248</v>
      </c>
      <c r="E4200" s="127" t="s">
        <v>254</v>
      </c>
      <c r="F4200" s="129">
        <v>37.79</v>
      </c>
      <c r="G4200" s="129">
        <v>36.22</v>
      </c>
      <c r="H4200" s="127" t="s">
        <v>493</v>
      </c>
      <c r="I4200" s="130">
        <v>41974</v>
      </c>
    </row>
    <row r="4201" spans="1:9" ht="38.25" hidden="1" customHeight="1">
      <c r="A4201" s="111" t="e">
        <f>COUNTIF(#REF!,'CPU (2)'!B4201)</f>
        <v>#REF!</v>
      </c>
      <c r="B4201" s="131">
        <v>6879</v>
      </c>
      <c r="C4201" s="132" t="s">
        <v>5033</v>
      </c>
      <c r="D4201" s="131" t="s">
        <v>248</v>
      </c>
      <c r="E4201" s="131" t="s">
        <v>249</v>
      </c>
      <c r="F4201" s="133">
        <v>102.53</v>
      </c>
      <c r="G4201" s="133">
        <v>100.96</v>
      </c>
      <c r="H4201" s="131" t="s">
        <v>493</v>
      </c>
      <c r="I4201" s="134">
        <v>41974</v>
      </c>
    </row>
    <row r="4202" spans="1:9" ht="38.25" hidden="1" customHeight="1">
      <c r="A4202" s="111" t="e">
        <f>COUNTIF(#REF!,'CPU (2)'!B4202)</f>
        <v>#REF!</v>
      </c>
      <c r="B4202" s="127">
        <v>7038</v>
      </c>
      <c r="C4202" s="128" t="s">
        <v>5034</v>
      </c>
      <c r="D4202" s="127" t="s">
        <v>248</v>
      </c>
      <c r="E4202" s="127" t="s">
        <v>231</v>
      </c>
      <c r="F4202" s="129">
        <v>17.84</v>
      </c>
      <c r="G4202" s="129">
        <v>17.84</v>
      </c>
      <c r="H4202" s="127" t="s">
        <v>493</v>
      </c>
      <c r="I4202" s="130">
        <v>41974</v>
      </c>
    </row>
    <row r="4203" spans="1:9" ht="38.25" hidden="1" customHeight="1">
      <c r="A4203" s="111" t="e">
        <f>COUNTIF(#REF!,'CPU (2)'!B4203)</f>
        <v>#REF!</v>
      </c>
      <c r="B4203" s="131">
        <v>7039</v>
      </c>
      <c r="C4203" s="132" t="s">
        <v>5035</v>
      </c>
      <c r="D4203" s="131" t="s">
        <v>248</v>
      </c>
      <c r="E4203" s="131" t="s">
        <v>231</v>
      </c>
      <c r="F4203" s="133">
        <v>4.91</v>
      </c>
      <c r="G4203" s="133">
        <v>4.9000000000000004</v>
      </c>
      <c r="H4203" s="131" t="s">
        <v>493</v>
      </c>
      <c r="I4203" s="134">
        <v>41974</v>
      </c>
    </row>
    <row r="4204" spans="1:9" ht="38.25" hidden="1" customHeight="1">
      <c r="A4204" s="111" t="e">
        <f>COUNTIF(#REF!,'CPU (2)'!B4204)</f>
        <v>#REF!</v>
      </c>
      <c r="B4204" s="127">
        <v>7040</v>
      </c>
      <c r="C4204" s="128" t="s">
        <v>5036</v>
      </c>
      <c r="D4204" s="127" t="s">
        <v>248</v>
      </c>
      <c r="E4204" s="127" t="s">
        <v>231</v>
      </c>
      <c r="F4204" s="129">
        <v>18.37</v>
      </c>
      <c r="G4204" s="129">
        <v>18.37</v>
      </c>
      <c r="H4204" s="127" t="s">
        <v>493</v>
      </c>
      <c r="I4204" s="130">
        <v>41974</v>
      </c>
    </row>
    <row r="4205" spans="1:9" ht="38.25" hidden="1" customHeight="1">
      <c r="A4205" s="111" t="e">
        <f>COUNTIF(#REF!,'CPU (2)'!B4205)</f>
        <v>#REF!</v>
      </c>
      <c r="B4205" s="131">
        <v>55263</v>
      </c>
      <c r="C4205" s="132" t="s">
        <v>5037</v>
      </c>
      <c r="D4205" s="131" t="s">
        <v>248</v>
      </c>
      <c r="E4205" s="131" t="s">
        <v>231</v>
      </c>
      <c r="F4205" s="133">
        <v>46.37</v>
      </c>
      <c r="G4205" s="133">
        <v>46.36</v>
      </c>
      <c r="H4205" s="131" t="s">
        <v>493</v>
      </c>
      <c r="I4205" s="134">
        <v>41974</v>
      </c>
    </row>
    <row r="4206" spans="1:9" ht="38.25" hidden="1" customHeight="1">
      <c r="A4206" s="111" t="e">
        <f>COUNTIF(#REF!,'CPU (2)'!B4206)</f>
        <v>#REF!</v>
      </c>
      <c r="B4206" s="127">
        <v>7050</v>
      </c>
      <c r="C4206" s="128" t="s">
        <v>5038</v>
      </c>
      <c r="D4206" s="127" t="s">
        <v>248</v>
      </c>
      <c r="E4206" s="127" t="s">
        <v>254</v>
      </c>
      <c r="F4206" s="129">
        <v>38.479999999999997</v>
      </c>
      <c r="G4206" s="129">
        <v>36.92</v>
      </c>
      <c r="H4206" s="127" t="s">
        <v>493</v>
      </c>
      <c r="I4206" s="130">
        <v>41974</v>
      </c>
    </row>
    <row r="4207" spans="1:9" ht="38.25" hidden="1" customHeight="1">
      <c r="A4207" s="111" t="e">
        <f>COUNTIF(#REF!,'CPU (2)'!B4207)</f>
        <v>#REF!</v>
      </c>
      <c r="B4207" s="131">
        <v>7049</v>
      </c>
      <c r="C4207" s="132" t="s">
        <v>5039</v>
      </c>
      <c r="D4207" s="131" t="s">
        <v>248</v>
      </c>
      <c r="E4207" s="131" t="s">
        <v>249</v>
      </c>
      <c r="F4207" s="133">
        <v>111.82</v>
      </c>
      <c r="G4207" s="133">
        <v>110.26</v>
      </c>
      <c r="H4207" s="131" t="s">
        <v>493</v>
      </c>
      <c r="I4207" s="134">
        <v>41974</v>
      </c>
    </row>
    <row r="4208" spans="1:9" ht="38.25" hidden="1" customHeight="1">
      <c r="A4208" s="111" t="e">
        <f>COUNTIF(#REF!,'CPU (2)'!B4208)</f>
        <v>#REF!</v>
      </c>
      <c r="B4208" s="127">
        <v>7051</v>
      </c>
      <c r="C4208" s="128" t="s">
        <v>5040</v>
      </c>
      <c r="D4208" s="127" t="s">
        <v>248</v>
      </c>
      <c r="E4208" s="127" t="s">
        <v>231</v>
      </c>
      <c r="F4208" s="129">
        <v>19.010000000000002</v>
      </c>
      <c r="G4208" s="129">
        <v>19.010000000000002</v>
      </c>
      <c r="H4208" s="127" t="s">
        <v>493</v>
      </c>
      <c r="I4208" s="130">
        <v>41974</v>
      </c>
    </row>
    <row r="4209" spans="1:9" ht="38.25" hidden="1" customHeight="1">
      <c r="A4209" s="111" t="e">
        <f>COUNTIF(#REF!,'CPU (2)'!B4209)</f>
        <v>#REF!</v>
      </c>
      <c r="B4209" s="131">
        <v>7052</v>
      </c>
      <c r="C4209" s="132" t="s">
        <v>5041</v>
      </c>
      <c r="D4209" s="131" t="s">
        <v>248</v>
      </c>
      <c r="E4209" s="131" t="s">
        <v>231</v>
      </c>
      <c r="F4209" s="133">
        <v>4.43</v>
      </c>
      <c r="G4209" s="133">
        <v>4.43</v>
      </c>
      <c r="H4209" s="131" t="s">
        <v>493</v>
      </c>
      <c r="I4209" s="134">
        <v>41974</v>
      </c>
    </row>
    <row r="4210" spans="1:9" ht="38.25" hidden="1" customHeight="1">
      <c r="A4210" s="111" t="e">
        <f>COUNTIF(#REF!,'CPU (2)'!B4210)</f>
        <v>#REF!</v>
      </c>
      <c r="B4210" s="127">
        <v>7053</v>
      </c>
      <c r="C4210" s="128" t="s">
        <v>5042</v>
      </c>
      <c r="D4210" s="127" t="s">
        <v>248</v>
      </c>
      <c r="E4210" s="127" t="s">
        <v>231</v>
      </c>
      <c r="F4210" s="129">
        <v>21.12</v>
      </c>
      <c r="G4210" s="129">
        <v>21.11</v>
      </c>
      <c r="H4210" s="127" t="s">
        <v>493</v>
      </c>
      <c r="I4210" s="130">
        <v>41974</v>
      </c>
    </row>
    <row r="4211" spans="1:9" ht="38.25" hidden="1" customHeight="1">
      <c r="A4211" s="111" t="e">
        <f>COUNTIF(#REF!,'CPU (2)'!B4211)</f>
        <v>#REF!</v>
      </c>
      <c r="B4211" s="131">
        <v>7054</v>
      </c>
      <c r="C4211" s="132" t="s">
        <v>5043</v>
      </c>
      <c r="D4211" s="131" t="s">
        <v>248</v>
      </c>
      <c r="E4211" s="131" t="s">
        <v>231</v>
      </c>
      <c r="F4211" s="133">
        <v>52.22</v>
      </c>
      <c r="G4211" s="133">
        <v>52.22</v>
      </c>
      <c r="H4211" s="131" t="s">
        <v>493</v>
      </c>
      <c r="I4211" s="134">
        <v>41974</v>
      </c>
    </row>
    <row r="4212" spans="1:9" ht="38.25" hidden="1" customHeight="1">
      <c r="A4212" s="111" t="e">
        <f>COUNTIF(#REF!,'CPU (2)'!B4212)</f>
        <v>#REF!</v>
      </c>
      <c r="B4212" s="127">
        <v>5733</v>
      </c>
      <c r="C4212" s="128" t="s">
        <v>5044</v>
      </c>
      <c r="D4212" s="127" t="s">
        <v>248</v>
      </c>
      <c r="E4212" s="127" t="s">
        <v>231</v>
      </c>
      <c r="F4212" s="129">
        <v>73.08</v>
      </c>
      <c r="G4212" s="129">
        <v>73.08</v>
      </c>
      <c r="H4212" s="127" t="s">
        <v>493</v>
      </c>
      <c r="I4212" s="130">
        <v>41974</v>
      </c>
    </row>
    <row r="4213" spans="1:9" ht="25.5" hidden="1" customHeight="1">
      <c r="A4213" s="111" t="e">
        <f>COUNTIF(#REF!,'CPU (2)'!B4213)</f>
        <v>#REF!</v>
      </c>
      <c r="B4213" s="131">
        <v>5732</v>
      </c>
      <c r="C4213" s="132" t="s">
        <v>5045</v>
      </c>
      <c r="D4213" s="131" t="s">
        <v>248</v>
      </c>
      <c r="E4213" s="131" t="s">
        <v>231</v>
      </c>
      <c r="F4213" s="133">
        <v>20.6</v>
      </c>
      <c r="G4213" s="133">
        <v>20.6</v>
      </c>
      <c r="H4213" s="131" t="s">
        <v>493</v>
      </c>
      <c r="I4213" s="134">
        <v>41974</v>
      </c>
    </row>
    <row r="4214" spans="1:9" ht="38.25" hidden="1" customHeight="1">
      <c r="A4214" s="111" t="e">
        <f>COUNTIF(#REF!,'CPU (2)'!B4214)</f>
        <v>#REF!</v>
      </c>
      <c r="B4214" s="127">
        <v>89227</v>
      </c>
      <c r="C4214" s="128" t="s">
        <v>5046</v>
      </c>
      <c r="D4214" s="127" t="s">
        <v>248</v>
      </c>
      <c r="E4214" s="127" t="s">
        <v>254</v>
      </c>
      <c r="F4214" s="129">
        <v>32.700000000000003</v>
      </c>
      <c r="G4214" s="129">
        <v>31.13</v>
      </c>
      <c r="H4214" s="127" t="s">
        <v>493</v>
      </c>
      <c r="I4214" s="130">
        <v>41974</v>
      </c>
    </row>
    <row r="4215" spans="1:9" ht="38.25" hidden="1" customHeight="1">
      <c r="A4215" s="111" t="e">
        <f>COUNTIF(#REF!,'CPU (2)'!B4215)</f>
        <v>#REF!</v>
      </c>
      <c r="B4215" s="131">
        <v>5948</v>
      </c>
      <c r="C4215" s="132" t="s">
        <v>5047</v>
      </c>
      <c r="D4215" s="131" t="s">
        <v>248</v>
      </c>
      <c r="E4215" s="131" t="s">
        <v>249</v>
      </c>
      <c r="F4215" s="133">
        <v>84.2</v>
      </c>
      <c r="G4215" s="133">
        <v>82.64</v>
      </c>
      <c r="H4215" s="131" t="s">
        <v>493</v>
      </c>
      <c r="I4215" s="134">
        <v>41974</v>
      </c>
    </row>
    <row r="4216" spans="1:9" ht="38.25" hidden="1" customHeight="1">
      <c r="A4216" s="111" t="e">
        <f>COUNTIF(#REF!,'CPU (2)'!B4216)</f>
        <v>#REF!</v>
      </c>
      <c r="B4216" s="127">
        <v>89219</v>
      </c>
      <c r="C4216" s="128" t="s">
        <v>5048</v>
      </c>
      <c r="D4216" s="127" t="s">
        <v>248</v>
      </c>
      <c r="E4216" s="127" t="s">
        <v>231</v>
      </c>
      <c r="F4216" s="129">
        <v>14.32</v>
      </c>
      <c r="G4216" s="129">
        <v>14.32</v>
      </c>
      <c r="H4216" s="127" t="s">
        <v>493</v>
      </c>
      <c r="I4216" s="130">
        <v>41974</v>
      </c>
    </row>
    <row r="4217" spans="1:9" ht="38.25" hidden="1" customHeight="1">
      <c r="A4217" s="111" t="e">
        <f>COUNTIF(#REF!,'CPU (2)'!B4217)</f>
        <v>#REF!</v>
      </c>
      <c r="B4217" s="131">
        <v>89220</v>
      </c>
      <c r="C4217" s="132" t="s">
        <v>5049</v>
      </c>
      <c r="D4217" s="131" t="s">
        <v>248</v>
      </c>
      <c r="E4217" s="131" t="s">
        <v>231</v>
      </c>
      <c r="F4217" s="133">
        <v>3.34</v>
      </c>
      <c r="G4217" s="133">
        <v>3.34</v>
      </c>
      <c r="H4217" s="131" t="s">
        <v>493</v>
      </c>
      <c r="I4217" s="134">
        <v>41974</v>
      </c>
    </row>
    <row r="4218" spans="1:9" ht="38.25" hidden="1" customHeight="1">
      <c r="A4218" s="111" t="e">
        <f>COUNTIF(#REF!,'CPU (2)'!B4218)</f>
        <v>#REF!</v>
      </c>
      <c r="B4218" s="127">
        <v>5791</v>
      </c>
      <c r="C4218" s="128" t="s">
        <v>5050</v>
      </c>
      <c r="D4218" s="127" t="s">
        <v>248</v>
      </c>
      <c r="E4218" s="127" t="s">
        <v>231</v>
      </c>
      <c r="F4218" s="129">
        <v>18.07</v>
      </c>
      <c r="G4218" s="129">
        <v>18.07</v>
      </c>
      <c r="H4218" s="127" t="s">
        <v>493</v>
      </c>
      <c r="I4218" s="130">
        <v>41974</v>
      </c>
    </row>
    <row r="4219" spans="1:9" ht="38.25" hidden="1" customHeight="1">
      <c r="A4219" s="111" t="e">
        <f>COUNTIF(#REF!,'CPU (2)'!B4219)</f>
        <v>#REF!</v>
      </c>
      <c r="B4219" s="131">
        <v>5792</v>
      </c>
      <c r="C4219" s="132" t="s">
        <v>5051</v>
      </c>
      <c r="D4219" s="131" t="s">
        <v>248</v>
      </c>
      <c r="E4219" s="131" t="s">
        <v>231</v>
      </c>
      <c r="F4219" s="133">
        <v>33.43</v>
      </c>
      <c r="G4219" s="133">
        <v>33.43</v>
      </c>
      <c r="H4219" s="131" t="s">
        <v>493</v>
      </c>
      <c r="I4219" s="134">
        <v>41974</v>
      </c>
    </row>
    <row r="4220" spans="1:9" ht="25.5" hidden="1" customHeight="1">
      <c r="A4220" s="111" t="e">
        <f>COUNTIF(#REF!,'CPU (2)'!B4220)</f>
        <v>#REF!</v>
      </c>
      <c r="B4220" s="127">
        <v>5671</v>
      </c>
      <c r="C4220" s="128" t="s">
        <v>5052</v>
      </c>
      <c r="D4220" s="127" t="s">
        <v>248</v>
      </c>
      <c r="E4220" s="127" t="s">
        <v>231</v>
      </c>
      <c r="F4220" s="129">
        <v>15.23</v>
      </c>
      <c r="G4220" s="129">
        <v>15.22</v>
      </c>
      <c r="H4220" s="127" t="s">
        <v>493</v>
      </c>
      <c r="I4220" s="130">
        <v>41974</v>
      </c>
    </row>
    <row r="4221" spans="1:9" ht="25.5" hidden="1" customHeight="1">
      <c r="A4221" s="111" t="e">
        <f>COUNTIF(#REF!,'CPU (2)'!B4221)</f>
        <v>#REF!</v>
      </c>
      <c r="B4221" s="131">
        <v>73436</v>
      </c>
      <c r="C4221" s="132" t="s">
        <v>5053</v>
      </c>
      <c r="D4221" s="131" t="s">
        <v>248</v>
      </c>
      <c r="E4221" s="131" t="s">
        <v>249</v>
      </c>
      <c r="F4221" s="133">
        <v>167.09</v>
      </c>
      <c r="G4221" s="133">
        <v>162.38999999999999</v>
      </c>
      <c r="H4221" s="131" t="s">
        <v>493</v>
      </c>
      <c r="I4221" s="134">
        <v>41974</v>
      </c>
    </row>
    <row r="4222" spans="1:9" ht="25.5" hidden="1" customHeight="1">
      <c r="A4222" s="111" t="e">
        <f>COUNTIF(#REF!,'CPU (2)'!B4222)</f>
        <v>#REF!</v>
      </c>
      <c r="B4222" s="127">
        <v>73309</v>
      </c>
      <c r="C4222" s="128" t="s">
        <v>5054</v>
      </c>
      <c r="D4222" s="127" t="s">
        <v>248</v>
      </c>
      <c r="E4222" s="127" t="s">
        <v>231</v>
      </c>
      <c r="F4222" s="129">
        <v>16.170000000000002</v>
      </c>
      <c r="G4222" s="129">
        <v>16.16</v>
      </c>
      <c r="H4222" s="127" t="s">
        <v>493</v>
      </c>
      <c r="I4222" s="130">
        <v>41974</v>
      </c>
    </row>
    <row r="4223" spans="1:9" ht="25.5" hidden="1" customHeight="1">
      <c r="A4223" s="111" t="e">
        <f>COUNTIF(#REF!,'CPU (2)'!B4223)</f>
        <v>#REF!</v>
      </c>
      <c r="B4223" s="131">
        <v>73313</v>
      </c>
      <c r="C4223" s="132" t="s">
        <v>5055</v>
      </c>
      <c r="D4223" s="131" t="s">
        <v>248</v>
      </c>
      <c r="E4223" s="131" t="s">
        <v>231</v>
      </c>
      <c r="F4223" s="133">
        <v>8.08</v>
      </c>
      <c r="G4223" s="133">
        <v>8.08</v>
      </c>
      <c r="H4223" s="131" t="s">
        <v>493</v>
      </c>
      <c r="I4223" s="134">
        <v>41974</v>
      </c>
    </row>
    <row r="4224" spans="1:9" ht="25.5" hidden="1" customHeight="1">
      <c r="A4224" s="111" t="e">
        <f>COUNTIF(#REF!,'CPU (2)'!B4224)</f>
        <v>#REF!</v>
      </c>
      <c r="B4224" s="127">
        <v>5089</v>
      </c>
      <c r="C4224" s="128" t="s">
        <v>5056</v>
      </c>
      <c r="D4224" s="127" t="s">
        <v>248</v>
      </c>
      <c r="E4224" s="127" t="s">
        <v>231</v>
      </c>
      <c r="F4224" s="129">
        <v>14.56</v>
      </c>
      <c r="G4224" s="129">
        <v>14.55</v>
      </c>
      <c r="H4224" s="127" t="s">
        <v>493</v>
      </c>
      <c r="I4224" s="130">
        <v>41974</v>
      </c>
    </row>
    <row r="4225" spans="1:9" ht="25.5" hidden="1" customHeight="1">
      <c r="A4225" s="111" t="e">
        <f>COUNTIF(#REF!,'CPU (2)'!B4225)</f>
        <v>#REF!</v>
      </c>
      <c r="B4225" s="131">
        <v>5670</v>
      </c>
      <c r="C4225" s="132" t="s">
        <v>5057</v>
      </c>
      <c r="D4225" s="131" t="s">
        <v>248</v>
      </c>
      <c r="E4225" s="131" t="s">
        <v>231</v>
      </c>
      <c r="F4225" s="133">
        <v>25.28</v>
      </c>
      <c r="G4225" s="133">
        <v>25.28</v>
      </c>
      <c r="H4225" s="131" t="s">
        <v>493</v>
      </c>
      <c r="I4225" s="134">
        <v>41974</v>
      </c>
    </row>
    <row r="4226" spans="1:9" ht="38.25" hidden="1" customHeight="1">
      <c r="A4226" s="111" t="e">
        <f>COUNTIF(#REF!,'CPU (2)'!B4226)</f>
        <v>#REF!</v>
      </c>
      <c r="B4226" s="127">
        <v>5677</v>
      </c>
      <c r="C4226" s="128" t="s">
        <v>5058</v>
      </c>
      <c r="D4226" s="127" t="s">
        <v>248</v>
      </c>
      <c r="E4226" s="127" t="s">
        <v>231</v>
      </c>
      <c r="F4226" s="129">
        <v>21.17</v>
      </c>
      <c r="G4226" s="129">
        <v>21.16</v>
      </c>
      <c r="H4226" s="127" t="s">
        <v>493</v>
      </c>
      <c r="I4226" s="130">
        <v>41974</v>
      </c>
    </row>
    <row r="4227" spans="1:9" ht="25.5" hidden="1" customHeight="1">
      <c r="A4227" s="111" t="e">
        <f>COUNTIF(#REF!,'CPU (2)'!B4227)</f>
        <v>#REF!</v>
      </c>
      <c r="B4227" s="131">
        <v>5676</v>
      </c>
      <c r="C4227" s="132" t="s">
        <v>5059</v>
      </c>
      <c r="D4227" s="131" t="s">
        <v>248</v>
      </c>
      <c r="E4227" s="131" t="s">
        <v>231</v>
      </c>
      <c r="F4227" s="133">
        <v>10.83</v>
      </c>
      <c r="G4227" s="133">
        <v>10.83</v>
      </c>
      <c r="H4227" s="131" t="s">
        <v>493</v>
      </c>
      <c r="I4227" s="134">
        <v>41974</v>
      </c>
    </row>
    <row r="4228" spans="1:9" ht="38.25" hidden="1" customHeight="1">
      <c r="A4228" s="111" t="e">
        <f>COUNTIF(#REF!,'CPU (2)'!B4228)</f>
        <v>#REF!</v>
      </c>
      <c r="B4228" s="127">
        <v>5672</v>
      </c>
      <c r="C4228" s="128" t="s">
        <v>5060</v>
      </c>
      <c r="D4228" s="127" t="s">
        <v>248</v>
      </c>
      <c r="E4228" s="127" t="s">
        <v>231</v>
      </c>
      <c r="F4228" s="129">
        <v>15.04</v>
      </c>
      <c r="G4228" s="129">
        <v>13.47</v>
      </c>
      <c r="H4228" s="127" t="s">
        <v>493</v>
      </c>
      <c r="I4228" s="130">
        <v>41974</v>
      </c>
    </row>
    <row r="4229" spans="1:9" ht="25.5" hidden="1" customHeight="1">
      <c r="A4229" s="111" t="e">
        <f>COUNTIF(#REF!,'CPU (2)'!B4229)</f>
        <v>#REF!</v>
      </c>
      <c r="B4229" s="131">
        <v>53787</v>
      </c>
      <c r="C4229" s="132" t="s">
        <v>5061</v>
      </c>
      <c r="D4229" s="131" t="s">
        <v>248</v>
      </c>
      <c r="E4229" s="131" t="s">
        <v>231</v>
      </c>
      <c r="F4229" s="133">
        <v>65.52</v>
      </c>
      <c r="G4229" s="133">
        <v>65.52</v>
      </c>
      <c r="H4229" s="131" t="s">
        <v>493</v>
      </c>
      <c r="I4229" s="134">
        <v>41974</v>
      </c>
    </row>
    <row r="4230" spans="1:9" ht="25.5" hidden="1" customHeight="1">
      <c r="A4230" s="111" t="e">
        <f>COUNTIF(#REF!,'CPU (2)'!B4230)</f>
        <v>#REF!</v>
      </c>
      <c r="B4230" s="127">
        <v>5683</v>
      </c>
      <c r="C4230" s="128" t="s">
        <v>5062</v>
      </c>
      <c r="D4230" s="127" t="s">
        <v>248</v>
      </c>
      <c r="E4230" s="127" t="s">
        <v>254</v>
      </c>
      <c r="F4230" s="129">
        <v>40.32</v>
      </c>
      <c r="G4230" s="129">
        <v>38.75</v>
      </c>
      <c r="H4230" s="127" t="s">
        <v>493</v>
      </c>
      <c r="I4230" s="130">
        <v>41974</v>
      </c>
    </row>
    <row r="4231" spans="1:9" ht="38.25" hidden="1" customHeight="1">
      <c r="A4231" s="111" t="e">
        <f>COUNTIF(#REF!,'CPU (2)'!B4231)</f>
        <v>#REF!</v>
      </c>
      <c r="B4231" s="131">
        <v>5685</v>
      </c>
      <c r="C4231" s="132" t="s">
        <v>5063</v>
      </c>
      <c r="D4231" s="131" t="s">
        <v>248</v>
      </c>
      <c r="E4231" s="131" t="s">
        <v>254</v>
      </c>
      <c r="F4231" s="133">
        <v>31.96</v>
      </c>
      <c r="G4231" s="133">
        <v>30.39</v>
      </c>
      <c r="H4231" s="131" t="s">
        <v>493</v>
      </c>
      <c r="I4231" s="134">
        <v>41974</v>
      </c>
    </row>
    <row r="4232" spans="1:9" ht="38.25" hidden="1" customHeight="1">
      <c r="A4232" s="111" t="e">
        <f>COUNTIF(#REF!,'CPU (2)'!B4232)</f>
        <v>#REF!</v>
      </c>
      <c r="B4232" s="127">
        <v>5684</v>
      </c>
      <c r="C4232" s="128" t="s">
        <v>5064</v>
      </c>
      <c r="D4232" s="127" t="s">
        <v>248</v>
      </c>
      <c r="E4232" s="127" t="s">
        <v>249</v>
      </c>
      <c r="F4232" s="129">
        <v>80.63</v>
      </c>
      <c r="G4232" s="129">
        <v>79.05</v>
      </c>
      <c r="H4232" s="127" t="s">
        <v>493</v>
      </c>
      <c r="I4232" s="130">
        <v>41974</v>
      </c>
    </row>
    <row r="4233" spans="1:9" ht="38.25" hidden="1" customHeight="1">
      <c r="A4233" s="111" t="e">
        <f>COUNTIF(#REF!,'CPU (2)'!B4233)</f>
        <v>#REF!</v>
      </c>
      <c r="B4233" s="131">
        <v>89210</v>
      </c>
      <c r="C4233" s="132" t="s">
        <v>5065</v>
      </c>
      <c r="D4233" s="131" t="s">
        <v>248</v>
      </c>
      <c r="E4233" s="131" t="s">
        <v>231</v>
      </c>
      <c r="F4233" s="133">
        <v>13.72</v>
      </c>
      <c r="G4233" s="133">
        <v>13.71</v>
      </c>
      <c r="H4233" s="131" t="s">
        <v>493</v>
      </c>
      <c r="I4233" s="134">
        <v>41974</v>
      </c>
    </row>
    <row r="4234" spans="1:9" ht="38.25" hidden="1" customHeight="1">
      <c r="A4234" s="111" t="e">
        <f>COUNTIF(#REF!,'CPU (2)'!B4234)</f>
        <v>#REF!</v>
      </c>
      <c r="B4234" s="127">
        <v>89211</v>
      </c>
      <c r="C4234" s="128" t="s">
        <v>5066</v>
      </c>
      <c r="D4234" s="127" t="s">
        <v>248</v>
      </c>
      <c r="E4234" s="127" t="s">
        <v>231</v>
      </c>
      <c r="F4234" s="129">
        <v>3.2</v>
      </c>
      <c r="G4234" s="129">
        <v>3.19</v>
      </c>
      <c r="H4234" s="127" t="s">
        <v>493</v>
      </c>
      <c r="I4234" s="130">
        <v>41974</v>
      </c>
    </row>
    <row r="4235" spans="1:9" ht="38.25" hidden="1" customHeight="1">
      <c r="A4235" s="111" t="e">
        <f>COUNTIF(#REF!,'CPU (2)'!B4235)</f>
        <v>#REF!</v>
      </c>
      <c r="B4235" s="131">
        <v>5674</v>
      </c>
      <c r="C4235" s="132" t="s">
        <v>5067</v>
      </c>
      <c r="D4235" s="131" t="s">
        <v>248</v>
      </c>
      <c r="E4235" s="131" t="s">
        <v>231</v>
      </c>
      <c r="F4235" s="133">
        <v>15.24</v>
      </c>
      <c r="G4235" s="133">
        <v>15.24</v>
      </c>
      <c r="H4235" s="131" t="s">
        <v>493</v>
      </c>
      <c r="I4235" s="134">
        <v>41974</v>
      </c>
    </row>
    <row r="4236" spans="1:9" ht="38.25" hidden="1" customHeight="1">
      <c r="A4236" s="111" t="e">
        <f>COUNTIF(#REF!,'CPU (2)'!B4236)</f>
        <v>#REF!</v>
      </c>
      <c r="B4236" s="127">
        <v>53788</v>
      </c>
      <c r="C4236" s="128" t="s">
        <v>5068</v>
      </c>
      <c r="D4236" s="127" t="s">
        <v>248</v>
      </c>
      <c r="E4236" s="127" t="s">
        <v>231</v>
      </c>
      <c r="F4236" s="129">
        <v>33.43</v>
      </c>
      <c r="G4236" s="129">
        <v>33.43</v>
      </c>
      <c r="H4236" s="127" t="s">
        <v>493</v>
      </c>
      <c r="I4236" s="130">
        <v>41974</v>
      </c>
    </row>
    <row r="4237" spans="1:9" ht="25.5" hidden="1" customHeight="1">
      <c r="A4237" s="111" t="e">
        <f>COUNTIF(#REF!,'CPU (2)'!B4237)</f>
        <v>#REF!</v>
      </c>
      <c r="B4237" s="131">
        <v>5739</v>
      </c>
      <c r="C4237" s="132" t="s">
        <v>5069</v>
      </c>
      <c r="D4237" s="131" t="s">
        <v>248</v>
      </c>
      <c r="E4237" s="131" t="s">
        <v>231</v>
      </c>
      <c r="F4237" s="133">
        <v>1.75</v>
      </c>
      <c r="G4237" s="133">
        <v>1.75</v>
      </c>
      <c r="H4237" s="131" t="s">
        <v>493</v>
      </c>
      <c r="I4237" s="134">
        <v>41974</v>
      </c>
    </row>
    <row r="4238" spans="1:9" ht="25.5" hidden="1" customHeight="1">
      <c r="A4238" s="111" t="e">
        <f>COUNTIF(#REF!,'CPU (2)'!B4238)</f>
        <v>#REF!</v>
      </c>
      <c r="B4238" s="127">
        <v>5881</v>
      </c>
      <c r="C4238" s="128" t="s">
        <v>5070</v>
      </c>
      <c r="D4238" s="127" t="s">
        <v>248</v>
      </c>
      <c r="E4238" s="127" t="s">
        <v>254</v>
      </c>
      <c r="F4238" s="129">
        <v>5.25</v>
      </c>
      <c r="G4238" s="129">
        <v>5.25</v>
      </c>
      <c r="H4238" s="127" t="s">
        <v>493</v>
      </c>
      <c r="I4238" s="130">
        <v>41974</v>
      </c>
    </row>
    <row r="4239" spans="1:9" ht="25.5" hidden="1" customHeight="1">
      <c r="A4239" s="111" t="e">
        <f>COUNTIF(#REF!,'CPU (2)'!B4239)</f>
        <v>#REF!</v>
      </c>
      <c r="B4239" s="131">
        <v>53868</v>
      </c>
      <c r="C4239" s="132" t="s">
        <v>5071</v>
      </c>
      <c r="D4239" s="131" t="s">
        <v>248</v>
      </c>
      <c r="E4239" s="131" t="s">
        <v>1686</v>
      </c>
      <c r="F4239" s="133">
        <v>5.25</v>
      </c>
      <c r="G4239" s="133">
        <v>5.25</v>
      </c>
      <c r="H4239" s="131" t="s">
        <v>493</v>
      </c>
      <c r="I4239" s="134">
        <v>41974</v>
      </c>
    </row>
    <row r="4240" spans="1:9" ht="25.5" hidden="1" customHeight="1">
      <c r="A4240" s="111" t="e">
        <f>COUNTIF(#REF!,'CPU (2)'!B4240)</f>
        <v>#REF!</v>
      </c>
      <c r="B4240" s="127">
        <v>5879</v>
      </c>
      <c r="C4240" s="128" t="s">
        <v>5072</v>
      </c>
      <c r="D4240" s="127" t="s">
        <v>248</v>
      </c>
      <c r="E4240" s="127" t="s">
        <v>249</v>
      </c>
      <c r="F4240" s="129">
        <v>7</v>
      </c>
      <c r="G4240" s="129">
        <v>7</v>
      </c>
      <c r="H4240" s="127" t="s">
        <v>493</v>
      </c>
      <c r="I4240" s="130">
        <v>41974</v>
      </c>
    </row>
    <row r="4241" spans="1:9" ht="25.5" hidden="1" customHeight="1">
      <c r="A4241" s="111" t="e">
        <f>COUNTIF(#REF!,'CPU (2)'!B4241)</f>
        <v>#REF!</v>
      </c>
      <c r="B4241" s="131">
        <v>5880</v>
      </c>
      <c r="C4241" s="132" t="s">
        <v>5073</v>
      </c>
      <c r="D4241" s="131" t="s">
        <v>248</v>
      </c>
      <c r="E4241" s="131" t="s">
        <v>1689</v>
      </c>
      <c r="F4241" s="133">
        <v>7</v>
      </c>
      <c r="G4241" s="133">
        <v>7</v>
      </c>
      <c r="H4241" s="131" t="s">
        <v>493</v>
      </c>
      <c r="I4241" s="134">
        <v>41974</v>
      </c>
    </row>
    <row r="4242" spans="1:9" ht="25.5" hidden="1" customHeight="1">
      <c r="A4242" s="111" t="e">
        <f>COUNTIF(#REF!,'CPU (2)'!B4242)</f>
        <v>#REF!</v>
      </c>
      <c r="B4242" s="127">
        <v>5738</v>
      </c>
      <c r="C4242" s="128" t="s">
        <v>5074</v>
      </c>
      <c r="D4242" s="127" t="s">
        <v>248</v>
      </c>
      <c r="E4242" s="127" t="s">
        <v>231</v>
      </c>
      <c r="F4242" s="129">
        <v>5.25</v>
      </c>
      <c r="G4242" s="129">
        <v>5.25</v>
      </c>
      <c r="H4242" s="127" t="s">
        <v>493</v>
      </c>
      <c r="I4242" s="130">
        <v>41974</v>
      </c>
    </row>
    <row r="4243" spans="1:9" ht="25.5" hidden="1" customHeight="1">
      <c r="A4243" s="111" t="e">
        <f>COUNTIF(#REF!,'CPU (2)'!B4243)</f>
        <v>#REF!</v>
      </c>
      <c r="B4243" s="131">
        <v>5865</v>
      </c>
      <c r="C4243" s="132" t="s">
        <v>5075</v>
      </c>
      <c r="D4243" s="131" t="s">
        <v>248</v>
      </c>
      <c r="E4243" s="131" t="s">
        <v>254</v>
      </c>
      <c r="F4243" s="133">
        <v>22.34</v>
      </c>
      <c r="G4243" s="133">
        <v>20.77</v>
      </c>
      <c r="H4243" s="131" t="s">
        <v>493</v>
      </c>
      <c r="I4243" s="134">
        <v>41974</v>
      </c>
    </row>
    <row r="4244" spans="1:9" ht="25.5" hidden="1" customHeight="1">
      <c r="A4244" s="111" t="e">
        <f>COUNTIF(#REF!,'CPU (2)'!B4244)</f>
        <v>#REF!</v>
      </c>
      <c r="B4244" s="127">
        <v>5866</v>
      </c>
      <c r="C4244" s="128" t="s">
        <v>5076</v>
      </c>
      <c r="D4244" s="127" t="s">
        <v>248</v>
      </c>
      <c r="E4244" s="127" t="s">
        <v>1686</v>
      </c>
      <c r="F4244" s="129">
        <v>25.35</v>
      </c>
      <c r="G4244" s="129">
        <v>23.47</v>
      </c>
      <c r="H4244" s="127" t="s">
        <v>493</v>
      </c>
      <c r="I4244" s="130">
        <v>41974</v>
      </c>
    </row>
    <row r="4245" spans="1:9" ht="25.5" hidden="1" customHeight="1">
      <c r="A4245" s="111" t="e">
        <f>COUNTIF(#REF!,'CPU (2)'!B4245)</f>
        <v>#REF!</v>
      </c>
      <c r="B4245" s="131">
        <v>5863</v>
      </c>
      <c r="C4245" s="132" t="s">
        <v>5077</v>
      </c>
      <c r="D4245" s="131" t="s">
        <v>248</v>
      </c>
      <c r="E4245" s="131" t="s">
        <v>249</v>
      </c>
      <c r="F4245" s="133">
        <v>63.07</v>
      </c>
      <c r="G4245" s="133">
        <v>61.51</v>
      </c>
      <c r="H4245" s="131" t="s">
        <v>493</v>
      </c>
      <c r="I4245" s="134">
        <v>41974</v>
      </c>
    </row>
    <row r="4246" spans="1:9" ht="25.5" hidden="1" customHeight="1">
      <c r="A4246" s="111" t="e">
        <f>COUNTIF(#REF!,'CPU (2)'!B4246)</f>
        <v>#REF!</v>
      </c>
      <c r="B4246" s="127">
        <v>5864</v>
      </c>
      <c r="C4246" s="128" t="s">
        <v>5078</v>
      </c>
      <c r="D4246" s="127" t="s">
        <v>248</v>
      </c>
      <c r="E4246" s="127" t="s">
        <v>1689</v>
      </c>
      <c r="F4246" s="129">
        <v>66.08</v>
      </c>
      <c r="G4246" s="129">
        <v>64.209999999999994</v>
      </c>
      <c r="H4246" s="127" t="s">
        <v>493</v>
      </c>
      <c r="I4246" s="130">
        <v>41974</v>
      </c>
    </row>
    <row r="4247" spans="1:9" ht="25.5" hidden="1" customHeight="1">
      <c r="A4247" s="111" t="e">
        <f>COUNTIF(#REF!,'CPU (2)'!B4247)</f>
        <v>#REF!</v>
      </c>
      <c r="B4247" s="131">
        <v>53820</v>
      </c>
      <c r="C4247" s="132" t="s">
        <v>5079</v>
      </c>
      <c r="D4247" s="131" t="s">
        <v>248</v>
      </c>
      <c r="E4247" s="131" t="s">
        <v>231</v>
      </c>
      <c r="F4247" s="133">
        <v>15.04</v>
      </c>
      <c r="G4247" s="133">
        <v>13.47</v>
      </c>
      <c r="H4247" s="131" t="s">
        <v>493</v>
      </c>
      <c r="I4247" s="134">
        <v>41974</v>
      </c>
    </row>
    <row r="4248" spans="1:9" ht="25.5" hidden="1" customHeight="1">
      <c r="A4248" s="111" t="e">
        <f>COUNTIF(#REF!,'CPU (2)'!B4248)</f>
        <v>#REF!</v>
      </c>
      <c r="B4248" s="127">
        <v>53819</v>
      </c>
      <c r="C4248" s="128" t="s">
        <v>5080</v>
      </c>
      <c r="D4248" s="127" t="s">
        <v>248</v>
      </c>
      <c r="E4248" s="127" t="s">
        <v>231</v>
      </c>
      <c r="F4248" s="129">
        <v>38.299999999999997</v>
      </c>
      <c r="G4248" s="129">
        <v>38.299999999999997</v>
      </c>
      <c r="H4248" s="127" t="s">
        <v>493</v>
      </c>
      <c r="I4248" s="130">
        <v>41974</v>
      </c>
    </row>
    <row r="4249" spans="1:9" ht="25.5" hidden="1" customHeight="1">
      <c r="A4249" s="111" t="e">
        <f>COUNTIF(#REF!,'CPU (2)'!B4249)</f>
        <v>#REF!</v>
      </c>
      <c r="B4249" s="131">
        <v>53821</v>
      </c>
      <c r="C4249" s="132" t="s">
        <v>5081</v>
      </c>
      <c r="D4249" s="131" t="s">
        <v>248</v>
      </c>
      <c r="E4249" s="131" t="s">
        <v>231</v>
      </c>
      <c r="F4249" s="133">
        <v>18.05</v>
      </c>
      <c r="G4249" s="133">
        <v>16.170000000000002</v>
      </c>
      <c r="H4249" s="131" t="s">
        <v>493</v>
      </c>
      <c r="I4249" s="134">
        <v>41974</v>
      </c>
    </row>
    <row r="4250" spans="1:9" ht="25.5" hidden="1" customHeight="1">
      <c r="A4250" s="111" t="e">
        <f>COUNTIF(#REF!,'CPU (2)'!B4250)</f>
        <v>#REF!</v>
      </c>
      <c r="B4250" s="127">
        <v>53818</v>
      </c>
      <c r="C4250" s="128" t="s">
        <v>5082</v>
      </c>
      <c r="D4250" s="127" t="s">
        <v>248</v>
      </c>
      <c r="E4250" s="127" t="s">
        <v>231</v>
      </c>
      <c r="F4250" s="129">
        <v>7.3</v>
      </c>
      <c r="G4250" s="129">
        <v>7.3</v>
      </c>
      <c r="H4250" s="127" t="s">
        <v>493</v>
      </c>
      <c r="I4250" s="130">
        <v>41974</v>
      </c>
    </row>
    <row r="4251" spans="1:9" ht="25.5" hidden="1" customHeight="1">
      <c r="A4251" s="111" t="e">
        <f>COUNTIF(#REF!,'CPU (2)'!B4251)</f>
        <v>#REF!</v>
      </c>
      <c r="B4251" s="131">
        <v>5727</v>
      </c>
      <c r="C4251" s="132" t="s">
        <v>5083</v>
      </c>
      <c r="D4251" s="131" t="s">
        <v>248</v>
      </c>
      <c r="E4251" s="131" t="s">
        <v>231</v>
      </c>
      <c r="F4251" s="133">
        <v>2.4300000000000002</v>
      </c>
      <c r="G4251" s="133">
        <v>2.4300000000000002</v>
      </c>
      <c r="H4251" s="131" t="s">
        <v>493</v>
      </c>
      <c r="I4251" s="134">
        <v>41974</v>
      </c>
    </row>
    <row r="4252" spans="1:9" ht="38.25" hidden="1" customHeight="1">
      <c r="A4252" s="111" t="e">
        <f>COUNTIF(#REF!,'CPU (2)'!B4252)</f>
        <v>#REF!</v>
      </c>
      <c r="B4252" s="127">
        <v>5869</v>
      </c>
      <c r="C4252" s="128" t="s">
        <v>5084</v>
      </c>
      <c r="D4252" s="127" t="s">
        <v>248</v>
      </c>
      <c r="E4252" s="127" t="s">
        <v>254</v>
      </c>
      <c r="F4252" s="129">
        <v>29.93</v>
      </c>
      <c r="G4252" s="129">
        <v>28.36</v>
      </c>
      <c r="H4252" s="127" t="s">
        <v>493</v>
      </c>
      <c r="I4252" s="130">
        <v>41974</v>
      </c>
    </row>
    <row r="4253" spans="1:9" ht="38.25" hidden="1" customHeight="1">
      <c r="A4253" s="111" t="e">
        <f>COUNTIF(#REF!,'CPU (2)'!B4253)</f>
        <v>#REF!</v>
      </c>
      <c r="B4253" s="131">
        <v>5867</v>
      </c>
      <c r="C4253" s="132" t="s">
        <v>5085</v>
      </c>
      <c r="D4253" s="131" t="s">
        <v>248</v>
      </c>
      <c r="E4253" s="131" t="s">
        <v>249</v>
      </c>
      <c r="F4253" s="133">
        <v>67.56</v>
      </c>
      <c r="G4253" s="133">
        <v>65.989999999999995</v>
      </c>
      <c r="H4253" s="131" t="s">
        <v>493</v>
      </c>
      <c r="I4253" s="134">
        <v>41974</v>
      </c>
    </row>
    <row r="4254" spans="1:9" ht="38.25" hidden="1" customHeight="1">
      <c r="A4254" s="111" t="e">
        <f>COUNTIF(#REF!,'CPU (2)'!B4254)</f>
        <v>#REF!</v>
      </c>
      <c r="B4254" s="127">
        <v>89280</v>
      </c>
      <c r="C4254" s="128" t="s">
        <v>5086</v>
      </c>
      <c r="D4254" s="127" t="s">
        <v>248</v>
      </c>
      <c r="E4254" s="127" t="s">
        <v>231</v>
      </c>
      <c r="F4254" s="129">
        <v>12.07</v>
      </c>
      <c r="G4254" s="129">
        <v>12.07</v>
      </c>
      <c r="H4254" s="127" t="s">
        <v>493</v>
      </c>
      <c r="I4254" s="130">
        <v>41974</v>
      </c>
    </row>
    <row r="4255" spans="1:9" ht="25.5" hidden="1" customHeight="1">
      <c r="A4255" s="111" t="e">
        <f>COUNTIF(#REF!,'CPU (2)'!B4255)</f>
        <v>#REF!</v>
      </c>
      <c r="B4255" s="131">
        <v>89281</v>
      </c>
      <c r="C4255" s="132" t="s">
        <v>5087</v>
      </c>
      <c r="D4255" s="131" t="s">
        <v>248</v>
      </c>
      <c r="E4255" s="131" t="s">
        <v>231</v>
      </c>
      <c r="F4255" s="133">
        <v>2.82</v>
      </c>
      <c r="G4255" s="133">
        <v>2.81</v>
      </c>
      <c r="H4255" s="131" t="s">
        <v>493</v>
      </c>
      <c r="I4255" s="134">
        <v>41974</v>
      </c>
    </row>
    <row r="4256" spans="1:9" ht="38.25" hidden="1" customHeight="1">
      <c r="A4256" s="111" t="e">
        <f>COUNTIF(#REF!,'CPU (2)'!B4256)</f>
        <v>#REF!</v>
      </c>
      <c r="B4256" s="127">
        <v>5729</v>
      </c>
      <c r="C4256" s="128" t="s">
        <v>5088</v>
      </c>
      <c r="D4256" s="127" t="s">
        <v>248</v>
      </c>
      <c r="E4256" s="127" t="s">
        <v>231</v>
      </c>
      <c r="F4256" s="129">
        <v>13.41</v>
      </c>
      <c r="G4256" s="129">
        <v>13.4</v>
      </c>
      <c r="H4256" s="127" t="s">
        <v>493</v>
      </c>
      <c r="I4256" s="130">
        <v>41974</v>
      </c>
    </row>
    <row r="4257" spans="1:9" ht="38.25" hidden="1" customHeight="1">
      <c r="A4257" s="111" t="e">
        <f>COUNTIF(#REF!,'CPU (2)'!B4257)</f>
        <v>#REF!</v>
      </c>
      <c r="B4257" s="131">
        <v>5730</v>
      </c>
      <c r="C4257" s="132" t="s">
        <v>5089</v>
      </c>
      <c r="D4257" s="131" t="s">
        <v>248</v>
      </c>
      <c r="E4257" s="131" t="s">
        <v>231</v>
      </c>
      <c r="F4257" s="133">
        <v>24.22</v>
      </c>
      <c r="G4257" s="133">
        <v>24.22</v>
      </c>
      <c r="H4257" s="131" t="s">
        <v>493</v>
      </c>
      <c r="I4257" s="134">
        <v>41974</v>
      </c>
    </row>
    <row r="4258" spans="1:9" ht="25.5" hidden="1" customHeight="1">
      <c r="A4258" s="111" t="e">
        <f>COUNTIF(#REF!,'CPU (2)'!B4258)</f>
        <v>#REF!</v>
      </c>
      <c r="B4258" s="127">
        <v>5682</v>
      </c>
      <c r="C4258" s="128" t="s">
        <v>5090</v>
      </c>
      <c r="D4258" s="127" t="s">
        <v>248</v>
      </c>
      <c r="E4258" s="127" t="s">
        <v>249</v>
      </c>
      <c r="F4258" s="129">
        <v>121.07</v>
      </c>
      <c r="G4258" s="129">
        <v>119.5</v>
      </c>
      <c r="H4258" s="127" t="s">
        <v>493</v>
      </c>
      <c r="I4258" s="130">
        <v>41974</v>
      </c>
    </row>
    <row r="4259" spans="1:9" ht="25.5" hidden="1" customHeight="1">
      <c r="A4259" s="111" t="e">
        <f>COUNTIF(#REF!,'CPU (2)'!B4259)</f>
        <v>#REF!</v>
      </c>
      <c r="B4259" s="131">
        <v>5686</v>
      </c>
      <c r="C4259" s="132" t="s">
        <v>5091</v>
      </c>
      <c r="D4259" s="131" t="s">
        <v>248</v>
      </c>
      <c r="E4259" s="131" t="s">
        <v>249</v>
      </c>
      <c r="F4259" s="133">
        <v>65.06</v>
      </c>
      <c r="G4259" s="133">
        <v>63.49</v>
      </c>
      <c r="H4259" s="131" t="s">
        <v>493</v>
      </c>
      <c r="I4259" s="134">
        <v>41974</v>
      </c>
    </row>
    <row r="4260" spans="1:9" ht="38.25" hidden="1" customHeight="1">
      <c r="A4260" s="111" t="e">
        <f>COUNTIF(#REF!,'CPU (2)'!B4260)</f>
        <v>#REF!</v>
      </c>
      <c r="B4260" s="127">
        <v>5675</v>
      </c>
      <c r="C4260" s="128" t="s">
        <v>5092</v>
      </c>
      <c r="D4260" s="127" t="s">
        <v>248</v>
      </c>
      <c r="E4260" s="127" t="s">
        <v>231</v>
      </c>
      <c r="F4260" s="129">
        <v>18.02</v>
      </c>
      <c r="G4260" s="129">
        <v>18.010000000000002</v>
      </c>
      <c r="H4260" s="127" t="s">
        <v>493</v>
      </c>
      <c r="I4260" s="130">
        <v>41974</v>
      </c>
    </row>
    <row r="4261" spans="1:9" ht="25.5" hidden="1" customHeight="1">
      <c r="A4261" s="111" t="e">
        <f>COUNTIF(#REF!,'CPU (2)'!B4261)</f>
        <v>#REF!</v>
      </c>
      <c r="B4261" s="131">
        <v>53790</v>
      </c>
      <c r="C4261" s="132" t="s">
        <v>5093</v>
      </c>
      <c r="D4261" s="131" t="s">
        <v>248</v>
      </c>
      <c r="E4261" s="131" t="s">
        <v>231</v>
      </c>
      <c r="F4261" s="133">
        <v>15.04</v>
      </c>
      <c r="G4261" s="133">
        <v>13.47</v>
      </c>
      <c r="H4261" s="131" t="s">
        <v>493</v>
      </c>
      <c r="I4261" s="134">
        <v>41974</v>
      </c>
    </row>
    <row r="4262" spans="1:9" ht="25.5" hidden="1" customHeight="1">
      <c r="A4262" s="111" t="e">
        <f>COUNTIF(#REF!,'CPU (2)'!B4262)</f>
        <v>#REF!</v>
      </c>
      <c r="B4262" s="127">
        <v>73366</v>
      </c>
      <c r="C4262" s="128" t="s">
        <v>5094</v>
      </c>
      <c r="D4262" s="127" t="s">
        <v>248</v>
      </c>
      <c r="E4262" s="127" t="s">
        <v>231</v>
      </c>
      <c r="F4262" s="129">
        <v>40.01</v>
      </c>
      <c r="G4262" s="129">
        <v>38.36</v>
      </c>
      <c r="H4262" s="127" t="s">
        <v>493</v>
      </c>
      <c r="I4262" s="130">
        <v>41974</v>
      </c>
    </row>
    <row r="4263" spans="1:9" ht="25.5" hidden="1" customHeight="1">
      <c r="A4263" s="111" t="e">
        <f>COUNTIF(#REF!,'CPU (2)'!B4263)</f>
        <v>#REF!</v>
      </c>
      <c r="B4263" s="131">
        <v>73378</v>
      </c>
      <c r="C4263" s="132" t="s">
        <v>5095</v>
      </c>
      <c r="D4263" s="131" t="s">
        <v>248</v>
      </c>
      <c r="E4263" s="131" t="s">
        <v>231</v>
      </c>
      <c r="F4263" s="133">
        <v>1.8</v>
      </c>
      <c r="G4263" s="133">
        <v>1.79</v>
      </c>
      <c r="H4263" s="131" t="s">
        <v>493</v>
      </c>
      <c r="I4263" s="134">
        <v>41974</v>
      </c>
    </row>
    <row r="4264" spans="1:9" ht="25.5" hidden="1" customHeight="1">
      <c r="A4264" s="111" t="e">
        <f>COUNTIF(#REF!,'CPU (2)'!B4264)</f>
        <v>#REF!</v>
      </c>
      <c r="B4264" s="127">
        <v>73367</v>
      </c>
      <c r="C4264" s="128" t="s">
        <v>5096</v>
      </c>
      <c r="D4264" s="127" t="s">
        <v>248</v>
      </c>
      <c r="E4264" s="127" t="s">
        <v>231</v>
      </c>
      <c r="F4264" s="129">
        <v>1.3</v>
      </c>
      <c r="G4264" s="129">
        <v>1.29</v>
      </c>
      <c r="H4264" s="127" t="s">
        <v>493</v>
      </c>
      <c r="I4264" s="130">
        <v>41974</v>
      </c>
    </row>
    <row r="4265" spans="1:9" ht="25.5" hidden="1" customHeight="1">
      <c r="A4265" s="111" t="e">
        <f>COUNTIF(#REF!,'CPU (2)'!B4265)</f>
        <v>#REF!</v>
      </c>
      <c r="B4265" s="131">
        <v>72106</v>
      </c>
      <c r="C4265" s="132" t="s">
        <v>5097</v>
      </c>
      <c r="D4265" s="131" t="s">
        <v>542</v>
      </c>
      <c r="E4265" s="131" t="s">
        <v>207</v>
      </c>
      <c r="F4265" s="133">
        <v>17.78</v>
      </c>
      <c r="G4265" s="133">
        <v>17.28</v>
      </c>
      <c r="H4265" s="131" t="s">
        <v>493</v>
      </c>
      <c r="I4265" s="134">
        <v>41974</v>
      </c>
    </row>
    <row r="4266" spans="1:9" ht="25.5" hidden="1" customHeight="1">
      <c r="A4266" s="111" t="e">
        <f>COUNTIF(#REF!,'CPU (2)'!B4266)</f>
        <v>#REF!</v>
      </c>
      <c r="B4266" s="127">
        <v>72107</v>
      </c>
      <c r="C4266" s="128" t="s">
        <v>5098</v>
      </c>
      <c r="D4266" s="127" t="s">
        <v>542</v>
      </c>
      <c r="E4266" s="127" t="s">
        <v>207</v>
      </c>
      <c r="F4266" s="129">
        <v>21.67</v>
      </c>
      <c r="G4266" s="129">
        <v>21.05</v>
      </c>
      <c r="H4266" s="127" t="s">
        <v>493</v>
      </c>
      <c r="I4266" s="130">
        <v>41974</v>
      </c>
    </row>
    <row r="4267" spans="1:9" ht="12.75" hidden="1" customHeight="1">
      <c r="A4267" s="111" t="e">
        <f>COUNTIF(#REF!,'CPU (2)'!B4267)</f>
        <v>#REF!</v>
      </c>
      <c r="B4267" s="131">
        <v>68058</v>
      </c>
      <c r="C4267" s="132" t="s">
        <v>5099</v>
      </c>
      <c r="D4267" s="131" t="s">
        <v>542</v>
      </c>
      <c r="E4267" s="131" t="s">
        <v>207</v>
      </c>
      <c r="F4267" s="133">
        <v>54.78</v>
      </c>
      <c r="G4267" s="133">
        <v>52.02</v>
      </c>
      <c r="H4267" s="131" t="s">
        <v>493</v>
      </c>
      <c r="I4267" s="134">
        <v>41974</v>
      </c>
    </row>
    <row r="4268" spans="1:9" ht="12.75" hidden="1" customHeight="1">
      <c r="A4268" s="111" t="e">
        <f>COUNTIF(#REF!,'CPU (2)'!B4268)</f>
        <v>#REF!</v>
      </c>
      <c r="B4268" s="127" t="s">
        <v>5100</v>
      </c>
      <c r="C4268" s="128" t="s">
        <v>5101</v>
      </c>
      <c r="D4268" s="127" t="s">
        <v>542</v>
      </c>
      <c r="E4268" s="127" t="s">
        <v>207</v>
      </c>
      <c r="F4268" s="129">
        <v>23.67</v>
      </c>
      <c r="G4268" s="129">
        <v>22.57</v>
      </c>
      <c r="H4268" s="127" t="s">
        <v>493</v>
      </c>
      <c r="I4268" s="130">
        <v>41974</v>
      </c>
    </row>
    <row r="4269" spans="1:9" ht="12.75" hidden="1" customHeight="1">
      <c r="A4269" s="111" t="e">
        <f>COUNTIF(#REF!,'CPU (2)'!B4269)</f>
        <v>#REF!</v>
      </c>
      <c r="B4269" s="131" t="s">
        <v>5102</v>
      </c>
      <c r="C4269" s="132" t="s">
        <v>5103</v>
      </c>
      <c r="D4269" s="131" t="s">
        <v>542</v>
      </c>
      <c r="E4269" s="131" t="s">
        <v>207</v>
      </c>
      <c r="F4269" s="133">
        <v>27.4</v>
      </c>
      <c r="G4269" s="133">
        <v>27.02</v>
      </c>
      <c r="H4269" s="131" t="s">
        <v>493</v>
      </c>
      <c r="I4269" s="134">
        <v>41974</v>
      </c>
    </row>
    <row r="4270" spans="1:9" ht="25.5" hidden="1" customHeight="1">
      <c r="A4270" s="111" t="e">
        <f>COUNTIF(#REF!,'CPU (2)'!B4270)</f>
        <v>#REF!</v>
      </c>
      <c r="B4270" s="127">
        <v>88571</v>
      </c>
      <c r="C4270" s="128" t="s">
        <v>5104</v>
      </c>
      <c r="D4270" s="127" t="s">
        <v>606</v>
      </c>
      <c r="E4270" s="127" t="s">
        <v>6</v>
      </c>
      <c r="F4270" s="129">
        <v>35.65</v>
      </c>
      <c r="G4270" s="129">
        <v>34.29</v>
      </c>
      <c r="H4270" s="127" t="s">
        <v>493</v>
      </c>
      <c r="I4270" s="130">
        <v>41974</v>
      </c>
    </row>
    <row r="4271" spans="1:9" ht="25.5" hidden="1" customHeight="1">
      <c r="A4271" s="111" t="e">
        <f>COUNTIF(#REF!,'CPU (2)'!B4271)</f>
        <v>#REF!</v>
      </c>
      <c r="B4271" s="131">
        <v>72197</v>
      </c>
      <c r="C4271" s="132" t="s">
        <v>5105</v>
      </c>
      <c r="D4271" s="131" t="s">
        <v>715</v>
      </c>
      <c r="E4271" s="131" t="s">
        <v>207</v>
      </c>
      <c r="F4271" s="133">
        <v>23.64</v>
      </c>
      <c r="G4271" s="133">
        <v>21.87</v>
      </c>
      <c r="H4271" s="131" t="s">
        <v>493</v>
      </c>
      <c r="I4271" s="134">
        <v>41974</v>
      </c>
    </row>
    <row r="4272" spans="1:9" ht="51" hidden="1" customHeight="1">
      <c r="A4272" s="111" t="e">
        <f>COUNTIF(#REF!,'CPU (2)'!B4272)</f>
        <v>#REF!</v>
      </c>
      <c r="B4272" s="127" t="s">
        <v>5106</v>
      </c>
      <c r="C4272" s="128" t="s">
        <v>5107</v>
      </c>
      <c r="D4272" s="127" t="s">
        <v>245</v>
      </c>
      <c r="E4272" s="127" t="s">
        <v>6</v>
      </c>
      <c r="F4272" s="129">
        <v>3229.51</v>
      </c>
      <c r="G4272" s="129">
        <v>3091.08</v>
      </c>
      <c r="H4272" s="127" t="s">
        <v>493</v>
      </c>
      <c r="I4272" s="130">
        <v>41974</v>
      </c>
    </row>
    <row r="4273" spans="1:11" ht="38.25" hidden="1" customHeight="1">
      <c r="A4273" s="111" t="e">
        <f>COUNTIF(#REF!,'CPU (2)'!B4273)</f>
        <v>#REF!</v>
      </c>
      <c r="B4273" s="131">
        <v>83719</v>
      </c>
      <c r="C4273" s="132" t="s">
        <v>5108</v>
      </c>
      <c r="D4273" s="131" t="s">
        <v>632</v>
      </c>
      <c r="E4273" s="131" t="s">
        <v>207</v>
      </c>
      <c r="F4273" s="133">
        <v>70.16</v>
      </c>
      <c r="G4273" s="133">
        <v>67.55</v>
      </c>
      <c r="H4273" s="131" t="s">
        <v>493</v>
      </c>
      <c r="I4273" s="134">
        <v>41974</v>
      </c>
    </row>
    <row r="4274" spans="1:11" ht="38.25" hidden="1" customHeight="1">
      <c r="A4274" s="111" t="e">
        <f>COUNTIF(#REF!,'CPU (2)'!B4274)</f>
        <v>#REF!</v>
      </c>
      <c r="B4274" s="127">
        <v>83720</v>
      </c>
      <c r="C4274" s="128" t="s">
        <v>5109</v>
      </c>
      <c r="D4274" s="127" t="s">
        <v>632</v>
      </c>
      <c r="E4274" s="127" t="s">
        <v>207</v>
      </c>
      <c r="F4274" s="129">
        <v>83</v>
      </c>
      <c r="G4274" s="129">
        <v>79.87</v>
      </c>
      <c r="H4274" s="127" t="s">
        <v>493</v>
      </c>
      <c r="I4274" s="130">
        <v>41974</v>
      </c>
    </row>
    <row r="4275" spans="1:11" ht="38.25" hidden="1" customHeight="1">
      <c r="A4275" s="111" t="e">
        <f>COUNTIF(#REF!,'CPU (2)'!B4275)</f>
        <v>#REF!</v>
      </c>
      <c r="B4275" s="131">
        <v>83721</v>
      </c>
      <c r="C4275" s="132" t="s">
        <v>5110</v>
      </c>
      <c r="D4275" s="131" t="s">
        <v>632</v>
      </c>
      <c r="E4275" s="131" t="s">
        <v>207</v>
      </c>
      <c r="F4275" s="133">
        <v>101.44</v>
      </c>
      <c r="G4275" s="133">
        <v>97.55</v>
      </c>
      <c r="H4275" s="131" t="s">
        <v>493</v>
      </c>
      <c r="I4275" s="134">
        <v>41974</v>
      </c>
    </row>
    <row r="4276" spans="1:11" ht="38.25" hidden="1" customHeight="1">
      <c r="A4276" s="111" t="e">
        <f>COUNTIF(#REF!,'CPU (2)'!B4276)</f>
        <v>#REF!</v>
      </c>
      <c r="B4276" s="127" t="s">
        <v>5111</v>
      </c>
      <c r="C4276" s="128" t="s">
        <v>5112</v>
      </c>
      <c r="D4276" s="127" t="s">
        <v>632</v>
      </c>
      <c r="E4276" s="127" t="s">
        <v>207</v>
      </c>
      <c r="F4276" s="129">
        <v>39.159999999999997</v>
      </c>
      <c r="G4276" s="129">
        <v>36.74</v>
      </c>
      <c r="H4276" s="127" t="s">
        <v>493</v>
      </c>
      <c r="I4276" s="130">
        <v>41974</v>
      </c>
    </row>
    <row r="4277" spans="1:11" ht="38.25" hidden="1" customHeight="1">
      <c r="A4277" s="111" t="e">
        <f>COUNTIF(#REF!,'CPU (2)'!B4277)</f>
        <v>#REF!</v>
      </c>
      <c r="B4277" s="131">
        <v>83489</v>
      </c>
      <c r="C4277" s="132" t="s">
        <v>5113</v>
      </c>
      <c r="D4277" s="131" t="s">
        <v>273</v>
      </c>
      <c r="E4277" s="131" t="s">
        <v>6</v>
      </c>
      <c r="F4277" s="133">
        <v>2273.5300000000002</v>
      </c>
      <c r="G4277" s="133">
        <v>2264.0500000000002</v>
      </c>
      <c r="H4277" s="131" t="s">
        <v>493</v>
      </c>
      <c r="I4277" s="134">
        <v>41974</v>
      </c>
    </row>
    <row r="4278" spans="1:11" ht="38.25" hidden="1" customHeight="1">
      <c r="A4278" s="111" t="e">
        <f>COUNTIF(#REF!,'CPU (2)'!B4278)</f>
        <v>#REF!</v>
      </c>
      <c r="B4278" s="127">
        <v>83488</v>
      </c>
      <c r="C4278" s="128" t="s">
        <v>5114</v>
      </c>
      <c r="D4278" s="127" t="s">
        <v>273</v>
      </c>
      <c r="E4278" s="127" t="s">
        <v>6</v>
      </c>
      <c r="F4278" s="129">
        <v>2091.6999999999998</v>
      </c>
      <c r="G4278" s="129">
        <v>2082.2199999999998</v>
      </c>
      <c r="H4278" s="127" t="s">
        <v>493</v>
      </c>
      <c r="I4278" s="130">
        <v>41974</v>
      </c>
    </row>
    <row r="4279" spans="1:11" ht="25.5" hidden="1" customHeight="1">
      <c r="A4279" s="111" t="e">
        <f>COUNTIF(#REF!,'CPU (2)'!B4279)</f>
        <v>#REF!</v>
      </c>
      <c r="B4279" s="131">
        <v>73487</v>
      </c>
      <c r="C4279" s="132" t="s">
        <v>5115</v>
      </c>
      <c r="D4279" s="131" t="s">
        <v>248</v>
      </c>
      <c r="E4279" s="131" t="s">
        <v>231</v>
      </c>
      <c r="F4279" s="133">
        <v>13.86</v>
      </c>
      <c r="G4279" s="133">
        <v>12.48</v>
      </c>
      <c r="H4279" s="131" t="s">
        <v>493</v>
      </c>
      <c r="I4279" s="134">
        <v>41974</v>
      </c>
    </row>
    <row r="4280" spans="1:11" ht="25.5" hidden="1" customHeight="1">
      <c r="A4280" s="111" t="e">
        <f>COUNTIF(#REF!,'CPU (2)'!B4280)</f>
        <v>#REF!</v>
      </c>
      <c r="B4280" s="127">
        <v>73437</v>
      </c>
      <c r="C4280" s="128" t="s">
        <v>5116</v>
      </c>
      <c r="D4280" s="127" t="s">
        <v>248</v>
      </c>
      <c r="E4280" s="127" t="s">
        <v>231</v>
      </c>
      <c r="F4280" s="129">
        <v>16.29</v>
      </c>
      <c r="G4280" s="129">
        <v>14.9</v>
      </c>
      <c r="H4280" s="127" t="s">
        <v>493</v>
      </c>
      <c r="I4280" s="130">
        <v>41974</v>
      </c>
    </row>
    <row r="4281" spans="1:11" ht="12.75" hidden="1" customHeight="1">
      <c r="A4281" s="111" t="e">
        <f>COUNTIF(#REF!,'CPU (2)'!B4281)</f>
        <v>#REF!</v>
      </c>
      <c r="B4281" s="131">
        <v>88315</v>
      </c>
      <c r="C4281" s="132" t="s">
        <v>280</v>
      </c>
      <c r="D4281" s="131" t="s">
        <v>246</v>
      </c>
      <c r="E4281" s="131" t="s">
        <v>231</v>
      </c>
      <c r="F4281" s="133">
        <v>14.69</v>
      </c>
      <c r="G4281" s="133">
        <v>13.23</v>
      </c>
      <c r="H4281" s="131" t="s">
        <v>493</v>
      </c>
      <c r="I4281" s="134">
        <v>41974</v>
      </c>
    </row>
    <row r="4282" spans="1:11" ht="12.75" hidden="1" customHeight="1">
      <c r="A4282" s="111" t="e">
        <f>COUNTIF(#REF!,'CPU (2)'!B4282)</f>
        <v>#REF!</v>
      </c>
      <c r="B4282" s="127">
        <v>88316</v>
      </c>
      <c r="C4282" s="128" t="s">
        <v>233</v>
      </c>
      <c r="D4282" s="127" t="s">
        <v>246</v>
      </c>
      <c r="E4282" s="127" t="s">
        <v>231</v>
      </c>
      <c r="F4282" s="129">
        <v>12.14</v>
      </c>
      <c r="G4282" s="129">
        <v>11.02</v>
      </c>
      <c r="H4282" s="127" t="s">
        <v>493</v>
      </c>
      <c r="I4282" s="130">
        <v>41974</v>
      </c>
    </row>
    <row r="4283" spans="1:11" ht="25.5" hidden="1" customHeight="1">
      <c r="A4283" s="111" t="e">
        <f>COUNTIF(#REF!,'CPU (2)'!B4283)</f>
        <v>#REF!</v>
      </c>
      <c r="B4283" s="131">
        <v>78472</v>
      </c>
      <c r="C4283" s="132" t="s">
        <v>5117</v>
      </c>
      <c r="D4283" s="131" t="s">
        <v>516</v>
      </c>
      <c r="E4283" s="131" t="s">
        <v>492</v>
      </c>
      <c r="F4283" s="133">
        <v>0.33</v>
      </c>
      <c r="G4283" s="133">
        <v>0.3</v>
      </c>
      <c r="H4283" s="131" t="s">
        <v>493</v>
      </c>
      <c r="I4283" s="134">
        <v>41974</v>
      </c>
    </row>
    <row r="4284" spans="1:11" ht="25.5" hidden="1" customHeight="1">
      <c r="A4284" s="111" t="e">
        <f>COUNTIF(#REF!,'CPU (2)'!B4284)</f>
        <v>#REF!</v>
      </c>
      <c r="B4284" s="127">
        <v>86883</v>
      </c>
      <c r="C4284" s="128" t="s">
        <v>5118</v>
      </c>
      <c r="D4284" s="127" t="s">
        <v>606</v>
      </c>
      <c r="E4284" s="127" t="s">
        <v>6</v>
      </c>
      <c r="F4284" s="129">
        <v>18.670000000000002</v>
      </c>
      <c r="G4284" s="129">
        <v>18.5</v>
      </c>
      <c r="H4284" s="127" t="s">
        <v>493</v>
      </c>
      <c r="I4284" s="130">
        <v>41974</v>
      </c>
    </row>
    <row r="4285" spans="1:11" ht="25.5" hidden="1" customHeight="1">
      <c r="A4285" s="111" t="e">
        <f>COUNTIF(#REF!,'CPU (2)'!B4285)</f>
        <v>#REF!</v>
      </c>
      <c r="B4285" s="131">
        <v>86881</v>
      </c>
      <c r="C4285" s="132" t="s">
        <v>5119</v>
      </c>
      <c r="D4285" s="131" t="s">
        <v>606</v>
      </c>
      <c r="E4285" s="131" t="s">
        <v>6</v>
      </c>
      <c r="F4285" s="133">
        <v>110.18</v>
      </c>
      <c r="G4285" s="133">
        <v>109.66</v>
      </c>
      <c r="H4285" s="131" t="s">
        <v>493</v>
      </c>
      <c r="I4285" s="134">
        <v>41974</v>
      </c>
    </row>
    <row r="4286" spans="1:11" ht="25.5" hidden="1" customHeight="1">
      <c r="A4286" s="111" t="e">
        <f>COUNTIF(#REF!,'CPU (2)'!B4286)</f>
        <v>#REF!</v>
      </c>
      <c r="B4286" s="127">
        <v>86882</v>
      </c>
      <c r="C4286" s="128" t="s">
        <v>5120</v>
      </c>
      <c r="D4286" s="127" t="s">
        <v>606</v>
      </c>
      <c r="E4286" s="127" t="s">
        <v>6</v>
      </c>
      <c r="F4286" s="129">
        <v>11.72</v>
      </c>
      <c r="G4286" s="129">
        <v>11.46</v>
      </c>
      <c r="H4286" s="127" t="s">
        <v>493</v>
      </c>
      <c r="I4286" s="130">
        <v>41974</v>
      </c>
    </row>
    <row r="4287" spans="1:11">
      <c r="B4287" s="127"/>
      <c r="C4287" s="128"/>
      <c r="D4287" s="127"/>
      <c r="E4287" s="127"/>
      <c r="F4287" s="129"/>
      <c r="G4287" s="129"/>
      <c r="H4287" s="127"/>
      <c r="I4287" s="130"/>
    </row>
    <row r="4288" spans="1:11">
      <c r="A4288" s="111" t="e">
        <f>COUNTIF(#REF!,'CPU (2)'!B4288)</f>
        <v>#REF!</v>
      </c>
      <c r="B4288" s="148" t="s">
        <v>505</v>
      </c>
      <c r="C4288" s="149" t="s">
        <v>506</v>
      </c>
      <c r="D4288" s="148" t="s">
        <v>507</v>
      </c>
      <c r="E4288" s="148" t="s">
        <v>207</v>
      </c>
      <c r="F4288" s="150">
        <v>1.9</v>
      </c>
      <c r="G4288" s="150">
        <v>1.76</v>
      </c>
      <c r="H4288" s="148" t="s">
        <v>493</v>
      </c>
      <c r="I4288" s="151">
        <v>41974</v>
      </c>
      <c r="J4288" s="163">
        <f>SUM(J4290:J4297)</f>
        <v>1.763371</v>
      </c>
      <c r="K4288" s="164">
        <f>J4288-G4288</f>
        <v>3.3710000000000129E-3</v>
      </c>
    </row>
    <row r="4289" spans="1:11" s="3" customFormat="1" ht="27.75" customHeight="1">
      <c r="A4289" s="111"/>
      <c r="B4289" s="113" t="s">
        <v>268</v>
      </c>
      <c r="C4289" s="113" t="s">
        <v>5</v>
      </c>
      <c r="D4289" s="113" t="s">
        <v>223</v>
      </c>
      <c r="E4289" s="113" t="s">
        <v>266</v>
      </c>
      <c r="F4289" s="113" t="s">
        <v>494</v>
      </c>
      <c r="G4289" s="113" t="s">
        <v>495</v>
      </c>
      <c r="H4289" s="113" t="s">
        <v>496</v>
      </c>
      <c r="I4289" s="113" t="s">
        <v>497</v>
      </c>
      <c r="J4289" s="113" t="s">
        <v>498</v>
      </c>
    </row>
    <row r="4290" spans="1:11">
      <c r="B4290" s="145">
        <v>88264</v>
      </c>
      <c r="C4290" s="196" t="str">
        <f>VLOOKUP(B4290,SERVIÇOS_SINAPI_12_14!$A$2:$H$5049,2,0)</f>
        <v>ELETRICISTA COM ENCARGOS COMPLEMENTARES</v>
      </c>
      <c r="D4290" s="189" t="s">
        <v>246</v>
      </c>
      <c r="E4290" s="189" t="str">
        <f>VLOOKUP(B4290,SERVIÇOS_SINAPI_12_14!$A$2:$H$5049,4,0)</f>
        <v>H</v>
      </c>
      <c r="F4290" s="194">
        <v>15.32</v>
      </c>
      <c r="G4290" s="194">
        <f>VLOOKUP(B4290,SERVIÇOS_SINAPI_12_14!$A$2:$H$5049,6,0)</f>
        <v>13.77</v>
      </c>
      <c r="H4290" s="208">
        <v>4.99E-2</v>
      </c>
      <c r="I4290" s="194">
        <v>0.77</v>
      </c>
      <c r="J4290" s="194">
        <f t="shared" ref="J4290:J4297" si="87">H4290*G4290</f>
        <v>0.68712299999999993</v>
      </c>
    </row>
    <row r="4291" spans="1:11">
      <c r="B4291" s="145">
        <v>88316</v>
      </c>
      <c r="C4291" s="196" t="str">
        <f>VLOOKUP(B4291,SERVIÇOS_SINAPI_12_14!$A$2:$H$5049,2,0)</f>
        <v>SERVENTE COM ENCARGOS COMPLEMENTARES</v>
      </c>
      <c r="D4291" s="189" t="s">
        <v>246</v>
      </c>
      <c r="E4291" s="189" t="str">
        <f>VLOOKUP(B4291,SERVIÇOS_SINAPI_12_14!$A$2:$H$5049,4,0)</f>
        <v>H</v>
      </c>
      <c r="F4291" s="194">
        <v>12.14</v>
      </c>
      <c r="G4291" s="194">
        <f>VLOOKUP(B4291,SERVIÇOS_SINAPI_12_14!$A$2:$H$5049,6,0)</f>
        <v>11.02</v>
      </c>
      <c r="H4291" s="208">
        <v>4.99E-2</v>
      </c>
      <c r="I4291" s="194">
        <v>0.61</v>
      </c>
      <c r="J4291" s="194">
        <f t="shared" si="87"/>
        <v>0.549898</v>
      </c>
    </row>
    <row r="4292" spans="1:11">
      <c r="B4292" s="145">
        <v>939</v>
      </c>
      <c r="C4292" s="183" t="str">
        <f>VLOOKUP(B4292,INSUMOS_SINAPI_12_14!$A$2:$H$5049,2,0)</f>
        <v>FIO RIGIDO, ISOLACAO EM PVC 450/750V 2,5MM2</v>
      </c>
      <c r="D4292" s="113" t="s">
        <v>235</v>
      </c>
      <c r="E4292" s="121" t="str">
        <f>VLOOKUP(B4292,INSUMOS_SINAPI_12_14!$A$2:$H$5049,4,0)</f>
        <v>M</v>
      </c>
      <c r="F4292" s="115">
        <v>1</v>
      </c>
      <c r="G4292" s="180">
        <f>VLOOKUP(B4292,INSUMOS_SINAPI_12_14!$A$2:$H$5049,6,0)</f>
        <v>1</v>
      </c>
      <c r="H4292" s="113">
        <v>0.3</v>
      </c>
      <c r="I4292" s="115">
        <v>0.3</v>
      </c>
      <c r="J4292" s="180">
        <f t="shared" si="87"/>
        <v>0.3</v>
      </c>
    </row>
    <row r="4293" spans="1:11">
      <c r="B4293" s="145">
        <v>2705</v>
      </c>
      <c r="C4293" s="183" t="str">
        <f>VLOOKUP(B4293,INSUMOS_SINAPI_12_14!$A$2:$H$5049,2,0)</f>
        <v>ENERGIA ELETRICA ATE 2000 KWH INDUSTRIAL, SEM DEMANDA</v>
      </c>
      <c r="D4293" s="113" t="s">
        <v>235</v>
      </c>
      <c r="E4293" s="121" t="str">
        <f>VLOOKUP(B4293,INSUMOS_SINAPI_12_14!$A$2:$H$5049,4,0)</f>
        <v>KW/H</v>
      </c>
      <c r="F4293" s="115">
        <v>0.55000000000000004</v>
      </c>
      <c r="G4293" s="180">
        <f>VLOOKUP(B4293,INSUMOS_SINAPI_12_14!$A$2:$H$5049,6,0)</f>
        <v>0.55000000000000004</v>
      </c>
      <c r="H4293" s="113">
        <v>0.24</v>
      </c>
      <c r="I4293" s="115">
        <v>0.13</v>
      </c>
      <c r="J4293" s="180">
        <f t="shared" si="87"/>
        <v>0.13200000000000001</v>
      </c>
    </row>
    <row r="4294" spans="1:11">
      <c r="B4294" s="145">
        <v>4815</v>
      </c>
      <c r="C4294" s="183" t="str">
        <f>VLOOKUP(B4294,INSUMOS_SINAPI_12_14!$A$2:$H$5049,2,0)</f>
        <v>BALDE VERMELHO P/ SINALIZACAO</v>
      </c>
      <c r="D4294" s="113" t="s">
        <v>235</v>
      </c>
      <c r="E4294" s="121" t="str">
        <f>VLOOKUP(B4294,INSUMOS_SINAPI_12_14!$A$2:$H$5049,4,0)</f>
        <v>UN</v>
      </c>
      <c r="F4294" s="115">
        <v>7.13</v>
      </c>
      <c r="G4294" s="180">
        <f>VLOOKUP(B4294,INSUMOS_SINAPI_12_14!$A$2:$H$5049,6,0)</f>
        <v>7.13</v>
      </c>
      <c r="H4294" s="113">
        <v>8.9999999999999993E-3</v>
      </c>
      <c r="I4294" s="115">
        <v>0.06</v>
      </c>
      <c r="J4294" s="180">
        <f t="shared" si="87"/>
        <v>6.4169999999999991E-2</v>
      </c>
    </row>
    <row r="4295" spans="1:11">
      <c r="B4295" s="145">
        <v>12201</v>
      </c>
      <c r="C4295" s="183" t="str">
        <f>VLOOKUP(B4295,INSUMOS_SINAPI_12_14!$A$2:$H$5049,2,0)</f>
        <v>LAMPADA INCANDESCENTE 40W</v>
      </c>
      <c r="D4295" s="113" t="s">
        <v>235</v>
      </c>
      <c r="E4295" s="121" t="str">
        <f>VLOOKUP(B4295,INSUMOS_SINAPI_12_14!$A$2:$H$5049,4,0)</f>
        <v>UN</v>
      </c>
      <c r="F4295" s="115">
        <v>0.8</v>
      </c>
      <c r="G4295" s="180">
        <f>VLOOKUP(B4295,INSUMOS_SINAPI_12_14!$A$2:$H$5049,6,0)</f>
        <v>0.8</v>
      </c>
      <c r="H4295" s="113">
        <v>8.9999999999999993E-3</v>
      </c>
      <c r="I4295" s="115">
        <v>0.01</v>
      </c>
      <c r="J4295" s="180">
        <f t="shared" si="87"/>
        <v>7.1999999999999998E-3</v>
      </c>
    </row>
    <row r="4296" spans="1:11">
      <c r="B4296" s="145">
        <v>12294</v>
      </c>
      <c r="C4296" s="183" t="str">
        <f>VLOOKUP(B4296,INSUMOS_SINAPI_12_14!$A$2:$H$5049,2,0)</f>
        <v>BOCAL/SOQUETE/RECEPTACULO CONTRA INTEMPERIES C/ RABICHO</v>
      </c>
      <c r="D4296" s="113" t="s">
        <v>235</v>
      </c>
      <c r="E4296" s="121" t="str">
        <f>VLOOKUP(B4296,INSUMOS_SINAPI_12_14!$A$2:$H$5049,4,0)</f>
        <v>UN</v>
      </c>
      <c r="F4296" s="115">
        <v>2.4</v>
      </c>
      <c r="G4296" s="180">
        <f>VLOOKUP(B4296,INSUMOS_SINAPI_12_14!$A$2:$H$5049,6,0)</f>
        <v>2.4</v>
      </c>
      <c r="H4296" s="113">
        <v>8.9999999999999993E-3</v>
      </c>
      <c r="I4296" s="115">
        <v>0.02</v>
      </c>
      <c r="J4296" s="180">
        <f t="shared" si="87"/>
        <v>2.1599999999999998E-2</v>
      </c>
    </row>
    <row r="4297" spans="1:11">
      <c r="B4297" s="145">
        <v>21127</v>
      </c>
      <c r="C4297" s="183" t="str">
        <f>VLOOKUP(B4297,INSUMOS_SINAPI_12_14!$A$2:$H$5049,2,0)</f>
        <v>FITA ISOLANTE ADESIVA ANTI-CHAMA EM ROLOS 19MM X 5M</v>
      </c>
      <c r="D4297" s="113" t="s">
        <v>235</v>
      </c>
      <c r="E4297" s="121" t="str">
        <f>VLOOKUP(B4297,INSUMOS_SINAPI_12_14!$A$2:$H$5049,4,0)</f>
        <v>UN</v>
      </c>
      <c r="F4297" s="115">
        <v>1.1499999999999999</v>
      </c>
      <c r="G4297" s="180">
        <f>VLOOKUP(B4297,INSUMOS_SINAPI_12_14!$A$2:$H$5049,6,0)</f>
        <v>1.1499999999999999</v>
      </c>
      <c r="H4297" s="113">
        <v>1.1999999999999999E-3</v>
      </c>
      <c r="I4297" s="115">
        <v>0</v>
      </c>
      <c r="J4297" s="180">
        <f t="shared" si="87"/>
        <v>1.3799999999999997E-3</v>
      </c>
    </row>
    <row r="4298" spans="1:11">
      <c r="B4298" s="131"/>
      <c r="C4298" s="132"/>
      <c r="D4298" s="131"/>
      <c r="E4298" s="131"/>
      <c r="F4298" s="133"/>
      <c r="G4298" s="133"/>
      <c r="H4298" s="131"/>
      <c r="I4298" s="134"/>
    </row>
    <row r="4299" spans="1:11">
      <c r="B4299" s="131"/>
      <c r="C4299" s="132"/>
      <c r="D4299" s="131"/>
      <c r="E4299" s="131"/>
      <c r="F4299" s="133"/>
      <c r="G4299" s="133"/>
      <c r="H4299" s="131"/>
      <c r="I4299" s="134"/>
    </row>
    <row r="4300" spans="1:11" ht="26.4" hidden="1">
      <c r="A4300" s="111" t="e">
        <f>COUNTIF(#REF!,'CPU (2)'!B4300)</f>
        <v>#REF!</v>
      </c>
      <c r="B4300" s="127">
        <v>72947</v>
      </c>
      <c r="C4300" s="128" t="s">
        <v>5121</v>
      </c>
      <c r="D4300" s="127" t="s">
        <v>251</v>
      </c>
      <c r="E4300" s="127" t="s">
        <v>492</v>
      </c>
      <c r="F4300" s="129">
        <v>15.86</v>
      </c>
      <c r="G4300" s="129">
        <v>15.8</v>
      </c>
      <c r="H4300" s="127" t="s">
        <v>493</v>
      </c>
      <c r="I4300" s="130">
        <v>41974</v>
      </c>
    </row>
    <row r="4301" spans="1:11">
      <c r="B4301" s="127"/>
      <c r="C4301" s="128"/>
      <c r="D4301" s="127"/>
      <c r="E4301" s="127"/>
      <c r="F4301" s="129"/>
      <c r="G4301" s="129"/>
      <c r="H4301" s="127"/>
      <c r="I4301" s="130"/>
    </row>
    <row r="4302" spans="1:11" ht="26.4">
      <c r="A4302" s="111" t="e">
        <f>COUNTIF(#REF!,'CPU (2)'!B4302)</f>
        <v>#REF!</v>
      </c>
      <c r="B4302" s="148">
        <v>73496</v>
      </c>
      <c r="C4302" s="149" t="s">
        <v>704</v>
      </c>
      <c r="D4302" s="148" t="s">
        <v>248</v>
      </c>
      <c r="E4302" s="148" t="s">
        <v>231</v>
      </c>
      <c r="F4302" s="150">
        <v>2.78</v>
      </c>
      <c r="G4302" s="150">
        <v>2.77</v>
      </c>
      <c r="H4302" s="148" t="s">
        <v>493</v>
      </c>
      <c r="I4302" s="151">
        <v>41974</v>
      </c>
      <c r="J4302" s="163">
        <f>SUM(J4304)</f>
        <v>2.7742800000000001</v>
      </c>
      <c r="K4302" s="164">
        <f>J4302-G4302</f>
        <v>4.2800000000000615E-3</v>
      </c>
    </row>
    <row r="4303" spans="1:11" ht="26.4">
      <c r="B4303" s="113" t="s">
        <v>268</v>
      </c>
      <c r="C4303" s="121" t="s">
        <v>5</v>
      </c>
      <c r="D4303" s="121" t="s">
        <v>223</v>
      </c>
      <c r="E4303" s="121" t="s">
        <v>266</v>
      </c>
      <c r="F4303" s="121" t="s">
        <v>494</v>
      </c>
      <c r="G4303" s="121" t="s">
        <v>495</v>
      </c>
      <c r="H4303" s="121" t="s">
        <v>496</v>
      </c>
      <c r="I4303" s="121" t="s">
        <v>497</v>
      </c>
      <c r="J4303" s="121" t="s">
        <v>498</v>
      </c>
    </row>
    <row r="4304" spans="1:11" ht="12.75" customHeight="1">
      <c r="B4304" s="145">
        <v>11281</v>
      </c>
      <c r="C4304" s="196" t="str">
        <f>VLOOKUP(B4304,INSUMOS_SINAPI_12_14!$A$2:$H$5049,2,0)</f>
        <v>COMPACTADOR (SOQUETE) COM MOTOR A GASOLINA DE 3 HP, PESO DE 74 KG</v>
      </c>
      <c r="D4304" s="188" t="s">
        <v>248</v>
      </c>
      <c r="E4304" s="189" t="str">
        <f>VLOOKUP(B4304,INSUMOS_SINAPI_12_14!$A$2:$H$5049,4,0)</f>
        <v>UN</v>
      </c>
      <c r="F4304" s="190">
        <v>14.87</v>
      </c>
      <c r="G4304" s="194">
        <f>VLOOKUP(B4304,INSUMOS_SINAPI_12_14!$A$2:$H$5049,6,0)</f>
        <v>9475</v>
      </c>
      <c r="H4304" s="214">
        <v>2.9280000000000002E-4</v>
      </c>
      <c r="I4304" s="194">
        <v>14.87</v>
      </c>
      <c r="J4304" s="194">
        <f t="shared" ref="J4304" si="88">H4304*G4304</f>
        <v>2.7742800000000001</v>
      </c>
    </row>
    <row r="4305" spans="1:11">
      <c r="B4305"/>
      <c r="C4305"/>
      <c r="D4305"/>
      <c r="E4305"/>
      <c r="F4305"/>
      <c r="G4305"/>
      <c r="H4305"/>
      <c r="I4305"/>
    </row>
    <row r="4306" spans="1:11">
      <c r="B4306"/>
      <c r="C4306"/>
      <c r="D4306"/>
      <c r="E4306"/>
      <c r="F4306"/>
      <c r="G4306"/>
      <c r="H4306"/>
      <c r="I4306"/>
    </row>
    <row r="4307" spans="1:11" ht="26.4">
      <c r="A4307" s="111" t="e">
        <f>COUNTIF(#REF!,'CPU (2)'!B4307)</f>
        <v>#REF!</v>
      </c>
      <c r="B4307" s="148">
        <v>73560</v>
      </c>
      <c r="C4307" s="149" t="s">
        <v>706</v>
      </c>
      <c r="D4307" s="148" t="s">
        <v>248</v>
      </c>
      <c r="E4307" s="148" t="s">
        <v>231</v>
      </c>
      <c r="F4307" s="150">
        <v>2.15</v>
      </c>
      <c r="G4307" s="150">
        <v>2.14</v>
      </c>
      <c r="H4307" s="148" t="s">
        <v>493</v>
      </c>
      <c r="I4307" s="151">
        <v>41974</v>
      </c>
      <c r="J4307" s="163">
        <f>SUM(J4309:J4331)</f>
        <v>255.42118411999999</v>
      </c>
      <c r="K4307" s="164">
        <f>J4307-G4307</f>
        <v>253.28118412000001</v>
      </c>
    </row>
    <row r="4308" spans="1:11" ht="26.4">
      <c r="B4308" s="113" t="s">
        <v>268</v>
      </c>
      <c r="C4308" s="121" t="s">
        <v>5</v>
      </c>
      <c r="D4308" s="121" t="s">
        <v>223</v>
      </c>
      <c r="E4308" s="121" t="s">
        <v>266</v>
      </c>
      <c r="F4308" s="121" t="s">
        <v>494</v>
      </c>
      <c r="G4308" s="121" t="s">
        <v>495</v>
      </c>
      <c r="H4308" s="121" t="s">
        <v>496</v>
      </c>
      <c r="I4308" s="121" t="s">
        <v>497</v>
      </c>
      <c r="J4308" s="121" t="s">
        <v>498</v>
      </c>
    </row>
    <row r="4309" spans="1:11" ht="12.75" customHeight="1">
      <c r="B4309" s="145">
        <v>11281</v>
      </c>
      <c r="C4309" s="196" t="str">
        <f>VLOOKUP(B4309,INSUMOS_SINAPI_12_14!$A$2:$H$5049,2,0)</f>
        <v>COMPACTADOR (SOQUETE) COM MOTOR A GASOLINA DE 3 HP, PESO DE 74 KG</v>
      </c>
      <c r="D4309" s="188" t="s">
        <v>248</v>
      </c>
      <c r="E4309" s="189" t="str">
        <f>VLOOKUP(B4309,INSUMOS_SINAPI_12_14!$A$2:$H$5049,4,0)</f>
        <v>UN</v>
      </c>
      <c r="F4309" s="190">
        <v>14.87</v>
      </c>
      <c r="G4309" s="194">
        <f>VLOOKUP(B4309,INSUMOS_SINAPI_12_14!$A$2:$H$5049,6,0)</f>
        <v>9475</v>
      </c>
      <c r="H4309" s="189">
        <v>2.263E-4</v>
      </c>
      <c r="I4309" s="194">
        <v>14.87</v>
      </c>
      <c r="J4309" s="194">
        <f t="shared" ref="J4309" si="89">H4309*G4309</f>
        <v>2.1441924999999999</v>
      </c>
    </row>
    <row r="4310" spans="1:11">
      <c r="B4310"/>
      <c r="C4310"/>
      <c r="D4310"/>
      <c r="E4310"/>
      <c r="F4310"/>
      <c r="G4310"/>
      <c r="H4310"/>
      <c r="I4310"/>
    </row>
    <row r="4311" spans="1:11">
      <c r="B4311"/>
      <c r="C4311"/>
      <c r="D4311"/>
      <c r="E4311"/>
      <c r="F4311"/>
      <c r="G4311"/>
      <c r="H4311"/>
      <c r="I4311"/>
    </row>
    <row r="4312" spans="1:11" ht="26.4">
      <c r="B4312" s="148">
        <v>6391</v>
      </c>
      <c r="C4312" s="149" t="s">
        <v>582</v>
      </c>
      <c r="D4312" s="148" t="s">
        <v>246</v>
      </c>
      <c r="E4312" s="148" t="s">
        <v>207</v>
      </c>
      <c r="F4312" s="150">
        <v>94.66</v>
      </c>
      <c r="G4312" s="150">
        <v>90.04</v>
      </c>
      <c r="H4312" s="148" t="s">
        <v>493</v>
      </c>
      <c r="I4312" s="130">
        <v>41974</v>
      </c>
      <c r="J4312" s="163">
        <f>SUM(J4314:J4317)</f>
        <v>90.039540000000002</v>
      </c>
      <c r="K4312" s="164">
        <f>J4312-G4312</f>
        <v>-4.6000000000390173E-4</v>
      </c>
    </row>
    <row r="4313" spans="1:11" ht="26.4">
      <c r="B4313" s="458" t="s">
        <v>268</v>
      </c>
      <c r="C4313" s="461" t="s">
        <v>5</v>
      </c>
      <c r="D4313" s="461" t="s">
        <v>223</v>
      </c>
      <c r="E4313" s="461" t="s">
        <v>266</v>
      </c>
      <c r="F4313" s="461" t="s">
        <v>494</v>
      </c>
      <c r="G4313" s="461" t="s">
        <v>495</v>
      </c>
      <c r="H4313" s="461" t="s">
        <v>496</v>
      </c>
      <c r="I4313" s="461" t="s">
        <v>497</v>
      </c>
      <c r="J4313" s="461" t="s">
        <v>498</v>
      </c>
    </row>
    <row r="4314" spans="1:11" ht="12.75" customHeight="1">
      <c r="A4314" s="181"/>
      <c r="B4314" s="145">
        <v>6388</v>
      </c>
      <c r="C4314" s="196" t="str">
        <f>VLOOKUP(B4314,SERVIÇOS_SINAPI_12_14!$A$2:$H$5049,2,0)</f>
        <v>MAQUINA SOLDA ARCO 375A DIESEL 33CV CHP DIURNO EXCLUSIVE OPERADOR</v>
      </c>
      <c r="D4314" s="260" t="s">
        <v>248</v>
      </c>
      <c r="E4314" s="189" t="str">
        <f>VLOOKUP(B4314,SERVIÇOS_SINAPI_12_14!$A$2:$H$5049,4,0)</f>
        <v>H</v>
      </c>
      <c r="F4314" s="184">
        <v>45.92</v>
      </c>
      <c r="G4314" s="194">
        <f>VLOOKUP(B4314,SERVIÇOS_SINAPI_12_14!$A$2:$H$5049,6,0)</f>
        <v>45.92</v>
      </c>
      <c r="H4314" s="189">
        <v>0.5</v>
      </c>
      <c r="I4314" s="184">
        <v>22.96</v>
      </c>
      <c r="J4314" s="194">
        <f t="shared" ref="J4314:J4317" si="90">H4314*G4314</f>
        <v>22.96</v>
      </c>
    </row>
    <row r="4315" spans="1:11" ht="12.75" customHeight="1">
      <c r="A4315" s="181"/>
      <c r="B4315" s="145">
        <v>6390</v>
      </c>
      <c r="C4315" s="196" t="str">
        <f>VLOOKUP(B4315,SERVIÇOS_SINAPI_12_14!$A$2:$H$5049,2,0)</f>
        <v>MAQUINA SOLDA ARCO 375A DIESEL 33CV CHI NOTURNO EXCLUSIVE OPERADOR</v>
      </c>
      <c r="D4315" s="260" t="s">
        <v>248</v>
      </c>
      <c r="E4315" s="189" t="str">
        <f>VLOOKUP(B4315,SERVIÇOS_SINAPI_12_14!$A$2:$H$5049,4,0)</f>
        <v>H</v>
      </c>
      <c r="F4315" s="184">
        <v>13.15</v>
      </c>
      <c r="G4315" s="194">
        <f>VLOOKUP(B4315,SERVIÇOS_SINAPI_12_14!$A$2:$H$5049,6,0)</f>
        <v>13.15</v>
      </c>
      <c r="H4315" s="189">
        <v>1</v>
      </c>
      <c r="I4315" s="184">
        <v>13.15</v>
      </c>
      <c r="J4315" s="194">
        <f t="shared" si="90"/>
        <v>13.15</v>
      </c>
    </row>
    <row r="4316" spans="1:11">
      <c r="A4316" s="181"/>
      <c r="B4316" s="145">
        <v>88317</v>
      </c>
      <c r="C4316" s="196" t="str">
        <f>VLOOKUP(B4316,SERVIÇOS_SINAPI_12_14!$A$2:$H$5049,2,0)</f>
        <v>SOLDADOR COM ENCARGOS COMPLEMENTARES</v>
      </c>
      <c r="D4316" s="260" t="s">
        <v>246</v>
      </c>
      <c r="E4316" s="189" t="str">
        <f>VLOOKUP(B4316,SERVIÇOS_SINAPI_12_14!$A$2:$H$5049,4,0)</f>
        <v>H</v>
      </c>
      <c r="F4316" s="184">
        <v>15.32</v>
      </c>
      <c r="G4316" s="194">
        <f>VLOOKUP(B4316,SERVIÇOS_SINAPI_12_14!$A$2:$H$5049,6,0)</f>
        <v>13.77</v>
      </c>
      <c r="H4316" s="209">
        <v>3.0019999999999998</v>
      </c>
      <c r="I4316" s="184">
        <v>45.96</v>
      </c>
      <c r="J4316" s="194">
        <f t="shared" si="90"/>
        <v>41.337539999999997</v>
      </c>
    </row>
    <row r="4317" spans="1:11">
      <c r="A4317" s="181"/>
      <c r="B4317" s="145">
        <v>10999</v>
      </c>
      <c r="C4317" s="183" t="str">
        <f>VLOOKUP(B4317,INSUMOS_SINAPI_12_14!$A$2:$H$5049,2,0)</f>
        <v>ELETRODO AWS E-6013 (OK 46.00; WI 613) D = 4MM ( SOLDA ELETRICA )</v>
      </c>
      <c r="D4317" s="113" t="s">
        <v>235</v>
      </c>
      <c r="E4317" s="121" t="str">
        <f>VLOOKUP(B4317,INSUMOS_SINAPI_12_14!$A$2:$H$5049,4,0)</f>
        <v>KG</v>
      </c>
      <c r="F4317" s="115">
        <v>15.74</v>
      </c>
      <c r="G4317" s="180">
        <f>VLOOKUP(B4317,INSUMOS_SINAPI_12_14!$A$2:$H$5049,6,0)</f>
        <v>15.74</v>
      </c>
      <c r="H4317" s="113">
        <v>0.8</v>
      </c>
      <c r="I4317" s="115">
        <v>12.59</v>
      </c>
      <c r="J4317" s="180">
        <f t="shared" si="90"/>
        <v>12.592000000000001</v>
      </c>
    </row>
    <row r="4318" spans="1:11">
      <c r="B4318"/>
      <c r="C4318"/>
      <c r="D4318"/>
      <c r="E4318"/>
      <c r="F4318"/>
      <c r="G4318"/>
      <c r="H4318"/>
      <c r="I4318"/>
    </row>
    <row r="4319" spans="1:11">
      <c r="B4319"/>
      <c r="C4319"/>
      <c r="D4319"/>
      <c r="E4319"/>
      <c r="F4319"/>
      <c r="G4319"/>
      <c r="H4319"/>
      <c r="I4319"/>
    </row>
    <row r="4320" spans="1:11" ht="26.4">
      <c r="B4320" s="148" t="s">
        <v>521</v>
      </c>
      <c r="C4320" s="149" t="s">
        <v>522</v>
      </c>
      <c r="D4320" s="148" t="s">
        <v>507</v>
      </c>
      <c r="E4320" s="148" t="s">
        <v>492</v>
      </c>
      <c r="F4320" s="150">
        <v>39.369999999999997</v>
      </c>
      <c r="G4320" s="150">
        <v>36.6</v>
      </c>
      <c r="H4320" s="148" t="s">
        <v>493</v>
      </c>
      <c r="I4320"/>
      <c r="J4320" s="163">
        <f>SUM(J4322:J4329)</f>
        <v>36.59895581</v>
      </c>
      <c r="K4320" s="164">
        <f>J4320-G4320</f>
        <v>-1.0441900000017768E-3</v>
      </c>
    </row>
    <row r="4321" spans="1:11" ht="27" thickBot="1">
      <c r="B4321" s="113" t="s">
        <v>268</v>
      </c>
      <c r="C4321" s="121" t="s">
        <v>5</v>
      </c>
      <c r="D4321" s="121" t="s">
        <v>223</v>
      </c>
      <c r="E4321" s="121" t="s">
        <v>266</v>
      </c>
      <c r="F4321" s="121" t="s">
        <v>494</v>
      </c>
      <c r="G4321" s="121" t="s">
        <v>495</v>
      </c>
      <c r="H4321" s="121" t="s">
        <v>496</v>
      </c>
      <c r="I4321" s="121" t="s">
        <v>497</v>
      </c>
      <c r="J4321" s="121" t="s">
        <v>498</v>
      </c>
    </row>
    <row r="4322" spans="1:11" ht="13.8" thickBot="1">
      <c r="B4322" s="145">
        <v>88262</v>
      </c>
      <c r="C4322" s="196" t="str">
        <f>VLOOKUP(B4322,SERVIÇOS_SINAPI_12_14!$A$2:$H$5049,2,0)</f>
        <v>CARPINTEIRO DE FORMAS COM ENCARGOS COMPLEMENTARES</v>
      </c>
      <c r="D4322" s="262" t="s">
        <v>246</v>
      </c>
      <c r="E4322" s="189" t="str">
        <f>VLOOKUP(B4322,SERVIÇOS_SINAPI_12_14!$A$2:$H$5049,4,0)</f>
        <v>H</v>
      </c>
      <c r="F4322" s="263">
        <v>15.32</v>
      </c>
      <c r="G4322" s="194">
        <f>VLOOKUP(B4322,SERVIÇOS_SINAPI_12_14!$A$2:$H$5049,6,0)</f>
        <v>13.77</v>
      </c>
      <c r="H4322" s="189">
        <v>0.8</v>
      </c>
      <c r="I4322" s="263">
        <v>12.26</v>
      </c>
      <c r="J4322" s="194">
        <f t="shared" ref="J4322:J4329" si="91">H4322*G4322</f>
        <v>11.016</v>
      </c>
    </row>
    <row r="4323" spans="1:11" ht="13.8" thickBot="1">
      <c r="B4323" s="145">
        <v>88310</v>
      </c>
      <c r="C4323" s="196" t="str">
        <f>VLOOKUP(B4323,SERVIÇOS_SINAPI_12_14!$A$2:$H$5049,2,0)</f>
        <v>PINTOR COM ENCARGOS COMPLEMENTARES</v>
      </c>
      <c r="D4323" s="262" t="s">
        <v>246</v>
      </c>
      <c r="E4323" s="189" t="str">
        <f>VLOOKUP(B4323,SERVIÇOS_SINAPI_12_14!$A$2:$H$5049,4,0)</f>
        <v>H</v>
      </c>
      <c r="F4323" s="263">
        <v>15.32</v>
      </c>
      <c r="G4323" s="194">
        <f>VLOOKUP(B4323,SERVIÇOS_SINAPI_12_14!$A$2:$H$5049,6,0)</f>
        <v>13.77</v>
      </c>
      <c r="H4323" s="189">
        <v>0.3</v>
      </c>
      <c r="I4323" s="263">
        <v>4.5999999999999996</v>
      </c>
      <c r="J4323" s="194">
        <f t="shared" si="91"/>
        <v>4.1309999999999993</v>
      </c>
    </row>
    <row r="4324" spans="1:11" ht="13.8" thickBot="1">
      <c r="B4324" s="145">
        <v>88316</v>
      </c>
      <c r="C4324" s="196" t="str">
        <f>VLOOKUP(B4324,SERVIÇOS_SINAPI_12_14!$A$2:$H$5049,2,0)</f>
        <v>SERVENTE COM ENCARGOS COMPLEMENTARES</v>
      </c>
      <c r="D4324" s="262" t="s">
        <v>246</v>
      </c>
      <c r="E4324" s="189" t="str">
        <f>VLOOKUP(B4324,SERVIÇOS_SINAPI_12_14!$A$2:$H$5049,4,0)</f>
        <v>H</v>
      </c>
      <c r="F4324" s="263">
        <v>12.14</v>
      </c>
      <c r="G4324" s="194">
        <f>VLOOKUP(B4324,SERVIÇOS_SINAPI_12_14!$A$2:$H$5049,6,0)</f>
        <v>11.02</v>
      </c>
      <c r="H4324" s="189">
        <v>0.95</v>
      </c>
      <c r="I4324" s="263">
        <v>11.53</v>
      </c>
      <c r="J4324" s="194">
        <f t="shared" si="91"/>
        <v>10.468999999999999</v>
      </c>
    </row>
    <row r="4325" spans="1:11" ht="13.8" thickBot="1">
      <c r="B4325" s="145">
        <v>1106</v>
      </c>
      <c r="C4325" s="183" t="str">
        <f>VLOOKUP(B4325,INSUMOS_SINAPI_12_14!$A$2:$H$5049,2,0)</f>
        <v>CAL HIDRATADA, DE 1A. QUALIDADE, PARA ARGAMASSA</v>
      </c>
      <c r="D4325" s="264" t="s">
        <v>235</v>
      </c>
      <c r="E4325" s="121" t="str">
        <f>VLOOKUP(B4325,INSUMOS_SINAPI_12_14!$A$2:$H$5049,4,0)</f>
        <v>KG</v>
      </c>
      <c r="F4325" s="265">
        <v>0.84</v>
      </c>
      <c r="G4325" s="180">
        <f>VLOOKUP(B4325,INSUMOS_SINAPI_12_14!$A$2:$H$5049,6,0)</f>
        <v>0.84</v>
      </c>
      <c r="H4325" s="113">
        <v>0.6</v>
      </c>
      <c r="I4325" s="265">
        <v>0.5</v>
      </c>
      <c r="J4325" s="180">
        <f t="shared" si="91"/>
        <v>0.504</v>
      </c>
    </row>
    <row r="4326" spans="1:11" ht="27" thickBot="1">
      <c r="B4326" s="145">
        <v>1351</v>
      </c>
      <c r="C4326" s="183" t="str">
        <f>VLOOKUP(B4326,INSUMOS_SINAPI_12_14!$A$2:$H$5049,2,0)</f>
        <v>CHAPA DE MADEIRA COMPENSADA RESINADA PARA FORMA DE CONCRETO, DE *2,2 X 1,1* M, E = 6 MM</v>
      </c>
      <c r="D4326" s="264" t="s">
        <v>235</v>
      </c>
      <c r="E4326" s="121" t="str">
        <f>VLOOKUP(B4326,INSUMOS_SINAPI_12_14!$A$2:$H$5049,4,0)</f>
        <v>UN</v>
      </c>
      <c r="F4326" s="265">
        <v>20.3</v>
      </c>
      <c r="G4326" s="180">
        <f>VLOOKUP(B4326,INSUMOS_SINAPI_12_14!$A$2:$H$5049,6,0)</f>
        <v>20.3</v>
      </c>
      <c r="H4326" s="113">
        <v>0.22727269999999999</v>
      </c>
      <c r="I4326" s="265">
        <v>4.6100000000000003</v>
      </c>
      <c r="J4326" s="180">
        <f t="shared" si="91"/>
        <v>4.6136358099999999</v>
      </c>
    </row>
    <row r="4327" spans="1:11" ht="27" thickBot="1">
      <c r="B4327" s="145">
        <v>4491</v>
      </c>
      <c r="C4327" s="183" t="str">
        <f>VLOOKUP(B4327,INSUMOS_SINAPI_12_14!$A$2:$H$5049,2,0)</f>
        <v>PECA DE MADEIRA NATIVA / REGIONAL 7,5 X 7,5CM (3X3) NAO APARELHADA (P/FORMA)</v>
      </c>
      <c r="D4327" s="264" t="s">
        <v>235</v>
      </c>
      <c r="E4327" s="121" t="str">
        <f>VLOOKUP(B4327,INSUMOS_SINAPI_12_14!$A$2:$H$5049,4,0)</f>
        <v>M</v>
      </c>
      <c r="F4327" s="265">
        <v>2.81</v>
      </c>
      <c r="G4327" s="180">
        <f>VLOOKUP(B4327,INSUMOS_SINAPI_12_14!$A$2:$H$5049,6,0)</f>
        <v>2.81</v>
      </c>
      <c r="H4327" s="113">
        <v>1.58</v>
      </c>
      <c r="I4327" s="265">
        <v>4.4400000000000004</v>
      </c>
      <c r="J4327" s="180">
        <f t="shared" si="91"/>
        <v>4.4398</v>
      </c>
    </row>
    <row r="4328" spans="1:11" ht="13.8" thickBot="1">
      <c r="B4328" s="145">
        <v>5061</v>
      </c>
      <c r="C4328" s="183" t="str">
        <f>VLOOKUP(B4328,INSUMOS_SINAPI_12_14!$A$2:$H$5049,2,0)</f>
        <v>PREGO POLIDO COM CABECA 18 X 27</v>
      </c>
      <c r="D4328" s="264" t="s">
        <v>235</v>
      </c>
      <c r="E4328" s="121" t="str">
        <f>VLOOKUP(B4328,INSUMOS_SINAPI_12_14!$A$2:$H$5049,4,0)</f>
        <v>KG</v>
      </c>
      <c r="F4328" s="265">
        <v>7.5</v>
      </c>
      <c r="G4328" s="180">
        <f>VLOOKUP(B4328,INSUMOS_SINAPI_12_14!$A$2:$H$5049,6,0)</f>
        <v>7.5</v>
      </c>
      <c r="H4328" s="113">
        <v>0.15</v>
      </c>
      <c r="I4328" s="265">
        <v>1.1299999999999999</v>
      </c>
      <c r="J4328" s="180">
        <f t="shared" si="91"/>
        <v>1.125</v>
      </c>
    </row>
    <row r="4329" spans="1:11">
      <c r="B4329" s="145">
        <v>5333</v>
      </c>
      <c r="C4329" s="183" t="str">
        <f>VLOOKUP(B4329,INSUMOS_SINAPI_12_14!$A$2:$H$5049,2,0)</f>
        <v>OLEO DE LINHACA</v>
      </c>
      <c r="D4329" s="264" t="s">
        <v>235</v>
      </c>
      <c r="E4329" s="121" t="str">
        <f>VLOOKUP(B4329,INSUMOS_SINAPI_12_14!$A$2:$H$5049,4,0)</f>
        <v>L</v>
      </c>
      <c r="F4329" s="265">
        <v>13.66</v>
      </c>
      <c r="G4329" s="180">
        <f>VLOOKUP(B4329,INSUMOS_SINAPI_12_14!$A$2:$H$5049,6,0)</f>
        <v>13.66</v>
      </c>
      <c r="H4329" s="113">
        <v>2.1999999999999999E-2</v>
      </c>
      <c r="I4329" s="265">
        <v>0.3</v>
      </c>
      <c r="J4329" s="180">
        <f t="shared" si="91"/>
        <v>0.30052000000000001</v>
      </c>
    </row>
    <row r="4330" spans="1:11">
      <c r="B4330"/>
      <c r="C4330"/>
      <c r="D4330"/>
      <c r="E4330"/>
      <c r="F4330"/>
      <c r="G4330"/>
      <c r="H4330"/>
      <c r="I4330"/>
    </row>
    <row r="4331" spans="1:11">
      <c r="B4331"/>
      <c r="C4331"/>
      <c r="D4331"/>
      <c r="E4331"/>
      <c r="F4331"/>
      <c r="G4331"/>
      <c r="H4331"/>
      <c r="I4331"/>
    </row>
    <row r="4332" spans="1:11" ht="26.4">
      <c r="A4332" s="111" t="e">
        <f>COUNTIF(#REF!,'CPU (2)'!B4332)</f>
        <v>#REF!</v>
      </c>
      <c r="B4332" s="148">
        <v>89629</v>
      </c>
      <c r="C4332" s="149" t="s">
        <v>608</v>
      </c>
      <c r="D4332" s="148" t="s">
        <v>606</v>
      </c>
      <c r="E4332" s="148" t="s">
        <v>6</v>
      </c>
      <c r="F4332" s="150">
        <v>54.77</v>
      </c>
      <c r="G4332" s="150">
        <v>54.2</v>
      </c>
      <c r="H4332" s="148" t="s">
        <v>493</v>
      </c>
      <c r="I4332" s="151">
        <v>41974</v>
      </c>
      <c r="J4332" s="163">
        <f>SUM(J4334:J4339)</f>
        <v>54.202019999999997</v>
      </c>
      <c r="K4332" s="164">
        <f>J4332-G4332</f>
        <v>2.0199999999945817E-3</v>
      </c>
    </row>
    <row r="4333" spans="1:11" s="3" customFormat="1" ht="29.25" customHeight="1">
      <c r="A4333" s="111"/>
      <c r="B4333" s="113" t="s">
        <v>268</v>
      </c>
      <c r="C4333" s="113" t="s">
        <v>5</v>
      </c>
      <c r="D4333" s="113" t="s">
        <v>223</v>
      </c>
      <c r="E4333" s="113" t="s">
        <v>266</v>
      </c>
      <c r="F4333" s="113" t="s">
        <v>494</v>
      </c>
      <c r="G4333" s="113" t="s">
        <v>495</v>
      </c>
      <c r="H4333" s="113" t="s">
        <v>496</v>
      </c>
      <c r="I4333" s="113" t="s">
        <v>497</v>
      </c>
      <c r="J4333" s="113" t="s">
        <v>498</v>
      </c>
    </row>
    <row r="4334" spans="1:11" ht="26.4">
      <c r="B4334" s="145">
        <v>88248</v>
      </c>
      <c r="C4334" s="196" t="str">
        <f>VLOOKUP(B4334,SERVIÇOS_SINAPI_12_14!$A$2:$H$5049,2,0)</f>
        <v>AUXILIAR DE ENCANADOR OU BOMBEIRO HIDRÁULICO COM ENCARGOS COMPLEMENTARES</v>
      </c>
      <c r="D4334" s="189" t="s">
        <v>246</v>
      </c>
      <c r="E4334" s="189" t="str">
        <f>VLOOKUP(B4334,SERVIÇOS_SINAPI_12_14!$A$2:$H$5049,4,0)</f>
        <v>H</v>
      </c>
      <c r="F4334" s="194">
        <v>12.48</v>
      </c>
      <c r="G4334" s="194">
        <f>VLOOKUP(B4334,SERVIÇOS_SINAPI_12_14!$A$2:$H$5049,6,0)</f>
        <v>11.31</v>
      </c>
      <c r="H4334" s="189">
        <v>0.20899999999999999</v>
      </c>
      <c r="I4334" s="194">
        <v>2.61</v>
      </c>
      <c r="J4334" s="194">
        <f t="shared" ref="J4334:J4339" si="92">H4334*G4334</f>
        <v>2.3637899999999998</v>
      </c>
    </row>
    <row r="4335" spans="1:11">
      <c r="B4335" s="145">
        <v>88267</v>
      </c>
      <c r="C4335" s="196" t="str">
        <f>VLOOKUP(B4335,SERVIÇOS_SINAPI_12_14!$A$2:$H$5049,2,0)</f>
        <v>ENCANADOR OU BOMBEIRO HIDRÁULICO COM ENCARGOS COMPLEMENTARES</v>
      </c>
      <c r="D4335" s="189" t="s">
        <v>246</v>
      </c>
      <c r="E4335" s="189" t="str">
        <f>VLOOKUP(B4335,SERVIÇOS_SINAPI_12_14!$A$2:$H$5049,4,0)</f>
        <v>H</v>
      </c>
      <c r="F4335" s="194">
        <v>15.32</v>
      </c>
      <c r="G4335" s="194">
        <f>VLOOKUP(B4335,SERVIÇOS_SINAPI_12_14!$A$2:$H$5049,6,0)</f>
        <v>13.77</v>
      </c>
      <c r="H4335" s="189">
        <v>0.20899999999999999</v>
      </c>
      <c r="I4335" s="194">
        <v>3.2</v>
      </c>
      <c r="J4335" s="194">
        <f t="shared" si="92"/>
        <v>2.8779299999999997</v>
      </c>
    </row>
    <row r="4336" spans="1:11">
      <c r="B4336" s="145">
        <v>122</v>
      </c>
      <c r="C4336" s="183" t="str">
        <f>VLOOKUP(B4336,INSUMOS_SINAPI_12_14!$A$2:$H$5049,2,0)</f>
        <v>ADESIVO PVC FRASCO C/ 850G</v>
      </c>
      <c r="D4336" s="113" t="s">
        <v>235</v>
      </c>
      <c r="E4336" s="121" t="str">
        <f>VLOOKUP(B4336,INSUMOS_SINAPI_12_14!$A$2:$H$5049,4,0)</f>
        <v>UN</v>
      </c>
      <c r="F4336" s="115">
        <v>33.340000000000003</v>
      </c>
      <c r="G4336" s="180">
        <f>VLOOKUP(B4336,INSUMOS_SINAPI_12_14!$A$2:$H$5049,6,0)</f>
        <v>33.340000000000003</v>
      </c>
      <c r="H4336" s="113">
        <v>0.06</v>
      </c>
      <c r="I4336" s="115">
        <v>2</v>
      </c>
      <c r="J4336" s="180">
        <f t="shared" si="92"/>
        <v>2.0004</v>
      </c>
    </row>
    <row r="4337" spans="1:10">
      <c r="B4337" s="145">
        <v>3767</v>
      </c>
      <c r="C4337" s="183" t="str">
        <f>VLOOKUP(B4337,INSUMOS_SINAPI_12_14!$A$2:$H$5049,2,0)</f>
        <v>LIXA EM FOLHA PARA PAREDE OU MADEIRA, NUMERO 120 (COR VERMELHA)</v>
      </c>
      <c r="D4337" s="113" t="s">
        <v>235</v>
      </c>
      <c r="E4337" s="121" t="str">
        <f>VLOOKUP(B4337,INSUMOS_SINAPI_12_14!$A$2:$H$5049,4,0)</f>
        <v>UN</v>
      </c>
      <c r="F4337" s="115">
        <v>0.56000000000000005</v>
      </c>
      <c r="G4337" s="180">
        <f>VLOOKUP(B4337,INSUMOS_SINAPI_12_14!$A$2:$H$5049,6,0)</f>
        <v>0.56000000000000005</v>
      </c>
      <c r="H4337" s="113">
        <v>5.2999999999999999E-2</v>
      </c>
      <c r="I4337" s="115">
        <v>0.03</v>
      </c>
      <c r="J4337" s="180">
        <f t="shared" si="92"/>
        <v>2.9680000000000002E-2</v>
      </c>
    </row>
    <row r="4338" spans="1:10">
      <c r="B4338" s="145">
        <v>7144</v>
      </c>
      <c r="C4338" s="183" t="str">
        <f>VLOOKUP(B4338,INSUMOS_SINAPI_12_14!$A$2:$H$5049,2,0)</f>
        <v>TE PVC SOLD 90G P/ AGUA FRIA PREDIAL 75MM</v>
      </c>
      <c r="D4338" s="113" t="s">
        <v>235</v>
      </c>
      <c r="E4338" s="121" t="str">
        <f>VLOOKUP(B4338,INSUMOS_SINAPI_12_14!$A$2:$H$5049,4,0)</f>
        <v>UN</v>
      </c>
      <c r="F4338" s="115">
        <v>43.85</v>
      </c>
      <c r="G4338" s="180">
        <f>VLOOKUP(B4338,INSUMOS_SINAPI_12_14!$A$2:$H$5049,6,0)</f>
        <v>43.85</v>
      </c>
      <c r="H4338" s="113">
        <v>1</v>
      </c>
      <c r="I4338" s="115">
        <v>43.85</v>
      </c>
      <c r="J4338" s="180">
        <f t="shared" si="92"/>
        <v>43.85</v>
      </c>
    </row>
    <row r="4339" spans="1:10">
      <c r="B4339" s="145">
        <v>20083</v>
      </c>
      <c r="C4339" s="183" t="str">
        <f>VLOOKUP(B4339,INSUMOS_SINAPI_12_14!$A$2:$H$5049,2,0)</f>
        <v>SOLUCAO LIMPADORA FRASCO PLASTICO C/ 1000CM3</v>
      </c>
      <c r="D4339" s="113" t="s">
        <v>235</v>
      </c>
      <c r="E4339" s="121" t="str">
        <f>VLOOKUP(B4339,INSUMOS_SINAPI_12_14!$A$2:$H$5049,4,0)</f>
        <v>UN</v>
      </c>
      <c r="F4339" s="115">
        <v>39.49</v>
      </c>
      <c r="G4339" s="180">
        <f>VLOOKUP(B4339,INSUMOS_SINAPI_12_14!$A$2:$H$5049,6,0)</f>
        <v>39.49</v>
      </c>
      <c r="H4339" s="113">
        <v>7.8E-2</v>
      </c>
      <c r="I4339" s="115">
        <v>3.08</v>
      </c>
      <c r="J4339" s="180">
        <f t="shared" si="92"/>
        <v>3.0802200000000002</v>
      </c>
    </row>
    <row r="4340" spans="1:10">
      <c r="B4340" s="127"/>
      <c r="C4340" s="128"/>
      <c r="D4340" s="127"/>
      <c r="E4340" s="127"/>
      <c r="F4340" s="129"/>
      <c r="G4340" s="129"/>
      <c r="H4340" s="127"/>
      <c r="I4340" s="130"/>
    </row>
    <row r="4341" spans="1:10">
      <c r="B4341" s="127"/>
      <c r="C4341" s="128"/>
      <c r="D4341" s="127"/>
      <c r="E4341" s="127"/>
      <c r="F4341" s="129"/>
      <c r="G4341" s="129"/>
      <c r="H4341" s="127"/>
      <c r="I4341" s="130"/>
    </row>
    <row r="4342" spans="1:10" ht="26.4" hidden="1">
      <c r="A4342" s="111" t="e">
        <f>COUNTIF(#REF!,'CPU (2)'!B4342)</f>
        <v>#REF!</v>
      </c>
      <c r="B4342" s="131">
        <v>89631</v>
      </c>
      <c r="C4342" s="132" t="s">
        <v>5122</v>
      </c>
      <c r="D4342" s="131" t="s">
        <v>606</v>
      </c>
      <c r="E4342" s="131" t="s">
        <v>6</v>
      </c>
      <c r="F4342" s="133">
        <v>72.95</v>
      </c>
      <c r="G4342" s="133">
        <v>72.31</v>
      </c>
      <c r="H4342" s="131" t="s">
        <v>493</v>
      </c>
      <c r="I4342" s="134">
        <v>41974</v>
      </c>
    </row>
    <row r="4343" spans="1:10" hidden="1">
      <c r="A4343" s="111" t="e">
        <f>COUNTIF(#REF!,'CPU (2)'!B4343)</f>
        <v>#REF!</v>
      </c>
      <c r="B4343" s="127">
        <v>88323</v>
      </c>
      <c r="C4343" s="128" t="s">
        <v>5123</v>
      </c>
      <c r="D4343" s="127" t="s">
        <v>246</v>
      </c>
      <c r="E4343" s="127" t="s">
        <v>231</v>
      </c>
      <c r="F4343" s="129">
        <v>13.78</v>
      </c>
      <c r="G4343" s="129">
        <v>12.43</v>
      </c>
      <c r="H4343" s="127" t="s">
        <v>493</v>
      </c>
      <c r="I4343" s="130">
        <v>41974</v>
      </c>
    </row>
    <row r="4344" spans="1:10" ht="39.6" hidden="1">
      <c r="A4344" s="111" t="e">
        <f>COUNTIF(#REF!,'CPU (2)'!B4344)</f>
        <v>#REF!</v>
      </c>
      <c r="B4344" s="131" t="s">
        <v>5124</v>
      </c>
      <c r="C4344" s="132" t="s">
        <v>5125</v>
      </c>
      <c r="D4344" s="131" t="s">
        <v>542</v>
      </c>
      <c r="E4344" s="131" t="s">
        <v>492</v>
      </c>
      <c r="F4344" s="133">
        <v>27.89</v>
      </c>
      <c r="G4344" s="133">
        <v>27.35</v>
      </c>
      <c r="H4344" s="131" t="s">
        <v>493</v>
      </c>
      <c r="I4344" s="134">
        <v>41974</v>
      </c>
    </row>
    <row r="4345" spans="1:10" ht="26.4" hidden="1">
      <c r="A4345" s="111" t="e">
        <f>COUNTIF(#REF!,'CPU (2)'!B4345)</f>
        <v>#REF!</v>
      </c>
      <c r="B4345" s="127">
        <v>73493</v>
      </c>
      <c r="C4345" s="128" t="s">
        <v>5126</v>
      </c>
      <c r="D4345" s="127" t="s">
        <v>246</v>
      </c>
      <c r="E4345" s="127" t="s">
        <v>231</v>
      </c>
      <c r="F4345" s="129">
        <v>2.25</v>
      </c>
      <c r="G4345" s="129">
        <v>2.25</v>
      </c>
      <c r="H4345" s="127" t="s">
        <v>493</v>
      </c>
      <c r="I4345" s="130">
        <v>41974</v>
      </c>
    </row>
    <row r="4346" spans="1:10" ht="26.4" hidden="1">
      <c r="A4346" s="111" t="e">
        <f>COUNTIF(#REF!,'CPU (2)'!B4346)</f>
        <v>#REF!</v>
      </c>
      <c r="B4346" s="131">
        <v>84009</v>
      </c>
      <c r="C4346" s="132" t="s">
        <v>5127</v>
      </c>
      <c r="D4346" s="131" t="s">
        <v>542</v>
      </c>
      <c r="E4346" s="131" t="s">
        <v>207</v>
      </c>
      <c r="F4346" s="133">
        <v>21.45</v>
      </c>
      <c r="G4346" s="133">
        <v>20.79</v>
      </c>
      <c r="H4346" s="131" t="s">
        <v>493</v>
      </c>
      <c r="I4346" s="134">
        <v>41974</v>
      </c>
    </row>
    <row r="4347" spans="1:10" ht="26.4" hidden="1">
      <c r="A4347" s="111" t="e">
        <f>COUNTIF(#REF!,'CPU (2)'!B4347)</f>
        <v>#REF!</v>
      </c>
      <c r="B4347" s="127">
        <v>84011</v>
      </c>
      <c r="C4347" s="128" t="s">
        <v>5128</v>
      </c>
      <c r="D4347" s="127" t="s">
        <v>542</v>
      </c>
      <c r="E4347" s="127" t="s">
        <v>207</v>
      </c>
      <c r="F4347" s="129">
        <v>30.97</v>
      </c>
      <c r="G4347" s="129">
        <v>30.15</v>
      </c>
      <c r="H4347" s="127" t="s">
        <v>493</v>
      </c>
      <c r="I4347" s="130">
        <v>41974</v>
      </c>
    </row>
    <row r="4348" spans="1:10" ht="26.4" hidden="1">
      <c r="A4348" s="111" t="e">
        <f>COUNTIF(#REF!,'CPU (2)'!B4348)</f>
        <v>#REF!</v>
      </c>
      <c r="B4348" s="131">
        <v>84014</v>
      </c>
      <c r="C4348" s="132" t="s">
        <v>5129</v>
      </c>
      <c r="D4348" s="131" t="s">
        <v>542</v>
      </c>
      <c r="E4348" s="131" t="s">
        <v>207</v>
      </c>
      <c r="F4348" s="133">
        <v>39.54</v>
      </c>
      <c r="G4348" s="133">
        <v>38.57</v>
      </c>
      <c r="H4348" s="131" t="s">
        <v>493</v>
      </c>
      <c r="I4348" s="134">
        <v>41974</v>
      </c>
    </row>
    <row r="4349" spans="1:10" ht="26.4" hidden="1">
      <c r="A4349" s="111" t="e">
        <f>COUNTIF(#REF!,'CPU (2)'!B4349)</f>
        <v>#REF!</v>
      </c>
      <c r="B4349" s="127">
        <v>84018</v>
      </c>
      <c r="C4349" s="128" t="s">
        <v>5130</v>
      </c>
      <c r="D4349" s="127" t="s">
        <v>542</v>
      </c>
      <c r="E4349" s="127" t="s">
        <v>207</v>
      </c>
      <c r="F4349" s="129">
        <v>56.92</v>
      </c>
      <c r="G4349" s="129">
        <v>55.78</v>
      </c>
      <c r="H4349" s="127" t="s">
        <v>493</v>
      </c>
      <c r="I4349" s="130">
        <v>41974</v>
      </c>
    </row>
    <row r="4350" spans="1:10" ht="26.4" hidden="1">
      <c r="A4350" s="111" t="e">
        <f>COUNTIF(#REF!,'CPU (2)'!B4350)</f>
        <v>#REF!</v>
      </c>
      <c r="B4350" s="131">
        <v>84012</v>
      </c>
      <c r="C4350" s="132" t="s">
        <v>5131</v>
      </c>
      <c r="D4350" s="131" t="s">
        <v>542</v>
      </c>
      <c r="E4350" s="131" t="s">
        <v>207</v>
      </c>
      <c r="F4350" s="133">
        <v>30.63</v>
      </c>
      <c r="G4350" s="133">
        <v>29.81</v>
      </c>
      <c r="H4350" s="131" t="s">
        <v>493</v>
      </c>
      <c r="I4350" s="134">
        <v>41974</v>
      </c>
    </row>
    <row r="4351" spans="1:10" ht="26.4" hidden="1">
      <c r="A4351" s="111" t="e">
        <f>COUNTIF(#REF!,'CPU (2)'!B4351)</f>
        <v>#REF!</v>
      </c>
      <c r="B4351" s="127">
        <v>84008</v>
      </c>
      <c r="C4351" s="128" t="s">
        <v>5132</v>
      </c>
      <c r="D4351" s="127" t="s">
        <v>542</v>
      </c>
      <c r="E4351" s="127" t="s">
        <v>207</v>
      </c>
      <c r="F4351" s="129">
        <v>16.72</v>
      </c>
      <c r="G4351" s="129">
        <v>16.18</v>
      </c>
      <c r="H4351" s="127" t="s">
        <v>493</v>
      </c>
      <c r="I4351" s="130">
        <v>41974</v>
      </c>
    </row>
    <row r="4352" spans="1:10" ht="26.4" hidden="1">
      <c r="A4352" s="111" t="e">
        <f>COUNTIF(#REF!,'CPU (2)'!B4352)</f>
        <v>#REF!</v>
      </c>
      <c r="B4352" s="131">
        <v>84010</v>
      </c>
      <c r="C4352" s="132" t="s">
        <v>5133</v>
      </c>
      <c r="D4352" s="131" t="s">
        <v>542</v>
      </c>
      <c r="E4352" s="131" t="s">
        <v>207</v>
      </c>
      <c r="F4352" s="133">
        <v>21.83</v>
      </c>
      <c r="G4352" s="133">
        <v>21.15</v>
      </c>
      <c r="H4352" s="131" t="s">
        <v>493</v>
      </c>
      <c r="I4352" s="134">
        <v>41974</v>
      </c>
    </row>
    <row r="4353" spans="1:9" ht="26.4" hidden="1">
      <c r="A4353" s="111" t="e">
        <f>COUNTIF(#REF!,'CPU (2)'!B4353)</f>
        <v>#REF!</v>
      </c>
      <c r="B4353" s="127">
        <v>84016</v>
      </c>
      <c r="C4353" s="128" t="s">
        <v>5134</v>
      </c>
      <c r="D4353" s="127" t="s">
        <v>542</v>
      </c>
      <c r="E4353" s="127" t="s">
        <v>207</v>
      </c>
      <c r="F4353" s="129">
        <v>43.14</v>
      </c>
      <c r="G4353" s="129">
        <v>42.2</v>
      </c>
      <c r="H4353" s="127" t="s">
        <v>493</v>
      </c>
      <c r="I4353" s="130">
        <v>41974</v>
      </c>
    </row>
    <row r="4354" spans="1:9" ht="39.6" hidden="1">
      <c r="A4354" s="111" t="e">
        <f>COUNTIF(#REF!,'CPU (2)'!B4354)</f>
        <v>#REF!</v>
      </c>
      <c r="B4354" s="131" t="s">
        <v>5135</v>
      </c>
      <c r="C4354" s="132" t="s">
        <v>5136</v>
      </c>
      <c r="D4354" s="131" t="s">
        <v>273</v>
      </c>
      <c r="E4354" s="131" t="s">
        <v>6</v>
      </c>
      <c r="F4354" s="133">
        <v>48.64</v>
      </c>
      <c r="G4354" s="133">
        <v>44.92</v>
      </c>
      <c r="H4354" s="131" t="s">
        <v>493</v>
      </c>
      <c r="I4354" s="134">
        <v>41974</v>
      </c>
    </row>
    <row r="4355" spans="1:9" ht="39.6" hidden="1">
      <c r="A4355" s="111" t="e">
        <f>COUNTIF(#REF!,'CPU (2)'!B4355)</f>
        <v>#REF!</v>
      </c>
      <c r="B4355" s="127" t="s">
        <v>5137</v>
      </c>
      <c r="C4355" s="128" t="s">
        <v>5138</v>
      </c>
      <c r="D4355" s="127" t="s">
        <v>273</v>
      </c>
      <c r="E4355" s="127" t="s">
        <v>6</v>
      </c>
      <c r="F4355" s="129">
        <v>16.66</v>
      </c>
      <c r="G4355" s="129">
        <v>15.32</v>
      </c>
      <c r="H4355" s="127" t="s">
        <v>493</v>
      </c>
      <c r="I4355" s="130">
        <v>41974</v>
      </c>
    </row>
    <row r="4356" spans="1:9" ht="39.6" hidden="1">
      <c r="A4356" s="111" t="e">
        <f>COUNTIF(#REF!,'CPU (2)'!B4356)</f>
        <v>#REF!</v>
      </c>
      <c r="B4356" s="131" t="s">
        <v>5139</v>
      </c>
      <c r="C4356" s="132" t="s">
        <v>5140</v>
      </c>
      <c r="D4356" s="131" t="s">
        <v>273</v>
      </c>
      <c r="E4356" s="131" t="s">
        <v>6</v>
      </c>
      <c r="F4356" s="133">
        <v>26.61</v>
      </c>
      <c r="G4356" s="133">
        <v>24.47</v>
      </c>
      <c r="H4356" s="131" t="s">
        <v>493</v>
      </c>
      <c r="I4356" s="134">
        <v>41974</v>
      </c>
    </row>
    <row r="4357" spans="1:9" ht="39.6" hidden="1">
      <c r="A4357" s="111" t="e">
        <f>COUNTIF(#REF!,'CPU (2)'!B4357)</f>
        <v>#REF!</v>
      </c>
      <c r="B4357" s="127" t="s">
        <v>5141</v>
      </c>
      <c r="C4357" s="128" t="s">
        <v>5142</v>
      </c>
      <c r="D4357" s="127" t="s">
        <v>273</v>
      </c>
      <c r="E4357" s="127" t="s">
        <v>6</v>
      </c>
      <c r="F4357" s="129">
        <v>40.520000000000003</v>
      </c>
      <c r="G4357" s="129">
        <v>37.32</v>
      </c>
      <c r="H4357" s="127" t="s">
        <v>493</v>
      </c>
      <c r="I4357" s="130">
        <v>41974</v>
      </c>
    </row>
    <row r="4358" spans="1:9" ht="39.6" hidden="1">
      <c r="A4358" s="111" t="e">
        <f>COUNTIF(#REF!,'CPU (2)'!B4358)</f>
        <v>#REF!</v>
      </c>
      <c r="B4358" s="131">
        <v>72315</v>
      </c>
      <c r="C4358" s="132" t="s">
        <v>5143</v>
      </c>
      <c r="D4358" s="131" t="s">
        <v>273</v>
      </c>
      <c r="E4358" s="131" t="s">
        <v>6</v>
      </c>
      <c r="F4358" s="133">
        <v>23.79</v>
      </c>
      <c r="G4358" s="133">
        <v>22.42</v>
      </c>
      <c r="H4358" s="131" t="s">
        <v>493</v>
      </c>
      <c r="I4358" s="134">
        <v>41974</v>
      </c>
    </row>
    <row r="4359" spans="1:9" ht="39.6" hidden="1">
      <c r="A4359" s="111" t="e">
        <f>COUNTIF(#REF!,'CPU (2)'!B4359)</f>
        <v>#REF!</v>
      </c>
      <c r="B4359" s="127">
        <v>72259</v>
      </c>
      <c r="C4359" s="128" t="s">
        <v>5144</v>
      </c>
      <c r="D4359" s="127" t="s">
        <v>273</v>
      </c>
      <c r="E4359" s="127" t="s">
        <v>6</v>
      </c>
      <c r="F4359" s="129">
        <v>10.31</v>
      </c>
      <c r="G4359" s="129">
        <v>9.49</v>
      </c>
      <c r="H4359" s="127" t="s">
        <v>493</v>
      </c>
      <c r="I4359" s="130">
        <v>41974</v>
      </c>
    </row>
    <row r="4360" spans="1:9" ht="39.6" hidden="1">
      <c r="A4360" s="111" t="e">
        <f>COUNTIF(#REF!,'CPU (2)'!B4360)</f>
        <v>#REF!</v>
      </c>
      <c r="B4360" s="131">
        <v>72266</v>
      </c>
      <c r="C4360" s="132" t="s">
        <v>5145</v>
      </c>
      <c r="D4360" s="131" t="s">
        <v>273</v>
      </c>
      <c r="E4360" s="131" t="s">
        <v>6</v>
      </c>
      <c r="F4360" s="133">
        <v>21.8</v>
      </c>
      <c r="G4360" s="133">
        <v>20.43</v>
      </c>
      <c r="H4360" s="131" t="s">
        <v>493</v>
      </c>
      <c r="I4360" s="134">
        <v>41974</v>
      </c>
    </row>
    <row r="4361" spans="1:9" ht="39.6" hidden="1">
      <c r="A4361" s="111" t="e">
        <f>COUNTIF(#REF!,'CPU (2)'!B4361)</f>
        <v>#REF!</v>
      </c>
      <c r="B4361" s="127">
        <v>72267</v>
      </c>
      <c r="C4361" s="128" t="s">
        <v>5146</v>
      </c>
      <c r="D4361" s="127" t="s">
        <v>273</v>
      </c>
      <c r="E4361" s="127" t="s">
        <v>6</v>
      </c>
      <c r="F4361" s="129">
        <v>21.8</v>
      </c>
      <c r="G4361" s="129">
        <v>20.43</v>
      </c>
      <c r="H4361" s="127" t="s">
        <v>493</v>
      </c>
      <c r="I4361" s="130">
        <v>41974</v>
      </c>
    </row>
    <row r="4362" spans="1:9" ht="39.6" hidden="1">
      <c r="A4362" s="111" t="e">
        <f>COUNTIF(#REF!,'CPU (2)'!B4362)</f>
        <v>#REF!</v>
      </c>
      <c r="B4362" s="131">
        <v>72260</v>
      </c>
      <c r="C4362" s="132" t="s">
        <v>5147</v>
      </c>
      <c r="D4362" s="131" t="s">
        <v>273</v>
      </c>
      <c r="E4362" s="131" t="s">
        <v>6</v>
      </c>
      <c r="F4362" s="133">
        <v>10.81</v>
      </c>
      <c r="G4362" s="133">
        <v>9.99</v>
      </c>
      <c r="H4362" s="131" t="s">
        <v>493</v>
      </c>
      <c r="I4362" s="134">
        <v>41974</v>
      </c>
    </row>
    <row r="4363" spans="1:9" ht="39.6" hidden="1">
      <c r="A4363" s="111" t="e">
        <f>COUNTIF(#REF!,'CPU (2)'!B4363)</f>
        <v>#REF!</v>
      </c>
      <c r="B4363" s="127">
        <v>72268</v>
      </c>
      <c r="C4363" s="128" t="s">
        <v>5148</v>
      </c>
      <c r="D4363" s="127" t="s">
        <v>273</v>
      </c>
      <c r="E4363" s="127" t="s">
        <v>6</v>
      </c>
      <c r="F4363" s="129">
        <v>21.8</v>
      </c>
      <c r="G4363" s="129">
        <v>20.43</v>
      </c>
      <c r="H4363" s="127" t="s">
        <v>493</v>
      </c>
      <c r="I4363" s="130">
        <v>41974</v>
      </c>
    </row>
    <row r="4364" spans="1:9" ht="39.6" hidden="1">
      <c r="A4364" s="111" t="e">
        <f>COUNTIF(#REF!,'CPU (2)'!B4364)</f>
        <v>#REF!</v>
      </c>
      <c r="B4364" s="131">
        <v>72269</v>
      </c>
      <c r="C4364" s="132" t="s">
        <v>5149</v>
      </c>
      <c r="D4364" s="131" t="s">
        <v>273</v>
      </c>
      <c r="E4364" s="131" t="s">
        <v>6</v>
      </c>
      <c r="F4364" s="133">
        <v>27.59</v>
      </c>
      <c r="G4364" s="133">
        <v>26.23</v>
      </c>
      <c r="H4364" s="131" t="s">
        <v>493</v>
      </c>
      <c r="I4364" s="134">
        <v>41974</v>
      </c>
    </row>
    <row r="4365" spans="1:9" ht="39.6" hidden="1">
      <c r="A4365" s="111" t="e">
        <f>COUNTIF(#REF!,'CPU (2)'!B4365)</f>
        <v>#REF!</v>
      </c>
      <c r="B4365" s="127">
        <v>72261</v>
      </c>
      <c r="C4365" s="128" t="s">
        <v>5150</v>
      </c>
      <c r="D4365" s="127" t="s">
        <v>273</v>
      </c>
      <c r="E4365" s="127" t="s">
        <v>6</v>
      </c>
      <c r="F4365" s="129">
        <v>11.63</v>
      </c>
      <c r="G4365" s="129">
        <v>10.81</v>
      </c>
      <c r="H4365" s="127" t="s">
        <v>493</v>
      </c>
      <c r="I4365" s="130">
        <v>41974</v>
      </c>
    </row>
    <row r="4366" spans="1:9" ht="39.6" hidden="1">
      <c r="A4366" s="111" t="e">
        <f>COUNTIF(#REF!,'CPU (2)'!B4366)</f>
        <v>#REF!</v>
      </c>
      <c r="B4366" s="131">
        <v>72270</v>
      </c>
      <c r="C4366" s="132" t="s">
        <v>5151</v>
      </c>
      <c r="D4366" s="131" t="s">
        <v>273</v>
      </c>
      <c r="E4366" s="131" t="s">
        <v>6</v>
      </c>
      <c r="F4366" s="133">
        <v>24.42</v>
      </c>
      <c r="G4366" s="133">
        <v>23.07</v>
      </c>
      <c r="H4366" s="131" t="s">
        <v>493</v>
      </c>
      <c r="I4366" s="134">
        <v>41974</v>
      </c>
    </row>
    <row r="4367" spans="1:9" ht="39.6" hidden="1">
      <c r="A4367" s="111" t="e">
        <f>COUNTIF(#REF!,'CPU (2)'!B4367)</f>
        <v>#REF!</v>
      </c>
      <c r="B4367" s="127">
        <v>72262</v>
      </c>
      <c r="C4367" s="128" t="s">
        <v>5152</v>
      </c>
      <c r="D4367" s="127" t="s">
        <v>273</v>
      </c>
      <c r="E4367" s="127" t="s">
        <v>6</v>
      </c>
      <c r="F4367" s="129">
        <v>11.63</v>
      </c>
      <c r="G4367" s="129">
        <v>10.81</v>
      </c>
      <c r="H4367" s="127" t="s">
        <v>493</v>
      </c>
      <c r="I4367" s="130">
        <v>41974</v>
      </c>
    </row>
    <row r="4368" spans="1:9" ht="39.6" hidden="1">
      <c r="A4368" s="111" t="e">
        <f>COUNTIF(#REF!,'CPU (2)'!B4368)</f>
        <v>#REF!</v>
      </c>
      <c r="B4368" s="131">
        <v>72263</v>
      </c>
      <c r="C4368" s="132" t="s">
        <v>5153</v>
      </c>
      <c r="D4368" s="131" t="s">
        <v>273</v>
      </c>
      <c r="E4368" s="131" t="s">
        <v>6</v>
      </c>
      <c r="F4368" s="133">
        <v>15.4</v>
      </c>
      <c r="G4368" s="133">
        <v>14.31</v>
      </c>
      <c r="H4368" s="131" t="s">
        <v>493</v>
      </c>
      <c r="I4368" s="134">
        <v>41974</v>
      </c>
    </row>
    <row r="4369" spans="1:9" ht="39.6" hidden="1">
      <c r="A4369" s="111" t="e">
        <f>COUNTIF(#REF!,'CPU (2)'!B4369)</f>
        <v>#REF!</v>
      </c>
      <c r="B4369" s="127">
        <v>72264</v>
      </c>
      <c r="C4369" s="128" t="s">
        <v>5154</v>
      </c>
      <c r="D4369" s="127" t="s">
        <v>273</v>
      </c>
      <c r="E4369" s="127" t="s">
        <v>6</v>
      </c>
      <c r="F4369" s="129">
        <v>15.4</v>
      </c>
      <c r="G4369" s="129">
        <v>14.31</v>
      </c>
      <c r="H4369" s="127" t="s">
        <v>493</v>
      </c>
      <c r="I4369" s="130">
        <v>41974</v>
      </c>
    </row>
    <row r="4370" spans="1:9" ht="39.6" hidden="1">
      <c r="A4370" s="111" t="e">
        <f>COUNTIF(#REF!,'CPU (2)'!B4370)</f>
        <v>#REF!</v>
      </c>
      <c r="B4370" s="131">
        <v>72265</v>
      </c>
      <c r="C4370" s="132" t="s">
        <v>5155</v>
      </c>
      <c r="D4370" s="131" t="s">
        <v>273</v>
      </c>
      <c r="E4370" s="131" t="s">
        <v>6</v>
      </c>
      <c r="F4370" s="133">
        <v>17.04</v>
      </c>
      <c r="G4370" s="133">
        <v>15.95</v>
      </c>
      <c r="H4370" s="131" t="s">
        <v>493</v>
      </c>
      <c r="I4370" s="134">
        <v>41974</v>
      </c>
    </row>
    <row r="4371" spans="1:9" ht="26.4" hidden="1">
      <c r="A4371" s="111" t="e">
        <f>COUNTIF(#REF!,'CPU (2)'!B4371)</f>
        <v>#REF!</v>
      </c>
      <c r="B4371" s="127" t="s">
        <v>5156</v>
      </c>
      <c r="C4371" s="128" t="s">
        <v>5157</v>
      </c>
      <c r="D4371" s="127" t="s">
        <v>542</v>
      </c>
      <c r="E4371" s="127" t="s">
        <v>6</v>
      </c>
      <c r="F4371" s="129">
        <v>2888.06</v>
      </c>
      <c r="G4371" s="129">
        <v>2752.9</v>
      </c>
      <c r="H4371" s="127" t="s">
        <v>493</v>
      </c>
      <c r="I4371" s="130">
        <v>41974</v>
      </c>
    </row>
    <row r="4372" spans="1:9" ht="26.4" hidden="1">
      <c r="A4372" s="111" t="e">
        <f>COUNTIF(#REF!,'CPU (2)'!B4372)</f>
        <v>#REF!</v>
      </c>
      <c r="B4372" s="131" t="s">
        <v>5158</v>
      </c>
      <c r="C4372" s="132" t="s">
        <v>5159</v>
      </c>
      <c r="D4372" s="131" t="s">
        <v>542</v>
      </c>
      <c r="E4372" s="131" t="s">
        <v>6</v>
      </c>
      <c r="F4372" s="133">
        <v>2495.67</v>
      </c>
      <c r="G4372" s="133">
        <v>2373.2600000000002</v>
      </c>
      <c r="H4372" s="131" t="s">
        <v>493</v>
      </c>
      <c r="I4372" s="134">
        <v>41974</v>
      </c>
    </row>
    <row r="4373" spans="1:9" ht="26.4" hidden="1">
      <c r="A4373" s="111" t="e">
        <f>COUNTIF(#REF!,'CPU (2)'!B4373)</f>
        <v>#REF!</v>
      </c>
      <c r="B4373" s="127" t="s">
        <v>5160</v>
      </c>
      <c r="C4373" s="128" t="s">
        <v>5161</v>
      </c>
      <c r="D4373" s="127" t="s">
        <v>542</v>
      </c>
      <c r="E4373" s="127" t="s">
        <v>6</v>
      </c>
      <c r="F4373" s="129">
        <v>3210.61</v>
      </c>
      <c r="G4373" s="129">
        <v>3060.15</v>
      </c>
      <c r="H4373" s="127" t="s">
        <v>493</v>
      </c>
      <c r="I4373" s="130">
        <v>41974</v>
      </c>
    </row>
    <row r="4374" spans="1:9" ht="26.4" hidden="1">
      <c r="A4374" s="111" t="e">
        <f>COUNTIF(#REF!,'CPU (2)'!B4374)</f>
        <v>#REF!</v>
      </c>
      <c r="B4374" s="131" t="s">
        <v>5162</v>
      </c>
      <c r="C4374" s="132" t="s">
        <v>5163</v>
      </c>
      <c r="D4374" s="131" t="s">
        <v>542</v>
      </c>
      <c r="E4374" s="131" t="s">
        <v>6</v>
      </c>
      <c r="F4374" s="133">
        <v>3720.13</v>
      </c>
      <c r="G4374" s="133">
        <v>3541.63</v>
      </c>
      <c r="H4374" s="131" t="s">
        <v>493</v>
      </c>
      <c r="I4374" s="134">
        <v>41974</v>
      </c>
    </row>
    <row r="4375" spans="1:9" ht="26.4" hidden="1">
      <c r="A4375" s="111" t="e">
        <f>COUNTIF(#REF!,'CPU (2)'!B4375)</f>
        <v>#REF!</v>
      </c>
      <c r="B4375" s="127" t="s">
        <v>5164</v>
      </c>
      <c r="C4375" s="128" t="s">
        <v>5165</v>
      </c>
      <c r="D4375" s="127" t="s">
        <v>542</v>
      </c>
      <c r="E4375" s="127" t="s">
        <v>6</v>
      </c>
      <c r="F4375" s="129">
        <v>1022.33</v>
      </c>
      <c r="G4375" s="129">
        <v>961.12</v>
      </c>
      <c r="H4375" s="127" t="s">
        <v>493</v>
      </c>
      <c r="I4375" s="130">
        <v>41974</v>
      </c>
    </row>
    <row r="4376" spans="1:9" ht="26.4" hidden="1">
      <c r="A4376" s="111" t="e">
        <f>COUNTIF(#REF!,'CPU (2)'!B4376)</f>
        <v>#REF!</v>
      </c>
      <c r="B4376" s="131" t="s">
        <v>5166</v>
      </c>
      <c r="C4376" s="132" t="s">
        <v>5167</v>
      </c>
      <c r="D4376" s="131" t="s">
        <v>542</v>
      </c>
      <c r="E4376" s="131" t="s">
        <v>6</v>
      </c>
      <c r="F4376" s="133">
        <v>1096.1099999999999</v>
      </c>
      <c r="G4376" s="133">
        <v>1024.7</v>
      </c>
      <c r="H4376" s="131" t="s">
        <v>493</v>
      </c>
      <c r="I4376" s="134">
        <v>41974</v>
      </c>
    </row>
    <row r="4377" spans="1:9" ht="26.4" hidden="1">
      <c r="A4377" s="111" t="e">
        <f>COUNTIF(#REF!,'CPU (2)'!B4377)</f>
        <v>#REF!</v>
      </c>
      <c r="B4377" s="127" t="s">
        <v>5168</v>
      </c>
      <c r="C4377" s="128" t="s">
        <v>5169</v>
      </c>
      <c r="D4377" s="127" t="s">
        <v>542</v>
      </c>
      <c r="E4377" s="127" t="s">
        <v>6</v>
      </c>
      <c r="F4377" s="129">
        <v>1332.98</v>
      </c>
      <c r="G4377" s="129">
        <v>1251.3800000000001</v>
      </c>
      <c r="H4377" s="127" t="s">
        <v>493</v>
      </c>
      <c r="I4377" s="130">
        <v>41974</v>
      </c>
    </row>
    <row r="4378" spans="1:9" ht="26.4" hidden="1">
      <c r="A4378" s="111" t="e">
        <f>COUNTIF(#REF!,'CPU (2)'!B4378)</f>
        <v>#REF!</v>
      </c>
      <c r="B4378" s="131" t="s">
        <v>5170</v>
      </c>
      <c r="C4378" s="132" t="s">
        <v>5171</v>
      </c>
      <c r="D4378" s="131" t="s">
        <v>542</v>
      </c>
      <c r="E4378" s="131" t="s">
        <v>6</v>
      </c>
      <c r="F4378" s="133">
        <v>1540.87</v>
      </c>
      <c r="G4378" s="133">
        <v>1449.07</v>
      </c>
      <c r="H4378" s="131" t="s">
        <v>493</v>
      </c>
      <c r="I4378" s="134">
        <v>41974</v>
      </c>
    </row>
    <row r="4379" spans="1:9" ht="26.4" hidden="1">
      <c r="A4379" s="111" t="e">
        <f>COUNTIF(#REF!,'CPU (2)'!B4379)</f>
        <v>#REF!</v>
      </c>
      <c r="B4379" s="127" t="s">
        <v>5172</v>
      </c>
      <c r="C4379" s="128" t="s">
        <v>5173</v>
      </c>
      <c r="D4379" s="127" t="s">
        <v>542</v>
      </c>
      <c r="E4379" s="127" t="s">
        <v>6</v>
      </c>
      <c r="F4379" s="129">
        <v>2012.12</v>
      </c>
      <c r="G4379" s="129">
        <v>1910.11</v>
      </c>
      <c r="H4379" s="127" t="s">
        <v>493</v>
      </c>
      <c r="I4379" s="130">
        <v>41974</v>
      </c>
    </row>
    <row r="4380" spans="1:9" ht="26.4" hidden="1">
      <c r="A4380" s="111" t="e">
        <f>COUNTIF(#REF!,'CPU (2)'!B4380)</f>
        <v>#REF!</v>
      </c>
      <c r="B4380" s="131" t="s">
        <v>5174</v>
      </c>
      <c r="C4380" s="132" t="s">
        <v>5175</v>
      </c>
      <c r="D4380" s="131" t="s">
        <v>542</v>
      </c>
      <c r="E4380" s="131" t="s">
        <v>6</v>
      </c>
      <c r="F4380" s="133">
        <v>2259.21</v>
      </c>
      <c r="G4380" s="133">
        <v>2147</v>
      </c>
      <c r="H4380" s="131" t="s">
        <v>493</v>
      </c>
      <c r="I4380" s="134">
        <v>41974</v>
      </c>
    </row>
    <row r="4381" spans="1:9" ht="26.4" hidden="1">
      <c r="A4381" s="111" t="e">
        <f>COUNTIF(#REF!,'CPU (2)'!B4381)</f>
        <v>#REF!</v>
      </c>
      <c r="B4381" s="127" t="s">
        <v>5176</v>
      </c>
      <c r="C4381" s="128" t="s">
        <v>5177</v>
      </c>
      <c r="D4381" s="127" t="s">
        <v>542</v>
      </c>
      <c r="E4381" s="127" t="s">
        <v>6</v>
      </c>
      <c r="F4381" s="129">
        <v>1978.19</v>
      </c>
      <c r="G4381" s="129">
        <v>1876.27</v>
      </c>
      <c r="H4381" s="127" t="s">
        <v>493</v>
      </c>
      <c r="I4381" s="130">
        <v>41974</v>
      </c>
    </row>
    <row r="4382" spans="1:9" ht="26.4" hidden="1">
      <c r="A4382" s="111" t="e">
        <f>COUNTIF(#REF!,'CPU (2)'!B4382)</f>
        <v>#REF!</v>
      </c>
      <c r="B4382" s="131" t="s">
        <v>5178</v>
      </c>
      <c r="C4382" s="132" t="s">
        <v>5179</v>
      </c>
      <c r="D4382" s="131" t="s">
        <v>542</v>
      </c>
      <c r="E4382" s="131" t="s">
        <v>6</v>
      </c>
      <c r="F4382" s="133">
        <v>2300.2399999999998</v>
      </c>
      <c r="G4382" s="133">
        <v>2187.71</v>
      </c>
      <c r="H4382" s="131" t="s">
        <v>493</v>
      </c>
      <c r="I4382" s="134">
        <v>41974</v>
      </c>
    </row>
    <row r="4383" spans="1:9" ht="26.4" hidden="1">
      <c r="A4383" s="111" t="e">
        <f>COUNTIF(#REF!,'CPU (2)'!B4383)</f>
        <v>#REF!</v>
      </c>
      <c r="B4383" s="127" t="s">
        <v>5180</v>
      </c>
      <c r="C4383" s="128" t="s">
        <v>5181</v>
      </c>
      <c r="D4383" s="127" t="s">
        <v>542</v>
      </c>
      <c r="E4383" s="127" t="s">
        <v>6</v>
      </c>
      <c r="F4383" s="129">
        <v>2539.21</v>
      </c>
      <c r="G4383" s="129">
        <v>2413.94</v>
      </c>
      <c r="H4383" s="127" t="s">
        <v>493</v>
      </c>
      <c r="I4383" s="130">
        <v>41974</v>
      </c>
    </row>
    <row r="4384" spans="1:9" ht="26.4" hidden="1">
      <c r="A4384" s="111" t="e">
        <f>COUNTIF(#REF!,'CPU (2)'!B4384)</f>
        <v>#REF!</v>
      </c>
      <c r="B4384" s="131" t="s">
        <v>5182</v>
      </c>
      <c r="C4384" s="132" t="s">
        <v>5183</v>
      </c>
      <c r="D4384" s="131" t="s">
        <v>542</v>
      </c>
      <c r="E4384" s="131" t="s">
        <v>6</v>
      </c>
      <c r="F4384" s="133">
        <v>2945.1</v>
      </c>
      <c r="G4384" s="133">
        <v>2796.47</v>
      </c>
      <c r="H4384" s="131" t="s">
        <v>493</v>
      </c>
      <c r="I4384" s="134">
        <v>41974</v>
      </c>
    </row>
    <row r="4385" spans="1:9" ht="26.4" hidden="1">
      <c r="A4385" s="111" t="e">
        <f>COUNTIF(#REF!,'CPU (2)'!B4385)</f>
        <v>#REF!</v>
      </c>
      <c r="B4385" s="127" t="s">
        <v>5184</v>
      </c>
      <c r="C4385" s="128" t="s">
        <v>5185</v>
      </c>
      <c r="D4385" s="127" t="s">
        <v>542</v>
      </c>
      <c r="E4385" s="127" t="s">
        <v>6</v>
      </c>
      <c r="F4385" s="129">
        <v>737.07</v>
      </c>
      <c r="G4385" s="129">
        <v>686.07</v>
      </c>
      <c r="H4385" s="127" t="s">
        <v>493</v>
      </c>
      <c r="I4385" s="130">
        <v>41974</v>
      </c>
    </row>
    <row r="4386" spans="1:9" ht="26.4" hidden="1">
      <c r="A4386" s="111" t="e">
        <f>COUNTIF(#REF!,'CPU (2)'!B4386)</f>
        <v>#REF!</v>
      </c>
      <c r="B4386" s="131" t="s">
        <v>5186</v>
      </c>
      <c r="C4386" s="132" t="s">
        <v>5187</v>
      </c>
      <c r="D4386" s="131" t="s">
        <v>542</v>
      </c>
      <c r="E4386" s="131" t="s">
        <v>6</v>
      </c>
      <c r="F4386" s="133">
        <v>880.67</v>
      </c>
      <c r="G4386" s="133">
        <v>821.17</v>
      </c>
      <c r="H4386" s="131" t="s">
        <v>493</v>
      </c>
      <c r="I4386" s="134">
        <v>41974</v>
      </c>
    </row>
    <row r="4387" spans="1:9" ht="26.4" hidden="1">
      <c r="A4387" s="111" t="e">
        <f>COUNTIF(#REF!,'CPU (2)'!B4387)</f>
        <v>#REF!</v>
      </c>
      <c r="B4387" s="127" t="s">
        <v>5188</v>
      </c>
      <c r="C4387" s="128" t="s">
        <v>5189</v>
      </c>
      <c r="D4387" s="127" t="s">
        <v>542</v>
      </c>
      <c r="E4387" s="127" t="s">
        <v>6</v>
      </c>
      <c r="F4387" s="129">
        <v>1075.03</v>
      </c>
      <c r="G4387" s="129">
        <v>1007.05</v>
      </c>
      <c r="H4387" s="127" t="s">
        <v>493</v>
      </c>
      <c r="I4387" s="130">
        <v>41974</v>
      </c>
    </row>
    <row r="4388" spans="1:9" ht="26.4" hidden="1">
      <c r="A4388" s="111" t="e">
        <f>COUNTIF(#REF!,'CPU (2)'!B4388)</f>
        <v>#REF!</v>
      </c>
      <c r="B4388" s="131" t="s">
        <v>5190</v>
      </c>
      <c r="C4388" s="132" t="s">
        <v>5191</v>
      </c>
      <c r="D4388" s="131" t="s">
        <v>542</v>
      </c>
      <c r="E4388" s="131" t="s">
        <v>6</v>
      </c>
      <c r="F4388" s="133">
        <v>1238.8599999999999</v>
      </c>
      <c r="G4388" s="133">
        <v>1162.3900000000001</v>
      </c>
      <c r="H4388" s="131" t="s">
        <v>493</v>
      </c>
      <c r="I4388" s="134">
        <v>41974</v>
      </c>
    </row>
    <row r="4389" spans="1:9" ht="26.4" hidden="1">
      <c r="A4389" s="111" t="e">
        <f>COUNTIF(#REF!,'CPU (2)'!B4389)</f>
        <v>#REF!</v>
      </c>
      <c r="B4389" s="127" t="s">
        <v>5192</v>
      </c>
      <c r="C4389" s="128" t="s">
        <v>5193</v>
      </c>
      <c r="D4389" s="127" t="s">
        <v>542</v>
      </c>
      <c r="E4389" s="127" t="s">
        <v>6</v>
      </c>
      <c r="F4389" s="129">
        <v>1517.26</v>
      </c>
      <c r="G4389" s="129">
        <v>1432.31</v>
      </c>
      <c r="H4389" s="127" t="s">
        <v>493</v>
      </c>
      <c r="I4389" s="130">
        <v>41974</v>
      </c>
    </row>
    <row r="4390" spans="1:9" ht="26.4" hidden="1">
      <c r="A4390" s="111" t="e">
        <f>COUNTIF(#REF!,'CPU (2)'!B4390)</f>
        <v>#REF!</v>
      </c>
      <c r="B4390" s="131" t="s">
        <v>5194</v>
      </c>
      <c r="C4390" s="132" t="s">
        <v>5195</v>
      </c>
      <c r="D4390" s="131" t="s">
        <v>542</v>
      </c>
      <c r="E4390" s="131" t="s">
        <v>6</v>
      </c>
      <c r="F4390" s="133">
        <v>1701.43</v>
      </c>
      <c r="G4390" s="133">
        <v>1607.98</v>
      </c>
      <c r="H4390" s="131" t="s">
        <v>493</v>
      </c>
      <c r="I4390" s="134">
        <v>41974</v>
      </c>
    </row>
    <row r="4391" spans="1:9" hidden="1">
      <c r="A4391" s="111" t="e">
        <f>COUNTIF(#REF!,'CPU (2)'!B4391)</f>
        <v>#REF!</v>
      </c>
      <c r="B4391" s="127">
        <v>84188</v>
      </c>
      <c r="C4391" s="128" t="s">
        <v>5196</v>
      </c>
      <c r="D4391" s="127" t="s">
        <v>502</v>
      </c>
      <c r="E4391" s="127" t="s">
        <v>207</v>
      </c>
      <c r="F4391" s="129">
        <v>23.61</v>
      </c>
      <c r="G4391" s="129">
        <v>23.5</v>
      </c>
      <c r="H4391" s="127" t="s">
        <v>493</v>
      </c>
      <c r="I4391" s="130">
        <v>41974</v>
      </c>
    </row>
    <row r="4392" spans="1:9" ht="26.4" hidden="1">
      <c r="A4392" s="111" t="e">
        <f>COUNTIF(#REF!,'CPU (2)'!B4392)</f>
        <v>#REF!</v>
      </c>
      <c r="B4392" s="131" t="s">
        <v>5197</v>
      </c>
      <c r="C4392" s="132" t="s">
        <v>5198</v>
      </c>
      <c r="D4392" s="131" t="s">
        <v>271</v>
      </c>
      <c r="E4392" s="131" t="s">
        <v>207</v>
      </c>
      <c r="F4392" s="133">
        <v>42.4</v>
      </c>
      <c r="G4392" s="133">
        <v>39.979999999999997</v>
      </c>
      <c r="H4392" s="131" t="s">
        <v>493</v>
      </c>
      <c r="I4392" s="134">
        <v>41974</v>
      </c>
    </row>
    <row r="4393" spans="1:9" ht="26.4" hidden="1">
      <c r="A4393" s="111" t="e">
        <f>COUNTIF(#REF!,'CPU (2)'!B4393)</f>
        <v>#REF!</v>
      </c>
      <c r="B4393" s="127" t="s">
        <v>5199</v>
      </c>
      <c r="C4393" s="128" t="s">
        <v>5200</v>
      </c>
      <c r="D4393" s="127" t="s">
        <v>271</v>
      </c>
      <c r="E4393" s="127" t="s">
        <v>207</v>
      </c>
      <c r="F4393" s="129">
        <v>34</v>
      </c>
      <c r="G4393" s="129">
        <v>32.08</v>
      </c>
      <c r="H4393" s="127" t="s">
        <v>493</v>
      </c>
      <c r="I4393" s="130">
        <v>41974</v>
      </c>
    </row>
    <row r="4394" spans="1:9" ht="26.4" hidden="1">
      <c r="A4394" s="111" t="e">
        <f>COUNTIF(#REF!,'CPU (2)'!B4394)</f>
        <v>#REF!</v>
      </c>
      <c r="B4394" s="131" t="s">
        <v>5201</v>
      </c>
      <c r="C4394" s="132" t="s">
        <v>5202</v>
      </c>
      <c r="D4394" s="131" t="s">
        <v>271</v>
      </c>
      <c r="E4394" s="131" t="s">
        <v>207</v>
      </c>
      <c r="F4394" s="133">
        <v>38.97</v>
      </c>
      <c r="G4394" s="133">
        <v>37.049999999999997</v>
      </c>
      <c r="H4394" s="131" t="s">
        <v>493</v>
      </c>
      <c r="I4394" s="134">
        <v>41974</v>
      </c>
    </row>
    <row r="4395" spans="1:9" ht="26.4" hidden="1">
      <c r="A4395" s="111" t="e">
        <f>COUNTIF(#REF!,'CPU (2)'!B4395)</f>
        <v>#REF!</v>
      </c>
      <c r="B4395" s="127" t="s">
        <v>5203</v>
      </c>
      <c r="C4395" s="128" t="s">
        <v>5204</v>
      </c>
      <c r="D4395" s="127" t="s">
        <v>271</v>
      </c>
      <c r="E4395" s="127" t="s">
        <v>207</v>
      </c>
      <c r="F4395" s="129">
        <v>43.93</v>
      </c>
      <c r="G4395" s="129">
        <v>42.02</v>
      </c>
      <c r="H4395" s="127" t="s">
        <v>493</v>
      </c>
      <c r="I4395" s="130">
        <v>41974</v>
      </c>
    </row>
    <row r="4396" spans="1:9" ht="26.4" hidden="1">
      <c r="A4396" s="111" t="e">
        <f>COUNTIF(#REF!,'CPU (2)'!B4396)</f>
        <v>#REF!</v>
      </c>
      <c r="B4396" s="131" t="s">
        <v>5205</v>
      </c>
      <c r="C4396" s="132" t="s">
        <v>5206</v>
      </c>
      <c r="D4396" s="131" t="s">
        <v>271</v>
      </c>
      <c r="E4396" s="131" t="s">
        <v>207</v>
      </c>
      <c r="F4396" s="133">
        <v>48.9</v>
      </c>
      <c r="G4396" s="133">
        <v>46.99</v>
      </c>
      <c r="H4396" s="131" t="s">
        <v>493</v>
      </c>
      <c r="I4396" s="134">
        <v>41974</v>
      </c>
    </row>
    <row r="4397" spans="1:9" ht="26.4" hidden="1">
      <c r="A4397" s="111" t="e">
        <f>COUNTIF(#REF!,'CPU (2)'!B4397)</f>
        <v>#REF!</v>
      </c>
      <c r="B4397" s="127" t="s">
        <v>5207</v>
      </c>
      <c r="C4397" s="128" t="s">
        <v>5208</v>
      </c>
      <c r="D4397" s="127" t="s">
        <v>271</v>
      </c>
      <c r="E4397" s="127" t="s">
        <v>207</v>
      </c>
      <c r="F4397" s="129">
        <v>84.41</v>
      </c>
      <c r="G4397" s="129">
        <v>77.94</v>
      </c>
      <c r="H4397" s="127" t="s">
        <v>493</v>
      </c>
      <c r="I4397" s="130">
        <v>41974</v>
      </c>
    </row>
    <row r="4398" spans="1:9" ht="26.4" hidden="1">
      <c r="A4398" s="111" t="e">
        <f>COUNTIF(#REF!,'CPU (2)'!B4398)</f>
        <v>#REF!</v>
      </c>
      <c r="B4398" s="131" t="s">
        <v>5209</v>
      </c>
      <c r="C4398" s="132" t="s">
        <v>5210</v>
      </c>
      <c r="D4398" s="131" t="s">
        <v>271</v>
      </c>
      <c r="E4398" s="131" t="s">
        <v>207</v>
      </c>
      <c r="F4398" s="133">
        <v>89.38</v>
      </c>
      <c r="G4398" s="133">
        <v>82.91</v>
      </c>
      <c r="H4398" s="131" t="s">
        <v>493</v>
      </c>
      <c r="I4398" s="134">
        <v>41974</v>
      </c>
    </row>
    <row r="4399" spans="1:9" ht="26.4" hidden="1">
      <c r="A4399" s="111" t="e">
        <f>COUNTIF(#REF!,'CPU (2)'!B4399)</f>
        <v>#REF!</v>
      </c>
      <c r="B4399" s="127" t="s">
        <v>5211</v>
      </c>
      <c r="C4399" s="128" t="s">
        <v>5212</v>
      </c>
      <c r="D4399" s="127" t="s">
        <v>271</v>
      </c>
      <c r="E4399" s="127" t="s">
        <v>207</v>
      </c>
      <c r="F4399" s="129">
        <v>94.34</v>
      </c>
      <c r="G4399" s="129">
        <v>87.88</v>
      </c>
      <c r="H4399" s="127" t="s">
        <v>493</v>
      </c>
      <c r="I4399" s="130">
        <v>41974</v>
      </c>
    </row>
    <row r="4400" spans="1:9" ht="26.4" hidden="1">
      <c r="A4400" s="111" t="e">
        <f>COUNTIF(#REF!,'CPU (2)'!B4400)</f>
        <v>#REF!</v>
      </c>
      <c r="B4400" s="131" t="s">
        <v>5213</v>
      </c>
      <c r="C4400" s="132" t="s">
        <v>5214</v>
      </c>
      <c r="D4400" s="131" t="s">
        <v>271</v>
      </c>
      <c r="E4400" s="131" t="s">
        <v>207</v>
      </c>
      <c r="F4400" s="133">
        <v>109.86</v>
      </c>
      <c r="G4400" s="133">
        <v>103.41</v>
      </c>
      <c r="H4400" s="131" t="s">
        <v>493</v>
      </c>
      <c r="I4400" s="134">
        <v>41974</v>
      </c>
    </row>
    <row r="4401" spans="1:9" ht="26.4" hidden="1">
      <c r="A4401" s="111" t="e">
        <f>COUNTIF(#REF!,'CPU (2)'!B4401)</f>
        <v>#REF!</v>
      </c>
      <c r="B4401" s="127" t="s">
        <v>5215</v>
      </c>
      <c r="C4401" s="128" t="s">
        <v>5216</v>
      </c>
      <c r="D4401" s="127" t="s">
        <v>271</v>
      </c>
      <c r="E4401" s="127" t="s">
        <v>207</v>
      </c>
      <c r="F4401" s="129">
        <v>47.37</v>
      </c>
      <c r="G4401" s="129">
        <v>44.95</v>
      </c>
      <c r="H4401" s="127" t="s">
        <v>493</v>
      </c>
      <c r="I4401" s="130">
        <v>41974</v>
      </c>
    </row>
    <row r="4402" spans="1:9" ht="26.4" hidden="1">
      <c r="A4402" s="111" t="e">
        <f>COUNTIF(#REF!,'CPU (2)'!B4402)</f>
        <v>#REF!</v>
      </c>
      <c r="B4402" s="131" t="s">
        <v>5217</v>
      </c>
      <c r="C4402" s="132" t="s">
        <v>5218</v>
      </c>
      <c r="D4402" s="131" t="s">
        <v>271</v>
      </c>
      <c r="E4402" s="131" t="s">
        <v>207</v>
      </c>
      <c r="F4402" s="133">
        <v>52.34</v>
      </c>
      <c r="G4402" s="133">
        <v>49.92</v>
      </c>
      <c r="H4402" s="131" t="s">
        <v>493</v>
      </c>
      <c r="I4402" s="134">
        <v>41974</v>
      </c>
    </row>
    <row r="4403" spans="1:9" ht="26.4" hidden="1">
      <c r="A4403" s="111" t="e">
        <f>COUNTIF(#REF!,'CPU (2)'!B4403)</f>
        <v>#REF!</v>
      </c>
      <c r="B4403" s="127" t="s">
        <v>5219</v>
      </c>
      <c r="C4403" s="128" t="s">
        <v>5220</v>
      </c>
      <c r="D4403" s="127" t="s">
        <v>271</v>
      </c>
      <c r="E4403" s="127" t="s">
        <v>207</v>
      </c>
      <c r="F4403" s="129">
        <v>67.86</v>
      </c>
      <c r="G4403" s="129">
        <v>65.45</v>
      </c>
      <c r="H4403" s="127" t="s">
        <v>493</v>
      </c>
      <c r="I4403" s="130">
        <v>41974</v>
      </c>
    </row>
    <row r="4404" spans="1:9" ht="39.6" hidden="1">
      <c r="A4404" s="111" t="e">
        <f>COUNTIF(#REF!,'CPU (2)'!B4404)</f>
        <v>#REF!</v>
      </c>
      <c r="B4404" s="131">
        <v>72339</v>
      </c>
      <c r="C4404" s="132" t="s">
        <v>5221</v>
      </c>
      <c r="D4404" s="131" t="s">
        <v>273</v>
      </c>
      <c r="E4404" s="131" t="s">
        <v>6</v>
      </c>
      <c r="F4404" s="133">
        <v>27.19</v>
      </c>
      <c r="G4404" s="133">
        <v>25.96</v>
      </c>
      <c r="H4404" s="131" t="s">
        <v>493</v>
      </c>
      <c r="I4404" s="134">
        <v>41974</v>
      </c>
    </row>
    <row r="4405" spans="1:9" ht="39.6" hidden="1">
      <c r="A4405" s="111" t="e">
        <f>COUNTIF(#REF!,'CPU (2)'!B4405)</f>
        <v>#REF!</v>
      </c>
      <c r="B4405" s="127">
        <v>83540</v>
      </c>
      <c r="C4405" s="128" t="s">
        <v>5222</v>
      </c>
      <c r="D4405" s="127" t="s">
        <v>273</v>
      </c>
      <c r="E4405" s="127" t="s">
        <v>6</v>
      </c>
      <c r="F4405" s="129">
        <v>10.46</v>
      </c>
      <c r="G4405" s="129">
        <v>9.91</v>
      </c>
      <c r="H4405" s="127" t="s">
        <v>493</v>
      </c>
      <c r="I4405" s="130">
        <v>41974</v>
      </c>
    </row>
    <row r="4406" spans="1:9" ht="39.6" hidden="1">
      <c r="A4406" s="111" t="e">
        <f>COUNTIF(#REF!,'CPU (2)'!B4406)</f>
        <v>#REF!</v>
      </c>
      <c r="B4406" s="131">
        <v>83566</v>
      </c>
      <c r="C4406" s="132" t="s">
        <v>5223</v>
      </c>
      <c r="D4406" s="131" t="s">
        <v>273</v>
      </c>
      <c r="E4406" s="131" t="s">
        <v>6</v>
      </c>
      <c r="F4406" s="133">
        <v>17.02</v>
      </c>
      <c r="G4406" s="133">
        <v>16.47</v>
      </c>
      <c r="H4406" s="131" t="s">
        <v>493</v>
      </c>
      <c r="I4406" s="134">
        <v>41974</v>
      </c>
    </row>
    <row r="4407" spans="1:9" ht="39.6" hidden="1">
      <c r="A4407" s="111" t="e">
        <f>COUNTIF(#REF!,'CPU (2)'!B4407)</f>
        <v>#REF!</v>
      </c>
      <c r="B4407" s="127">
        <v>83555</v>
      </c>
      <c r="C4407" s="128" t="s">
        <v>5224</v>
      </c>
      <c r="D4407" s="127" t="s">
        <v>273</v>
      </c>
      <c r="E4407" s="127" t="s">
        <v>6</v>
      </c>
      <c r="F4407" s="129">
        <v>18.649999999999999</v>
      </c>
      <c r="G4407" s="129">
        <v>17.649999999999999</v>
      </c>
      <c r="H4407" s="127" t="s">
        <v>493</v>
      </c>
      <c r="I4407" s="130">
        <v>41974</v>
      </c>
    </row>
    <row r="4408" spans="1:9" ht="26.4" hidden="1">
      <c r="A4408" s="111" t="e">
        <f>COUNTIF(#REF!,'CPU (2)'!B4408)</f>
        <v>#REF!</v>
      </c>
      <c r="B4408" s="131">
        <v>72337</v>
      </c>
      <c r="C4408" s="132" t="s">
        <v>5225</v>
      </c>
      <c r="D4408" s="131" t="s">
        <v>732</v>
      </c>
      <c r="E4408" s="131" t="s">
        <v>6</v>
      </c>
      <c r="F4408" s="133">
        <v>14.73</v>
      </c>
      <c r="G4408" s="133">
        <v>14.05</v>
      </c>
      <c r="H4408" s="131" t="s">
        <v>493</v>
      </c>
      <c r="I4408" s="134">
        <v>41974</v>
      </c>
    </row>
    <row r="4409" spans="1:9" ht="26.4" hidden="1">
      <c r="A4409" s="111" t="e">
        <f>COUNTIF(#REF!,'CPU (2)'!B4409)</f>
        <v>#REF!</v>
      </c>
      <c r="B4409" s="127">
        <v>83703</v>
      </c>
      <c r="C4409" s="128" t="s">
        <v>5226</v>
      </c>
      <c r="D4409" s="127" t="s">
        <v>606</v>
      </c>
      <c r="E4409" s="127" t="s">
        <v>6</v>
      </c>
      <c r="F4409" s="129">
        <v>63.53</v>
      </c>
      <c r="G4409" s="129">
        <v>62.45</v>
      </c>
      <c r="H4409" s="127" t="s">
        <v>493</v>
      </c>
      <c r="I4409" s="130">
        <v>41974</v>
      </c>
    </row>
    <row r="4410" spans="1:9" ht="26.4" hidden="1">
      <c r="A4410" s="111" t="e">
        <f>COUNTIF(#REF!,'CPU (2)'!B4410)</f>
        <v>#REF!</v>
      </c>
      <c r="B4410" s="131">
        <v>83704</v>
      </c>
      <c r="C4410" s="132" t="s">
        <v>5227</v>
      </c>
      <c r="D4410" s="131" t="s">
        <v>606</v>
      </c>
      <c r="E4410" s="131" t="s">
        <v>6</v>
      </c>
      <c r="F4410" s="133">
        <v>74.040000000000006</v>
      </c>
      <c r="G4410" s="133">
        <v>72.819999999999993</v>
      </c>
      <c r="H4410" s="131" t="s">
        <v>493</v>
      </c>
      <c r="I4410" s="134">
        <v>41974</v>
      </c>
    </row>
    <row r="4411" spans="1:9" ht="26.4" hidden="1">
      <c r="A4411" s="111" t="e">
        <f>COUNTIF(#REF!,'CPU (2)'!B4411)</f>
        <v>#REF!</v>
      </c>
      <c r="B4411" s="127">
        <v>86914</v>
      </c>
      <c r="C4411" s="128" t="s">
        <v>5228</v>
      </c>
      <c r="D4411" s="127" t="s">
        <v>606</v>
      </c>
      <c r="E4411" s="127" t="s">
        <v>6</v>
      </c>
      <c r="F4411" s="129">
        <v>23.11</v>
      </c>
      <c r="G4411" s="129">
        <v>22.82</v>
      </c>
      <c r="H4411" s="127" t="s">
        <v>493</v>
      </c>
      <c r="I4411" s="130">
        <v>41974</v>
      </c>
    </row>
    <row r="4412" spans="1:9" ht="26.4" hidden="1">
      <c r="A4412" s="111" t="e">
        <f>COUNTIF(#REF!,'CPU (2)'!B4412)</f>
        <v>#REF!</v>
      </c>
      <c r="B4412" s="131">
        <v>86913</v>
      </c>
      <c r="C4412" s="132" t="s">
        <v>5229</v>
      </c>
      <c r="D4412" s="131" t="s">
        <v>606</v>
      </c>
      <c r="E4412" s="131" t="s">
        <v>6</v>
      </c>
      <c r="F4412" s="133">
        <v>10.23</v>
      </c>
      <c r="G4412" s="133">
        <v>9.94</v>
      </c>
      <c r="H4412" s="131" t="s">
        <v>493</v>
      </c>
      <c r="I4412" s="134">
        <v>41974</v>
      </c>
    </row>
    <row r="4413" spans="1:9" ht="26.4" hidden="1">
      <c r="A4413" s="111" t="e">
        <f>COUNTIF(#REF!,'CPU (2)'!B4413)</f>
        <v>#REF!</v>
      </c>
      <c r="B4413" s="127">
        <v>86906</v>
      </c>
      <c r="C4413" s="128" t="s">
        <v>5230</v>
      </c>
      <c r="D4413" s="127" t="s">
        <v>606</v>
      </c>
      <c r="E4413" s="127" t="s">
        <v>6</v>
      </c>
      <c r="F4413" s="129">
        <v>24.91</v>
      </c>
      <c r="G4413" s="129">
        <v>24.72</v>
      </c>
      <c r="H4413" s="127" t="s">
        <v>493</v>
      </c>
      <c r="I4413" s="130">
        <v>41974</v>
      </c>
    </row>
    <row r="4414" spans="1:9" ht="26.4" hidden="1">
      <c r="A4414" s="111" t="e">
        <f>COUNTIF(#REF!,'CPU (2)'!B4414)</f>
        <v>#REF!</v>
      </c>
      <c r="B4414" s="131">
        <v>86912</v>
      </c>
      <c r="C4414" s="132" t="s">
        <v>5231</v>
      </c>
      <c r="D4414" s="131" t="s">
        <v>606</v>
      </c>
      <c r="E4414" s="131" t="s">
        <v>6</v>
      </c>
      <c r="F4414" s="133">
        <v>36.049999999999997</v>
      </c>
      <c r="G4414" s="133">
        <v>35.82</v>
      </c>
      <c r="H4414" s="131" t="s">
        <v>493</v>
      </c>
      <c r="I4414" s="134">
        <v>41974</v>
      </c>
    </row>
    <row r="4415" spans="1:9" ht="26.4" hidden="1">
      <c r="A4415" s="111" t="e">
        <f>COUNTIF(#REF!,'CPU (2)'!B4415)</f>
        <v>#REF!</v>
      </c>
      <c r="B4415" s="127">
        <v>86911</v>
      </c>
      <c r="C4415" s="128" t="s">
        <v>5232</v>
      </c>
      <c r="D4415" s="127" t="s">
        <v>606</v>
      </c>
      <c r="E4415" s="127" t="s">
        <v>6</v>
      </c>
      <c r="F4415" s="129">
        <v>21.4</v>
      </c>
      <c r="G4415" s="129">
        <v>21.16</v>
      </c>
      <c r="H4415" s="127" t="s">
        <v>493</v>
      </c>
      <c r="I4415" s="130">
        <v>41974</v>
      </c>
    </row>
    <row r="4416" spans="1:9" ht="26.4" hidden="1">
      <c r="A4416" s="111" t="e">
        <f>COUNTIF(#REF!,'CPU (2)'!B4416)</f>
        <v>#REF!</v>
      </c>
      <c r="B4416" s="131">
        <v>86909</v>
      </c>
      <c r="C4416" s="132" t="s">
        <v>5233</v>
      </c>
      <c r="D4416" s="131" t="s">
        <v>606</v>
      </c>
      <c r="E4416" s="131" t="s">
        <v>6</v>
      </c>
      <c r="F4416" s="133">
        <v>49.56</v>
      </c>
      <c r="G4416" s="133">
        <v>49.23</v>
      </c>
      <c r="H4416" s="131" t="s">
        <v>493</v>
      </c>
      <c r="I4416" s="134">
        <v>41974</v>
      </c>
    </row>
    <row r="4417" spans="1:9" ht="26.4" hidden="1">
      <c r="A4417" s="111" t="e">
        <f>COUNTIF(#REF!,'CPU (2)'!B4417)</f>
        <v>#REF!</v>
      </c>
      <c r="B4417" s="127">
        <v>86910</v>
      </c>
      <c r="C4417" s="128" t="s">
        <v>5234</v>
      </c>
      <c r="D4417" s="127" t="s">
        <v>606</v>
      </c>
      <c r="E4417" s="127" t="s">
        <v>6</v>
      </c>
      <c r="F4417" s="129">
        <v>47.46</v>
      </c>
      <c r="G4417" s="129">
        <v>47.13</v>
      </c>
      <c r="H4417" s="127" t="s">
        <v>493</v>
      </c>
      <c r="I4417" s="130">
        <v>41974</v>
      </c>
    </row>
    <row r="4418" spans="1:9" ht="26.4" hidden="1">
      <c r="A4418" s="111" t="e">
        <f>COUNTIF(#REF!,'CPU (2)'!B4418)</f>
        <v>#REF!</v>
      </c>
      <c r="B4418" s="131" t="s">
        <v>5235</v>
      </c>
      <c r="C4418" s="132" t="s">
        <v>5236</v>
      </c>
      <c r="D4418" s="131" t="s">
        <v>606</v>
      </c>
      <c r="E4418" s="131" t="s">
        <v>6</v>
      </c>
      <c r="F4418" s="133">
        <v>42.89</v>
      </c>
      <c r="G4418" s="133">
        <v>41.97</v>
      </c>
      <c r="H4418" s="131" t="s">
        <v>493</v>
      </c>
      <c r="I4418" s="134">
        <v>41974</v>
      </c>
    </row>
    <row r="4419" spans="1:9" ht="26.4" hidden="1">
      <c r="A4419" s="111" t="e">
        <f>COUNTIF(#REF!,'CPU (2)'!B4419)</f>
        <v>#REF!</v>
      </c>
      <c r="B4419" s="127" t="s">
        <v>5237</v>
      </c>
      <c r="C4419" s="128" t="s">
        <v>5238</v>
      </c>
      <c r="D4419" s="127" t="s">
        <v>606</v>
      </c>
      <c r="E4419" s="127" t="s">
        <v>6</v>
      </c>
      <c r="F4419" s="129">
        <v>31.03</v>
      </c>
      <c r="G4419" s="129">
        <v>30.27</v>
      </c>
      <c r="H4419" s="127" t="s">
        <v>493</v>
      </c>
      <c r="I4419" s="130">
        <v>41974</v>
      </c>
    </row>
    <row r="4420" spans="1:9" ht="26.4" hidden="1">
      <c r="A4420" s="111" t="e">
        <f>COUNTIF(#REF!,'CPU (2)'!B4420)</f>
        <v>#REF!</v>
      </c>
      <c r="B4420" s="131" t="s">
        <v>5239</v>
      </c>
      <c r="C4420" s="132" t="s">
        <v>5240</v>
      </c>
      <c r="D4420" s="131" t="s">
        <v>606</v>
      </c>
      <c r="E4420" s="131" t="s">
        <v>6</v>
      </c>
      <c r="F4420" s="133">
        <v>45.28</v>
      </c>
      <c r="G4420" s="133">
        <v>43.51</v>
      </c>
      <c r="H4420" s="131" t="s">
        <v>493</v>
      </c>
      <c r="I4420" s="134">
        <v>41974</v>
      </c>
    </row>
    <row r="4421" spans="1:9" ht="26.4" hidden="1">
      <c r="A4421" s="111" t="e">
        <f>COUNTIF(#REF!,'CPU (2)'!B4421)</f>
        <v>#REF!</v>
      </c>
      <c r="B4421" s="127" t="s">
        <v>5241</v>
      </c>
      <c r="C4421" s="128" t="s">
        <v>5242</v>
      </c>
      <c r="D4421" s="127" t="s">
        <v>606</v>
      </c>
      <c r="E4421" s="127" t="s">
        <v>6</v>
      </c>
      <c r="F4421" s="129">
        <v>88.3</v>
      </c>
      <c r="G4421" s="129">
        <v>86.82</v>
      </c>
      <c r="H4421" s="127" t="s">
        <v>493</v>
      </c>
      <c r="I4421" s="130">
        <v>41974</v>
      </c>
    </row>
    <row r="4422" spans="1:9" ht="26.4" hidden="1">
      <c r="A4422" s="111" t="e">
        <f>COUNTIF(#REF!,'CPU (2)'!B4422)</f>
        <v>#REF!</v>
      </c>
      <c r="B4422" s="131">
        <v>86916</v>
      </c>
      <c r="C4422" s="132" t="s">
        <v>5243</v>
      </c>
      <c r="D4422" s="131" t="s">
        <v>606</v>
      </c>
      <c r="E4422" s="131" t="s">
        <v>6</v>
      </c>
      <c r="F4422" s="133">
        <v>10.52</v>
      </c>
      <c r="G4422" s="133">
        <v>10.23</v>
      </c>
      <c r="H4422" s="131" t="s">
        <v>493</v>
      </c>
      <c r="I4422" s="134">
        <v>41974</v>
      </c>
    </row>
    <row r="4423" spans="1:9" ht="26.4" hidden="1">
      <c r="A4423" s="111" t="e">
        <f>COUNTIF(#REF!,'CPU (2)'!B4423)</f>
        <v>#REF!</v>
      </c>
      <c r="B4423" s="127">
        <v>84878</v>
      </c>
      <c r="C4423" s="128" t="s">
        <v>5244</v>
      </c>
      <c r="D4423" s="127" t="s">
        <v>604</v>
      </c>
      <c r="E4423" s="127" t="s">
        <v>6</v>
      </c>
      <c r="F4423" s="129">
        <v>75.83</v>
      </c>
      <c r="G4423" s="129">
        <v>73.67</v>
      </c>
      <c r="H4423" s="127" t="s">
        <v>493</v>
      </c>
      <c r="I4423" s="130">
        <v>41974</v>
      </c>
    </row>
    <row r="4424" spans="1:9" ht="39.6" hidden="1">
      <c r="A4424" s="111" t="e">
        <f>COUNTIF(#REF!,'CPU (2)'!B4424)</f>
        <v>#REF!</v>
      </c>
      <c r="B4424" s="131" t="s">
        <v>5245</v>
      </c>
      <c r="C4424" s="132" t="s">
        <v>5246</v>
      </c>
      <c r="D4424" s="131" t="s">
        <v>273</v>
      </c>
      <c r="E4424" s="131" t="s">
        <v>6</v>
      </c>
      <c r="F4424" s="133">
        <v>60564.06</v>
      </c>
      <c r="G4424" s="133">
        <v>60549.43</v>
      </c>
      <c r="H4424" s="131" t="s">
        <v>493</v>
      </c>
      <c r="I4424" s="134">
        <v>41974</v>
      </c>
    </row>
    <row r="4425" spans="1:9" ht="39.6" hidden="1">
      <c r="A4425" s="111" t="e">
        <f>COUNTIF(#REF!,'CPU (2)'!B4425)</f>
        <v>#REF!</v>
      </c>
      <c r="B4425" s="127" t="s">
        <v>5247</v>
      </c>
      <c r="C4425" s="128" t="s">
        <v>5248</v>
      </c>
      <c r="D4425" s="127" t="s">
        <v>273</v>
      </c>
      <c r="E4425" s="127" t="s">
        <v>6</v>
      </c>
      <c r="F4425" s="129">
        <v>7574.7</v>
      </c>
      <c r="G4425" s="129">
        <v>7568.04</v>
      </c>
      <c r="H4425" s="127" t="s">
        <v>493</v>
      </c>
      <c r="I4425" s="130">
        <v>41974</v>
      </c>
    </row>
    <row r="4426" spans="1:9" ht="39.6" hidden="1">
      <c r="A4426" s="111" t="e">
        <f>COUNTIF(#REF!,'CPU (2)'!B4426)</f>
        <v>#REF!</v>
      </c>
      <c r="B4426" s="131" t="s">
        <v>5249</v>
      </c>
      <c r="C4426" s="132" t="s">
        <v>5250</v>
      </c>
      <c r="D4426" s="131" t="s">
        <v>273</v>
      </c>
      <c r="E4426" s="131" t="s">
        <v>6</v>
      </c>
      <c r="F4426" s="133">
        <v>8792.7999999999993</v>
      </c>
      <c r="G4426" s="133">
        <v>8784.82</v>
      </c>
      <c r="H4426" s="131" t="s">
        <v>493</v>
      </c>
      <c r="I4426" s="134">
        <v>41974</v>
      </c>
    </row>
    <row r="4427" spans="1:9" ht="39.6" hidden="1">
      <c r="A4427" s="111" t="e">
        <f>COUNTIF(#REF!,'CPU (2)'!B4427)</f>
        <v>#REF!</v>
      </c>
      <c r="B4427" s="127" t="s">
        <v>5251</v>
      </c>
      <c r="C4427" s="128" t="s">
        <v>5252</v>
      </c>
      <c r="D4427" s="127" t="s">
        <v>273</v>
      </c>
      <c r="E4427" s="127" t="s">
        <v>6</v>
      </c>
      <c r="F4427" s="129">
        <v>12629.16</v>
      </c>
      <c r="G4427" s="129">
        <v>12619.84</v>
      </c>
      <c r="H4427" s="127" t="s">
        <v>493</v>
      </c>
      <c r="I4427" s="130">
        <v>41974</v>
      </c>
    </row>
    <row r="4428" spans="1:9" ht="39.6" hidden="1">
      <c r="A4428" s="111" t="e">
        <f>COUNTIF(#REF!,'CPU (2)'!B4428)</f>
        <v>#REF!</v>
      </c>
      <c r="B4428" s="131" t="s">
        <v>5253</v>
      </c>
      <c r="C4428" s="132" t="s">
        <v>5254</v>
      </c>
      <c r="D4428" s="131" t="s">
        <v>273</v>
      </c>
      <c r="E4428" s="131" t="s">
        <v>6</v>
      </c>
      <c r="F4428" s="133">
        <v>15538.99</v>
      </c>
      <c r="G4428" s="133">
        <v>15528.34</v>
      </c>
      <c r="H4428" s="131" t="s">
        <v>493</v>
      </c>
      <c r="I4428" s="134">
        <v>41974</v>
      </c>
    </row>
    <row r="4429" spans="1:9" ht="39.6" hidden="1">
      <c r="A4429" s="111" t="e">
        <f>COUNTIF(#REF!,'CPU (2)'!B4429)</f>
        <v>#REF!</v>
      </c>
      <c r="B4429" s="127" t="s">
        <v>5255</v>
      </c>
      <c r="C4429" s="128" t="s">
        <v>5256</v>
      </c>
      <c r="D4429" s="127" t="s">
        <v>273</v>
      </c>
      <c r="E4429" s="127" t="s">
        <v>6</v>
      </c>
      <c r="F4429" s="129">
        <v>3920.05</v>
      </c>
      <c r="G4429" s="129">
        <v>3917.39</v>
      </c>
      <c r="H4429" s="127" t="s">
        <v>493</v>
      </c>
      <c r="I4429" s="130">
        <v>41974</v>
      </c>
    </row>
    <row r="4430" spans="1:9" ht="39.6" hidden="1">
      <c r="A4430" s="111" t="e">
        <f>COUNTIF(#REF!,'CPU (2)'!B4430)</f>
        <v>#REF!</v>
      </c>
      <c r="B4430" s="131" t="s">
        <v>5257</v>
      </c>
      <c r="C4430" s="132" t="s">
        <v>5258</v>
      </c>
      <c r="D4430" s="131" t="s">
        <v>273</v>
      </c>
      <c r="E4430" s="131" t="s">
        <v>6</v>
      </c>
      <c r="F4430" s="133">
        <v>4577.2</v>
      </c>
      <c r="G4430" s="133">
        <v>4573.21</v>
      </c>
      <c r="H4430" s="131" t="s">
        <v>493</v>
      </c>
      <c r="I4430" s="134">
        <v>41974</v>
      </c>
    </row>
    <row r="4431" spans="1:9" ht="39.6" hidden="1">
      <c r="A4431" s="111" t="e">
        <f>COUNTIF(#REF!,'CPU (2)'!B4431)</f>
        <v>#REF!</v>
      </c>
      <c r="B4431" s="127" t="s">
        <v>5259</v>
      </c>
      <c r="C4431" s="128" t="s">
        <v>5260</v>
      </c>
      <c r="D4431" s="127" t="s">
        <v>273</v>
      </c>
      <c r="E4431" s="127" t="s">
        <v>6</v>
      </c>
      <c r="F4431" s="129">
        <v>23223.14</v>
      </c>
      <c r="G4431" s="129">
        <v>23211.17</v>
      </c>
      <c r="H4431" s="127" t="s">
        <v>493</v>
      </c>
      <c r="I4431" s="130">
        <v>41974</v>
      </c>
    </row>
    <row r="4432" spans="1:9" ht="39.6" hidden="1">
      <c r="A4432" s="111" t="e">
        <f>COUNTIF(#REF!,'CPU (2)'!B4432)</f>
        <v>#REF!</v>
      </c>
      <c r="B4432" s="131" t="s">
        <v>5261</v>
      </c>
      <c r="C4432" s="132" t="s">
        <v>5262</v>
      </c>
      <c r="D4432" s="131" t="s">
        <v>273</v>
      </c>
      <c r="E4432" s="131" t="s">
        <v>6</v>
      </c>
      <c r="F4432" s="133">
        <v>41016.94</v>
      </c>
      <c r="G4432" s="133">
        <v>41003.64</v>
      </c>
      <c r="H4432" s="131" t="s">
        <v>493</v>
      </c>
      <c r="I4432" s="134">
        <v>41974</v>
      </c>
    </row>
    <row r="4433" spans="1:9" ht="39.6" hidden="1">
      <c r="A4433" s="111" t="e">
        <f>COUNTIF(#REF!,'CPU (2)'!B4433)</f>
        <v>#REF!</v>
      </c>
      <c r="B4433" s="127" t="s">
        <v>5263</v>
      </c>
      <c r="C4433" s="128" t="s">
        <v>5264</v>
      </c>
      <c r="D4433" s="127" t="s">
        <v>273</v>
      </c>
      <c r="E4433" s="127" t="s">
        <v>6</v>
      </c>
      <c r="F4433" s="129">
        <v>5867.34</v>
      </c>
      <c r="G4433" s="129">
        <v>5862.02</v>
      </c>
      <c r="H4433" s="127" t="s">
        <v>493</v>
      </c>
      <c r="I4433" s="130">
        <v>41974</v>
      </c>
    </row>
    <row r="4434" spans="1:9" ht="26.4" hidden="1">
      <c r="A4434" s="111" t="e">
        <f>COUNTIF(#REF!,'CPU (2)'!B4434)</f>
        <v>#REF!</v>
      </c>
      <c r="B4434" s="131">
        <v>72886</v>
      </c>
      <c r="C4434" s="132" t="s">
        <v>5265</v>
      </c>
      <c r="D4434" s="131" t="s">
        <v>270</v>
      </c>
      <c r="E4434" s="131" t="s">
        <v>5266</v>
      </c>
      <c r="F4434" s="133">
        <v>0.99</v>
      </c>
      <c r="G4434" s="133">
        <v>0.98</v>
      </c>
      <c r="H4434" s="131" t="s">
        <v>493</v>
      </c>
      <c r="I4434" s="134">
        <v>41974</v>
      </c>
    </row>
    <row r="4435" spans="1:9" ht="26.4" hidden="1">
      <c r="A4435" s="111" t="e">
        <f>COUNTIF(#REF!,'CPU (2)'!B4435)</f>
        <v>#REF!</v>
      </c>
      <c r="B4435" s="127">
        <v>72842</v>
      </c>
      <c r="C4435" s="128" t="s">
        <v>5265</v>
      </c>
      <c r="D4435" s="127" t="s">
        <v>270</v>
      </c>
      <c r="E4435" s="127" t="s">
        <v>204</v>
      </c>
      <c r="F4435" s="129">
        <v>0.67</v>
      </c>
      <c r="G4435" s="129">
        <v>0.66</v>
      </c>
      <c r="H4435" s="127" t="s">
        <v>493</v>
      </c>
      <c r="I4435" s="130">
        <v>41974</v>
      </c>
    </row>
    <row r="4436" spans="1:9" ht="26.4" hidden="1">
      <c r="A4436" s="111" t="e">
        <f>COUNTIF(#REF!,'CPU (2)'!B4436)</f>
        <v>#REF!</v>
      </c>
      <c r="B4436" s="131">
        <v>72885</v>
      </c>
      <c r="C4436" s="132" t="s">
        <v>5267</v>
      </c>
      <c r="D4436" s="131" t="s">
        <v>270</v>
      </c>
      <c r="E4436" s="131" t="s">
        <v>5266</v>
      </c>
      <c r="F4436" s="133">
        <v>1.24</v>
      </c>
      <c r="G4436" s="133">
        <v>1.22</v>
      </c>
      <c r="H4436" s="131" t="s">
        <v>493</v>
      </c>
      <c r="I4436" s="134">
        <v>41974</v>
      </c>
    </row>
    <row r="4437" spans="1:9" ht="26.4" hidden="1">
      <c r="A4437" s="111" t="e">
        <f>COUNTIF(#REF!,'CPU (2)'!B4437)</f>
        <v>#REF!</v>
      </c>
      <c r="B4437" s="127">
        <v>72841</v>
      </c>
      <c r="C4437" s="128" t="s">
        <v>5267</v>
      </c>
      <c r="D4437" s="127" t="s">
        <v>270</v>
      </c>
      <c r="E4437" s="127" t="s">
        <v>204</v>
      </c>
      <c r="F4437" s="129">
        <v>0.83</v>
      </c>
      <c r="G4437" s="129">
        <v>0.82</v>
      </c>
      <c r="H4437" s="127" t="s">
        <v>493</v>
      </c>
      <c r="I4437" s="130">
        <v>41974</v>
      </c>
    </row>
    <row r="4438" spans="1:9" ht="26.4" hidden="1">
      <c r="A4438" s="111" t="e">
        <f>COUNTIF(#REF!,'CPU (2)'!B4438)</f>
        <v>#REF!</v>
      </c>
      <c r="B4438" s="131">
        <v>72887</v>
      </c>
      <c r="C4438" s="132" t="s">
        <v>5268</v>
      </c>
      <c r="D4438" s="131" t="s">
        <v>270</v>
      </c>
      <c r="E4438" s="131" t="s">
        <v>5266</v>
      </c>
      <c r="F4438" s="133">
        <v>0.83</v>
      </c>
      <c r="G4438" s="133">
        <v>0.82</v>
      </c>
      <c r="H4438" s="131" t="s">
        <v>493</v>
      </c>
      <c r="I4438" s="134">
        <v>41974</v>
      </c>
    </row>
    <row r="4439" spans="1:9" ht="26.4" hidden="1">
      <c r="A4439" s="111" t="e">
        <f>COUNTIF(#REF!,'CPU (2)'!B4439)</f>
        <v>#REF!</v>
      </c>
      <c r="B4439" s="127">
        <v>72843</v>
      </c>
      <c r="C4439" s="128" t="s">
        <v>5268</v>
      </c>
      <c r="D4439" s="127" t="s">
        <v>270</v>
      </c>
      <c r="E4439" s="127" t="s">
        <v>204</v>
      </c>
      <c r="F4439" s="129">
        <v>0.56000000000000005</v>
      </c>
      <c r="G4439" s="129">
        <v>0.55000000000000004</v>
      </c>
      <c r="H4439" s="127" t="s">
        <v>493</v>
      </c>
      <c r="I4439" s="130">
        <v>41974</v>
      </c>
    </row>
    <row r="4440" spans="1:9" ht="26.4" hidden="1">
      <c r="A4440" s="111" t="e">
        <f>COUNTIF(#REF!,'CPU (2)'!B4440)</f>
        <v>#REF!</v>
      </c>
      <c r="B4440" s="131">
        <v>72839</v>
      </c>
      <c r="C4440" s="132" t="s">
        <v>5269</v>
      </c>
      <c r="D4440" s="131" t="s">
        <v>270</v>
      </c>
      <c r="E4440" s="131" t="s">
        <v>204</v>
      </c>
      <c r="F4440" s="133">
        <v>0.56000000000000005</v>
      </c>
      <c r="G4440" s="133">
        <v>0.55000000000000004</v>
      </c>
      <c r="H4440" s="131" t="s">
        <v>493</v>
      </c>
      <c r="I4440" s="134">
        <v>41974</v>
      </c>
    </row>
    <row r="4441" spans="1:9" ht="26.4" hidden="1">
      <c r="A4441" s="111" t="e">
        <f>COUNTIF(#REF!,'CPU (2)'!B4441)</f>
        <v>#REF!</v>
      </c>
      <c r="B4441" s="127">
        <v>72883</v>
      </c>
      <c r="C4441" s="128" t="s">
        <v>5269</v>
      </c>
      <c r="D4441" s="127" t="s">
        <v>270</v>
      </c>
      <c r="E4441" s="127" t="s">
        <v>5266</v>
      </c>
      <c r="F4441" s="129">
        <v>0.84</v>
      </c>
      <c r="G4441" s="129">
        <v>0.82</v>
      </c>
      <c r="H4441" s="127" t="s">
        <v>493</v>
      </c>
      <c r="I4441" s="130">
        <v>41974</v>
      </c>
    </row>
    <row r="4442" spans="1:9" ht="26.4" hidden="1">
      <c r="A4442" s="111" t="e">
        <f>COUNTIF(#REF!,'CPU (2)'!B4442)</f>
        <v>#REF!</v>
      </c>
      <c r="B4442" s="131">
        <v>72882</v>
      </c>
      <c r="C4442" s="132" t="s">
        <v>5270</v>
      </c>
      <c r="D4442" s="131" t="s">
        <v>270</v>
      </c>
      <c r="E4442" s="131" t="s">
        <v>5266</v>
      </c>
      <c r="F4442" s="133">
        <v>1.05</v>
      </c>
      <c r="G4442" s="133">
        <v>1.02</v>
      </c>
      <c r="H4442" s="131" t="s">
        <v>493</v>
      </c>
      <c r="I4442" s="134">
        <v>41974</v>
      </c>
    </row>
    <row r="4443" spans="1:9" ht="26.4" hidden="1">
      <c r="A4443" s="111" t="e">
        <f>COUNTIF(#REF!,'CPU (2)'!B4443)</f>
        <v>#REF!</v>
      </c>
      <c r="B4443" s="127">
        <v>72838</v>
      </c>
      <c r="C4443" s="128" t="s">
        <v>5270</v>
      </c>
      <c r="D4443" s="127" t="s">
        <v>270</v>
      </c>
      <c r="E4443" s="127" t="s">
        <v>204</v>
      </c>
      <c r="F4443" s="129">
        <v>0.7</v>
      </c>
      <c r="G4443" s="129">
        <v>0.68</v>
      </c>
      <c r="H4443" s="127" t="s">
        <v>493</v>
      </c>
      <c r="I4443" s="130">
        <v>41974</v>
      </c>
    </row>
    <row r="4444" spans="1:9" ht="26.4" hidden="1">
      <c r="A4444" s="111" t="e">
        <f>COUNTIF(#REF!,'CPU (2)'!B4444)</f>
        <v>#REF!</v>
      </c>
      <c r="B4444" s="131">
        <v>72840</v>
      </c>
      <c r="C4444" s="132" t="s">
        <v>5271</v>
      </c>
      <c r="D4444" s="131" t="s">
        <v>270</v>
      </c>
      <c r="E4444" s="131" t="s">
        <v>204</v>
      </c>
      <c r="F4444" s="133">
        <v>0.47</v>
      </c>
      <c r="G4444" s="133">
        <v>0.46</v>
      </c>
      <c r="H4444" s="131" t="s">
        <v>493</v>
      </c>
      <c r="I4444" s="134">
        <v>41974</v>
      </c>
    </row>
    <row r="4445" spans="1:9" ht="26.4" hidden="1">
      <c r="A4445" s="111" t="e">
        <f>COUNTIF(#REF!,'CPU (2)'!B4445)</f>
        <v>#REF!</v>
      </c>
      <c r="B4445" s="127">
        <v>72884</v>
      </c>
      <c r="C4445" s="128" t="s">
        <v>5271</v>
      </c>
      <c r="D4445" s="127" t="s">
        <v>270</v>
      </c>
      <c r="E4445" s="127" t="s">
        <v>5266</v>
      </c>
      <c r="F4445" s="129">
        <v>0.7</v>
      </c>
      <c r="G4445" s="129">
        <v>0.68</v>
      </c>
      <c r="H4445" s="127" t="s">
        <v>493</v>
      </c>
      <c r="I4445" s="130">
        <v>41974</v>
      </c>
    </row>
    <row r="4446" spans="1:9" hidden="1">
      <c r="A4446" s="111" t="e">
        <f>COUNTIF(#REF!,'CPU (2)'!B4446)</f>
        <v>#REF!</v>
      </c>
      <c r="B4446" s="131">
        <v>83356</v>
      </c>
      <c r="C4446" s="132" t="s">
        <v>5272</v>
      </c>
      <c r="D4446" s="131" t="s">
        <v>270</v>
      </c>
      <c r="E4446" s="131" t="s">
        <v>5266</v>
      </c>
      <c r="F4446" s="133">
        <v>0.71</v>
      </c>
      <c r="G4446" s="133">
        <v>0.7</v>
      </c>
      <c r="H4446" s="131" t="s">
        <v>493</v>
      </c>
      <c r="I4446" s="134">
        <v>41974</v>
      </c>
    </row>
    <row r="4447" spans="1:9" ht="26.4" hidden="1">
      <c r="A4447" s="111" t="e">
        <f>COUNTIF(#REF!,'CPU (2)'!B4447)</f>
        <v>#REF!</v>
      </c>
      <c r="B4447" s="127">
        <v>72900</v>
      </c>
      <c r="C4447" s="128" t="s">
        <v>5273</v>
      </c>
      <c r="D4447" s="127" t="s">
        <v>270</v>
      </c>
      <c r="E4447" s="127" t="s">
        <v>519</v>
      </c>
      <c r="F4447" s="129">
        <v>4.4800000000000004</v>
      </c>
      <c r="G4447" s="129">
        <v>4.42</v>
      </c>
      <c r="H4447" s="127" t="s">
        <v>493</v>
      </c>
      <c r="I4447" s="130">
        <v>41974</v>
      </c>
    </row>
    <row r="4448" spans="1:9" ht="26.4" hidden="1">
      <c r="A4448" s="111" t="e">
        <f>COUNTIF(#REF!,'CPU (2)'!B4448)</f>
        <v>#REF!</v>
      </c>
      <c r="B4448" s="131">
        <v>72899</v>
      </c>
      <c r="C4448" s="132" t="s">
        <v>5274</v>
      </c>
      <c r="D4448" s="131" t="s">
        <v>270</v>
      </c>
      <c r="E4448" s="131" t="s">
        <v>519</v>
      </c>
      <c r="F4448" s="133">
        <v>4.07</v>
      </c>
      <c r="G4448" s="133">
        <v>4.01</v>
      </c>
      <c r="H4448" s="131" t="s">
        <v>493</v>
      </c>
      <c r="I4448" s="134">
        <v>41974</v>
      </c>
    </row>
    <row r="4449" spans="1:9" ht="26.4" hidden="1">
      <c r="A4449" s="111" t="e">
        <f>COUNTIF(#REF!,'CPU (2)'!B4449)</f>
        <v>#REF!</v>
      </c>
      <c r="B4449" s="127">
        <v>83444</v>
      </c>
      <c r="C4449" s="128" t="s">
        <v>5275</v>
      </c>
      <c r="D4449" s="127" t="s">
        <v>270</v>
      </c>
      <c r="E4449" s="127" t="s">
        <v>204</v>
      </c>
      <c r="F4449" s="129">
        <v>0.84</v>
      </c>
      <c r="G4449" s="129">
        <v>0.82</v>
      </c>
      <c r="H4449" s="127" t="s">
        <v>493</v>
      </c>
      <c r="I4449" s="130">
        <v>41974</v>
      </c>
    </row>
    <row r="4450" spans="1:9" hidden="1">
      <c r="A4450" s="111" t="e">
        <f>COUNTIF(#REF!,'CPU (2)'!B4450)</f>
        <v>#REF!</v>
      </c>
      <c r="B4450" s="131">
        <v>83358</v>
      </c>
      <c r="C4450" s="132" t="s">
        <v>5276</v>
      </c>
      <c r="D4450" s="131" t="s">
        <v>270</v>
      </c>
      <c r="E4450" s="131" t="s">
        <v>5266</v>
      </c>
      <c r="F4450" s="133">
        <v>1.46</v>
      </c>
      <c r="G4450" s="133">
        <v>1.44</v>
      </c>
      <c r="H4450" s="131" t="s">
        <v>493</v>
      </c>
      <c r="I4450" s="134">
        <v>41974</v>
      </c>
    </row>
    <row r="4451" spans="1:9" hidden="1">
      <c r="A4451" s="111" t="e">
        <f>COUNTIF(#REF!,'CPU (2)'!B4451)</f>
        <v>#REF!</v>
      </c>
      <c r="B4451" s="127">
        <v>73597</v>
      </c>
      <c r="C4451" s="128" t="s">
        <v>5277</v>
      </c>
      <c r="D4451" s="127" t="s">
        <v>246</v>
      </c>
      <c r="E4451" s="127" t="s">
        <v>207</v>
      </c>
      <c r="F4451" s="129">
        <v>0.71</v>
      </c>
      <c r="G4451" s="129">
        <v>0.64</v>
      </c>
      <c r="H4451" s="127" t="s">
        <v>493</v>
      </c>
      <c r="I4451" s="130">
        <v>41974</v>
      </c>
    </row>
    <row r="4452" spans="1:9" hidden="1">
      <c r="A4452" s="111" t="e">
        <f>COUNTIF(#REF!,'CPU (2)'!B4452)</f>
        <v>#REF!</v>
      </c>
      <c r="B4452" s="131">
        <v>73512</v>
      </c>
      <c r="C4452" s="132" t="s">
        <v>5278</v>
      </c>
      <c r="D4452" s="131" t="s">
        <v>246</v>
      </c>
      <c r="E4452" s="131" t="s">
        <v>207</v>
      </c>
      <c r="F4452" s="133">
        <v>11.96</v>
      </c>
      <c r="G4452" s="133">
        <v>10.97</v>
      </c>
      <c r="H4452" s="131" t="s">
        <v>493</v>
      </c>
      <c r="I4452" s="134">
        <v>41974</v>
      </c>
    </row>
    <row r="4453" spans="1:9" hidden="1">
      <c r="A4453" s="111" t="e">
        <f>COUNTIF(#REF!,'CPU (2)'!B4453)</f>
        <v>#REF!</v>
      </c>
      <c r="B4453" s="127">
        <v>73511</v>
      </c>
      <c r="C4453" s="128" t="s">
        <v>5279</v>
      </c>
      <c r="D4453" s="127" t="s">
        <v>246</v>
      </c>
      <c r="E4453" s="127" t="s">
        <v>207</v>
      </c>
      <c r="F4453" s="129">
        <v>13.78</v>
      </c>
      <c r="G4453" s="129">
        <v>12.64</v>
      </c>
      <c r="H4453" s="127" t="s">
        <v>493</v>
      </c>
      <c r="I4453" s="130">
        <v>41974</v>
      </c>
    </row>
    <row r="4454" spans="1:9" hidden="1">
      <c r="A4454" s="111" t="e">
        <f>COUNTIF(#REF!,'CPU (2)'!B4454)</f>
        <v>#REF!</v>
      </c>
      <c r="B4454" s="131">
        <v>73510</v>
      </c>
      <c r="C4454" s="132" t="s">
        <v>5280</v>
      </c>
      <c r="D4454" s="131" t="s">
        <v>246</v>
      </c>
      <c r="E4454" s="131" t="s">
        <v>207</v>
      </c>
      <c r="F4454" s="133">
        <v>15.97</v>
      </c>
      <c r="G4454" s="133">
        <v>14.65</v>
      </c>
      <c r="H4454" s="131" t="s">
        <v>493</v>
      </c>
      <c r="I4454" s="134">
        <v>41974</v>
      </c>
    </row>
    <row r="4455" spans="1:9" hidden="1">
      <c r="A4455" s="111" t="e">
        <f>COUNTIF(#REF!,'CPU (2)'!B4455)</f>
        <v>#REF!</v>
      </c>
      <c r="B4455" s="127">
        <v>73524</v>
      </c>
      <c r="C4455" s="128" t="s">
        <v>5281</v>
      </c>
      <c r="D4455" s="127" t="s">
        <v>246</v>
      </c>
      <c r="E4455" s="127" t="s">
        <v>207</v>
      </c>
      <c r="F4455" s="129">
        <v>0.92</v>
      </c>
      <c r="G4455" s="129">
        <v>0.84</v>
      </c>
      <c r="H4455" s="127" t="s">
        <v>493</v>
      </c>
      <c r="I4455" s="130">
        <v>41974</v>
      </c>
    </row>
    <row r="4456" spans="1:9" hidden="1">
      <c r="A4456" s="111" t="e">
        <f>COUNTIF(#REF!,'CPU (2)'!B4456)</f>
        <v>#REF!</v>
      </c>
      <c r="B4456" s="131">
        <v>73523</v>
      </c>
      <c r="C4456" s="132" t="s">
        <v>5282</v>
      </c>
      <c r="D4456" s="131" t="s">
        <v>246</v>
      </c>
      <c r="E4456" s="131" t="s">
        <v>207</v>
      </c>
      <c r="F4456" s="133">
        <v>1.18</v>
      </c>
      <c r="G4456" s="133">
        <v>1.07</v>
      </c>
      <c r="H4456" s="131" t="s">
        <v>493</v>
      </c>
      <c r="I4456" s="134">
        <v>41974</v>
      </c>
    </row>
    <row r="4457" spans="1:9" hidden="1">
      <c r="A4457" s="111" t="e">
        <f>COUNTIF(#REF!,'CPU (2)'!B4457)</f>
        <v>#REF!</v>
      </c>
      <c r="B4457" s="127">
        <v>73522</v>
      </c>
      <c r="C4457" s="128" t="s">
        <v>5283</v>
      </c>
      <c r="D4457" s="127" t="s">
        <v>246</v>
      </c>
      <c r="E4457" s="127" t="s">
        <v>207</v>
      </c>
      <c r="F4457" s="129">
        <v>1.57</v>
      </c>
      <c r="G4457" s="129">
        <v>1.44</v>
      </c>
      <c r="H4457" s="127" t="s">
        <v>493</v>
      </c>
      <c r="I4457" s="130">
        <v>41974</v>
      </c>
    </row>
    <row r="4458" spans="1:9" hidden="1">
      <c r="A4458" s="111" t="e">
        <f>COUNTIF(#REF!,'CPU (2)'!B4458)</f>
        <v>#REF!</v>
      </c>
      <c r="B4458" s="131">
        <v>73521</v>
      </c>
      <c r="C4458" s="132" t="s">
        <v>5284</v>
      </c>
      <c r="D4458" s="131" t="s">
        <v>246</v>
      </c>
      <c r="E4458" s="131" t="s">
        <v>207</v>
      </c>
      <c r="F4458" s="133">
        <v>1.99</v>
      </c>
      <c r="G4458" s="133">
        <v>1.82</v>
      </c>
      <c r="H4458" s="131" t="s">
        <v>493</v>
      </c>
      <c r="I4458" s="134">
        <v>41974</v>
      </c>
    </row>
    <row r="4459" spans="1:9" hidden="1">
      <c r="A4459" s="111" t="e">
        <f>COUNTIF(#REF!,'CPU (2)'!B4459)</f>
        <v>#REF!</v>
      </c>
      <c r="B4459" s="127">
        <v>73520</v>
      </c>
      <c r="C4459" s="128" t="s">
        <v>5285</v>
      </c>
      <c r="D4459" s="127" t="s">
        <v>246</v>
      </c>
      <c r="E4459" s="127" t="s">
        <v>207</v>
      </c>
      <c r="F4459" s="129">
        <v>2.4700000000000002</v>
      </c>
      <c r="G4459" s="129">
        <v>2.2599999999999998</v>
      </c>
      <c r="H4459" s="127" t="s">
        <v>493</v>
      </c>
      <c r="I4459" s="130">
        <v>41974</v>
      </c>
    </row>
    <row r="4460" spans="1:9" hidden="1">
      <c r="A4460" s="111" t="e">
        <f>COUNTIF(#REF!,'CPU (2)'!B4460)</f>
        <v>#REF!</v>
      </c>
      <c r="B4460" s="131">
        <v>73519</v>
      </c>
      <c r="C4460" s="132" t="s">
        <v>5286</v>
      </c>
      <c r="D4460" s="131" t="s">
        <v>246</v>
      </c>
      <c r="E4460" s="131" t="s">
        <v>207</v>
      </c>
      <c r="F4460" s="133">
        <v>2.93</v>
      </c>
      <c r="G4460" s="133">
        <v>2.69</v>
      </c>
      <c r="H4460" s="131" t="s">
        <v>493</v>
      </c>
      <c r="I4460" s="134">
        <v>41974</v>
      </c>
    </row>
    <row r="4461" spans="1:9" hidden="1">
      <c r="A4461" s="111" t="e">
        <f>COUNTIF(#REF!,'CPU (2)'!B4461)</f>
        <v>#REF!</v>
      </c>
      <c r="B4461" s="127">
        <v>73518</v>
      </c>
      <c r="C4461" s="128" t="s">
        <v>5287</v>
      </c>
      <c r="D4461" s="127" t="s">
        <v>246</v>
      </c>
      <c r="E4461" s="127" t="s">
        <v>207</v>
      </c>
      <c r="F4461" s="129">
        <v>3.5</v>
      </c>
      <c r="G4461" s="129">
        <v>3.21</v>
      </c>
      <c r="H4461" s="127" t="s">
        <v>493</v>
      </c>
      <c r="I4461" s="130">
        <v>41974</v>
      </c>
    </row>
    <row r="4462" spans="1:9" hidden="1">
      <c r="A4462" s="111" t="e">
        <f>COUNTIF(#REF!,'CPU (2)'!B4462)</f>
        <v>#REF!</v>
      </c>
      <c r="B4462" s="131">
        <v>73517</v>
      </c>
      <c r="C4462" s="132" t="s">
        <v>5288</v>
      </c>
      <c r="D4462" s="131" t="s">
        <v>246</v>
      </c>
      <c r="E4462" s="131" t="s">
        <v>207</v>
      </c>
      <c r="F4462" s="133">
        <v>4.04</v>
      </c>
      <c r="G4462" s="133">
        <v>3.71</v>
      </c>
      <c r="H4462" s="131" t="s">
        <v>493</v>
      </c>
      <c r="I4462" s="134">
        <v>41974</v>
      </c>
    </row>
    <row r="4463" spans="1:9" hidden="1">
      <c r="A4463" s="111" t="e">
        <f>COUNTIF(#REF!,'CPU (2)'!B4463)</f>
        <v>#REF!</v>
      </c>
      <c r="B4463" s="127">
        <v>73516</v>
      </c>
      <c r="C4463" s="128" t="s">
        <v>5289</v>
      </c>
      <c r="D4463" s="127" t="s">
        <v>246</v>
      </c>
      <c r="E4463" s="127" t="s">
        <v>207</v>
      </c>
      <c r="F4463" s="129">
        <v>5.33</v>
      </c>
      <c r="G4463" s="129">
        <v>4.8899999999999997</v>
      </c>
      <c r="H4463" s="127" t="s">
        <v>493</v>
      </c>
      <c r="I4463" s="130">
        <v>41974</v>
      </c>
    </row>
    <row r="4464" spans="1:9" hidden="1">
      <c r="A4464" s="111" t="e">
        <f>COUNTIF(#REF!,'CPU (2)'!B4464)</f>
        <v>#REF!</v>
      </c>
      <c r="B4464" s="131">
        <v>73515</v>
      </c>
      <c r="C4464" s="132" t="s">
        <v>5290</v>
      </c>
      <c r="D4464" s="131" t="s">
        <v>246</v>
      </c>
      <c r="E4464" s="131" t="s">
        <v>207</v>
      </c>
      <c r="F4464" s="133">
        <v>6.78</v>
      </c>
      <c r="G4464" s="133">
        <v>6.21</v>
      </c>
      <c r="H4464" s="131" t="s">
        <v>493</v>
      </c>
      <c r="I4464" s="134">
        <v>41974</v>
      </c>
    </row>
    <row r="4465" spans="1:9" hidden="1">
      <c r="A4465" s="111" t="e">
        <f>COUNTIF(#REF!,'CPU (2)'!B4465)</f>
        <v>#REF!</v>
      </c>
      <c r="B4465" s="127">
        <v>73598</v>
      </c>
      <c r="C4465" s="128" t="s">
        <v>5291</v>
      </c>
      <c r="D4465" s="127" t="s">
        <v>246</v>
      </c>
      <c r="E4465" s="127" t="s">
        <v>207</v>
      </c>
      <c r="F4465" s="129">
        <v>0.49</v>
      </c>
      <c r="G4465" s="129">
        <v>0.45</v>
      </c>
      <c r="H4465" s="127" t="s">
        <v>493</v>
      </c>
      <c r="I4465" s="130">
        <v>41974</v>
      </c>
    </row>
    <row r="4466" spans="1:9" hidden="1">
      <c r="A4466" s="111" t="e">
        <f>COUNTIF(#REF!,'CPU (2)'!B4466)</f>
        <v>#REF!</v>
      </c>
      <c r="B4466" s="131">
        <v>73514</v>
      </c>
      <c r="C4466" s="132" t="s">
        <v>5292</v>
      </c>
      <c r="D4466" s="131" t="s">
        <v>246</v>
      </c>
      <c r="E4466" s="131" t="s">
        <v>207</v>
      </c>
      <c r="F4466" s="133">
        <v>8.3699999999999992</v>
      </c>
      <c r="G4466" s="133">
        <v>7.67</v>
      </c>
      <c r="H4466" s="131" t="s">
        <v>493</v>
      </c>
      <c r="I4466" s="134">
        <v>41974</v>
      </c>
    </row>
    <row r="4467" spans="1:9" hidden="1">
      <c r="A4467" s="111" t="e">
        <f>COUNTIF(#REF!,'CPU (2)'!B4467)</f>
        <v>#REF!</v>
      </c>
      <c r="B4467" s="127">
        <v>73513</v>
      </c>
      <c r="C4467" s="128" t="s">
        <v>5293</v>
      </c>
      <c r="D4467" s="127" t="s">
        <v>246</v>
      </c>
      <c r="E4467" s="127" t="s">
        <v>207</v>
      </c>
      <c r="F4467" s="129">
        <v>10.08</v>
      </c>
      <c r="G4467" s="129">
        <v>9.25</v>
      </c>
      <c r="H4467" s="127" t="s">
        <v>493</v>
      </c>
      <c r="I4467" s="130">
        <v>41974</v>
      </c>
    </row>
    <row r="4468" spans="1:9" hidden="1">
      <c r="A4468" s="111" t="e">
        <f>COUNTIF(#REF!,'CPU (2)'!B4468)</f>
        <v>#REF!</v>
      </c>
      <c r="B4468" s="131">
        <v>73593</v>
      </c>
      <c r="C4468" s="132" t="s">
        <v>5294</v>
      </c>
      <c r="D4468" s="131" t="s">
        <v>246</v>
      </c>
      <c r="E4468" s="131" t="s">
        <v>207</v>
      </c>
      <c r="F4468" s="133">
        <v>0.22</v>
      </c>
      <c r="G4468" s="133">
        <v>0.21</v>
      </c>
      <c r="H4468" s="131" t="s">
        <v>493</v>
      </c>
      <c r="I4468" s="134">
        <v>41974</v>
      </c>
    </row>
    <row r="4469" spans="1:9" hidden="1">
      <c r="A4469" s="111" t="e">
        <f>COUNTIF(#REF!,'CPU (2)'!B4469)</f>
        <v>#REF!</v>
      </c>
      <c r="B4469" s="127">
        <v>73503</v>
      </c>
      <c r="C4469" s="128" t="s">
        <v>5295</v>
      </c>
      <c r="D4469" s="127" t="s">
        <v>246</v>
      </c>
      <c r="E4469" s="127" t="s">
        <v>207</v>
      </c>
      <c r="F4469" s="129">
        <v>6.2</v>
      </c>
      <c r="G4469" s="129">
        <v>5.69</v>
      </c>
      <c r="H4469" s="127" t="s">
        <v>493</v>
      </c>
      <c r="I4469" s="130">
        <v>41974</v>
      </c>
    </row>
    <row r="4470" spans="1:9" hidden="1">
      <c r="A4470" s="111" t="e">
        <f>COUNTIF(#REF!,'CPU (2)'!B4470)</f>
        <v>#REF!</v>
      </c>
      <c r="B4470" s="131">
        <v>73592</v>
      </c>
      <c r="C4470" s="132" t="s">
        <v>5296</v>
      </c>
      <c r="D4470" s="131" t="s">
        <v>246</v>
      </c>
      <c r="E4470" s="131" t="s">
        <v>207</v>
      </c>
      <c r="F4470" s="133">
        <v>0.15</v>
      </c>
      <c r="G4470" s="133">
        <v>0.14000000000000001</v>
      </c>
      <c r="H4470" s="131" t="s">
        <v>493</v>
      </c>
      <c r="I4470" s="134">
        <v>41974</v>
      </c>
    </row>
    <row r="4471" spans="1:9" hidden="1">
      <c r="A4471" s="111" t="e">
        <f>COUNTIF(#REF!,'CPU (2)'!B4471)</f>
        <v>#REF!</v>
      </c>
      <c r="B4471" s="127">
        <v>73591</v>
      </c>
      <c r="C4471" s="128" t="s">
        <v>5297</v>
      </c>
      <c r="D4471" s="127" t="s">
        <v>246</v>
      </c>
      <c r="E4471" s="127" t="s">
        <v>207</v>
      </c>
      <c r="F4471" s="129">
        <v>0.2</v>
      </c>
      <c r="G4471" s="129">
        <v>0.17</v>
      </c>
      <c r="H4471" s="127" t="s">
        <v>493</v>
      </c>
      <c r="I4471" s="130">
        <v>41974</v>
      </c>
    </row>
    <row r="4472" spans="1:9" hidden="1">
      <c r="A4472" s="111" t="e">
        <f>COUNTIF(#REF!,'CPU (2)'!B4472)</f>
        <v>#REF!</v>
      </c>
      <c r="B4472" s="131">
        <v>73590</v>
      </c>
      <c r="C4472" s="132" t="s">
        <v>5298</v>
      </c>
      <c r="D4472" s="131" t="s">
        <v>246</v>
      </c>
      <c r="E4472" s="131" t="s">
        <v>207</v>
      </c>
      <c r="F4472" s="133">
        <v>0.31</v>
      </c>
      <c r="G4472" s="133">
        <v>0.28000000000000003</v>
      </c>
      <c r="H4472" s="131" t="s">
        <v>493</v>
      </c>
      <c r="I4472" s="134">
        <v>41974</v>
      </c>
    </row>
    <row r="4473" spans="1:9" hidden="1">
      <c r="A4473" s="111" t="e">
        <f>COUNTIF(#REF!,'CPU (2)'!B4473)</f>
        <v>#REF!</v>
      </c>
      <c r="B4473" s="127">
        <v>73596</v>
      </c>
      <c r="C4473" s="128" t="s">
        <v>5299</v>
      </c>
      <c r="D4473" s="127" t="s">
        <v>246</v>
      </c>
      <c r="E4473" s="127" t="s">
        <v>207</v>
      </c>
      <c r="F4473" s="129">
        <v>0.03</v>
      </c>
      <c r="G4473" s="129">
        <v>0.02</v>
      </c>
      <c r="H4473" s="127" t="s">
        <v>493</v>
      </c>
      <c r="I4473" s="130">
        <v>41974</v>
      </c>
    </row>
    <row r="4474" spans="1:9" hidden="1">
      <c r="A4474" s="111" t="e">
        <f>COUNTIF(#REF!,'CPU (2)'!B4474)</f>
        <v>#REF!</v>
      </c>
      <c r="B4474" s="131">
        <v>73589</v>
      </c>
      <c r="C4474" s="132" t="s">
        <v>5300</v>
      </c>
      <c r="D4474" s="131" t="s">
        <v>246</v>
      </c>
      <c r="E4474" s="131" t="s">
        <v>207</v>
      </c>
      <c r="F4474" s="133">
        <v>0.5</v>
      </c>
      <c r="G4474" s="133">
        <v>0.45</v>
      </c>
      <c r="H4474" s="131" t="s">
        <v>493</v>
      </c>
      <c r="I4474" s="134">
        <v>41974</v>
      </c>
    </row>
    <row r="4475" spans="1:9" hidden="1">
      <c r="A4475" s="111" t="e">
        <f>COUNTIF(#REF!,'CPU (2)'!B4475)</f>
        <v>#REF!</v>
      </c>
      <c r="B4475" s="127">
        <v>73588</v>
      </c>
      <c r="C4475" s="128" t="s">
        <v>5301</v>
      </c>
      <c r="D4475" s="127" t="s">
        <v>246</v>
      </c>
      <c r="E4475" s="127" t="s">
        <v>207</v>
      </c>
      <c r="F4475" s="129">
        <v>0.71</v>
      </c>
      <c r="G4475" s="129">
        <v>0.65</v>
      </c>
      <c r="H4475" s="127" t="s">
        <v>493</v>
      </c>
      <c r="I4475" s="130">
        <v>41974</v>
      </c>
    </row>
    <row r="4476" spans="1:9" hidden="1">
      <c r="A4476" s="111" t="e">
        <f>COUNTIF(#REF!,'CPU (2)'!B4476)</f>
        <v>#REF!</v>
      </c>
      <c r="B4476" s="131">
        <v>73587</v>
      </c>
      <c r="C4476" s="132" t="s">
        <v>5302</v>
      </c>
      <c r="D4476" s="131" t="s">
        <v>246</v>
      </c>
      <c r="E4476" s="131" t="s">
        <v>207</v>
      </c>
      <c r="F4476" s="133">
        <v>1.06</v>
      </c>
      <c r="G4476" s="133">
        <v>0.97</v>
      </c>
      <c r="H4476" s="131" t="s">
        <v>493</v>
      </c>
      <c r="I4476" s="134">
        <v>41974</v>
      </c>
    </row>
    <row r="4477" spans="1:9" hidden="1">
      <c r="A4477" s="111" t="e">
        <f>COUNTIF(#REF!,'CPU (2)'!B4477)</f>
        <v>#REF!</v>
      </c>
      <c r="B4477" s="127">
        <v>73509</v>
      </c>
      <c r="C4477" s="128" t="s">
        <v>5303</v>
      </c>
      <c r="D4477" s="127" t="s">
        <v>246</v>
      </c>
      <c r="E4477" s="127" t="s">
        <v>207</v>
      </c>
      <c r="F4477" s="129">
        <v>1.52</v>
      </c>
      <c r="G4477" s="129">
        <v>1.39</v>
      </c>
      <c r="H4477" s="127" t="s">
        <v>493</v>
      </c>
      <c r="I4477" s="130">
        <v>41974</v>
      </c>
    </row>
    <row r="4478" spans="1:9" hidden="1">
      <c r="A4478" s="111" t="e">
        <f>COUNTIF(#REF!,'CPU (2)'!B4478)</f>
        <v>#REF!</v>
      </c>
      <c r="B4478" s="131">
        <v>73595</v>
      </c>
      <c r="C4478" s="132" t="s">
        <v>5304</v>
      </c>
      <c r="D4478" s="131" t="s">
        <v>246</v>
      </c>
      <c r="E4478" s="131" t="s">
        <v>207</v>
      </c>
      <c r="F4478" s="133">
        <v>0.11</v>
      </c>
      <c r="G4478" s="133">
        <v>0.1</v>
      </c>
      <c r="H4478" s="131" t="s">
        <v>493</v>
      </c>
      <c r="I4478" s="134">
        <v>41974</v>
      </c>
    </row>
    <row r="4479" spans="1:9" hidden="1">
      <c r="A4479" s="111" t="e">
        <f>COUNTIF(#REF!,'CPU (2)'!B4479)</f>
        <v>#REF!</v>
      </c>
      <c r="B4479" s="127">
        <v>73508</v>
      </c>
      <c r="C4479" s="128" t="s">
        <v>5305</v>
      </c>
      <c r="D4479" s="127" t="s">
        <v>246</v>
      </c>
      <c r="E4479" s="127" t="s">
        <v>207</v>
      </c>
      <c r="F4479" s="129">
        <v>2.1</v>
      </c>
      <c r="G4479" s="129">
        <v>1.92</v>
      </c>
      <c r="H4479" s="127" t="s">
        <v>493</v>
      </c>
      <c r="I4479" s="130">
        <v>41974</v>
      </c>
    </row>
    <row r="4480" spans="1:9" hidden="1">
      <c r="A4480" s="111" t="e">
        <f>COUNTIF(#REF!,'CPU (2)'!B4480)</f>
        <v>#REF!</v>
      </c>
      <c r="B4480" s="131">
        <v>73507</v>
      </c>
      <c r="C4480" s="132" t="s">
        <v>5306</v>
      </c>
      <c r="D4480" s="131" t="s">
        <v>246</v>
      </c>
      <c r="E4480" s="131" t="s">
        <v>207</v>
      </c>
      <c r="F4480" s="133">
        <v>2.75</v>
      </c>
      <c r="G4480" s="133">
        <v>2.52</v>
      </c>
      <c r="H4480" s="131" t="s">
        <v>493</v>
      </c>
      <c r="I4480" s="134">
        <v>41974</v>
      </c>
    </row>
    <row r="4481" spans="1:9" hidden="1">
      <c r="A4481" s="111" t="e">
        <f>COUNTIF(#REF!,'CPU (2)'!B4481)</f>
        <v>#REF!</v>
      </c>
      <c r="B4481" s="127">
        <v>73506</v>
      </c>
      <c r="C4481" s="128" t="s">
        <v>5307</v>
      </c>
      <c r="D4481" s="127" t="s">
        <v>246</v>
      </c>
      <c r="E4481" s="127" t="s">
        <v>207</v>
      </c>
      <c r="F4481" s="129">
        <v>3.52</v>
      </c>
      <c r="G4481" s="129">
        <v>3.22</v>
      </c>
      <c r="H4481" s="127" t="s">
        <v>493</v>
      </c>
      <c r="I4481" s="130">
        <v>41974</v>
      </c>
    </row>
    <row r="4482" spans="1:9" hidden="1">
      <c r="A4482" s="111" t="e">
        <f>COUNTIF(#REF!,'CPU (2)'!B4482)</f>
        <v>#REF!</v>
      </c>
      <c r="B4482" s="131">
        <v>73594</v>
      </c>
      <c r="C4482" s="132" t="s">
        <v>5308</v>
      </c>
      <c r="D4482" s="131" t="s">
        <v>246</v>
      </c>
      <c r="E4482" s="131" t="s">
        <v>207</v>
      </c>
      <c r="F4482" s="133">
        <v>0.17</v>
      </c>
      <c r="G4482" s="133">
        <v>0.16</v>
      </c>
      <c r="H4482" s="131" t="s">
        <v>493</v>
      </c>
      <c r="I4482" s="134">
        <v>41974</v>
      </c>
    </row>
    <row r="4483" spans="1:9" hidden="1">
      <c r="A4483" s="111" t="e">
        <f>COUNTIF(#REF!,'CPU (2)'!B4483)</f>
        <v>#REF!</v>
      </c>
      <c r="B4483" s="127">
        <v>73505</v>
      </c>
      <c r="C4483" s="128" t="s">
        <v>5309</v>
      </c>
      <c r="D4483" s="127" t="s">
        <v>246</v>
      </c>
      <c r="E4483" s="127" t="s">
        <v>207</v>
      </c>
      <c r="F4483" s="129">
        <v>4.34</v>
      </c>
      <c r="G4483" s="129">
        <v>3.97</v>
      </c>
      <c r="H4483" s="127" t="s">
        <v>493</v>
      </c>
      <c r="I4483" s="130">
        <v>41974</v>
      </c>
    </row>
    <row r="4484" spans="1:9" hidden="1">
      <c r="A4484" s="111" t="e">
        <f>COUNTIF(#REF!,'CPU (2)'!B4484)</f>
        <v>#REF!</v>
      </c>
      <c r="B4484" s="131">
        <v>73504</v>
      </c>
      <c r="C4484" s="132" t="s">
        <v>5310</v>
      </c>
      <c r="D4484" s="131" t="s">
        <v>246</v>
      </c>
      <c r="E4484" s="131" t="s">
        <v>207</v>
      </c>
      <c r="F4484" s="133">
        <v>5.23</v>
      </c>
      <c r="G4484" s="133">
        <v>4.8</v>
      </c>
      <c r="H4484" s="131" t="s">
        <v>493</v>
      </c>
      <c r="I4484" s="134">
        <v>41974</v>
      </c>
    </row>
    <row r="4485" spans="1:9" hidden="1">
      <c r="A4485" s="111" t="e">
        <f>COUNTIF(#REF!,'CPU (2)'!B4485)</f>
        <v>#REF!</v>
      </c>
      <c r="B4485" s="127" t="s">
        <v>5311</v>
      </c>
      <c r="C4485" s="128" t="s">
        <v>5312</v>
      </c>
      <c r="D4485" s="127" t="s">
        <v>246</v>
      </c>
      <c r="E4485" s="127" t="s">
        <v>519</v>
      </c>
      <c r="F4485" s="129">
        <v>48.56</v>
      </c>
      <c r="G4485" s="129">
        <v>44.09</v>
      </c>
      <c r="H4485" s="127" t="s">
        <v>493</v>
      </c>
      <c r="I4485" s="130">
        <v>41974</v>
      </c>
    </row>
    <row r="4486" spans="1:9" hidden="1">
      <c r="A4486" s="111" t="e">
        <f>COUNTIF(#REF!,'CPU (2)'!B4486)</f>
        <v>#REF!</v>
      </c>
      <c r="B4486" s="131" t="s">
        <v>5313</v>
      </c>
      <c r="C4486" s="132" t="s">
        <v>5314</v>
      </c>
      <c r="D4486" s="131" t="s">
        <v>246</v>
      </c>
      <c r="E4486" s="131" t="s">
        <v>519</v>
      </c>
      <c r="F4486" s="133">
        <v>29.14</v>
      </c>
      <c r="G4486" s="133">
        <v>26.45</v>
      </c>
      <c r="H4486" s="131" t="s">
        <v>493</v>
      </c>
      <c r="I4486" s="134">
        <v>41974</v>
      </c>
    </row>
    <row r="4487" spans="1:9" hidden="1">
      <c r="A4487" s="111" t="e">
        <f>COUNTIF(#REF!,'CPU (2)'!B4487)</f>
        <v>#REF!</v>
      </c>
      <c r="B4487" s="127" t="s">
        <v>5315</v>
      </c>
      <c r="C4487" s="128" t="s">
        <v>5316</v>
      </c>
      <c r="D4487" s="127" t="s">
        <v>246</v>
      </c>
      <c r="E4487" s="127" t="s">
        <v>519</v>
      </c>
      <c r="F4487" s="129">
        <v>32.78</v>
      </c>
      <c r="G4487" s="129">
        <v>29.76</v>
      </c>
      <c r="H4487" s="127" t="s">
        <v>493</v>
      </c>
      <c r="I4487" s="130">
        <v>41974</v>
      </c>
    </row>
    <row r="4488" spans="1:9" hidden="1">
      <c r="A4488" s="111" t="e">
        <f>COUNTIF(#REF!,'CPU (2)'!B4488)</f>
        <v>#REF!</v>
      </c>
      <c r="B4488" s="131" t="s">
        <v>5317</v>
      </c>
      <c r="C4488" s="132" t="s">
        <v>5318</v>
      </c>
      <c r="D4488" s="131" t="s">
        <v>246</v>
      </c>
      <c r="E4488" s="131" t="s">
        <v>519</v>
      </c>
      <c r="F4488" s="133">
        <v>35.21</v>
      </c>
      <c r="G4488" s="133">
        <v>31.96</v>
      </c>
      <c r="H4488" s="131" t="s">
        <v>493</v>
      </c>
      <c r="I4488" s="134">
        <v>41974</v>
      </c>
    </row>
    <row r="4489" spans="1:9" hidden="1">
      <c r="A4489" s="111" t="e">
        <f>COUNTIF(#REF!,'CPU (2)'!B4489)</f>
        <v>#REF!</v>
      </c>
      <c r="B4489" s="127" t="s">
        <v>5319</v>
      </c>
      <c r="C4489" s="128" t="s">
        <v>5320</v>
      </c>
      <c r="D4489" s="127" t="s">
        <v>246</v>
      </c>
      <c r="E4489" s="127" t="s">
        <v>519</v>
      </c>
      <c r="F4489" s="129">
        <v>37.03</v>
      </c>
      <c r="G4489" s="129">
        <v>33.619999999999997</v>
      </c>
      <c r="H4489" s="127" t="s">
        <v>493</v>
      </c>
      <c r="I4489" s="130">
        <v>41974</v>
      </c>
    </row>
    <row r="4490" spans="1:9" ht="26.4" hidden="1">
      <c r="A4490" s="111" t="e">
        <f>COUNTIF(#REF!,'CPU (2)'!B4490)</f>
        <v>#REF!</v>
      </c>
      <c r="B4490" s="131">
        <v>88061</v>
      </c>
      <c r="C4490" s="132" t="s">
        <v>5321</v>
      </c>
      <c r="D4490" s="131" t="s">
        <v>246</v>
      </c>
      <c r="E4490" s="131" t="s">
        <v>6</v>
      </c>
      <c r="F4490" s="133">
        <v>0.06</v>
      </c>
      <c r="G4490" s="133">
        <v>0.05</v>
      </c>
      <c r="H4490" s="131" t="s">
        <v>493</v>
      </c>
      <c r="I4490" s="134">
        <v>41974</v>
      </c>
    </row>
    <row r="4491" spans="1:9" ht="26.4" hidden="1">
      <c r="A4491" s="111" t="e">
        <f>COUNTIF(#REF!,'CPU (2)'!B4491)</f>
        <v>#REF!</v>
      </c>
      <c r="B4491" s="127">
        <v>88055</v>
      </c>
      <c r="C4491" s="128" t="s">
        <v>5322</v>
      </c>
      <c r="D4491" s="127" t="s">
        <v>246</v>
      </c>
      <c r="E4491" s="127" t="s">
        <v>6</v>
      </c>
      <c r="F4491" s="129">
        <v>0.02</v>
      </c>
      <c r="G4491" s="129">
        <v>0.01</v>
      </c>
      <c r="H4491" s="127" t="s">
        <v>493</v>
      </c>
      <c r="I4491" s="130">
        <v>41974</v>
      </c>
    </row>
    <row r="4492" spans="1:9" ht="26.4" hidden="1">
      <c r="A4492" s="111" t="e">
        <f>COUNTIF(#REF!,'CPU (2)'!B4492)</f>
        <v>#REF!</v>
      </c>
      <c r="B4492" s="131">
        <v>88057</v>
      </c>
      <c r="C4492" s="132" t="s">
        <v>5323</v>
      </c>
      <c r="D4492" s="131" t="s">
        <v>246</v>
      </c>
      <c r="E4492" s="131" t="s">
        <v>6</v>
      </c>
      <c r="F4492" s="133">
        <v>0.03</v>
      </c>
      <c r="G4492" s="133">
        <v>0.02</v>
      </c>
      <c r="H4492" s="131" t="s">
        <v>493</v>
      </c>
      <c r="I4492" s="134">
        <v>41974</v>
      </c>
    </row>
    <row r="4493" spans="1:9" ht="26.4" hidden="1">
      <c r="A4493" s="111" t="e">
        <f>COUNTIF(#REF!,'CPU (2)'!B4493)</f>
        <v>#REF!</v>
      </c>
      <c r="B4493" s="127">
        <v>88059</v>
      </c>
      <c r="C4493" s="128" t="s">
        <v>5324</v>
      </c>
      <c r="D4493" s="127" t="s">
        <v>246</v>
      </c>
      <c r="E4493" s="127" t="s">
        <v>6</v>
      </c>
      <c r="F4493" s="129">
        <v>0.05</v>
      </c>
      <c r="G4493" s="129">
        <v>0.04</v>
      </c>
      <c r="H4493" s="127" t="s">
        <v>493</v>
      </c>
      <c r="I4493" s="130">
        <v>41974</v>
      </c>
    </row>
    <row r="4494" spans="1:9" ht="26.4" hidden="1">
      <c r="A4494" s="111" t="e">
        <f>COUNTIF(#REF!,'CPU (2)'!B4494)</f>
        <v>#REF!</v>
      </c>
      <c r="B4494" s="131">
        <v>88053</v>
      </c>
      <c r="C4494" s="132" t="s">
        <v>5325</v>
      </c>
      <c r="D4494" s="131" t="s">
        <v>246</v>
      </c>
      <c r="E4494" s="131" t="s">
        <v>6</v>
      </c>
      <c r="F4494" s="133">
        <v>0.12</v>
      </c>
      <c r="G4494" s="133">
        <v>0.11</v>
      </c>
      <c r="H4494" s="131" t="s">
        <v>493</v>
      </c>
      <c r="I4494" s="134">
        <v>41974</v>
      </c>
    </row>
    <row r="4495" spans="1:9" ht="26.4" hidden="1">
      <c r="A4495" s="111" t="e">
        <f>COUNTIF(#REF!,'CPU (2)'!B4495)</f>
        <v>#REF!</v>
      </c>
      <c r="B4495" s="127">
        <v>88047</v>
      </c>
      <c r="C4495" s="128" t="s">
        <v>5326</v>
      </c>
      <c r="D4495" s="127" t="s">
        <v>246</v>
      </c>
      <c r="E4495" s="127" t="s">
        <v>6</v>
      </c>
      <c r="F4495" s="129">
        <v>7.0000000000000007E-2</v>
      </c>
      <c r="G4495" s="129">
        <v>0.06</v>
      </c>
      <c r="H4495" s="127" t="s">
        <v>493</v>
      </c>
      <c r="I4495" s="130">
        <v>41974</v>
      </c>
    </row>
    <row r="4496" spans="1:9" ht="26.4" hidden="1">
      <c r="A4496" s="111" t="e">
        <f>COUNTIF(#REF!,'CPU (2)'!B4496)</f>
        <v>#REF!</v>
      </c>
      <c r="B4496" s="131">
        <v>88049</v>
      </c>
      <c r="C4496" s="132" t="s">
        <v>5327</v>
      </c>
      <c r="D4496" s="131" t="s">
        <v>246</v>
      </c>
      <c r="E4496" s="131" t="s">
        <v>6</v>
      </c>
      <c r="F4496" s="133">
        <v>0.09</v>
      </c>
      <c r="G4496" s="133">
        <v>7.0000000000000007E-2</v>
      </c>
      <c r="H4496" s="131" t="s">
        <v>493</v>
      </c>
      <c r="I4496" s="134">
        <v>41974</v>
      </c>
    </row>
    <row r="4497" spans="1:9" ht="26.4" hidden="1">
      <c r="A4497" s="111" t="e">
        <f>COUNTIF(#REF!,'CPU (2)'!B4497)</f>
        <v>#REF!</v>
      </c>
      <c r="B4497" s="127">
        <v>88051</v>
      </c>
      <c r="C4497" s="128" t="s">
        <v>5328</v>
      </c>
      <c r="D4497" s="127" t="s">
        <v>246</v>
      </c>
      <c r="E4497" s="127" t="s">
        <v>6</v>
      </c>
      <c r="F4497" s="129">
        <v>0.1</v>
      </c>
      <c r="G4497" s="129">
        <v>0.09</v>
      </c>
      <c r="H4497" s="127" t="s">
        <v>493</v>
      </c>
      <c r="I4497" s="130">
        <v>41974</v>
      </c>
    </row>
    <row r="4498" spans="1:9" ht="26.4" hidden="1">
      <c r="A4498" s="111" t="e">
        <f>COUNTIF(#REF!,'CPU (2)'!B4498)</f>
        <v>#REF!</v>
      </c>
      <c r="B4498" s="131">
        <v>88045</v>
      </c>
      <c r="C4498" s="132" t="s">
        <v>5329</v>
      </c>
      <c r="D4498" s="131" t="s">
        <v>246</v>
      </c>
      <c r="E4498" s="131" t="s">
        <v>6</v>
      </c>
      <c r="F4498" s="133">
        <v>0.22</v>
      </c>
      <c r="G4498" s="133">
        <v>0.19</v>
      </c>
      <c r="H4498" s="131" t="s">
        <v>493</v>
      </c>
      <c r="I4498" s="134">
        <v>41974</v>
      </c>
    </row>
    <row r="4499" spans="1:9" ht="26.4" hidden="1">
      <c r="A4499" s="111" t="e">
        <f>COUNTIF(#REF!,'CPU (2)'!B4499)</f>
        <v>#REF!</v>
      </c>
      <c r="B4499" s="127">
        <v>88060</v>
      </c>
      <c r="C4499" s="128" t="s">
        <v>5330</v>
      </c>
      <c r="D4499" s="127" t="s">
        <v>246</v>
      </c>
      <c r="E4499" s="127" t="s">
        <v>6</v>
      </c>
      <c r="F4499" s="129">
        <v>0.25</v>
      </c>
      <c r="G4499" s="129">
        <v>0.23</v>
      </c>
      <c r="H4499" s="127" t="s">
        <v>493</v>
      </c>
      <c r="I4499" s="130">
        <v>41974</v>
      </c>
    </row>
    <row r="4500" spans="1:9" ht="26.4" hidden="1">
      <c r="A4500" s="111" t="e">
        <f>COUNTIF(#REF!,'CPU (2)'!B4500)</f>
        <v>#REF!</v>
      </c>
      <c r="B4500" s="131">
        <v>88054</v>
      </c>
      <c r="C4500" s="132" t="s">
        <v>5331</v>
      </c>
      <c r="D4500" s="131" t="s">
        <v>246</v>
      </c>
      <c r="E4500" s="131" t="s">
        <v>6</v>
      </c>
      <c r="F4500" s="133">
        <v>0.08</v>
      </c>
      <c r="G4500" s="133">
        <v>7.0000000000000007E-2</v>
      </c>
      <c r="H4500" s="131" t="s">
        <v>493</v>
      </c>
      <c r="I4500" s="134">
        <v>41974</v>
      </c>
    </row>
    <row r="4501" spans="1:9" ht="26.4" hidden="1">
      <c r="A4501" s="111" t="e">
        <f>COUNTIF(#REF!,'CPU (2)'!B4501)</f>
        <v>#REF!</v>
      </c>
      <c r="B4501" s="127">
        <v>88056</v>
      </c>
      <c r="C4501" s="128" t="s">
        <v>5332</v>
      </c>
      <c r="D4501" s="127" t="s">
        <v>246</v>
      </c>
      <c r="E4501" s="127" t="s">
        <v>6</v>
      </c>
      <c r="F4501" s="129">
        <v>0.13</v>
      </c>
      <c r="G4501" s="129">
        <v>0.11</v>
      </c>
      <c r="H4501" s="127" t="s">
        <v>493</v>
      </c>
      <c r="I4501" s="130">
        <v>41974</v>
      </c>
    </row>
    <row r="4502" spans="1:9" ht="26.4" hidden="1">
      <c r="A4502" s="111" t="e">
        <f>COUNTIF(#REF!,'CPU (2)'!B4502)</f>
        <v>#REF!</v>
      </c>
      <c r="B4502" s="131">
        <v>88058</v>
      </c>
      <c r="C4502" s="132" t="s">
        <v>5333</v>
      </c>
      <c r="D4502" s="131" t="s">
        <v>246</v>
      </c>
      <c r="E4502" s="131" t="s">
        <v>6</v>
      </c>
      <c r="F4502" s="133">
        <v>0.19</v>
      </c>
      <c r="G4502" s="133">
        <v>0.17</v>
      </c>
      <c r="H4502" s="131" t="s">
        <v>493</v>
      </c>
      <c r="I4502" s="134">
        <v>41974</v>
      </c>
    </row>
    <row r="4503" spans="1:9" ht="26.4" hidden="1">
      <c r="A4503" s="111" t="e">
        <f>COUNTIF(#REF!,'CPU (2)'!B4503)</f>
        <v>#REF!</v>
      </c>
      <c r="B4503" s="127">
        <v>88052</v>
      </c>
      <c r="C4503" s="128" t="s">
        <v>5334</v>
      </c>
      <c r="D4503" s="127" t="s">
        <v>246</v>
      </c>
      <c r="E4503" s="127" t="s">
        <v>6</v>
      </c>
      <c r="F4503" s="129">
        <v>0.4</v>
      </c>
      <c r="G4503" s="129">
        <v>0.36</v>
      </c>
      <c r="H4503" s="127" t="s">
        <v>493</v>
      </c>
      <c r="I4503" s="130">
        <v>41974</v>
      </c>
    </row>
    <row r="4504" spans="1:9" ht="26.4" hidden="1">
      <c r="A4504" s="111" t="e">
        <f>COUNTIF(#REF!,'CPU (2)'!B4504)</f>
        <v>#REF!</v>
      </c>
      <c r="B4504" s="131">
        <v>88046</v>
      </c>
      <c r="C4504" s="132" t="s">
        <v>5335</v>
      </c>
      <c r="D4504" s="131" t="s">
        <v>246</v>
      </c>
      <c r="E4504" s="131" t="s">
        <v>6</v>
      </c>
      <c r="F4504" s="133">
        <v>0.19</v>
      </c>
      <c r="G4504" s="133">
        <v>0.17</v>
      </c>
      <c r="H4504" s="131" t="s">
        <v>493</v>
      </c>
      <c r="I4504" s="134">
        <v>41974</v>
      </c>
    </row>
    <row r="4505" spans="1:9" ht="26.4" hidden="1">
      <c r="A4505" s="111" t="e">
        <f>COUNTIF(#REF!,'CPU (2)'!B4505)</f>
        <v>#REF!</v>
      </c>
      <c r="B4505" s="127">
        <v>88048</v>
      </c>
      <c r="C4505" s="128" t="s">
        <v>5336</v>
      </c>
      <c r="D4505" s="127" t="s">
        <v>246</v>
      </c>
      <c r="E4505" s="127" t="s">
        <v>6</v>
      </c>
      <c r="F4505" s="129">
        <v>0.25</v>
      </c>
      <c r="G4505" s="129">
        <v>0.22</v>
      </c>
      <c r="H4505" s="127" t="s">
        <v>493</v>
      </c>
      <c r="I4505" s="130">
        <v>41974</v>
      </c>
    </row>
    <row r="4506" spans="1:9" ht="26.4" hidden="1">
      <c r="A4506" s="111" t="e">
        <f>COUNTIF(#REF!,'CPU (2)'!B4506)</f>
        <v>#REF!</v>
      </c>
      <c r="B4506" s="131">
        <v>88050</v>
      </c>
      <c r="C4506" s="132" t="s">
        <v>5337</v>
      </c>
      <c r="D4506" s="131" t="s">
        <v>246</v>
      </c>
      <c r="E4506" s="131" t="s">
        <v>6</v>
      </c>
      <c r="F4506" s="133">
        <v>0.33</v>
      </c>
      <c r="G4506" s="133">
        <v>0.28999999999999998</v>
      </c>
      <c r="H4506" s="131" t="s">
        <v>493</v>
      </c>
      <c r="I4506" s="134">
        <v>41974</v>
      </c>
    </row>
    <row r="4507" spans="1:9" ht="26.4" hidden="1">
      <c r="A4507" s="111" t="e">
        <f>COUNTIF(#REF!,'CPU (2)'!B4507)</f>
        <v>#REF!</v>
      </c>
      <c r="B4507" s="127">
        <v>88044</v>
      </c>
      <c r="C4507" s="128" t="s">
        <v>5338</v>
      </c>
      <c r="D4507" s="127" t="s">
        <v>246</v>
      </c>
      <c r="E4507" s="127" t="s">
        <v>6</v>
      </c>
      <c r="F4507" s="129">
        <v>0.44</v>
      </c>
      <c r="G4507" s="129">
        <v>0.39</v>
      </c>
      <c r="H4507" s="127" t="s">
        <v>493</v>
      </c>
      <c r="I4507" s="130">
        <v>41974</v>
      </c>
    </row>
    <row r="4508" spans="1:9" ht="26.4" hidden="1">
      <c r="A4508" s="111" t="e">
        <f>COUNTIF(#REF!,'CPU (2)'!B4508)</f>
        <v>#REF!</v>
      </c>
      <c r="B4508" s="131">
        <v>89191</v>
      </c>
      <c r="C4508" s="132" t="s">
        <v>5339</v>
      </c>
      <c r="D4508" s="131" t="s">
        <v>246</v>
      </c>
      <c r="E4508" s="131" t="s">
        <v>5340</v>
      </c>
      <c r="F4508" s="133">
        <v>0.63</v>
      </c>
      <c r="G4508" s="133">
        <v>0.56999999999999995</v>
      </c>
      <c r="H4508" s="131" t="s">
        <v>493</v>
      </c>
      <c r="I4508" s="134">
        <v>41974</v>
      </c>
    </row>
    <row r="4509" spans="1:9" ht="26.4" hidden="1">
      <c r="A4509" s="111" t="e">
        <f>COUNTIF(#REF!,'CPU (2)'!B4509)</f>
        <v>#REF!</v>
      </c>
      <c r="B4509" s="127">
        <v>89188</v>
      </c>
      <c r="C4509" s="128" t="s">
        <v>5341</v>
      </c>
      <c r="D4509" s="127" t="s">
        <v>246</v>
      </c>
      <c r="E4509" s="127" t="s">
        <v>5340</v>
      </c>
      <c r="F4509" s="129">
        <v>0.31</v>
      </c>
      <c r="G4509" s="129">
        <v>0.27</v>
      </c>
      <c r="H4509" s="127" t="s">
        <v>493</v>
      </c>
      <c r="I4509" s="130">
        <v>41974</v>
      </c>
    </row>
    <row r="4510" spans="1:9" ht="26.4" hidden="1">
      <c r="A4510" s="111" t="e">
        <f>COUNTIF(#REF!,'CPU (2)'!B4510)</f>
        <v>#REF!</v>
      </c>
      <c r="B4510" s="131">
        <v>89189</v>
      </c>
      <c r="C4510" s="132" t="s">
        <v>5342</v>
      </c>
      <c r="D4510" s="131" t="s">
        <v>246</v>
      </c>
      <c r="E4510" s="131" t="s">
        <v>5340</v>
      </c>
      <c r="F4510" s="133">
        <v>0.39</v>
      </c>
      <c r="G4510" s="133">
        <v>0.35</v>
      </c>
      <c r="H4510" s="131" t="s">
        <v>493</v>
      </c>
      <c r="I4510" s="134">
        <v>41974</v>
      </c>
    </row>
    <row r="4511" spans="1:9" ht="26.4" hidden="1">
      <c r="A4511" s="111" t="e">
        <f>COUNTIF(#REF!,'CPU (2)'!B4511)</f>
        <v>#REF!</v>
      </c>
      <c r="B4511" s="127">
        <v>89190</v>
      </c>
      <c r="C4511" s="128" t="s">
        <v>5343</v>
      </c>
      <c r="D4511" s="127" t="s">
        <v>246</v>
      </c>
      <c r="E4511" s="127" t="s">
        <v>5340</v>
      </c>
      <c r="F4511" s="129">
        <v>0.52</v>
      </c>
      <c r="G4511" s="129">
        <v>0.47</v>
      </c>
      <c r="H4511" s="127" t="s">
        <v>493</v>
      </c>
      <c r="I4511" s="130">
        <v>41974</v>
      </c>
    </row>
    <row r="4512" spans="1:9" hidden="1">
      <c r="A4512" s="111" t="e">
        <f>COUNTIF(#REF!,'CPU (2)'!B4512)</f>
        <v>#REF!</v>
      </c>
      <c r="B4512" s="131">
        <v>88087</v>
      </c>
      <c r="C4512" s="132" t="s">
        <v>5344</v>
      </c>
      <c r="D4512" s="131" t="s">
        <v>246</v>
      </c>
      <c r="E4512" s="131" t="s">
        <v>274</v>
      </c>
      <c r="F4512" s="133">
        <v>0.05</v>
      </c>
      <c r="G4512" s="133">
        <v>0.04</v>
      </c>
      <c r="H4512" s="131" t="s">
        <v>493</v>
      </c>
      <c r="I4512" s="134">
        <v>41974</v>
      </c>
    </row>
    <row r="4513" spans="1:9" hidden="1">
      <c r="A4513" s="111" t="e">
        <f>COUNTIF(#REF!,'CPU (2)'!B4513)</f>
        <v>#REF!</v>
      </c>
      <c r="B4513" s="127">
        <v>88039</v>
      </c>
      <c r="C4513" s="128" t="s">
        <v>5345</v>
      </c>
      <c r="D4513" s="127" t="s">
        <v>246</v>
      </c>
      <c r="E4513" s="127" t="s">
        <v>519</v>
      </c>
      <c r="F4513" s="129">
        <v>50.61</v>
      </c>
      <c r="G4513" s="129">
        <v>45.95</v>
      </c>
      <c r="H4513" s="127" t="s">
        <v>493</v>
      </c>
      <c r="I4513" s="130">
        <v>41974</v>
      </c>
    </row>
    <row r="4514" spans="1:9" hidden="1">
      <c r="A4514" s="111" t="e">
        <f>COUNTIF(#REF!,'CPU (2)'!B4514)</f>
        <v>#REF!</v>
      </c>
      <c r="B4514" s="131">
        <v>88036</v>
      </c>
      <c r="C4514" s="132" t="s">
        <v>5346</v>
      </c>
      <c r="D4514" s="131" t="s">
        <v>246</v>
      </c>
      <c r="E4514" s="131" t="s">
        <v>519</v>
      </c>
      <c r="F4514" s="133">
        <v>21.06</v>
      </c>
      <c r="G4514" s="133">
        <v>19.12</v>
      </c>
      <c r="H4514" s="131" t="s">
        <v>493</v>
      </c>
      <c r="I4514" s="134">
        <v>41974</v>
      </c>
    </row>
    <row r="4515" spans="1:9" hidden="1">
      <c r="A4515" s="111" t="e">
        <f>COUNTIF(#REF!,'CPU (2)'!B4515)</f>
        <v>#REF!</v>
      </c>
      <c r="B4515" s="127">
        <v>88037</v>
      </c>
      <c r="C4515" s="128" t="s">
        <v>5347</v>
      </c>
      <c r="D4515" s="127" t="s">
        <v>246</v>
      </c>
      <c r="E4515" s="127" t="s">
        <v>519</v>
      </c>
      <c r="F4515" s="129">
        <v>29.5</v>
      </c>
      <c r="G4515" s="129">
        <v>26.78</v>
      </c>
      <c r="H4515" s="127" t="s">
        <v>493</v>
      </c>
      <c r="I4515" s="130">
        <v>41974</v>
      </c>
    </row>
    <row r="4516" spans="1:9" hidden="1">
      <c r="A4516" s="111" t="e">
        <f>COUNTIF(#REF!,'CPU (2)'!B4516)</f>
        <v>#REF!</v>
      </c>
      <c r="B4516" s="131">
        <v>88038</v>
      </c>
      <c r="C4516" s="132" t="s">
        <v>5348</v>
      </c>
      <c r="D4516" s="131" t="s">
        <v>246</v>
      </c>
      <c r="E4516" s="131" t="s">
        <v>519</v>
      </c>
      <c r="F4516" s="133">
        <v>40.06</v>
      </c>
      <c r="G4516" s="133">
        <v>36.369999999999997</v>
      </c>
      <c r="H4516" s="131" t="s">
        <v>493</v>
      </c>
      <c r="I4516" s="134">
        <v>41974</v>
      </c>
    </row>
    <row r="4517" spans="1:9" ht="26.4" hidden="1">
      <c r="A4517" s="111" t="e">
        <f>COUNTIF(#REF!,'CPU (2)'!B4517)</f>
        <v>#REF!</v>
      </c>
      <c r="B4517" s="127">
        <v>88082</v>
      </c>
      <c r="C4517" s="128" t="s">
        <v>5349</v>
      </c>
      <c r="D4517" s="127" t="s">
        <v>246</v>
      </c>
      <c r="E4517" s="127" t="s">
        <v>492</v>
      </c>
      <c r="F4517" s="129">
        <v>0.36</v>
      </c>
      <c r="G4517" s="129">
        <v>0.33</v>
      </c>
      <c r="H4517" s="127" t="s">
        <v>493</v>
      </c>
      <c r="I4517" s="130">
        <v>41974</v>
      </c>
    </row>
    <row r="4518" spans="1:9" ht="26.4" hidden="1">
      <c r="A4518" s="111" t="e">
        <f>COUNTIF(#REF!,'CPU (2)'!B4518)</f>
        <v>#REF!</v>
      </c>
      <c r="B4518" s="131">
        <v>88079</v>
      </c>
      <c r="C4518" s="132" t="s">
        <v>5350</v>
      </c>
      <c r="D4518" s="131" t="s">
        <v>246</v>
      </c>
      <c r="E4518" s="131" t="s">
        <v>492</v>
      </c>
      <c r="F4518" s="133">
        <v>0.11</v>
      </c>
      <c r="G4518" s="133">
        <v>0.1</v>
      </c>
      <c r="H4518" s="131" t="s">
        <v>493</v>
      </c>
      <c r="I4518" s="134">
        <v>41974</v>
      </c>
    </row>
    <row r="4519" spans="1:9" ht="26.4" hidden="1">
      <c r="A4519" s="111" t="e">
        <f>COUNTIF(#REF!,'CPU (2)'!B4519)</f>
        <v>#REF!</v>
      </c>
      <c r="B4519" s="127">
        <v>88080</v>
      </c>
      <c r="C4519" s="128" t="s">
        <v>5351</v>
      </c>
      <c r="D4519" s="127" t="s">
        <v>246</v>
      </c>
      <c r="E4519" s="127" t="s">
        <v>492</v>
      </c>
      <c r="F4519" s="129">
        <v>0.18</v>
      </c>
      <c r="G4519" s="129">
        <v>0.16</v>
      </c>
      <c r="H4519" s="127" t="s">
        <v>493</v>
      </c>
      <c r="I4519" s="130">
        <v>41974</v>
      </c>
    </row>
    <row r="4520" spans="1:9" ht="26.4" hidden="1">
      <c r="A4520" s="111" t="e">
        <f>COUNTIF(#REF!,'CPU (2)'!B4520)</f>
        <v>#REF!</v>
      </c>
      <c r="B4520" s="131">
        <v>88081</v>
      </c>
      <c r="C4520" s="132" t="s">
        <v>5352</v>
      </c>
      <c r="D4520" s="131" t="s">
        <v>246</v>
      </c>
      <c r="E4520" s="131" t="s">
        <v>492</v>
      </c>
      <c r="F4520" s="133">
        <v>0.27</v>
      </c>
      <c r="G4520" s="133">
        <v>0.24</v>
      </c>
      <c r="H4520" s="131" t="s">
        <v>493</v>
      </c>
      <c r="I4520" s="134">
        <v>41974</v>
      </c>
    </row>
    <row r="4521" spans="1:9" ht="26.4" hidden="1">
      <c r="A4521" s="111" t="e">
        <f>COUNTIF(#REF!,'CPU (2)'!B4521)</f>
        <v>#REF!</v>
      </c>
      <c r="B4521" s="127">
        <v>88078</v>
      </c>
      <c r="C4521" s="128" t="s">
        <v>5353</v>
      </c>
      <c r="D4521" s="127" t="s">
        <v>246</v>
      </c>
      <c r="E4521" s="127" t="s">
        <v>492</v>
      </c>
      <c r="F4521" s="129">
        <v>0.65</v>
      </c>
      <c r="G4521" s="129">
        <v>0.57999999999999996</v>
      </c>
      <c r="H4521" s="127" t="s">
        <v>493</v>
      </c>
      <c r="I4521" s="130">
        <v>41974</v>
      </c>
    </row>
    <row r="4522" spans="1:9" ht="26.4" hidden="1">
      <c r="A4522" s="111" t="e">
        <f>COUNTIF(#REF!,'CPU (2)'!B4522)</f>
        <v>#REF!</v>
      </c>
      <c r="B4522" s="131">
        <v>88075</v>
      </c>
      <c r="C4522" s="132" t="s">
        <v>5354</v>
      </c>
      <c r="D4522" s="131" t="s">
        <v>246</v>
      </c>
      <c r="E4522" s="131" t="s">
        <v>492</v>
      </c>
      <c r="F4522" s="133">
        <v>0.43</v>
      </c>
      <c r="G4522" s="133">
        <v>0.38</v>
      </c>
      <c r="H4522" s="131" t="s">
        <v>493</v>
      </c>
      <c r="I4522" s="134">
        <v>41974</v>
      </c>
    </row>
    <row r="4523" spans="1:9" ht="26.4" hidden="1">
      <c r="A4523" s="111" t="e">
        <f>COUNTIF(#REF!,'CPU (2)'!B4523)</f>
        <v>#REF!</v>
      </c>
      <c r="B4523" s="127">
        <v>88076</v>
      </c>
      <c r="C4523" s="128" t="s">
        <v>5355</v>
      </c>
      <c r="D4523" s="127" t="s">
        <v>246</v>
      </c>
      <c r="E4523" s="127" t="s">
        <v>492</v>
      </c>
      <c r="F4523" s="129">
        <v>0.49</v>
      </c>
      <c r="G4523" s="129">
        <v>0.44</v>
      </c>
      <c r="H4523" s="127" t="s">
        <v>493</v>
      </c>
      <c r="I4523" s="130">
        <v>41974</v>
      </c>
    </row>
    <row r="4524" spans="1:9" ht="26.4" hidden="1">
      <c r="A4524" s="111" t="e">
        <f>COUNTIF(#REF!,'CPU (2)'!B4524)</f>
        <v>#REF!</v>
      </c>
      <c r="B4524" s="131">
        <v>88077</v>
      </c>
      <c r="C4524" s="132" t="s">
        <v>5356</v>
      </c>
      <c r="D4524" s="131" t="s">
        <v>246</v>
      </c>
      <c r="E4524" s="131" t="s">
        <v>492</v>
      </c>
      <c r="F4524" s="133">
        <v>0.56999999999999995</v>
      </c>
      <c r="G4524" s="133">
        <v>0.51</v>
      </c>
      <c r="H4524" s="131" t="s">
        <v>493</v>
      </c>
      <c r="I4524" s="134">
        <v>41974</v>
      </c>
    </row>
    <row r="4525" spans="1:9" hidden="1">
      <c r="A4525" s="111" t="e">
        <f>COUNTIF(#REF!,'CPU (2)'!B4525)</f>
        <v>#REF!</v>
      </c>
      <c r="B4525" s="127">
        <v>88074</v>
      </c>
      <c r="C4525" s="128" t="s">
        <v>5357</v>
      </c>
      <c r="D4525" s="127" t="s">
        <v>246</v>
      </c>
      <c r="E4525" s="127" t="s">
        <v>492</v>
      </c>
      <c r="F4525" s="129">
        <v>0.63</v>
      </c>
      <c r="G4525" s="129">
        <v>0.56000000000000005</v>
      </c>
      <c r="H4525" s="127" t="s">
        <v>493</v>
      </c>
      <c r="I4525" s="130">
        <v>41974</v>
      </c>
    </row>
    <row r="4526" spans="1:9" ht="26.4" hidden="1">
      <c r="A4526" s="111" t="e">
        <f>COUNTIF(#REF!,'CPU (2)'!B4526)</f>
        <v>#REF!</v>
      </c>
      <c r="B4526" s="131">
        <v>89187</v>
      </c>
      <c r="C4526" s="132" t="s">
        <v>5358</v>
      </c>
      <c r="D4526" s="131" t="s">
        <v>246</v>
      </c>
      <c r="E4526" s="131" t="s">
        <v>261</v>
      </c>
      <c r="F4526" s="133">
        <v>20.64</v>
      </c>
      <c r="G4526" s="133">
        <v>18.73</v>
      </c>
      <c r="H4526" s="131" t="s">
        <v>493</v>
      </c>
      <c r="I4526" s="134">
        <v>41974</v>
      </c>
    </row>
    <row r="4527" spans="1:9" ht="26.4" hidden="1">
      <c r="A4527" s="111" t="e">
        <f>COUNTIF(#REF!,'CPU (2)'!B4527)</f>
        <v>#REF!</v>
      </c>
      <c r="B4527" s="127">
        <v>89178</v>
      </c>
      <c r="C4527" s="128" t="s">
        <v>5359</v>
      </c>
      <c r="D4527" s="127" t="s">
        <v>246</v>
      </c>
      <c r="E4527" s="127" t="s">
        <v>261</v>
      </c>
      <c r="F4527" s="129">
        <v>9.7100000000000009</v>
      </c>
      <c r="G4527" s="129">
        <v>8.81</v>
      </c>
      <c r="H4527" s="127" t="s">
        <v>493</v>
      </c>
      <c r="I4527" s="130">
        <v>41974</v>
      </c>
    </row>
    <row r="4528" spans="1:9" ht="26.4" hidden="1">
      <c r="A4528" s="111" t="e">
        <f>COUNTIF(#REF!,'CPU (2)'!B4528)</f>
        <v>#REF!</v>
      </c>
      <c r="B4528" s="131">
        <v>89181</v>
      </c>
      <c r="C4528" s="132" t="s">
        <v>5360</v>
      </c>
      <c r="D4528" s="131" t="s">
        <v>246</v>
      </c>
      <c r="E4528" s="131" t="s">
        <v>261</v>
      </c>
      <c r="F4528" s="133">
        <v>13.35</v>
      </c>
      <c r="G4528" s="133">
        <v>12.12</v>
      </c>
      <c r="H4528" s="131" t="s">
        <v>493</v>
      </c>
      <c r="I4528" s="134">
        <v>41974</v>
      </c>
    </row>
    <row r="4529" spans="1:9" ht="26.4" hidden="1">
      <c r="A4529" s="111" t="e">
        <f>COUNTIF(#REF!,'CPU (2)'!B4529)</f>
        <v>#REF!</v>
      </c>
      <c r="B4529" s="127">
        <v>89184</v>
      </c>
      <c r="C4529" s="128" t="s">
        <v>5361</v>
      </c>
      <c r="D4529" s="127" t="s">
        <v>246</v>
      </c>
      <c r="E4529" s="127" t="s">
        <v>261</v>
      </c>
      <c r="F4529" s="129">
        <v>17</v>
      </c>
      <c r="G4529" s="129">
        <v>15.43</v>
      </c>
      <c r="H4529" s="127" t="s">
        <v>493</v>
      </c>
      <c r="I4529" s="130">
        <v>41974</v>
      </c>
    </row>
    <row r="4530" spans="1:9" hidden="1">
      <c r="A4530" s="111" t="e">
        <f>COUNTIF(#REF!,'CPU (2)'!B4530)</f>
        <v>#REF!</v>
      </c>
      <c r="B4530" s="131">
        <v>89194</v>
      </c>
      <c r="C4530" s="132" t="s">
        <v>5362</v>
      </c>
      <c r="D4530" s="131" t="s">
        <v>246</v>
      </c>
      <c r="E4530" s="131" t="s">
        <v>261</v>
      </c>
      <c r="F4530" s="133">
        <v>44.92</v>
      </c>
      <c r="G4530" s="133">
        <v>40.78</v>
      </c>
      <c r="H4530" s="131" t="s">
        <v>493</v>
      </c>
      <c r="I4530" s="134">
        <v>41974</v>
      </c>
    </row>
    <row r="4531" spans="1:9" ht="26.4" hidden="1">
      <c r="A4531" s="111" t="e">
        <f>COUNTIF(#REF!,'CPU (2)'!B4531)</f>
        <v>#REF!</v>
      </c>
      <c r="B4531" s="127">
        <v>89186</v>
      </c>
      <c r="C4531" s="128" t="s">
        <v>5363</v>
      </c>
      <c r="D4531" s="127" t="s">
        <v>246</v>
      </c>
      <c r="E4531" s="127" t="s">
        <v>261</v>
      </c>
      <c r="F4531" s="129">
        <v>18.21</v>
      </c>
      <c r="G4531" s="129">
        <v>16.53</v>
      </c>
      <c r="H4531" s="127" t="s">
        <v>493</v>
      </c>
      <c r="I4531" s="130">
        <v>41974</v>
      </c>
    </row>
    <row r="4532" spans="1:9" ht="26.4" hidden="1">
      <c r="A4532" s="111" t="e">
        <f>COUNTIF(#REF!,'CPU (2)'!B4532)</f>
        <v>#REF!</v>
      </c>
      <c r="B4532" s="131">
        <v>89177</v>
      </c>
      <c r="C4532" s="132" t="s">
        <v>5364</v>
      </c>
      <c r="D4532" s="131" t="s">
        <v>246</v>
      </c>
      <c r="E4532" s="131" t="s">
        <v>261</v>
      </c>
      <c r="F4532" s="133">
        <v>8.5</v>
      </c>
      <c r="G4532" s="133">
        <v>7.71</v>
      </c>
      <c r="H4532" s="131" t="s">
        <v>493</v>
      </c>
      <c r="I4532" s="134">
        <v>41974</v>
      </c>
    </row>
    <row r="4533" spans="1:9" ht="26.4" hidden="1">
      <c r="A4533" s="111" t="e">
        <f>COUNTIF(#REF!,'CPU (2)'!B4533)</f>
        <v>#REF!</v>
      </c>
      <c r="B4533" s="127">
        <v>89180</v>
      </c>
      <c r="C4533" s="128" t="s">
        <v>5365</v>
      </c>
      <c r="D4533" s="127" t="s">
        <v>246</v>
      </c>
      <c r="E4533" s="127" t="s">
        <v>261</v>
      </c>
      <c r="F4533" s="129">
        <v>10.93</v>
      </c>
      <c r="G4533" s="129">
        <v>9.92</v>
      </c>
      <c r="H4533" s="127" t="s">
        <v>493</v>
      </c>
      <c r="I4533" s="130">
        <v>41974</v>
      </c>
    </row>
    <row r="4534" spans="1:9" ht="26.4" hidden="1">
      <c r="A4534" s="111" t="e">
        <f>COUNTIF(#REF!,'CPU (2)'!B4534)</f>
        <v>#REF!</v>
      </c>
      <c r="B4534" s="131">
        <v>89183</v>
      </c>
      <c r="C4534" s="132" t="s">
        <v>5366</v>
      </c>
      <c r="D4534" s="131" t="s">
        <v>246</v>
      </c>
      <c r="E4534" s="131" t="s">
        <v>261</v>
      </c>
      <c r="F4534" s="133">
        <v>14.57</v>
      </c>
      <c r="G4534" s="133">
        <v>13.22</v>
      </c>
      <c r="H4534" s="131" t="s">
        <v>493</v>
      </c>
      <c r="I4534" s="134">
        <v>41974</v>
      </c>
    </row>
    <row r="4535" spans="1:9" hidden="1">
      <c r="A4535" s="111" t="e">
        <f>COUNTIF(#REF!,'CPU (2)'!B4535)</f>
        <v>#REF!</v>
      </c>
      <c r="B4535" s="127">
        <v>89193</v>
      </c>
      <c r="C4535" s="128" t="s">
        <v>5367</v>
      </c>
      <c r="D4535" s="127" t="s">
        <v>246</v>
      </c>
      <c r="E4535" s="127" t="s">
        <v>261</v>
      </c>
      <c r="F4535" s="129">
        <v>30.35</v>
      </c>
      <c r="G4535" s="129">
        <v>27.55</v>
      </c>
      <c r="H4535" s="127" t="s">
        <v>493</v>
      </c>
      <c r="I4535" s="130">
        <v>41974</v>
      </c>
    </row>
    <row r="4536" spans="1:9" ht="26.4" hidden="1">
      <c r="A4536" s="111" t="e">
        <f>COUNTIF(#REF!,'CPU (2)'!B4536)</f>
        <v>#REF!</v>
      </c>
      <c r="B4536" s="131">
        <v>89185</v>
      </c>
      <c r="C4536" s="132" t="s">
        <v>5368</v>
      </c>
      <c r="D4536" s="131" t="s">
        <v>246</v>
      </c>
      <c r="E4536" s="131" t="s">
        <v>261</v>
      </c>
      <c r="F4536" s="133">
        <v>17</v>
      </c>
      <c r="G4536" s="133">
        <v>15.43</v>
      </c>
      <c r="H4536" s="131" t="s">
        <v>493</v>
      </c>
      <c r="I4536" s="134">
        <v>41974</v>
      </c>
    </row>
    <row r="4537" spans="1:9" ht="26.4" hidden="1">
      <c r="A4537" s="111" t="e">
        <f>COUNTIF(#REF!,'CPU (2)'!B4537)</f>
        <v>#REF!</v>
      </c>
      <c r="B4537" s="127">
        <v>89176</v>
      </c>
      <c r="C4537" s="128" t="s">
        <v>5369</v>
      </c>
      <c r="D4537" s="127" t="s">
        <v>246</v>
      </c>
      <c r="E4537" s="127" t="s">
        <v>261</v>
      </c>
      <c r="F4537" s="129">
        <v>6.07</v>
      </c>
      <c r="G4537" s="129">
        <v>5.51</v>
      </c>
      <c r="H4537" s="127" t="s">
        <v>493</v>
      </c>
      <c r="I4537" s="130">
        <v>41974</v>
      </c>
    </row>
    <row r="4538" spans="1:9" ht="26.4" hidden="1">
      <c r="A4538" s="111" t="e">
        <f>COUNTIF(#REF!,'CPU (2)'!B4538)</f>
        <v>#REF!</v>
      </c>
      <c r="B4538" s="131">
        <v>89179</v>
      </c>
      <c r="C4538" s="132" t="s">
        <v>5370</v>
      </c>
      <c r="D4538" s="131" t="s">
        <v>246</v>
      </c>
      <c r="E4538" s="131" t="s">
        <v>261</v>
      </c>
      <c r="F4538" s="133">
        <v>9.7100000000000009</v>
      </c>
      <c r="G4538" s="133">
        <v>8.81</v>
      </c>
      <c r="H4538" s="131" t="s">
        <v>493</v>
      </c>
      <c r="I4538" s="134">
        <v>41974</v>
      </c>
    </row>
    <row r="4539" spans="1:9" ht="26.4" hidden="1">
      <c r="A4539" s="111" t="e">
        <f>COUNTIF(#REF!,'CPU (2)'!B4539)</f>
        <v>#REF!</v>
      </c>
      <c r="B4539" s="127">
        <v>89182</v>
      </c>
      <c r="C4539" s="128" t="s">
        <v>5371</v>
      </c>
      <c r="D4539" s="127" t="s">
        <v>246</v>
      </c>
      <c r="E4539" s="127" t="s">
        <v>261</v>
      </c>
      <c r="F4539" s="129">
        <v>13.35</v>
      </c>
      <c r="G4539" s="129">
        <v>12.12</v>
      </c>
      <c r="H4539" s="127" t="s">
        <v>493</v>
      </c>
      <c r="I4539" s="130">
        <v>41974</v>
      </c>
    </row>
    <row r="4540" spans="1:9" hidden="1">
      <c r="A4540" s="111" t="e">
        <f>COUNTIF(#REF!,'CPU (2)'!B4540)</f>
        <v>#REF!</v>
      </c>
      <c r="B4540" s="131">
        <v>89192</v>
      </c>
      <c r="C4540" s="132" t="s">
        <v>5372</v>
      </c>
      <c r="D4540" s="131" t="s">
        <v>246</v>
      </c>
      <c r="E4540" s="131" t="s">
        <v>261</v>
      </c>
      <c r="F4540" s="133">
        <v>18.21</v>
      </c>
      <c r="G4540" s="133">
        <v>16.53</v>
      </c>
      <c r="H4540" s="131" t="s">
        <v>493</v>
      </c>
      <c r="I4540" s="134">
        <v>41974</v>
      </c>
    </row>
    <row r="4541" spans="1:9" ht="26.4" hidden="1">
      <c r="A4541" s="111" t="e">
        <f>COUNTIF(#REF!,'CPU (2)'!B4541)</f>
        <v>#REF!</v>
      </c>
      <c r="B4541" s="127">
        <v>72858</v>
      </c>
      <c r="C4541" s="128" t="s">
        <v>5373</v>
      </c>
      <c r="D4541" s="127" t="s">
        <v>270</v>
      </c>
      <c r="E4541" s="127" t="s">
        <v>519</v>
      </c>
      <c r="F4541" s="129">
        <v>2.59</v>
      </c>
      <c r="G4541" s="129">
        <v>2.5499999999999998</v>
      </c>
      <c r="H4541" s="127" t="s">
        <v>493</v>
      </c>
      <c r="I4541" s="130">
        <v>41974</v>
      </c>
    </row>
    <row r="4542" spans="1:9" ht="26.4" hidden="1">
      <c r="A4542" s="111" t="e">
        <f>COUNTIF(#REF!,'CPU (2)'!B4542)</f>
        <v>#REF!</v>
      </c>
      <c r="B4542" s="131">
        <v>72859</v>
      </c>
      <c r="C4542" s="132" t="s">
        <v>5374</v>
      </c>
      <c r="D4542" s="131" t="s">
        <v>270</v>
      </c>
      <c r="E4542" s="131" t="s">
        <v>519</v>
      </c>
      <c r="F4542" s="133">
        <v>2.66</v>
      </c>
      <c r="G4542" s="133">
        <v>2.62</v>
      </c>
      <c r="H4542" s="131" t="s">
        <v>493</v>
      </c>
      <c r="I4542" s="134">
        <v>41974</v>
      </c>
    </row>
    <row r="4543" spans="1:9" ht="26.4" hidden="1">
      <c r="A4543" s="111" t="e">
        <f>COUNTIF(#REF!,'CPU (2)'!B4543)</f>
        <v>#REF!</v>
      </c>
      <c r="B4543" s="127">
        <v>72860</v>
      </c>
      <c r="C4543" s="128" t="s">
        <v>5375</v>
      </c>
      <c r="D4543" s="127" t="s">
        <v>270</v>
      </c>
      <c r="E4543" s="127" t="s">
        <v>519</v>
      </c>
      <c r="F4543" s="129">
        <v>2.74</v>
      </c>
      <c r="G4543" s="129">
        <v>2.7</v>
      </c>
      <c r="H4543" s="127" t="s">
        <v>493</v>
      </c>
      <c r="I4543" s="130">
        <v>41974</v>
      </c>
    </row>
    <row r="4544" spans="1:9" ht="26.4" hidden="1">
      <c r="A4544" s="111" t="e">
        <f>COUNTIF(#REF!,'CPU (2)'!B4544)</f>
        <v>#REF!</v>
      </c>
      <c r="B4544" s="131">
        <v>72874</v>
      </c>
      <c r="C4544" s="132" t="s">
        <v>5376</v>
      </c>
      <c r="D4544" s="131" t="s">
        <v>270</v>
      </c>
      <c r="E4544" s="131" t="s">
        <v>519</v>
      </c>
      <c r="F4544" s="133">
        <v>2.81</v>
      </c>
      <c r="G4544" s="133">
        <v>2.77</v>
      </c>
      <c r="H4544" s="131" t="s">
        <v>493</v>
      </c>
      <c r="I4544" s="134">
        <v>41974</v>
      </c>
    </row>
    <row r="4545" spans="1:9" ht="26.4" hidden="1">
      <c r="A4545" s="111" t="e">
        <f>COUNTIF(#REF!,'CPU (2)'!B4545)</f>
        <v>#REF!</v>
      </c>
      <c r="B4545" s="127">
        <v>72857</v>
      </c>
      <c r="C4545" s="128" t="s">
        <v>5377</v>
      </c>
      <c r="D4545" s="127" t="s">
        <v>270</v>
      </c>
      <c r="E4545" s="127" t="s">
        <v>519</v>
      </c>
      <c r="F4545" s="129">
        <v>2.52</v>
      </c>
      <c r="G4545" s="129">
        <v>2.4900000000000002</v>
      </c>
      <c r="H4545" s="127" t="s">
        <v>493</v>
      </c>
      <c r="I4545" s="130">
        <v>41974</v>
      </c>
    </row>
    <row r="4546" spans="1:9" ht="26.4" hidden="1">
      <c r="A4546" s="111" t="e">
        <f>COUNTIF(#REF!,'CPU (2)'!B4546)</f>
        <v>#REF!</v>
      </c>
      <c r="B4546" s="131">
        <v>72856</v>
      </c>
      <c r="C4546" s="132" t="s">
        <v>5378</v>
      </c>
      <c r="D4546" s="131" t="s">
        <v>270</v>
      </c>
      <c r="E4546" s="131" t="s">
        <v>5266</v>
      </c>
      <c r="F4546" s="133">
        <v>1.38</v>
      </c>
      <c r="G4546" s="133">
        <v>1.36</v>
      </c>
      <c r="H4546" s="131" t="s">
        <v>493</v>
      </c>
      <c r="I4546" s="134">
        <v>41974</v>
      </c>
    </row>
    <row r="4547" spans="1:9" ht="26.4" hidden="1">
      <c r="A4547" s="111" t="e">
        <f>COUNTIF(#REF!,'CPU (2)'!B4547)</f>
        <v>#REF!</v>
      </c>
      <c r="B4547" s="127">
        <v>72852</v>
      </c>
      <c r="C4547" s="128" t="s">
        <v>5379</v>
      </c>
      <c r="D4547" s="127" t="s">
        <v>270</v>
      </c>
      <c r="E4547" s="127" t="s">
        <v>519</v>
      </c>
      <c r="F4547" s="129">
        <v>2.91</v>
      </c>
      <c r="G4547" s="129">
        <v>2.87</v>
      </c>
      <c r="H4547" s="127" t="s">
        <v>493</v>
      </c>
      <c r="I4547" s="130">
        <v>41974</v>
      </c>
    </row>
    <row r="4548" spans="1:9" ht="26.4" hidden="1">
      <c r="A4548" s="111" t="e">
        <f>COUNTIF(#REF!,'CPU (2)'!B4548)</f>
        <v>#REF!</v>
      </c>
      <c r="B4548" s="131">
        <v>72853</v>
      </c>
      <c r="C4548" s="132" t="s">
        <v>5380</v>
      </c>
      <c r="D4548" s="131" t="s">
        <v>270</v>
      </c>
      <c r="E4548" s="131" t="s">
        <v>519</v>
      </c>
      <c r="F4548" s="133">
        <v>2.98</v>
      </c>
      <c r="G4548" s="133">
        <v>2.94</v>
      </c>
      <c r="H4548" s="131" t="s">
        <v>493</v>
      </c>
      <c r="I4548" s="134">
        <v>41974</v>
      </c>
    </row>
    <row r="4549" spans="1:9" ht="26.4" hidden="1">
      <c r="A4549" s="111" t="e">
        <f>COUNTIF(#REF!,'CPU (2)'!B4549)</f>
        <v>#REF!</v>
      </c>
      <c r="B4549" s="127">
        <v>72854</v>
      </c>
      <c r="C4549" s="128" t="s">
        <v>5381</v>
      </c>
      <c r="D4549" s="127" t="s">
        <v>270</v>
      </c>
      <c r="E4549" s="127" t="s">
        <v>519</v>
      </c>
      <c r="F4549" s="129">
        <v>3.07</v>
      </c>
      <c r="G4549" s="129">
        <v>3.03</v>
      </c>
      <c r="H4549" s="127" t="s">
        <v>493</v>
      </c>
      <c r="I4549" s="130">
        <v>41974</v>
      </c>
    </row>
    <row r="4550" spans="1:9" ht="26.4" hidden="1">
      <c r="A4550" s="111" t="e">
        <f>COUNTIF(#REF!,'CPU (2)'!B4550)</f>
        <v>#REF!</v>
      </c>
      <c r="B4550" s="131">
        <v>72855</v>
      </c>
      <c r="C4550" s="132" t="s">
        <v>5382</v>
      </c>
      <c r="D4550" s="131" t="s">
        <v>270</v>
      </c>
      <c r="E4550" s="131" t="s">
        <v>519</v>
      </c>
      <c r="F4550" s="133">
        <v>3.16</v>
      </c>
      <c r="G4550" s="133">
        <v>3.12</v>
      </c>
      <c r="H4550" s="131" t="s">
        <v>493</v>
      </c>
      <c r="I4550" s="134">
        <v>41974</v>
      </c>
    </row>
    <row r="4551" spans="1:9" ht="26.4" hidden="1">
      <c r="A4551" s="111" t="e">
        <f>COUNTIF(#REF!,'CPU (2)'!B4551)</f>
        <v>#REF!</v>
      </c>
      <c r="B4551" s="127">
        <v>72851</v>
      </c>
      <c r="C4551" s="128" t="s">
        <v>5383</v>
      </c>
      <c r="D4551" s="127" t="s">
        <v>270</v>
      </c>
      <c r="E4551" s="127" t="s">
        <v>519</v>
      </c>
      <c r="F4551" s="129">
        <v>2.83</v>
      </c>
      <c r="G4551" s="129">
        <v>2.8</v>
      </c>
      <c r="H4551" s="127" t="s">
        <v>493</v>
      </c>
      <c r="I4551" s="130">
        <v>41974</v>
      </c>
    </row>
    <row r="4552" spans="1:9" ht="26.4" hidden="1">
      <c r="A4552" s="111" t="e">
        <f>COUNTIF(#REF!,'CPU (2)'!B4552)</f>
        <v>#REF!</v>
      </c>
      <c r="B4552" s="131">
        <v>72881</v>
      </c>
      <c r="C4552" s="132" t="s">
        <v>5384</v>
      </c>
      <c r="D4552" s="131" t="s">
        <v>270</v>
      </c>
      <c r="E4552" s="131" t="s">
        <v>5266</v>
      </c>
      <c r="F4552" s="133">
        <v>1.1100000000000001</v>
      </c>
      <c r="G4552" s="133">
        <v>1.0900000000000001</v>
      </c>
      <c r="H4552" s="131" t="s">
        <v>493</v>
      </c>
      <c r="I4552" s="134">
        <v>41974</v>
      </c>
    </row>
    <row r="4553" spans="1:9" ht="26.4" hidden="1">
      <c r="A4553" s="111" t="e">
        <f>COUNTIF(#REF!,'CPU (2)'!B4553)</f>
        <v>#REF!</v>
      </c>
      <c r="B4553" s="127">
        <v>72877</v>
      </c>
      <c r="C4553" s="128" t="s">
        <v>5385</v>
      </c>
      <c r="D4553" s="127" t="s">
        <v>270</v>
      </c>
      <c r="E4553" s="127" t="s">
        <v>519</v>
      </c>
      <c r="F4553" s="129">
        <v>2.3199999999999998</v>
      </c>
      <c r="G4553" s="129">
        <v>2.29</v>
      </c>
      <c r="H4553" s="127" t="s">
        <v>493</v>
      </c>
      <c r="I4553" s="130">
        <v>41974</v>
      </c>
    </row>
    <row r="4554" spans="1:9" ht="26.4" hidden="1">
      <c r="A4554" s="111" t="e">
        <f>COUNTIF(#REF!,'CPU (2)'!B4554)</f>
        <v>#REF!</v>
      </c>
      <c r="B4554" s="131">
        <v>72878</v>
      </c>
      <c r="C4554" s="132" t="s">
        <v>5386</v>
      </c>
      <c r="D4554" s="131" t="s">
        <v>270</v>
      </c>
      <c r="E4554" s="131" t="s">
        <v>519</v>
      </c>
      <c r="F4554" s="133">
        <v>2.39</v>
      </c>
      <c r="G4554" s="133">
        <v>2.35</v>
      </c>
      <c r="H4554" s="131" t="s">
        <v>493</v>
      </c>
      <c r="I4554" s="134">
        <v>41974</v>
      </c>
    </row>
    <row r="4555" spans="1:9" ht="26.4" hidden="1">
      <c r="A4555" s="111" t="e">
        <f>COUNTIF(#REF!,'CPU (2)'!B4555)</f>
        <v>#REF!</v>
      </c>
      <c r="B4555" s="127">
        <v>72879</v>
      </c>
      <c r="C4555" s="128" t="s">
        <v>5387</v>
      </c>
      <c r="D4555" s="127" t="s">
        <v>270</v>
      </c>
      <c r="E4555" s="127" t="s">
        <v>519</v>
      </c>
      <c r="F4555" s="129">
        <v>2.46</v>
      </c>
      <c r="G4555" s="129">
        <v>2.4300000000000002</v>
      </c>
      <c r="H4555" s="127" t="s">
        <v>493</v>
      </c>
      <c r="I4555" s="130">
        <v>41974</v>
      </c>
    </row>
    <row r="4556" spans="1:9" ht="26.4" hidden="1">
      <c r="A4556" s="111" t="e">
        <f>COUNTIF(#REF!,'CPU (2)'!B4556)</f>
        <v>#REF!</v>
      </c>
      <c r="B4556" s="131">
        <v>72880</v>
      </c>
      <c r="C4556" s="132" t="s">
        <v>5388</v>
      </c>
      <c r="D4556" s="131" t="s">
        <v>270</v>
      </c>
      <c r="E4556" s="131" t="s">
        <v>519</v>
      </c>
      <c r="F4556" s="133">
        <v>2.52</v>
      </c>
      <c r="G4556" s="133">
        <v>2.4900000000000002</v>
      </c>
      <c r="H4556" s="131" t="s">
        <v>493</v>
      </c>
      <c r="I4556" s="134">
        <v>41974</v>
      </c>
    </row>
    <row r="4557" spans="1:9" ht="26.4" hidden="1">
      <c r="A4557" s="111" t="e">
        <f>COUNTIF(#REF!,'CPU (2)'!B4557)</f>
        <v>#REF!</v>
      </c>
      <c r="B4557" s="127">
        <v>72875</v>
      </c>
      <c r="C4557" s="128" t="s">
        <v>5389</v>
      </c>
      <c r="D4557" s="127" t="s">
        <v>270</v>
      </c>
      <c r="E4557" s="127" t="s">
        <v>5266</v>
      </c>
      <c r="F4557" s="129">
        <v>1.23</v>
      </c>
      <c r="G4557" s="129">
        <v>1.21</v>
      </c>
      <c r="H4557" s="127" t="s">
        <v>493</v>
      </c>
      <c r="I4557" s="130">
        <v>41974</v>
      </c>
    </row>
    <row r="4558" spans="1:9" ht="26.4" hidden="1">
      <c r="A4558" s="111" t="e">
        <f>COUNTIF(#REF!,'CPU (2)'!B4558)</f>
        <v>#REF!</v>
      </c>
      <c r="B4558" s="131">
        <v>72876</v>
      </c>
      <c r="C4558" s="132" t="s">
        <v>5390</v>
      </c>
      <c r="D4558" s="131" t="s">
        <v>270</v>
      </c>
      <c r="E4558" s="131" t="s">
        <v>519</v>
      </c>
      <c r="F4558" s="133">
        <v>2.2599999999999998</v>
      </c>
      <c r="G4558" s="133">
        <v>2.23</v>
      </c>
      <c r="H4558" s="131" t="s">
        <v>493</v>
      </c>
      <c r="I4558" s="134">
        <v>41974</v>
      </c>
    </row>
    <row r="4559" spans="1:9" hidden="1">
      <c r="A4559" s="111" t="e">
        <f>COUNTIF(#REF!,'CPU (2)'!B4559)</f>
        <v>#REF!</v>
      </c>
      <c r="B4559" s="127">
        <v>83357</v>
      </c>
      <c r="C4559" s="128" t="s">
        <v>5391</v>
      </c>
      <c r="D4559" s="127" t="s">
        <v>270</v>
      </c>
      <c r="E4559" s="127" t="s">
        <v>5266</v>
      </c>
      <c r="F4559" s="129">
        <v>0.9</v>
      </c>
      <c r="G4559" s="129">
        <v>0.89</v>
      </c>
      <c r="H4559" s="127" t="s">
        <v>493</v>
      </c>
      <c r="I4559" s="130">
        <v>41974</v>
      </c>
    </row>
    <row r="4560" spans="1:9" hidden="1">
      <c r="A4560" s="111" t="e">
        <f>COUNTIF(#REF!,'CPU (2)'!B4560)</f>
        <v>#REF!</v>
      </c>
      <c r="B4560" s="131">
        <v>83359</v>
      </c>
      <c r="C4560" s="132" t="s">
        <v>5392</v>
      </c>
      <c r="D4560" s="131" t="s">
        <v>270</v>
      </c>
      <c r="E4560" s="131" t="s">
        <v>5266</v>
      </c>
      <c r="F4560" s="133">
        <v>2.6</v>
      </c>
      <c r="G4560" s="133">
        <v>2.57</v>
      </c>
      <c r="H4560" s="131" t="s">
        <v>493</v>
      </c>
      <c r="I4560" s="134">
        <v>41974</v>
      </c>
    </row>
    <row r="4561" spans="1:9" ht="26.4" hidden="1">
      <c r="A4561" s="111" t="e">
        <f>COUNTIF(#REF!,'CPU (2)'!B4561)</f>
        <v>#REF!</v>
      </c>
      <c r="B4561" s="127">
        <v>73370</v>
      </c>
      <c r="C4561" s="128" t="s">
        <v>5393</v>
      </c>
      <c r="D4561" s="127" t="s">
        <v>246</v>
      </c>
      <c r="E4561" s="127" t="s">
        <v>5394</v>
      </c>
      <c r="F4561" s="129">
        <v>0.94</v>
      </c>
      <c r="G4561" s="129">
        <v>0.92</v>
      </c>
      <c r="H4561" s="127" t="s">
        <v>493</v>
      </c>
      <c r="I4561" s="130">
        <v>41974</v>
      </c>
    </row>
    <row r="4562" spans="1:9" hidden="1">
      <c r="A4562" s="111" t="e">
        <f>COUNTIF(#REF!,'CPU (2)'!B4562)</f>
        <v>#REF!</v>
      </c>
      <c r="B4562" s="131" t="s">
        <v>5395</v>
      </c>
      <c r="C4562" s="132" t="s">
        <v>5396</v>
      </c>
      <c r="D4562" s="131" t="s">
        <v>246</v>
      </c>
      <c r="E4562" s="131" t="s">
        <v>519</v>
      </c>
      <c r="F4562" s="133">
        <v>21.25</v>
      </c>
      <c r="G4562" s="133">
        <v>19.29</v>
      </c>
      <c r="H4562" s="131" t="s">
        <v>493</v>
      </c>
      <c r="I4562" s="134">
        <v>41974</v>
      </c>
    </row>
    <row r="4563" spans="1:9" hidden="1">
      <c r="A4563" s="111" t="e">
        <f>COUNTIF(#REF!,'CPU (2)'!B4563)</f>
        <v>#REF!</v>
      </c>
      <c r="B4563" s="127" t="s">
        <v>5397</v>
      </c>
      <c r="C4563" s="128" t="s">
        <v>5396</v>
      </c>
      <c r="D4563" s="127" t="s">
        <v>246</v>
      </c>
      <c r="E4563" s="127" t="s">
        <v>261</v>
      </c>
      <c r="F4563" s="129">
        <v>42.49</v>
      </c>
      <c r="G4563" s="129">
        <v>38.58</v>
      </c>
      <c r="H4563" s="127" t="s">
        <v>493</v>
      </c>
      <c r="I4563" s="130">
        <v>41974</v>
      </c>
    </row>
    <row r="4564" spans="1:9" hidden="1">
      <c r="A4564" s="111" t="e">
        <f>COUNTIF(#REF!,'CPU (2)'!B4564)</f>
        <v>#REF!</v>
      </c>
      <c r="B4564" s="131" t="s">
        <v>5398</v>
      </c>
      <c r="C4564" s="132" t="s">
        <v>5399</v>
      </c>
      <c r="D4564" s="131" t="s">
        <v>246</v>
      </c>
      <c r="E4564" s="131" t="s">
        <v>261</v>
      </c>
      <c r="F4564" s="133">
        <v>70.41</v>
      </c>
      <c r="G4564" s="133">
        <v>63.93</v>
      </c>
      <c r="H4564" s="131" t="s">
        <v>493</v>
      </c>
      <c r="I4564" s="134">
        <v>41974</v>
      </c>
    </row>
    <row r="4565" spans="1:9" hidden="1">
      <c r="A4565" s="111" t="e">
        <f>COUNTIF(#REF!,'CPU (2)'!B4565)</f>
        <v>#REF!</v>
      </c>
      <c r="B4565" s="127" t="s">
        <v>5400</v>
      </c>
      <c r="C4565" s="128" t="s">
        <v>5399</v>
      </c>
      <c r="D4565" s="127" t="s">
        <v>246</v>
      </c>
      <c r="E4565" s="127" t="s">
        <v>519</v>
      </c>
      <c r="F4565" s="129">
        <v>50.99</v>
      </c>
      <c r="G4565" s="129">
        <v>46.29</v>
      </c>
      <c r="H4565" s="127" t="s">
        <v>493</v>
      </c>
      <c r="I4565" s="130">
        <v>41974</v>
      </c>
    </row>
    <row r="4566" spans="1:9" ht="26.4" hidden="1">
      <c r="A4566" s="111" t="e">
        <f>COUNTIF(#REF!,'CPU (2)'!B4566)</f>
        <v>#REF!</v>
      </c>
      <c r="B4566" s="131">
        <v>88100</v>
      </c>
      <c r="C4566" s="132" t="s">
        <v>5401</v>
      </c>
      <c r="D4566" s="131" t="s">
        <v>246</v>
      </c>
      <c r="E4566" s="131" t="s">
        <v>6</v>
      </c>
      <c r="F4566" s="133">
        <v>0.09</v>
      </c>
      <c r="G4566" s="133">
        <v>0.08</v>
      </c>
      <c r="H4566" s="131" t="s">
        <v>493</v>
      </c>
      <c r="I4566" s="134">
        <v>41974</v>
      </c>
    </row>
    <row r="4567" spans="1:9" ht="26.4" hidden="1">
      <c r="A4567" s="111" t="e">
        <f>COUNTIF(#REF!,'CPU (2)'!B4567)</f>
        <v>#REF!</v>
      </c>
      <c r="B4567" s="127">
        <v>88099</v>
      </c>
      <c r="C4567" s="128" t="s">
        <v>5402</v>
      </c>
      <c r="D4567" s="127" t="s">
        <v>246</v>
      </c>
      <c r="E4567" s="127" t="s">
        <v>6</v>
      </c>
      <c r="F4567" s="129">
        <v>0.18</v>
      </c>
      <c r="G4567" s="129">
        <v>0.16</v>
      </c>
      <c r="H4567" s="127" t="s">
        <v>493</v>
      </c>
      <c r="I4567" s="130">
        <v>41974</v>
      </c>
    </row>
    <row r="4568" spans="1:9" hidden="1">
      <c r="A4568" s="111" t="e">
        <f>COUNTIF(#REF!,'CPU (2)'!B4568)</f>
        <v>#REF!</v>
      </c>
      <c r="B4568" s="131">
        <v>88102</v>
      </c>
      <c r="C4568" s="132" t="s">
        <v>5403</v>
      </c>
      <c r="D4568" s="131" t="s">
        <v>246</v>
      </c>
      <c r="E4568" s="131" t="s">
        <v>274</v>
      </c>
      <c r="F4568" s="133">
        <v>0.02</v>
      </c>
      <c r="G4568" s="133">
        <v>0.01</v>
      </c>
      <c r="H4568" s="131" t="s">
        <v>493</v>
      </c>
      <c r="I4568" s="134">
        <v>41974</v>
      </c>
    </row>
    <row r="4569" spans="1:9" ht="26.4" hidden="1">
      <c r="A4569" s="111" t="e">
        <f>COUNTIF(#REF!,'CPU (2)'!B4569)</f>
        <v>#REF!</v>
      </c>
      <c r="B4569" s="127">
        <v>88103</v>
      </c>
      <c r="C4569" s="128" t="s">
        <v>5404</v>
      </c>
      <c r="D4569" s="127" t="s">
        <v>246</v>
      </c>
      <c r="E4569" s="127" t="s">
        <v>274</v>
      </c>
      <c r="F4569" s="129">
        <v>0.04</v>
      </c>
      <c r="G4569" s="129">
        <v>0.03</v>
      </c>
      <c r="H4569" s="127" t="s">
        <v>493</v>
      </c>
      <c r="I4569" s="130">
        <v>41974</v>
      </c>
    </row>
    <row r="4570" spans="1:9" hidden="1">
      <c r="A4570" s="111" t="e">
        <f>COUNTIF(#REF!,'CPU (2)'!B4570)</f>
        <v>#REF!</v>
      </c>
      <c r="B4570" s="131">
        <v>88101</v>
      </c>
      <c r="C4570" s="132" t="s">
        <v>5405</v>
      </c>
      <c r="D4570" s="131" t="s">
        <v>246</v>
      </c>
      <c r="E4570" s="131" t="s">
        <v>492</v>
      </c>
      <c r="F4570" s="133">
        <v>0.28000000000000003</v>
      </c>
      <c r="G4570" s="133">
        <v>0.25</v>
      </c>
      <c r="H4570" s="131" t="s">
        <v>493</v>
      </c>
      <c r="I4570" s="134">
        <v>41974</v>
      </c>
    </row>
    <row r="4571" spans="1:9" hidden="1">
      <c r="A4571" s="111" t="e">
        <f>COUNTIF(#REF!,'CPU (2)'!B4571)</f>
        <v>#REF!</v>
      </c>
      <c r="B4571" s="127">
        <v>89197</v>
      </c>
      <c r="C4571" s="128" t="s">
        <v>5406</v>
      </c>
      <c r="D4571" s="127" t="s">
        <v>246</v>
      </c>
      <c r="E4571" s="127" t="s">
        <v>261</v>
      </c>
      <c r="F4571" s="129">
        <v>18.21</v>
      </c>
      <c r="G4571" s="129">
        <v>16.53</v>
      </c>
      <c r="H4571" s="127" t="s">
        <v>493</v>
      </c>
      <c r="I4571" s="130">
        <v>41974</v>
      </c>
    </row>
    <row r="4572" spans="1:9" hidden="1">
      <c r="A4572" s="111" t="e">
        <f>COUNTIF(#REF!,'CPU (2)'!B4572)</f>
        <v>#REF!</v>
      </c>
      <c r="B4572" s="131">
        <v>89196</v>
      </c>
      <c r="C4572" s="132" t="s">
        <v>5407</v>
      </c>
      <c r="D4572" s="131" t="s">
        <v>246</v>
      </c>
      <c r="E4572" s="131" t="s">
        <v>261</v>
      </c>
      <c r="F4572" s="133">
        <v>12.14</v>
      </c>
      <c r="G4572" s="133">
        <v>11.02</v>
      </c>
      <c r="H4572" s="131" t="s">
        <v>493</v>
      </c>
      <c r="I4572" s="134">
        <v>41974</v>
      </c>
    </row>
    <row r="4573" spans="1:9" hidden="1">
      <c r="A4573" s="111" t="e">
        <f>COUNTIF(#REF!,'CPU (2)'!B4573)</f>
        <v>#REF!</v>
      </c>
      <c r="B4573" s="127">
        <v>89195</v>
      </c>
      <c r="C4573" s="128" t="s">
        <v>5408</v>
      </c>
      <c r="D4573" s="127" t="s">
        <v>246</v>
      </c>
      <c r="E4573" s="127" t="s">
        <v>261</v>
      </c>
      <c r="F4573" s="129">
        <v>7.28</v>
      </c>
      <c r="G4573" s="129">
        <v>6.61</v>
      </c>
      <c r="H4573" s="127" t="s">
        <v>493</v>
      </c>
      <c r="I4573" s="130">
        <v>41974</v>
      </c>
    </row>
    <row r="4574" spans="1:9" hidden="1">
      <c r="A4574" s="111" t="e">
        <f>COUNTIF(#REF!,'CPU (2)'!B4574)</f>
        <v>#REF!</v>
      </c>
      <c r="B4574" s="131">
        <v>84656</v>
      </c>
      <c r="C4574" s="132" t="s">
        <v>5409</v>
      </c>
      <c r="D4574" s="131" t="s">
        <v>553</v>
      </c>
      <c r="E4574" s="131" t="s">
        <v>492</v>
      </c>
      <c r="F4574" s="133">
        <v>23.78</v>
      </c>
      <c r="G4574" s="133">
        <v>21.67</v>
      </c>
      <c r="H4574" s="131" t="s">
        <v>493</v>
      </c>
      <c r="I4574" s="134">
        <v>41974</v>
      </c>
    </row>
    <row r="4575" spans="1:9" hidden="1">
      <c r="A4575" s="111" t="e">
        <f>COUNTIF(#REF!,'CPU (2)'!B4575)</f>
        <v>#REF!</v>
      </c>
      <c r="B4575" s="127">
        <v>72958</v>
      </c>
      <c r="C4575" s="128" t="s">
        <v>5410</v>
      </c>
      <c r="D4575" s="127" t="s">
        <v>251</v>
      </c>
      <c r="E4575" s="127" t="s">
        <v>492</v>
      </c>
      <c r="F4575" s="129">
        <v>10.23</v>
      </c>
      <c r="G4575" s="129">
        <v>10.14</v>
      </c>
      <c r="H4575" s="127" t="s">
        <v>493</v>
      </c>
      <c r="I4575" s="130">
        <v>41974</v>
      </c>
    </row>
    <row r="4576" spans="1:9" hidden="1">
      <c r="A4576" s="111" t="e">
        <f>COUNTIF(#REF!,'CPU (2)'!B4576)</f>
        <v>#REF!</v>
      </c>
      <c r="B4576" s="131">
        <v>72956</v>
      </c>
      <c r="C4576" s="132" t="s">
        <v>5411</v>
      </c>
      <c r="D4576" s="131" t="s">
        <v>251</v>
      </c>
      <c r="E4576" s="131" t="s">
        <v>492</v>
      </c>
      <c r="F4576" s="133">
        <v>5.38</v>
      </c>
      <c r="G4576" s="133">
        <v>5.31</v>
      </c>
      <c r="H4576" s="131" t="s">
        <v>493</v>
      </c>
      <c r="I4576" s="134">
        <v>41974</v>
      </c>
    </row>
    <row r="4577" spans="1:9" hidden="1">
      <c r="A4577" s="111" t="e">
        <f>COUNTIF(#REF!,'CPU (2)'!B4577)</f>
        <v>#REF!</v>
      </c>
      <c r="B4577" s="127">
        <v>72960</v>
      </c>
      <c r="C4577" s="128" t="s">
        <v>5412</v>
      </c>
      <c r="D4577" s="127" t="s">
        <v>251</v>
      </c>
      <c r="E4577" s="127" t="s">
        <v>492</v>
      </c>
      <c r="F4577" s="129">
        <v>13.02</v>
      </c>
      <c r="G4577" s="129">
        <v>12.9</v>
      </c>
      <c r="H4577" s="127" t="s">
        <v>493</v>
      </c>
      <c r="I4577" s="130">
        <v>41974</v>
      </c>
    </row>
    <row r="4578" spans="1:9" hidden="1">
      <c r="A4578" s="111" t="e">
        <f>COUNTIF(#REF!,'CPU (2)'!B4578)</f>
        <v>#REF!</v>
      </c>
      <c r="B4578" s="131">
        <v>6541</v>
      </c>
      <c r="C4578" s="132" t="s">
        <v>5413</v>
      </c>
      <c r="D4578" s="131" t="s">
        <v>246</v>
      </c>
      <c r="E4578" s="131" t="s">
        <v>231</v>
      </c>
      <c r="F4578" s="133">
        <v>70.56</v>
      </c>
      <c r="G4578" s="133">
        <v>70.56</v>
      </c>
      <c r="H4578" s="131" t="s">
        <v>493</v>
      </c>
      <c r="I4578" s="134">
        <v>41974</v>
      </c>
    </row>
    <row r="4579" spans="1:9" ht="26.4" hidden="1">
      <c r="A4579" s="111" t="e">
        <f>COUNTIF(#REF!,'CPU (2)'!B4579)</f>
        <v>#REF!</v>
      </c>
      <c r="B4579" s="127">
        <v>6538</v>
      </c>
      <c r="C4579" s="128" t="s">
        <v>5414</v>
      </c>
      <c r="D4579" s="127" t="s">
        <v>248</v>
      </c>
      <c r="E4579" s="127" t="s">
        <v>231</v>
      </c>
      <c r="F4579" s="129">
        <v>57.7</v>
      </c>
      <c r="G4579" s="129">
        <v>57.7</v>
      </c>
      <c r="H4579" s="127" t="s">
        <v>493</v>
      </c>
      <c r="I4579" s="130">
        <v>41974</v>
      </c>
    </row>
    <row r="4580" spans="1:9" ht="26.4" hidden="1">
      <c r="A4580" s="111" t="e">
        <f>COUNTIF(#REF!,'CPU (2)'!B4580)</f>
        <v>#REF!</v>
      </c>
      <c r="B4580" s="131">
        <v>6539</v>
      </c>
      <c r="C4580" s="132" t="s">
        <v>5415</v>
      </c>
      <c r="D4580" s="131" t="s">
        <v>248</v>
      </c>
      <c r="E4580" s="131" t="s">
        <v>231</v>
      </c>
      <c r="F4580" s="133">
        <v>18.41</v>
      </c>
      <c r="G4580" s="133">
        <v>18.399999999999999</v>
      </c>
      <c r="H4580" s="131" t="s">
        <v>493</v>
      </c>
      <c r="I4580" s="134">
        <v>41974</v>
      </c>
    </row>
    <row r="4581" spans="1:9" ht="26.4" hidden="1">
      <c r="A4581" s="111" t="e">
        <f>COUNTIF(#REF!,'CPU (2)'!B4581)</f>
        <v>#REF!</v>
      </c>
      <c r="B4581" s="127">
        <v>6540</v>
      </c>
      <c r="C4581" s="128" t="s">
        <v>5416</v>
      </c>
      <c r="D4581" s="127" t="s">
        <v>248</v>
      </c>
      <c r="E4581" s="127" t="s">
        <v>231</v>
      </c>
      <c r="F4581" s="129">
        <v>57.7</v>
      </c>
      <c r="G4581" s="129">
        <v>57.7</v>
      </c>
      <c r="H4581" s="127" t="s">
        <v>493</v>
      </c>
      <c r="I4581" s="130">
        <v>41974</v>
      </c>
    </row>
    <row r="4582" spans="1:9" ht="26.4" hidden="1">
      <c r="A4582" s="111" t="e">
        <f>COUNTIF(#REF!,'CPU (2)'!B4582)</f>
        <v>#REF!</v>
      </c>
      <c r="B4582" s="131">
        <v>6542</v>
      </c>
      <c r="C4582" s="132" t="s">
        <v>5417</v>
      </c>
      <c r="D4582" s="131" t="s">
        <v>248</v>
      </c>
      <c r="E4582" s="131" t="s">
        <v>231</v>
      </c>
      <c r="F4582" s="133">
        <v>15.63</v>
      </c>
      <c r="G4582" s="133">
        <v>13.98</v>
      </c>
      <c r="H4582" s="131" t="s">
        <v>493</v>
      </c>
      <c r="I4582" s="134">
        <v>41974</v>
      </c>
    </row>
    <row r="4583" spans="1:9" ht="26.4" hidden="1">
      <c r="A4583" s="111" t="e">
        <f>COUNTIF(#REF!,'CPU (2)'!B4583)</f>
        <v>#REF!</v>
      </c>
      <c r="B4583" s="127">
        <v>6248</v>
      </c>
      <c r="C4583" s="128" t="s">
        <v>5418</v>
      </c>
      <c r="D4583" s="127" t="s">
        <v>248</v>
      </c>
      <c r="E4583" s="127" t="s">
        <v>231</v>
      </c>
      <c r="F4583" s="129">
        <v>51.06</v>
      </c>
      <c r="G4583" s="129">
        <v>51.06</v>
      </c>
      <c r="H4583" s="127" t="s">
        <v>493</v>
      </c>
      <c r="I4583" s="130">
        <v>41974</v>
      </c>
    </row>
    <row r="4584" spans="1:9" ht="26.4" hidden="1">
      <c r="A4584" s="111" t="e">
        <f>COUNTIF(#REF!,'CPU (2)'!B4584)</f>
        <v>#REF!</v>
      </c>
      <c r="B4584" s="131">
        <v>5725</v>
      </c>
      <c r="C4584" s="132" t="s">
        <v>5419</v>
      </c>
      <c r="D4584" s="131" t="s">
        <v>248</v>
      </c>
      <c r="E4584" s="131" t="s">
        <v>231</v>
      </c>
      <c r="F4584" s="133">
        <v>16.54</v>
      </c>
      <c r="G4584" s="133">
        <v>14.82</v>
      </c>
      <c r="H4584" s="131" t="s">
        <v>493</v>
      </c>
      <c r="I4584" s="134">
        <v>41974</v>
      </c>
    </row>
    <row r="4585" spans="1:9" ht="26.4" hidden="1">
      <c r="A4585" s="111" t="e">
        <f>COUNTIF(#REF!,'CPU (2)'!B4585)</f>
        <v>#REF!</v>
      </c>
      <c r="B4585" s="127">
        <v>6250</v>
      </c>
      <c r="C4585" s="128" t="s">
        <v>5420</v>
      </c>
      <c r="D4585" s="127" t="s">
        <v>248</v>
      </c>
      <c r="E4585" s="127" t="s">
        <v>249</v>
      </c>
      <c r="F4585" s="129">
        <v>171.66</v>
      </c>
      <c r="G4585" s="129">
        <v>169.95</v>
      </c>
      <c r="H4585" s="127" t="s">
        <v>493</v>
      </c>
      <c r="I4585" s="130">
        <v>41974</v>
      </c>
    </row>
    <row r="4586" spans="1:9" ht="26.4" hidden="1">
      <c r="A4586" s="111" t="e">
        <f>COUNTIF(#REF!,'CPU (2)'!B4586)</f>
        <v>#REF!</v>
      </c>
      <c r="B4586" s="131">
        <v>6249</v>
      </c>
      <c r="C4586" s="132" t="s">
        <v>5421</v>
      </c>
      <c r="D4586" s="131" t="s">
        <v>248</v>
      </c>
      <c r="E4586" s="131" t="s">
        <v>231</v>
      </c>
      <c r="F4586" s="133">
        <v>28.85</v>
      </c>
      <c r="G4586" s="133">
        <v>28.85</v>
      </c>
      <c r="H4586" s="131" t="s">
        <v>493</v>
      </c>
      <c r="I4586" s="134">
        <v>41974</v>
      </c>
    </row>
    <row r="4587" spans="1:9" ht="26.4" hidden="1">
      <c r="A4587" s="111" t="e">
        <f>COUNTIF(#REF!,'CPU (2)'!B4587)</f>
        <v>#REF!</v>
      </c>
      <c r="B4587" s="127">
        <v>6236</v>
      </c>
      <c r="C4587" s="128" t="s">
        <v>5422</v>
      </c>
      <c r="D4587" s="127" t="s">
        <v>248</v>
      </c>
      <c r="E4587" s="127" t="s">
        <v>249</v>
      </c>
      <c r="F4587" s="129">
        <v>452.26</v>
      </c>
      <c r="G4587" s="129">
        <v>450.55</v>
      </c>
      <c r="H4587" s="127" t="s">
        <v>493</v>
      </c>
      <c r="I4587" s="130">
        <v>41974</v>
      </c>
    </row>
    <row r="4588" spans="1:9" ht="26.4" hidden="1">
      <c r="A4588" s="111" t="e">
        <f>COUNTIF(#REF!,'CPU (2)'!B4588)</f>
        <v>#REF!</v>
      </c>
      <c r="B4588" s="131">
        <v>6237</v>
      </c>
      <c r="C4588" s="132" t="s">
        <v>5423</v>
      </c>
      <c r="D4588" s="131" t="s">
        <v>248</v>
      </c>
      <c r="E4588" s="131" t="s">
        <v>231</v>
      </c>
      <c r="F4588" s="133">
        <v>167.26</v>
      </c>
      <c r="G4588" s="133">
        <v>167.26</v>
      </c>
      <c r="H4588" s="131" t="s">
        <v>493</v>
      </c>
      <c r="I4588" s="134">
        <v>41974</v>
      </c>
    </row>
    <row r="4589" spans="1:9" ht="26.4" hidden="1">
      <c r="A4589" s="111" t="e">
        <f>COUNTIF(#REF!,'CPU (2)'!B4589)</f>
        <v>#REF!</v>
      </c>
      <c r="B4589" s="127">
        <v>6238</v>
      </c>
      <c r="C4589" s="128" t="s">
        <v>5424</v>
      </c>
      <c r="D4589" s="127" t="s">
        <v>248</v>
      </c>
      <c r="E4589" s="127" t="s">
        <v>231</v>
      </c>
      <c r="F4589" s="129">
        <v>94.5</v>
      </c>
      <c r="G4589" s="129">
        <v>94.49</v>
      </c>
      <c r="H4589" s="127" t="s">
        <v>493</v>
      </c>
      <c r="I4589" s="130">
        <v>41974</v>
      </c>
    </row>
    <row r="4590" spans="1:9" ht="26.4" hidden="1">
      <c r="A4590" s="111" t="e">
        <f>COUNTIF(#REF!,'CPU (2)'!B4590)</f>
        <v>#REF!</v>
      </c>
      <c r="B4590" s="131">
        <v>6239</v>
      </c>
      <c r="C4590" s="132" t="s">
        <v>5425</v>
      </c>
      <c r="D4590" s="131" t="s">
        <v>248</v>
      </c>
      <c r="E4590" s="131" t="s">
        <v>254</v>
      </c>
      <c r="F4590" s="133">
        <v>183.8</v>
      </c>
      <c r="G4590" s="133">
        <v>182.09</v>
      </c>
      <c r="H4590" s="131" t="s">
        <v>493</v>
      </c>
      <c r="I4590" s="134">
        <v>41974</v>
      </c>
    </row>
    <row r="4591" spans="1:9" ht="26.4" hidden="1">
      <c r="A4591" s="111" t="e">
        <f>COUNTIF(#REF!,'CPU (2)'!B4591)</f>
        <v>#REF!</v>
      </c>
      <c r="B4591" s="127">
        <v>53815</v>
      </c>
      <c r="C4591" s="128" t="s">
        <v>5426</v>
      </c>
      <c r="D4591" s="127" t="s">
        <v>248</v>
      </c>
      <c r="E4591" s="127" t="s">
        <v>231</v>
      </c>
      <c r="F4591" s="129">
        <v>16.54</v>
      </c>
      <c r="G4591" s="129">
        <v>14.82</v>
      </c>
      <c r="H4591" s="127" t="s">
        <v>493</v>
      </c>
      <c r="I4591" s="130">
        <v>41974</v>
      </c>
    </row>
    <row r="4592" spans="1:9" ht="26.4" hidden="1">
      <c r="A4592" s="111" t="e">
        <f>COUNTIF(#REF!,'CPU (2)'!B4592)</f>
        <v>#REF!</v>
      </c>
      <c r="B4592" s="131">
        <v>53808</v>
      </c>
      <c r="C4592" s="132" t="s">
        <v>5427</v>
      </c>
      <c r="D4592" s="131" t="s">
        <v>248</v>
      </c>
      <c r="E4592" s="131" t="s">
        <v>231</v>
      </c>
      <c r="F4592" s="133">
        <v>19.850000000000001</v>
      </c>
      <c r="G4592" s="133">
        <v>17.79</v>
      </c>
      <c r="H4592" s="131" t="s">
        <v>493</v>
      </c>
      <c r="I4592" s="134">
        <v>41974</v>
      </c>
    </row>
    <row r="4593" spans="1:9" ht="26.4" hidden="1">
      <c r="A4593" s="111" t="e">
        <f>COUNTIF(#REF!,'CPU (2)'!B4593)</f>
        <v>#REF!</v>
      </c>
      <c r="B4593" s="127" t="s">
        <v>5428</v>
      </c>
      <c r="C4593" s="128" t="s">
        <v>5429</v>
      </c>
      <c r="D4593" s="127" t="s">
        <v>248</v>
      </c>
      <c r="E4593" s="127" t="s">
        <v>231</v>
      </c>
      <c r="F4593" s="129">
        <v>82.56</v>
      </c>
      <c r="G4593" s="129">
        <v>80.91</v>
      </c>
      <c r="H4593" s="127" t="s">
        <v>493</v>
      </c>
      <c r="I4593" s="130">
        <v>41974</v>
      </c>
    </row>
    <row r="4594" spans="1:9" ht="26.4" hidden="1">
      <c r="A4594" s="111" t="e">
        <f>COUNTIF(#REF!,'CPU (2)'!B4594)</f>
        <v>#REF!</v>
      </c>
      <c r="B4594" s="131">
        <v>89031</v>
      </c>
      <c r="C4594" s="132" t="s">
        <v>5430</v>
      </c>
      <c r="D4594" s="131" t="s">
        <v>248</v>
      </c>
      <c r="E4594" s="131" t="s">
        <v>254</v>
      </c>
      <c r="F4594" s="133">
        <v>51.44</v>
      </c>
      <c r="G4594" s="133">
        <v>49.72</v>
      </c>
      <c r="H4594" s="131" t="s">
        <v>493</v>
      </c>
      <c r="I4594" s="134">
        <v>41974</v>
      </c>
    </row>
    <row r="4595" spans="1:9" ht="26.4" hidden="1">
      <c r="A4595" s="111" t="e">
        <f>COUNTIF(#REF!,'CPU (2)'!B4595)</f>
        <v>#REF!</v>
      </c>
      <c r="B4595" s="127">
        <v>89032</v>
      </c>
      <c r="C4595" s="128" t="s">
        <v>5431</v>
      </c>
      <c r="D4595" s="127" t="s">
        <v>248</v>
      </c>
      <c r="E4595" s="127" t="s">
        <v>249</v>
      </c>
      <c r="F4595" s="129">
        <v>137.16999999999999</v>
      </c>
      <c r="G4595" s="129">
        <v>135.44999999999999</v>
      </c>
      <c r="H4595" s="127" t="s">
        <v>493</v>
      </c>
      <c r="I4595" s="130">
        <v>41974</v>
      </c>
    </row>
    <row r="4596" spans="1:9" ht="26.4" hidden="1">
      <c r="A4596" s="111" t="e">
        <f>COUNTIF(#REF!,'CPU (2)'!B4596)</f>
        <v>#REF!</v>
      </c>
      <c r="B4596" s="131">
        <v>89029</v>
      </c>
      <c r="C4596" s="132" t="s">
        <v>5432</v>
      </c>
      <c r="D4596" s="131" t="s">
        <v>248</v>
      </c>
      <c r="E4596" s="131" t="s">
        <v>231</v>
      </c>
      <c r="F4596" s="133">
        <v>28.49</v>
      </c>
      <c r="G4596" s="133">
        <v>28.48</v>
      </c>
      <c r="H4596" s="131" t="s">
        <v>493</v>
      </c>
      <c r="I4596" s="134">
        <v>41974</v>
      </c>
    </row>
    <row r="4597" spans="1:9" ht="26.4" hidden="1">
      <c r="A4597" s="111" t="e">
        <f>COUNTIF(#REF!,'CPU (2)'!B4597)</f>
        <v>#REF!</v>
      </c>
      <c r="B4597" s="127">
        <v>89030</v>
      </c>
      <c r="C4597" s="128" t="s">
        <v>5433</v>
      </c>
      <c r="D4597" s="127" t="s">
        <v>248</v>
      </c>
      <c r="E4597" s="127" t="s">
        <v>231</v>
      </c>
      <c r="F4597" s="129">
        <v>6.41</v>
      </c>
      <c r="G4597" s="129">
        <v>6.4</v>
      </c>
      <c r="H4597" s="127" t="s">
        <v>493</v>
      </c>
      <c r="I4597" s="130">
        <v>41974</v>
      </c>
    </row>
    <row r="4598" spans="1:9" ht="26.4" hidden="1">
      <c r="A4598" s="111" t="e">
        <f>COUNTIF(#REF!,'CPU (2)'!B4598)</f>
        <v>#REF!</v>
      </c>
      <c r="B4598" s="131">
        <v>5724</v>
      </c>
      <c r="C4598" s="132" t="s">
        <v>5434</v>
      </c>
      <c r="D4598" s="131" t="s">
        <v>248</v>
      </c>
      <c r="E4598" s="131" t="s">
        <v>231</v>
      </c>
      <c r="F4598" s="133">
        <v>35.61</v>
      </c>
      <c r="G4598" s="133">
        <v>35.6</v>
      </c>
      <c r="H4598" s="131" t="s">
        <v>493</v>
      </c>
      <c r="I4598" s="134">
        <v>41974</v>
      </c>
    </row>
    <row r="4599" spans="1:9" ht="26.4" hidden="1">
      <c r="A4599" s="111" t="e">
        <f>COUNTIF(#REF!,'CPU (2)'!B4599)</f>
        <v>#REF!</v>
      </c>
      <c r="B4599" s="127">
        <v>53817</v>
      </c>
      <c r="C4599" s="128" t="s">
        <v>5435</v>
      </c>
      <c r="D4599" s="127" t="s">
        <v>248</v>
      </c>
      <c r="E4599" s="127" t="s">
        <v>231</v>
      </c>
      <c r="F4599" s="129">
        <v>50.12</v>
      </c>
      <c r="G4599" s="129">
        <v>50.12</v>
      </c>
      <c r="H4599" s="127" t="s">
        <v>493</v>
      </c>
      <c r="I4599" s="130">
        <v>41974</v>
      </c>
    </row>
    <row r="4600" spans="1:9" ht="26.4" hidden="1">
      <c r="A4600" s="111" t="e">
        <f>COUNTIF(#REF!,'CPU (2)'!B4600)</f>
        <v>#REF!</v>
      </c>
      <c r="B4600" s="131">
        <v>88844</v>
      </c>
      <c r="C4600" s="132" t="s">
        <v>5436</v>
      </c>
      <c r="D4600" s="131" t="s">
        <v>248</v>
      </c>
      <c r="E4600" s="131" t="s">
        <v>254</v>
      </c>
      <c r="F4600" s="133">
        <v>53.06</v>
      </c>
      <c r="G4600" s="133">
        <v>51.35</v>
      </c>
      <c r="H4600" s="131" t="s">
        <v>493</v>
      </c>
      <c r="I4600" s="134">
        <v>41974</v>
      </c>
    </row>
    <row r="4601" spans="1:9" ht="26.4" hidden="1">
      <c r="A4601" s="111" t="e">
        <f>COUNTIF(#REF!,'CPU (2)'!B4601)</f>
        <v>#REF!</v>
      </c>
      <c r="B4601" s="127">
        <v>88839</v>
      </c>
      <c r="C4601" s="128" t="s">
        <v>5437</v>
      </c>
      <c r="D4601" s="127" t="s">
        <v>248</v>
      </c>
      <c r="E4601" s="127" t="s">
        <v>231</v>
      </c>
      <c r="F4601" s="129">
        <v>29.81</v>
      </c>
      <c r="G4601" s="129">
        <v>29.81</v>
      </c>
      <c r="H4601" s="127" t="s">
        <v>493</v>
      </c>
      <c r="I4601" s="130">
        <v>41974</v>
      </c>
    </row>
    <row r="4602" spans="1:9" ht="26.4" hidden="1">
      <c r="A4602" s="111" t="e">
        <f>COUNTIF(#REF!,'CPU (2)'!B4602)</f>
        <v>#REF!</v>
      </c>
      <c r="B4602" s="131">
        <v>88840</v>
      </c>
      <c r="C4602" s="132" t="s">
        <v>5438</v>
      </c>
      <c r="D4602" s="131" t="s">
        <v>248</v>
      </c>
      <c r="E4602" s="131" t="s">
        <v>231</v>
      </c>
      <c r="F4602" s="133">
        <v>6.71</v>
      </c>
      <c r="G4602" s="133">
        <v>6.7</v>
      </c>
      <c r="H4602" s="131" t="s">
        <v>493</v>
      </c>
      <c r="I4602" s="134">
        <v>41974</v>
      </c>
    </row>
    <row r="4603" spans="1:9" ht="26.4" hidden="1">
      <c r="A4603" s="111" t="e">
        <f>COUNTIF(#REF!,'CPU (2)'!B4603)</f>
        <v>#REF!</v>
      </c>
      <c r="B4603" s="127">
        <v>88841</v>
      </c>
      <c r="C4603" s="128" t="s">
        <v>5439</v>
      </c>
      <c r="D4603" s="127" t="s">
        <v>248</v>
      </c>
      <c r="E4603" s="127" t="s">
        <v>231</v>
      </c>
      <c r="F4603" s="129">
        <v>37.270000000000003</v>
      </c>
      <c r="G4603" s="129">
        <v>37.26</v>
      </c>
      <c r="H4603" s="127" t="s">
        <v>493</v>
      </c>
      <c r="I4603" s="130">
        <v>41974</v>
      </c>
    </row>
    <row r="4604" spans="1:9" ht="26.4" hidden="1">
      <c r="A4604" s="111" t="e">
        <f>COUNTIF(#REF!,'CPU (2)'!B4604)</f>
        <v>#REF!</v>
      </c>
      <c r="B4604" s="131">
        <v>88842</v>
      </c>
      <c r="C4604" s="132" t="s">
        <v>5440</v>
      </c>
      <c r="D4604" s="131" t="s">
        <v>248</v>
      </c>
      <c r="E4604" s="131" t="s">
        <v>231</v>
      </c>
      <c r="F4604" s="133">
        <v>62.66</v>
      </c>
      <c r="G4604" s="133">
        <v>62.66</v>
      </c>
      <c r="H4604" s="131" t="s">
        <v>493</v>
      </c>
      <c r="I4604" s="134">
        <v>41974</v>
      </c>
    </row>
    <row r="4605" spans="1:9" ht="26.4" hidden="1">
      <c r="A4605" s="111" t="e">
        <f>COUNTIF(#REF!,'CPU (2)'!B4605)</f>
        <v>#REF!</v>
      </c>
      <c r="B4605" s="127">
        <v>88843</v>
      </c>
      <c r="C4605" s="128" t="s">
        <v>5441</v>
      </c>
      <c r="D4605" s="127" t="s">
        <v>248</v>
      </c>
      <c r="E4605" s="127" t="s">
        <v>249</v>
      </c>
      <c r="F4605" s="129">
        <v>152.99</v>
      </c>
      <c r="G4605" s="129">
        <v>151.28</v>
      </c>
      <c r="H4605" s="127" t="s">
        <v>493</v>
      </c>
      <c r="I4605" s="130">
        <v>41974</v>
      </c>
    </row>
    <row r="4606" spans="1:9" ht="26.4" hidden="1">
      <c r="A4606" s="111" t="e">
        <f>COUNTIF(#REF!,'CPU (2)'!B4606)</f>
        <v>#REF!</v>
      </c>
      <c r="B4606" s="131">
        <v>5853</v>
      </c>
      <c r="C4606" s="132" t="s">
        <v>5442</v>
      </c>
      <c r="D4606" s="131" t="s">
        <v>248</v>
      </c>
      <c r="E4606" s="131" t="s">
        <v>254</v>
      </c>
      <c r="F4606" s="133">
        <v>61.78</v>
      </c>
      <c r="G4606" s="133">
        <v>60.06</v>
      </c>
      <c r="H4606" s="131" t="s">
        <v>493</v>
      </c>
      <c r="I4606" s="134">
        <v>41974</v>
      </c>
    </row>
    <row r="4607" spans="1:9" ht="26.4" hidden="1">
      <c r="A4607" s="111" t="e">
        <f>COUNTIF(#REF!,'CPU (2)'!B4607)</f>
        <v>#REF!</v>
      </c>
      <c r="B4607" s="127">
        <v>5851</v>
      </c>
      <c r="C4607" s="128" t="s">
        <v>5443</v>
      </c>
      <c r="D4607" s="127" t="s">
        <v>248</v>
      </c>
      <c r="E4607" s="127" t="s">
        <v>249</v>
      </c>
      <c r="F4607" s="129">
        <v>183.15</v>
      </c>
      <c r="G4607" s="129">
        <v>181.43</v>
      </c>
      <c r="H4607" s="127" t="s">
        <v>493</v>
      </c>
      <c r="I4607" s="130">
        <v>41974</v>
      </c>
    </row>
    <row r="4608" spans="1:9" ht="26.4" hidden="1">
      <c r="A4608" s="111" t="e">
        <f>COUNTIF(#REF!,'CPU (2)'!B4608)</f>
        <v>#REF!</v>
      </c>
      <c r="B4608" s="131">
        <v>89009</v>
      </c>
      <c r="C4608" s="132" t="s">
        <v>5444</v>
      </c>
      <c r="D4608" s="131" t="s">
        <v>248</v>
      </c>
      <c r="E4608" s="131" t="s">
        <v>231</v>
      </c>
      <c r="F4608" s="133">
        <v>36.93</v>
      </c>
      <c r="G4608" s="133">
        <v>36.92</v>
      </c>
      <c r="H4608" s="131" t="s">
        <v>493</v>
      </c>
      <c r="I4608" s="134">
        <v>41974</v>
      </c>
    </row>
    <row r="4609" spans="1:9" ht="26.4" hidden="1">
      <c r="A4609" s="111" t="e">
        <f>COUNTIF(#REF!,'CPU (2)'!B4609)</f>
        <v>#REF!</v>
      </c>
      <c r="B4609" s="135">
        <v>89010</v>
      </c>
      <c r="C4609" s="128" t="s">
        <v>5445</v>
      </c>
      <c r="D4609" s="127" t="s">
        <v>248</v>
      </c>
      <c r="E4609" s="127" t="s">
        <v>231</v>
      </c>
      <c r="F4609" s="129">
        <v>8.31</v>
      </c>
      <c r="G4609" s="129">
        <v>8.3000000000000007</v>
      </c>
      <c r="H4609" s="127" t="s">
        <v>493</v>
      </c>
      <c r="I4609" s="130">
        <v>41974</v>
      </c>
    </row>
    <row r="4610" spans="1:9" ht="26.4" hidden="1">
      <c r="A4610" s="111" t="e">
        <f>COUNTIF(#REF!,'CPU (2)'!B4610)</f>
        <v>#REF!</v>
      </c>
      <c r="B4610" s="131">
        <v>53810</v>
      </c>
      <c r="C4610" s="132" t="s">
        <v>5446</v>
      </c>
      <c r="D4610" s="131" t="s">
        <v>248</v>
      </c>
      <c r="E4610" s="131" t="s">
        <v>231</v>
      </c>
      <c r="F4610" s="133">
        <v>46.16</v>
      </c>
      <c r="G4610" s="133">
        <v>46.16</v>
      </c>
      <c r="H4610" s="131" t="s">
        <v>493</v>
      </c>
      <c r="I4610" s="134">
        <v>41974</v>
      </c>
    </row>
    <row r="4611" spans="1:9" ht="26.4" hidden="1">
      <c r="A4611" s="111" t="e">
        <f>COUNTIF(#REF!,'CPU (2)'!B4611)</f>
        <v>#REF!</v>
      </c>
      <c r="B4611" s="127">
        <v>5721</v>
      </c>
      <c r="C4611" s="128" t="s">
        <v>5447</v>
      </c>
      <c r="D4611" s="127" t="s">
        <v>248</v>
      </c>
      <c r="E4611" s="127" t="s">
        <v>231</v>
      </c>
      <c r="F4611" s="129">
        <v>75.209999999999994</v>
      </c>
      <c r="G4611" s="129">
        <v>75.2</v>
      </c>
      <c r="H4611" s="127" t="s">
        <v>493</v>
      </c>
      <c r="I4611" s="130">
        <v>41974</v>
      </c>
    </row>
    <row r="4612" spans="1:9" ht="26.4" hidden="1">
      <c r="A4612" s="111" t="e">
        <f>COUNTIF(#REF!,'CPU (2)'!B4612)</f>
        <v>#REF!</v>
      </c>
      <c r="B4612" s="131">
        <v>5849</v>
      </c>
      <c r="C4612" s="132" t="s">
        <v>5448</v>
      </c>
      <c r="D4612" s="131" t="s">
        <v>248</v>
      </c>
      <c r="E4612" s="131" t="s">
        <v>254</v>
      </c>
      <c r="F4612" s="133">
        <v>61.5</v>
      </c>
      <c r="G4612" s="133">
        <v>59.79</v>
      </c>
      <c r="H4612" s="131" t="s">
        <v>493</v>
      </c>
      <c r="I4612" s="134">
        <v>41974</v>
      </c>
    </row>
    <row r="4613" spans="1:9" ht="26.4" hidden="1">
      <c r="A4613" s="111" t="e">
        <f>COUNTIF(#REF!,'CPU (2)'!B4613)</f>
        <v>#REF!</v>
      </c>
      <c r="B4613" s="127">
        <v>5847</v>
      </c>
      <c r="C4613" s="128" t="s">
        <v>5449</v>
      </c>
      <c r="D4613" s="127" t="s">
        <v>248</v>
      </c>
      <c r="E4613" s="127" t="s">
        <v>249</v>
      </c>
      <c r="F4613" s="129">
        <v>192.61</v>
      </c>
      <c r="G4613" s="129">
        <v>190.89</v>
      </c>
      <c r="H4613" s="127" t="s">
        <v>493</v>
      </c>
      <c r="I4613" s="130">
        <v>41974</v>
      </c>
    </row>
    <row r="4614" spans="1:9" ht="26.4" hidden="1">
      <c r="A4614" s="111" t="e">
        <f>COUNTIF(#REF!,'CPU (2)'!B4614)</f>
        <v>#REF!</v>
      </c>
      <c r="B4614" s="131">
        <v>89017</v>
      </c>
      <c r="C4614" s="132" t="s">
        <v>5450</v>
      </c>
      <c r="D4614" s="131" t="s">
        <v>248</v>
      </c>
      <c r="E4614" s="131" t="s">
        <v>231</v>
      </c>
      <c r="F4614" s="133">
        <v>36.700000000000003</v>
      </c>
      <c r="G4614" s="133">
        <v>36.700000000000003</v>
      </c>
      <c r="H4614" s="131" t="s">
        <v>493</v>
      </c>
      <c r="I4614" s="134">
        <v>41974</v>
      </c>
    </row>
    <row r="4615" spans="1:9" ht="26.4" hidden="1">
      <c r="A4615" s="111" t="e">
        <f>COUNTIF(#REF!,'CPU (2)'!B4615)</f>
        <v>#REF!</v>
      </c>
      <c r="B4615" s="127">
        <v>53806</v>
      </c>
      <c r="C4615" s="128" t="s">
        <v>5451</v>
      </c>
      <c r="D4615" s="127" t="s">
        <v>248</v>
      </c>
      <c r="E4615" s="127" t="s">
        <v>231</v>
      </c>
      <c r="F4615" s="129">
        <v>45.88</v>
      </c>
      <c r="G4615" s="129">
        <v>45.87</v>
      </c>
      <c r="H4615" s="127" t="s">
        <v>493</v>
      </c>
      <c r="I4615" s="130">
        <v>41974</v>
      </c>
    </row>
    <row r="4616" spans="1:9" ht="26.4" hidden="1">
      <c r="A4616" s="111" t="e">
        <f>COUNTIF(#REF!,'CPU (2)'!B4616)</f>
        <v>#REF!</v>
      </c>
      <c r="B4616" s="131">
        <v>5718</v>
      </c>
      <c r="C4616" s="132" t="s">
        <v>5452</v>
      </c>
      <c r="D4616" s="131" t="s">
        <v>248</v>
      </c>
      <c r="E4616" s="131" t="s">
        <v>231</v>
      </c>
      <c r="F4616" s="133">
        <v>85.23</v>
      </c>
      <c r="G4616" s="133">
        <v>85.23</v>
      </c>
      <c r="H4616" s="131" t="s">
        <v>493</v>
      </c>
      <c r="I4616" s="134">
        <v>41974</v>
      </c>
    </row>
    <row r="4617" spans="1:9" ht="26.4" hidden="1">
      <c r="A4617" s="111" t="e">
        <f>COUNTIF(#REF!,'CPU (2)'!B4617)</f>
        <v>#REF!</v>
      </c>
      <c r="B4617" s="127">
        <v>89018</v>
      </c>
      <c r="C4617" s="128" t="s">
        <v>5453</v>
      </c>
      <c r="D4617" s="127" t="s">
        <v>248</v>
      </c>
      <c r="E4617" s="127" t="s">
        <v>231</v>
      </c>
      <c r="F4617" s="129">
        <v>8.26</v>
      </c>
      <c r="G4617" s="129">
        <v>8.25</v>
      </c>
      <c r="H4617" s="127" t="s">
        <v>493</v>
      </c>
      <c r="I4617" s="130">
        <v>41974</v>
      </c>
    </row>
    <row r="4618" spans="1:9" ht="26.4" hidden="1">
      <c r="A4618" s="111" t="e">
        <f>COUNTIF(#REF!,'CPU (2)'!B4618)</f>
        <v>#REF!</v>
      </c>
      <c r="B4618" s="131">
        <v>5857</v>
      </c>
      <c r="C4618" s="132" t="s">
        <v>5454</v>
      </c>
      <c r="D4618" s="131" t="s">
        <v>248</v>
      </c>
      <c r="E4618" s="131" t="s">
        <v>254</v>
      </c>
      <c r="F4618" s="133">
        <v>164.72</v>
      </c>
      <c r="G4618" s="133">
        <v>163</v>
      </c>
      <c r="H4618" s="131" t="s">
        <v>493</v>
      </c>
      <c r="I4618" s="134">
        <v>41974</v>
      </c>
    </row>
    <row r="4619" spans="1:9" ht="26.4" hidden="1">
      <c r="A4619" s="111" t="e">
        <f>COUNTIF(#REF!,'CPU (2)'!B4619)</f>
        <v>#REF!</v>
      </c>
      <c r="B4619" s="127">
        <v>5855</v>
      </c>
      <c r="C4619" s="128" t="s">
        <v>5455</v>
      </c>
      <c r="D4619" s="127" t="s">
        <v>248</v>
      </c>
      <c r="E4619" s="127" t="s">
        <v>249</v>
      </c>
      <c r="F4619" s="129">
        <v>489.88</v>
      </c>
      <c r="G4619" s="129">
        <v>488.16</v>
      </c>
      <c r="H4619" s="127" t="s">
        <v>493</v>
      </c>
      <c r="I4619" s="130">
        <v>41974</v>
      </c>
    </row>
    <row r="4620" spans="1:9" ht="26.4" hidden="1">
      <c r="A4620" s="111" t="e">
        <f>COUNTIF(#REF!,'CPU (2)'!B4620)</f>
        <v>#REF!</v>
      </c>
      <c r="B4620" s="131">
        <v>89013</v>
      </c>
      <c r="C4620" s="132" t="s">
        <v>5456</v>
      </c>
      <c r="D4620" s="131" t="s">
        <v>248</v>
      </c>
      <c r="E4620" s="131" t="s">
        <v>231</v>
      </c>
      <c r="F4620" s="133">
        <v>120.96</v>
      </c>
      <c r="G4620" s="133">
        <v>120.95</v>
      </c>
      <c r="H4620" s="131" t="s">
        <v>493</v>
      </c>
      <c r="I4620" s="134">
        <v>41974</v>
      </c>
    </row>
    <row r="4621" spans="1:9" ht="26.4" hidden="1">
      <c r="A4621" s="111" t="e">
        <f>COUNTIF(#REF!,'CPU (2)'!B4621)</f>
        <v>#REF!</v>
      </c>
      <c r="B4621" s="127">
        <v>89014</v>
      </c>
      <c r="C4621" s="128" t="s">
        <v>5457</v>
      </c>
      <c r="D4621" s="127" t="s">
        <v>248</v>
      </c>
      <c r="E4621" s="127" t="s">
        <v>231</v>
      </c>
      <c r="F4621" s="129">
        <v>27.22</v>
      </c>
      <c r="G4621" s="129">
        <v>27.21</v>
      </c>
      <c r="H4621" s="127" t="s">
        <v>493</v>
      </c>
      <c r="I4621" s="130">
        <v>41974</v>
      </c>
    </row>
    <row r="4622" spans="1:9" ht="26.4" hidden="1">
      <c r="A4622" s="111" t="e">
        <f>COUNTIF(#REF!,'CPU (2)'!B4622)</f>
        <v>#REF!</v>
      </c>
      <c r="B4622" s="131">
        <v>53814</v>
      </c>
      <c r="C4622" s="132" t="s">
        <v>5458</v>
      </c>
      <c r="D4622" s="131" t="s">
        <v>248</v>
      </c>
      <c r="E4622" s="131" t="s">
        <v>231</v>
      </c>
      <c r="F4622" s="133">
        <v>151.19999999999999</v>
      </c>
      <c r="G4622" s="133">
        <v>151.19</v>
      </c>
      <c r="H4622" s="131" t="s">
        <v>493</v>
      </c>
      <c r="I4622" s="134">
        <v>41974</v>
      </c>
    </row>
    <row r="4623" spans="1:9" ht="26.4" hidden="1">
      <c r="A4623" s="111" t="e">
        <f>COUNTIF(#REF!,'CPU (2)'!B4623)</f>
        <v>#REF!</v>
      </c>
      <c r="B4623" s="127">
        <v>5722</v>
      </c>
      <c r="C4623" s="128" t="s">
        <v>5459</v>
      </c>
      <c r="D4623" s="127" t="s">
        <v>248</v>
      </c>
      <c r="E4623" s="127" t="s">
        <v>231</v>
      </c>
      <c r="F4623" s="129">
        <v>173.96</v>
      </c>
      <c r="G4623" s="129">
        <v>173.96</v>
      </c>
      <c r="H4623" s="127" t="s">
        <v>493</v>
      </c>
      <c r="I4623" s="130">
        <v>41974</v>
      </c>
    </row>
    <row r="4624" spans="1:9" ht="26.4" hidden="1">
      <c r="A4624" s="111" t="e">
        <f>COUNTIF(#REF!,'CPU (2)'!B4624)</f>
        <v>#REF!</v>
      </c>
      <c r="B4624" s="131">
        <v>55264</v>
      </c>
      <c r="C4624" s="132" t="s">
        <v>5460</v>
      </c>
      <c r="D4624" s="131" t="s">
        <v>248</v>
      </c>
      <c r="E4624" s="131" t="s">
        <v>231</v>
      </c>
      <c r="F4624" s="133">
        <v>9.94</v>
      </c>
      <c r="G4624" s="133">
        <v>9.06</v>
      </c>
      <c r="H4624" s="131" t="s">
        <v>493</v>
      </c>
      <c r="I4624" s="134">
        <v>41974</v>
      </c>
    </row>
    <row r="4625" spans="1:9" ht="26.4" hidden="1">
      <c r="A4625" s="111" t="e">
        <f>COUNTIF(#REF!,'CPU (2)'!B4625)</f>
        <v>#REF!</v>
      </c>
      <c r="B4625" s="127">
        <v>7065</v>
      </c>
      <c r="C4625" s="128" t="s">
        <v>5461</v>
      </c>
      <c r="D4625" s="127" t="s">
        <v>248</v>
      </c>
      <c r="E4625" s="127" t="s">
        <v>231</v>
      </c>
      <c r="F4625" s="129">
        <v>6.22</v>
      </c>
      <c r="G4625" s="129">
        <v>6.21</v>
      </c>
      <c r="H4625" s="127" t="s">
        <v>493</v>
      </c>
      <c r="I4625" s="130">
        <v>41974</v>
      </c>
    </row>
    <row r="4626" spans="1:9" ht="26.4" hidden="1">
      <c r="A4626" s="111" t="e">
        <f>COUNTIF(#REF!,'CPU (2)'!B4626)</f>
        <v>#REF!</v>
      </c>
      <c r="B4626" s="131">
        <v>73339</v>
      </c>
      <c r="C4626" s="132" t="s">
        <v>5462</v>
      </c>
      <c r="D4626" s="131" t="s">
        <v>248</v>
      </c>
      <c r="E4626" s="131" t="s">
        <v>231</v>
      </c>
      <c r="F4626" s="133">
        <v>23.49</v>
      </c>
      <c r="G4626" s="133">
        <v>21.84</v>
      </c>
      <c r="H4626" s="131" t="s">
        <v>493</v>
      </c>
      <c r="I4626" s="134">
        <v>41974</v>
      </c>
    </row>
    <row r="4627" spans="1:9" ht="26.4" hidden="1">
      <c r="A4627" s="111" t="e">
        <f>COUNTIF(#REF!,'CPU (2)'!B4627)</f>
        <v>#REF!</v>
      </c>
      <c r="B4627" s="127">
        <v>73453</v>
      </c>
      <c r="C4627" s="128" t="s">
        <v>5463</v>
      </c>
      <c r="D4627" s="127" t="s">
        <v>248</v>
      </c>
      <c r="E4627" s="127" t="s">
        <v>231</v>
      </c>
      <c r="F4627" s="129">
        <v>57.83</v>
      </c>
      <c r="G4627" s="129">
        <v>56.18</v>
      </c>
      <c r="H4627" s="127" t="s">
        <v>493</v>
      </c>
      <c r="I4627" s="130">
        <v>41974</v>
      </c>
    </row>
    <row r="4628" spans="1:9" ht="26.4" hidden="1">
      <c r="A4628" s="111" t="e">
        <f>COUNTIF(#REF!,'CPU (2)'!B4628)</f>
        <v>#REF!</v>
      </c>
      <c r="B4628" s="131">
        <v>5845</v>
      </c>
      <c r="C4628" s="132" t="s">
        <v>5464</v>
      </c>
      <c r="D4628" s="131" t="s">
        <v>248</v>
      </c>
      <c r="E4628" s="131" t="s">
        <v>254</v>
      </c>
      <c r="F4628" s="133">
        <v>24.14</v>
      </c>
      <c r="G4628" s="133">
        <v>22.42</v>
      </c>
      <c r="H4628" s="131" t="s">
        <v>493</v>
      </c>
      <c r="I4628" s="134">
        <v>41974</v>
      </c>
    </row>
    <row r="4629" spans="1:9" ht="26.4" hidden="1">
      <c r="A4629" s="111" t="e">
        <f>COUNTIF(#REF!,'CPU (2)'!B4629)</f>
        <v>#REF!</v>
      </c>
      <c r="B4629" s="127">
        <v>5843</v>
      </c>
      <c r="C4629" s="128" t="s">
        <v>5465</v>
      </c>
      <c r="D4629" s="127" t="s">
        <v>248</v>
      </c>
      <c r="E4629" s="127" t="s">
        <v>249</v>
      </c>
      <c r="F4629" s="129">
        <v>80.650000000000006</v>
      </c>
      <c r="G4629" s="129">
        <v>78.92</v>
      </c>
      <c r="H4629" s="127" t="s">
        <v>493</v>
      </c>
      <c r="I4629" s="130">
        <v>41974</v>
      </c>
    </row>
    <row r="4630" spans="1:9" ht="26.4" hidden="1">
      <c r="A4630" s="111" t="e">
        <f>COUNTIF(#REF!,'CPU (2)'!B4630)</f>
        <v>#REF!</v>
      </c>
      <c r="B4630" s="131">
        <v>7063</v>
      </c>
      <c r="C4630" s="132" t="s">
        <v>5466</v>
      </c>
      <c r="D4630" s="131" t="s">
        <v>248</v>
      </c>
      <c r="E4630" s="131" t="s">
        <v>231</v>
      </c>
      <c r="F4630" s="133">
        <v>5.68</v>
      </c>
      <c r="G4630" s="133">
        <v>5.67</v>
      </c>
      <c r="H4630" s="131" t="s">
        <v>493</v>
      </c>
      <c r="I4630" s="134">
        <v>41974</v>
      </c>
    </row>
    <row r="4631" spans="1:9" ht="26.4" hidden="1">
      <c r="A4631" s="111" t="e">
        <f>COUNTIF(#REF!,'CPU (2)'!B4631)</f>
        <v>#REF!</v>
      </c>
      <c r="B4631" s="127">
        <v>7064</v>
      </c>
      <c r="C4631" s="128" t="s">
        <v>5467</v>
      </c>
      <c r="D4631" s="127" t="s">
        <v>248</v>
      </c>
      <c r="E4631" s="127" t="s">
        <v>231</v>
      </c>
      <c r="F4631" s="129">
        <v>1.92</v>
      </c>
      <c r="G4631" s="129">
        <v>1.91</v>
      </c>
      <c r="H4631" s="127" t="s">
        <v>493</v>
      </c>
      <c r="I4631" s="130">
        <v>41974</v>
      </c>
    </row>
    <row r="4632" spans="1:9" ht="26.4" hidden="1">
      <c r="A4632" s="111" t="e">
        <f>COUNTIF(#REF!,'CPU (2)'!B4632)</f>
        <v>#REF!</v>
      </c>
      <c r="B4632" s="131">
        <v>7066</v>
      </c>
      <c r="C4632" s="132" t="s">
        <v>5468</v>
      </c>
      <c r="D4632" s="131" t="s">
        <v>248</v>
      </c>
      <c r="E4632" s="131" t="s">
        <v>231</v>
      </c>
      <c r="F4632" s="133">
        <v>50.29</v>
      </c>
      <c r="G4632" s="133">
        <v>50.28</v>
      </c>
      <c r="H4632" s="131" t="s">
        <v>493</v>
      </c>
      <c r="I4632" s="134">
        <v>41974</v>
      </c>
    </row>
    <row r="4633" spans="1:9" ht="26.4" hidden="1">
      <c r="A4633" s="111" t="e">
        <f>COUNTIF(#REF!,'CPU (2)'!B4633)</f>
        <v>#REF!</v>
      </c>
      <c r="B4633" s="127">
        <v>89036</v>
      </c>
      <c r="C4633" s="128" t="s">
        <v>256</v>
      </c>
      <c r="D4633" s="127" t="s">
        <v>248</v>
      </c>
      <c r="E4633" s="127" t="s">
        <v>254</v>
      </c>
      <c r="F4633" s="129">
        <v>22.1</v>
      </c>
      <c r="G4633" s="129">
        <v>20.39</v>
      </c>
      <c r="H4633" s="127" t="s">
        <v>493</v>
      </c>
      <c r="I4633" s="130">
        <v>41974</v>
      </c>
    </row>
    <row r="4634" spans="1:9" ht="26.4" hidden="1">
      <c r="A4634" s="111" t="e">
        <f>COUNTIF(#REF!,'CPU (2)'!B4634)</f>
        <v>#REF!</v>
      </c>
      <c r="B4634" s="131">
        <v>89035</v>
      </c>
      <c r="C4634" s="132" t="s">
        <v>255</v>
      </c>
      <c r="D4634" s="131" t="s">
        <v>248</v>
      </c>
      <c r="E4634" s="131" t="s">
        <v>249</v>
      </c>
      <c r="F4634" s="133">
        <v>61.69</v>
      </c>
      <c r="G4634" s="133">
        <v>59.97</v>
      </c>
      <c r="H4634" s="131" t="s">
        <v>493</v>
      </c>
      <c r="I4634" s="134">
        <v>41974</v>
      </c>
    </row>
    <row r="4635" spans="1:9" ht="26.4" hidden="1">
      <c r="A4635" s="111" t="e">
        <f>COUNTIF(#REF!,'CPU (2)'!B4635)</f>
        <v>#REF!</v>
      </c>
      <c r="B4635" s="127">
        <v>89033</v>
      </c>
      <c r="C4635" s="128" t="s">
        <v>345</v>
      </c>
      <c r="D4635" s="127" t="s">
        <v>248</v>
      </c>
      <c r="E4635" s="127" t="s">
        <v>231</v>
      </c>
      <c r="F4635" s="129">
        <v>4.16</v>
      </c>
      <c r="G4635" s="129">
        <v>4.16</v>
      </c>
      <c r="H4635" s="127" t="s">
        <v>493</v>
      </c>
      <c r="I4635" s="130">
        <v>41974</v>
      </c>
    </row>
    <row r="4636" spans="1:9" ht="26.4" hidden="1">
      <c r="A4636" s="111" t="e">
        <f>COUNTIF(#REF!,'CPU (2)'!B4636)</f>
        <v>#REF!</v>
      </c>
      <c r="B4636" s="131">
        <v>89034</v>
      </c>
      <c r="C4636" s="132" t="s">
        <v>346</v>
      </c>
      <c r="D4636" s="131" t="s">
        <v>248</v>
      </c>
      <c r="E4636" s="131" t="s">
        <v>231</v>
      </c>
      <c r="F4636" s="133">
        <v>1.4</v>
      </c>
      <c r="G4636" s="133">
        <v>1.4</v>
      </c>
      <c r="H4636" s="131" t="s">
        <v>493</v>
      </c>
      <c r="I4636" s="134">
        <v>41974</v>
      </c>
    </row>
    <row r="4637" spans="1:9" ht="26.4" hidden="1">
      <c r="A4637" s="111" t="e">
        <f>COUNTIF(#REF!,'CPU (2)'!B4637)</f>
        <v>#REF!</v>
      </c>
      <c r="B4637" s="127">
        <v>5714</v>
      </c>
      <c r="C4637" s="128" t="s">
        <v>347</v>
      </c>
      <c r="D4637" s="127" t="s">
        <v>248</v>
      </c>
      <c r="E4637" s="127" t="s">
        <v>231</v>
      </c>
      <c r="F4637" s="129">
        <v>4.5599999999999996</v>
      </c>
      <c r="G4637" s="129">
        <v>4.55</v>
      </c>
      <c r="H4637" s="127" t="s">
        <v>493</v>
      </c>
      <c r="I4637" s="130">
        <v>41974</v>
      </c>
    </row>
    <row r="4638" spans="1:9" ht="26.4" hidden="1">
      <c r="A4638" s="111" t="e">
        <f>COUNTIF(#REF!,'CPU (2)'!B4638)</f>
        <v>#REF!</v>
      </c>
      <c r="B4638" s="131">
        <v>5715</v>
      </c>
      <c r="C4638" s="132" t="s">
        <v>348</v>
      </c>
      <c r="D4638" s="131" t="s">
        <v>248</v>
      </c>
      <c r="E4638" s="131" t="s">
        <v>231</v>
      </c>
      <c r="F4638" s="133">
        <v>35.03</v>
      </c>
      <c r="G4638" s="133">
        <v>35.020000000000003</v>
      </c>
      <c r="H4638" s="131" t="s">
        <v>493</v>
      </c>
      <c r="I4638" s="134">
        <v>41974</v>
      </c>
    </row>
    <row r="4639" spans="1:9" ht="26.4" hidden="1">
      <c r="A4639" s="111" t="e">
        <f>COUNTIF(#REF!,'CPU (2)'!B4639)</f>
        <v>#REF!</v>
      </c>
      <c r="B4639" s="127" t="s">
        <v>5469</v>
      </c>
      <c r="C4639" s="128" t="s">
        <v>5470</v>
      </c>
      <c r="D4639" s="127" t="s">
        <v>248</v>
      </c>
      <c r="E4639" s="127" t="s">
        <v>231</v>
      </c>
      <c r="F4639" s="129">
        <v>199.5</v>
      </c>
      <c r="G4639" s="129">
        <v>197.85</v>
      </c>
      <c r="H4639" s="127" t="s">
        <v>493</v>
      </c>
      <c r="I4639" s="130">
        <v>41974</v>
      </c>
    </row>
    <row r="4640" spans="1:9" ht="26.4" hidden="1">
      <c r="A4640" s="111" t="e">
        <f>COUNTIF(#REF!,'CPU (2)'!B4640)</f>
        <v>#REF!</v>
      </c>
      <c r="B4640" s="131">
        <v>73563</v>
      </c>
      <c r="C4640" s="132" t="s">
        <v>5471</v>
      </c>
      <c r="D4640" s="131" t="s">
        <v>248</v>
      </c>
      <c r="E4640" s="131" t="s">
        <v>231</v>
      </c>
      <c r="F4640" s="133">
        <v>234.87</v>
      </c>
      <c r="G4640" s="133">
        <v>233.22</v>
      </c>
      <c r="H4640" s="131" t="s">
        <v>493</v>
      </c>
      <c r="I4640" s="134">
        <v>41974</v>
      </c>
    </row>
    <row r="4641" spans="1:9" ht="26.4" hidden="1">
      <c r="A4641" s="111" t="e">
        <f>COUNTIF(#REF!,'CPU (2)'!B4641)</f>
        <v>#REF!</v>
      </c>
      <c r="B4641" s="127">
        <v>73495</v>
      </c>
      <c r="C4641" s="128" t="s">
        <v>5472</v>
      </c>
      <c r="D4641" s="127" t="s">
        <v>248</v>
      </c>
      <c r="E4641" s="127" t="s">
        <v>231</v>
      </c>
      <c r="F4641" s="129">
        <v>561.94000000000005</v>
      </c>
      <c r="G4641" s="129">
        <v>560.29999999999995</v>
      </c>
      <c r="H4641" s="127" t="s">
        <v>493</v>
      </c>
      <c r="I4641" s="130">
        <v>41974</v>
      </c>
    </row>
    <row r="4642" spans="1:9" ht="26.4" hidden="1">
      <c r="A4642" s="111" t="e">
        <f>COUNTIF(#REF!,'CPU (2)'!B4642)</f>
        <v>#REF!</v>
      </c>
      <c r="B4642" s="131">
        <v>53805</v>
      </c>
      <c r="C4642" s="132" t="s">
        <v>5473</v>
      </c>
      <c r="D4642" s="131" t="s">
        <v>248</v>
      </c>
      <c r="E4642" s="131" t="s">
        <v>231</v>
      </c>
      <c r="F4642" s="133">
        <v>19.850000000000001</v>
      </c>
      <c r="G4642" s="133">
        <v>17.79</v>
      </c>
      <c r="H4642" s="131" t="s">
        <v>493</v>
      </c>
      <c r="I4642" s="134">
        <v>41974</v>
      </c>
    </row>
    <row r="4643" spans="1:9" ht="26.4" hidden="1">
      <c r="A4643" s="111" t="e">
        <f>COUNTIF(#REF!,'CPU (2)'!B4643)</f>
        <v>#REF!</v>
      </c>
      <c r="B4643" s="127">
        <v>5716</v>
      </c>
      <c r="C4643" s="128" t="s">
        <v>5474</v>
      </c>
      <c r="D4643" s="127" t="s">
        <v>248</v>
      </c>
      <c r="E4643" s="127" t="s">
        <v>231</v>
      </c>
      <c r="F4643" s="129">
        <v>16.54</v>
      </c>
      <c r="G4643" s="129">
        <v>14.82</v>
      </c>
      <c r="H4643" s="127" t="s">
        <v>493</v>
      </c>
      <c r="I4643" s="130">
        <v>41974</v>
      </c>
    </row>
    <row r="4644" spans="1:9" ht="26.4" hidden="1">
      <c r="A4644" s="111" t="e">
        <f>COUNTIF(#REF!,'CPU (2)'!B4644)</f>
        <v>#REF!</v>
      </c>
      <c r="B4644" s="131">
        <v>53816</v>
      </c>
      <c r="C4644" s="132" t="s">
        <v>5475</v>
      </c>
      <c r="D4644" s="131" t="s">
        <v>248</v>
      </c>
      <c r="E4644" s="131" t="s">
        <v>231</v>
      </c>
      <c r="F4644" s="133">
        <v>19.850000000000001</v>
      </c>
      <c r="G4644" s="133">
        <v>17.79</v>
      </c>
      <c r="H4644" s="131" t="s">
        <v>493</v>
      </c>
      <c r="I4644" s="134">
        <v>41974</v>
      </c>
    </row>
    <row r="4645" spans="1:9" hidden="1">
      <c r="A4645" s="111" t="e">
        <f>COUNTIF(#REF!,'CPU (2)'!B4645)</f>
        <v>#REF!</v>
      </c>
      <c r="B4645" s="127">
        <v>88324</v>
      </c>
      <c r="C4645" s="128" t="s">
        <v>342</v>
      </c>
      <c r="D4645" s="127" t="s">
        <v>246</v>
      </c>
      <c r="E4645" s="127" t="s">
        <v>231</v>
      </c>
      <c r="F4645" s="129">
        <v>16.54</v>
      </c>
      <c r="G4645" s="129">
        <v>14.82</v>
      </c>
      <c r="H4645" s="127" t="s">
        <v>493</v>
      </c>
      <c r="I4645" s="130">
        <v>41974</v>
      </c>
    </row>
    <row r="4646" spans="1:9" ht="26.4" hidden="1">
      <c r="A4646" s="111" t="e">
        <f>COUNTIF(#REF!,'CPU (2)'!B4646)</f>
        <v>#REF!</v>
      </c>
      <c r="B4646" s="131">
        <v>84851</v>
      </c>
      <c r="C4646" s="132" t="s">
        <v>5476</v>
      </c>
      <c r="D4646" s="131" t="s">
        <v>604</v>
      </c>
      <c r="E4646" s="131" t="s">
        <v>492</v>
      </c>
      <c r="F4646" s="133">
        <v>94.3</v>
      </c>
      <c r="G4646" s="133">
        <v>87.29</v>
      </c>
      <c r="H4646" s="131" t="s">
        <v>493</v>
      </c>
      <c r="I4646" s="134">
        <v>41974</v>
      </c>
    </row>
    <row r="4647" spans="1:9" ht="26.4" hidden="1">
      <c r="A4647" s="111" t="e">
        <f>COUNTIF(#REF!,'CPU (2)'!B4647)</f>
        <v>#REF!</v>
      </c>
      <c r="B4647" s="127">
        <v>84898</v>
      </c>
      <c r="C4647" s="128" t="s">
        <v>5477</v>
      </c>
      <c r="D4647" s="127" t="s">
        <v>604</v>
      </c>
      <c r="E4647" s="127" t="s">
        <v>207</v>
      </c>
      <c r="F4647" s="129">
        <v>23.19</v>
      </c>
      <c r="G4647" s="129">
        <v>21.49</v>
      </c>
      <c r="H4647" s="127" t="s">
        <v>493</v>
      </c>
      <c r="I4647" s="130">
        <v>41974</v>
      </c>
    </row>
    <row r="4648" spans="1:9" ht="26.4" hidden="1">
      <c r="A4648" s="111" t="e">
        <f>COUNTIF(#REF!,'CPU (2)'!B4648)</f>
        <v>#REF!</v>
      </c>
      <c r="B4648" s="131">
        <v>84897</v>
      </c>
      <c r="C4648" s="132" t="s">
        <v>5478</v>
      </c>
      <c r="D4648" s="131" t="s">
        <v>604</v>
      </c>
      <c r="E4648" s="131" t="s">
        <v>207</v>
      </c>
      <c r="F4648" s="133">
        <v>27.99</v>
      </c>
      <c r="G4648" s="133">
        <v>26.29</v>
      </c>
      <c r="H4648" s="131" t="s">
        <v>493</v>
      </c>
      <c r="I4648" s="134">
        <v>41974</v>
      </c>
    </row>
    <row r="4649" spans="1:9" ht="26.4" hidden="1">
      <c r="A4649" s="111" t="e">
        <f>COUNTIF(#REF!,'CPU (2)'!B4649)</f>
        <v>#REF!</v>
      </c>
      <c r="B4649" s="127">
        <v>73490</v>
      </c>
      <c r="C4649" s="128" t="s">
        <v>5479</v>
      </c>
      <c r="D4649" s="127" t="s">
        <v>246</v>
      </c>
      <c r="E4649" s="127" t="s">
        <v>207</v>
      </c>
      <c r="F4649" s="129">
        <v>220.58</v>
      </c>
      <c r="G4649" s="129">
        <v>212.62</v>
      </c>
      <c r="H4649" s="127" t="s">
        <v>493</v>
      </c>
      <c r="I4649" s="130">
        <v>41974</v>
      </c>
    </row>
    <row r="4650" spans="1:9" ht="39.6" hidden="1">
      <c r="A4650" s="111" t="e">
        <f>COUNTIF(#REF!,'CPU (2)'!B4650)</f>
        <v>#REF!</v>
      </c>
      <c r="B4650" s="131">
        <v>83675</v>
      </c>
      <c r="C4650" s="132" t="s">
        <v>5480</v>
      </c>
      <c r="D4650" s="131" t="s">
        <v>632</v>
      </c>
      <c r="E4650" s="131" t="s">
        <v>207</v>
      </c>
      <c r="F4650" s="133">
        <v>71.94</v>
      </c>
      <c r="G4650" s="133">
        <v>67.459999999999994</v>
      </c>
      <c r="H4650" s="131" t="s">
        <v>493</v>
      </c>
      <c r="I4650" s="134">
        <v>41974</v>
      </c>
    </row>
    <row r="4651" spans="1:9" ht="39.6" hidden="1">
      <c r="A4651" s="111" t="e">
        <f>COUNTIF(#REF!,'CPU (2)'!B4651)</f>
        <v>#REF!</v>
      </c>
      <c r="B4651" s="127">
        <v>83676</v>
      </c>
      <c r="C4651" s="128" t="s">
        <v>5481</v>
      </c>
      <c r="D4651" s="127" t="s">
        <v>632</v>
      </c>
      <c r="E4651" s="127" t="s">
        <v>207</v>
      </c>
      <c r="F4651" s="129">
        <v>92.76</v>
      </c>
      <c r="G4651" s="129">
        <v>87.19</v>
      </c>
      <c r="H4651" s="127" t="s">
        <v>493</v>
      </c>
      <c r="I4651" s="130">
        <v>41974</v>
      </c>
    </row>
    <row r="4652" spans="1:9" ht="39.6" hidden="1">
      <c r="A4652" s="111" t="e">
        <f>COUNTIF(#REF!,'CPU (2)'!B4652)</f>
        <v>#REF!</v>
      </c>
      <c r="B4652" s="131">
        <v>83677</v>
      </c>
      <c r="C4652" s="132" t="s">
        <v>5482</v>
      </c>
      <c r="D4652" s="131" t="s">
        <v>632</v>
      </c>
      <c r="E4652" s="131" t="s">
        <v>207</v>
      </c>
      <c r="F4652" s="133">
        <v>115.32</v>
      </c>
      <c r="G4652" s="133">
        <v>108.51</v>
      </c>
      <c r="H4652" s="131" t="s">
        <v>493</v>
      </c>
      <c r="I4652" s="134">
        <v>41974</v>
      </c>
    </row>
    <row r="4653" spans="1:9" ht="39.6" hidden="1">
      <c r="A4653" s="111" t="e">
        <f>COUNTIF(#REF!,'CPU (2)'!B4653)</f>
        <v>#REF!</v>
      </c>
      <c r="B4653" s="127">
        <v>83678</v>
      </c>
      <c r="C4653" s="128" t="s">
        <v>5483</v>
      </c>
      <c r="D4653" s="127" t="s">
        <v>632</v>
      </c>
      <c r="E4653" s="127" t="s">
        <v>207</v>
      </c>
      <c r="F4653" s="129">
        <v>152.78</v>
      </c>
      <c r="G4653" s="129">
        <v>144.54</v>
      </c>
      <c r="H4653" s="127" t="s">
        <v>493</v>
      </c>
      <c r="I4653" s="130">
        <v>41974</v>
      </c>
    </row>
    <row r="4654" spans="1:9" ht="26.4" hidden="1">
      <c r="A4654" s="111" t="e">
        <f>COUNTIF(#REF!,'CPU (2)'!B4654)</f>
        <v>#REF!</v>
      </c>
      <c r="B4654" s="131" t="s">
        <v>5484</v>
      </c>
      <c r="C4654" s="132" t="s">
        <v>5485</v>
      </c>
      <c r="D4654" s="131" t="s">
        <v>606</v>
      </c>
      <c r="E4654" s="131" t="s">
        <v>207</v>
      </c>
      <c r="F4654" s="133">
        <v>49.33</v>
      </c>
      <c r="G4654" s="133">
        <v>46.34</v>
      </c>
      <c r="H4654" s="131" t="s">
        <v>493</v>
      </c>
      <c r="I4654" s="134">
        <v>41974</v>
      </c>
    </row>
    <row r="4655" spans="1:9" ht="26.4" hidden="1">
      <c r="A4655" s="111" t="e">
        <f>COUNTIF(#REF!,'CPU (2)'!B4655)</f>
        <v>#REF!</v>
      </c>
      <c r="B4655" s="127" t="s">
        <v>5486</v>
      </c>
      <c r="C4655" s="128" t="s">
        <v>5487</v>
      </c>
      <c r="D4655" s="127" t="s">
        <v>606</v>
      </c>
      <c r="E4655" s="127" t="s">
        <v>207</v>
      </c>
      <c r="F4655" s="129">
        <v>75.44</v>
      </c>
      <c r="G4655" s="129">
        <v>71.650000000000006</v>
      </c>
      <c r="H4655" s="127" t="s">
        <v>493</v>
      </c>
      <c r="I4655" s="130">
        <v>41974</v>
      </c>
    </row>
    <row r="4656" spans="1:9" ht="26.4" hidden="1">
      <c r="A4656" s="111" t="e">
        <f>COUNTIF(#REF!,'CPU (2)'!B4656)</f>
        <v>#REF!</v>
      </c>
      <c r="B4656" s="131" t="s">
        <v>5488</v>
      </c>
      <c r="C4656" s="132" t="s">
        <v>5489</v>
      </c>
      <c r="D4656" s="131" t="s">
        <v>606</v>
      </c>
      <c r="E4656" s="131" t="s">
        <v>207</v>
      </c>
      <c r="F4656" s="133">
        <v>68.760000000000005</v>
      </c>
      <c r="G4656" s="133">
        <v>65.510000000000005</v>
      </c>
      <c r="H4656" s="131" t="s">
        <v>493</v>
      </c>
      <c r="I4656" s="134">
        <v>41974</v>
      </c>
    </row>
    <row r="4657" spans="1:9" ht="26.4" hidden="1">
      <c r="A4657" s="111" t="e">
        <f>COUNTIF(#REF!,'CPU (2)'!B4657)</f>
        <v>#REF!</v>
      </c>
      <c r="B4657" s="127" t="s">
        <v>5490</v>
      </c>
      <c r="C4657" s="128" t="s">
        <v>5491</v>
      </c>
      <c r="D4657" s="127" t="s">
        <v>606</v>
      </c>
      <c r="E4657" s="127" t="s">
        <v>207</v>
      </c>
      <c r="F4657" s="129">
        <v>13.81</v>
      </c>
      <c r="G4657" s="129">
        <v>13.49</v>
      </c>
      <c r="H4657" s="127" t="s">
        <v>493</v>
      </c>
      <c r="I4657" s="130">
        <v>41974</v>
      </c>
    </row>
    <row r="4658" spans="1:9" ht="26.4" hidden="1">
      <c r="A4658" s="111" t="e">
        <f>COUNTIF(#REF!,'CPU (2)'!B4658)</f>
        <v>#REF!</v>
      </c>
      <c r="B4658" s="131" t="s">
        <v>5492</v>
      </c>
      <c r="C4658" s="132" t="s">
        <v>5493</v>
      </c>
      <c r="D4658" s="131" t="s">
        <v>606</v>
      </c>
      <c r="E4658" s="131" t="s">
        <v>207</v>
      </c>
      <c r="F4658" s="133">
        <v>95.45</v>
      </c>
      <c r="G4658" s="133">
        <v>91.12</v>
      </c>
      <c r="H4658" s="131" t="s">
        <v>493</v>
      </c>
      <c r="I4658" s="134">
        <v>41974</v>
      </c>
    </row>
    <row r="4659" spans="1:9" ht="26.4" hidden="1">
      <c r="A4659" s="111" t="e">
        <f>COUNTIF(#REF!,'CPU (2)'!B4659)</f>
        <v>#REF!</v>
      </c>
      <c r="B4659" s="127" t="s">
        <v>5494</v>
      </c>
      <c r="C4659" s="128" t="s">
        <v>5495</v>
      </c>
      <c r="D4659" s="127" t="s">
        <v>606</v>
      </c>
      <c r="E4659" s="127" t="s">
        <v>207</v>
      </c>
      <c r="F4659" s="129">
        <v>117.47</v>
      </c>
      <c r="G4659" s="129">
        <v>112.58</v>
      </c>
      <c r="H4659" s="127" t="s">
        <v>493</v>
      </c>
      <c r="I4659" s="130">
        <v>41974</v>
      </c>
    </row>
    <row r="4660" spans="1:9" ht="26.4" hidden="1">
      <c r="A4660" s="111" t="e">
        <f>COUNTIF(#REF!,'CPU (2)'!B4660)</f>
        <v>#REF!</v>
      </c>
      <c r="B4660" s="131" t="s">
        <v>5496</v>
      </c>
      <c r="C4660" s="132" t="s">
        <v>5497</v>
      </c>
      <c r="D4660" s="131" t="s">
        <v>606</v>
      </c>
      <c r="E4660" s="131" t="s">
        <v>207</v>
      </c>
      <c r="F4660" s="133">
        <v>126.59</v>
      </c>
      <c r="G4660" s="133">
        <v>121.17</v>
      </c>
      <c r="H4660" s="131" t="s">
        <v>493</v>
      </c>
      <c r="I4660" s="134">
        <v>41974</v>
      </c>
    </row>
    <row r="4661" spans="1:9" ht="26.4" hidden="1">
      <c r="A4661" s="111" t="e">
        <f>COUNTIF(#REF!,'CPU (2)'!B4661)</f>
        <v>#REF!</v>
      </c>
      <c r="B4661" s="127" t="s">
        <v>5498</v>
      </c>
      <c r="C4661" s="128" t="s">
        <v>5499</v>
      </c>
      <c r="D4661" s="127" t="s">
        <v>606</v>
      </c>
      <c r="E4661" s="127" t="s">
        <v>207</v>
      </c>
      <c r="F4661" s="129">
        <v>18.350000000000001</v>
      </c>
      <c r="G4661" s="129">
        <v>17.98</v>
      </c>
      <c r="H4661" s="127" t="s">
        <v>493</v>
      </c>
      <c r="I4661" s="130">
        <v>41974</v>
      </c>
    </row>
    <row r="4662" spans="1:9" ht="26.4" hidden="1">
      <c r="A4662" s="111" t="e">
        <f>COUNTIF(#REF!,'CPU (2)'!B4662)</f>
        <v>#REF!</v>
      </c>
      <c r="B4662" s="131" t="s">
        <v>5500</v>
      </c>
      <c r="C4662" s="132" t="s">
        <v>5501</v>
      </c>
      <c r="D4662" s="131" t="s">
        <v>606</v>
      </c>
      <c r="E4662" s="131" t="s">
        <v>207</v>
      </c>
      <c r="F4662" s="133">
        <v>175.83</v>
      </c>
      <c r="G4662" s="133">
        <v>169.88</v>
      </c>
      <c r="H4662" s="131" t="s">
        <v>493</v>
      </c>
      <c r="I4662" s="134">
        <v>41974</v>
      </c>
    </row>
    <row r="4663" spans="1:9" ht="26.4" hidden="1">
      <c r="A4663" s="111" t="e">
        <f>COUNTIF(#REF!,'CPU (2)'!B4663)</f>
        <v>#REF!</v>
      </c>
      <c r="B4663" s="127" t="s">
        <v>5502</v>
      </c>
      <c r="C4663" s="128" t="s">
        <v>5503</v>
      </c>
      <c r="D4663" s="127" t="s">
        <v>606</v>
      </c>
      <c r="E4663" s="127" t="s">
        <v>207</v>
      </c>
      <c r="F4663" s="129">
        <v>251.26</v>
      </c>
      <c r="G4663" s="129">
        <v>244.08</v>
      </c>
      <c r="H4663" s="127" t="s">
        <v>493</v>
      </c>
      <c r="I4663" s="130">
        <v>41974</v>
      </c>
    </row>
    <row r="4664" spans="1:9" ht="26.4" hidden="1">
      <c r="A4664" s="111" t="e">
        <f>COUNTIF(#REF!,'CPU (2)'!B4664)</f>
        <v>#REF!</v>
      </c>
      <c r="B4664" s="131" t="s">
        <v>5504</v>
      </c>
      <c r="C4664" s="132" t="s">
        <v>5505</v>
      </c>
      <c r="D4664" s="131" t="s">
        <v>606</v>
      </c>
      <c r="E4664" s="131" t="s">
        <v>207</v>
      </c>
      <c r="F4664" s="133">
        <v>111.69</v>
      </c>
      <c r="G4664" s="133">
        <v>107.35</v>
      </c>
      <c r="H4664" s="131" t="s">
        <v>493</v>
      </c>
      <c r="I4664" s="134">
        <v>41974</v>
      </c>
    </row>
    <row r="4665" spans="1:9" ht="26.4" hidden="1">
      <c r="A4665" s="111" t="e">
        <f>COUNTIF(#REF!,'CPU (2)'!B4665)</f>
        <v>#REF!</v>
      </c>
      <c r="B4665" s="127" t="s">
        <v>5506</v>
      </c>
      <c r="C4665" s="128" t="s">
        <v>5507</v>
      </c>
      <c r="D4665" s="127" t="s">
        <v>606</v>
      </c>
      <c r="E4665" s="127" t="s">
        <v>207</v>
      </c>
      <c r="F4665" s="129">
        <v>123.77</v>
      </c>
      <c r="G4665" s="129">
        <v>118.9</v>
      </c>
      <c r="H4665" s="127" t="s">
        <v>493</v>
      </c>
      <c r="I4665" s="130">
        <v>41974</v>
      </c>
    </row>
    <row r="4666" spans="1:9" ht="26.4" hidden="1">
      <c r="A4666" s="111" t="e">
        <f>COUNTIF(#REF!,'CPU (2)'!B4666)</f>
        <v>#REF!</v>
      </c>
      <c r="B4666" s="131" t="s">
        <v>5508</v>
      </c>
      <c r="C4666" s="132" t="s">
        <v>5509</v>
      </c>
      <c r="D4666" s="131" t="s">
        <v>606</v>
      </c>
      <c r="E4666" s="131" t="s">
        <v>207</v>
      </c>
      <c r="F4666" s="133">
        <v>138.56</v>
      </c>
      <c r="G4666" s="133">
        <v>133.13999999999999</v>
      </c>
      <c r="H4666" s="131" t="s">
        <v>493</v>
      </c>
      <c r="I4666" s="134">
        <v>41974</v>
      </c>
    </row>
    <row r="4667" spans="1:9" ht="26.4" hidden="1">
      <c r="A4667" s="111" t="e">
        <f>COUNTIF(#REF!,'CPU (2)'!B4667)</f>
        <v>#REF!</v>
      </c>
      <c r="B4667" s="127" t="s">
        <v>5510</v>
      </c>
      <c r="C4667" s="128" t="s">
        <v>5511</v>
      </c>
      <c r="D4667" s="127" t="s">
        <v>606</v>
      </c>
      <c r="E4667" s="127" t="s">
        <v>207</v>
      </c>
      <c r="F4667" s="129">
        <v>192.39</v>
      </c>
      <c r="G4667" s="129">
        <v>186.42</v>
      </c>
      <c r="H4667" s="127" t="s">
        <v>493</v>
      </c>
      <c r="I4667" s="130">
        <v>41974</v>
      </c>
    </row>
    <row r="4668" spans="1:9" ht="26.4" hidden="1">
      <c r="A4668" s="111" t="e">
        <f>COUNTIF(#REF!,'CPU (2)'!B4668)</f>
        <v>#REF!</v>
      </c>
      <c r="B4668" s="131" t="s">
        <v>5512</v>
      </c>
      <c r="C4668" s="132" t="s">
        <v>5513</v>
      </c>
      <c r="D4668" s="131" t="s">
        <v>606</v>
      </c>
      <c r="E4668" s="131" t="s">
        <v>207</v>
      </c>
      <c r="F4668" s="133">
        <v>289.48</v>
      </c>
      <c r="G4668" s="133">
        <v>282.3</v>
      </c>
      <c r="H4668" s="131" t="s">
        <v>493</v>
      </c>
      <c r="I4668" s="134">
        <v>41974</v>
      </c>
    </row>
    <row r="4669" spans="1:9" ht="26.4" hidden="1">
      <c r="A4669" s="111" t="e">
        <f>COUNTIF(#REF!,'CPU (2)'!B4669)</f>
        <v>#REF!</v>
      </c>
      <c r="B4669" s="127" t="s">
        <v>5514</v>
      </c>
      <c r="C4669" s="128" t="s">
        <v>5515</v>
      </c>
      <c r="D4669" s="127" t="s">
        <v>606</v>
      </c>
      <c r="E4669" s="127" t="s">
        <v>207</v>
      </c>
      <c r="F4669" s="129">
        <v>175.43</v>
      </c>
      <c r="G4669" s="129">
        <v>174.26</v>
      </c>
      <c r="H4669" s="127" t="s">
        <v>493</v>
      </c>
      <c r="I4669" s="130">
        <v>41974</v>
      </c>
    </row>
    <row r="4670" spans="1:9" ht="26.4" hidden="1">
      <c r="A4670" s="111" t="e">
        <f>COUNTIF(#REF!,'CPU (2)'!B4670)</f>
        <v>#REF!</v>
      </c>
      <c r="B4670" s="131" t="s">
        <v>5516</v>
      </c>
      <c r="C4670" s="132" t="s">
        <v>5517</v>
      </c>
      <c r="D4670" s="131" t="s">
        <v>606</v>
      </c>
      <c r="E4670" s="131" t="s">
        <v>207</v>
      </c>
      <c r="F4670" s="133">
        <v>15.04</v>
      </c>
      <c r="G4670" s="133">
        <v>14.66</v>
      </c>
      <c r="H4670" s="131" t="s">
        <v>493</v>
      </c>
      <c r="I4670" s="134">
        <v>41974</v>
      </c>
    </row>
    <row r="4671" spans="1:9" ht="26.4" hidden="1">
      <c r="A4671" s="111" t="e">
        <f>COUNTIF(#REF!,'CPU (2)'!B4671)</f>
        <v>#REF!</v>
      </c>
      <c r="B4671" s="127" t="s">
        <v>5518</v>
      </c>
      <c r="C4671" s="128" t="s">
        <v>5519</v>
      </c>
      <c r="D4671" s="127" t="s">
        <v>606</v>
      </c>
      <c r="E4671" s="127" t="s">
        <v>207</v>
      </c>
      <c r="F4671" s="129">
        <v>19.86</v>
      </c>
      <c r="G4671" s="129">
        <v>19.440000000000001</v>
      </c>
      <c r="H4671" s="127" t="s">
        <v>493</v>
      </c>
      <c r="I4671" s="130">
        <v>41974</v>
      </c>
    </row>
    <row r="4672" spans="1:9" ht="26.4" hidden="1">
      <c r="A4672" s="111" t="e">
        <f>COUNTIF(#REF!,'CPU (2)'!B4672)</f>
        <v>#REF!</v>
      </c>
      <c r="B4672" s="131" t="s">
        <v>5520</v>
      </c>
      <c r="C4672" s="132" t="s">
        <v>5521</v>
      </c>
      <c r="D4672" s="131" t="s">
        <v>606</v>
      </c>
      <c r="E4672" s="131" t="s">
        <v>207</v>
      </c>
      <c r="F4672" s="133">
        <v>23.47</v>
      </c>
      <c r="G4672" s="133">
        <v>23.03</v>
      </c>
      <c r="H4672" s="131" t="s">
        <v>493</v>
      </c>
      <c r="I4672" s="134">
        <v>41974</v>
      </c>
    </row>
    <row r="4673" spans="1:10" ht="26.4" hidden="1">
      <c r="A4673" s="111" t="e">
        <f>COUNTIF(#REF!,'CPU (2)'!B4673)</f>
        <v>#REF!</v>
      </c>
      <c r="B4673" s="127" t="s">
        <v>5522</v>
      </c>
      <c r="C4673" s="128" t="s">
        <v>5523</v>
      </c>
      <c r="D4673" s="127" t="s">
        <v>606</v>
      </c>
      <c r="E4673" s="127" t="s">
        <v>207</v>
      </c>
      <c r="F4673" s="129">
        <v>33.22</v>
      </c>
      <c r="G4673" s="129">
        <v>32.75</v>
      </c>
      <c r="H4673" s="127" t="s">
        <v>493</v>
      </c>
      <c r="I4673" s="130">
        <v>41974</v>
      </c>
    </row>
    <row r="4674" spans="1:10" ht="26.4" hidden="1">
      <c r="A4674" s="111" t="e">
        <f>COUNTIF(#REF!,'CPU (2)'!B4674)</f>
        <v>#REF!</v>
      </c>
      <c r="B4674" s="131" t="s">
        <v>5524</v>
      </c>
      <c r="C4674" s="132" t="s">
        <v>5525</v>
      </c>
      <c r="D4674" s="131" t="s">
        <v>606</v>
      </c>
      <c r="E4674" s="131" t="s">
        <v>207</v>
      </c>
      <c r="F4674" s="133">
        <v>51.59</v>
      </c>
      <c r="G4674" s="133">
        <v>51.06</v>
      </c>
      <c r="H4674" s="131" t="s">
        <v>493</v>
      </c>
      <c r="I4674" s="134">
        <v>41974</v>
      </c>
    </row>
    <row r="4675" spans="1:10" ht="26.4" hidden="1">
      <c r="A4675" s="111" t="e">
        <f>COUNTIF(#REF!,'CPU (2)'!B4675)</f>
        <v>#REF!</v>
      </c>
      <c r="B4675" s="127" t="s">
        <v>5526</v>
      </c>
      <c r="C4675" s="128" t="s">
        <v>5527</v>
      </c>
      <c r="D4675" s="127" t="s">
        <v>606</v>
      </c>
      <c r="E4675" s="127" t="s">
        <v>207</v>
      </c>
      <c r="F4675" s="129">
        <v>63.52</v>
      </c>
      <c r="G4675" s="129">
        <v>62.87</v>
      </c>
      <c r="H4675" s="127" t="s">
        <v>493</v>
      </c>
      <c r="I4675" s="130">
        <v>41974</v>
      </c>
    </row>
    <row r="4676" spans="1:10" ht="26.4" hidden="1">
      <c r="A4676" s="111" t="e">
        <f>COUNTIF(#REF!,'CPU (2)'!B4676)</f>
        <v>#REF!</v>
      </c>
      <c r="B4676" s="131" t="s">
        <v>5528</v>
      </c>
      <c r="C4676" s="132" t="s">
        <v>5529</v>
      </c>
      <c r="D4676" s="131" t="s">
        <v>606</v>
      </c>
      <c r="E4676" s="131" t="s">
        <v>207</v>
      </c>
      <c r="F4676" s="133">
        <v>87.71</v>
      </c>
      <c r="G4676" s="133">
        <v>86.95</v>
      </c>
      <c r="H4676" s="131" t="s">
        <v>493</v>
      </c>
      <c r="I4676" s="134">
        <v>41974</v>
      </c>
    </row>
    <row r="4677" spans="1:10" ht="26.4" hidden="1">
      <c r="A4677" s="111" t="e">
        <f>COUNTIF(#REF!,'CPU (2)'!B4677)</f>
        <v>#REF!</v>
      </c>
      <c r="B4677" s="127" t="s">
        <v>5530</v>
      </c>
      <c r="C4677" s="128" t="s">
        <v>5531</v>
      </c>
      <c r="D4677" s="127" t="s">
        <v>606</v>
      </c>
      <c r="E4677" s="127" t="s">
        <v>207</v>
      </c>
      <c r="F4677" s="129">
        <v>123.16</v>
      </c>
      <c r="G4677" s="129">
        <v>122.29</v>
      </c>
      <c r="H4677" s="127" t="s">
        <v>493</v>
      </c>
      <c r="I4677" s="130">
        <v>41974</v>
      </c>
    </row>
    <row r="4678" spans="1:10" ht="39.6" hidden="1">
      <c r="A4678" s="111" t="e">
        <f>COUNTIF(#REF!,'CPU (2)'!B4678)</f>
        <v>#REF!</v>
      </c>
      <c r="B4678" s="131">
        <v>83651</v>
      </c>
      <c r="C4678" s="132" t="s">
        <v>5532</v>
      </c>
      <c r="D4678" s="131" t="s">
        <v>632</v>
      </c>
      <c r="E4678" s="131" t="s">
        <v>207</v>
      </c>
      <c r="F4678" s="133">
        <v>24.16</v>
      </c>
      <c r="G4678" s="133">
        <v>22.74</v>
      </c>
      <c r="H4678" s="131" t="s">
        <v>493</v>
      </c>
      <c r="I4678" s="134">
        <v>41974</v>
      </c>
    </row>
    <row r="4679" spans="1:10" ht="39.6" hidden="1">
      <c r="A4679" s="111" t="e">
        <f>COUNTIF(#REF!,'CPU (2)'!B4679)</f>
        <v>#REF!</v>
      </c>
      <c r="B4679" s="127" t="s">
        <v>5533</v>
      </c>
      <c r="C4679" s="128" t="s">
        <v>5534</v>
      </c>
      <c r="D4679" s="127" t="s">
        <v>632</v>
      </c>
      <c r="E4679" s="127" t="s">
        <v>207</v>
      </c>
      <c r="F4679" s="129">
        <v>37.28</v>
      </c>
      <c r="G4679" s="129">
        <v>36.06</v>
      </c>
      <c r="H4679" s="127" t="s">
        <v>493</v>
      </c>
      <c r="I4679" s="130">
        <v>41974</v>
      </c>
    </row>
    <row r="4680" spans="1:10" ht="39.6" hidden="1">
      <c r="A4680" s="111" t="e">
        <f>COUNTIF(#REF!,'CPU (2)'!B4680)</f>
        <v>#REF!</v>
      </c>
      <c r="B4680" s="137">
        <v>83679</v>
      </c>
      <c r="C4680" s="132" t="s">
        <v>5535</v>
      </c>
      <c r="D4680" s="131" t="s">
        <v>632</v>
      </c>
      <c r="E4680" s="131" t="s">
        <v>207</v>
      </c>
      <c r="F4680" s="133">
        <v>12.76</v>
      </c>
      <c r="G4680" s="133">
        <v>12.2</v>
      </c>
      <c r="H4680" s="131" t="s">
        <v>493</v>
      </c>
      <c r="I4680" s="134">
        <v>41974</v>
      </c>
      <c r="J4680">
        <v>4324</v>
      </c>
    </row>
    <row r="4681" spans="1:10" ht="39.6" hidden="1">
      <c r="A4681" s="111" t="e">
        <f>COUNTIF(#REF!,'CPU (2)'!B4681)</f>
        <v>#REF!</v>
      </c>
      <c r="B4681" s="127">
        <v>83680</v>
      </c>
      <c r="C4681" s="128" t="s">
        <v>5536</v>
      </c>
      <c r="D4681" s="127" t="s">
        <v>632</v>
      </c>
      <c r="E4681" s="127" t="s">
        <v>207</v>
      </c>
      <c r="F4681" s="129">
        <v>14.62</v>
      </c>
      <c r="G4681" s="129">
        <v>14.06</v>
      </c>
      <c r="H4681" s="127" t="s">
        <v>493</v>
      </c>
      <c r="I4681" s="130">
        <v>41974</v>
      </c>
      <c r="J4681">
        <f>4101-J4680</f>
        <v>-223</v>
      </c>
    </row>
    <row r="4682" spans="1:10" ht="39.6" hidden="1">
      <c r="A4682" s="111" t="e">
        <f>COUNTIF(#REF!,'CPU (2)'!B4682)</f>
        <v>#REF!</v>
      </c>
      <c r="B4682" s="131">
        <v>83681</v>
      </c>
      <c r="C4682" s="132" t="s">
        <v>5537</v>
      </c>
      <c r="D4682" s="131" t="s">
        <v>632</v>
      </c>
      <c r="E4682" s="131" t="s">
        <v>207</v>
      </c>
      <c r="F4682" s="133">
        <v>16.559999999999999</v>
      </c>
      <c r="G4682" s="133">
        <v>16</v>
      </c>
      <c r="H4682" s="131" t="s">
        <v>493</v>
      </c>
      <c r="I4682" s="134">
        <v>41974</v>
      </c>
      <c r="J4682">
        <f>2402-3526</f>
        <v>-1124</v>
      </c>
    </row>
    <row r="4683" spans="1:10" ht="39.6" hidden="1">
      <c r="A4683" s="111" t="e">
        <f>COUNTIF(#REF!,'CPU (2)'!B4683)</f>
        <v>#REF!</v>
      </c>
      <c r="B4683" s="127">
        <v>83671</v>
      </c>
      <c r="C4683" s="128" t="s">
        <v>5538</v>
      </c>
      <c r="D4683" s="127" t="s">
        <v>632</v>
      </c>
      <c r="E4683" s="127" t="s">
        <v>207</v>
      </c>
      <c r="F4683" s="129">
        <v>41.87</v>
      </c>
      <c r="G4683" s="129">
        <v>38.880000000000003</v>
      </c>
      <c r="H4683" s="127" t="s">
        <v>493</v>
      </c>
      <c r="I4683" s="130">
        <v>41974</v>
      </c>
    </row>
    <row r="4684" spans="1:10" ht="39.6" hidden="1">
      <c r="A4684" s="111" t="e">
        <f>COUNTIF(#REF!,'CPU (2)'!B4684)</f>
        <v>#REF!</v>
      </c>
      <c r="B4684" s="131">
        <v>83670</v>
      </c>
      <c r="C4684" s="132" t="s">
        <v>5539</v>
      </c>
      <c r="D4684" s="131" t="s">
        <v>632</v>
      </c>
      <c r="E4684" s="131" t="s">
        <v>207</v>
      </c>
      <c r="F4684" s="133">
        <v>38.35</v>
      </c>
      <c r="G4684" s="133">
        <v>35.53</v>
      </c>
      <c r="H4684" s="131" t="s">
        <v>493</v>
      </c>
      <c r="I4684" s="134">
        <v>41974</v>
      </c>
    </row>
    <row r="4685" spans="1:10" ht="26.4" hidden="1">
      <c r="A4685" s="111" t="e">
        <f>COUNTIF(#REF!,'CPU (2)'!B4685)</f>
        <v>#REF!</v>
      </c>
      <c r="B4685" s="127">
        <v>83652</v>
      </c>
      <c r="C4685" s="128" t="s">
        <v>5540</v>
      </c>
      <c r="D4685" s="127" t="s">
        <v>538</v>
      </c>
      <c r="E4685" s="127" t="s">
        <v>207</v>
      </c>
      <c r="F4685" s="129">
        <v>60.61</v>
      </c>
      <c r="G4685" s="129">
        <v>58.66</v>
      </c>
      <c r="H4685" s="127" t="s">
        <v>493</v>
      </c>
      <c r="I4685" s="130">
        <v>41974</v>
      </c>
    </row>
    <row r="4686" spans="1:10" ht="26.4" hidden="1">
      <c r="A4686" s="111" t="e">
        <f>COUNTIF(#REF!,'CPU (2)'!B4686)</f>
        <v>#REF!</v>
      </c>
      <c r="B4686" s="131">
        <v>83707</v>
      </c>
      <c r="C4686" s="132" t="s">
        <v>5541</v>
      </c>
      <c r="D4686" s="131" t="s">
        <v>606</v>
      </c>
      <c r="E4686" s="131" t="s">
        <v>207</v>
      </c>
      <c r="F4686" s="133">
        <v>55.74</v>
      </c>
      <c r="G4686" s="133">
        <v>54.11</v>
      </c>
      <c r="H4686" s="131" t="s">
        <v>493</v>
      </c>
      <c r="I4686" s="134">
        <v>41974</v>
      </c>
    </row>
    <row r="4687" spans="1:10" ht="26.4" hidden="1">
      <c r="A4687" s="111" t="e">
        <f>COUNTIF(#REF!,'CPU (2)'!B4687)</f>
        <v>#REF!</v>
      </c>
      <c r="B4687" s="127">
        <v>83706</v>
      </c>
      <c r="C4687" s="128" t="s">
        <v>5542</v>
      </c>
      <c r="D4687" s="127" t="s">
        <v>606</v>
      </c>
      <c r="E4687" s="127" t="s">
        <v>207</v>
      </c>
      <c r="F4687" s="129">
        <v>42.45</v>
      </c>
      <c r="G4687" s="129">
        <v>40.93</v>
      </c>
      <c r="H4687" s="127" t="s">
        <v>493</v>
      </c>
      <c r="I4687" s="130">
        <v>41974</v>
      </c>
    </row>
    <row r="4688" spans="1:10" ht="26.4" hidden="1">
      <c r="A4688" s="111" t="e">
        <f>COUNTIF(#REF!,'CPU (2)'!B4688)</f>
        <v>#REF!</v>
      </c>
      <c r="B4688" s="131">
        <v>89800</v>
      </c>
      <c r="C4688" s="132" t="s">
        <v>5543</v>
      </c>
      <c r="D4688" s="131" t="s">
        <v>606</v>
      </c>
      <c r="E4688" s="131" t="s">
        <v>207</v>
      </c>
      <c r="F4688" s="133">
        <v>15.69</v>
      </c>
      <c r="G4688" s="133">
        <v>15.25</v>
      </c>
      <c r="H4688" s="131" t="s">
        <v>493</v>
      </c>
      <c r="I4688" s="134">
        <v>41974</v>
      </c>
    </row>
    <row r="4689" spans="1:11" ht="39.6" hidden="1">
      <c r="A4689" s="111" t="e">
        <f>COUNTIF(#REF!,'CPU (2)'!B4689)</f>
        <v>#REF!</v>
      </c>
      <c r="B4689" s="127">
        <v>89714</v>
      </c>
      <c r="C4689" s="128" t="s">
        <v>5544</v>
      </c>
      <c r="D4689" s="127" t="s">
        <v>606</v>
      </c>
      <c r="E4689" s="127" t="s">
        <v>207</v>
      </c>
      <c r="F4689" s="129">
        <v>34.33</v>
      </c>
      <c r="G4689" s="129">
        <v>32.32</v>
      </c>
      <c r="H4689" s="127" t="s">
        <v>493</v>
      </c>
      <c r="I4689" s="130">
        <v>41974</v>
      </c>
    </row>
    <row r="4690" spans="1:11" ht="26.4" hidden="1">
      <c r="A4690" s="111" t="e">
        <f>COUNTIF(#REF!,'CPU (2)'!B4690)</f>
        <v>#REF!</v>
      </c>
      <c r="B4690" s="131">
        <v>89848</v>
      </c>
      <c r="C4690" s="132" t="s">
        <v>5545</v>
      </c>
      <c r="D4690" s="131" t="s">
        <v>606</v>
      </c>
      <c r="E4690" s="131" t="s">
        <v>207</v>
      </c>
      <c r="F4690" s="133">
        <v>18.97</v>
      </c>
      <c r="G4690" s="133">
        <v>18.239999999999998</v>
      </c>
      <c r="H4690" s="131" t="s">
        <v>493</v>
      </c>
      <c r="I4690" s="134">
        <v>41974</v>
      </c>
    </row>
    <row r="4691" spans="1:11" ht="26.4" hidden="1">
      <c r="A4691" s="111" t="e">
        <f>COUNTIF(#REF!,'CPU (2)'!B4691)</f>
        <v>#REF!</v>
      </c>
      <c r="B4691" s="127">
        <v>89849</v>
      </c>
      <c r="C4691" s="128" t="s">
        <v>5546</v>
      </c>
      <c r="D4691" s="127" t="s">
        <v>606</v>
      </c>
      <c r="E4691" s="127" t="s">
        <v>207</v>
      </c>
      <c r="F4691" s="129">
        <v>40.03</v>
      </c>
      <c r="G4691" s="129">
        <v>39.03</v>
      </c>
      <c r="H4691" s="127" t="s">
        <v>493</v>
      </c>
      <c r="I4691" s="130">
        <v>41974</v>
      </c>
    </row>
    <row r="4692" spans="1:11" ht="39.6" hidden="1">
      <c r="A4692" s="111" t="e">
        <f>COUNTIF(#REF!,'CPU (2)'!B4692)</f>
        <v>#REF!</v>
      </c>
      <c r="B4692" s="131">
        <v>89711</v>
      </c>
      <c r="C4692" s="132" t="s">
        <v>5547</v>
      </c>
      <c r="D4692" s="131" t="s">
        <v>606</v>
      </c>
      <c r="E4692" s="131" t="s">
        <v>207</v>
      </c>
      <c r="F4692" s="133">
        <v>11.87</v>
      </c>
      <c r="G4692" s="133">
        <v>11.06</v>
      </c>
      <c r="H4692" s="131" t="s">
        <v>493</v>
      </c>
      <c r="I4692" s="134">
        <v>41974</v>
      </c>
    </row>
    <row r="4693" spans="1:11" ht="26.4" hidden="1">
      <c r="A4693" s="111" t="e">
        <f>COUNTIF(#REF!,'CPU (2)'!B4693)</f>
        <v>#REF!</v>
      </c>
      <c r="B4693" s="127">
        <v>89798</v>
      </c>
      <c r="C4693" s="128" t="s">
        <v>5548</v>
      </c>
      <c r="D4693" s="127" t="s">
        <v>606</v>
      </c>
      <c r="E4693" s="127" t="s">
        <v>207</v>
      </c>
      <c r="F4693" s="129">
        <v>8.2899999999999991</v>
      </c>
      <c r="G4693" s="129">
        <v>8.15</v>
      </c>
      <c r="H4693" s="127" t="s">
        <v>493</v>
      </c>
      <c r="I4693" s="130">
        <v>41974</v>
      </c>
    </row>
    <row r="4694" spans="1:11" ht="39.6" hidden="1">
      <c r="A4694" s="111" t="e">
        <f>COUNTIF(#REF!,'CPU (2)'!B4694)</f>
        <v>#REF!</v>
      </c>
      <c r="B4694" s="131">
        <v>89712</v>
      </c>
      <c r="C4694" s="132" t="s">
        <v>5549</v>
      </c>
      <c r="D4694" s="131" t="s">
        <v>606</v>
      </c>
      <c r="E4694" s="131" t="s">
        <v>207</v>
      </c>
      <c r="F4694" s="133">
        <v>18.22</v>
      </c>
      <c r="G4694" s="133">
        <v>17.190000000000001</v>
      </c>
      <c r="H4694" s="131" t="s">
        <v>493</v>
      </c>
      <c r="I4694" s="134">
        <v>41974</v>
      </c>
    </row>
    <row r="4695" spans="1:11" ht="26.4" hidden="1">
      <c r="A4695" s="111" t="e">
        <f>COUNTIF(#REF!,'CPU (2)'!B4695)</f>
        <v>#REF!</v>
      </c>
      <c r="B4695" s="127">
        <v>89799</v>
      </c>
      <c r="C4695" s="128" t="s">
        <v>5550</v>
      </c>
      <c r="D4695" s="127" t="s">
        <v>606</v>
      </c>
      <c r="E4695" s="127" t="s">
        <v>207</v>
      </c>
      <c r="F4695" s="129">
        <v>12.15</v>
      </c>
      <c r="G4695" s="129">
        <v>11.85</v>
      </c>
      <c r="H4695" s="127" t="s">
        <v>493</v>
      </c>
      <c r="I4695" s="130">
        <v>41974</v>
      </c>
    </row>
    <row r="4696" spans="1:11" ht="39.6" hidden="1">
      <c r="A4696" s="111" t="e">
        <f>COUNTIF(#REF!,'CPU (2)'!B4696)</f>
        <v>#REF!</v>
      </c>
      <c r="B4696" s="131">
        <v>89713</v>
      </c>
      <c r="C4696" s="132" t="s">
        <v>5551</v>
      </c>
      <c r="D4696" s="131" t="s">
        <v>606</v>
      </c>
      <c r="E4696" s="131" t="s">
        <v>207</v>
      </c>
      <c r="F4696" s="133">
        <v>26.33</v>
      </c>
      <c r="G4696" s="133">
        <v>24.81</v>
      </c>
      <c r="H4696" s="131" t="s">
        <v>493</v>
      </c>
      <c r="I4696" s="134">
        <v>41974</v>
      </c>
    </row>
    <row r="4697" spans="1:11" ht="26.4" hidden="1">
      <c r="A4697" s="111" t="e">
        <f>COUNTIF(#REF!,'CPU (2)'!B4697)</f>
        <v>#REF!</v>
      </c>
      <c r="B4697" s="127">
        <v>89578</v>
      </c>
      <c r="C4697" s="128" t="s">
        <v>5552</v>
      </c>
      <c r="D4697" s="127" t="s">
        <v>606</v>
      </c>
      <c r="E4697" s="127" t="s">
        <v>207</v>
      </c>
      <c r="F4697" s="129">
        <v>24.19</v>
      </c>
      <c r="G4697" s="129">
        <v>23.89</v>
      </c>
      <c r="H4697" s="127" t="s">
        <v>493</v>
      </c>
      <c r="I4697" s="130">
        <v>41974</v>
      </c>
    </row>
    <row r="4698" spans="1:11">
      <c r="B4698" s="127"/>
      <c r="C4698" s="128"/>
      <c r="D4698" s="127"/>
      <c r="E4698" s="127"/>
      <c r="F4698" s="129"/>
      <c r="G4698" s="129"/>
      <c r="H4698" s="127"/>
      <c r="I4698" s="130"/>
    </row>
    <row r="4699" spans="1:11" ht="26.4">
      <c r="A4699" s="111" t="e">
        <f>COUNTIF(#REF!,'CPU (2)'!B4699)</f>
        <v>#REF!</v>
      </c>
      <c r="B4699" s="148">
        <v>89512</v>
      </c>
      <c r="C4699" s="149" t="s">
        <v>613</v>
      </c>
      <c r="D4699" s="148" t="s">
        <v>606</v>
      </c>
      <c r="E4699" s="148" t="s">
        <v>207</v>
      </c>
      <c r="F4699" s="150">
        <v>37.29</v>
      </c>
      <c r="G4699" s="150">
        <v>36.08</v>
      </c>
      <c r="H4699" s="148" t="s">
        <v>493</v>
      </c>
      <c r="I4699" s="151">
        <v>41974</v>
      </c>
      <c r="J4699" s="163">
        <f>SUM(J4701:J4706)</f>
        <v>36.075895000000003</v>
      </c>
      <c r="K4699" s="164">
        <f>J4699-G4699</f>
        <v>-4.1049999999955844E-3</v>
      </c>
    </row>
    <row r="4700" spans="1:11" s="3" customFormat="1" ht="29.25" customHeight="1">
      <c r="A4700" s="111"/>
      <c r="B4700" s="113" t="s">
        <v>268</v>
      </c>
      <c r="C4700" s="113" t="s">
        <v>5</v>
      </c>
      <c r="D4700" s="113" t="s">
        <v>223</v>
      </c>
      <c r="E4700" s="113" t="s">
        <v>266</v>
      </c>
      <c r="F4700" s="113" t="s">
        <v>494</v>
      </c>
      <c r="G4700" s="113" t="s">
        <v>495</v>
      </c>
      <c r="H4700" s="113" t="s">
        <v>496</v>
      </c>
      <c r="I4700" s="113" t="s">
        <v>497</v>
      </c>
      <c r="J4700" s="113" t="s">
        <v>498</v>
      </c>
    </row>
    <row r="4701" spans="1:11" ht="26.4">
      <c r="B4701" s="145">
        <v>88248</v>
      </c>
      <c r="C4701" s="196" t="str">
        <f>VLOOKUP(B4701,SERVIÇOS_SINAPI_12_14!$A$2:$H$5049,2,0)</f>
        <v>AUXILIAR DE ENCANADOR OU BOMBEIRO HIDRÁULICO COM ENCARGOS COMPLEMENTARES</v>
      </c>
      <c r="D4701" s="189" t="s">
        <v>246</v>
      </c>
      <c r="E4701" s="189" t="str">
        <f>VLOOKUP(B4701,SERVIÇOS_SINAPI_12_14!$A$2:$H$5049,4,0)</f>
        <v>H</v>
      </c>
      <c r="F4701" s="194">
        <v>12.48</v>
      </c>
      <c r="G4701" s="194">
        <f>VLOOKUP(B4701,SERVIÇOS_SINAPI_12_14!$A$2:$H$5049,6,0)</f>
        <v>11.31</v>
      </c>
      <c r="H4701" s="189">
        <v>0.44500000000000001</v>
      </c>
      <c r="I4701" s="194">
        <v>5.55</v>
      </c>
      <c r="J4701" s="194">
        <f t="shared" ref="J4701:J4706" si="93">H4701*G4701</f>
        <v>5.0329500000000005</v>
      </c>
    </row>
    <row r="4702" spans="1:11">
      <c r="B4702" s="145">
        <v>88267</v>
      </c>
      <c r="C4702" s="196" t="str">
        <f>VLOOKUP(B4702,SERVIÇOS_SINAPI_12_14!$A$2:$H$5049,2,0)</f>
        <v>ENCANADOR OU BOMBEIRO HIDRÁULICO COM ENCARGOS COMPLEMENTARES</v>
      </c>
      <c r="D4702" s="189" t="s">
        <v>246</v>
      </c>
      <c r="E4702" s="189" t="str">
        <f>VLOOKUP(B4702,SERVIÇOS_SINAPI_12_14!$A$2:$H$5049,4,0)</f>
        <v>H</v>
      </c>
      <c r="F4702" s="194">
        <v>15.32</v>
      </c>
      <c r="G4702" s="194">
        <f>VLOOKUP(B4702,SERVIÇOS_SINAPI_12_14!$A$2:$H$5049,6,0)</f>
        <v>13.77</v>
      </c>
      <c r="H4702" s="189">
        <v>0.44500000000000001</v>
      </c>
      <c r="I4702" s="194">
        <v>6.82</v>
      </c>
      <c r="J4702" s="194">
        <f t="shared" si="93"/>
        <v>6.12765</v>
      </c>
    </row>
    <row r="4703" spans="1:11">
      <c r="B4703" s="145">
        <v>122</v>
      </c>
      <c r="C4703" s="183" t="str">
        <f>VLOOKUP(B4703,INSUMOS_SINAPI_12_14!$A$2:$H$5049,2,0)</f>
        <v>ADESIVO PVC FRASCO C/ 850G</v>
      </c>
      <c r="D4703" s="113" t="s">
        <v>235</v>
      </c>
      <c r="E4703" s="121" t="str">
        <f>VLOOKUP(B4703,INSUMOS_SINAPI_12_14!$A$2:$H$5049,4,0)</f>
        <v>UN</v>
      </c>
      <c r="F4703" s="115">
        <v>33.340000000000003</v>
      </c>
      <c r="G4703" s="180">
        <f>VLOOKUP(B4703,INSUMOS_SINAPI_12_14!$A$2:$H$5049,6,0)</f>
        <v>33.340000000000003</v>
      </c>
      <c r="H4703" s="113">
        <v>4.2900000000000001E-2</v>
      </c>
      <c r="I4703" s="115">
        <v>1.43</v>
      </c>
      <c r="J4703" s="180">
        <f t="shared" si="93"/>
        <v>1.4302860000000002</v>
      </c>
    </row>
    <row r="4704" spans="1:11">
      <c r="B4704" s="145">
        <v>3767</v>
      </c>
      <c r="C4704" s="183" t="str">
        <f>VLOOKUP(B4704,INSUMOS_SINAPI_12_14!$A$2:$H$5049,2,0)</f>
        <v>LIXA EM FOLHA PARA PAREDE OU MADEIRA, NUMERO 120 (COR VERMELHA)</v>
      </c>
      <c r="D4704" s="113" t="s">
        <v>235</v>
      </c>
      <c r="E4704" s="121" t="str">
        <f>VLOOKUP(B4704,INSUMOS_SINAPI_12_14!$A$2:$H$5049,4,0)</f>
        <v>UN</v>
      </c>
      <c r="F4704" s="115">
        <v>0.56000000000000005</v>
      </c>
      <c r="G4704" s="180">
        <f>VLOOKUP(B4704,INSUMOS_SINAPI_12_14!$A$2:$H$5049,6,0)</f>
        <v>0.56000000000000005</v>
      </c>
      <c r="H4704" s="113">
        <v>0.14849999999999999</v>
      </c>
      <c r="I4704" s="115">
        <v>0.08</v>
      </c>
      <c r="J4704" s="180">
        <f t="shared" si="93"/>
        <v>8.3159999999999998E-2</v>
      </c>
    </row>
    <row r="4705" spans="1:11">
      <c r="B4705" s="145">
        <v>20072</v>
      </c>
      <c r="C4705" s="183" t="str">
        <f>VLOOKUP(B4705,INSUMOS_SINAPI_12_14!$A$2:$H$5049,2,0)</f>
        <v>TUBO PVC PL SERIE R P/ ESG OU AGUAS PLUVIAIS PREDIAL DN 100MM</v>
      </c>
      <c r="D4705" s="113" t="s">
        <v>235</v>
      </c>
      <c r="E4705" s="121" t="str">
        <f>VLOOKUP(B4705,INSUMOS_SINAPI_12_14!$A$2:$H$5049,4,0)</f>
        <v>M</v>
      </c>
      <c r="F4705" s="115">
        <v>19.84</v>
      </c>
      <c r="G4705" s="180">
        <f>VLOOKUP(B4705,INSUMOS_SINAPI_12_14!$A$2:$H$5049,6,0)</f>
        <v>19.84</v>
      </c>
      <c r="H4705" s="113">
        <v>1.04</v>
      </c>
      <c r="I4705" s="115">
        <v>20.63</v>
      </c>
      <c r="J4705" s="180">
        <f t="shared" si="93"/>
        <v>20.633600000000001</v>
      </c>
    </row>
    <row r="4706" spans="1:11">
      <c r="B4706" s="145">
        <v>20083</v>
      </c>
      <c r="C4706" s="183" t="str">
        <f>VLOOKUP(B4706,INSUMOS_SINAPI_12_14!$A$2:$H$5049,2,0)</f>
        <v>SOLUCAO LIMPADORA FRASCO PLASTICO C/ 1000CM3</v>
      </c>
      <c r="D4706" s="113" t="s">
        <v>235</v>
      </c>
      <c r="E4706" s="121" t="str">
        <f>VLOOKUP(B4706,INSUMOS_SINAPI_12_14!$A$2:$H$5049,4,0)</f>
        <v>UN</v>
      </c>
      <c r="F4706" s="115">
        <v>39.49</v>
      </c>
      <c r="G4706" s="180">
        <f>VLOOKUP(B4706,INSUMOS_SINAPI_12_14!$A$2:$H$5049,6,0)</f>
        <v>39.49</v>
      </c>
      <c r="H4706" s="113">
        <v>7.0099999999999996E-2</v>
      </c>
      <c r="I4706" s="115">
        <v>2.77</v>
      </c>
      <c r="J4706" s="180">
        <f t="shared" si="93"/>
        <v>2.768249</v>
      </c>
    </row>
    <row r="4707" spans="1:11">
      <c r="B4707" s="131"/>
      <c r="C4707" s="132"/>
      <c r="D4707" s="131"/>
      <c r="E4707" s="131"/>
      <c r="F4707" s="133"/>
      <c r="G4707" s="133"/>
      <c r="H4707" s="131"/>
      <c r="I4707" s="134"/>
    </row>
    <row r="4708" spans="1:11">
      <c r="B4708" s="131"/>
      <c r="C4708" s="132"/>
      <c r="D4708" s="131"/>
      <c r="E4708" s="131"/>
      <c r="F4708" s="133"/>
      <c r="G4708" s="133"/>
      <c r="H4708" s="131"/>
      <c r="I4708" s="134"/>
    </row>
    <row r="4709" spans="1:11" ht="26.4" hidden="1">
      <c r="A4709" s="111" t="e">
        <f>COUNTIF(#REF!,'CPU (2)'!B4709)</f>
        <v>#REF!</v>
      </c>
      <c r="B4709" s="127">
        <v>89580</v>
      </c>
      <c r="C4709" s="128" t="s">
        <v>5553</v>
      </c>
      <c r="D4709" s="127" t="s">
        <v>606</v>
      </c>
      <c r="E4709" s="127" t="s">
        <v>207</v>
      </c>
      <c r="F4709" s="129">
        <v>49.53</v>
      </c>
      <c r="G4709" s="129">
        <v>49.04</v>
      </c>
      <c r="H4709" s="127" t="s">
        <v>493</v>
      </c>
      <c r="I4709" s="130">
        <v>41974</v>
      </c>
    </row>
    <row r="4710" spans="1:11" ht="26.4" hidden="1">
      <c r="A4710" s="111" t="e">
        <f>COUNTIF(#REF!,'CPU (2)'!B4710)</f>
        <v>#REF!</v>
      </c>
      <c r="B4710" s="131">
        <v>89508</v>
      </c>
      <c r="C4710" s="132" t="s">
        <v>5554</v>
      </c>
      <c r="D4710" s="131" t="s">
        <v>606</v>
      </c>
      <c r="E4710" s="131" t="s">
        <v>207</v>
      </c>
      <c r="F4710" s="133">
        <v>11.1</v>
      </c>
      <c r="G4710" s="133">
        <v>10.65</v>
      </c>
      <c r="H4710" s="131" t="s">
        <v>493</v>
      </c>
      <c r="I4710" s="134">
        <v>41974</v>
      </c>
    </row>
    <row r="4711" spans="1:11" ht="26.4" hidden="1">
      <c r="A4711" s="111" t="e">
        <f>COUNTIF(#REF!,'CPU (2)'!B4711)</f>
        <v>#REF!</v>
      </c>
      <c r="B4711" s="127">
        <v>89509</v>
      </c>
      <c r="C4711" s="128" t="s">
        <v>5555</v>
      </c>
      <c r="D4711" s="127" t="s">
        <v>606</v>
      </c>
      <c r="E4711" s="127" t="s">
        <v>207</v>
      </c>
      <c r="F4711" s="129">
        <v>18.82</v>
      </c>
      <c r="G4711" s="129">
        <v>18.239999999999998</v>
      </c>
      <c r="H4711" s="127" t="s">
        <v>493</v>
      </c>
      <c r="I4711" s="130">
        <v>41974</v>
      </c>
    </row>
    <row r="4712" spans="1:11" ht="26.4" hidden="1">
      <c r="A4712" s="111" t="e">
        <f>COUNTIF(#REF!,'CPU (2)'!B4712)</f>
        <v>#REF!</v>
      </c>
      <c r="B4712" s="131">
        <v>89576</v>
      </c>
      <c r="C4712" s="132" t="s">
        <v>5556</v>
      </c>
      <c r="D4712" s="131" t="s">
        <v>606</v>
      </c>
      <c r="E4712" s="131" t="s">
        <v>207</v>
      </c>
      <c r="F4712" s="133">
        <v>16.71</v>
      </c>
      <c r="G4712" s="133">
        <v>16.510000000000002</v>
      </c>
      <c r="H4712" s="131" t="s">
        <v>493</v>
      </c>
      <c r="I4712" s="134">
        <v>41974</v>
      </c>
    </row>
    <row r="4713" spans="1:11">
      <c r="B4713" s="131"/>
      <c r="C4713" s="132"/>
      <c r="D4713" s="131"/>
      <c r="E4713" s="131"/>
      <c r="F4713" s="133"/>
      <c r="G4713" s="133"/>
      <c r="H4713" s="131"/>
      <c r="I4713" s="134"/>
    </row>
    <row r="4714" spans="1:11" ht="26.4">
      <c r="A4714" s="111" t="e">
        <f>COUNTIF(#REF!,'CPU (2)'!B4714)</f>
        <v>#REF!</v>
      </c>
      <c r="B4714" s="148">
        <v>89511</v>
      </c>
      <c r="C4714" s="149" t="s">
        <v>609</v>
      </c>
      <c r="D4714" s="148" t="s">
        <v>606</v>
      </c>
      <c r="E4714" s="148" t="s">
        <v>207</v>
      </c>
      <c r="F4714" s="150">
        <v>26.3</v>
      </c>
      <c r="G4714" s="150">
        <v>25.42</v>
      </c>
      <c r="H4714" s="148" t="s">
        <v>493</v>
      </c>
      <c r="I4714" s="151">
        <v>41974</v>
      </c>
      <c r="J4714" s="163">
        <f>SUM(J4716:J4721)</f>
        <v>25.420617000000004</v>
      </c>
      <c r="K4714" s="164">
        <f>J4714-G4714</f>
        <v>6.1700000000186606E-4</v>
      </c>
    </row>
    <row r="4715" spans="1:11" s="3" customFormat="1" ht="28.5" customHeight="1">
      <c r="A4715" s="111"/>
      <c r="B4715" s="113" t="s">
        <v>268</v>
      </c>
      <c r="C4715" s="113" t="s">
        <v>5</v>
      </c>
      <c r="D4715" s="113" t="s">
        <v>223</v>
      </c>
      <c r="E4715" s="113" t="s">
        <v>266</v>
      </c>
      <c r="F4715" s="113" t="s">
        <v>494</v>
      </c>
      <c r="G4715" s="113" t="s">
        <v>495</v>
      </c>
      <c r="H4715" s="113" t="s">
        <v>496</v>
      </c>
      <c r="I4715" s="113" t="s">
        <v>497</v>
      </c>
      <c r="J4715" s="113" t="s">
        <v>498</v>
      </c>
    </row>
    <row r="4716" spans="1:11" ht="26.4">
      <c r="B4716" s="145">
        <v>88248</v>
      </c>
      <c r="C4716" s="196" t="str">
        <f>VLOOKUP(B4716,SERVIÇOS_SINAPI_12_14!$A$2:$H$5049,2,0)</f>
        <v>AUXILIAR DE ENCANADOR OU BOMBEIRO HIDRÁULICO COM ENCARGOS COMPLEMENTARES</v>
      </c>
      <c r="D4716" s="189" t="s">
        <v>246</v>
      </c>
      <c r="E4716" s="189" t="str">
        <f>VLOOKUP(B4716,SERVIÇOS_SINAPI_12_14!$A$2:$H$5049,4,0)</f>
        <v>H</v>
      </c>
      <c r="F4716" s="194">
        <v>12.48</v>
      </c>
      <c r="G4716" s="194">
        <f>VLOOKUP(B4716,SERVIÇOS_SINAPI_12_14!$A$2:$H$5049,6,0)</f>
        <v>11.31</v>
      </c>
      <c r="H4716" s="189">
        <v>0.32500000000000001</v>
      </c>
      <c r="I4716" s="194">
        <v>4.0599999999999996</v>
      </c>
      <c r="J4716" s="194">
        <f t="shared" ref="J4716:J4721" si="94">H4716*G4716</f>
        <v>3.6757500000000003</v>
      </c>
    </row>
    <row r="4717" spans="1:11">
      <c r="B4717" s="145">
        <v>88267</v>
      </c>
      <c r="C4717" s="196" t="str">
        <f>VLOOKUP(B4717,SERVIÇOS_SINAPI_12_14!$A$2:$H$5049,2,0)</f>
        <v>ENCANADOR OU BOMBEIRO HIDRÁULICO COM ENCARGOS COMPLEMENTARES</v>
      </c>
      <c r="D4717" s="189" t="s">
        <v>246</v>
      </c>
      <c r="E4717" s="189" t="str">
        <f>VLOOKUP(B4717,SERVIÇOS_SINAPI_12_14!$A$2:$H$5049,4,0)</f>
        <v>H</v>
      </c>
      <c r="F4717" s="194">
        <v>15.32</v>
      </c>
      <c r="G4717" s="194">
        <f>VLOOKUP(B4717,SERVIÇOS_SINAPI_12_14!$A$2:$H$5049,6,0)</f>
        <v>13.77</v>
      </c>
      <c r="H4717" s="189">
        <v>0.32500000000000001</v>
      </c>
      <c r="I4717" s="194">
        <v>4.9800000000000004</v>
      </c>
      <c r="J4717" s="194">
        <f t="shared" si="94"/>
        <v>4.47525</v>
      </c>
    </row>
    <row r="4718" spans="1:11">
      <c r="B4718" s="145">
        <v>122</v>
      </c>
      <c r="C4718" s="183" t="str">
        <f>VLOOKUP(B4718,INSUMOS_SINAPI_12_14!$A$2:$H$5049,2,0)</f>
        <v>ADESIVO PVC FRASCO C/ 850G</v>
      </c>
      <c r="D4718" s="113" t="s">
        <v>235</v>
      </c>
      <c r="E4718" s="121" t="str">
        <f>VLOOKUP(B4718,INSUMOS_SINAPI_12_14!$A$2:$H$5049,4,0)</f>
        <v>UN</v>
      </c>
      <c r="F4718" s="115">
        <v>33.340000000000003</v>
      </c>
      <c r="G4718" s="180">
        <f>VLOOKUP(B4718,INSUMOS_SINAPI_12_14!$A$2:$H$5049,6,0)</f>
        <v>33.340000000000003</v>
      </c>
      <c r="H4718" s="113">
        <v>2.93E-2</v>
      </c>
      <c r="I4718" s="115">
        <v>0.98</v>
      </c>
      <c r="J4718" s="180">
        <f t="shared" si="94"/>
        <v>0.97686200000000012</v>
      </c>
    </row>
    <row r="4719" spans="1:11">
      <c r="B4719" s="145">
        <v>3767</v>
      </c>
      <c r="C4719" s="183" t="str">
        <f>VLOOKUP(B4719,INSUMOS_SINAPI_12_14!$A$2:$H$5049,2,0)</f>
        <v>LIXA EM FOLHA PARA PAREDE OU MADEIRA, NUMERO 120 (COR VERMELHA)</v>
      </c>
      <c r="D4719" s="113" t="s">
        <v>235</v>
      </c>
      <c r="E4719" s="121" t="str">
        <f>VLOOKUP(B4719,INSUMOS_SINAPI_12_14!$A$2:$H$5049,4,0)</f>
        <v>UN</v>
      </c>
      <c r="F4719" s="115">
        <v>0.56000000000000005</v>
      </c>
      <c r="G4719" s="180">
        <f>VLOOKUP(B4719,INSUMOS_SINAPI_12_14!$A$2:$H$5049,6,0)</f>
        <v>0.56000000000000005</v>
      </c>
      <c r="H4719" s="113">
        <v>0.1085</v>
      </c>
      <c r="I4719" s="115">
        <v>0.06</v>
      </c>
      <c r="J4719" s="180">
        <f t="shared" si="94"/>
        <v>6.0760000000000008E-2</v>
      </c>
    </row>
    <row r="4720" spans="1:11">
      <c r="B4720" s="145">
        <v>9839</v>
      </c>
      <c r="C4720" s="183" t="str">
        <f>VLOOKUP(B4720,INSUMOS_SINAPI_12_14!$A$2:$H$5049,2,0)</f>
        <v>TUBO PVC PBV SERIE R P/ ESG OU AGUAS PLUVIAIS PREDIAL DN 75MM</v>
      </c>
      <c r="D4720" s="113" t="s">
        <v>235</v>
      </c>
      <c r="E4720" s="121" t="str">
        <f>VLOOKUP(B4720,INSUMOS_SINAPI_12_14!$A$2:$H$5049,4,0)</f>
        <v>M</v>
      </c>
      <c r="F4720" s="115">
        <v>13.88</v>
      </c>
      <c r="G4720" s="180">
        <f>VLOOKUP(B4720,INSUMOS_SINAPI_12_14!$A$2:$H$5049,6,0)</f>
        <v>13.88</v>
      </c>
      <c r="H4720" s="113">
        <v>1.04</v>
      </c>
      <c r="I4720" s="115">
        <v>14.44</v>
      </c>
      <c r="J4720" s="180">
        <f t="shared" si="94"/>
        <v>14.435200000000002</v>
      </c>
    </row>
    <row r="4721" spans="1:11">
      <c r="B4721" s="145">
        <v>20083</v>
      </c>
      <c r="C4721" s="183" t="str">
        <f>VLOOKUP(B4721,INSUMOS_SINAPI_12_14!$A$2:$H$5049,2,0)</f>
        <v>SOLUCAO LIMPADORA FRASCO PLASTICO C/ 1000CM3</v>
      </c>
      <c r="D4721" s="113" t="s">
        <v>235</v>
      </c>
      <c r="E4721" s="121" t="str">
        <f>VLOOKUP(B4721,INSUMOS_SINAPI_12_14!$A$2:$H$5049,4,0)</f>
        <v>UN</v>
      </c>
      <c r="F4721" s="115">
        <v>39.49</v>
      </c>
      <c r="G4721" s="180">
        <f>VLOOKUP(B4721,INSUMOS_SINAPI_12_14!$A$2:$H$5049,6,0)</f>
        <v>39.49</v>
      </c>
      <c r="H4721" s="113">
        <v>4.5499999999999999E-2</v>
      </c>
      <c r="I4721" s="115">
        <v>1.8</v>
      </c>
      <c r="J4721" s="180">
        <f t="shared" si="94"/>
        <v>1.7967950000000001</v>
      </c>
    </row>
    <row r="4722" spans="1:11">
      <c r="B4722" s="127"/>
      <c r="C4722" s="128"/>
      <c r="D4722" s="127"/>
      <c r="E4722" s="127"/>
      <c r="F4722" s="129"/>
      <c r="G4722" s="129"/>
      <c r="H4722" s="127"/>
      <c r="I4722" s="130"/>
    </row>
    <row r="4723" spans="1:11">
      <c r="B4723" s="127"/>
      <c r="C4723" s="128"/>
      <c r="D4723" s="127"/>
      <c r="E4723" s="127"/>
      <c r="F4723" s="129"/>
      <c r="G4723" s="129"/>
      <c r="H4723" s="127"/>
      <c r="I4723" s="130"/>
    </row>
    <row r="4724" spans="1:11">
      <c r="B4724" s="127"/>
      <c r="C4724" s="128"/>
      <c r="D4724" s="127"/>
      <c r="E4724" s="127"/>
      <c r="F4724" s="129"/>
      <c r="G4724" s="129"/>
      <c r="H4724" s="127"/>
      <c r="I4724" s="130"/>
    </row>
    <row r="4725" spans="1:11" ht="26.4" hidden="1">
      <c r="A4725" s="111" t="e">
        <f>COUNTIF(#REF!,'CPU (2)'!B4725)</f>
        <v>#REF!</v>
      </c>
      <c r="B4725" s="131">
        <v>89633</v>
      </c>
      <c r="C4725" s="132" t="s">
        <v>5557</v>
      </c>
      <c r="D4725" s="131" t="s">
        <v>606</v>
      </c>
      <c r="E4725" s="131" t="s">
        <v>207</v>
      </c>
      <c r="F4725" s="133">
        <v>12.65</v>
      </c>
      <c r="G4725" s="133">
        <v>11.91</v>
      </c>
      <c r="H4725" s="131" t="s">
        <v>493</v>
      </c>
      <c r="I4725" s="134">
        <v>41974</v>
      </c>
    </row>
    <row r="4726" spans="1:11" ht="26.4" hidden="1">
      <c r="A4726" s="111" t="e">
        <f>COUNTIF(#REF!,'CPU (2)'!B4726)</f>
        <v>#REF!</v>
      </c>
      <c r="B4726" s="127">
        <v>89716</v>
      </c>
      <c r="C4726" s="128" t="s">
        <v>5558</v>
      </c>
      <c r="D4726" s="127" t="s">
        <v>606</v>
      </c>
      <c r="E4726" s="127" t="s">
        <v>207</v>
      </c>
      <c r="F4726" s="129">
        <v>12.07</v>
      </c>
      <c r="G4726" s="129">
        <v>11.79</v>
      </c>
      <c r="H4726" s="127" t="s">
        <v>493</v>
      </c>
      <c r="I4726" s="130">
        <v>41974</v>
      </c>
    </row>
    <row r="4727" spans="1:11" ht="26.4" hidden="1">
      <c r="A4727" s="111" t="e">
        <f>COUNTIF(#REF!,'CPU (2)'!B4727)</f>
        <v>#REF!</v>
      </c>
      <c r="B4727" s="131">
        <v>89634</v>
      </c>
      <c r="C4727" s="132" t="s">
        <v>5559</v>
      </c>
      <c r="D4727" s="131" t="s">
        <v>606</v>
      </c>
      <c r="E4727" s="131" t="s">
        <v>207</v>
      </c>
      <c r="F4727" s="133">
        <v>18.63</v>
      </c>
      <c r="G4727" s="133">
        <v>17.71</v>
      </c>
      <c r="H4727" s="131" t="s">
        <v>493</v>
      </c>
      <c r="I4727" s="134">
        <v>41974</v>
      </c>
    </row>
    <row r="4728" spans="1:11" ht="26.4" hidden="1">
      <c r="A4728" s="111" t="e">
        <f>COUNTIF(#REF!,'CPU (2)'!B4728)</f>
        <v>#REF!</v>
      </c>
      <c r="B4728" s="127">
        <v>89717</v>
      </c>
      <c r="C4728" s="128" t="s">
        <v>5560</v>
      </c>
      <c r="D4728" s="127" t="s">
        <v>606</v>
      </c>
      <c r="E4728" s="127" t="s">
        <v>207</v>
      </c>
      <c r="F4728" s="129">
        <v>18.149999999999999</v>
      </c>
      <c r="G4728" s="129">
        <v>17.82</v>
      </c>
      <c r="H4728" s="127" t="s">
        <v>493</v>
      </c>
      <c r="I4728" s="130">
        <v>41974</v>
      </c>
    </row>
    <row r="4729" spans="1:11" ht="26.4" hidden="1">
      <c r="A4729" s="111" t="e">
        <f>COUNTIF(#REF!,'CPU (2)'!B4729)</f>
        <v>#REF!</v>
      </c>
      <c r="B4729" s="131">
        <v>89635</v>
      </c>
      <c r="C4729" s="132" t="s">
        <v>5561</v>
      </c>
      <c r="D4729" s="131" t="s">
        <v>606</v>
      </c>
      <c r="E4729" s="131" t="s">
        <v>207</v>
      </c>
      <c r="F4729" s="133">
        <v>25.88</v>
      </c>
      <c r="G4729" s="133">
        <v>24.79</v>
      </c>
      <c r="H4729" s="131" t="s">
        <v>493</v>
      </c>
      <c r="I4729" s="134">
        <v>41974</v>
      </c>
    </row>
    <row r="4730" spans="1:11" ht="26.4" hidden="1">
      <c r="A4730" s="111" t="e">
        <f>COUNTIF(#REF!,'CPU (2)'!B4730)</f>
        <v>#REF!</v>
      </c>
      <c r="B4730" s="127">
        <v>89401</v>
      </c>
      <c r="C4730" s="128" t="s">
        <v>5562</v>
      </c>
      <c r="D4730" s="127" t="s">
        <v>606</v>
      </c>
      <c r="E4730" s="127" t="s">
        <v>207</v>
      </c>
      <c r="F4730" s="129">
        <v>4.28</v>
      </c>
      <c r="G4730" s="129">
        <v>4.0199999999999996</v>
      </c>
      <c r="H4730" s="127" t="s">
        <v>493</v>
      </c>
      <c r="I4730" s="130">
        <v>41974</v>
      </c>
    </row>
    <row r="4731" spans="1:11" ht="26.4" hidden="1">
      <c r="A4731" s="111" t="e">
        <f>COUNTIF(#REF!,'CPU (2)'!B4731)</f>
        <v>#REF!</v>
      </c>
      <c r="B4731" s="131">
        <v>89355</v>
      </c>
      <c r="C4731" s="132" t="s">
        <v>5563</v>
      </c>
      <c r="D4731" s="131" t="s">
        <v>606</v>
      </c>
      <c r="E4731" s="131" t="s">
        <v>207</v>
      </c>
      <c r="F4731" s="133">
        <v>10.5</v>
      </c>
      <c r="G4731" s="133">
        <v>9.6300000000000008</v>
      </c>
      <c r="H4731" s="131" t="s">
        <v>493</v>
      </c>
      <c r="I4731" s="134">
        <v>41974</v>
      </c>
    </row>
    <row r="4732" spans="1:11" ht="26.4" hidden="1">
      <c r="A4732" s="111" t="e">
        <f>COUNTIF(#REF!,'CPU (2)'!B4732)</f>
        <v>#REF!</v>
      </c>
      <c r="B4732" s="127">
        <v>89865</v>
      </c>
      <c r="C4732" s="128" t="s">
        <v>5564</v>
      </c>
      <c r="D4732" s="127" t="s">
        <v>606</v>
      </c>
      <c r="E4732" s="127" t="s">
        <v>207</v>
      </c>
      <c r="F4732" s="129">
        <v>7.39</v>
      </c>
      <c r="G4732" s="129">
        <v>6.87</v>
      </c>
      <c r="H4732" s="127" t="s">
        <v>493</v>
      </c>
      <c r="I4732" s="130">
        <v>41974</v>
      </c>
    </row>
    <row r="4733" spans="1:11" ht="26.4" hidden="1">
      <c r="A4733" s="111" t="e">
        <f>COUNTIF(#REF!,'CPU (2)'!B4733)</f>
        <v>#REF!</v>
      </c>
      <c r="B4733" s="131">
        <v>89446</v>
      </c>
      <c r="C4733" s="132" t="s">
        <v>5565</v>
      </c>
      <c r="D4733" s="131" t="s">
        <v>606</v>
      </c>
      <c r="E4733" s="131" t="s">
        <v>207</v>
      </c>
      <c r="F4733" s="133">
        <v>2.54</v>
      </c>
      <c r="G4733" s="133">
        <v>2.4900000000000002</v>
      </c>
      <c r="H4733" s="131" t="s">
        <v>493</v>
      </c>
      <c r="I4733" s="134">
        <v>41974</v>
      </c>
    </row>
    <row r="4734" spans="1:11">
      <c r="B4734" s="131"/>
      <c r="C4734" s="132"/>
      <c r="D4734" s="131"/>
      <c r="E4734" s="131"/>
      <c r="F4734" s="133"/>
      <c r="G4734" s="133"/>
      <c r="H4734" s="131"/>
      <c r="I4734" s="134"/>
    </row>
    <row r="4735" spans="1:11" ht="26.4">
      <c r="A4735" s="111" t="e">
        <f>COUNTIF(#REF!,'CPU (2)'!B4735)</f>
        <v>#REF!</v>
      </c>
      <c r="B4735" s="148">
        <v>89402</v>
      </c>
      <c r="C4735" s="149" t="s">
        <v>659</v>
      </c>
      <c r="D4735" s="148" t="s">
        <v>606</v>
      </c>
      <c r="E4735" s="148" t="s">
        <v>207</v>
      </c>
      <c r="F4735" s="150">
        <v>5.25</v>
      </c>
      <c r="G4735" s="150">
        <v>4.9400000000000004</v>
      </c>
      <c r="H4735" s="148" t="s">
        <v>493</v>
      </c>
      <c r="I4735" s="151">
        <v>41974</v>
      </c>
      <c r="J4735" s="163">
        <f>SUM(J4737:J4740)</f>
        <v>4.9429819999999998</v>
      </c>
      <c r="K4735" s="164">
        <f>J4735-G4735</f>
        <v>2.981999999999374E-3</v>
      </c>
    </row>
    <row r="4736" spans="1:11" s="3" customFormat="1" ht="28.5" customHeight="1">
      <c r="A4736" s="111"/>
      <c r="B4736" s="113" t="s">
        <v>268</v>
      </c>
      <c r="C4736" s="113" t="s">
        <v>5</v>
      </c>
      <c r="D4736" s="113" t="s">
        <v>223</v>
      </c>
      <c r="E4736" s="113" t="s">
        <v>266</v>
      </c>
      <c r="F4736" s="113" t="s">
        <v>494</v>
      </c>
      <c r="G4736" s="113" t="s">
        <v>495</v>
      </c>
      <c r="H4736" s="113" t="s">
        <v>496</v>
      </c>
      <c r="I4736" s="113" t="s">
        <v>497</v>
      </c>
      <c r="J4736" s="113" t="s">
        <v>498</v>
      </c>
    </row>
    <row r="4737" spans="1:10" ht="26.4">
      <c r="B4737" s="145">
        <v>88248</v>
      </c>
      <c r="C4737" s="196" t="str">
        <f>VLOOKUP(B4737,SERVIÇOS_SINAPI_12_14!$A$2:$H$5049,2,0)</f>
        <v>AUXILIAR DE ENCANADOR OU BOMBEIRO HIDRÁULICO COM ENCARGOS COMPLEMENTARES</v>
      </c>
      <c r="D4737" s="189" t="s">
        <v>246</v>
      </c>
      <c r="E4737" s="189" t="str">
        <f>VLOOKUP(B4737,SERVIÇOS_SINAPI_12_14!$A$2:$H$5049,4,0)</f>
        <v>H</v>
      </c>
      <c r="F4737" s="194">
        <v>12.48</v>
      </c>
      <c r="G4737" s="194">
        <f>VLOOKUP(B4737,SERVIÇOS_SINAPI_12_14!$A$2:$H$5049,6,0)</f>
        <v>11.31</v>
      </c>
      <c r="H4737" s="207">
        <v>0.1129</v>
      </c>
      <c r="I4737" s="194">
        <v>1.41</v>
      </c>
      <c r="J4737" s="194">
        <f t="shared" ref="J4737:J4740" si="95">H4737*G4737</f>
        <v>1.276899</v>
      </c>
    </row>
    <row r="4738" spans="1:10">
      <c r="B4738" s="145">
        <v>88267</v>
      </c>
      <c r="C4738" s="196" t="str">
        <f>VLOOKUP(B4738,SERVIÇOS_SINAPI_12_14!$A$2:$H$5049,2,0)</f>
        <v>ENCANADOR OU BOMBEIRO HIDRÁULICO COM ENCARGOS COMPLEMENTARES</v>
      </c>
      <c r="D4738" s="189" t="s">
        <v>246</v>
      </c>
      <c r="E4738" s="189" t="str">
        <f>VLOOKUP(B4738,SERVIÇOS_SINAPI_12_14!$A$2:$H$5049,4,0)</f>
        <v>H</v>
      </c>
      <c r="F4738" s="194">
        <v>15.32</v>
      </c>
      <c r="G4738" s="194">
        <f>VLOOKUP(B4738,SERVIÇOS_SINAPI_12_14!$A$2:$H$5049,6,0)</f>
        <v>13.77</v>
      </c>
      <c r="H4738" s="207">
        <v>0.1129</v>
      </c>
      <c r="I4738" s="194">
        <v>1.73</v>
      </c>
      <c r="J4738" s="194">
        <f t="shared" si="95"/>
        <v>1.5546329999999999</v>
      </c>
    </row>
    <row r="4739" spans="1:10">
      <c r="B4739" s="145">
        <v>3767</v>
      </c>
      <c r="C4739" s="183" t="str">
        <f>VLOOKUP(B4739,INSUMOS_SINAPI_12_14!$A$2:$H$5049,2,0)</f>
        <v>LIXA EM FOLHA PARA PAREDE OU MADEIRA, NUMERO 120 (COR VERMELHA)</v>
      </c>
      <c r="D4739" s="113" t="s">
        <v>235</v>
      </c>
      <c r="E4739" s="121" t="str">
        <f>VLOOKUP(B4739,INSUMOS_SINAPI_12_14!$A$2:$H$5049,4,0)</f>
        <v>UN</v>
      </c>
      <c r="F4739" s="115">
        <v>0.56000000000000005</v>
      </c>
      <c r="G4739" s="180">
        <f>VLOOKUP(B4739,INSUMOS_SINAPI_12_14!$A$2:$H$5049,6,0)</f>
        <v>0.56000000000000005</v>
      </c>
      <c r="H4739" s="113">
        <v>3.7999999999999999E-2</v>
      </c>
      <c r="I4739" s="115">
        <v>0.02</v>
      </c>
      <c r="J4739" s="180">
        <f t="shared" si="95"/>
        <v>2.128E-2</v>
      </c>
    </row>
    <row r="4740" spans="1:10">
      <c r="B4740" s="145">
        <v>9868</v>
      </c>
      <c r="C4740" s="183" t="str">
        <f>VLOOKUP(B4740,INSUMOS_SINAPI_12_14!$A$2:$H$5049,2,0)</f>
        <v>TUBO PVC, SOLDAVEL, DN 25 MM, AGUA FRIA (NBR-5648)</v>
      </c>
      <c r="D4740" s="113" t="s">
        <v>235</v>
      </c>
      <c r="E4740" s="121" t="str">
        <f>VLOOKUP(B4740,INSUMOS_SINAPI_12_14!$A$2:$H$5049,4,0)</f>
        <v>M</v>
      </c>
      <c r="F4740" s="115">
        <v>1.97</v>
      </c>
      <c r="G4740" s="180">
        <f>VLOOKUP(B4740,INSUMOS_SINAPI_12_14!$A$2:$H$5049,6,0)</f>
        <v>1.97</v>
      </c>
      <c r="H4740" s="113">
        <v>1.0609999999999999</v>
      </c>
      <c r="I4740" s="115">
        <v>2.09</v>
      </c>
      <c r="J4740" s="180">
        <f t="shared" si="95"/>
        <v>2.0901699999999996</v>
      </c>
    </row>
    <row r="4741" spans="1:10">
      <c r="B4741" s="127"/>
      <c r="C4741" s="128"/>
      <c r="D4741" s="127"/>
      <c r="E4741" s="127"/>
      <c r="F4741" s="129"/>
      <c r="G4741" s="129"/>
      <c r="H4741" s="127"/>
      <c r="I4741" s="130"/>
    </row>
    <row r="4742" spans="1:10">
      <c r="B4742" s="127"/>
      <c r="C4742" s="128"/>
      <c r="D4742" s="127"/>
      <c r="E4742" s="127"/>
      <c r="F4742" s="129"/>
      <c r="G4742" s="129"/>
      <c r="H4742" s="127"/>
      <c r="I4742" s="130"/>
    </row>
    <row r="4743" spans="1:10" ht="26.4" hidden="1">
      <c r="A4743" s="111" t="e">
        <f>COUNTIF(#REF!,'CPU (2)'!B4743)</f>
        <v>#REF!</v>
      </c>
      <c r="B4743" s="131">
        <v>89356</v>
      </c>
      <c r="C4743" s="132" t="s">
        <v>5566</v>
      </c>
      <c r="D4743" s="131" t="s">
        <v>606</v>
      </c>
      <c r="E4743" s="131" t="s">
        <v>207</v>
      </c>
      <c r="F4743" s="133">
        <v>12.42</v>
      </c>
      <c r="G4743" s="133">
        <v>11.41</v>
      </c>
      <c r="H4743" s="131" t="s">
        <v>493</v>
      </c>
      <c r="I4743" s="134">
        <v>41974</v>
      </c>
    </row>
    <row r="4744" spans="1:10" ht="26.4" hidden="1">
      <c r="A4744" s="111" t="e">
        <f>COUNTIF(#REF!,'CPU (2)'!B4744)</f>
        <v>#REF!</v>
      </c>
      <c r="B4744" s="127">
        <v>89447</v>
      </c>
      <c r="C4744" s="128" t="s">
        <v>5567</v>
      </c>
      <c r="D4744" s="127" t="s">
        <v>606</v>
      </c>
      <c r="E4744" s="127" t="s">
        <v>207</v>
      </c>
      <c r="F4744" s="129">
        <v>5.04</v>
      </c>
      <c r="G4744" s="129">
        <v>4.9800000000000004</v>
      </c>
      <c r="H4744" s="127" t="s">
        <v>493</v>
      </c>
      <c r="I4744" s="130">
        <v>41974</v>
      </c>
    </row>
    <row r="4745" spans="1:10" ht="26.4" hidden="1">
      <c r="A4745" s="111" t="e">
        <f>COUNTIF(#REF!,'CPU (2)'!B4745)</f>
        <v>#REF!</v>
      </c>
      <c r="B4745" s="131">
        <v>89403</v>
      </c>
      <c r="C4745" s="132" t="s">
        <v>5568</v>
      </c>
      <c r="D4745" s="131" t="s">
        <v>606</v>
      </c>
      <c r="E4745" s="131" t="s">
        <v>207</v>
      </c>
      <c r="F4745" s="133">
        <v>8.23</v>
      </c>
      <c r="G4745" s="133">
        <v>7.86</v>
      </c>
      <c r="H4745" s="131" t="s">
        <v>493</v>
      </c>
      <c r="I4745" s="134">
        <v>41974</v>
      </c>
    </row>
    <row r="4746" spans="1:10" ht="26.4" hidden="1">
      <c r="A4746" s="111" t="e">
        <f>COUNTIF(#REF!,'CPU (2)'!B4746)</f>
        <v>#REF!</v>
      </c>
      <c r="B4746" s="127">
        <v>89357</v>
      </c>
      <c r="C4746" s="128" t="s">
        <v>5569</v>
      </c>
      <c r="D4746" s="127" t="s">
        <v>606</v>
      </c>
      <c r="E4746" s="127" t="s">
        <v>207</v>
      </c>
      <c r="F4746" s="129">
        <v>16.79</v>
      </c>
      <c r="G4746" s="129">
        <v>15.59</v>
      </c>
      <c r="H4746" s="127" t="s">
        <v>493</v>
      </c>
      <c r="I4746" s="130">
        <v>41974</v>
      </c>
    </row>
    <row r="4747" spans="1:10" ht="26.4" hidden="1">
      <c r="A4747" s="111" t="e">
        <f>COUNTIF(#REF!,'CPU (2)'!B4747)</f>
        <v>#REF!</v>
      </c>
      <c r="B4747" s="131">
        <v>89448</v>
      </c>
      <c r="C4747" s="132" t="s">
        <v>5570</v>
      </c>
      <c r="D4747" s="131" t="s">
        <v>606</v>
      </c>
      <c r="E4747" s="131" t="s">
        <v>207</v>
      </c>
      <c r="F4747" s="133">
        <v>7.2</v>
      </c>
      <c r="G4747" s="133">
        <v>7.13</v>
      </c>
      <c r="H4747" s="131" t="s">
        <v>493</v>
      </c>
      <c r="I4747" s="134">
        <v>41974</v>
      </c>
    </row>
    <row r="4748" spans="1:10" ht="26.4" hidden="1">
      <c r="A4748" s="111" t="e">
        <f>COUNTIF(#REF!,'CPU (2)'!B4748)</f>
        <v>#REF!</v>
      </c>
      <c r="B4748" s="127">
        <v>89449</v>
      </c>
      <c r="C4748" s="128" t="s">
        <v>5571</v>
      </c>
      <c r="D4748" s="127" t="s">
        <v>606</v>
      </c>
      <c r="E4748" s="127" t="s">
        <v>207</v>
      </c>
      <c r="F4748" s="129">
        <v>8.91</v>
      </c>
      <c r="G4748" s="129">
        <v>8.82</v>
      </c>
      <c r="H4748" s="127" t="s">
        <v>493</v>
      </c>
      <c r="I4748" s="130">
        <v>41974</v>
      </c>
    </row>
    <row r="4749" spans="1:10" ht="26.4" hidden="1">
      <c r="A4749" s="111" t="e">
        <f>COUNTIF(#REF!,'CPU (2)'!B4749)</f>
        <v>#REF!</v>
      </c>
      <c r="B4749" s="131">
        <v>89450</v>
      </c>
      <c r="C4749" s="132" t="s">
        <v>5572</v>
      </c>
      <c r="D4749" s="131" t="s">
        <v>606</v>
      </c>
      <c r="E4749" s="131" t="s">
        <v>207</v>
      </c>
      <c r="F4749" s="133">
        <v>13.56</v>
      </c>
      <c r="G4749" s="133">
        <v>13.46</v>
      </c>
      <c r="H4749" s="131" t="s">
        <v>493</v>
      </c>
      <c r="I4749" s="134">
        <v>41974</v>
      </c>
    </row>
    <row r="4750" spans="1:10" ht="26.4" hidden="1">
      <c r="A4750" s="111" t="e">
        <f>COUNTIF(#REF!,'CPU (2)'!B4750)</f>
        <v>#REF!</v>
      </c>
      <c r="B4750" s="127">
        <v>89451</v>
      </c>
      <c r="C4750" s="128" t="s">
        <v>5573</v>
      </c>
      <c r="D4750" s="127" t="s">
        <v>606</v>
      </c>
      <c r="E4750" s="127" t="s">
        <v>207</v>
      </c>
      <c r="F4750" s="129">
        <v>18.86</v>
      </c>
      <c r="G4750" s="129">
        <v>18.75</v>
      </c>
      <c r="H4750" s="127" t="s">
        <v>493</v>
      </c>
      <c r="I4750" s="130">
        <v>41974</v>
      </c>
    </row>
    <row r="4751" spans="1:10" ht="26.4" hidden="1">
      <c r="A4751" s="111" t="e">
        <f>COUNTIF(#REF!,'CPU (2)'!B4751)</f>
        <v>#REF!</v>
      </c>
      <c r="B4751" s="131">
        <v>89452</v>
      </c>
      <c r="C4751" s="132" t="s">
        <v>5574</v>
      </c>
      <c r="D4751" s="131" t="s">
        <v>606</v>
      </c>
      <c r="E4751" s="131" t="s">
        <v>207</v>
      </c>
      <c r="F4751" s="133">
        <v>23.61</v>
      </c>
      <c r="G4751" s="133">
        <v>23.48</v>
      </c>
      <c r="H4751" s="131" t="s">
        <v>493</v>
      </c>
      <c r="I4751" s="134">
        <v>41974</v>
      </c>
    </row>
    <row r="4752" spans="1:10" hidden="1">
      <c r="A4752" s="111" t="e">
        <f>COUNTIF(#REF!,'CPU (2)'!B4752)</f>
        <v>#REF!</v>
      </c>
      <c r="B4752" s="127">
        <v>88321</v>
      </c>
      <c r="C4752" s="128" t="s">
        <v>5575</v>
      </c>
      <c r="D4752" s="127" t="s">
        <v>246</v>
      </c>
      <c r="E4752" s="127" t="s">
        <v>231</v>
      </c>
      <c r="F4752" s="129">
        <v>26.73</v>
      </c>
      <c r="G4752" s="129">
        <v>23.63</v>
      </c>
      <c r="H4752" s="127" t="s">
        <v>493</v>
      </c>
      <c r="I4752" s="130">
        <v>41974</v>
      </c>
    </row>
    <row r="4753" spans="1:9" hidden="1">
      <c r="A4753" s="111" t="e">
        <f>COUNTIF(#REF!,'CPU (2)'!B4753)</f>
        <v>#REF!</v>
      </c>
      <c r="B4753" s="131">
        <v>88322</v>
      </c>
      <c r="C4753" s="132" t="s">
        <v>5576</v>
      </c>
      <c r="D4753" s="131" t="s">
        <v>246</v>
      </c>
      <c r="E4753" s="131" t="s">
        <v>231</v>
      </c>
      <c r="F4753" s="133">
        <v>31.33</v>
      </c>
      <c r="G4753" s="133">
        <v>27.61</v>
      </c>
      <c r="H4753" s="131" t="s">
        <v>493</v>
      </c>
      <c r="I4753" s="134">
        <v>41974</v>
      </c>
    </row>
    <row r="4754" spans="1:9" ht="39.6" hidden="1">
      <c r="A4754" s="111" t="e">
        <f>COUNTIF(#REF!,'CPU (2)'!B4754)</f>
        <v>#REF!</v>
      </c>
      <c r="B4754" s="127">
        <v>89394</v>
      </c>
      <c r="C4754" s="128" t="s">
        <v>5577</v>
      </c>
      <c r="D4754" s="127" t="s">
        <v>606</v>
      </c>
      <c r="E4754" s="127" t="s">
        <v>6</v>
      </c>
      <c r="F4754" s="129">
        <v>12.91</v>
      </c>
      <c r="G4754" s="129">
        <v>12.45</v>
      </c>
      <c r="H4754" s="127" t="s">
        <v>493</v>
      </c>
      <c r="I4754" s="130">
        <v>41974</v>
      </c>
    </row>
    <row r="4755" spans="1:9" ht="39.6" hidden="1">
      <c r="A4755" s="111" t="e">
        <f>COUNTIF(#REF!,'CPU (2)'!B4755)</f>
        <v>#REF!</v>
      </c>
      <c r="B4755" s="131">
        <v>89618</v>
      </c>
      <c r="C4755" s="132" t="s">
        <v>5578</v>
      </c>
      <c r="D4755" s="131" t="s">
        <v>606</v>
      </c>
      <c r="E4755" s="131" t="s">
        <v>6</v>
      </c>
      <c r="F4755" s="133">
        <v>11.33</v>
      </c>
      <c r="G4755" s="133">
        <v>11.1</v>
      </c>
      <c r="H4755" s="131" t="s">
        <v>493</v>
      </c>
      <c r="I4755" s="134">
        <v>41974</v>
      </c>
    </row>
    <row r="4756" spans="1:9" ht="39.6" hidden="1">
      <c r="A4756" s="111" t="e">
        <f>COUNTIF(#REF!,'CPU (2)'!B4756)</f>
        <v>#REF!</v>
      </c>
      <c r="B4756" s="127">
        <v>89396</v>
      </c>
      <c r="C4756" s="128" t="s">
        <v>5579</v>
      </c>
      <c r="D4756" s="127" t="s">
        <v>606</v>
      </c>
      <c r="E4756" s="127" t="s">
        <v>6</v>
      </c>
      <c r="F4756" s="129">
        <v>14.69</v>
      </c>
      <c r="G4756" s="129">
        <v>14.15</v>
      </c>
      <c r="H4756" s="127" t="s">
        <v>493</v>
      </c>
      <c r="I4756" s="130">
        <v>41974</v>
      </c>
    </row>
    <row r="4757" spans="1:9" ht="39.6" hidden="1">
      <c r="A4757" s="111" t="e">
        <f>COUNTIF(#REF!,'CPU (2)'!B4757)</f>
        <v>#REF!</v>
      </c>
      <c r="B4757" s="131">
        <v>89441</v>
      </c>
      <c r="C4757" s="132" t="s">
        <v>5580</v>
      </c>
      <c r="D4757" s="131" t="s">
        <v>606</v>
      </c>
      <c r="E4757" s="131" t="s">
        <v>6</v>
      </c>
      <c r="F4757" s="133">
        <v>12.45</v>
      </c>
      <c r="G4757" s="133">
        <v>12.12</v>
      </c>
      <c r="H4757" s="131" t="s">
        <v>493</v>
      </c>
      <c r="I4757" s="134">
        <v>41974</v>
      </c>
    </row>
    <row r="4758" spans="1:9" ht="39.6" hidden="1">
      <c r="A4758" s="111" t="e">
        <f>COUNTIF(#REF!,'CPU (2)'!B4758)</f>
        <v>#REF!</v>
      </c>
      <c r="B4758" s="127">
        <v>89621</v>
      </c>
      <c r="C4758" s="128" t="s">
        <v>5581</v>
      </c>
      <c r="D4758" s="127" t="s">
        <v>606</v>
      </c>
      <c r="E4758" s="127" t="s">
        <v>6</v>
      </c>
      <c r="F4758" s="129">
        <v>17.84</v>
      </c>
      <c r="G4758" s="129">
        <v>17.57</v>
      </c>
      <c r="H4758" s="127" t="s">
        <v>493</v>
      </c>
      <c r="I4758" s="130">
        <v>41974</v>
      </c>
    </row>
    <row r="4759" spans="1:9" ht="39.6" hidden="1">
      <c r="A4759" s="111" t="e">
        <f>COUNTIF(#REF!,'CPU (2)'!B4759)</f>
        <v>#REF!</v>
      </c>
      <c r="B4759" s="131">
        <v>89399</v>
      </c>
      <c r="C4759" s="132" t="s">
        <v>5582</v>
      </c>
      <c r="D4759" s="131" t="s">
        <v>606</v>
      </c>
      <c r="E4759" s="131" t="s">
        <v>6</v>
      </c>
      <c r="F4759" s="133">
        <v>21.76</v>
      </c>
      <c r="G4759" s="133">
        <v>21.12</v>
      </c>
      <c r="H4759" s="131" t="s">
        <v>493</v>
      </c>
      <c r="I4759" s="134">
        <v>41974</v>
      </c>
    </row>
    <row r="4760" spans="1:9" ht="39.6" hidden="1">
      <c r="A4760" s="111" t="e">
        <f>COUNTIF(#REF!,'CPU (2)'!B4760)</f>
        <v>#REF!</v>
      </c>
      <c r="B4760" s="127">
        <v>89444</v>
      </c>
      <c r="C4760" s="128" t="s">
        <v>5583</v>
      </c>
      <c r="D4760" s="127" t="s">
        <v>606</v>
      </c>
      <c r="E4760" s="127" t="s">
        <v>6</v>
      </c>
      <c r="F4760" s="129">
        <v>19.100000000000001</v>
      </c>
      <c r="G4760" s="129">
        <v>18.71</v>
      </c>
      <c r="H4760" s="127" t="s">
        <v>493</v>
      </c>
      <c r="I4760" s="130">
        <v>41974</v>
      </c>
    </row>
    <row r="4761" spans="1:9" ht="39.6" hidden="1">
      <c r="A4761" s="111" t="e">
        <f>COUNTIF(#REF!,'CPU (2)'!B4761)</f>
        <v>#REF!</v>
      </c>
      <c r="B4761" s="131">
        <v>89675</v>
      </c>
      <c r="C4761" s="132" t="s">
        <v>5584</v>
      </c>
      <c r="D4761" s="131" t="s">
        <v>606</v>
      </c>
      <c r="E4761" s="131" t="s">
        <v>6</v>
      </c>
      <c r="F4761" s="133">
        <v>45.15</v>
      </c>
      <c r="G4761" s="133">
        <v>44.96</v>
      </c>
      <c r="H4761" s="131" t="s">
        <v>493</v>
      </c>
      <c r="I4761" s="134">
        <v>41974</v>
      </c>
    </row>
    <row r="4762" spans="1:9" ht="26.4" hidden="1">
      <c r="A4762" s="111" t="e">
        <f>COUNTIF(#REF!,'CPU (2)'!B4762)</f>
        <v>#REF!</v>
      </c>
      <c r="B4762" s="127">
        <v>89559</v>
      </c>
      <c r="C4762" s="128" t="s">
        <v>5585</v>
      </c>
      <c r="D4762" s="127" t="s">
        <v>606</v>
      </c>
      <c r="E4762" s="127" t="s">
        <v>6</v>
      </c>
      <c r="F4762" s="129">
        <v>45.85</v>
      </c>
      <c r="G4762" s="129">
        <v>45.59</v>
      </c>
      <c r="H4762" s="127" t="s">
        <v>493</v>
      </c>
      <c r="I4762" s="130">
        <v>41974</v>
      </c>
    </row>
    <row r="4763" spans="1:9" ht="39.6" hidden="1">
      <c r="A4763" s="111" t="e">
        <f>COUNTIF(#REF!,'CPU (2)'!B4763)</f>
        <v>#REF!</v>
      </c>
      <c r="B4763" s="131">
        <v>89667</v>
      </c>
      <c r="C4763" s="132" t="s">
        <v>5586</v>
      </c>
      <c r="D4763" s="131" t="s">
        <v>606</v>
      </c>
      <c r="E4763" s="131" t="s">
        <v>6</v>
      </c>
      <c r="F4763" s="133">
        <v>36.11</v>
      </c>
      <c r="G4763" s="133">
        <v>35.99</v>
      </c>
      <c r="H4763" s="131" t="s">
        <v>493</v>
      </c>
      <c r="I4763" s="134">
        <v>41974</v>
      </c>
    </row>
    <row r="4764" spans="1:9" ht="26.4" hidden="1">
      <c r="A4764" s="111" t="e">
        <f>COUNTIF(#REF!,'CPU (2)'!B4764)</f>
        <v>#REF!</v>
      </c>
      <c r="B4764" s="127">
        <v>89550</v>
      </c>
      <c r="C4764" s="128" t="s">
        <v>5587</v>
      </c>
      <c r="D4764" s="127" t="s">
        <v>606</v>
      </c>
      <c r="E4764" s="127" t="s">
        <v>6</v>
      </c>
      <c r="F4764" s="129">
        <v>36.94</v>
      </c>
      <c r="G4764" s="129">
        <v>36.75</v>
      </c>
      <c r="H4764" s="127" t="s">
        <v>493</v>
      </c>
      <c r="I4764" s="130">
        <v>41974</v>
      </c>
    </row>
    <row r="4765" spans="1:9" ht="26.4" hidden="1">
      <c r="A4765" s="111" t="e">
        <f>COUNTIF(#REF!,'CPU (2)'!B4765)</f>
        <v>#REF!</v>
      </c>
      <c r="B4765" s="131">
        <v>89619</v>
      </c>
      <c r="C4765" s="132" t="s">
        <v>5588</v>
      </c>
      <c r="D4765" s="131" t="s">
        <v>606</v>
      </c>
      <c r="E4765" s="131" t="s">
        <v>6</v>
      </c>
      <c r="F4765" s="133">
        <v>5.39</v>
      </c>
      <c r="G4765" s="133">
        <v>5.16</v>
      </c>
      <c r="H4765" s="131" t="s">
        <v>493</v>
      </c>
      <c r="I4765" s="134">
        <v>41974</v>
      </c>
    </row>
    <row r="4766" spans="1:9" ht="26.4" hidden="1">
      <c r="A4766" s="111" t="e">
        <f>COUNTIF(#REF!,'CPU (2)'!B4766)</f>
        <v>#REF!</v>
      </c>
      <c r="B4766" s="127">
        <v>89442</v>
      </c>
      <c r="C4766" s="128" t="s">
        <v>5589</v>
      </c>
      <c r="D4766" s="127" t="s">
        <v>606</v>
      </c>
      <c r="E4766" s="127" t="s">
        <v>6</v>
      </c>
      <c r="F4766" s="129">
        <v>6.51</v>
      </c>
      <c r="G4766" s="129">
        <v>6.18</v>
      </c>
      <c r="H4766" s="127" t="s">
        <v>493</v>
      </c>
      <c r="I4766" s="130">
        <v>41974</v>
      </c>
    </row>
    <row r="4767" spans="1:9" ht="26.4" hidden="1">
      <c r="A4767" s="111" t="e">
        <f>COUNTIF(#REF!,'CPU (2)'!B4767)</f>
        <v>#REF!</v>
      </c>
      <c r="B4767" s="131">
        <v>89397</v>
      </c>
      <c r="C4767" s="132" t="s">
        <v>5590</v>
      </c>
      <c r="D4767" s="131" t="s">
        <v>606</v>
      </c>
      <c r="E4767" s="131" t="s">
        <v>6</v>
      </c>
      <c r="F4767" s="133">
        <v>8.75</v>
      </c>
      <c r="G4767" s="133">
        <v>8.1999999999999993</v>
      </c>
      <c r="H4767" s="131" t="s">
        <v>493</v>
      </c>
      <c r="I4767" s="134">
        <v>41974</v>
      </c>
    </row>
    <row r="4768" spans="1:9" ht="26.4" hidden="1">
      <c r="A4768" s="111" t="e">
        <f>COUNTIF(#REF!,'CPU (2)'!B4768)</f>
        <v>#REF!</v>
      </c>
      <c r="B4768" s="127">
        <v>89622</v>
      </c>
      <c r="C4768" s="128" t="s">
        <v>5591</v>
      </c>
      <c r="D4768" s="127" t="s">
        <v>606</v>
      </c>
      <c r="E4768" s="127" t="s">
        <v>6</v>
      </c>
      <c r="F4768" s="129">
        <v>8.32</v>
      </c>
      <c r="G4768" s="129">
        <v>8.0500000000000007</v>
      </c>
      <c r="H4768" s="127" t="s">
        <v>493</v>
      </c>
      <c r="I4768" s="130">
        <v>41974</v>
      </c>
    </row>
    <row r="4769" spans="1:9" ht="26.4" hidden="1">
      <c r="A4769" s="111" t="e">
        <f>COUNTIF(#REF!,'CPU (2)'!B4769)</f>
        <v>#REF!</v>
      </c>
      <c r="B4769" s="131">
        <v>89445</v>
      </c>
      <c r="C4769" s="132" t="s">
        <v>5592</v>
      </c>
      <c r="D4769" s="131" t="s">
        <v>606</v>
      </c>
      <c r="E4769" s="131" t="s">
        <v>6</v>
      </c>
      <c r="F4769" s="133">
        <v>9.58</v>
      </c>
      <c r="G4769" s="133">
        <v>9.19</v>
      </c>
      <c r="H4769" s="131" t="s">
        <v>493</v>
      </c>
      <c r="I4769" s="134">
        <v>41974</v>
      </c>
    </row>
    <row r="4770" spans="1:9" ht="26.4" hidden="1">
      <c r="A4770" s="111" t="e">
        <f>COUNTIF(#REF!,'CPU (2)'!B4770)</f>
        <v>#REF!</v>
      </c>
      <c r="B4770" s="127">
        <v>89400</v>
      </c>
      <c r="C4770" s="128" t="s">
        <v>5593</v>
      </c>
      <c r="D4770" s="127" t="s">
        <v>606</v>
      </c>
      <c r="E4770" s="127" t="s">
        <v>6</v>
      </c>
      <c r="F4770" s="129">
        <v>12.24</v>
      </c>
      <c r="G4770" s="129">
        <v>11.6</v>
      </c>
      <c r="H4770" s="127" t="s">
        <v>493</v>
      </c>
      <c r="I4770" s="130">
        <v>41974</v>
      </c>
    </row>
    <row r="4771" spans="1:9" ht="26.4" hidden="1">
      <c r="A4771" s="111" t="e">
        <f>COUNTIF(#REF!,'CPU (2)'!B4771)</f>
        <v>#REF!</v>
      </c>
      <c r="B4771" s="131">
        <v>89624</v>
      </c>
      <c r="C4771" s="132" t="s">
        <v>5594</v>
      </c>
      <c r="D4771" s="131" t="s">
        <v>606</v>
      </c>
      <c r="E4771" s="131" t="s">
        <v>6</v>
      </c>
      <c r="F4771" s="133">
        <v>10.92</v>
      </c>
      <c r="G4771" s="133">
        <v>10.6</v>
      </c>
      <c r="H4771" s="131" t="s">
        <v>493</v>
      </c>
      <c r="I4771" s="134">
        <v>41974</v>
      </c>
    </row>
    <row r="4772" spans="1:9" ht="26.4" hidden="1">
      <c r="A4772" s="111" t="e">
        <f>COUNTIF(#REF!,'CPU (2)'!B4772)</f>
        <v>#REF!</v>
      </c>
      <c r="B4772" s="127">
        <v>89627</v>
      </c>
      <c r="C4772" s="128" t="s">
        <v>5595</v>
      </c>
      <c r="D4772" s="127" t="s">
        <v>606</v>
      </c>
      <c r="E4772" s="127" t="s">
        <v>6</v>
      </c>
      <c r="F4772" s="129">
        <v>13.23</v>
      </c>
      <c r="G4772" s="129">
        <v>12.84</v>
      </c>
      <c r="H4772" s="127" t="s">
        <v>493</v>
      </c>
      <c r="I4772" s="130">
        <v>41974</v>
      </c>
    </row>
    <row r="4773" spans="1:9" ht="26.4" hidden="1">
      <c r="A4773" s="111" t="e">
        <f>COUNTIF(#REF!,'CPU (2)'!B4773)</f>
        <v>#REF!</v>
      </c>
      <c r="B4773" s="131">
        <v>89626</v>
      </c>
      <c r="C4773" s="132" t="s">
        <v>5596</v>
      </c>
      <c r="D4773" s="131" t="s">
        <v>606</v>
      </c>
      <c r="E4773" s="131" t="s">
        <v>6</v>
      </c>
      <c r="F4773" s="133">
        <v>19.920000000000002</v>
      </c>
      <c r="G4773" s="133">
        <v>19.53</v>
      </c>
      <c r="H4773" s="131" t="s">
        <v>493</v>
      </c>
      <c r="I4773" s="134">
        <v>41974</v>
      </c>
    </row>
    <row r="4774" spans="1:9" ht="39.6" hidden="1">
      <c r="A4774" s="111" t="e">
        <f>COUNTIF(#REF!,'CPU (2)'!B4774)</f>
        <v>#REF!</v>
      </c>
      <c r="B4774" s="127">
        <v>89439</v>
      </c>
      <c r="C4774" s="128" t="s">
        <v>5597</v>
      </c>
      <c r="D4774" s="127" t="s">
        <v>606</v>
      </c>
      <c r="E4774" s="127" t="s">
        <v>6</v>
      </c>
      <c r="F4774" s="129">
        <v>5.44</v>
      </c>
      <c r="G4774" s="129">
        <v>5.16</v>
      </c>
      <c r="H4774" s="127" t="s">
        <v>493</v>
      </c>
      <c r="I4774" s="130">
        <v>41974</v>
      </c>
    </row>
    <row r="4775" spans="1:9" ht="26.4" hidden="1">
      <c r="A4775" s="111" t="e">
        <f>COUNTIF(#REF!,'CPU (2)'!B4775)</f>
        <v>#REF!</v>
      </c>
      <c r="B4775" s="131">
        <v>89693</v>
      </c>
      <c r="C4775" s="132" t="s">
        <v>5598</v>
      </c>
      <c r="D4775" s="131" t="s">
        <v>606</v>
      </c>
      <c r="E4775" s="131" t="s">
        <v>6</v>
      </c>
      <c r="F4775" s="133">
        <v>50.97</v>
      </c>
      <c r="G4775" s="133">
        <v>50.61</v>
      </c>
      <c r="H4775" s="131" t="s">
        <v>493</v>
      </c>
      <c r="I4775" s="134">
        <v>41974</v>
      </c>
    </row>
    <row r="4776" spans="1:9" ht="26.4" hidden="1">
      <c r="A4776" s="111" t="e">
        <f>COUNTIF(#REF!,'CPU (2)'!B4776)</f>
        <v>#REF!</v>
      </c>
      <c r="B4776" s="127">
        <v>89571</v>
      </c>
      <c r="C4776" s="128" t="s">
        <v>5599</v>
      </c>
      <c r="D4776" s="127" t="s">
        <v>606</v>
      </c>
      <c r="E4776" s="127" t="s">
        <v>6</v>
      </c>
      <c r="F4776" s="129">
        <v>52.5</v>
      </c>
      <c r="G4776" s="129">
        <v>51.99</v>
      </c>
      <c r="H4776" s="127" t="s">
        <v>493</v>
      </c>
      <c r="I4776" s="130">
        <v>41974</v>
      </c>
    </row>
    <row r="4777" spans="1:9" ht="26.4" hidden="1">
      <c r="A4777" s="111" t="e">
        <f>COUNTIF(#REF!,'CPU (2)'!B4777)</f>
        <v>#REF!</v>
      </c>
      <c r="B4777" s="131">
        <v>89696</v>
      </c>
      <c r="C4777" s="132" t="s">
        <v>5600</v>
      </c>
      <c r="D4777" s="131" t="s">
        <v>606</v>
      </c>
      <c r="E4777" s="131" t="s">
        <v>6</v>
      </c>
      <c r="F4777" s="133">
        <v>39.909999999999997</v>
      </c>
      <c r="G4777" s="133">
        <v>39.56</v>
      </c>
      <c r="H4777" s="131" t="s">
        <v>493</v>
      </c>
      <c r="I4777" s="134">
        <v>41974</v>
      </c>
    </row>
    <row r="4778" spans="1:9" ht="26.4" hidden="1">
      <c r="A4778" s="111" t="e">
        <f>COUNTIF(#REF!,'CPU (2)'!B4778)</f>
        <v>#REF!</v>
      </c>
      <c r="B4778" s="127">
        <v>89573</v>
      </c>
      <c r="C4778" s="128" t="s">
        <v>5601</v>
      </c>
      <c r="D4778" s="127" t="s">
        <v>606</v>
      </c>
      <c r="E4778" s="127" t="s">
        <v>6</v>
      </c>
      <c r="F4778" s="129">
        <v>41.44</v>
      </c>
      <c r="G4778" s="129">
        <v>40.94</v>
      </c>
      <c r="H4778" s="127" t="s">
        <v>493</v>
      </c>
      <c r="I4778" s="130">
        <v>41974</v>
      </c>
    </row>
    <row r="4779" spans="1:9" ht="26.4" hidden="1">
      <c r="A4779" s="111" t="e">
        <f>COUNTIF(#REF!,'CPU (2)'!B4779)</f>
        <v>#REF!</v>
      </c>
      <c r="B4779" s="131">
        <v>89704</v>
      </c>
      <c r="C4779" s="132" t="s">
        <v>5602</v>
      </c>
      <c r="D4779" s="131" t="s">
        <v>606</v>
      </c>
      <c r="E4779" s="131" t="s">
        <v>6</v>
      </c>
      <c r="F4779" s="133">
        <v>92.8</v>
      </c>
      <c r="G4779" s="133">
        <v>92.17</v>
      </c>
      <c r="H4779" s="131" t="s">
        <v>493</v>
      </c>
      <c r="I4779" s="134">
        <v>41974</v>
      </c>
    </row>
    <row r="4780" spans="1:9" ht="26.4" hidden="1">
      <c r="A4780" s="111" t="e">
        <f>COUNTIF(#REF!,'CPU (2)'!B4780)</f>
        <v>#REF!</v>
      </c>
      <c r="B4780" s="127">
        <v>89701</v>
      </c>
      <c r="C4780" s="128" t="s">
        <v>5603</v>
      </c>
      <c r="D4780" s="127" t="s">
        <v>606</v>
      </c>
      <c r="E4780" s="127" t="s">
        <v>6</v>
      </c>
      <c r="F4780" s="129">
        <v>106.86</v>
      </c>
      <c r="G4780" s="129">
        <v>106.22</v>
      </c>
      <c r="H4780" s="127" t="s">
        <v>493</v>
      </c>
      <c r="I4780" s="130">
        <v>41974</v>
      </c>
    </row>
    <row r="4781" spans="1:9" ht="26.4" hidden="1">
      <c r="A4781" s="111" t="e">
        <f>COUNTIF(#REF!,'CPU (2)'!B4781)</f>
        <v>#REF!</v>
      </c>
      <c r="B4781" s="131">
        <v>89566</v>
      </c>
      <c r="C4781" s="132" t="s">
        <v>5604</v>
      </c>
      <c r="D4781" s="131" t="s">
        <v>606</v>
      </c>
      <c r="E4781" s="131" t="s">
        <v>6</v>
      </c>
      <c r="F4781" s="133">
        <v>32.25</v>
      </c>
      <c r="G4781" s="133">
        <v>31.89</v>
      </c>
      <c r="H4781" s="131" t="s">
        <v>493</v>
      </c>
      <c r="I4781" s="134">
        <v>41974</v>
      </c>
    </row>
    <row r="4782" spans="1:9" ht="26.4" hidden="1">
      <c r="A4782" s="111" t="e">
        <f>COUNTIF(#REF!,'CPU (2)'!B4782)</f>
        <v>#REF!</v>
      </c>
      <c r="B4782" s="127">
        <v>89687</v>
      </c>
      <c r="C4782" s="128" t="s">
        <v>5605</v>
      </c>
      <c r="D4782" s="127" t="s">
        <v>606</v>
      </c>
      <c r="E4782" s="127" t="s">
        <v>6</v>
      </c>
      <c r="F4782" s="129">
        <v>30.72</v>
      </c>
      <c r="G4782" s="129">
        <v>30.51</v>
      </c>
      <c r="H4782" s="127" t="s">
        <v>493</v>
      </c>
      <c r="I4782" s="130">
        <v>41974</v>
      </c>
    </row>
    <row r="4783" spans="1:9" hidden="1">
      <c r="A4783" s="111" t="e">
        <f>COUNTIF(#REF!,'CPU (2)'!B4783)</f>
        <v>#REF!</v>
      </c>
      <c r="B4783" s="131">
        <v>83346</v>
      </c>
      <c r="C4783" s="132" t="s">
        <v>5606</v>
      </c>
      <c r="D4783" s="131" t="s">
        <v>270</v>
      </c>
      <c r="E4783" s="131" t="s">
        <v>519</v>
      </c>
      <c r="F4783" s="133">
        <v>0.85</v>
      </c>
      <c r="G4783" s="133">
        <v>0.83</v>
      </c>
      <c r="H4783" s="131" t="s">
        <v>493</v>
      </c>
      <c r="I4783" s="134">
        <v>41974</v>
      </c>
    </row>
    <row r="4784" spans="1:9" ht="26.4" hidden="1">
      <c r="A4784" s="111" t="e">
        <f>COUNTIF(#REF!,'CPU (2)'!B4784)</f>
        <v>#REF!</v>
      </c>
      <c r="B4784" s="127">
        <v>72476</v>
      </c>
      <c r="C4784" s="128" t="s">
        <v>5607</v>
      </c>
      <c r="D4784" s="127" t="s">
        <v>606</v>
      </c>
      <c r="E4784" s="127" t="s">
        <v>6</v>
      </c>
      <c r="F4784" s="129">
        <v>31.75</v>
      </c>
      <c r="G4784" s="129">
        <v>30.67</v>
      </c>
      <c r="H4784" s="127" t="s">
        <v>493</v>
      </c>
      <c r="I4784" s="130">
        <v>41974</v>
      </c>
    </row>
    <row r="4785" spans="1:9" ht="26.4" hidden="1">
      <c r="A4785" s="111" t="e">
        <f>COUNTIF(#REF!,'CPU (2)'!B4785)</f>
        <v>#REF!</v>
      </c>
      <c r="B4785" s="131">
        <v>72474</v>
      </c>
      <c r="C4785" s="132" t="s">
        <v>5608</v>
      </c>
      <c r="D4785" s="131" t="s">
        <v>606</v>
      </c>
      <c r="E4785" s="131" t="s">
        <v>6</v>
      </c>
      <c r="F4785" s="133">
        <v>55.26</v>
      </c>
      <c r="G4785" s="133">
        <v>53.52</v>
      </c>
      <c r="H4785" s="131" t="s">
        <v>493</v>
      </c>
      <c r="I4785" s="134">
        <v>41974</v>
      </c>
    </row>
    <row r="4786" spans="1:9" ht="26.4" hidden="1">
      <c r="A4786" s="111" t="e">
        <f>COUNTIF(#REF!,'CPU (2)'!B4786)</f>
        <v>#REF!</v>
      </c>
      <c r="B4786" s="127">
        <v>72475</v>
      </c>
      <c r="C4786" s="128" t="s">
        <v>5609</v>
      </c>
      <c r="D4786" s="127" t="s">
        <v>606</v>
      </c>
      <c r="E4786" s="127" t="s">
        <v>6</v>
      </c>
      <c r="F4786" s="129">
        <v>43.62</v>
      </c>
      <c r="G4786" s="129">
        <v>42.47</v>
      </c>
      <c r="H4786" s="127" t="s">
        <v>493</v>
      </c>
      <c r="I4786" s="130">
        <v>41974</v>
      </c>
    </row>
    <row r="4787" spans="1:9" ht="26.4" hidden="1">
      <c r="A4787" s="111" t="e">
        <f>COUNTIF(#REF!,'CPU (2)'!B4787)</f>
        <v>#REF!</v>
      </c>
      <c r="B4787" s="131">
        <v>72477</v>
      </c>
      <c r="C4787" s="132" t="s">
        <v>5610</v>
      </c>
      <c r="D4787" s="131" t="s">
        <v>606</v>
      </c>
      <c r="E4787" s="131" t="s">
        <v>6</v>
      </c>
      <c r="F4787" s="133">
        <v>22.84</v>
      </c>
      <c r="G4787" s="133">
        <v>21.91</v>
      </c>
      <c r="H4787" s="131" t="s">
        <v>493</v>
      </c>
      <c r="I4787" s="134">
        <v>41974</v>
      </c>
    </row>
    <row r="4788" spans="1:9" ht="26.4" hidden="1">
      <c r="A4788" s="111" t="e">
        <f>COUNTIF(#REF!,'CPU (2)'!B4788)</f>
        <v>#REF!</v>
      </c>
      <c r="B4788" s="127">
        <v>72479</v>
      </c>
      <c r="C4788" s="128" t="s">
        <v>5611</v>
      </c>
      <c r="D4788" s="127" t="s">
        <v>606</v>
      </c>
      <c r="E4788" s="127" t="s">
        <v>6</v>
      </c>
      <c r="F4788" s="129">
        <v>70.239999999999995</v>
      </c>
      <c r="G4788" s="129">
        <v>68.900000000000006</v>
      </c>
      <c r="H4788" s="127" t="s">
        <v>493</v>
      </c>
      <c r="I4788" s="130">
        <v>41974</v>
      </c>
    </row>
    <row r="4789" spans="1:9" ht="26.4" hidden="1">
      <c r="A4789" s="111" t="e">
        <f>COUNTIF(#REF!,'CPU (2)'!B4789)</f>
        <v>#REF!</v>
      </c>
      <c r="B4789" s="131">
        <v>72478</v>
      </c>
      <c r="C4789" s="132" t="s">
        <v>5612</v>
      </c>
      <c r="D4789" s="131" t="s">
        <v>606</v>
      </c>
      <c r="E4789" s="131" t="s">
        <v>6</v>
      </c>
      <c r="F4789" s="133">
        <v>103.69</v>
      </c>
      <c r="G4789" s="133">
        <v>102.09</v>
      </c>
      <c r="H4789" s="131" t="s">
        <v>493</v>
      </c>
      <c r="I4789" s="134">
        <v>41974</v>
      </c>
    </row>
    <row r="4790" spans="1:9" ht="26.4" hidden="1">
      <c r="A4790" s="111" t="e">
        <f>COUNTIF(#REF!,'CPU (2)'!B4790)</f>
        <v>#REF!</v>
      </c>
      <c r="B4790" s="127">
        <v>72480</v>
      </c>
      <c r="C4790" s="128" t="s">
        <v>5613</v>
      </c>
      <c r="D4790" s="127" t="s">
        <v>606</v>
      </c>
      <c r="E4790" s="127" t="s">
        <v>6</v>
      </c>
      <c r="F4790" s="129">
        <v>149</v>
      </c>
      <c r="G4790" s="129">
        <v>147</v>
      </c>
      <c r="H4790" s="127" t="s">
        <v>493</v>
      </c>
      <c r="I4790" s="130">
        <v>41974</v>
      </c>
    </row>
    <row r="4791" spans="1:9" ht="26.4" hidden="1">
      <c r="A4791" s="111" t="e">
        <f>COUNTIF(#REF!,'CPU (2)'!B4791)</f>
        <v>#REF!</v>
      </c>
      <c r="B4791" s="131">
        <v>72481</v>
      </c>
      <c r="C4791" s="132" t="s">
        <v>5614</v>
      </c>
      <c r="D4791" s="131" t="s">
        <v>606</v>
      </c>
      <c r="E4791" s="131" t="s">
        <v>6</v>
      </c>
      <c r="F4791" s="133">
        <v>28.62</v>
      </c>
      <c r="G4791" s="133">
        <v>27.63</v>
      </c>
      <c r="H4791" s="131" t="s">
        <v>493</v>
      </c>
      <c r="I4791" s="134">
        <v>41974</v>
      </c>
    </row>
    <row r="4792" spans="1:9" ht="26.4" hidden="1">
      <c r="A4792" s="111" t="e">
        <f>COUNTIF(#REF!,'CPU (2)'!B4792)</f>
        <v>#REF!</v>
      </c>
      <c r="B4792" s="127">
        <v>72482</v>
      </c>
      <c r="C4792" s="128" t="s">
        <v>5615</v>
      </c>
      <c r="D4792" s="127" t="s">
        <v>606</v>
      </c>
      <c r="E4792" s="127" t="s">
        <v>6</v>
      </c>
      <c r="F4792" s="129">
        <v>196.81</v>
      </c>
      <c r="G4792" s="129">
        <v>194.41</v>
      </c>
      <c r="H4792" s="127" t="s">
        <v>493</v>
      </c>
      <c r="I4792" s="130">
        <v>41974</v>
      </c>
    </row>
    <row r="4793" spans="1:9" ht="26.4" hidden="1">
      <c r="A4793" s="111" t="e">
        <f>COUNTIF(#REF!,'CPU (2)'!B4793)</f>
        <v>#REF!</v>
      </c>
      <c r="B4793" s="131">
        <v>89421</v>
      </c>
      <c r="C4793" s="132" t="s">
        <v>5616</v>
      </c>
      <c r="D4793" s="131" t="s">
        <v>606</v>
      </c>
      <c r="E4793" s="131" t="s">
        <v>6</v>
      </c>
      <c r="F4793" s="133">
        <v>4.6100000000000003</v>
      </c>
      <c r="G4793" s="133">
        <v>4.46</v>
      </c>
      <c r="H4793" s="131" t="s">
        <v>493</v>
      </c>
      <c r="I4793" s="134">
        <v>41974</v>
      </c>
    </row>
    <row r="4794" spans="1:9" ht="26.4" hidden="1">
      <c r="A4794" s="111" t="e">
        <f>COUNTIF(#REF!,'CPU (2)'!B4794)</f>
        <v>#REF!</v>
      </c>
      <c r="B4794" s="127">
        <v>89375</v>
      </c>
      <c r="C4794" s="128" t="s">
        <v>5617</v>
      </c>
      <c r="D4794" s="127" t="s">
        <v>606</v>
      </c>
      <c r="E4794" s="127" t="s">
        <v>6</v>
      </c>
      <c r="F4794" s="129">
        <v>5.56</v>
      </c>
      <c r="G4794" s="129">
        <v>5.32</v>
      </c>
      <c r="H4794" s="127" t="s">
        <v>493</v>
      </c>
      <c r="I4794" s="130">
        <v>41974</v>
      </c>
    </row>
    <row r="4795" spans="1:9" ht="26.4" hidden="1">
      <c r="A4795" s="111" t="e">
        <f>COUNTIF(#REF!,'CPU (2)'!B4795)</f>
        <v>#REF!</v>
      </c>
      <c r="B4795" s="131">
        <v>89536</v>
      </c>
      <c r="C4795" s="132" t="s">
        <v>5618</v>
      </c>
      <c r="D4795" s="131" t="s">
        <v>606</v>
      </c>
      <c r="E4795" s="131" t="s">
        <v>6</v>
      </c>
      <c r="F4795" s="133">
        <v>4.4400000000000004</v>
      </c>
      <c r="G4795" s="133">
        <v>4.33</v>
      </c>
      <c r="H4795" s="131" t="s">
        <v>493</v>
      </c>
      <c r="I4795" s="134">
        <v>41974</v>
      </c>
    </row>
    <row r="4796" spans="1:9" ht="26.4" hidden="1">
      <c r="A4796" s="111" t="e">
        <f>COUNTIF(#REF!,'CPU (2)'!B4796)</f>
        <v>#REF!</v>
      </c>
      <c r="B4796" s="127">
        <v>89428</v>
      </c>
      <c r="C4796" s="128" t="s">
        <v>5619</v>
      </c>
      <c r="D4796" s="127" t="s">
        <v>606</v>
      </c>
      <c r="E4796" s="127" t="s">
        <v>6</v>
      </c>
      <c r="F4796" s="129">
        <v>5</v>
      </c>
      <c r="G4796" s="129">
        <v>4.84</v>
      </c>
      <c r="H4796" s="127" t="s">
        <v>493</v>
      </c>
      <c r="I4796" s="130">
        <v>41974</v>
      </c>
    </row>
    <row r="4797" spans="1:9" ht="26.4" hidden="1">
      <c r="A4797" s="111" t="e">
        <f>COUNTIF(#REF!,'CPU (2)'!B4797)</f>
        <v>#REF!</v>
      </c>
      <c r="B4797" s="131">
        <v>89382</v>
      </c>
      <c r="C4797" s="132" t="s">
        <v>5620</v>
      </c>
      <c r="D4797" s="131" t="s">
        <v>606</v>
      </c>
      <c r="E4797" s="131" t="s">
        <v>6</v>
      </c>
      <c r="F4797" s="133">
        <v>6.13</v>
      </c>
      <c r="G4797" s="133">
        <v>5.86</v>
      </c>
      <c r="H4797" s="131" t="s">
        <v>493</v>
      </c>
      <c r="I4797" s="134">
        <v>41974</v>
      </c>
    </row>
    <row r="4798" spans="1:9" ht="26.4" hidden="1">
      <c r="A4798" s="111" t="e">
        <f>COUNTIF(#REF!,'CPU (2)'!B4798)</f>
        <v>#REF!</v>
      </c>
      <c r="B4798" s="127">
        <v>89552</v>
      </c>
      <c r="C4798" s="128" t="s">
        <v>5621</v>
      </c>
      <c r="D4798" s="127" t="s">
        <v>606</v>
      </c>
      <c r="E4798" s="127" t="s">
        <v>6</v>
      </c>
      <c r="F4798" s="129">
        <v>7.59</v>
      </c>
      <c r="G4798" s="129">
        <v>7.45</v>
      </c>
      <c r="H4798" s="127" t="s">
        <v>493</v>
      </c>
      <c r="I4798" s="130">
        <v>41974</v>
      </c>
    </row>
    <row r="4799" spans="1:9" ht="26.4" hidden="1">
      <c r="A4799" s="111" t="e">
        <f>COUNTIF(#REF!,'CPU (2)'!B4799)</f>
        <v>#REF!</v>
      </c>
      <c r="B4799" s="131">
        <v>89435</v>
      </c>
      <c r="C4799" s="132" t="s">
        <v>5622</v>
      </c>
      <c r="D4799" s="131" t="s">
        <v>606</v>
      </c>
      <c r="E4799" s="131" t="s">
        <v>6</v>
      </c>
      <c r="F4799" s="133">
        <v>8.48</v>
      </c>
      <c r="G4799" s="133">
        <v>8.2799999999999994</v>
      </c>
      <c r="H4799" s="131" t="s">
        <v>493</v>
      </c>
      <c r="I4799" s="134">
        <v>41974</v>
      </c>
    </row>
    <row r="4800" spans="1:9" ht="26.4" hidden="1">
      <c r="A4800" s="111" t="e">
        <f>COUNTIF(#REF!,'CPU (2)'!B4800)</f>
        <v>#REF!</v>
      </c>
      <c r="B4800" s="127">
        <v>89390</v>
      </c>
      <c r="C4800" s="128" t="s">
        <v>5623</v>
      </c>
      <c r="D4800" s="127" t="s">
        <v>606</v>
      </c>
      <c r="E4800" s="127" t="s">
        <v>6</v>
      </c>
      <c r="F4800" s="129">
        <v>9.83</v>
      </c>
      <c r="G4800" s="129">
        <v>9.5</v>
      </c>
      <c r="H4800" s="127" t="s">
        <v>493</v>
      </c>
      <c r="I4800" s="130">
        <v>41974</v>
      </c>
    </row>
    <row r="4801" spans="1:9" ht="26.4" hidden="1">
      <c r="A4801" s="111" t="e">
        <f>COUNTIF(#REF!,'CPU (2)'!B4801)</f>
        <v>#REF!</v>
      </c>
      <c r="B4801" s="131">
        <v>89568</v>
      </c>
      <c r="C4801" s="132" t="s">
        <v>5624</v>
      </c>
      <c r="D4801" s="131" t="s">
        <v>606</v>
      </c>
      <c r="E4801" s="131" t="s">
        <v>6</v>
      </c>
      <c r="F4801" s="133">
        <v>13.93</v>
      </c>
      <c r="G4801" s="133">
        <v>13.77</v>
      </c>
      <c r="H4801" s="131" t="s">
        <v>493</v>
      </c>
      <c r="I4801" s="134">
        <v>41974</v>
      </c>
    </row>
    <row r="4802" spans="1:9" ht="26.4" hidden="1">
      <c r="A4802" s="111" t="e">
        <f>COUNTIF(#REF!,'CPU (2)'!B4802)</f>
        <v>#REF!</v>
      </c>
      <c r="B4802" s="127">
        <v>89594</v>
      </c>
      <c r="C4802" s="128" t="s">
        <v>5625</v>
      </c>
      <c r="D4802" s="127" t="s">
        <v>606</v>
      </c>
      <c r="E4802" s="127" t="s">
        <v>6</v>
      </c>
      <c r="F4802" s="129">
        <v>16.11</v>
      </c>
      <c r="G4802" s="129">
        <v>15.92</v>
      </c>
      <c r="H4802" s="127" t="s">
        <v>493</v>
      </c>
      <c r="I4802" s="130">
        <v>41974</v>
      </c>
    </row>
    <row r="4803" spans="1:9" ht="26.4" hidden="1">
      <c r="A4803" s="111" t="e">
        <f>COUNTIF(#REF!,'CPU (2)'!B4803)</f>
        <v>#REF!</v>
      </c>
      <c r="B4803" s="131">
        <v>89609</v>
      </c>
      <c r="C4803" s="132" t="s">
        <v>5626</v>
      </c>
      <c r="D4803" s="131" t="s">
        <v>606</v>
      </c>
      <c r="E4803" s="131" t="s">
        <v>6</v>
      </c>
      <c r="F4803" s="133">
        <v>32.229999999999997</v>
      </c>
      <c r="G4803" s="133">
        <v>32</v>
      </c>
      <c r="H4803" s="131" t="s">
        <v>493</v>
      </c>
      <c r="I4803" s="134">
        <v>41974</v>
      </c>
    </row>
    <row r="4804" spans="1:9" ht="26.4" hidden="1">
      <c r="A4804" s="111" t="e">
        <f>COUNTIF(#REF!,'CPU (2)'!B4804)</f>
        <v>#REF!</v>
      </c>
      <c r="B4804" s="127">
        <v>89612</v>
      </c>
      <c r="C4804" s="128" t="s">
        <v>5627</v>
      </c>
      <c r="D4804" s="127" t="s">
        <v>606</v>
      </c>
      <c r="E4804" s="127" t="s">
        <v>6</v>
      </c>
      <c r="F4804" s="129">
        <v>93.16</v>
      </c>
      <c r="G4804" s="129">
        <v>92.87</v>
      </c>
      <c r="H4804" s="127" t="s">
        <v>493</v>
      </c>
      <c r="I4804" s="130">
        <v>41974</v>
      </c>
    </row>
    <row r="4805" spans="1:9" ht="26.4" hidden="1">
      <c r="A4805" s="111" t="e">
        <f>COUNTIF(#REF!,'CPU (2)'!B4805)</f>
        <v>#REF!</v>
      </c>
      <c r="B4805" s="131">
        <v>89615</v>
      </c>
      <c r="C4805" s="132" t="s">
        <v>5628</v>
      </c>
      <c r="D4805" s="131" t="s">
        <v>606</v>
      </c>
      <c r="E4805" s="131" t="s">
        <v>6</v>
      </c>
      <c r="F4805" s="133">
        <v>136.15</v>
      </c>
      <c r="G4805" s="133">
        <v>135.83000000000001</v>
      </c>
      <c r="H4805" s="131" t="s">
        <v>493</v>
      </c>
      <c r="I4805" s="134">
        <v>41974</v>
      </c>
    </row>
    <row r="4806" spans="1:9" ht="26.4" hidden="1">
      <c r="A4806" s="111" t="e">
        <f>COUNTIF(#REF!,'CPU (2)'!B4806)</f>
        <v>#REF!</v>
      </c>
      <c r="B4806" s="127">
        <v>5699</v>
      </c>
      <c r="C4806" s="128" t="s">
        <v>5629</v>
      </c>
      <c r="D4806" s="127" t="s">
        <v>248</v>
      </c>
      <c r="E4806" s="127" t="s">
        <v>231</v>
      </c>
      <c r="F4806" s="129">
        <v>72.84</v>
      </c>
      <c r="G4806" s="129">
        <v>66.13</v>
      </c>
      <c r="H4806" s="127" t="s">
        <v>493</v>
      </c>
      <c r="I4806" s="130">
        <v>41974</v>
      </c>
    </row>
    <row r="4807" spans="1:9" ht="26.4" hidden="1">
      <c r="A4807" s="111" t="e">
        <f>COUNTIF(#REF!,'CPU (2)'!B4807)</f>
        <v>#REF!</v>
      </c>
      <c r="B4807" s="131">
        <v>5700</v>
      </c>
      <c r="C4807" s="132" t="s">
        <v>5630</v>
      </c>
      <c r="D4807" s="131" t="s">
        <v>248</v>
      </c>
      <c r="E4807" s="131" t="s">
        <v>231</v>
      </c>
      <c r="F4807" s="133">
        <v>87.41</v>
      </c>
      <c r="G4807" s="133">
        <v>79.36</v>
      </c>
      <c r="H4807" s="131" t="s">
        <v>493</v>
      </c>
      <c r="I4807" s="134">
        <v>41974</v>
      </c>
    </row>
    <row r="4808" spans="1:9" ht="26.4" hidden="1">
      <c r="A4808" s="111" t="e">
        <f>COUNTIF(#REF!,'CPU (2)'!B4808)</f>
        <v>#REF!</v>
      </c>
      <c r="B4808" s="127">
        <v>84136</v>
      </c>
      <c r="C4808" s="128" t="s">
        <v>5631</v>
      </c>
      <c r="D4808" s="127" t="s">
        <v>248</v>
      </c>
      <c r="E4808" s="127" t="s">
        <v>249</v>
      </c>
      <c r="F4808" s="129">
        <v>72.83</v>
      </c>
      <c r="G4808" s="129">
        <v>68.510000000000005</v>
      </c>
      <c r="H4808" s="127" t="s">
        <v>493</v>
      </c>
      <c r="I4808" s="130">
        <v>41974</v>
      </c>
    </row>
    <row r="4809" spans="1:9" ht="26.4" hidden="1">
      <c r="A4809" s="111" t="e">
        <f>COUNTIF(#REF!,'CPU (2)'!B4809)</f>
        <v>#REF!</v>
      </c>
      <c r="B4809" s="131">
        <v>5808</v>
      </c>
      <c r="C4809" s="132" t="s">
        <v>5632</v>
      </c>
      <c r="D4809" s="131" t="s">
        <v>248</v>
      </c>
      <c r="E4809" s="131" t="s">
        <v>249</v>
      </c>
      <c r="F4809" s="133">
        <v>426.3</v>
      </c>
      <c r="G4809" s="133">
        <v>419.64</v>
      </c>
      <c r="H4809" s="131" t="s">
        <v>493</v>
      </c>
      <c r="I4809" s="134">
        <v>41974</v>
      </c>
    </row>
    <row r="4810" spans="1:9" ht="26.4" hidden="1">
      <c r="A4810" s="111" t="e">
        <f>COUNTIF(#REF!,'CPU (2)'!B4810)</f>
        <v>#REF!</v>
      </c>
      <c r="B4810" s="127">
        <v>5809</v>
      </c>
      <c r="C4810" s="128" t="s">
        <v>5633</v>
      </c>
      <c r="D4810" s="127" t="s">
        <v>248</v>
      </c>
      <c r="E4810" s="127" t="s">
        <v>1689</v>
      </c>
      <c r="F4810" s="129">
        <v>440.87</v>
      </c>
      <c r="G4810" s="129">
        <v>432.87</v>
      </c>
      <c r="H4810" s="127" t="s">
        <v>493</v>
      </c>
      <c r="I4810" s="130">
        <v>41974</v>
      </c>
    </row>
    <row r="4811" spans="1:9" ht="26.4" hidden="1">
      <c r="A4811" s="111" t="e">
        <f>COUNTIF(#REF!,'CPU (2)'!B4811)</f>
        <v>#REF!</v>
      </c>
      <c r="B4811" s="131">
        <v>5696</v>
      </c>
      <c r="C4811" s="132" t="s">
        <v>5634</v>
      </c>
      <c r="D4811" s="131" t="s">
        <v>248</v>
      </c>
      <c r="E4811" s="131" t="s">
        <v>231</v>
      </c>
      <c r="F4811" s="133">
        <v>206.36</v>
      </c>
      <c r="G4811" s="133">
        <v>206.35</v>
      </c>
      <c r="H4811" s="131" t="s">
        <v>493</v>
      </c>
      <c r="I4811" s="134">
        <v>41974</v>
      </c>
    </row>
    <row r="4812" spans="1:9" ht="26.4" hidden="1">
      <c r="A4812" s="111" t="e">
        <f>COUNTIF(#REF!,'CPU (2)'!B4812)</f>
        <v>#REF!</v>
      </c>
      <c r="B4812" s="127">
        <v>5697</v>
      </c>
      <c r="C4812" s="128" t="s">
        <v>5635</v>
      </c>
      <c r="D4812" s="127" t="s">
        <v>248</v>
      </c>
      <c r="E4812" s="127" t="s">
        <v>231</v>
      </c>
      <c r="F4812" s="129">
        <v>134.78</v>
      </c>
      <c r="G4812" s="129">
        <v>134.77000000000001</v>
      </c>
      <c r="H4812" s="127" t="s">
        <v>493</v>
      </c>
      <c r="I4812" s="130">
        <v>41974</v>
      </c>
    </row>
    <row r="4813" spans="1:9" ht="26.4" hidden="1">
      <c r="A4813" s="111" t="e">
        <f>COUNTIF(#REF!,'CPU (2)'!B4813)</f>
        <v>#REF!</v>
      </c>
      <c r="B4813" s="131">
        <v>5698</v>
      </c>
      <c r="C4813" s="132" t="s">
        <v>5636</v>
      </c>
      <c r="D4813" s="131" t="s">
        <v>248</v>
      </c>
      <c r="E4813" s="131" t="s">
        <v>231</v>
      </c>
      <c r="F4813" s="133">
        <v>12.32</v>
      </c>
      <c r="G4813" s="133">
        <v>12.37</v>
      </c>
      <c r="H4813" s="131" t="s">
        <v>493</v>
      </c>
      <c r="I4813" s="134">
        <v>41974</v>
      </c>
    </row>
    <row r="4814" spans="1:9" ht="26.4" hidden="1">
      <c r="A4814" s="111" t="e">
        <f>COUNTIF(#REF!,'CPU (2)'!B4814)</f>
        <v>#REF!</v>
      </c>
      <c r="B4814" s="127">
        <v>5829</v>
      </c>
      <c r="C4814" s="128" t="s">
        <v>5637</v>
      </c>
      <c r="D4814" s="127" t="s">
        <v>248</v>
      </c>
      <c r="E4814" s="127" t="s">
        <v>254</v>
      </c>
      <c r="F4814" s="129">
        <v>73.569999999999993</v>
      </c>
      <c r="G4814" s="129">
        <v>69.099999999999994</v>
      </c>
      <c r="H4814" s="127" t="s">
        <v>493</v>
      </c>
      <c r="I4814" s="130">
        <v>41974</v>
      </c>
    </row>
    <row r="4815" spans="1:9" ht="26.4" hidden="1">
      <c r="A4815" s="111" t="e">
        <f>COUNTIF(#REF!,'CPU (2)'!B4815)</f>
        <v>#REF!</v>
      </c>
      <c r="B4815" s="131">
        <v>5830</v>
      </c>
      <c r="C4815" s="132" t="s">
        <v>5638</v>
      </c>
      <c r="D4815" s="131" t="s">
        <v>248</v>
      </c>
      <c r="E4815" s="131" t="s">
        <v>1686</v>
      </c>
      <c r="F4815" s="133">
        <v>83.28</v>
      </c>
      <c r="G4815" s="133">
        <v>77.92</v>
      </c>
      <c r="H4815" s="131" t="s">
        <v>493</v>
      </c>
      <c r="I4815" s="134">
        <v>41974</v>
      </c>
    </row>
    <row r="4816" spans="1:9" ht="26.4" hidden="1">
      <c r="A4816" s="111" t="e">
        <f>COUNTIF(#REF!,'CPU (2)'!B4816)</f>
        <v>#REF!</v>
      </c>
      <c r="B4816" s="127">
        <v>5823</v>
      </c>
      <c r="C4816" s="128" t="s">
        <v>5639</v>
      </c>
      <c r="D4816" s="127" t="s">
        <v>248</v>
      </c>
      <c r="E4816" s="127" t="s">
        <v>249</v>
      </c>
      <c r="F4816" s="129">
        <v>126.63</v>
      </c>
      <c r="G4816" s="129">
        <v>122.31</v>
      </c>
      <c r="H4816" s="127" t="s">
        <v>493</v>
      </c>
      <c r="I4816" s="130">
        <v>41974</v>
      </c>
    </row>
    <row r="4817" spans="1:9" ht="26.4" hidden="1">
      <c r="A4817" s="111" t="e">
        <f>COUNTIF(#REF!,'CPU (2)'!B4817)</f>
        <v>#REF!</v>
      </c>
      <c r="B4817" s="131">
        <v>5828</v>
      </c>
      <c r="C4817" s="132" t="s">
        <v>5640</v>
      </c>
      <c r="D4817" s="131" t="s">
        <v>248</v>
      </c>
      <c r="E4817" s="131" t="s">
        <v>1689</v>
      </c>
      <c r="F4817" s="133">
        <v>136.34</v>
      </c>
      <c r="G4817" s="133">
        <v>131.13</v>
      </c>
      <c r="H4817" s="131" t="s">
        <v>493</v>
      </c>
      <c r="I4817" s="134">
        <v>41974</v>
      </c>
    </row>
    <row r="4818" spans="1:9" ht="26.4" hidden="1">
      <c r="A4818" s="111" t="e">
        <f>COUNTIF(#REF!,'CPU (2)'!B4818)</f>
        <v>#REF!</v>
      </c>
      <c r="B4818" s="127">
        <v>5702</v>
      </c>
      <c r="C4818" s="128" t="s">
        <v>5641</v>
      </c>
      <c r="D4818" s="127" t="s">
        <v>248</v>
      </c>
      <c r="E4818" s="127" t="s">
        <v>231</v>
      </c>
      <c r="F4818" s="129">
        <v>25.01</v>
      </c>
      <c r="G4818" s="129">
        <v>25.01</v>
      </c>
      <c r="H4818" s="127" t="s">
        <v>493</v>
      </c>
      <c r="I4818" s="130">
        <v>41974</v>
      </c>
    </row>
    <row r="4819" spans="1:9" ht="26.4" hidden="1">
      <c r="A4819" s="111" t="e">
        <f>COUNTIF(#REF!,'CPU (2)'!B4819)</f>
        <v>#REF!</v>
      </c>
      <c r="B4819" s="131">
        <v>53794</v>
      </c>
      <c r="C4819" s="132" t="s">
        <v>5642</v>
      </c>
      <c r="D4819" s="131" t="s">
        <v>248</v>
      </c>
      <c r="E4819" s="131" t="s">
        <v>231</v>
      </c>
      <c r="F4819" s="133">
        <v>18.600000000000001</v>
      </c>
      <c r="G4819" s="133">
        <v>18.59</v>
      </c>
      <c r="H4819" s="131" t="s">
        <v>493</v>
      </c>
      <c r="I4819" s="134">
        <v>41974</v>
      </c>
    </row>
    <row r="4820" spans="1:9" ht="26.4" hidden="1">
      <c r="A4820" s="111" t="e">
        <f>COUNTIF(#REF!,'CPU (2)'!B4820)</f>
        <v>#REF!</v>
      </c>
      <c r="B4820" s="127">
        <v>5703</v>
      </c>
      <c r="C4820" s="128" t="s">
        <v>5643</v>
      </c>
      <c r="D4820" s="127" t="s">
        <v>248</v>
      </c>
      <c r="E4820" s="127" t="s">
        <v>231</v>
      </c>
      <c r="F4820" s="129">
        <v>34.46</v>
      </c>
      <c r="G4820" s="129">
        <v>34.61</v>
      </c>
      <c r="H4820" s="127" t="s">
        <v>493</v>
      </c>
      <c r="I4820" s="130">
        <v>41974</v>
      </c>
    </row>
    <row r="4821" spans="1:9" ht="26.4" hidden="1">
      <c r="A4821" s="111" t="e">
        <f>COUNTIF(#REF!,'CPU (2)'!B4821)</f>
        <v>#REF!</v>
      </c>
      <c r="B4821" s="131">
        <v>5704</v>
      </c>
      <c r="C4821" s="132" t="s">
        <v>5644</v>
      </c>
      <c r="D4821" s="131" t="s">
        <v>248</v>
      </c>
      <c r="E4821" s="131" t="s">
        <v>231</v>
      </c>
      <c r="F4821" s="133">
        <v>48.56</v>
      </c>
      <c r="G4821" s="133">
        <v>44.09</v>
      </c>
      <c r="H4821" s="131" t="s">
        <v>493</v>
      </c>
      <c r="I4821" s="134">
        <v>41974</v>
      </c>
    </row>
    <row r="4822" spans="1:9" ht="26.4" hidden="1">
      <c r="A4822" s="111" t="e">
        <f>COUNTIF(#REF!,'CPU (2)'!B4822)</f>
        <v>#REF!</v>
      </c>
      <c r="B4822" s="127">
        <v>53795</v>
      </c>
      <c r="C4822" s="128" t="s">
        <v>5645</v>
      </c>
      <c r="D4822" s="127" t="s">
        <v>248</v>
      </c>
      <c r="E4822" s="127" t="s">
        <v>231</v>
      </c>
      <c r="F4822" s="129">
        <v>58.27</v>
      </c>
      <c r="G4822" s="129">
        <v>52.91</v>
      </c>
      <c r="H4822" s="127" t="s">
        <v>493</v>
      </c>
      <c r="I4822" s="130">
        <v>41974</v>
      </c>
    </row>
    <row r="4823" spans="1:9" ht="39.6" hidden="1">
      <c r="A4823" s="111" t="e">
        <f>COUNTIF(#REF!,'CPU (2)'!B4823)</f>
        <v>#REF!</v>
      </c>
      <c r="B4823" s="131">
        <v>5884</v>
      </c>
      <c r="C4823" s="132" t="s">
        <v>5646</v>
      </c>
      <c r="D4823" s="131" t="s">
        <v>248</v>
      </c>
      <c r="E4823" s="131" t="s">
        <v>254</v>
      </c>
      <c r="F4823" s="133">
        <v>38.96</v>
      </c>
      <c r="G4823" s="133">
        <v>37.840000000000003</v>
      </c>
      <c r="H4823" s="131" t="s">
        <v>493</v>
      </c>
      <c r="I4823" s="134">
        <v>41974</v>
      </c>
    </row>
    <row r="4824" spans="1:9" ht="39.6" hidden="1">
      <c r="A4824" s="111" t="e">
        <f>COUNTIF(#REF!,'CPU (2)'!B4824)</f>
        <v>#REF!</v>
      </c>
      <c r="B4824" s="127">
        <v>5882</v>
      </c>
      <c r="C4824" s="128" t="s">
        <v>5647</v>
      </c>
      <c r="D4824" s="127" t="s">
        <v>248</v>
      </c>
      <c r="E4824" s="127" t="s">
        <v>249</v>
      </c>
      <c r="F4824" s="129">
        <v>72.64</v>
      </c>
      <c r="G4824" s="129">
        <v>71.52</v>
      </c>
      <c r="H4824" s="127" t="s">
        <v>493</v>
      </c>
      <c r="I4824" s="130">
        <v>41974</v>
      </c>
    </row>
    <row r="4825" spans="1:9" ht="39.6" hidden="1">
      <c r="A4825" s="111" t="e">
        <f>COUNTIF(#REF!,'CPU (2)'!B4825)</f>
        <v>#REF!</v>
      </c>
      <c r="B4825" s="131">
        <v>88847</v>
      </c>
      <c r="C4825" s="132" t="s">
        <v>5648</v>
      </c>
      <c r="D4825" s="131" t="s">
        <v>248</v>
      </c>
      <c r="E4825" s="131" t="s">
        <v>231</v>
      </c>
      <c r="F4825" s="133">
        <v>20.64</v>
      </c>
      <c r="G4825" s="133">
        <v>20.63</v>
      </c>
      <c r="H4825" s="131" t="s">
        <v>493</v>
      </c>
      <c r="I4825" s="134">
        <v>41974</v>
      </c>
    </row>
    <row r="4826" spans="1:9" ht="39.6" hidden="1">
      <c r="A4826" s="111" t="e">
        <f>COUNTIF(#REF!,'CPU (2)'!B4826)</f>
        <v>#REF!</v>
      </c>
      <c r="B4826" s="127">
        <v>88848</v>
      </c>
      <c r="C4826" s="128" t="s">
        <v>5649</v>
      </c>
      <c r="D4826" s="127" t="s">
        <v>248</v>
      </c>
      <c r="E4826" s="127" t="s">
        <v>231</v>
      </c>
      <c r="F4826" s="129">
        <v>6.18</v>
      </c>
      <c r="G4826" s="129">
        <v>6.18</v>
      </c>
      <c r="H4826" s="127" t="s">
        <v>493</v>
      </c>
      <c r="I4826" s="130">
        <v>41974</v>
      </c>
    </row>
    <row r="4827" spans="1:9" ht="39.6" hidden="1">
      <c r="A4827" s="111" t="e">
        <f>COUNTIF(#REF!,'CPU (2)'!B4827)</f>
        <v>#REF!</v>
      </c>
      <c r="B4827" s="131">
        <v>5741</v>
      </c>
      <c r="C4827" s="132" t="s">
        <v>5650</v>
      </c>
      <c r="D4827" s="131" t="s">
        <v>248</v>
      </c>
      <c r="E4827" s="131" t="s">
        <v>231</v>
      </c>
      <c r="F4827" s="133">
        <v>20.07</v>
      </c>
      <c r="G4827" s="133">
        <v>20.07</v>
      </c>
      <c r="H4827" s="131" t="s">
        <v>493</v>
      </c>
      <c r="I4827" s="134">
        <v>41974</v>
      </c>
    </row>
    <row r="4828" spans="1:9" ht="52.8" hidden="1">
      <c r="A4828" s="111" t="e">
        <f>COUNTIF(#REF!,'CPU (2)'!B4828)</f>
        <v>#REF!</v>
      </c>
      <c r="B4828" s="127">
        <v>5742</v>
      </c>
      <c r="C4828" s="128" t="s">
        <v>5651</v>
      </c>
      <c r="D4828" s="127" t="s">
        <v>248</v>
      </c>
      <c r="E4828" s="127" t="s">
        <v>231</v>
      </c>
      <c r="F4828" s="129">
        <v>13.61</v>
      </c>
      <c r="G4828" s="129">
        <v>13.6</v>
      </c>
      <c r="H4828" s="127" t="s">
        <v>493</v>
      </c>
      <c r="I4828" s="130">
        <v>41974</v>
      </c>
    </row>
    <row r="4829" spans="1:9" ht="26.4" hidden="1">
      <c r="A4829" s="111" t="e">
        <f>COUNTIF(#REF!,'CPU (2)'!B4829)</f>
        <v>#REF!</v>
      </c>
      <c r="B4829" s="131">
        <v>73440</v>
      </c>
      <c r="C4829" s="132" t="s">
        <v>5652</v>
      </c>
      <c r="D4829" s="131" t="s">
        <v>248</v>
      </c>
      <c r="E4829" s="131" t="s">
        <v>231</v>
      </c>
      <c r="F4829" s="133">
        <v>161.37</v>
      </c>
      <c r="G4829" s="133">
        <v>149.27000000000001</v>
      </c>
      <c r="H4829" s="131" t="s">
        <v>493</v>
      </c>
      <c r="I4829" s="134">
        <v>41974</v>
      </c>
    </row>
    <row r="4830" spans="1:9" ht="26.4" hidden="1">
      <c r="A4830" s="111" t="e">
        <f>COUNTIF(#REF!,'CPU (2)'!B4830)</f>
        <v>#REF!</v>
      </c>
      <c r="B4830" s="127">
        <v>73441</v>
      </c>
      <c r="C4830" s="128" t="s">
        <v>5653</v>
      </c>
      <c r="D4830" s="127" t="s">
        <v>248</v>
      </c>
      <c r="E4830" s="127" t="s">
        <v>231</v>
      </c>
      <c r="F4830" s="129">
        <v>208.34</v>
      </c>
      <c r="G4830" s="129">
        <v>196.27</v>
      </c>
      <c r="H4830" s="127" t="s">
        <v>493</v>
      </c>
      <c r="I4830" s="130">
        <v>41974</v>
      </c>
    </row>
    <row r="4831" spans="1:9" ht="26.4" hidden="1">
      <c r="A4831" s="111" t="e">
        <f>COUNTIF(#REF!,'CPU (2)'!B4831)</f>
        <v>#REF!</v>
      </c>
      <c r="B4831" s="131">
        <v>73336</v>
      </c>
      <c r="C4831" s="132" t="s">
        <v>5654</v>
      </c>
      <c r="D4831" s="131" t="s">
        <v>248</v>
      </c>
      <c r="E4831" s="131" t="s">
        <v>231</v>
      </c>
      <c r="F4831" s="133">
        <v>317.81</v>
      </c>
      <c r="G4831" s="133">
        <v>307.99</v>
      </c>
      <c r="H4831" s="131" t="s">
        <v>493</v>
      </c>
      <c r="I4831" s="134">
        <v>41974</v>
      </c>
    </row>
    <row r="4832" spans="1:9" ht="26.4" hidden="1">
      <c r="A4832" s="111" t="e">
        <f>COUNTIF(#REF!,'CPU (2)'!B4832)</f>
        <v>#REF!</v>
      </c>
      <c r="B4832" s="127">
        <v>53800</v>
      </c>
      <c r="C4832" s="128" t="s">
        <v>5655</v>
      </c>
      <c r="D4832" s="127" t="s">
        <v>248</v>
      </c>
      <c r="E4832" s="127" t="s">
        <v>231</v>
      </c>
      <c r="F4832" s="129">
        <v>41.03</v>
      </c>
      <c r="G4832" s="129">
        <v>41.21</v>
      </c>
      <c r="H4832" s="127" t="s">
        <v>493</v>
      </c>
      <c r="I4832" s="130">
        <v>41974</v>
      </c>
    </row>
    <row r="4833" spans="1:9" ht="26.4" hidden="1">
      <c r="A4833" s="111" t="e">
        <f>COUNTIF(#REF!,'CPU (2)'!B4833)</f>
        <v>#REF!</v>
      </c>
      <c r="B4833" s="131">
        <v>5834</v>
      </c>
      <c r="C4833" s="132" t="s">
        <v>5656</v>
      </c>
      <c r="D4833" s="131" t="s">
        <v>248</v>
      </c>
      <c r="E4833" s="131" t="s">
        <v>1686</v>
      </c>
      <c r="F4833" s="133">
        <v>224.42</v>
      </c>
      <c r="G4833" s="133">
        <v>215.03</v>
      </c>
      <c r="H4833" s="131" t="s">
        <v>493</v>
      </c>
      <c r="I4833" s="134">
        <v>41974</v>
      </c>
    </row>
    <row r="4834" spans="1:9" ht="26.4" hidden="1">
      <c r="A4834" s="111" t="e">
        <f>COUNTIF(#REF!,'CPU (2)'!B4834)</f>
        <v>#REF!</v>
      </c>
      <c r="B4834" s="127">
        <v>5706</v>
      </c>
      <c r="C4834" s="128" t="s">
        <v>5657</v>
      </c>
      <c r="D4834" s="127" t="s">
        <v>248</v>
      </c>
      <c r="E4834" s="127" t="s">
        <v>231</v>
      </c>
      <c r="F4834" s="129">
        <v>122.44</v>
      </c>
      <c r="G4834" s="129">
        <v>122.44</v>
      </c>
      <c r="H4834" s="127" t="s">
        <v>493</v>
      </c>
      <c r="I4834" s="130">
        <v>41974</v>
      </c>
    </row>
    <row r="4835" spans="1:9" ht="26.4" hidden="1">
      <c r="A4835" s="111" t="e">
        <f>COUNTIF(#REF!,'CPU (2)'!B4835)</f>
        <v>#REF!</v>
      </c>
      <c r="B4835" s="131">
        <v>5707</v>
      </c>
      <c r="C4835" s="132" t="s">
        <v>5658</v>
      </c>
      <c r="D4835" s="131" t="s">
        <v>248</v>
      </c>
      <c r="E4835" s="131" t="s">
        <v>231</v>
      </c>
      <c r="F4835" s="133">
        <v>79.88</v>
      </c>
      <c r="G4835" s="133">
        <v>79.88</v>
      </c>
      <c r="H4835" s="131" t="s">
        <v>493</v>
      </c>
      <c r="I4835" s="134">
        <v>41974</v>
      </c>
    </row>
    <row r="4836" spans="1:9" ht="26.4" hidden="1">
      <c r="A4836" s="111" t="e">
        <f>COUNTIF(#REF!,'CPU (2)'!B4836)</f>
        <v>#REF!</v>
      </c>
      <c r="B4836" s="127">
        <v>53801</v>
      </c>
      <c r="C4836" s="128" t="s">
        <v>5659</v>
      </c>
      <c r="D4836" s="127" t="s">
        <v>248</v>
      </c>
      <c r="E4836" s="127" t="s">
        <v>231</v>
      </c>
      <c r="F4836" s="129">
        <v>84.98</v>
      </c>
      <c r="G4836" s="129">
        <v>77.16</v>
      </c>
      <c r="H4836" s="127" t="s">
        <v>493</v>
      </c>
      <c r="I4836" s="130">
        <v>41974</v>
      </c>
    </row>
    <row r="4837" spans="1:9" ht="26.4" hidden="1">
      <c r="A4837" s="111" t="e">
        <f>COUNTIF(#REF!,'CPU (2)'!B4837)</f>
        <v>#REF!</v>
      </c>
      <c r="B4837" s="131">
        <v>5708</v>
      </c>
      <c r="C4837" s="132" t="s">
        <v>5660</v>
      </c>
      <c r="D4837" s="131" t="s">
        <v>248</v>
      </c>
      <c r="E4837" s="131" t="s">
        <v>231</v>
      </c>
      <c r="F4837" s="133">
        <v>101.98</v>
      </c>
      <c r="G4837" s="133">
        <v>92.59</v>
      </c>
      <c r="H4837" s="131" t="s">
        <v>493</v>
      </c>
      <c r="I4837" s="134">
        <v>41974</v>
      </c>
    </row>
    <row r="4838" spans="1:9" ht="26.4" hidden="1">
      <c r="A4838" s="111" t="e">
        <f>COUNTIF(#REF!,'CPU (2)'!B4838)</f>
        <v>#REF!</v>
      </c>
      <c r="B4838" s="127">
        <v>73419</v>
      </c>
      <c r="C4838" s="128" t="s">
        <v>5661</v>
      </c>
      <c r="D4838" s="127" t="s">
        <v>248</v>
      </c>
      <c r="E4838" s="127" t="s">
        <v>231</v>
      </c>
      <c r="F4838" s="129">
        <v>1722.79</v>
      </c>
      <c r="G4838" s="129">
        <v>1694.14</v>
      </c>
      <c r="H4838" s="127" t="s">
        <v>493</v>
      </c>
      <c r="I4838" s="130">
        <v>41974</v>
      </c>
    </row>
    <row r="4839" spans="1:9" ht="26.4" hidden="1">
      <c r="A4839" s="111" t="e">
        <f>COUNTIF(#REF!,'CPU (2)'!B4839)</f>
        <v>#REF!</v>
      </c>
      <c r="B4839" s="131">
        <v>73374</v>
      </c>
      <c r="C4839" s="132" t="s">
        <v>5662</v>
      </c>
      <c r="D4839" s="131" t="s">
        <v>248</v>
      </c>
      <c r="E4839" s="131" t="s">
        <v>231</v>
      </c>
      <c r="F4839" s="133">
        <v>182.97</v>
      </c>
      <c r="G4839" s="133">
        <v>176.86</v>
      </c>
      <c r="H4839" s="131" t="s">
        <v>493</v>
      </c>
      <c r="I4839" s="134">
        <v>41974</v>
      </c>
    </row>
    <row r="4840" spans="1:9" ht="26.4" hidden="1">
      <c r="A4840" s="111" t="e">
        <f>COUNTIF(#REF!,'CPU (2)'!B4840)</f>
        <v>#REF!</v>
      </c>
      <c r="B4840" s="127">
        <v>73559</v>
      </c>
      <c r="C4840" s="128" t="s">
        <v>5663</v>
      </c>
      <c r="D4840" s="127" t="s">
        <v>248</v>
      </c>
      <c r="E4840" s="127" t="s">
        <v>231</v>
      </c>
      <c r="F4840" s="129">
        <v>173.48</v>
      </c>
      <c r="G4840" s="129">
        <v>167.37</v>
      </c>
      <c r="H4840" s="127" t="s">
        <v>493</v>
      </c>
      <c r="I4840" s="130">
        <v>41974</v>
      </c>
    </row>
    <row r="4841" spans="1:9" ht="26.4" hidden="1">
      <c r="A4841" s="111" t="e">
        <f>COUNTIF(#REF!,'CPU (2)'!B4841)</f>
        <v>#REF!</v>
      </c>
      <c r="B4841" s="131">
        <v>73402</v>
      </c>
      <c r="C4841" s="132" t="s">
        <v>5664</v>
      </c>
      <c r="D4841" s="131" t="s">
        <v>248</v>
      </c>
      <c r="E4841" s="131" t="s">
        <v>231</v>
      </c>
      <c r="F4841" s="133">
        <v>268.39999999999998</v>
      </c>
      <c r="G4841" s="133">
        <v>262.27999999999997</v>
      </c>
      <c r="H4841" s="131" t="s">
        <v>493</v>
      </c>
      <c r="I4841" s="134">
        <v>41974</v>
      </c>
    </row>
    <row r="4842" spans="1:9" hidden="1">
      <c r="A4842" s="111" t="e">
        <f>COUNTIF(#REF!,'CPU (2)'!B4842)</f>
        <v>#REF!</v>
      </c>
      <c r="B4842" s="127">
        <v>72963</v>
      </c>
      <c r="C4842" s="128" t="s">
        <v>5665</v>
      </c>
      <c r="D4842" s="127" t="s">
        <v>251</v>
      </c>
      <c r="E4842" s="127" t="s">
        <v>261</v>
      </c>
      <c r="F4842" s="129">
        <v>177.75</v>
      </c>
      <c r="G4842" s="129">
        <v>177.53</v>
      </c>
      <c r="H4842" s="127" t="s">
        <v>493</v>
      </c>
      <c r="I4842" s="130">
        <v>41974</v>
      </c>
    </row>
    <row r="4843" spans="1:9" hidden="1">
      <c r="A4843" s="111" t="e">
        <f>COUNTIF(#REF!,'CPU (2)'!B4843)</f>
        <v>#REF!</v>
      </c>
      <c r="B4843" s="131">
        <v>72962</v>
      </c>
      <c r="C4843" s="132" t="s">
        <v>5666</v>
      </c>
      <c r="D4843" s="131" t="s">
        <v>251</v>
      </c>
      <c r="E4843" s="131" t="s">
        <v>261</v>
      </c>
      <c r="F4843" s="133">
        <v>211.6</v>
      </c>
      <c r="G4843" s="133">
        <v>211.38</v>
      </c>
      <c r="H4843" s="131" t="s">
        <v>493</v>
      </c>
      <c r="I4843" s="134">
        <v>41974</v>
      </c>
    </row>
    <row r="4844" spans="1:9" ht="39.6" hidden="1">
      <c r="A4844" s="111" t="e">
        <f>COUNTIF(#REF!,'CPU (2)'!B4844)</f>
        <v>#REF!</v>
      </c>
      <c r="B4844" s="127">
        <v>83722</v>
      </c>
      <c r="C4844" s="128" t="s">
        <v>5667</v>
      </c>
      <c r="D4844" s="127" t="s">
        <v>632</v>
      </c>
      <c r="E4844" s="127" t="s">
        <v>207</v>
      </c>
      <c r="F4844" s="129">
        <v>179.26</v>
      </c>
      <c r="G4844" s="129">
        <v>171.61</v>
      </c>
      <c r="H4844" s="127" t="s">
        <v>493</v>
      </c>
      <c r="I4844" s="130">
        <v>41974</v>
      </c>
    </row>
    <row r="4845" spans="1:9" ht="39.6" hidden="1">
      <c r="A4845" s="111" t="e">
        <f>COUNTIF(#REF!,'CPU (2)'!B4845)</f>
        <v>#REF!</v>
      </c>
      <c r="B4845" s="131">
        <v>83723</v>
      </c>
      <c r="C4845" s="132" t="s">
        <v>5668</v>
      </c>
      <c r="D4845" s="131" t="s">
        <v>632</v>
      </c>
      <c r="E4845" s="131" t="s">
        <v>207</v>
      </c>
      <c r="F4845" s="133">
        <v>187.82</v>
      </c>
      <c r="G4845" s="133">
        <v>179.9</v>
      </c>
      <c r="H4845" s="131" t="s">
        <v>493</v>
      </c>
      <c r="I4845" s="134">
        <v>41974</v>
      </c>
    </row>
    <row r="4846" spans="1:9" ht="26.4" hidden="1">
      <c r="A4846" s="111" t="e">
        <f>COUNTIF(#REF!,'CPU (2)'!B4846)</f>
        <v>#REF!</v>
      </c>
      <c r="B4846" s="127" t="s">
        <v>5669</v>
      </c>
      <c r="C4846" s="128" t="s">
        <v>5670</v>
      </c>
      <c r="D4846" s="127" t="s">
        <v>606</v>
      </c>
      <c r="E4846" s="127" t="s">
        <v>6</v>
      </c>
      <c r="F4846" s="129">
        <v>49.74</v>
      </c>
      <c r="G4846" s="129">
        <v>48.14</v>
      </c>
      <c r="H4846" s="127" t="s">
        <v>493</v>
      </c>
      <c r="I4846" s="130">
        <v>41974</v>
      </c>
    </row>
    <row r="4847" spans="1:9" ht="26.4" hidden="1">
      <c r="A4847" s="111" t="e">
        <f>COUNTIF(#REF!,'CPU (2)'!B4847)</f>
        <v>#REF!</v>
      </c>
      <c r="B4847" s="131">
        <v>85117</v>
      </c>
      <c r="C4847" s="132" t="s">
        <v>5671</v>
      </c>
      <c r="D4847" s="131" t="s">
        <v>606</v>
      </c>
      <c r="E4847" s="131" t="s">
        <v>6</v>
      </c>
      <c r="F4847" s="133">
        <v>21.23</v>
      </c>
      <c r="G4847" s="133">
        <v>20.79</v>
      </c>
      <c r="H4847" s="131" t="s">
        <v>493</v>
      </c>
      <c r="I4847" s="134">
        <v>41974</v>
      </c>
    </row>
    <row r="4848" spans="1:9" ht="26.4" hidden="1">
      <c r="A4848" s="111" t="e">
        <f>COUNTIF(#REF!,'CPU (2)'!B4848)</f>
        <v>#REF!</v>
      </c>
      <c r="B4848" s="127">
        <v>40729</v>
      </c>
      <c r="C4848" s="128" t="s">
        <v>5672</v>
      </c>
      <c r="D4848" s="127" t="s">
        <v>606</v>
      </c>
      <c r="E4848" s="127" t="s">
        <v>6</v>
      </c>
      <c r="F4848" s="129">
        <v>183.45</v>
      </c>
      <c r="G4848" s="129">
        <v>181.35</v>
      </c>
      <c r="H4848" s="127" t="s">
        <v>493</v>
      </c>
      <c r="I4848" s="130">
        <v>41974</v>
      </c>
    </row>
    <row r="4849" spans="1:9" ht="26.4" hidden="1">
      <c r="A4849" s="111" t="e">
        <f>COUNTIF(#REF!,'CPU (2)'!B4849)</f>
        <v>#REF!</v>
      </c>
      <c r="B4849" s="131" t="s">
        <v>5673</v>
      </c>
      <c r="C4849" s="132" t="s">
        <v>5674</v>
      </c>
      <c r="D4849" s="131" t="s">
        <v>606</v>
      </c>
      <c r="E4849" s="131" t="s">
        <v>6</v>
      </c>
      <c r="F4849" s="133">
        <v>54.94</v>
      </c>
      <c r="G4849" s="133">
        <v>53.45</v>
      </c>
      <c r="H4849" s="131" t="s">
        <v>493</v>
      </c>
      <c r="I4849" s="134">
        <v>41974</v>
      </c>
    </row>
    <row r="4850" spans="1:9" ht="26.4" hidden="1">
      <c r="A4850" s="111" t="e">
        <f>COUNTIF(#REF!,'CPU (2)'!B4850)</f>
        <v>#REF!</v>
      </c>
      <c r="B4850" s="127" t="s">
        <v>5675</v>
      </c>
      <c r="C4850" s="128" t="s">
        <v>5676</v>
      </c>
      <c r="D4850" s="127" t="s">
        <v>606</v>
      </c>
      <c r="E4850" s="127" t="s">
        <v>6</v>
      </c>
      <c r="F4850" s="129">
        <v>103.16</v>
      </c>
      <c r="G4850" s="129">
        <v>100.99</v>
      </c>
      <c r="H4850" s="127" t="s">
        <v>493</v>
      </c>
      <c r="I4850" s="130">
        <v>41974</v>
      </c>
    </row>
    <row r="4851" spans="1:9" ht="39.6" hidden="1">
      <c r="A4851" s="111" t="e">
        <f>COUNTIF(#REF!,'CPU (2)'!B4851)</f>
        <v>#REF!</v>
      </c>
      <c r="B4851" s="131">
        <v>72739</v>
      </c>
      <c r="C4851" s="132" t="s">
        <v>5677</v>
      </c>
      <c r="D4851" s="131" t="s">
        <v>606</v>
      </c>
      <c r="E4851" s="131" t="s">
        <v>6</v>
      </c>
      <c r="F4851" s="133">
        <v>338.22</v>
      </c>
      <c r="G4851" s="133">
        <v>329.44</v>
      </c>
      <c r="H4851" s="131" t="s">
        <v>493</v>
      </c>
      <c r="I4851" s="134">
        <v>41974</v>
      </c>
    </row>
    <row r="4852" spans="1:9" ht="39.6" hidden="1">
      <c r="A4852" s="111" t="e">
        <f>COUNTIF(#REF!,'CPU (2)'!B4852)</f>
        <v>#REF!</v>
      </c>
      <c r="B4852" s="127">
        <v>6021</v>
      </c>
      <c r="C4852" s="128" t="s">
        <v>5678</v>
      </c>
      <c r="D4852" s="127" t="s">
        <v>606</v>
      </c>
      <c r="E4852" s="127" t="s">
        <v>6</v>
      </c>
      <c r="F4852" s="129">
        <v>180.46</v>
      </c>
      <c r="G4852" s="129">
        <v>174.89</v>
      </c>
      <c r="H4852" s="127" t="s">
        <v>493</v>
      </c>
      <c r="I4852" s="130">
        <v>41974</v>
      </c>
    </row>
    <row r="4853" spans="1:9" ht="26.4" hidden="1">
      <c r="A4853" s="111" t="e">
        <f>COUNTIF(#REF!,'CPU (2)'!B4853)</f>
        <v>#REF!</v>
      </c>
      <c r="B4853" s="131">
        <v>86888</v>
      </c>
      <c r="C4853" s="132" t="s">
        <v>5679</v>
      </c>
      <c r="D4853" s="131" t="s">
        <v>606</v>
      </c>
      <c r="E4853" s="131" t="s">
        <v>6</v>
      </c>
      <c r="F4853" s="133">
        <v>299.31</v>
      </c>
      <c r="G4853" s="133">
        <v>297.62</v>
      </c>
      <c r="H4853" s="131" t="s">
        <v>493</v>
      </c>
      <c r="I4853" s="134">
        <v>41974</v>
      </c>
    </row>
    <row r="4854" spans="1:9" ht="39.6" hidden="1">
      <c r="A4854" s="111" t="e">
        <f>COUNTIF(#REF!,'CPU (2)'!B4854)</f>
        <v>#REF!</v>
      </c>
      <c r="B4854" s="127">
        <v>86932</v>
      </c>
      <c r="C4854" s="128" t="s">
        <v>5680</v>
      </c>
      <c r="D4854" s="127" t="s">
        <v>606</v>
      </c>
      <c r="E4854" s="127" t="s">
        <v>6</v>
      </c>
      <c r="F4854" s="129">
        <v>330.59</v>
      </c>
      <c r="G4854" s="129">
        <v>328.61</v>
      </c>
      <c r="H4854" s="127" t="s">
        <v>493</v>
      </c>
      <c r="I4854" s="130">
        <v>41974</v>
      </c>
    </row>
    <row r="4855" spans="1:9" ht="39.6" hidden="1">
      <c r="A4855" s="111" t="e">
        <f>COUNTIF(#REF!,'CPU (2)'!B4855)</f>
        <v>#REF!</v>
      </c>
      <c r="B4855" s="131">
        <v>86931</v>
      </c>
      <c r="C4855" s="132" t="s">
        <v>5681</v>
      </c>
      <c r="D4855" s="131" t="s">
        <v>606</v>
      </c>
      <c r="E4855" s="131" t="s">
        <v>6</v>
      </c>
      <c r="F4855" s="133">
        <v>308.41000000000003</v>
      </c>
      <c r="G4855" s="133">
        <v>306.43</v>
      </c>
      <c r="H4855" s="131" t="s">
        <v>493</v>
      </c>
      <c r="I4855" s="134">
        <v>41974</v>
      </c>
    </row>
    <row r="4856" spans="1:9" ht="26.4" hidden="1">
      <c r="A4856" s="111" t="e">
        <f>COUNTIF(#REF!,'CPU (2)'!B4856)</f>
        <v>#REF!</v>
      </c>
      <c r="B4856" s="127">
        <v>5841</v>
      </c>
      <c r="C4856" s="128" t="s">
        <v>253</v>
      </c>
      <c r="D4856" s="127" t="s">
        <v>248</v>
      </c>
      <c r="E4856" s="127" t="s">
        <v>254</v>
      </c>
      <c r="F4856" s="129">
        <v>2.76</v>
      </c>
      <c r="G4856" s="129">
        <v>2.75</v>
      </c>
      <c r="H4856" s="127" t="s">
        <v>493</v>
      </c>
      <c r="I4856" s="130">
        <v>41974</v>
      </c>
    </row>
    <row r="4857" spans="1:9" ht="26.4" hidden="1">
      <c r="A4857" s="111" t="e">
        <f>COUNTIF(#REF!,'CPU (2)'!B4857)</f>
        <v>#REF!</v>
      </c>
      <c r="B4857" s="131">
        <v>5839</v>
      </c>
      <c r="C4857" s="132" t="s">
        <v>252</v>
      </c>
      <c r="D4857" s="131" t="s">
        <v>248</v>
      </c>
      <c r="E4857" s="131" t="s">
        <v>249</v>
      </c>
      <c r="F4857" s="133">
        <v>4.4400000000000004</v>
      </c>
      <c r="G4857" s="133">
        <v>4.43</v>
      </c>
      <c r="H4857" s="131" t="s">
        <v>493</v>
      </c>
      <c r="I4857" s="134">
        <v>41974</v>
      </c>
    </row>
    <row r="4858" spans="1:9" ht="26.4" hidden="1">
      <c r="A4858" s="111" t="e">
        <f>COUNTIF(#REF!,'CPU (2)'!B4858)</f>
        <v>#REF!</v>
      </c>
      <c r="B4858" s="127">
        <v>89015</v>
      </c>
      <c r="C4858" s="128" t="s">
        <v>349</v>
      </c>
      <c r="D4858" s="127" t="s">
        <v>248</v>
      </c>
      <c r="E4858" s="127" t="s">
        <v>231</v>
      </c>
      <c r="F4858" s="129">
        <v>2.02</v>
      </c>
      <c r="G4858" s="129">
        <v>2.0099999999999998</v>
      </c>
      <c r="H4858" s="127" t="s">
        <v>493</v>
      </c>
      <c r="I4858" s="130">
        <v>41974</v>
      </c>
    </row>
    <row r="4859" spans="1:9" ht="26.4" hidden="1">
      <c r="A4859" s="111" t="e">
        <f>COUNTIF(#REF!,'CPU (2)'!B4859)</f>
        <v>#REF!</v>
      </c>
      <c r="B4859" s="131">
        <v>89016</v>
      </c>
      <c r="C4859" s="132" t="s">
        <v>350</v>
      </c>
      <c r="D4859" s="131" t="s">
        <v>248</v>
      </c>
      <c r="E4859" s="131" t="s">
        <v>231</v>
      </c>
      <c r="F4859" s="133">
        <v>0.74</v>
      </c>
      <c r="G4859" s="133">
        <v>0.73</v>
      </c>
      <c r="H4859" s="131" t="s">
        <v>493</v>
      </c>
      <c r="I4859" s="134">
        <v>41974</v>
      </c>
    </row>
    <row r="4860" spans="1:9" ht="26.4" hidden="1">
      <c r="A4860" s="111" t="e">
        <f>COUNTIF(#REF!,'CPU (2)'!B4860)</f>
        <v>#REF!</v>
      </c>
      <c r="B4860" s="127">
        <v>53804</v>
      </c>
      <c r="C4860" s="128" t="s">
        <v>351</v>
      </c>
      <c r="D4860" s="127" t="s">
        <v>248</v>
      </c>
      <c r="E4860" s="127" t="s">
        <v>231</v>
      </c>
      <c r="F4860" s="129">
        <v>1.68</v>
      </c>
      <c r="G4860" s="129">
        <v>1.67</v>
      </c>
      <c r="H4860" s="127" t="s">
        <v>493</v>
      </c>
      <c r="I4860" s="130">
        <v>41974</v>
      </c>
    </row>
    <row r="4861" spans="1:9" ht="26.4" hidden="1">
      <c r="A4861" s="111" t="e">
        <f>COUNTIF(#REF!,'CPU (2)'!B4861)</f>
        <v>#REF!</v>
      </c>
      <c r="B4861" s="131">
        <v>7012</v>
      </c>
      <c r="C4861" s="132" t="s">
        <v>5682</v>
      </c>
      <c r="D4861" s="131" t="s">
        <v>248</v>
      </c>
      <c r="E4861" s="131" t="s">
        <v>249</v>
      </c>
      <c r="F4861" s="133">
        <v>69.7</v>
      </c>
      <c r="G4861" s="133">
        <v>68.099999999999994</v>
      </c>
      <c r="H4861" s="131" t="s">
        <v>493</v>
      </c>
      <c r="I4861" s="134">
        <v>41974</v>
      </c>
    </row>
    <row r="4862" spans="1:9" ht="26.4" hidden="1">
      <c r="A4862" s="111" t="e">
        <f>COUNTIF(#REF!,'CPU (2)'!B4862)</f>
        <v>#REF!</v>
      </c>
      <c r="B4862" s="127">
        <v>7016</v>
      </c>
      <c r="C4862" s="128" t="s">
        <v>5683</v>
      </c>
      <c r="D4862" s="127" t="s">
        <v>248</v>
      </c>
      <c r="E4862" s="127" t="s">
        <v>231</v>
      </c>
      <c r="F4862" s="129">
        <v>44.53</v>
      </c>
      <c r="G4862" s="129">
        <v>44.53</v>
      </c>
      <c r="H4862" s="127" t="s">
        <v>493</v>
      </c>
      <c r="I4862" s="130">
        <v>41974</v>
      </c>
    </row>
    <row r="4863" spans="1:9" ht="26.4" hidden="1">
      <c r="A4863" s="111" t="e">
        <f>COUNTIF(#REF!,'CPU (2)'!B4863)</f>
        <v>#REF!</v>
      </c>
      <c r="B4863" s="131">
        <v>7013</v>
      </c>
      <c r="C4863" s="132" t="s">
        <v>5684</v>
      </c>
      <c r="D4863" s="131" t="s">
        <v>248</v>
      </c>
      <c r="E4863" s="131" t="s">
        <v>231</v>
      </c>
      <c r="F4863" s="133">
        <v>5.0599999999999996</v>
      </c>
      <c r="G4863" s="133">
        <v>5.0599999999999996</v>
      </c>
      <c r="H4863" s="131" t="s">
        <v>493</v>
      </c>
      <c r="I4863" s="134">
        <v>41974</v>
      </c>
    </row>
    <row r="4864" spans="1:9" ht="26.4" hidden="1">
      <c r="A4864" s="111" t="e">
        <f>COUNTIF(#REF!,'CPU (2)'!B4864)</f>
        <v>#REF!</v>
      </c>
      <c r="B4864" s="127">
        <v>7014</v>
      </c>
      <c r="C4864" s="128" t="s">
        <v>5685</v>
      </c>
      <c r="D4864" s="127" t="s">
        <v>248</v>
      </c>
      <c r="E4864" s="127" t="s">
        <v>231</v>
      </c>
      <c r="F4864" s="129">
        <v>2.14</v>
      </c>
      <c r="G4864" s="129">
        <v>2.13</v>
      </c>
      <c r="H4864" s="127" t="s">
        <v>493</v>
      </c>
      <c r="I4864" s="130">
        <v>41974</v>
      </c>
    </row>
    <row r="4865" spans="1:9" ht="26.4" hidden="1">
      <c r="A4865" s="111" t="e">
        <f>COUNTIF(#REF!,'CPU (2)'!B4865)</f>
        <v>#REF!</v>
      </c>
      <c r="B4865" s="131">
        <v>7015</v>
      </c>
      <c r="C4865" s="132" t="s">
        <v>5686</v>
      </c>
      <c r="D4865" s="131" t="s">
        <v>248</v>
      </c>
      <c r="E4865" s="131" t="s">
        <v>231</v>
      </c>
      <c r="F4865" s="133">
        <v>4.17</v>
      </c>
      <c r="G4865" s="133">
        <v>4.17</v>
      </c>
      <c r="H4865" s="131" t="s">
        <v>493</v>
      </c>
      <c r="I4865" s="134">
        <v>41974</v>
      </c>
    </row>
    <row r="4866" spans="1:9" ht="26.4" hidden="1">
      <c r="A4866" s="111" t="e">
        <f>COUNTIF(#REF!,'CPU (2)'!B4866)</f>
        <v>#REF!</v>
      </c>
      <c r="B4866" s="127" t="s">
        <v>5687</v>
      </c>
      <c r="C4866" s="128" t="s">
        <v>5688</v>
      </c>
      <c r="D4866" s="127" t="s">
        <v>271</v>
      </c>
      <c r="E4866" s="127" t="s">
        <v>207</v>
      </c>
      <c r="F4866" s="129">
        <v>13.76</v>
      </c>
      <c r="G4866" s="129">
        <v>13.19</v>
      </c>
      <c r="H4866" s="127" t="s">
        <v>493</v>
      </c>
      <c r="I4866" s="130">
        <v>41974</v>
      </c>
    </row>
    <row r="4867" spans="1:9" ht="26.4" hidden="1">
      <c r="A4867" s="111" t="e">
        <f>COUNTIF(#REF!,'CPU (2)'!B4867)</f>
        <v>#REF!</v>
      </c>
      <c r="B4867" s="131">
        <v>83901</v>
      </c>
      <c r="C4867" s="132" t="s">
        <v>5689</v>
      </c>
      <c r="D4867" s="131" t="s">
        <v>271</v>
      </c>
      <c r="E4867" s="131" t="s">
        <v>207</v>
      </c>
      <c r="F4867" s="133">
        <v>13.9</v>
      </c>
      <c r="G4867" s="133">
        <v>13.27</v>
      </c>
      <c r="H4867" s="131" t="s">
        <v>493</v>
      </c>
      <c r="I4867" s="134">
        <v>41974</v>
      </c>
    </row>
    <row r="4868" spans="1:9" hidden="1">
      <c r="A4868" s="111" t="e">
        <f>COUNTIF(#REF!,'CPU (2)'!B4868)</f>
        <v>#REF!</v>
      </c>
      <c r="B4868" s="127">
        <v>84678</v>
      </c>
      <c r="C4868" s="128" t="s">
        <v>5690</v>
      </c>
      <c r="D4868" s="127" t="s">
        <v>553</v>
      </c>
      <c r="E4868" s="127" t="s">
        <v>492</v>
      </c>
      <c r="F4868" s="129">
        <v>13.63</v>
      </c>
      <c r="G4868" s="129">
        <v>12.67</v>
      </c>
      <c r="H4868" s="127" t="s">
        <v>493</v>
      </c>
      <c r="I4868" s="130">
        <v>41974</v>
      </c>
    </row>
    <row r="4869" spans="1:9" hidden="1">
      <c r="A4869" s="111" t="e">
        <f>COUNTIF(#REF!,'CPU (2)'!B4869)</f>
        <v>#REF!</v>
      </c>
      <c r="B4869" s="131">
        <v>84677</v>
      </c>
      <c r="C4869" s="132" t="s">
        <v>5691</v>
      </c>
      <c r="D4869" s="131" t="s">
        <v>553</v>
      </c>
      <c r="E4869" s="131" t="s">
        <v>492</v>
      </c>
      <c r="F4869" s="133">
        <v>7.99</v>
      </c>
      <c r="G4869" s="133">
        <v>7.46</v>
      </c>
      <c r="H4869" s="131" t="s">
        <v>493</v>
      </c>
      <c r="I4869" s="134">
        <v>41974</v>
      </c>
    </row>
    <row r="4870" spans="1:9" hidden="1">
      <c r="A4870" s="111" t="e">
        <f>COUNTIF(#REF!,'CPU (2)'!B4870)</f>
        <v>#REF!</v>
      </c>
      <c r="B4870" s="127">
        <v>84645</v>
      </c>
      <c r="C4870" s="128" t="s">
        <v>5692</v>
      </c>
      <c r="D4870" s="127" t="s">
        <v>553</v>
      </c>
      <c r="E4870" s="127" t="s">
        <v>492</v>
      </c>
      <c r="F4870" s="129">
        <v>13.22</v>
      </c>
      <c r="G4870" s="129">
        <v>12.39</v>
      </c>
      <c r="H4870" s="127" t="s">
        <v>493</v>
      </c>
      <c r="I4870" s="130">
        <v>41974</v>
      </c>
    </row>
    <row r="4871" spans="1:9" hidden="1">
      <c r="A4871" s="111" t="e">
        <f>COUNTIF(#REF!,'CPU (2)'!B4871)</f>
        <v>#REF!</v>
      </c>
      <c r="B4871" s="131">
        <v>40905</v>
      </c>
      <c r="C4871" s="132" t="s">
        <v>5693</v>
      </c>
      <c r="D4871" s="131" t="s">
        <v>553</v>
      </c>
      <c r="E4871" s="131" t="s">
        <v>492</v>
      </c>
      <c r="F4871" s="133">
        <v>15.18</v>
      </c>
      <c r="G4871" s="133">
        <v>14.23</v>
      </c>
      <c r="H4871" s="131" t="s">
        <v>493</v>
      </c>
      <c r="I4871" s="134">
        <v>41974</v>
      </c>
    </row>
    <row r="4872" spans="1:9" ht="26.4" hidden="1">
      <c r="A4872" s="111" t="e">
        <f>COUNTIF(#REF!,'CPU (2)'!B4872)</f>
        <v>#REF!</v>
      </c>
      <c r="B4872" s="127" t="s">
        <v>5694</v>
      </c>
      <c r="C4872" s="128" t="s">
        <v>5695</v>
      </c>
      <c r="D4872" s="127" t="s">
        <v>3298</v>
      </c>
      <c r="E4872" s="127" t="s">
        <v>492</v>
      </c>
      <c r="F4872" s="129">
        <v>361.96</v>
      </c>
      <c r="G4872" s="129">
        <v>346</v>
      </c>
      <c r="H4872" s="127" t="s">
        <v>493</v>
      </c>
      <c r="I4872" s="130">
        <v>41974</v>
      </c>
    </row>
    <row r="4873" spans="1:9" ht="26.4" hidden="1">
      <c r="A4873" s="111" t="e">
        <f>COUNTIF(#REF!,'CPU (2)'!B4873)</f>
        <v>#REF!</v>
      </c>
      <c r="B4873" s="131">
        <v>73299</v>
      </c>
      <c r="C4873" s="132" t="s">
        <v>5696</v>
      </c>
      <c r="D4873" s="131" t="s">
        <v>248</v>
      </c>
      <c r="E4873" s="131" t="s">
        <v>231</v>
      </c>
      <c r="F4873" s="133">
        <v>1.69</v>
      </c>
      <c r="G4873" s="133">
        <v>1.68</v>
      </c>
      <c r="H4873" s="131" t="s">
        <v>493</v>
      </c>
      <c r="I4873" s="134">
        <v>41974</v>
      </c>
    </row>
    <row r="4874" spans="1:9" ht="26.4" hidden="1">
      <c r="A4874" s="111" t="e">
        <f>COUNTIF(#REF!,'CPU (2)'!B4874)</f>
        <v>#REF!</v>
      </c>
      <c r="B4874" s="127">
        <v>73298</v>
      </c>
      <c r="C4874" s="128" t="s">
        <v>5697</v>
      </c>
      <c r="D4874" s="127" t="s">
        <v>248</v>
      </c>
      <c r="E4874" s="127" t="s">
        <v>231</v>
      </c>
      <c r="F4874" s="129">
        <v>2.2400000000000002</v>
      </c>
      <c r="G4874" s="129">
        <v>2.23</v>
      </c>
      <c r="H4874" s="127" t="s">
        <v>493</v>
      </c>
      <c r="I4874" s="130">
        <v>41974</v>
      </c>
    </row>
    <row r="4875" spans="1:9" ht="26.4" hidden="1">
      <c r="A4875" s="111" t="e">
        <f>COUNTIF(#REF!,'CPU (2)'!B4875)</f>
        <v>#REF!</v>
      </c>
      <c r="B4875" s="131">
        <v>73331</v>
      </c>
      <c r="C4875" s="132" t="s">
        <v>5698</v>
      </c>
      <c r="D4875" s="131" t="s">
        <v>248</v>
      </c>
      <c r="E4875" s="131" t="s">
        <v>231</v>
      </c>
      <c r="F4875" s="133">
        <v>2.31</v>
      </c>
      <c r="G4875" s="133">
        <v>2.2999999999999998</v>
      </c>
      <c r="H4875" s="131" t="s">
        <v>493</v>
      </c>
      <c r="I4875" s="134">
        <v>41974</v>
      </c>
    </row>
    <row r="4876" spans="1:9" ht="26.4" hidden="1">
      <c r="A4876" s="111" t="e">
        <f>COUNTIF(#REF!,'CPU (2)'!B4876)</f>
        <v>#REF!</v>
      </c>
      <c r="B4876" s="127">
        <v>73343</v>
      </c>
      <c r="C4876" s="128" t="s">
        <v>5699</v>
      </c>
      <c r="D4876" s="127" t="s">
        <v>248</v>
      </c>
      <c r="E4876" s="127" t="s">
        <v>231</v>
      </c>
      <c r="F4876" s="129">
        <v>0.27</v>
      </c>
      <c r="G4876" s="129">
        <v>0.26</v>
      </c>
      <c r="H4876" s="127" t="s">
        <v>493</v>
      </c>
      <c r="I4876" s="130">
        <v>41974</v>
      </c>
    </row>
    <row r="4877" spans="1:9" ht="26.4" hidden="1">
      <c r="A4877" s="111" t="e">
        <f>COUNTIF(#REF!,'CPU (2)'!B4877)</f>
        <v>#REF!</v>
      </c>
      <c r="B4877" s="131">
        <v>5837</v>
      </c>
      <c r="C4877" s="132" t="s">
        <v>258</v>
      </c>
      <c r="D4877" s="131" t="s">
        <v>248</v>
      </c>
      <c r="E4877" s="131" t="s">
        <v>254</v>
      </c>
      <c r="F4877" s="133">
        <v>72.36</v>
      </c>
      <c r="G4877" s="133">
        <v>71.03</v>
      </c>
      <c r="H4877" s="131" t="s">
        <v>493</v>
      </c>
      <c r="I4877" s="134">
        <v>41974</v>
      </c>
    </row>
    <row r="4878" spans="1:9" ht="26.4" hidden="1">
      <c r="A4878" s="111" t="e">
        <f>COUNTIF(#REF!,'CPU (2)'!B4878)</f>
        <v>#REF!</v>
      </c>
      <c r="B4878" s="127">
        <v>5835</v>
      </c>
      <c r="C4878" s="128" t="s">
        <v>257</v>
      </c>
      <c r="D4878" s="127" t="s">
        <v>248</v>
      </c>
      <c r="E4878" s="127" t="s">
        <v>249</v>
      </c>
      <c r="F4878" s="129">
        <v>173.08</v>
      </c>
      <c r="G4878" s="129">
        <v>171.75</v>
      </c>
      <c r="H4878" s="127" t="s">
        <v>493</v>
      </c>
      <c r="I4878" s="130">
        <v>41974</v>
      </c>
    </row>
    <row r="4879" spans="1:9" ht="39.6" hidden="1">
      <c r="A4879" s="111" t="e">
        <f>COUNTIF(#REF!,'CPU (2)'!B4879)</f>
        <v>#REF!</v>
      </c>
      <c r="B4879" s="131">
        <v>89240</v>
      </c>
      <c r="C4879" s="132" t="s">
        <v>352</v>
      </c>
      <c r="D4879" s="131" t="s">
        <v>248</v>
      </c>
      <c r="E4879" s="131" t="s">
        <v>231</v>
      </c>
      <c r="F4879" s="133">
        <v>45.44</v>
      </c>
      <c r="G4879" s="133">
        <v>45.43</v>
      </c>
      <c r="H4879" s="131" t="s">
        <v>493</v>
      </c>
      <c r="I4879" s="134">
        <v>41974</v>
      </c>
    </row>
    <row r="4880" spans="1:9" ht="26.4" hidden="1">
      <c r="A4880" s="111" t="e">
        <f>COUNTIF(#REF!,'CPU (2)'!B4880)</f>
        <v>#REF!</v>
      </c>
      <c r="B4880" s="127">
        <v>89241</v>
      </c>
      <c r="C4880" s="128" t="s">
        <v>353</v>
      </c>
      <c r="D4880" s="127" t="s">
        <v>248</v>
      </c>
      <c r="E4880" s="127" t="s">
        <v>231</v>
      </c>
      <c r="F4880" s="129">
        <v>13.61</v>
      </c>
      <c r="G4880" s="129">
        <v>13.61</v>
      </c>
      <c r="H4880" s="127" t="s">
        <v>493</v>
      </c>
      <c r="I4880" s="130">
        <v>41974</v>
      </c>
    </row>
    <row r="4881" spans="1:9" ht="39.6" hidden="1">
      <c r="A4881" s="111" t="e">
        <f>COUNTIF(#REF!,'CPU (2)'!B4881)</f>
        <v>#REF!</v>
      </c>
      <c r="B4881" s="131">
        <v>5710</v>
      </c>
      <c r="C4881" s="132" t="s">
        <v>354</v>
      </c>
      <c r="D4881" s="131" t="s">
        <v>248</v>
      </c>
      <c r="E4881" s="131" t="s">
        <v>231</v>
      </c>
      <c r="F4881" s="133">
        <v>56.84</v>
      </c>
      <c r="G4881" s="133">
        <v>56.84</v>
      </c>
      <c r="H4881" s="131" t="s">
        <v>493</v>
      </c>
      <c r="I4881" s="134">
        <v>41974</v>
      </c>
    </row>
    <row r="4882" spans="1:9" ht="39.6" hidden="1">
      <c r="A4882" s="111" t="e">
        <f>COUNTIF(#REF!,'CPU (2)'!B4882)</f>
        <v>#REF!</v>
      </c>
      <c r="B4882" s="127">
        <v>5711</v>
      </c>
      <c r="C4882" s="128" t="s">
        <v>355</v>
      </c>
      <c r="D4882" s="127" t="s">
        <v>248</v>
      </c>
      <c r="E4882" s="127" t="s">
        <v>231</v>
      </c>
      <c r="F4882" s="129">
        <v>43.88</v>
      </c>
      <c r="G4882" s="129">
        <v>43.87</v>
      </c>
      <c r="H4882" s="127" t="s">
        <v>493</v>
      </c>
      <c r="I4882" s="130">
        <v>41974</v>
      </c>
    </row>
    <row r="4883" spans="1:9" ht="26.4" hidden="1">
      <c r="A4883" s="111" t="e">
        <f>COUNTIF(#REF!,'CPU (2)'!B4883)</f>
        <v>#REF!</v>
      </c>
      <c r="B4883" s="131">
        <v>89257</v>
      </c>
      <c r="C4883" s="132" t="s">
        <v>5700</v>
      </c>
      <c r="D4883" s="131" t="s">
        <v>248</v>
      </c>
      <c r="E4883" s="131" t="s">
        <v>249</v>
      </c>
      <c r="F4883" s="133">
        <v>149.85</v>
      </c>
      <c r="G4883" s="133">
        <v>148.51</v>
      </c>
      <c r="H4883" s="131" t="s">
        <v>493</v>
      </c>
      <c r="I4883" s="134">
        <v>41974</v>
      </c>
    </row>
    <row r="4884" spans="1:9" ht="26.4" hidden="1">
      <c r="A4884" s="111" t="e">
        <f>COUNTIF(#REF!,'CPU (2)'!B4884)</f>
        <v>#REF!</v>
      </c>
      <c r="B4884" s="127">
        <v>89258</v>
      </c>
      <c r="C4884" s="128" t="s">
        <v>5701</v>
      </c>
      <c r="D4884" s="127" t="s">
        <v>248</v>
      </c>
      <c r="E4884" s="127" t="s">
        <v>254</v>
      </c>
      <c r="F4884" s="129">
        <v>61.71</v>
      </c>
      <c r="G4884" s="129">
        <v>60.37</v>
      </c>
      <c r="H4884" s="127" t="s">
        <v>493</v>
      </c>
      <c r="I4884" s="130">
        <v>41974</v>
      </c>
    </row>
    <row r="4885" spans="1:9" ht="39.6" hidden="1">
      <c r="A4885" s="111" t="e">
        <f>COUNTIF(#REF!,'CPU (2)'!B4885)</f>
        <v>#REF!</v>
      </c>
      <c r="B4885" s="131">
        <v>89253</v>
      </c>
      <c r="C4885" s="132" t="s">
        <v>5702</v>
      </c>
      <c r="D4885" s="131" t="s">
        <v>248</v>
      </c>
      <c r="E4885" s="131" t="s">
        <v>231</v>
      </c>
      <c r="F4885" s="133">
        <v>37.24</v>
      </c>
      <c r="G4885" s="133">
        <v>37.229999999999997</v>
      </c>
      <c r="H4885" s="131" t="s">
        <v>493</v>
      </c>
      <c r="I4885" s="134">
        <v>41974</v>
      </c>
    </row>
    <row r="4886" spans="1:9" ht="26.4" hidden="1">
      <c r="A4886" s="111" t="e">
        <f>COUNTIF(#REF!,'CPU (2)'!B4886)</f>
        <v>#REF!</v>
      </c>
      <c r="B4886" s="127">
        <v>89254</v>
      </c>
      <c r="C4886" s="128" t="s">
        <v>5703</v>
      </c>
      <c r="D4886" s="127" t="s">
        <v>248</v>
      </c>
      <c r="E4886" s="127" t="s">
        <v>231</v>
      </c>
      <c r="F4886" s="129">
        <v>11.16</v>
      </c>
      <c r="G4886" s="129">
        <v>11.15</v>
      </c>
      <c r="H4886" s="127" t="s">
        <v>493</v>
      </c>
      <c r="I4886" s="130">
        <v>41974</v>
      </c>
    </row>
    <row r="4887" spans="1:9" ht="39.6" hidden="1">
      <c r="A4887" s="111" t="e">
        <f>COUNTIF(#REF!,'CPU (2)'!B4887)</f>
        <v>#REF!</v>
      </c>
      <c r="B4887" s="131">
        <v>89255</v>
      </c>
      <c r="C4887" s="132" t="s">
        <v>5704</v>
      </c>
      <c r="D4887" s="131" t="s">
        <v>248</v>
      </c>
      <c r="E4887" s="131" t="s">
        <v>231</v>
      </c>
      <c r="F4887" s="133">
        <v>46.36</v>
      </c>
      <c r="G4887" s="133">
        <v>46.36</v>
      </c>
      <c r="H4887" s="131" t="s">
        <v>493</v>
      </c>
      <c r="I4887" s="134">
        <v>41974</v>
      </c>
    </row>
    <row r="4888" spans="1:9" ht="39.6" hidden="1">
      <c r="A4888" s="111" t="e">
        <f>COUNTIF(#REF!,'CPU (2)'!B4888)</f>
        <v>#REF!</v>
      </c>
      <c r="B4888" s="127">
        <v>89256</v>
      </c>
      <c r="C4888" s="128" t="s">
        <v>5705</v>
      </c>
      <c r="D4888" s="127" t="s">
        <v>248</v>
      </c>
      <c r="E4888" s="127" t="s">
        <v>231</v>
      </c>
      <c r="F4888" s="129">
        <v>41.78</v>
      </c>
      <c r="G4888" s="129">
        <v>41.77</v>
      </c>
      <c r="H4888" s="127" t="s">
        <v>493</v>
      </c>
      <c r="I4888" s="130">
        <v>41974</v>
      </c>
    </row>
    <row r="4889" spans="1:9" hidden="1">
      <c r="A4889" s="111" t="e">
        <f>COUNTIF(#REF!,'CPU (2)'!B4889)</f>
        <v>#REF!</v>
      </c>
      <c r="B4889" s="131">
        <v>88325</v>
      </c>
      <c r="C4889" s="132" t="s">
        <v>5706</v>
      </c>
      <c r="D4889" s="131" t="s">
        <v>246</v>
      </c>
      <c r="E4889" s="131" t="s">
        <v>231</v>
      </c>
      <c r="F4889" s="133">
        <v>13.75</v>
      </c>
      <c r="G4889" s="133">
        <v>12.41</v>
      </c>
      <c r="H4889" s="131" t="s">
        <v>493</v>
      </c>
      <c r="I4889" s="134">
        <v>41974</v>
      </c>
    </row>
    <row r="4890" spans="1:9" ht="26.4" hidden="1">
      <c r="A4890" s="111" t="e">
        <f>COUNTIF(#REF!,'CPU (2)'!B4890)</f>
        <v>#REF!</v>
      </c>
      <c r="B4890" s="127">
        <v>72123</v>
      </c>
      <c r="C4890" s="128" t="s">
        <v>5707</v>
      </c>
      <c r="D4890" s="127" t="s">
        <v>604</v>
      </c>
      <c r="E4890" s="127" t="s">
        <v>492</v>
      </c>
      <c r="F4890" s="129">
        <v>156.30000000000001</v>
      </c>
      <c r="G4890" s="129">
        <v>155.19</v>
      </c>
      <c r="H4890" s="127" t="s">
        <v>493</v>
      </c>
      <c r="I4890" s="130">
        <v>41974</v>
      </c>
    </row>
    <row r="4891" spans="1:9" ht="26.4" hidden="1">
      <c r="A4891" s="111" t="e">
        <f>COUNTIF(#REF!,'CPU (2)'!B4891)</f>
        <v>#REF!</v>
      </c>
      <c r="B4891" s="131">
        <v>85004</v>
      </c>
      <c r="C4891" s="132" t="s">
        <v>5708</v>
      </c>
      <c r="D4891" s="131" t="s">
        <v>604</v>
      </c>
      <c r="E4891" s="131" t="s">
        <v>492</v>
      </c>
      <c r="F4891" s="133">
        <v>68.040000000000006</v>
      </c>
      <c r="G4891" s="133">
        <v>66.48</v>
      </c>
      <c r="H4891" s="131" t="s">
        <v>493</v>
      </c>
      <c r="I4891" s="134">
        <v>41974</v>
      </c>
    </row>
    <row r="4892" spans="1:9" ht="26.4" hidden="1">
      <c r="A4892" s="111" t="e">
        <f>COUNTIF(#REF!,'CPU (2)'!B4892)</f>
        <v>#REF!</v>
      </c>
      <c r="B4892" s="127">
        <v>72122</v>
      </c>
      <c r="C4892" s="128" t="s">
        <v>5709</v>
      </c>
      <c r="D4892" s="127" t="s">
        <v>604</v>
      </c>
      <c r="E4892" s="127" t="s">
        <v>492</v>
      </c>
      <c r="F4892" s="129">
        <v>61.8</v>
      </c>
      <c r="G4892" s="129">
        <v>60.69</v>
      </c>
      <c r="H4892" s="127" t="s">
        <v>493</v>
      </c>
      <c r="I4892" s="130">
        <v>41974</v>
      </c>
    </row>
    <row r="4893" spans="1:9" ht="26.4" hidden="1">
      <c r="A4893" s="111" t="e">
        <f>COUNTIF(#REF!,'CPU (2)'!B4893)</f>
        <v>#REF!</v>
      </c>
      <c r="B4893" s="131">
        <v>72116</v>
      </c>
      <c r="C4893" s="132" t="s">
        <v>5710</v>
      </c>
      <c r="D4893" s="131" t="s">
        <v>604</v>
      </c>
      <c r="E4893" s="131" t="s">
        <v>492</v>
      </c>
      <c r="F4893" s="133">
        <v>56</v>
      </c>
      <c r="G4893" s="133">
        <v>55.02</v>
      </c>
      <c r="H4893" s="131" t="s">
        <v>493</v>
      </c>
      <c r="I4893" s="134">
        <v>41974</v>
      </c>
    </row>
    <row r="4894" spans="1:9" ht="26.4" hidden="1">
      <c r="A4894" s="111" t="e">
        <f>COUNTIF(#REF!,'CPU (2)'!B4894)</f>
        <v>#REF!</v>
      </c>
      <c r="B4894" s="127">
        <v>72117</v>
      </c>
      <c r="C4894" s="128" t="s">
        <v>5711</v>
      </c>
      <c r="D4894" s="127" t="s">
        <v>604</v>
      </c>
      <c r="E4894" s="127" t="s">
        <v>492</v>
      </c>
      <c r="F4894" s="129">
        <v>71.14</v>
      </c>
      <c r="G4894" s="129">
        <v>70.040000000000006</v>
      </c>
      <c r="H4894" s="127" t="s">
        <v>493</v>
      </c>
      <c r="I4894" s="130">
        <v>41974</v>
      </c>
    </row>
    <row r="4895" spans="1:9" ht="26.4" hidden="1">
      <c r="A4895" s="111" t="e">
        <f>COUNTIF(#REF!,'CPU (2)'!B4895)</f>
        <v>#REF!</v>
      </c>
      <c r="B4895" s="131">
        <v>84957</v>
      </c>
      <c r="C4895" s="132" t="s">
        <v>5712</v>
      </c>
      <c r="D4895" s="131" t="s">
        <v>604</v>
      </c>
      <c r="E4895" s="131" t="s">
        <v>492</v>
      </c>
      <c r="F4895" s="133">
        <v>86.04</v>
      </c>
      <c r="G4895" s="133">
        <v>84.48</v>
      </c>
      <c r="H4895" s="131" t="s">
        <v>493</v>
      </c>
      <c r="I4895" s="134">
        <v>41974</v>
      </c>
    </row>
    <row r="4896" spans="1:9" ht="26.4" hidden="1">
      <c r="A4896" s="111" t="e">
        <f>COUNTIF(#REF!,'CPU (2)'!B4896)</f>
        <v>#REF!</v>
      </c>
      <c r="B4896" s="127">
        <v>84959</v>
      </c>
      <c r="C4896" s="128" t="s">
        <v>5713</v>
      </c>
      <c r="D4896" s="127" t="s">
        <v>604</v>
      </c>
      <c r="E4896" s="127" t="s">
        <v>492</v>
      </c>
      <c r="F4896" s="129">
        <v>99.54</v>
      </c>
      <c r="G4896" s="129">
        <v>97.98</v>
      </c>
      <c r="H4896" s="127" t="s">
        <v>493</v>
      </c>
      <c r="I4896" s="130">
        <v>41974</v>
      </c>
    </row>
    <row r="4897" spans="1:9" ht="26.4" hidden="1">
      <c r="A4897" s="111" t="e">
        <f>COUNTIF(#REF!,'CPU (2)'!B4897)</f>
        <v>#REF!</v>
      </c>
      <c r="B4897" s="131">
        <v>85001</v>
      </c>
      <c r="C4897" s="132" t="s">
        <v>5714</v>
      </c>
      <c r="D4897" s="131" t="s">
        <v>604</v>
      </c>
      <c r="E4897" s="131" t="s">
        <v>492</v>
      </c>
      <c r="F4897" s="133">
        <v>95.04</v>
      </c>
      <c r="G4897" s="133">
        <v>93.48</v>
      </c>
      <c r="H4897" s="131" t="s">
        <v>493</v>
      </c>
      <c r="I4897" s="134">
        <v>41974</v>
      </c>
    </row>
    <row r="4898" spans="1:9" ht="26.4" hidden="1">
      <c r="A4898" s="111" t="e">
        <f>COUNTIF(#REF!,'CPU (2)'!B4898)</f>
        <v>#REF!</v>
      </c>
      <c r="B4898" s="127">
        <v>85002</v>
      </c>
      <c r="C4898" s="128" t="s">
        <v>5715</v>
      </c>
      <c r="D4898" s="127" t="s">
        <v>604</v>
      </c>
      <c r="E4898" s="127" t="s">
        <v>492</v>
      </c>
      <c r="F4898" s="129">
        <v>131.04</v>
      </c>
      <c r="G4898" s="129">
        <v>129.47999999999999</v>
      </c>
      <c r="H4898" s="127" t="s">
        <v>493</v>
      </c>
      <c r="I4898" s="130">
        <v>41974</v>
      </c>
    </row>
    <row r="4899" spans="1:9" ht="26.4" hidden="1">
      <c r="A4899" s="111" t="e">
        <f>COUNTIF(#REF!,'CPU (2)'!B4899)</f>
        <v>#REF!</v>
      </c>
      <c r="B4899" s="131">
        <v>72121</v>
      </c>
      <c r="C4899" s="132" t="s">
        <v>5716</v>
      </c>
      <c r="D4899" s="131" t="s">
        <v>604</v>
      </c>
      <c r="E4899" s="131" t="s">
        <v>492</v>
      </c>
      <c r="F4899" s="133">
        <v>321.05</v>
      </c>
      <c r="G4899" s="133">
        <v>319.83</v>
      </c>
      <c r="H4899" s="131" t="s">
        <v>493</v>
      </c>
      <c r="I4899" s="134">
        <v>41974</v>
      </c>
    </row>
    <row r="4900" spans="1:9" ht="26.4" hidden="1">
      <c r="A4900" s="111" t="e">
        <f>COUNTIF(#REF!,'CPU (2)'!B4900)</f>
        <v>#REF!</v>
      </c>
      <c r="B4900" s="127">
        <v>72120</v>
      </c>
      <c r="C4900" s="128" t="s">
        <v>5717</v>
      </c>
      <c r="D4900" s="127" t="s">
        <v>604</v>
      </c>
      <c r="E4900" s="127" t="s">
        <v>492</v>
      </c>
      <c r="F4900" s="129">
        <v>258.47000000000003</v>
      </c>
      <c r="G4900" s="129">
        <v>257.25</v>
      </c>
      <c r="H4900" s="127" t="s">
        <v>493</v>
      </c>
      <c r="I4900" s="130">
        <v>41974</v>
      </c>
    </row>
    <row r="4901" spans="1:9" ht="26.4" hidden="1">
      <c r="A4901" s="111" t="e">
        <f>COUNTIF(#REF!,'CPU (2)'!B4901)</f>
        <v>#REF!</v>
      </c>
      <c r="B4901" s="131">
        <v>72118</v>
      </c>
      <c r="C4901" s="132" t="s">
        <v>5718</v>
      </c>
      <c r="D4901" s="131" t="s">
        <v>604</v>
      </c>
      <c r="E4901" s="131" t="s">
        <v>492</v>
      </c>
      <c r="F4901" s="133">
        <v>159.93</v>
      </c>
      <c r="G4901" s="133">
        <v>158.71</v>
      </c>
      <c r="H4901" s="131" t="s">
        <v>493</v>
      </c>
      <c r="I4901" s="134">
        <v>41974</v>
      </c>
    </row>
    <row r="4902" spans="1:9" ht="26.4" hidden="1">
      <c r="A4902" s="111" t="e">
        <f>COUNTIF(#REF!,'CPU (2)'!B4902)</f>
        <v>#REF!</v>
      </c>
      <c r="B4902" s="127">
        <v>72119</v>
      </c>
      <c r="C4902" s="128" t="s">
        <v>5719</v>
      </c>
      <c r="D4902" s="127" t="s">
        <v>604</v>
      </c>
      <c r="E4902" s="127" t="s">
        <v>492</v>
      </c>
      <c r="F4902" s="129">
        <v>203.26</v>
      </c>
      <c r="G4902" s="129">
        <v>202.03</v>
      </c>
      <c r="H4902" s="127" t="s">
        <v>493</v>
      </c>
      <c r="I4902" s="130">
        <v>41974</v>
      </c>
    </row>
    <row r="4903" spans="1:9" hidden="1">
      <c r="A4903" s="111" t="e">
        <f>COUNTIF(#REF!,'CPU (2)'!B4903)</f>
        <v>#REF!</v>
      </c>
      <c r="B4903" s="131">
        <v>88326</v>
      </c>
      <c r="C4903" s="132" t="s">
        <v>247</v>
      </c>
      <c r="D4903" s="131" t="s">
        <v>246</v>
      </c>
      <c r="E4903" s="131" t="s">
        <v>231</v>
      </c>
      <c r="F4903" s="133">
        <v>12.32</v>
      </c>
      <c r="G4903" s="133">
        <v>10.93</v>
      </c>
      <c r="H4903" s="131" t="s">
        <v>493</v>
      </c>
      <c r="I4903" s="134">
        <v>41974</v>
      </c>
    </row>
    <row r="4904" spans="1:9" ht="26.4" hidden="1">
      <c r="A4904" s="111" t="e">
        <f>COUNTIF(#REF!,'CPU (2)'!B4904)</f>
        <v>#REF!</v>
      </c>
      <c r="B4904" s="127" t="s">
        <v>5720</v>
      </c>
      <c r="C4904" s="128" t="s">
        <v>5721</v>
      </c>
      <c r="D4904" s="127" t="s">
        <v>606</v>
      </c>
      <c r="E4904" s="127" t="s">
        <v>6</v>
      </c>
      <c r="F4904" s="129">
        <v>56.6</v>
      </c>
      <c r="G4904" s="129">
        <v>55</v>
      </c>
      <c r="H4904" s="127" t="s">
        <v>493</v>
      </c>
      <c r="I4904" s="130">
        <v>41974</v>
      </c>
    </row>
    <row r="4905" spans="1:9" ht="26.4" hidden="1">
      <c r="A4905" s="111" t="e">
        <f>COUNTIF(#REF!,'CPU (2)'!B4905)</f>
        <v>#REF!</v>
      </c>
      <c r="B4905" s="131" t="s">
        <v>5722</v>
      </c>
      <c r="C4905" s="132" t="s">
        <v>5723</v>
      </c>
      <c r="D4905" s="131" t="s">
        <v>606</v>
      </c>
      <c r="E4905" s="131" t="s">
        <v>6</v>
      </c>
      <c r="F4905" s="133">
        <v>91.32</v>
      </c>
      <c r="G4905" s="133">
        <v>89.45</v>
      </c>
      <c r="H4905" s="131" t="s">
        <v>493</v>
      </c>
      <c r="I4905" s="134">
        <v>41974</v>
      </c>
    </row>
    <row r="4906" spans="1:9" ht="26.4" hidden="1">
      <c r="A4906" s="111" t="e">
        <f>COUNTIF(#REF!,'CPU (2)'!B4906)</f>
        <v>#REF!</v>
      </c>
      <c r="B4906" s="127" t="s">
        <v>5724</v>
      </c>
      <c r="C4906" s="128" t="s">
        <v>5725</v>
      </c>
      <c r="D4906" s="127" t="s">
        <v>606</v>
      </c>
      <c r="E4906" s="127" t="s">
        <v>6</v>
      </c>
      <c r="F4906" s="129">
        <v>42.2</v>
      </c>
      <c r="G4906" s="129">
        <v>40.61</v>
      </c>
      <c r="H4906" s="127" t="s">
        <v>493</v>
      </c>
      <c r="I4906" s="130">
        <v>41974</v>
      </c>
    </row>
    <row r="4907" spans="1:9" ht="26.4" hidden="1">
      <c r="A4907" s="111" t="e">
        <f>COUNTIF(#REF!,'CPU (2)'!B4907)</f>
        <v>#REF!</v>
      </c>
      <c r="B4907" s="131" t="s">
        <v>5726</v>
      </c>
      <c r="C4907" s="132" t="s">
        <v>5727</v>
      </c>
      <c r="D4907" s="131" t="s">
        <v>606</v>
      </c>
      <c r="E4907" s="131" t="s">
        <v>6</v>
      </c>
      <c r="F4907" s="133">
        <v>130.31</v>
      </c>
      <c r="G4907" s="133">
        <v>128.44</v>
      </c>
      <c r="H4907" s="131" t="s">
        <v>493</v>
      </c>
      <c r="I4907" s="134">
        <v>41974</v>
      </c>
    </row>
    <row r="4908" spans="1:9" ht="26.4" hidden="1">
      <c r="A4908" s="111" t="e">
        <f>COUNTIF(#REF!,'CPU (2)'!B4908)</f>
        <v>#REF!</v>
      </c>
      <c r="B4908" s="127" t="s">
        <v>5728</v>
      </c>
      <c r="C4908" s="128" t="s">
        <v>5729</v>
      </c>
      <c r="D4908" s="127" t="s">
        <v>606</v>
      </c>
      <c r="E4908" s="127" t="s">
        <v>6</v>
      </c>
      <c r="F4908" s="129">
        <v>46.2</v>
      </c>
      <c r="G4908" s="129">
        <v>44.6</v>
      </c>
      <c r="H4908" s="127" t="s">
        <v>493</v>
      </c>
      <c r="I4908" s="130">
        <v>41974</v>
      </c>
    </row>
    <row r="4909" spans="1:9" ht="26.4" hidden="1">
      <c r="A4909" s="111" t="e">
        <f>COUNTIF(#REF!,'CPU (2)'!B4909)</f>
        <v>#REF!</v>
      </c>
      <c r="B4909" s="131" t="s">
        <v>5730</v>
      </c>
      <c r="C4909" s="132" t="s">
        <v>5731</v>
      </c>
      <c r="D4909" s="131" t="s">
        <v>606</v>
      </c>
      <c r="E4909" s="131" t="s">
        <v>6</v>
      </c>
      <c r="F4909" s="133">
        <v>266.77</v>
      </c>
      <c r="G4909" s="133">
        <v>264.10000000000002</v>
      </c>
      <c r="H4909" s="131" t="s">
        <v>493</v>
      </c>
      <c r="I4909" s="134">
        <v>41974</v>
      </c>
    </row>
    <row r="4910" spans="1:9" ht="26.4" hidden="1">
      <c r="A4910" s="111" t="e">
        <f>COUNTIF(#REF!,'CPU (2)'!B4910)</f>
        <v>#REF!</v>
      </c>
      <c r="B4910" s="127" t="s">
        <v>5732</v>
      </c>
      <c r="C4910" s="128" t="s">
        <v>5733</v>
      </c>
      <c r="D4910" s="127" t="s">
        <v>606</v>
      </c>
      <c r="E4910" s="127" t="s">
        <v>6</v>
      </c>
      <c r="F4910" s="129">
        <v>38.979999999999997</v>
      </c>
      <c r="G4910" s="129">
        <v>37.380000000000003</v>
      </c>
      <c r="H4910" s="127" t="s">
        <v>493</v>
      </c>
      <c r="I4910" s="130">
        <v>41974</v>
      </c>
    </row>
    <row r="4911" spans="1:9" ht="26.4" hidden="1">
      <c r="A4911" s="111" t="e">
        <f>COUNTIF(#REF!,'CPU (2)'!B4911)</f>
        <v>#REF!</v>
      </c>
      <c r="B4911" s="131" t="s">
        <v>5734</v>
      </c>
      <c r="C4911" s="132" t="s">
        <v>5735</v>
      </c>
      <c r="D4911" s="131" t="s">
        <v>606</v>
      </c>
      <c r="E4911" s="131" t="s">
        <v>6</v>
      </c>
      <c r="F4911" s="133">
        <v>42.29</v>
      </c>
      <c r="G4911" s="133">
        <v>40.69</v>
      </c>
      <c r="H4911" s="131" t="s">
        <v>493</v>
      </c>
      <c r="I4911" s="134">
        <v>41974</v>
      </c>
    </row>
    <row r="4912" spans="1:9" ht="26.4" hidden="1">
      <c r="A4912" s="111" t="e">
        <f>COUNTIF(#REF!,'CPU (2)'!B4912)</f>
        <v>#REF!</v>
      </c>
      <c r="B4912" s="127" t="s">
        <v>5736</v>
      </c>
      <c r="C4912" s="128" t="s">
        <v>5737</v>
      </c>
      <c r="D4912" s="127" t="s">
        <v>606</v>
      </c>
      <c r="E4912" s="127" t="s">
        <v>6</v>
      </c>
      <c r="F4912" s="129">
        <v>63.29</v>
      </c>
      <c r="G4912" s="129">
        <v>61.42</v>
      </c>
      <c r="H4912" s="127" t="s">
        <v>493</v>
      </c>
      <c r="I4912" s="130">
        <v>41974</v>
      </c>
    </row>
    <row r="4913" spans="1:9" ht="26.4" hidden="1">
      <c r="A4913" s="111" t="e">
        <f>COUNTIF(#REF!,'CPU (2)'!B4913)</f>
        <v>#REF!</v>
      </c>
      <c r="B4913" s="131" t="s">
        <v>5738</v>
      </c>
      <c r="C4913" s="132" t="s">
        <v>5739</v>
      </c>
      <c r="D4913" s="131" t="s">
        <v>606</v>
      </c>
      <c r="E4913" s="131" t="s">
        <v>6</v>
      </c>
      <c r="F4913" s="133">
        <v>80.2</v>
      </c>
      <c r="G4913" s="133">
        <v>78.34</v>
      </c>
      <c r="H4913" s="131" t="s">
        <v>493</v>
      </c>
      <c r="I4913" s="134">
        <v>41974</v>
      </c>
    </row>
    <row r="4914" spans="1:9" ht="26.4" hidden="1">
      <c r="A4914" s="111" t="e">
        <f>COUNTIF(#REF!,'CPU (2)'!B4914)</f>
        <v>#REF!</v>
      </c>
      <c r="B4914" s="127" t="s">
        <v>5740</v>
      </c>
      <c r="C4914" s="128" t="s">
        <v>5741</v>
      </c>
      <c r="D4914" s="127" t="s">
        <v>606</v>
      </c>
      <c r="E4914" s="127" t="s">
        <v>6</v>
      </c>
      <c r="F4914" s="129">
        <v>135.27000000000001</v>
      </c>
      <c r="G4914" s="129">
        <v>133.13</v>
      </c>
      <c r="H4914" s="127" t="s">
        <v>493</v>
      </c>
      <c r="I4914" s="130">
        <v>41974</v>
      </c>
    </row>
    <row r="4915" spans="1:9" ht="26.4" hidden="1">
      <c r="A4915" s="111" t="e">
        <f>COUNTIF(#REF!,'CPU (2)'!B4915)</f>
        <v>#REF!</v>
      </c>
      <c r="B4915" s="131" t="s">
        <v>5742</v>
      </c>
      <c r="C4915" s="132" t="s">
        <v>5743</v>
      </c>
      <c r="D4915" s="131" t="s">
        <v>606</v>
      </c>
      <c r="E4915" s="131" t="s">
        <v>6</v>
      </c>
      <c r="F4915" s="133">
        <v>166.09</v>
      </c>
      <c r="G4915" s="133">
        <v>163.95</v>
      </c>
      <c r="H4915" s="131" t="s">
        <v>493</v>
      </c>
      <c r="I4915" s="134">
        <v>41974</v>
      </c>
    </row>
    <row r="4916" spans="1:9" ht="26.4" hidden="1">
      <c r="A4916" s="111" t="e">
        <f>COUNTIF(#REF!,'CPU (2)'!B4916)</f>
        <v>#REF!</v>
      </c>
      <c r="B4916" s="127" t="s">
        <v>5744</v>
      </c>
      <c r="C4916" s="128" t="s">
        <v>5745</v>
      </c>
      <c r="D4916" s="127" t="s">
        <v>606</v>
      </c>
      <c r="E4916" s="127" t="s">
        <v>6</v>
      </c>
      <c r="F4916" s="129">
        <v>274.43</v>
      </c>
      <c r="G4916" s="129">
        <v>271.76</v>
      </c>
      <c r="H4916" s="127" t="s">
        <v>493</v>
      </c>
      <c r="I4916" s="130">
        <v>41974</v>
      </c>
    </row>
    <row r="4917" spans="1:9" ht="26.4" hidden="1">
      <c r="A4917" s="111" t="e">
        <f>COUNTIF(#REF!,'CPU (2)'!B4917)</f>
        <v>#REF!</v>
      </c>
      <c r="B4917" s="131" t="s">
        <v>5746</v>
      </c>
      <c r="C4917" s="132" t="s">
        <v>5747</v>
      </c>
      <c r="D4917" s="131" t="s">
        <v>606</v>
      </c>
      <c r="E4917" s="131" t="s">
        <v>6</v>
      </c>
      <c r="F4917" s="133">
        <v>40.89</v>
      </c>
      <c r="G4917" s="133">
        <v>39.29</v>
      </c>
      <c r="H4917" s="131" t="s">
        <v>493</v>
      </c>
      <c r="I4917" s="134">
        <v>41974</v>
      </c>
    </row>
    <row r="4918" spans="1:9" ht="26.4" hidden="1">
      <c r="A4918" s="111" t="e">
        <f>COUNTIF(#REF!,'CPU (2)'!B4918)</f>
        <v>#REF!</v>
      </c>
      <c r="B4918" s="127" t="s">
        <v>5748</v>
      </c>
      <c r="C4918" s="128" t="s">
        <v>5749</v>
      </c>
      <c r="D4918" s="127" t="s">
        <v>606</v>
      </c>
      <c r="E4918" s="127" t="s">
        <v>6</v>
      </c>
      <c r="F4918" s="129">
        <v>64.430000000000007</v>
      </c>
      <c r="G4918" s="129">
        <v>62.83</v>
      </c>
      <c r="H4918" s="127" t="s">
        <v>493</v>
      </c>
      <c r="I4918" s="130">
        <v>41974</v>
      </c>
    </row>
    <row r="4919" spans="1:9" ht="26.4" hidden="1">
      <c r="A4919" s="111" t="e">
        <f>COUNTIF(#REF!,'CPU (2)'!B4919)</f>
        <v>#REF!</v>
      </c>
      <c r="B4919" s="131" t="s">
        <v>5750</v>
      </c>
      <c r="C4919" s="132" t="s">
        <v>5751</v>
      </c>
      <c r="D4919" s="131" t="s">
        <v>606</v>
      </c>
      <c r="E4919" s="131" t="s">
        <v>6</v>
      </c>
      <c r="F4919" s="133">
        <v>75.08</v>
      </c>
      <c r="G4919" s="133">
        <v>73.209999999999994</v>
      </c>
      <c r="H4919" s="131" t="s">
        <v>493</v>
      </c>
      <c r="I4919" s="134">
        <v>41974</v>
      </c>
    </row>
    <row r="4920" spans="1:9" ht="26.4" hidden="1">
      <c r="A4920" s="111" t="e">
        <f>COUNTIF(#REF!,'CPU (2)'!B4920)</f>
        <v>#REF!</v>
      </c>
      <c r="B4920" s="127" t="s">
        <v>5752</v>
      </c>
      <c r="C4920" s="128" t="s">
        <v>5753</v>
      </c>
      <c r="D4920" s="127" t="s">
        <v>606</v>
      </c>
      <c r="E4920" s="127" t="s">
        <v>6</v>
      </c>
      <c r="F4920" s="129">
        <v>101.15</v>
      </c>
      <c r="G4920" s="129">
        <v>99.29</v>
      </c>
      <c r="H4920" s="127" t="s">
        <v>493</v>
      </c>
      <c r="I4920" s="130">
        <v>41974</v>
      </c>
    </row>
    <row r="4921" spans="1:9" ht="26.4" hidden="1">
      <c r="A4921" s="111" t="e">
        <f>COUNTIF(#REF!,'CPU (2)'!B4921)</f>
        <v>#REF!</v>
      </c>
      <c r="B4921" s="131" t="s">
        <v>5754</v>
      </c>
      <c r="C4921" s="132" t="s">
        <v>5755</v>
      </c>
      <c r="D4921" s="131" t="s">
        <v>606</v>
      </c>
      <c r="E4921" s="131" t="s">
        <v>6</v>
      </c>
      <c r="F4921" s="133">
        <v>134.36000000000001</v>
      </c>
      <c r="G4921" s="133">
        <v>132.22999999999999</v>
      </c>
      <c r="H4921" s="131" t="s">
        <v>493</v>
      </c>
      <c r="I4921" s="134">
        <v>41974</v>
      </c>
    </row>
    <row r="4922" spans="1:9" ht="26.4" hidden="1">
      <c r="A4922" s="111" t="e">
        <f>COUNTIF(#REF!,'CPU (2)'!B4922)</f>
        <v>#REF!</v>
      </c>
      <c r="B4922" s="127" t="s">
        <v>5756</v>
      </c>
      <c r="C4922" s="128" t="s">
        <v>5757</v>
      </c>
      <c r="D4922" s="127" t="s">
        <v>606</v>
      </c>
      <c r="E4922" s="127" t="s">
        <v>6</v>
      </c>
      <c r="F4922" s="129">
        <v>149.30000000000001</v>
      </c>
      <c r="G4922" s="129">
        <v>147.16</v>
      </c>
      <c r="H4922" s="127" t="s">
        <v>493</v>
      </c>
      <c r="I4922" s="130">
        <v>41974</v>
      </c>
    </row>
    <row r="4923" spans="1:9" ht="26.4" hidden="1">
      <c r="A4923" s="111" t="e">
        <f>COUNTIF(#REF!,'CPU (2)'!B4923)</f>
        <v>#REF!</v>
      </c>
      <c r="B4923" s="131" t="s">
        <v>5758</v>
      </c>
      <c r="C4923" s="132" t="s">
        <v>5759</v>
      </c>
      <c r="D4923" s="131" t="s">
        <v>606</v>
      </c>
      <c r="E4923" s="131" t="s">
        <v>6</v>
      </c>
      <c r="F4923" s="133">
        <v>211.54</v>
      </c>
      <c r="G4923" s="133">
        <v>208.87</v>
      </c>
      <c r="H4923" s="131" t="s">
        <v>493</v>
      </c>
      <c r="I4923" s="134">
        <v>41974</v>
      </c>
    </row>
    <row r="4924" spans="1:9" ht="26.4" hidden="1">
      <c r="A4924" s="111" t="e">
        <f>COUNTIF(#REF!,'CPU (2)'!B4924)</f>
        <v>#REF!</v>
      </c>
      <c r="B4924" s="127" t="s">
        <v>5760</v>
      </c>
      <c r="C4924" s="128" t="s">
        <v>5761</v>
      </c>
      <c r="D4924" s="127" t="s">
        <v>606</v>
      </c>
      <c r="E4924" s="127" t="s">
        <v>6</v>
      </c>
      <c r="F4924" s="129">
        <v>33.89</v>
      </c>
      <c r="G4924" s="129">
        <v>32.29</v>
      </c>
      <c r="H4924" s="127" t="s">
        <v>493</v>
      </c>
      <c r="I4924" s="130">
        <v>41974</v>
      </c>
    </row>
    <row r="4925" spans="1:9" ht="26.4" hidden="1">
      <c r="A4925" s="111" t="e">
        <f>COUNTIF(#REF!,'CPU (2)'!B4925)</f>
        <v>#REF!</v>
      </c>
      <c r="B4925" s="131" t="s">
        <v>5762</v>
      </c>
      <c r="C4925" s="132" t="s">
        <v>5763</v>
      </c>
      <c r="D4925" s="131" t="s">
        <v>606</v>
      </c>
      <c r="E4925" s="131" t="s">
        <v>6</v>
      </c>
      <c r="F4925" s="133">
        <v>36.69</v>
      </c>
      <c r="G4925" s="133">
        <v>35.1</v>
      </c>
      <c r="H4925" s="131" t="s">
        <v>493</v>
      </c>
      <c r="I4925" s="134">
        <v>41974</v>
      </c>
    </row>
    <row r="4926" spans="1:9" ht="26.4" hidden="1">
      <c r="A4926" s="111" t="e">
        <f>COUNTIF(#REF!,'CPU (2)'!B4926)</f>
        <v>#REF!</v>
      </c>
      <c r="B4926" s="127" t="s">
        <v>5764</v>
      </c>
      <c r="C4926" s="128" t="s">
        <v>5765</v>
      </c>
      <c r="D4926" s="127" t="s">
        <v>606</v>
      </c>
      <c r="E4926" s="127" t="s">
        <v>6</v>
      </c>
      <c r="F4926" s="129">
        <v>42.71</v>
      </c>
      <c r="G4926" s="129">
        <v>41.11</v>
      </c>
      <c r="H4926" s="127" t="s">
        <v>493</v>
      </c>
      <c r="I4926" s="130">
        <v>41974</v>
      </c>
    </row>
    <row r="4927" spans="1:9" ht="26.4" hidden="1">
      <c r="A4927" s="111" t="e">
        <f>COUNTIF(#REF!,'CPU (2)'!B4927)</f>
        <v>#REF!</v>
      </c>
      <c r="B4927" s="131" t="s">
        <v>5766</v>
      </c>
      <c r="C4927" s="132" t="s">
        <v>5767</v>
      </c>
      <c r="D4927" s="131" t="s">
        <v>606</v>
      </c>
      <c r="E4927" s="131" t="s">
        <v>6</v>
      </c>
      <c r="F4927" s="133">
        <v>52.02</v>
      </c>
      <c r="G4927" s="133">
        <v>50.15</v>
      </c>
      <c r="H4927" s="131" t="s">
        <v>493</v>
      </c>
      <c r="I4927" s="134">
        <v>41974</v>
      </c>
    </row>
    <row r="4928" spans="1:9" ht="26.4" hidden="1">
      <c r="A4928" s="111" t="e">
        <f>COUNTIF(#REF!,'CPU (2)'!B4928)</f>
        <v>#REF!</v>
      </c>
      <c r="B4928" s="127" t="s">
        <v>5768</v>
      </c>
      <c r="C4928" s="128" t="s">
        <v>5769</v>
      </c>
      <c r="D4928" s="127" t="s">
        <v>606</v>
      </c>
      <c r="E4928" s="127" t="s">
        <v>6</v>
      </c>
      <c r="F4928" s="129">
        <v>62.46</v>
      </c>
      <c r="G4928" s="129">
        <v>60.6</v>
      </c>
      <c r="H4928" s="127" t="s">
        <v>493</v>
      </c>
      <c r="I4928" s="130">
        <v>41974</v>
      </c>
    </row>
    <row r="4929" spans="1:9" ht="26.4" hidden="1">
      <c r="A4929" s="111" t="e">
        <f>COUNTIF(#REF!,'CPU (2)'!B4929)</f>
        <v>#REF!</v>
      </c>
      <c r="B4929" s="131" t="s">
        <v>5770</v>
      </c>
      <c r="C4929" s="132" t="s">
        <v>5771</v>
      </c>
      <c r="D4929" s="131" t="s">
        <v>606</v>
      </c>
      <c r="E4929" s="131" t="s">
        <v>6</v>
      </c>
      <c r="F4929" s="133">
        <v>117.3</v>
      </c>
      <c r="G4929" s="133">
        <v>115.17</v>
      </c>
      <c r="H4929" s="131" t="s">
        <v>493</v>
      </c>
      <c r="I4929" s="134">
        <v>41974</v>
      </c>
    </row>
    <row r="4930" spans="1:9" ht="26.4" hidden="1">
      <c r="A4930" s="111" t="e">
        <f>COUNTIF(#REF!,'CPU (2)'!B4930)</f>
        <v>#REF!</v>
      </c>
      <c r="B4930" s="127">
        <v>86878</v>
      </c>
      <c r="C4930" s="128" t="s">
        <v>5772</v>
      </c>
      <c r="D4930" s="127" t="s">
        <v>606</v>
      </c>
      <c r="E4930" s="127" t="s">
        <v>6</v>
      </c>
      <c r="F4930" s="129">
        <v>48.59</v>
      </c>
      <c r="G4930" s="129">
        <v>48.27</v>
      </c>
      <c r="H4930" s="127" t="s">
        <v>493</v>
      </c>
      <c r="I4930" s="130">
        <v>41974</v>
      </c>
    </row>
    <row r="4931" spans="1:9" ht="26.4" hidden="1">
      <c r="A4931" s="111" t="e">
        <f>COUNTIF(#REF!,'CPU (2)'!B4931)</f>
        <v>#REF!</v>
      </c>
      <c r="B4931" s="131">
        <v>86879</v>
      </c>
      <c r="C4931" s="132" t="s">
        <v>5773</v>
      </c>
      <c r="D4931" s="131" t="s">
        <v>606</v>
      </c>
      <c r="E4931" s="131" t="s">
        <v>6</v>
      </c>
      <c r="F4931" s="133">
        <v>4.22</v>
      </c>
      <c r="G4931" s="133">
        <v>3.98</v>
      </c>
      <c r="H4931" s="131" t="s">
        <v>493</v>
      </c>
      <c r="I4931" s="134">
        <v>41974</v>
      </c>
    </row>
    <row r="4932" spans="1:9" ht="26.4" hidden="1">
      <c r="A4932" s="111" t="e">
        <f>COUNTIF(#REF!,'CPU (2)'!B4932)</f>
        <v>#REF!</v>
      </c>
      <c r="B4932" s="127">
        <v>86880</v>
      </c>
      <c r="C4932" s="128" t="s">
        <v>5774</v>
      </c>
      <c r="D4932" s="127" t="s">
        <v>606</v>
      </c>
      <c r="E4932" s="127" t="s">
        <v>6</v>
      </c>
      <c r="F4932" s="129">
        <v>11.3</v>
      </c>
      <c r="G4932" s="129">
        <v>11.07</v>
      </c>
      <c r="H4932" s="127" t="s">
        <v>493</v>
      </c>
      <c r="I4932" s="130">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049"/>
  <sheetViews>
    <sheetView workbookViewId="0">
      <pane ySplit="1" topLeftCell="A128" activePane="bottomLeft" state="frozen"/>
      <selection pane="bottomLeft" activeCell="A137" sqref="A137"/>
    </sheetView>
  </sheetViews>
  <sheetFormatPr defaultRowHeight="13.2"/>
  <cols>
    <col min="1" max="1" width="9.109375" style="111"/>
    <col min="2" max="2" width="55.33203125" style="112" customWidth="1"/>
    <col min="3" max="3" width="12.33203125" style="111" customWidth="1"/>
    <col min="4" max="4" width="9.109375" style="111"/>
    <col min="5" max="6" width="14.6640625" style="111" bestFit="1" customWidth="1"/>
    <col min="7" max="8" width="9.109375" style="111"/>
  </cols>
  <sheetData>
    <row r="1" spans="1:8" ht="26.4">
      <c r="A1" s="117" t="s">
        <v>268</v>
      </c>
      <c r="B1" s="117" t="s">
        <v>5</v>
      </c>
      <c r="C1" s="117" t="s">
        <v>223</v>
      </c>
      <c r="D1" s="117" t="s">
        <v>266</v>
      </c>
      <c r="E1" s="117" t="s">
        <v>484</v>
      </c>
      <c r="F1" s="117" t="s">
        <v>485</v>
      </c>
      <c r="G1" s="117" t="s">
        <v>486</v>
      </c>
      <c r="H1" s="117" t="s">
        <v>487</v>
      </c>
    </row>
    <row r="2" spans="1:8">
      <c r="A2" s="113">
        <v>6115</v>
      </c>
      <c r="B2" s="114" t="s">
        <v>5775</v>
      </c>
      <c r="C2" s="113" t="s">
        <v>264</v>
      </c>
      <c r="D2" s="113" t="s">
        <v>231</v>
      </c>
      <c r="E2" s="115">
        <v>8.26</v>
      </c>
      <c r="F2" s="115">
        <v>7.14</v>
      </c>
      <c r="G2" s="113" t="s">
        <v>493</v>
      </c>
      <c r="H2" s="116">
        <v>41974</v>
      </c>
    </row>
    <row r="3" spans="1:8" ht="26.4">
      <c r="A3" s="117">
        <v>6116</v>
      </c>
      <c r="B3" s="118" t="s">
        <v>5776</v>
      </c>
      <c r="C3" s="117" t="s">
        <v>264</v>
      </c>
      <c r="D3" s="117" t="s">
        <v>231</v>
      </c>
      <c r="E3" s="119">
        <v>9.11</v>
      </c>
      <c r="F3" s="119">
        <v>7.88</v>
      </c>
      <c r="G3" s="117" t="s">
        <v>493</v>
      </c>
      <c r="H3" s="120">
        <v>41974</v>
      </c>
    </row>
    <row r="4" spans="1:8" ht="26.4">
      <c r="A4" s="113">
        <v>243</v>
      </c>
      <c r="B4" s="114" t="s">
        <v>5777</v>
      </c>
      <c r="C4" s="113" t="s">
        <v>264</v>
      </c>
      <c r="D4" s="113" t="s">
        <v>231</v>
      </c>
      <c r="E4" s="115">
        <v>12.38</v>
      </c>
      <c r="F4" s="115">
        <v>10.7</v>
      </c>
      <c r="G4" s="113" t="s">
        <v>493</v>
      </c>
      <c r="H4" s="116">
        <v>41974</v>
      </c>
    </row>
    <row r="5" spans="1:8">
      <c r="A5" s="117">
        <v>6128</v>
      </c>
      <c r="B5" s="118" t="s">
        <v>5778</v>
      </c>
      <c r="C5" s="117" t="s">
        <v>264</v>
      </c>
      <c r="D5" s="117" t="s">
        <v>231</v>
      </c>
      <c r="E5" s="119">
        <v>8.26</v>
      </c>
      <c r="F5" s="119">
        <v>7.14</v>
      </c>
      <c r="G5" s="117" t="s">
        <v>493</v>
      </c>
      <c r="H5" s="120">
        <v>41974</v>
      </c>
    </row>
    <row r="6" spans="1:8" ht="26.4">
      <c r="A6" s="113">
        <v>6130</v>
      </c>
      <c r="B6" s="114" t="s">
        <v>5779</v>
      </c>
      <c r="C6" s="113" t="s">
        <v>264</v>
      </c>
      <c r="D6" s="113" t="s">
        <v>231</v>
      </c>
      <c r="E6" s="115">
        <v>9.11</v>
      </c>
      <c r="F6" s="115">
        <v>7.88</v>
      </c>
      <c r="G6" s="113" t="s">
        <v>493</v>
      </c>
      <c r="H6" s="116">
        <v>41974</v>
      </c>
    </row>
    <row r="7" spans="1:8">
      <c r="A7" s="117">
        <v>4757</v>
      </c>
      <c r="B7" s="118" t="s">
        <v>5780</v>
      </c>
      <c r="C7" s="117" t="s">
        <v>235</v>
      </c>
      <c r="D7" s="117" t="s">
        <v>231</v>
      </c>
      <c r="E7" s="119">
        <v>13.9</v>
      </c>
      <c r="F7" s="119">
        <v>12.02</v>
      </c>
      <c r="G7" s="117" t="s">
        <v>493</v>
      </c>
      <c r="H7" s="120">
        <v>41974</v>
      </c>
    </row>
    <row r="8" spans="1:8" ht="26.4">
      <c r="A8" s="113">
        <v>10539</v>
      </c>
      <c r="B8" s="114" t="s">
        <v>5781</v>
      </c>
      <c r="C8" s="113" t="s">
        <v>250</v>
      </c>
      <c r="D8" s="113" t="s">
        <v>6</v>
      </c>
      <c r="E8" s="115">
        <v>21062.09</v>
      </c>
      <c r="F8" s="115">
        <v>21062.09</v>
      </c>
      <c r="G8" s="113" t="s">
        <v>493</v>
      </c>
      <c r="H8" s="116">
        <v>41974</v>
      </c>
    </row>
    <row r="9" spans="1:8" ht="39.6">
      <c r="A9" s="117">
        <v>11117</v>
      </c>
      <c r="B9" s="118" t="s">
        <v>5782</v>
      </c>
      <c r="C9" s="117" t="s">
        <v>235</v>
      </c>
      <c r="D9" s="117" t="s">
        <v>6</v>
      </c>
      <c r="E9" s="119">
        <v>3.05</v>
      </c>
      <c r="F9" s="119">
        <v>3.05</v>
      </c>
      <c r="G9" s="117" t="s">
        <v>493</v>
      </c>
      <c r="H9" s="120">
        <v>41974</v>
      </c>
    </row>
    <row r="10" spans="1:8" ht="66">
      <c r="A10" s="113">
        <v>10591</v>
      </c>
      <c r="B10" s="114" t="s">
        <v>5783</v>
      </c>
      <c r="C10" s="113" t="s">
        <v>250</v>
      </c>
      <c r="D10" s="113" t="s">
        <v>6</v>
      </c>
      <c r="E10" s="115">
        <v>1735.64</v>
      </c>
      <c r="F10" s="115">
        <v>1735.64</v>
      </c>
      <c r="G10" s="113" t="s">
        <v>493</v>
      </c>
      <c r="H10" s="116">
        <v>41974</v>
      </c>
    </row>
    <row r="11" spans="1:8" ht="26.4">
      <c r="A11" s="117">
        <v>4371</v>
      </c>
      <c r="B11" s="118" t="s">
        <v>5784</v>
      </c>
      <c r="C11" s="117" t="s">
        <v>235</v>
      </c>
      <c r="D11" s="117" t="s">
        <v>6</v>
      </c>
      <c r="E11" s="119">
        <v>2.99</v>
      </c>
      <c r="F11" s="119">
        <v>2.99</v>
      </c>
      <c r="G11" s="117" t="s">
        <v>493</v>
      </c>
      <c r="H11" s="120">
        <v>41974</v>
      </c>
    </row>
    <row r="12" spans="1:8" ht="26.4">
      <c r="A12" s="113">
        <v>4364</v>
      </c>
      <c r="B12" s="114" t="s">
        <v>5785</v>
      </c>
      <c r="C12" s="113" t="s">
        <v>235</v>
      </c>
      <c r="D12" s="113" t="s">
        <v>6</v>
      </c>
      <c r="E12" s="115">
        <v>3.79</v>
      </c>
      <c r="F12" s="115">
        <v>3.79</v>
      </c>
      <c r="G12" s="113" t="s">
        <v>493</v>
      </c>
      <c r="H12" s="116">
        <v>41974</v>
      </c>
    </row>
    <row r="13" spans="1:8" ht="26.4">
      <c r="A13" s="117">
        <v>4360</v>
      </c>
      <c r="B13" s="118" t="s">
        <v>5786</v>
      </c>
      <c r="C13" s="117" t="s">
        <v>235</v>
      </c>
      <c r="D13" s="117" t="s">
        <v>6</v>
      </c>
      <c r="E13" s="119">
        <v>1.56</v>
      </c>
      <c r="F13" s="119">
        <v>1.56</v>
      </c>
      <c r="G13" s="117" t="s">
        <v>493</v>
      </c>
      <c r="H13" s="120">
        <v>41974</v>
      </c>
    </row>
    <row r="14" spans="1:8" ht="52.8">
      <c r="A14" s="113">
        <v>13863</v>
      </c>
      <c r="B14" s="114" t="s">
        <v>5787</v>
      </c>
      <c r="C14" s="113" t="s">
        <v>250</v>
      </c>
      <c r="D14" s="113" t="s">
        <v>6</v>
      </c>
      <c r="E14" s="115">
        <v>306410.39</v>
      </c>
      <c r="F14" s="115">
        <v>306410.39</v>
      </c>
      <c r="G14" s="113" t="s">
        <v>493</v>
      </c>
      <c r="H14" s="116">
        <v>41974</v>
      </c>
    </row>
    <row r="15" spans="1:8" ht="52.8">
      <c r="A15" s="117">
        <v>13213</v>
      </c>
      <c r="B15" s="118" t="s">
        <v>5788</v>
      </c>
      <c r="C15" s="117" t="s">
        <v>250</v>
      </c>
      <c r="D15" s="117" t="s">
        <v>6</v>
      </c>
      <c r="E15" s="119">
        <v>179223.93</v>
      </c>
      <c r="F15" s="119">
        <v>179223.93</v>
      </c>
      <c r="G15" s="117" t="s">
        <v>493</v>
      </c>
      <c r="H15" s="120">
        <v>41974</v>
      </c>
    </row>
    <row r="16" spans="1:8" ht="52.8">
      <c r="A16" s="113">
        <v>10619</v>
      </c>
      <c r="B16" s="114" t="s">
        <v>5789</v>
      </c>
      <c r="C16" s="113" t="s">
        <v>250</v>
      </c>
      <c r="D16" s="113" t="s">
        <v>6</v>
      </c>
      <c r="E16" s="115">
        <v>165879.92000000001</v>
      </c>
      <c r="F16" s="115">
        <v>165879.92000000001</v>
      </c>
      <c r="G16" s="113" t="s">
        <v>493</v>
      </c>
      <c r="H16" s="116">
        <v>41974</v>
      </c>
    </row>
    <row r="17" spans="1:8" ht="52.8">
      <c r="A17" s="117">
        <v>11276</v>
      </c>
      <c r="B17" s="118" t="s">
        <v>5790</v>
      </c>
      <c r="C17" s="117" t="s">
        <v>250</v>
      </c>
      <c r="D17" s="117" t="s">
        <v>6</v>
      </c>
      <c r="E17" s="119">
        <v>300206.89</v>
      </c>
      <c r="F17" s="119">
        <v>300206.89</v>
      </c>
      <c r="G17" s="117" t="s">
        <v>493</v>
      </c>
      <c r="H17" s="120">
        <v>41974</v>
      </c>
    </row>
    <row r="18" spans="1:8" ht="52.8">
      <c r="A18" s="113">
        <v>1155</v>
      </c>
      <c r="B18" s="114" t="s">
        <v>5791</v>
      </c>
      <c r="C18" s="113" t="s">
        <v>250</v>
      </c>
      <c r="D18" s="113" t="s">
        <v>6</v>
      </c>
      <c r="E18" s="115">
        <v>213481.24</v>
      </c>
      <c r="F18" s="115">
        <v>213481.24</v>
      </c>
      <c r="G18" s="113" t="s">
        <v>493</v>
      </c>
      <c r="H18" s="116">
        <v>41974</v>
      </c>
    </row>
    <row r="19" spans="1:8" ht="52.8">
      <c r="A19" s="117">
        <v>13212</v>
      </c>
      <c r="B19" s="118" t="s">
        <v>5792</v>
      </c>
      <c r="C19" s="117" t="s">
        <v>250</v>
      </c>
      <c r="D19" s="117" t="s">
        <v>6</v>
      </c>
      <c r="E19" s="119">
        <v>302913.34000000003</v>
      </c>
      <c r="F19" s="119">
        <v>302913.34000000003</v>
      </c>
      <c r="G19" s="117" t="s">
        <v>493</v>
      </c>
      <c r="H19" s="120">
        <v>41974</v>
      </c>
    </row>
    <row r="20" spans="1:8" ht="66">
      <c r="A20" s="113">
        <v>10627</v>
      </c>
      <c r="B20" s="114" t="s">
        <v>5793</v>
      </c>
      <c r="C20" s="113" t="s">
        <v>250</v>
      </c>
      <c r="D20" s="113" t="s">
        <v>6</v>
      </c>
      <c r="E20" s="115">
        <v>198570.91</v>
      </c>
      <c r="F20" s="115">
        <v>198570.91</v>
      </c>
      <c r="G20" s="113" t="s">
        <v>493</v>
      </c>
      <c r="H20" s="116">
        <v>41974</v>
      </c>
    </row>
    <row r="21" spans="1:8" ht="66">
      <c r="A21" s="117">
        <v>13531</v>
      </c>
      <c r="B21" s="118" t="s">
        <v>5794</v>
      </c>
      <c r="C21" s="117" t="s">
        <v>250</v>
      </c>
      <c r="D21" s="117" t="s">
        <v>6</v>
      </c>
      <c r="E21" s="119">
        <v>515002.84</v>
      </c>
      <c r="F21" s="119">
        <v>515002.84</v>
      </c>
      <c r="G21" s="117" t="s">
        <v>493</v>
      </c>
      <c r="H21" s="120">
        <v>41974</v>
      </c>
    </row>
    <row r="22" spans="1:8" ht="52.8">
      <c r="A22" s="113">
        <v>13530</v>
      </c>
      <c r="B22" s="114" t="s">
        <v>5795</v>
      </c>
      <c r="C22" s="113" t="s">
        <v>250</v>
      </c>
      <c r="D22" s="113" t="s">
        <v>6</v>
      </c>
      <c r="E22" s="115">
        <v>428454.39</v>
      </c>
      <c r="F22" s="115">
        <v>428454.39</v>
      </c>
      <c r="G22" s="113" t="s">
        <v>493</v>
      </c>
      <c r="H22" s="116">
        <v>41974</v>
      </c>
    </row>
    <row r="23" spans="1:8" ht="66">
      <c r="A23" s="117">
        <v>10621</v>
      </c>
      <c r="B23" s="118" t="s">
        <v>5796</v>
      </c>
      <c r="C23" s="117" t="s">
        <v>250</v>
      </c>
      <c r="D23" s="117" t="s">
        <v>6</v>
      </c>
      <c r="E23" s="119">
        <v>172805.24</v>
      </c>
      <c r="F23" s="119">
        <v>172805.24</v>
      </c>
      <c r="G23" s="117" t="s">
        <v>493</v>
      </c>
      <c r="H23" s="120">
        <v>41974</v>
      </c>
    </row>
    <row r="24" spans="1:8" ht="66">
      <c r="A24" s="113">
        <v>10623</v>
      </c>
      <c r="B24" s="114" t="s">
        <v>5797</v>
      </c>
      <c r="C24" s="113" t="s">
        <v>250</v>
      </c>
      <c r="D24" s="113" t="s">
        <v>6</v>
      </c>
      <c r="E24" s="115">
        <v>102919.72</v>
      </c>
      <c r="F24" s="115">
        <v>102919.72</v>
      </c>
      <c r="G24" s="113" t="s">
        <v>493</v>
      </c>
      <c r="H24" s="116">
        <v>41974</v>
      </c>
    </row>
    <row r="25" spans="1:8" ht="66">
      <c r="A25" s="117">
        <v>13599</v>
      </c>
      <c r="B25" s="118" t="s">
        <v>5798</v>
      </c>
      <c r="C25" s="117" t="s">
        <v>250</v>
      </c>
      <c r="D25" s="117" t="s">
        <v>6</v>
      </c>
      <c r="E25" s="119">
        <v>178466.47</v>
      </c>
      <c r="F25" s="119">
        <v>178466.47</v>
      </c>
      <c r="G25" s="117" t="s">
        <v>493</v>
      </c>
      <c r="H25" s="120">
        <v>41974</v>
      </c>
    </row>
    <row r="26" spans="1:8" ht="26.4">
      <c r="A26" s="113">
        <v>1312</v>
      </c>
      <c r="B26" s="114" t="s">
        <v>5799</v>
      </c>
      <c r="C26" s="113" t="s">
        <v>235</v>
      </c>
      <c r="D26" s="113" t="s">
        <v>492</v>
      </c>
      <c r="E26" s="115">
        <v>12.52</v>
      </c>
      <c r="F26" s="115">
        <v>12.52</v>
      </c>
      <c r="G26" s="113" t="s">
        <v>493</v>
      </c>
      <c r="H26" s="116">
        <v>41974</v>
      </c>
    </row>
    <row r="27" spans="1:8" ht="39.6">
      <c r="A27" s="117">
        <v>1314</v>
      </c>
      <c r="B27" s="118" t="s">
        <v>5800</v>
      </c>
      <c r="C27" s="117" t="s">
        <v>235</v>
      </c>
      <c r="D27" s="117" t="s">
        <v>492</v>
      </c>
      <c r="E27" s="119">
        <v>16.96</v>
      </c>
      <c r="F27" s="119">
        <v>16.96</v>
      </c>
      <c r="G27" s="117" t="s">
        <v>493</v>
      </c>
      <c r="H27" s="120">
        <v>41974</v>
      </c>
    </row>
    <row r="28" spans="1:8" ht="26.4">
      <c r="A28" s="113">
        <v>1289</v>
      </c>
      <c r="B28" s="114" t="s">
        <v>5801</v>
      </c>
      <c r="C28" s="113" t="s">
        <v>235</v>
      </c>
      <c r="D28" s="113" t="s">
        <v>492</v>
      </c>
      <c r="E28" s="115">
        <v>15.73</v>
      </c>
      <c r="F28" s="115">
        <v>15.73</v>
      </c>
      <c r="G28" s="113" t="s">
        <v>493</v>
      </c>
      <c r="H28" s="116">
        <v>41974</v>
      </c>
    </row>
    <row r="29" spans="1:8" ht="26.4">
      <c r="A29" s="117">
        <v>10519</v>
      </c>
      <c r="B29" s="118" t="s">
        <v>5802</v>
      </c>
      <c r="C29" s="117" t="s">
        <v>235</v>
      </c>
      <c r="D29" s="117" t="s">
        <v>492</v>
      </c>
      <c r="E29" s="119">
        <v>17.14</v>
      </c>
      <c r="F29" s="119">
        <v>17.14</v>
      </c>
      <c r="G29" s="117" t="s">
        <v>493</v>
      </c>
      <c r="H29" s="120">
        <v>41974</v>
      </c>
    </row>
    <row r="30" spans="1:8" ht="52.8">
      <c r="A30" s="113">
        <v>13461</v>
      </c>
      <c r="B30" s="114" t="s">
        <v>5803</v>
      </c>
      <c r="C30" s="113" t="s">
        <v>250</v>
      </c>
      <c r="D30" s="113" t="s">
        <v>6</v>
      </c>
      <c r="E30" s="115">
        <v>191383.12</v>
      </c>
      <c r="F30" s="115">
        <v>191383.12</v>
      </c>
      <c r="G30" s="113" t="s">
        <v>493</v>
      </c>
      <c r="H30" s="116">
        <v>41974</v>
      </c>
    </row>
    <row r="31" spans="1:8" ht="39.6">
      <c r="A31" s="117">
        <v>1507</v>
      </c>
      <c r="B31" s="118" t="s">
        <v>5804</v>
      </c>
      <c r="C31" s="117" t="s">
        <v>250</v>
      </c>
      <c r="D31" s="117" t="s">
        <v>6</v>
      </c>
      <c r="E31" s="119">
        <v>69540</v>
      </c>
      <c r="F31" s="119">
        <v>69540</v>
      </c>
      <c r="G31" s="117" t="s">
        <v>493</v>
      </c>
      <c r="H31" s="120">
        <v>41974</v>
      </c>
    </row>
    <row r="32" spans="1:8" ht="26.4">
      <c r="A32" s="113">
        <v>13888</v>
      </c>
      <c r="B32" s="114" t="s">
        <v>5805</v>
      </c>
      <c r="C32" s="113" t="s">
        <v>250</v>
      </c>
      <c r="D32" s="113" t="s">
        <v>6</v>
      </c>
      <c r="E32" s="115">
        <v>2431.04</v>
      </c>
      <c r="F32" s="115">
        <v>2431.04</v>
      </c>
      <c r="G32" s="113" t="s">
        <v>493</v>
      </c>
      <c r="H32" s="116">
        <v>41974</v>
      </c>
    </row>
    <row r="33" spans="1:8" ht="52.8">
      <c r="A33" s="117">
        <v>2403</v>
      </c>
      <c r="B33" s="118" t="s">
        <v>5806</v>
      </c>
      <c r="C33" s="117" t="s">
        <v>250</v>
      </c>
      <c r="D33" s="117" t="s">
        <v>6</v>
      </c>
      <c r="E33" s="119">
        <v>165200</v>
      </c>
      <c r="F33" s="119">
        <v>165200</v>
      </c>
      <c r="G33" s="117" t="s">
        <v>493</v>
      </c>
      <c r="H33" s="120">
        <v>41974</v>
      </c>
    </row>
    <row r="34" spans="1:8" ht="52.8">
      <c r="A34" s="113">
        <v>13604</v>
      </c>
      <c r="B34" s="114" t="s">
        <v>5807</v>
      </c>
      <c r="C34" s="113" t="s">
        <v>250</v>
      </c>
      <c r="D34" s="113" t="s">
        <v>6</v>
      </c>
      <c r="E34" s="115">
        <v>178080</v>
      </c>
      <c r="F34" s="115">
        <v>178080</v>
      </c>
      <c r="G34" s="113" t="s">
        <v>493</v>
      </c>
      <c r="H34" s="116">
        <v>41974</v>
      </c>
    </row>
    <row r="35" spans="1:8" ht="39.6">
      <c r="A35" s="117">
        <v>2404</v>
      </c>
      <c r="B35" s="118" t="s">
        <v>5808</v>
      </c>
      <c r="C35" s="117" t="s">
        <v>235</v>
      </c>
      <c r="D35" s="117" t="s">
        <v>492</v>
      </c>
      <c r="E35" s="119">
        <v>123.5</v>
      </c>
      <c r="F35" s="119">
        <v>123.5</v>
      </c>
      <c r="G35" s="117" t="s">
        <v>493</v>
      </c>
      <c r="H35" s="120">
        <v>41974</v>
      </c>
    </row>
    <row r="36" spans="1:8" ht="66">
      <c r="A36" s="113">
        <v>3353</v>
      </c>
      <c r="B36" s="114" t="s">
        <v>5809</v>
      </c>
      <c r="C36" s="113" t="s">
        <v>250</v>
      </c>
      <c r="D36" s="113" t="s">
        <v>6</v>
      </c>
      <c r="E36" s="115">
        <v>42900</v>
      </c>
      <c r="F36" s="115">
        <v>42900</v>
      </c>
      <c r="G36" s="113" t="s">
        <v>493</v>
      </c>
      <c r="H36" s="116">
        <v>41974</v>
      </c>
    </row>
    <row r="37" spans="1:8" ht="66">
      <c r="A37" s="117">
        <v>1154</v>
      </c>
      <c r="B37" s="118" t="s">
        <v>5810</v>
      </c>
      <c r="C37" s="117" t="s">
        <v>250</v>
      </c>
      <c r="D37" s="117" t="s">
        <v>6</v>
      </c>
      <c r="E37" s="119">
        <v>243600</v>
      </c>
      <c r="F37" s="119">
        <v>243600</v>
      </c>
      <c r="G37" s="117" t="s">
        <v>493</v>
      </c>
      <c r="H37" s="120">
        <v>41974</v>
      </c>
    </row>
    <row r="38" spans="1:8" ht="52.8">
      <c r="A38" s="113">
        <v>13902</v>
      </c>
      <c r="B38" s="114" t="s">
        <v>5811</v>
      </c>
      <c r="C38" s="113" t="s">
        <v>250</v>
      </c>
      <c r="D38" s="113" t="s">
        <v>6</v>
      </c>
      <c r="E38" s="115">
        <v>389092.2</v>
      </c>
      <c r="F38" s="115">
        <v>389092.2</v>
      </c>
      <c r="G38" s="113" t="s">
        <v>493</v>
      </c>
      <c r="H38" s="116">
        <v>41974</v>
      </c>
    </row>
    <row r="39" spans="1:8" ht="26.4">
      <c r="A39" s="117">
        <v>11360</v>
      </c>
      <c r="B39" s="118" t="s">
        <v>5812</v>
      </c>
      <c r="C39" s="117" t="s">
        <v>250</v>
      </c>
      <c r="D39" s="117" t="s">
        <v>6</v>
      </c>
      <c r="E39" s="119">
        <v>4466.76</v>
      </c>
      <c r="F39" s="119">
        <v>4466.76</v>
      </c>
      <c r="G39" s="117" t="s">
        <v>493</v>
      </c>
      <c r="H39" s="120">
        <v>41974</v>
      </c>
    </row>
    <row r="40" spans="1:8" ht="52.8">
      <c r="A40" s="113">
        <v>10702</v>
      </c>
      <c r="B40" s="114" t="s">
        <v>5813</v>
      </c>
      <c r="C40" s="113" t="s">
        <v>250</v>
      </c>
      <c r="D40" s="113" t="s">
        <v>6</v>
      </c>
      <c r="E40" s="115">
        <v>24395.09</v>
      </c>
      <c r="F40" s="115">
        <v>24395.09</v>
      </c>
      <c r="G40" s="113" t="s">
        <v>493</v>
      </c>
      <c r="H40" s="116">
        <v>41974</v>
      </c>
    </row>
    <row r="41" spans="1:8" ht="26.4">
      <c r="A41" s="117">
        <v>4787</v>
      </c>
      <c r="B41" s="118" t="s">
        <v>5814</v>
      </c>
      <c r="C41" s="117" t="s">
        <v>235</v>
      </c>
      <c r="D41" s="117" t="s">
        <v>238</v>
      </c>
      <c r="E41" s="119">
        <v>0.68</v>
      </c>
      <c r="F41" s="119">
        <v>0.68</v>
      </c>
      <c r="G41" s="117" t="s">
        <v>493</v>
      </c>
      <c r="H41" s="120">
        <v>41974</v>
      </c>
    </row>
    <row r="42" spans="1:8" ht="26.4">
      <c r="A42" s="113">
        <v>13910</v>
      </c>
      <c r="B42" s="114" t="s">
        <v>5815</v>
      </c>
      <c r="C42" s="113" t="s">
        <v>250</v>
      </c>
      <c r="D42" s="113" t="s">
        <v>6</v>
      </c>
      <c r="E42" s="115">
        <v>42596.24</v>
      </c>
      <c r="F42" s="115">
        <v>42596.24</v>
      </c>
      <c r="G42" s="113" t="s">
        <v>493</v>
      </c>
      <c r="H42" s="116">
        <v>41974</v>
      </c>
    </row>
    <row r="43" spans="1:8" ht="39.6">
      <c r="A43" s="117">
        <v>13911</v>
      </c>
      <c r="B43" s="118" t="s">
        <v>5816</v>
      </c>
      <c r="C43" s="117" t="s">
        <v>250</v>
      </c>
      <c r="D43" s="117" t="s">
        <v>6</v>
      </c>
      <c r="E43" s="119">
        <v>63202.52</v>
      </c>
      <c r="F43" s="119">
        <v>63202.52</v>
      </c>
      <c r="G43" s="117" t="s">
        <v>493</v>
      </c>
      <c r="H43" s="120">
        <v>41974</v>
      </c>
    </row>
    <row r="44" spans="1:8" ht="66">
      <c r="A44" s="113">
        <v>13869</v>
      </c>
      <c r="B44" s="114" t="s">
        <v>5817</v>
      </c>
      <c r="C44" s="113" t="s">
        <v>250</v>
      </c>
      <c r="D44" s="113" t="s">
        <v>6</v>
      </c>
      <c r="E44" s="115">
        <v>1811758.74</v>
      </c>
      <c r="F44" s="115">
        <v>1811758.74</v>
      </c>
      <c r="G44" s="113" t="s">
        <v>493</v>
      </c>
      <c r="H44" s="116">
        <v>41974</v>
      </c>
    </row>
    <row r="45" spans="1:8" ht="66">
      <c r="A45" s="117">
        <v>10713</v>
      </c>
      <c r="B45" s="118" t="s">
        <v>5818</v>
      </c>
      <c r="C45" s="117" t="s">
        <v>250</v>
      </c>
      <c r="D45" s="117" t="s">
        <v>6</v>
      </c>
      <c r="E45" s="119">
        <v>507989.2</v>
      </c>
      <c r="F45" s="119">
        <v>507989.2</v>
      </c>
      <c r="G45" s="117" t="s">
        <v>493</v>
      </c>
      <c r="H45" s="120">
        <v>41974</v>
      </c>
    </row>
    <row r="46" spans="1:8" ht="39.6">
      <c r="A46" s="113">
        <v>13871</v>
      </c>
      <c r="B46" s="114" t="s">
        <v>5819</v>
      </c>
      <c r="C46" s="113" t="s">
        <v>250</v>
      </c>
      <c r="D46" s="113" t="s">
        <v>6</v>
      </c>
      <c r="E46" s="115">
        <v>579000</v>
      </c>
      <c r="F46" s="115">
        <v>579000</v>
      </c>
      <c r="G46" s="113" t="s">
        <v>493</v>
      </c>
      <c r="H46" s="116">
        <v>41974</v>
      </c>
    </row>
    <row r="47" spans="1:8" ht="52.8">
      <c r="A47" s="117">
        <v>11611</v>
      </c>
      <c r="B47" s="118" t="s">
        <v>5820</v>
      </c>
      <c r="C47" s="117" t="s">
        <v>250</v>
      </c>
      <c r="D47" s="117" t="s">
        <v>6</v>
      </c>
      <c r="E47" s="119">
        <v>96489.75</v>
      </c>
      <c r="F47" s="119">
        <v>96489.75</v>
      </c>
      <c r="G47" s="117" t="s">
        <v>493</v>
      </c>
      <c r="H47" s="120">
        <v>41974</v>
      </c>
    </row>
    <row r="48" spans="1:8" ht="26.4">
      <c r="A48" s="113">
        <v>608</v>
      </c>
      <c r="B48" s="114" t="s">
        <v>5821</v>
      </c>
      <c r="C48" s="113" t="s">
        <v>235</v>
      </c>
      <c r="D48" s="113" t="s">
        <v>492</v>
      </c>
      <c r="E48" s="115">
        <v>473.24</v>
      </c>
      <c r="F48" s="115">
        <v>473.24</v>
      </c>
      <c r="G48" s="113" t="s">
        <v>493</v>
      </c>
      <c r="H48" s="116">
        <v>41974</v>
      </c>
    </row>
    <row r="49" spans="1:8" ht="66">
      <c r="A49" s="117">
        <v>6071</v>
      </c>
      <c r="B49" s="118" t="s">
        <v>5822</v>
      </c>
      <c r="C49" s="117" t="s">
        <v>250</v>
      </c>
      <c r="D49" s="117" t="s">
        <v>6</v>
      </c>
      <c r="E49" s="119">
        <v>542925.4</v>
      </c>
      <c r="F49" s="119">
        <v>542925.4</v>
      </c>
      <c r="G49" s="117" t="s">
        <v>493</v>
      </c>
      <c r="H49" s="120">
        <v>41974</v>
      </c>
    </row>
    <row r="50" spans="1:8" ht="39.6">
      <c r="A50" s="113">
        <v>10653</v>
      </c>
      <c r="B50" s="114" t="s">
        <v>5823</v>
      </c>
      <c r="C50" s="113" t="s">
        <v>250</v>
      </c>
      <c r="D50" s="113" t="s">
        <v>6</v>
      </c>
      <c r="E50" s="115">
        <v>542925.4</v>
      </c>
      <c r="F50" s="115">
        <v>542925.4</v>
      </c>
      <c r="G50" s="113" t="s">
        <v>493</v>
      </c>
      <c r="H50" s="116">
        <v>41974</v>
      </c>
    </row>
    <row r="51" spans="1:8" ht="39.6">
      <c r="A51" s="117">
        <v>20197</v>
      </c>
      <c r="B51" s="118" t="s">
        <v>5824</v>
      </c>
      <c r="C51" s="117" t="s">
        <v>235</v>
      </c>
      <c r="D51" s="117" t="s">
        <v>519</v>
      </c>
      <c r="E51" s="119">
        <v>1800</v>
      </c>
      <c r="F51" s="119">
        <v>1800</v>
      </c>
      <c r="G51" s="117" t="s">
        <v>493</v>
      </c>
      <c r="H51" s="120">
        <v>41974</v>
      </c>
    </row>
    <row r="52" spans="1:8" ht="26.4">
      <c r="A52" s="113">
        <v>4392</v>
      </c>
      <c r="B52" s="114" t="s">
        <v>5825</v>
      </c>
      <c r="C52" s="113" t="s">
        <v>235</v>
      </c>
      <c r="D52" s="113" t="s">
        <v>207</v>
      </c>
      <c r="E52" s="115">
        <v>25.2</v>
      </c>
      <c r="F52" s="115">
        <v>25.2</v>
      </c>
      <c r="G52" s="113" t="s">
        <v>493</v>
      </c>
      <c r="H52" s="116">
        <v>41974</v>
      </c>
    </row>
    <row r="53" spans="1:8" ht="52.8">
      <c r="A53" s="117">
        <v>724</v>
      </c>
      <c r="B53" s="118" t="s">
        <v>5826</v>
      </c>
      <c r="C53" s="117" t="s">
        <v>250</v>
      </c>
      <c r="D53" s="117" t="s">
        <v>6</v>
      </c>
      <c r="E53" s="119">
        <v>18199.259999999998</v>
      </c>
      <c r="F53" s="119">
        <v>18199.259999999998</v>
      </c>
      <c r="G53" s="117" t="s">
        <v>493</v>
      </c>
      <c r="H53" s="120">
        <v>41974</v>
      </c>
    </row>
    <row r="54" spans="1:8" ht="52.8">
      <c r="A54" s="113">
        <v>719</v>
      </c>
      <c r="B54" s="114" t="s">
        <v>5827</v>
      </c>
      <c r="C54" s="113" t="s">
        <v>250</v>
      </c>
      <c r="D54" s="113" t="s">
        <v>6</v>
      </c>
      <c r="E54" s="115">
        <v>2041.87</v>
      </c>
      <c r="F54" s="115">
        <v>2041.87</v>
      </c>
      <c r="G54" s="113" t="s">
        <v>493</v>
      </c>
      <c r="H54" s="116">
        <v>41974</v>
      </c>
    </row>
    <row r="55" spans="1:8" ht="52.8">
      <c r="A55" s="117">
        <v>720</v>
      </c>
      <c r="B55" s="118" t="s">
        <v>5828</v>
      </c>
      <c r="C55" s="117" t="s">
        <v>250</v>
      </c>
      <c r="D55" s="117" t="s">
        <v>6</v>
      </c>
      <c r="E55" s="119">
        <v>5371</v>
      </c>
      <c r="F55" s="119">
        <v>5371</v>
      </c>
      <c r="G55" s="117" t="s">
        <v>493</v>
      </c>
      <c r="H55" s="120">
        <v>41974</v>
      </c>
    </row>
    <row r="56" spans="1:8" ht="39.6">
      <c r="A56" s="113">
        <v>4378</v>
      </c>
      <c r="B56" s="114" t="s">
        <v>5829</v>
      </c>
      <c r="C56" s="113" t="s">
        <v>235</v>
      </c>
      <c r="D56" s="113" t="s">
        <v>6</v>
      </c>
      <c r="E56" s="115">
        <v>0.49</v>
      </c>
      <c r="F56" s="115">
        <v>0.49</v>
      </c>
      <c r="G56" s="113" t="s">
        <v>493</v>
      </c>
      <c r="H56" s="116">
        <v>41974</v>
      </c>
    </row>
    <row r="57" spans="1:8" ht="39.6">
      <c r="A57" s="117">
        <v>4381</v>
      </c>
      <c r="B57" s="118" t="s">
        <v>5830</v>
      </c>
      <c r="C57" s="117" t="s">
        <v>235</v>
      </c>
      <c r="D57" s="117" t="s">
        <v>6</v>
      </c>
      <c r="E57" s="119">
        <v>0.67</v>
      </c>
      <c r="F57" s="119">
        <v>0.67</v>
      </c>
      <c r="G57" s="117" t="s">
        <v>493</v>
      </c>
      <c r="H57" s="120">
        <v>41974</v>
      </c>
    </row>
    <row r="58" spans="1:8" ht="26.4">
      <c r="A58" s="113">
        <v>4705</v>
      </c>
      <c r="B58" s="114" t="s">
        <v>5831</v>
      </c>
      <c r="C58" s="113" t="s">
        <v>235</v>
      </c>
      <c r="D58" s="113" t="s">
        <v>492</v>
      </c>
      <c r="E58" s="115">
        <v>49.53</v>
      </c>
      <c r="F58" s="115">
        <v>49.53</v>
      </c>
      <c r="G58" s="113" t="s">
        <v>493</v>
      </c>
      <c r="H58" s="116">
        <v>41974</v>
      </c>
    </row>
    <row r="59" spans="1:8" ht="26.4">
      <c r="A59" s="117">
        <v>5000</v>
      </c>
      <c r="B59" s="118" t="s">
        <v>5832</v>
      </c>
      <c r="C59" s="117" t="s">
        <v>235</v>
      </c>
      <c r="D59" s="117" t="s">
        <v>492</v>
      </c>
      <c r="E59" s="119">
        <v>191.05</v>
      </c>
      <c r="F59" s="119">
        <v>191.05</v>
      </c>
      <c r="G59" s="117" t="s">
        <v>493</v>
      </c>
      <c r="H59" s="120">
        <v>41974</v>
      </c>
    </row>
    <row r="60" spans="1:8" ht="26.4">
      <c r="A60" s="113">
        <v>4968</v>
      </c>
      <c r="B60" s="114" t="s">
        <v>5833</v>
      </c>
      <c r="C60" s="113" t="s">
        <v>235</v>
      </c>
      <c r="D60" s="113" t="s">
        <v>492</v>
      </c>
      <c r="E60" s="115">
        <v>188.36</v>
      </c>
      <c r="F60" s="115">
        <v>188.36</v>
      </c>
      <c r="G60" s="113" t="s">
        <v>493</v>
      </c>
      <c r="H60" s="116">
        <v>41974</v>
      </c>
    </row>
    <row r="61" spans="1:8" ht="26.4">
      <c r="A61" s="117">
        <v>20325</v>
      </c>
      <c r="B61" s="118" t="s">
        <v>5834</v>
      </c>
      <c r="C61" s="117" t="s">
        <v>235</v>
      </c>
      <c r="D61" s="117" t="s">
        <v>6</v>
      </c>
      <c r="E61" s="119">
        <v>274.36</v>
      </c>
      <c r="F61" s="119">
        <v>274.36</v>
      </c>
      <c r="G61" s="117" t="s">
        <v>493</v>
      </c>
      <c r="H61" s="120">
        <v>41974</v>
      </c>
    </row>
    <row r="62" spans="1:8" ht="26.4">
      <c r="A62" s="113">
        <v>20324</v>
      </c>
      <c r="B62" s="114" t="s">
        <v>5835</v>
      </c>
      <c r="C62" s="113" t="s">
        <v>235</v>
      </c>
      <c r="D62" s="113" t="s">
        <v>6</v>
      </c>
      <c r="E62" s="115">
        <v>301.66000000000003</v>
      </c>
      <c r="F62" s="115">
        <v>301.66000000000003</v>
      </c>
      <c r="G62" s="113" t="s">
        <v>493</v>
      </c>
      <c r="H62" s="116">
        <v>41974</v>
      </c>
    </row>
    <row r="63" spans="1:8" ht="26.4">
      <c r="A63" s="117">
        <v>20323</v>
      </c>
      <c r="B63" s="118" t="s">
        <v>5836</v>
      </c>
      <c r="C63" s="117" t="s">
        <v>235</v>
      </c>
      <c r="D63" s="117" t="s">
        <v>6</v>
      </c>
      <c r="E63" s="119">
        <v>314.2</v>
      </c>
      <c r="F63" s="119">
        <v>314.2</v>
      </c>
      <c r="G63" s="117" t="s">
        <v>493</v>
      </c>
      <c r="H63" s="120">
        <v>41974</v>
      </c>
    </row>
    <row r="64" spans="1:8" ht="39.6">
      <c r="A64" s="113">
        <v>11381</v>
      </c>
      <c r="B64" s="114" t="s">
        <v>5837</v>
      </c>
      <c r="C64" s="113" t="s">
        <v>235</v>
      </c>
      <c r="D64" s="113" t="s">
        <v>492</v>
      </c>
      <c r="E64" s="115">
        <v>405.61</v>
      </c>
      <c r="F64" s="115">
        <v>405.61</v>
      </c>
      <c r="G64" s="113" t="s">
        <v>493</v>
      </c>
      <c r="H64" s="116">
        <v>41974</v>
      </c>
    </row>
    <row r="65" spans="1:8" ht="39.6">
      <c r="A65" s="117">
        <v>10696</v>
      </c>
      <c r="B65" s="118" t="s">
        <v>5838</v>
      </c>
      <c r="C65" s="117" t="s">
        <v>250</v>
      </c>
      <c r="D65" s="117" t="s">
        <v>6</v>
      </c>
      <c r="E65" s="119">
        <v>201875</v>
      </c>
      <c r="F65" s="119">
        <v>201875</v>
      </c>
      <c r="G65" s="117" t="s">
        <v>493</v>
      </c>
      <c r="H65" s="120">
        <v>41974</v>
      </c>
    </row>
    <row r="66" spans="1:8" ht="66">
      <c r="A66" s="113">
        <v>10697</v>
      </c>
      <c r="B66" s="114" t="s">
        <v>5839</v>
      </c>
      <c r="C66" s="113" t="s">
        <v>250</v>
      </c>
      <c r="D66" s="113" t="s">
        <v>6</v>
      </c>
      <c r="E66" s="115">
        <v>186345.5</v>
      </c>
      <c r="F66" s="115">
        <v>186345.5</v>
      </c>
      <c r="G66" s="113" t="s">
        <v>493</v>
      </c>
      <c r="H66" s="116">
        <v>41974</v>
      </c>
    </row>
    <row r="67" spans="1:8" ht="52.8">
      <c r="A67" s="117">
        <v>13229</v>
      </c>
      <c r="B67" s="118" t="s">
        <v>5840</v>
      </c>
      <c r="C67" s="117" t="s">
        <v>250</v>
      </c>
      <c r="D67" s="117" t="s">
        <v>6</v>
      </c>
      <c r="E67" s="119">
        <v>312470</v>
      </c>
      <c r="F67" s="119">
        <v>312470</v>
      </c>
      <c r="G67" s="117" t="s">
        <v>493</v>
      </c>
      <c r="H67" s="120">
        <v>41974</v>
      </c>
    </row>
    <row r="68" spans="1:8" ht="52.8">
      <c r="A68" s="113">
        <v>10645</v>
      </c>
      <c r="B68" s="114" t="s">
        <v>5841</v>
      </c>
      <c r="C68" s="113" t="s">
        <v>250</v>
      </c>
      <c r="D68" s="113" t="s">
        <v>6</v>
      </c>
      <c r="E68" s="115">
        <v>237154.36</v>
      </c>
      <c r="F68" s="115">
        <v>237154.36</v>
      </c>
      <c r="G68" s="113" t="s">
        <v>493</v>
      </c>
      <c r="H68" s="116">
        <v>41974</v>
      </c>
    </row>
    <row r="69" spans="1:8">
      <c r="A69" s="117">
        <v>6173</v>
      </c>
      <c r="B69" s="118" t="s">
        <v>5842</v>
      </c>
      <c r="C69" s="117" t="s">
        <v>264</v>
      </c>
      <c r="D69" s="117" t="s">
        <v>231</v>
      </c>
      <c r="E69" s="119">
        <v>17.55</v>
      </c>
      <c r="F69" s="119">
        <v>15.18</v>
      </c>
      <c r="G69" s="117" t="s">
        <v>493</v>
      </c>
      <c r="H69" s="120">
        <v>41974</v>
      </c>
    </row>
    <row r="70" spans="1:8" ht="39.6">
      <c r="A70" s="113">
        <v>7172</v>
      </c>
      <c r="B70" s="114" t="s">
        <v>5843</v>
      </c>
      <c r="C70" s="113" t="s">
        <v>235</v>
      </c>
      <c r="D70" s="113" t="s">
        <v>6</v>
      </c>
      <c r="E70" s="115">
        <v>0.57999999999999996</v>
      </c>
      <c r="F70" s="115">
        <v>0.57999999999999996</v>
      </c>
      <c r="G70" s="113" t="s">
        <v>493</v>
      </c>
      <c r="H70" s="116">
        <v>41974</v>
      </c>
    </row>
    <row r="71" spans="1:8" ht="26.4">
      <c r="A71" s="117">
        <v>7178</v>
      </c>
      <c r="B71" s="118" t="s">
        <v>5844</v>
      </c>
      <c r="C71" s="117" t="s">
        <v>235</v>
      </c>
      <c r="D71" s="117" t="s">
        <v>6</v>
      </c>
      <c r="E71" s="119">
        <v>1.1299999999999999</v>
      </c>
      <c r="F71" s="119">
        <v>1.1299999999999999</v>
      </c>
      <c r="G71" s="117" t="s">
        <v>493</v>
      </c>
      <c r="H71" s="120">
        <v>41974</v>
      </c>
    </row>
    <row r="72" spans="1:8" ht="26.4">
      <c r="A72" s="113">
        <v>20252</v>
      </c>
      <c r="B72" s="114" t="s">
        <v>5845</v>
      </c>
      <c r="C72" s="113" t="s">
        <v>235</v>
      </c>
      <c r="D72" s="113" t="s">
        <v>6</v>
      </c>
      <c r="E72" s="115">
        <v>33.659999999999997</v>
      </c>
      <c r="F72" s="115">
        <v>33.659999999999997</v>
      </c>
      <c r="G72" s="113" t="s">
        <v>493</v>
      </c>
      <c r="H72" s="116">
        <v>41974</v>
      </c>
    </row>
    <row r="73" spans="1:8" ht="26.4">
      <c r="A73" s="117">
        <v>20251</v>
      </c>
      <c r="B73" s="118" t="s">
        <v>5846</v>
      </c>
      <c r="C73" s="117" t="s">
        <v>235</v>
      </c>
      <c r="D73" s="117" t="s">
        <v>6</v>
      </c>
      <c r="E73" s="119">
        <v>20.14</v>
      </c>
      <c r="F73" s="119">
        <v>20.14</v>
      </c>
      <c r="G73" s="117" t="s">
        <v>493</v>
      </c>
      <c r="H73" s="120">
        <v>41974</v>
      </c>
    </row>
    <row r="74" spans="1:8" ht="39.6">
      <c r="A74" s="113">
        <v>13627</v>
      </c>
      <c r="B74" s="114" t="s">
        <v>5847</v>
      </c>
      <c r="C74" s="113" t="s">
        <v>250</v>
      </c>
      <c r="D74" s="113" t="s">
        <v>6</v>
      </c>
      <c r="E74" s="115">
        <v>600189.63</v>
      </c>
      <c r="F74" s="115">
        <v>600189.63</v>
      </c>
      <c r="G74" s="113" t="s">
        <v>493</v>
      </c>
      <c r="H74" s="116">
        <v>41974</v>
      </c>
    </row>
    <row r="75" spans="1:8" ht="26.4">
      <c r="A75" s="117">
        <v>13603</v>
      </c>
      <c r="B75" s="118" t="s">
        <v>5848</v>
      </c>
      <c r="C75" s="117" t="s">
        <v>250</v>
      </c>
      <c r="D75" s="117" t="s">
        <v>6</v>
      </c>
      <c r="E75" s="119">
        <v>195000</v>
      </c>
      <c r="F75" s="119">
        <v>195000</v>
      </c>
      <c r="G75" s="117" t="s">
        <v>493</v>
      </c>
      <c r="H75" s="120">
        <v>41974</v>
      </c>
    </row>
    <row r="76" spans="1:8" ht="26.4">
      <c r="A76" s="113">
        <v>20199</v>
      </c>
      <c r="B76" s="114" t="s">
        <v>5849</v>
      </c>
      <c r="C76" s="113" t="s">
        <v>235</v>
      </c>
      <c r="D76" s="113" t="s">
        <v>519</v>
      </c>
      <c r="E76" s="115">
        <v>1368.77</v>
      </c>
      <c r="F76" s="115">
        <v>1368.77</v>
      </c>
      <c r="G76" s="113" t="s">
        <v>493</v>
      </c>
      <c r="H76" s="116">
        <v>41974</v>
      </c>
    </row>
    <row r="77" spans="1:8" ht="26.4">
      <c r="A77" s="117">
        <v>414</v>
      </c>
      <c r="B77" s="118" t="s">
        <v>5850</v>
      </c>
      <c r="C77" s="117" t="s">
        <v>235</v>
      </c>
      <c r="D77" s="117" t="s">
        <v>6</v>
      </c>
      <c r="E77" s="119">
        <v>0.08</v>
      </c>
      <c r="F77" s="119">
        <v>0.08</v>
      </c>
      <c r="G77" s="117" t="s">
        <v>493</v>
      </c>
      <c r="H77" s="120">
        <v>41974</v>
      </c>
    </row>
    <row r="78" spans="1:8" ht="26.4">
      <c r="A78" s="113">
        <v>410</v>
      </c>
      <c r="B78" s="114" t="s">
        <v>5851</v>
      </c>
      <c r="C78" s="113" t="s">
        <v>235</v>
      </c>
      <c r="D78" s="113" t="s">
        <v>6</v>
      </c>
      <c r="E78" s="115">
        <v>0.12</v>
      </c>
      <c r="F78" s="115">
        <v>0.12</v>
      </c>
      <c r="G78" s="113" t="s">
        <v>493</v>
      </c>
      <c r="H78" s="116">
        <v>41974</v>
      </c>
    </row>
    <row r="79" spans="1:8" ht="26.4">
      <c r="A79" s="117">
        <v>409</v>
      </c>
      <c r="B79" s="118" t="s">
        <v>5852</v>
      </c>
      <c r="C79" s="117" t="s">
        <v>235</v>
      </c>
      <c r="D79" s="117" t="s">
        <v>6</v>
      </c>
      <c r="E79" s="119">
        <v>0.24</v>
      </c>
      <c r="F79" s="119">
        <v>0.24</v>
      </c>
      <c r="G79" s="117" t="s">
        <v>493</v>
      </c>
      <c r="H79" s="120">
        <v>41974</v>
      </c>
    </row>
    <row r="80" spans="1:8" ht="26.4">
      <c r="A80" s="113">
        <v>412</v>
      </c>
      <c r="B80" s="114" t="s">
        <v>5853</v>
      </c>
      <c r="C80" s="113" t="s">
        <v>235</v>
      </c>
      <c r="D80" s="113" t="s">
        <v>6</v>
      </c>
      <c r="E80" s="115">
        <v>0.28000000000000003</v>
      </c>
      <c r="F80" s="115">
        <v>0.28000000000000003</v>
      </c>
      <c r="G80" s="113" t="s">
        <v>493</v>
      </c>
      <c r="H80" s="116">
        <v>41974</v>
      </c>
    </row>
    <row r="81" spans="1:8" ht="26.4">
      <c r="A81" s="117">
        <v>408</v>
      </c>
      <c r="B81" s="118" t="s">
        <v>5854</v>
      </c>
      <c r="C81" s="117" t="s">
        <v>235</v>
      </c>
      <c r="D81" s="117" t="s">
        <v>6</v>
      </c>
      <c r="E81" s="119">
        <v>0.32</v>
      </c>
      <c r="F81" s="119">
        <v>0.32</v>
      </c>
      <c r="G81" s="117" t="s">
        <v>493</v>
      </c>
      <c r="H81" s="120">
        <v>41974</v>
      </c>
    </row>
    <row r="82" spans="1:8" ht="26.4">
      <c r="A82" s="113">
        <v>411</v>
      </c>
      <c r="B82" s="114" t="s">
        <v>5855</v>
      </c>
      <c r="C82" s="113" t="s">
        <v>235</v>
      </c>
      <c r="D82" s="113" t="s">
        <v>6</v>
      </c>
      <c r="E82" s="115">
        <v>0.16</v>
      </c>
      <c r="F82" s="115">
        <v>0.16</v>
      </c>
      <c r="G82" s="113" t="s">
        <v>493</v>
      </c>
      <c r="H82" s="116">
        <v>41974</v>
      </c>
    </row>
    <row r="83" spans="1:8" ht="26.4">
      <c r="A83" s="117">
        <v>393</v>
      </c>
      <c r="B83" s="118" t="s">
        <v>5856</v>
      </c>
      <c r="C83" s="117" t="s">
        <v>235</v>
      </c>
      <c r="D83" s="117" t="s">
        <v>6</v>
      </c>
      <c r="E83" s="119">
        <v>1.1499999999999999</v>
      </c>
      <c r="F83" s="119">
        <v>1.1499999999999999</v>
      </c>
      <c r="G83" s="117" t="s">
        <v>493</v>
      </c>
      <c r="H83" s="120">
        <v>41974</v>
      </c>
    </row>
    <row r="84" spans="1:8">
      <c r="A84" s="113">
        <v>394</v>
      </c>
      <c r="B84" s="114" t="s">
        <v>5857</v>
      </c>
      <c r="C84" s="113" t="s">
        <v>235</v>
      </c>
      <c r="D84" s="113" t="s">
        <v>6</v>
      </c>
      <c r="E84" s="115">
        <v>1.21</v>
      </c>
      <c r="F84" s="115">
        <v>1.21</v>
      </c>
      <c r="G84" s="113" t="s">
        <v>493</v>
      </c>
      <c r="H84" s="116">
        <v>41974</v>
      </c>
    </row>
    <row r="85" spans="1:8">
      <c r="A85" s="117">
        <v>395</v>
      </c>
      <c r="B85" s="118" t="s">
        <v>5858</v>
      </c>
      <c r="C85" s="117" t="s">
        <v>235</v>
      </c>
      <c r="D85" s="117" t="s">
        <v>6</v>
      </c>
      <c r="E85" s="119">
        <v>1.1200000000000001</v>
      </c>
      <c r="F85" s="119">
        <v>1.1200000000000001</v>
      </c>
      <c r="G85" s="117" t="s">
        <v>493</v>
      </c>
      <c r="H85" s="120">
        <v>41974</v>
      </c>
    </row>
    <row r="86" spans="1:8">
      <c r="A86" s="113">
        <v>392</v>
      </c>
      <c r="B86" s="114" t="s">
        <v>5859</v>
      </c>
      <c r="C86" s="113" t="s">
        <v>235</v>
      </c>
      <c r="D86" s="113" t="s">
        <v>6</v>
      </c>
      <c r="E86" s="115">
        <v>0.64</v>
      </c>
      <c r="F86" s="115">
        <v>0.64</v>
      </c>
      <c r="G86" s="113" t="s">
        <v>493</v>
      </c>
      <c r="H86" s="116">
        <v>41974</v>
      </c>
    </row>
    <row r="87" spans="1:8">
      <c r="A87" s="117">
        <v>397</v>
      </c>
      <c r="B87" s="118" t="s">
        <v>5860</v>
      </c>
      <c r="C87" s="117" t="s">
        <v>235</v>
      </c>
      <c r="D87" s="117" t="s">
        <v>6</v>
      </c>
      <c r="E87" s="119">
        <v>1.63</v>
      </c>
      <c r="F87" s="119">
        <v>1.63</v>
      </c>
      <c r="G87" s="117" t="s">
        <v>493</v>
      </c>
      <c r="H87" s="120">
        <v>41974</v>
      </c>
    </row>
    <row r="88" spans="1:8">
      <c r="A88" s="113">
        <v>396</v>
      </c>
      <c r="B88" s="114" t="s">
        <v>5861</v>
      </c>
      <c r="C88" s="113" t="s">
        <v>235</v>
      </c>
      <c r="D88" s="113" t="s">
        <v>6</v>
      </c>
      <c r="E88" s="115">
        <v>1.6</v>
      </c>
      <c r="F88" s="115">
        <v>1.6</v>
      </c>
      <c r="G88" s="113" t="s">
        <v>493</v>
      </c>
      <c r="H88" s="116">
        <v>41974</v>
      </c>
    </row>
    <row r="89" spans="1:8">
      <c r="A89" s="117">
        <v>398</v>
      </c>
      <c r="B89" s="118" t="s">
        <v>5862</v>
      </c>
      <c r="C89" s="117" t="s">
        <v>235</v>
      </c>
      <c r="D89" s="117" t="s">
        <v>6</v>
      </c>
      <c r="E89" s="119">
        <v>2.2999999999999998</v>
      </c>
      <c r="F89" s="119">
        <v>2.2999999999999998</v>
      </c>
      <c r="G89" s="117" t="s">
        <v>493</v>
      </c>
      <c r="H89" s="120">
        <v>41974</v>
      </c>
    </row>
    <row r="90" spans="1:8">
      <c r="A90" s="113">
        <v>400</v>
      </c>
      <c r="B90" s="114" t="s">
        <v>5863</v>
      </c>
      <c r="C90" s="113" t="s">
        <v>235</v>
      </c>
      <c r="D90" s="113" t="s">
        <v>6</v>
      </c>
      <c r="E90" s="115">
        <v>0.86</v>
      </c>
      <c r="F90" s="115">
        <v>0.86</v>
      </c>
      <c r="G90" s="113" t="s">
        <v>493</v>
      </c>
      <c r="H90" s="116">
        <v>41974</v>
      </c>
    </row>
    <row r="91" spans="1:8">
      <c r="A91" s="117">
        <v>399</v>
      </c>
      <c r="B91" s="118" t="s">
        <v>5864</v>
      </c>
      <c r="C91" s="117" t="s">
        <v>235</v>
      </c>
      <c r="D91" s="117" t="s">
        <v>6</v>
      </c>
      <c r="E91" s="119">
        <v>4.09</v>
      </c>
      <c r="F91" s="119">
        <v>4.09</v>
      </c>
      <c r="G91" s="117" t="s">
        <v>493</v>
      </c>
      <c r="H91" s="120">
        <v>41974</v>
      </c>
    </row>
    <row r="92" spans="1:8" ht="39.6">
      <c r="A92" s="113">
        <v>11927</v>
      </c>
      <c r="B92" s="114" t="s">
        <v>5865</v>
      </c>
      <c r="C92" s="113" t="s">
        <v>235</v>
      </c>
      <c r="D92" s="113" t="s">
        <v>6</v>
      </c>
      <c r="E92" s="115">
        <v>4.16</v>
      </c>
      <c r="F92" s="115">
        <v>4.16</v>
      </c>
      <c r="G92" s="113" t="s">
        <v>493</v>
      </c>
      <c r="H92" s="116">
        <v>41974</v>
      </c>
    </row>
    <row r="93" spans="1:8" ht="39.6">
      <c r="A93" s="117">
        <v>11928</v>
      </c>
      <c r="B93" s="118" t="s">
        <v>5866</v>
      </c>
      <c r="C93" s="117" t="s">
        <v>235</v>
      </c>
      <c r="D93" s="117" t="s">
        <v>6</v>
      </c>
      <c r="E93" s="119">
        <v>4.76</v>
      </c>
      <c r="F93" s="119">
        <v>4.76</v>
      </c>
      <c r="G93" s="117" t="s">
        <v>493</v>
      </c>
      <c r="H93" s="120">
        <v>41974</v>
      </c>
    </row>
    <row r="94" spans="1:8" ht="39.6">
      <c r="A94" s="113">
        <v>11929</v>
      </c>
      <c r="B94" s="114" t="s">
        <v>5867</v>
      </c>
      <c r="C94" s="113" t="s">
        <v>235</v>
      </c>
      <c r="D94" s="113" t="s">
        <v>6</v>
      </c>
      <c r="E94" s="115">
        <v>7.36</v>
      </c>
      <c r="F94" s="115">
        <v>7.36</v>
      </c>
      <c r="G94" s="113" t="s">
        <v>493</v>
      </c>
      <c r="H94" s="116">
        <v>41974</v>
      </c>
    </row>
    <row r="95" spans="1:8" ht="26.4">
      <c r="A95" s="117">
        <v>36801</v>
      </c>
      <c r="B95" s="118" t="s">
        <v>5868</v>
      </c>
      <c r="C95" s="117" t="s">
        <v>235</v>
      </c>
      <c r="D95" s="117" t="s">
        <v>6</v>
      </c>
      <c r="E95" s="119">
        <v>10.36</v>
      </c>
      <c r="F95" s="119">
        <v>10.36</v>
      </c>
      <c r="G95" s="117" t="s">
        <v>493</v>
      </c>
      <c r="H95" s="120">
        <v>41974</v>
      </c>
    </row>
    <row r="96" spans="1:8">
      <c r="A96" s="113">
        <v>1</v>
      </c>
      <c r="B96" s="114" t="s">
        <v>5869</v>
      </c>
      <c r="C96" s="113" t="s">
        <v>235</v>
      </c>
      <c r="D96" s="113" t="s">
        <v>238</v>
      </c>
      <c r="E96" s="115">
        <v>29.67</v>
      </c>
      <c r="F96" s="115">
        <v>29.67</v>
      </c>
      <c r="G96" s="113" t="s">
        <v>493</v>
      </c>
      <c r="H96" s="116">
        <v>41974</v>
      </c>
    </row>
    <row r="97" spans="1:8">
      <c r="A97" s="117">
        <v>5</v>
      </c>
      <c r="B97" s="118" t="s">
        <v>5870</v>
      </c>
      <c r="C97" s="117" t="s">
        <v>235</v>
      </c>
      <c r="D97" s="117" t="s">
        <v>274</v>
      </c>
      <c r="E97" s="119">
        <v>3.53</v>
      </c>
      <c r="F97" s="119">
        <v>3.53</v>
      </c>
      <c r="G97" s="117" t="s">
        <v>493</v>
      </c>
      <c r="H97" s="120">
        <v>41974</v>
      </c>
    </row>
    <row r="98" spans="1:8">
      <c r="A98" s="113">
        <v>4</v>
      </c>
      <c r="B98" s="114" t="s">
        <v>5871</v>
      </c>
      <c r="C98" s="113" t="s">
        <v>235</v>
      </c>
      <c r="D98" s="113" t="s">
        <v>238</v>
      </c>
      <c r="E98" s="115">
        <v>2.78</v>
      </c>
      <c r="F98" s="115">
        <v>2.78</v>
      </c>
      <c r="G98" s="113" t="s">
        <v>493</v>
      </c>
      <c r="H98" s="116">
        <v>41974</v>
      </c>
    </row>
    <row r="99" spans="1:8">
      <c r="A99" s="117">
        <v>3</v>
      </c>
      <c r="B99" s="118" t="s">
        <v>5872</v>
      </c>
      <c r="C99" s="117" t="s">
        <v>235</v>
      </c>
      <c r="D99" s="117" t="s">
        <v>274</v>
      </c>
      <c r="E99" s="119">
        <v>3.03</v>
      </c>
      <c r="F99" s="119">
        <v>3.03</v>
      </c>
      <c r="G99" s="117" t="s">
        <v>493</v>
      </c>
      <c r="H99" s="120">
        <v>41974</v>
      </c>
    </row>
    <row r="100" spans="1:8">
      <c r="A100" s="113">
        <v>26</v>
      </c>
      <c r="B100" s="114" t="s">
        <v>5873</v>
      </c>
      <c r="C100" s="113" t="s">
        <v>235</v>
      </c>
      <c r="D100" s="113" t="s">
        <v>238</v>
      </c>
      <c r="E100" s="115">
        <v>3.44</v>
      </c>
      <c r="F100" s="115">
        <v>3.44</v>
      </c>
      <c r="G100" s="113" t="s">
        <v>493</v>
      </c>
      <c r="H100" s="116">
        <v>41974</v>
      </c>
    </row>
    <row r="101" spans="1:8">
      <c r="A101" s="117">
        <v>20</v>
      </c>
      <c r="B101" s="118" t="s">
        <v>5874</v>
      </c>
      <c r="C101" s="117" t="s">
        <v>235</v>
      </c>
      <c r="D101" s="117" t="s">
        <v>238</v>
      </c>
      <c r="E101" s="119">
        <v>3.46</v>
      </c>
      <c r="F101" s="119">
        <v>3.46</v>
      </c>
      <c r="G101" s="117" t="s">
        <v>493</v>
      </c>
      <c r="H101" s="120">
        <v>41974</v>
      </c>
    </row>
    <row r="102" spans="1:8">
      <c r="A102" s="113">
        <v>21</v>
      </c>
      <c r="B102" s="114" t="s">
        <v>5875</v>
      </c>
      <c r="C102" s="113" t="s">
        <v>235</v>
      </c>
      <c r="D102" s="113" t="s">
        <v>238</v>
      </c>
      <c r="E102" s="115">
        <v>3.46</v>
      </c>
      <c r="F102" s="115">
        <v>3.46</v>
      </c>
      <c r="G102" s="113" t="s">
        <v>493</v>
      </c>
      <c r="H102" s="116">
        <v>41974</v>
      </c>
    </row>
    <row r="103" spans="1:8">
      <c r="A103" s="117">
        <v>24</v>
      </c>
      <c r="B103" s="118" t="s">
        <v>5876</v>
      </c>
      <c r="C103" s="117" t="s">
        <v>235</v>
      </c>
      <c r="D103" s="117" t="s">
        <v>238</v>
      </c>
      <c r="E103" s="119">
        <v>3.46</v>
      </c>
      <c r="F103" s="119">
        <v>3.46</v>
      </c>
      <c r="G103" s="117" t="s">
        <v>493</v>
      </c>
      <c r="H103" s="120">
        <v>41974</v>
      </c>
    </row>
    <row r="104" spans="1:8">
      <c r="A104" s="113">
        <v>25</v>
      </c>
      <c r="B104" s="114" t="s">
        <v>5877</v>
      </c>
      <c r="C104" s="113" t="s">
        <v>235</v>
      </c>
      <c r="D104" s="113" t="s">
        <v>238</v>
      </c>
      <c r="E104" s="115">
        <v>3.46</v>
      </c>
      <c r="F104" s="115">
        <v>3.46</v>
      </c>
      <c r="G104" s="113" t="s">
        <v>493</v>
      </c>
      <c r="H104" s="116">
        <v>41974</v>
      </c>
    </row>
    <row r="105" spans="1:8">
      <c r="A105" s="117">
        <v>22</v>
      </c>
      <c r="B105" s="118" t="s">
        <v>5878</v>
      </c>
      <c r="C105" s="117" t="s">
        <v>235</v>
      </c>
      <c r="D105" s="117" t="s">
        <v>238</v>
      </c>
      <c r="E105" s="119">
        <v>3.71</v>
      </c>
      <c r="F105" s="119">
        <v>3.71</v>
      </c>
      <c r="G105" s="117" t="s">
        <v>493</v>
      </c>
      <c r="H105" s="120">
        <v>41974</v>
      </c>
    </row>
    <row r="106" spans="1:8">
      <c r="A106" s="113">
        <v>23</v>
      </c>
      <c r="B106" s="114" t="s">
        <v>5879</v>
      </c>
      <c r="C106" s="113" t="s">
        <v>235</v>
      </c>
      <c r="D106" s="113" t="s">
        <v>238</v>
      </c>
      <c r="E106" s="115">
        <v>3.67</v>
      </c>
      <c r="F106" s="115">
        <v>3.67</v>
      </c>
      <c r="G106" s="113" t="s">
        <v>493</v>
      </c>
      <c r="H106" s="116">
        <v>41974</v>
      </c>
    </row>
    <row r="107" spans="1:8">
      <c r="A107" s="117">
        <v>34341</v>
      </c>
      <c r="B107" s="118" t="s">
        <v>5880</v>
      </c>
      <c r="C107" s="117" t="s">
        <v>235</v>
      </c>
      <c r="D107" s="117" t="s">
        <v>238</v>
      </c>
      <c r="E107" s="119">
        <v>3.26</v>
      </c>
      <c r="F107" s="119">
        <v>3.26</v>
      </c>
      <c r="G107" s="117" t="s">
        <v>493</v>
      </c>
      <c r="H107" s="120">
        <v>41974</v>
      </c>
    </row>
    <row r="108" spans="1:8">
      <c r="A108" s="113">
        <v>34</v>
      </c>
      <c r="B108" s="114" t="s">
        <v>104</v>
      </c>
      <c r="C108" s="113" t="s">
        <v>235</v>
      </c>
      <c r="D108" s="113" t="s">
        <v>238</v>
      </c>
      <c r="E108" s="115">
        <v>3.39</v>
      </c>
      <c r="F108" s="115">
        <v>3.39</v>
      </c>
      <c r="G108" s="113" t="s">
        <v>493</v>
      </c>
      <c r="H108" s="116">
        <v>41974</v>
      </c>
    </row>
    <row r="109" spans="1:8">
      <c r="A109" s="117">
        <v>31</v>
      </c>
      <c r="B109" s="118" t="s">
        <v>5881</v>
      </c>
      <c r="C109" s="117" t="s">
        <v>235</v>
      </c>
      <c r="D109" s="117" t="s">
        <v>238</v>
      </c>
      <c r="E109" s="119">
        <v>3.22</v>
      </c>
      <c r="F109" s="119">
        <v>3.22</v>
      </c>
      <c r="G109" s="117" t="s">
        <v>493</v>
      </c>
      <c r="H109" s="120">
        <v>41974</v>
      </c>
    </row>
    <row r="110" spans="1:8">
      <c r="A110" s="113">
        <v>27</v>
      </c>
      <c r="B110" s="114" t="s">
        <v>5882</v>
      </c>
      <c r="C110" s="113" t="s">
        <v>235</v>
      </c>
      <c r="D110" s="113" t="s">
        <v>238</v>
      </c>
      <c r="E110" s="115">
        <v>3.22</v>
      </c>
      <c r="F110" s="115">
        <v>3.22</v>
      </c>
      <c r="G110" s="113" t="s">
        <v>493</v>
      </c>
      <c r="H110" s="116">
        <v>41974</v>
      </c>
    </row>
    <row r="111" spans="1:8">
      <c r="A111" s="117">
        <v>29</v>
      </c>
      <c r="B111" s="118" t="s">
        <v>5883</v>
      </c>
      <c r="C111" s="117" t="s">
        <v>235</v>
      </c>
      <c r="D111" s="117" t="s">
        <v>238</v>
      </c>
      <c r="E111" s="119">
        <v>3.01</v>
      </c>
      <c r="F111" s="119">
        <v>3.01</v>
      </c>
      <c r="G111" s="117" t="s">
        <v>493</v>
      </c>
      <c r="H111" s="120">
        <v>41974</v>
      </c>
    </row>
    <row r="112" spans="1:8">
      <c r="A112" s="113">
        <v>28</v>
      </c>
      <c r="B112" s="114" t="s">
        <v>5884</v>
      </c>
      <c r="C112" s="113" t="s">
        <v>235</v>
      </c>
      <c r="D112" s="113" t="s">
        <v>238</v>
      </c>
      <c r="E112" s="115">
        <v>3.48</v>
      </c>
      <c r="F112" s="115">
        <v>3.48</v>
      </c>
      <c r="G112" s="113" t="s">
        <v>493</v>
      </c>
      <c r="H112" s="116">
        <v>41974</v>
      </c>
    </row>
    <row r="113" spans="1:8">
      <c r="A113" s="117">
        <v>32</v>
      </c>
      <c r="B113" s="118" t="s">
        <v>5885</v>
      </c>
      <c r="C113" s="117" t="s">
        <v>235</v>
      </c>
      <c r="D113" s="117" t="s">
        <v>238</v>
      </c>
      <c r="E113" s="119">
        <v>3.55</v>
      </c>
      <c r="F113" s="119">
        <v>3.55</v>
      </c>
      <c r="G113" s="117" t="s">
        <v>493</v>
      </c>
      <c r="H113" s="120">
        <v>41974</v>
      </c>
    </row>
    <row r="114" spans="1:8">
      <c r="A114" s="113">
        <v>33</v>
      </c>
      <c r="B114" s="114" t="s">
        <v>5886</v>
      </c>
      <c r="C114" s="113" t="s">
        <v>235</v>
      </c>
      <c r="D114" s="113" t="s">
        <v>238</v>
      </c>
      <c r="E114" s="115">
        <v>3.98</v>
      </c>
      <c r="F114" s="115">
        <v>3.98</v>
      </c>
      <c r="G114" s="113" t="s">
        <v>493</v>
      </c>
      <c r="H114" s="116">
        <v>41974</v>
      </c>
    </row>
    <row r="115" spans="1:8">
      <c r="A115" s="117">
        <v>36</v>
      </c>
      <c r="B115" s="118" t="s">
        <v>5887</v>
      </c>
      <c r="C115" s="117" t="s">
        <v>235</v>
      </c>
      <c r="D115" s="117" t="s">
        <v>238</v>
      </c>
      <c r="E115" s="119">
        <v>3.36</v>
      </c>
      <c r="F115" s="119">
        <v>3.36</v>
      </c>
      <c r="G115" s="117" t="s">
        <v>493</v>
      </c>
      <c r="H115" s="120">
        <v>41974</v>
      </c>
    </row>
    <row r="116" spans="1:8">
      <c r="A116" s="113">
        <v>39</v>
      </c>
      <c r="B116" s="114" t="s">
        <v>5888</v>
      </c>
      <c r="C116" s="113" t="s">
        <v>235</v>
      </c>
      <c r="D116" s="113" t="s">
        <v>238</v>
      </c>
      <c r="E116" s="115">
        <v>3.36</v>
      </c>
      <c r="F116" s="115">
        <v>3.36</v>
      </c>
      <c r="G116" s="113" t="s">
        <v>493</v>
      </c>
      <c r="H116" s="116">
        <v>41974</v>
      </c>
    </row>
    <row r="117" spans="1:8">
      <c r="A117" s="117">
        <v>40</v>
      </c>
      <c r="B117" s="118" t="s">
        <v>5889</v>
      </c>
      <c r="C117" s="117" t="s">
        <v>235</v>
      </c>
      <c r="D117" s="117" t="s">
        <v>238</v>
      </c>
      <c r="E117" s="119">
        <v>3.43</v>
      </c>
      <c r="F117" s="119">
        <v>3.43</v>
      </c>
      <c r="G117" s="117" t="s">
        <v>493</v>
      </c>
      <c r="H117" s="120">
        <v>41974</v>
      </c>
    </row>
    <row r="118" spans="1:8">
      <c r="A118" s="113">
        <v>42</v>
      </c>
      <c r="B118" s="114" t="s">
        <v>5890</v>
      </c>
      <c r="C118" s="113" t="s">
        <v>235</v>
      </c>
      <c r="D118" s="113" t="s">
        <v>238</v>
      </c>
      <c r="E118" s="115">
        <v>3.49</v>
      </c>
      <c r="F118" s="115">
        <v>3.49</v>
      </c>
      <c r="G118" s="113" t="s">
        <v>493</v>
      </c>
      <c r="H118" s="116">
        <v>41974</v>
      </c>
    </row>
    <row r="119" spans="1:8">
      <c r="A119" s="117">
        <v>38</v>
      </c>
      <c r="B119" s="118" t="s">
        <v>5891</v>
      </c>
      <c r="C119" s="117" t="s">
        <v>235</v>
      </c>
      <c r="D119" s="117" t="s">
        <v>238</v>
      </c>
      <c r="E119" s="119">
        <v>3.88</v>
      </c>
      <c r="F119" s="119">
        <v>3.88</v>
      </c>
      <c r="G119" s="117" t="s">
        <v>493</v>
      </c>
      <c r="H119" s="120">
        <v>41974</v>
      </c>
    </row>
    <row r="120" spans="1:8">
      <c r="A120" s="113">
        <v>34343</v>
      </c>
      <c r="B120" s="114" t="s">
        <v>5892</v>
      </c>
      <c r="C120" s="113" t="s">
        <v>235</v>
      </c>
      <c r="D120" s="113" t="s">
        <v>238</v>
      </c>
      <c r="E120" s="115">
        <v>3.83</v>
      </c>
      <c r="F120" s="115">
        <v>3.83</v>
      </c>
      <c r="G120" s="113" t="s">
        <v>493</v>
      </c>
      <c r="H120" s="116">
        <v>41974</v>
      </c>
    </row>
    <row r="121" spans="1:8">
      <c r="A121" s="117">
        <v>34344</v>
      </c>
      <c r="B121" s="118" t="s">
        <v>5893</v>
      </c>
      <c r="C121" s="117" t="s">
        <v>235</v>
      </c>
      <c r="D121" s="117" t="s">
        <v>238</v>
      </c>
      <c r="E121" s="119">
        <v>5.27</v>
      </c>
      <c r="F121" s="119">
        <v>5.27</v>
      </c>
      <c r="G121" s="117" t="s">
        <v>493</v>
      </c>
      <c r="H121" s="120">
        <v>41974</v>
      </c>
    </row>
    <row r="122" spans="1:8">
      <c r="A122" s="113">
        <v>20063</v>
      </c>
      <c r="B122" s="114" t="s">
        <v>5894</v>
      </c>
      <c r="C122" s="113" t="s">
        <v>235</v>
      </c>
      <c r="D122" s="113" t="s">
        <v>6</v>
      </c>
      <c r="E122" s="115">
        <v>3.26</v>
      </c>
      <c r="F122" s="115">
        <v>3.26</v>
      </c>
      <c r="G122" s="113" t="s">
        <v>493</v>
      </c>
      <c r="H122" s="116">
        <v>41974</v>
      </c>
    </row>
    <row r="123" spans="1:8" ht="39.6">
      <c r="A123" s="117">
        <v>10900</v>
      </c>
      <c r="B123" s="118" t="s">
        <v>5895</v>
      </c>
      <c r="C123" s="117" t="s">
        <v>235</v>
      </c>
      <c r="D123" s="117" t="s">
        <v>6</v>
      </c>
      <c r="E123" s="119">
        <v>26.37</v>
      </c>
      <c r="F123" s="119">
        <v>26.37</v>
      </c>
      <c r="G123" s="117" t="s">
        <v>493</v>
      </c>
      <c r="H123" s="120">
        <v>41974</v>
      </c>
    </row>
    <row r="124" spans="1:8" ht="39.6">
      <c r="A124" s="113">
        <v>10899</v>
      </c>
      <c r="B124" s="114" t="s">
        <v>5896</v>
      </c>
      <c r="C124" s="113" t="s">
        <v>235</v>
      </c>
      <c r="D124" s="113" t="s">
        <v>6</v>
      </c>
      <c r="E124" s="115">
        <v>44.9</v>
      </c>
      <c r="F124" s="115">
        <v>44.9</v>
      </c>
      <c r="G124" s="113" t="s">
        <v>493</v>
      </c>
      <c r="H124" s="116">
        <v>41974</v>
      </c>
    </row>
    <row r="125" spans="1:8" ht="26.4">
      <c r="A125" s="117">
        <v>80</v>
      </c>
      <c r="B125" s="118" t="s">
        <v>5897</v>
      </c>
      <c r="C125" s="117" t="s">
        <v>235</v>
      </c>
      <c r="D125" s="117" t="s">
        <v>6</v>
      </c>
      <c r="E125" s="119">
        <v>29.04</v>
      </c>
      <c r="F125" s="119">
        <v>29.04</v>
      </c>
      <c r="G125" s="117" t="s">
        <v>493</v>
      </c>
      <c r="H125" s="120">
        <v>41974</v>
      </c>
    </row>
    <row r="126" spans="1:8">
      <c r="A126" s="113">
        <v>60</v>
      </c>
      <c r="B126" s="114" t="s">
        <v>5898</v>
      </c>
      <c r="C126" s="113" t="s">
        <v>235</v>
      </c>
      <c r="D126" s="113" t="s">
        <v>6</v>
      </c>
      <c r="E126" s="115">
        <v>7.13</v>
      </c>
      <c r="F126" s="115">
        <v>7.13</v>
      </c>
      <c r="G126" s="113" t="s">
        <v>493</v>
      </c>
      <c r="H126" s="116">
        <v>41974</v>
      </c>
    </row>
    <row r="127" spans="1:8">
      <c r="A127" s="117">
        <v>55</v>
      </c>
      <c r="B127" s="118" t="s">
        <v>5899</v>
      </c>
      <c r="C127" s="117" t="s">
        <v>235</v>
      </c>
      <c r="D127" s="117" t="s">
        <v>6</v>
      </c>
      <c r="E127" s="119">
        <v>1.79</v>
      </c>
      <c r="F127" s="119">
        <v>1.79</v>
      </c>
      <c r="G127" s="117" t="s">
        <v>493</v>
      </c>
      <c r="H127" s="120">
        <v>41974</v>
      </c>
    </row>
    <row r="128" spans="1:8">
      <c r="A128" s="113">
        <v>61</v>
      </c>
      <c r="B128" s="114" t="s">
        <v>5900</v>
      </c>
      <c r="C128" s="113" t="s">
        <v>235</v>
      </c>
      <c r="D128" s="113" t="s">
        <v>6</v>
      </c>
      <c r="E128" s="115">
        <v>1.82</v>
      </c>
      <c r="F128" s="115">
        <v>1.82</v>
      </c>
      <c r="G128" s="113" t="s">
        <v>493</v>
      </c>
      <c r="H128" s="116">
        <v>41974</v>
      </c>
    </row>
    <row r="129" spans="1:8">
      <c r="A129" s="117">
        <v>62</v>
      </c>
      <c r="B129" s="118" t="s">
        <v>5901</v>
      </c>
      <c r="C129" s="117" t="s">
        <v>235</v>
      </c>
      <c r="D129" s="117" t="s">
        <v>6</v>
      </c>
      <c r="E129" s="119">
        <v>3.58</v>
      </c>
      <c r="F129" s="119">
        <v>3.58</v>
      </c>
      <c r="G129" s="117" t="s">
        <v>493</v>
      </c>
      <c r="H129" s="120">
        <v>41974</v>
      </c>
    </row>
    <row r="130" spans="1:8">
      <c r="A130" s="113">
        <v>76</v>
      </c>
      <c r="B130" s="114" t="s">
        <v>5902</v>
      </c>
      <c r="C130" s="113" t="s">
        <v>235</v>
      </c>
      <c r="D130" s="113" t="s">
        <v>6</v>
      </c>
      <c r="E130" s="115">
        <v>2.4</v>
      </c>
      <c r="F130" s="115">
        <v>2.4</v>
      </c>
      <c r="G130" s="113" t="s">
        <v>493</v>
      </c>
      <c r="H130" s="116">
        <v>41974</v>
      </c>
    </row>
    <row r="131" spans="1:8" ht="26.4">
      <c r="A131" s="117">
        <v>77</v>
      </c>
      <c r="B131" s="118" t="s">
        <v>5903</v>
      </c>
      <c r="C131" s="117" t="s">
        <v>235</v>
      </c>
      <c r="D131" s="117" t="s">
        <v>6</v>
      </c>
      <c r="E131" s="119">
        <v>3</v>
      </c>
      <c r="F131" s="119">
        <v>3</v>
      </c>
      <c r="G131" s="117" t="s">
        <v>493</v>
      </c>
      <c r="H131" s="120">
        <v>41974</v>
      </c>
    </row>
    <row r="132" spans="1:8" ht="26.4">
      <c r="A132" s="113">
        <v>84</v>
      </c>
      <c r="B132" s="114" t="s">
        <v>5904</v>
      </c>
      <c r="C132" s="113" t="s">
        <v>235</v>
      </c>
      <c r="D132" s="113" t="s">
        <v>6</v>
      </c>
      <c r="E132" s="115">
        <v>1.8</v>
      </c>
      <c r="F132" s="115">
        <v>1.8</v>
      </c>
      <c r="G132" s="113" t="s">
        <v>493</v>
      </c>
      <c r="H132" s="116">
        <v>41974</v>
      </c>
    </row>
    <row r="133" spans="1:8" ht="26.4">
      <c r="A133" s="117">
        <v>71</v>
      </c>
      <c r="B133" s="118" t="s">
        <v>5905</v>
      </c>
      <c r="C133" s="117" t="s">
        <v>235</v>
      </c>
      <c r="D133" s="117" t="s">
        <v>6</v>
      </c>
      <c r="E133" s="119">
        <v>13.02</v>
      </c>
      <c r="F133" s="119">
        <v>13.02</v>
      </c>
      <c r="G133" s="117" t="s">
        <v>493</v>
      </c>
      <c r="H133" s="120">
        <v>41974</v>
      </c>
    </row>
    <row r="134" spans="1:8" ht="26.4">
      <c r="A134" s="113">
        <v>67</v>
      </c>
      <c r="B134" s="114" t="s">
        <v>5906</v>
      </c>
      <c r="C134" s="113" t="s">
        <v>235</v>
      </c>
      <c r="D134" s="113" t="s">
        <v>6</v>
      </c>
      <c r="E134" s="115">
        <v>7.44</v>
      </c>
      <c r="F134" s="115">
        <v>7.44</v>
      </c>
      <c r="G134" s="113" t="s">
        <v>493</v>
      </c>
      <c r="H134" s="116">
        <v>41974</v>
      </c>
    </row>
    <row r="135" spans="1:8" ht="26.4">
      <c r="A135" s="117">
        <v>73</v>
      </c>
      <c r="B135" s="118" t="s">
        <v>5907</v>
      </c>
      <c r="C135" s="117" t="s">
        <v>235</v>
      </c>
      <c r="D135" s="117" t="s">
        <v>6</v>
      </c>
      <c r="E135" s="119">
        <v>9.18</v>
      </c>
      <c r="F135" s="119">
        <v>9.18</v>
      </c>
      <c r="G135" s="117" t="s">
        <v>493</v>
      </c>
      <c r="H135" s="120">
        <v>41974</v>
      </c>
    </row>
    <row r="136" spans="1:8" ht="26.4">
      <c r="A136" s="113">
        <v>70</v>
      </c>
      <c r="B136" s="114" t="s">
        <v>5908</v>
      </c>
      <c r="C136" s="113" t="s">
        <v>235</v>
      </c>
      <c r="D136" s="113" t="s">
        <v>6</v>
      </c>
      <c r="E136" s="115">
        <v>12.05</v>
      </c>
      <c r="F136" s="115">
        <v>12.05</v>
      </c>
      <c r="G136" s="113" t="s">
        <v>493</v>
      </c>
      <c r="H136" s="116">
        <v>41974</v>
      </c>
    </row>
    <row r="137" spans="1:8" ht="26.4">
      <c r="A137" s="117">
        <v>85</v>
      </c>
      <c r="B137" s="118" t="s">
        <v>5909</v>
      </c>
      <c r="C137" s="117" t="s">
        <v>235</v>
      </c>
      <c r="D137" s="117" t="s">
        <v>6</v>
      </c>
      <c r="E137" s="119">
        <v>17.09</v>
      </c>
      <c r="F137" s="119">
        <v>17.09</v>
      </c>
      <c r="G137" s="117" t="s">
        <v>493</v>
      </c>
      <c r="H137" s="120">
        <v>41974</v>
      </c>
    </row>
    <row r="138" spans="1:8" ht="26.4">
      <c r="A138" s="113">
        <v>72</v>
      </c>
      <c r="B138" s="114" t="s">
        <v>5910</v>
      </c>
      <c r="C138" s="113" t="s">
        <v>235</v>
      </c>
      <c r="D138" s="113" t="s">
        <v>6</v>
      </c>
      <c r="E138" s="115">
        <v>13.85</v>
      </c>
      <c r="F138" s="115">
        <v>13.85</v>
      </c>
      <c r="G138" s="113" t="s">
        <v>493</v>
      </c>
      <c r="H138" s="116">
        <v>41974</v>
      </c>
    </row>
    <row r="139" spans="1:8" ht="26.4">
      <c r="A139" s="117">
        <v>95</v>
      </c>
      <c r="B139" s="118" t="s">
        <v>5911</v>
      </c>
      <c r="C139" s="117" t="s">
        <v>235</v>
      </c>
      <c r="D139" s="117" t="s">
        <v>6</v>
      </c>
      <c r="E139" s="119">
        <v>7.14</v>
      </c>
      <c r="F139" s="119">
        <v>7.14</v>
      </c>
      <c r="G139" s="117" t="s">
        <v>493</v>
      </c>
      <c r="H139" s="120">
        <v>41974</v>
      </c>
    </row>
    <row r="140" spans="1:8" ht="26.4">
      <c r="A140" s="113">
        <v>96</v>
      </c>
      <c r="B140" s="114" t="s">
        <v>5912</v>
      </c>
      <c r="C140" s="113" t="s">
        <v>235</v>
      </c>
      <c r="D140" s="113" t="s">
        <v>6</v>
      </c>
      <c r="E140" s="115">
        <v>8.82</v>
      </c>
      <c r="F140" s="115">
        <v>8.82</v>
      </c>
      <c r="G140" s="113" t="s">
        <v>493</v>
      </c>
      <c r="H140" s="116">
        <v>41974</v>
      </c>
    </row>
    <row r="141" spans="1:8" ht="26.4">
      <c r="A141" s="117">
        <v>97</v>
      </c>
      <c r="B141" s="118" t="s">
        <v>5913</v>
      </c>
      <c r="C141" s="117" t="s">
        <v>235</v>
      </c>
      <c r="D141" s="117" t="s">
        <v>6</v>
      </c>
      <c r="E141" s="119">
        <v>15.18</v>
      </c>
      <c r="F141" s="119">
        <v>15.18</v>
      </c>
      <c r="G141" s="117" t="s">
        <v>493</v>
      </c>
      <c r="H141" s="120">
        <v>41974</v>
      </c>
    </row>
    <row r="142" spans="1:8" ht="26.4">
      <c r="A142" s="113">
        <v>98</v>
      </c>
      <c r="B142" s="114" t="s">
        <v>5914</v>
      </c>
      <c r="C142" s="113" t="s">
        <v>235</v>
      </c>
      <c r="D142" s="113" t="s">
        <v>6</v>
      </c>
      <c r="E142" s="115">
        <v>19.8</v>
      </c>
      <c r="F142" s="115">
        <v>19.8</v>
      </c>
      <c r="G142" s="113" t="s">
        <v>493</v>
      </c>
      <c r="H142" s="116">
        <v>41974</v>
      </c>
    </row>
    <row r="143" spans="1:8" ht="26.4">
      <c r="A143" s="117">
        <v>99</v>
      </c>
      <c r="B143" s="118" t="s">
        <v>5915</v>
      </c>
      <c r="C143" s="117" t="s">
        <v>235</v>
      </c>
      <c r="D143" s="117" t="s">
        <v>6</v>
      </c>
      <c r="E143" s="119">
        <v>20.34</v>
      </c>
      <c r="F143" s="119">
        <v>20.34</v>
      </c>
      <c r="G143" s="117" t="s">
        <v>493</v>
      </c>
      <c r="H143" s="120">
        <v>41974</v>
      </c>
    </row>
    <row r="144" spans="1:8" ht="26.4">
      <c r="A144" s="113">
        <v>100</v>
      </c>
      <c r="B144" s="114" t="s">
        <v>5916</v>
      </c>
      <c r="C144" s="113" t="s">
        <v>235</v>
      </c>
      <c r="D144" s="113" t="s">
        <v>6</v>
      </c>
      <c r="E144" s="115">
        <v>31.92</v>
      </c>
      <c r="F144" s="115">
        <v>31.92</v>
      </c>
      <c r="G144" s="113" t="s">
        <v>493</v>
      </c>
      <c r="H144" s="116">
        <v>41974</v>
      </c>
    </row>
    <row r="145" spans="1:8" ht="26.4">
      <c r="A145" s="117">
        <v>103</v>
      </c>
      <c r="B145" s="118" t="s">
        <v>5917</v>
      </c>
      <c r="C145" s="117" t="s">
        <v>235</v>
      </c>
      <c r="D145" s="117" t="s">
        <v>6</v>
      </c>
      <c r="E145" s="119">
        <v>41.82</v>
      </c>
      <c r="F145" s="119">
        <v>41.82</v>
      </c>
      <c r="G145" s="117" t="s">
        <v>493</v>
      </c>
      <c r="H145" s="120">
        <v>41974</v>
      </c>
    </row>
    <row r="146" spans="1:8" ht="26.4">
      <c r="A146" s="113">
        <v>107</v>
      </c>
      <c r="B146" s="114" t="s">
        <v>5918</v>
      </c>
      <c r="C146" s="113" t="s">
        <v>235</v>
      </c>
      <c r="D146" s="113" t="s">
        <v>6</v>
      </c>
      <c r="E146" s="115">
        <v>0.48</v>
      </c>
      <c r="F146" s="115">
        <v>0.48</v>
      </c>
      <c r="G146" s="113" t="s">
        <v>493</v>
      </c>
      <c r="H146" s="116">
        <v>41974</v>
      </c>
    </row>
    <row r="147" spans="1:8" ht="26.4">
      <c r="A147" s="117">
        <v>65</v>
      </c>
      <c r="B147" s="118" t="s">
        <v>5919</v>
      </c>
      <c r="C147" s="117" t="s">
        <v>235</v>
      </c>
      <c r="D147" s="117" t="s">
        <v>6</v>
      </c>
      <c r="E147" s="119">
        <v>0.6</v>
      </c>
      <c r="F147" s="119">
        <v>0.6</v>
      </c>
      <c r="G147" s="117" t="s">
        <v>493</v>
      </c>
      <c r="H147" s="120">
        <v>41974</v>
      </c>
    </row>
    <row r="148" spans="1:8" ht="26.4">
      <c r="A148" s="113">
        <v>108</v>
      </c>
      <c r="B148" s="114" t="s">
        <v>5920</v>
      </c>
      <c r="C148" s="113" t="s">
        <v>235</v>
      </c>
      <c r="D148" s="113" t="s">
        <v>6</v>
      </c>
      <c r="E148" s="115">
        <v>1.26</v>
      </c>
      <c r="F148" s="115">
        <v>1.26</v>
      </c>
      <c r="G148" s="113" t="s">
        <v>493</v>
      </c>
      <c r="H148" s="116">
        <v>41974</v>
      </c>
    </row>
    <row r="149" spans="1:8" ht="26.4">
      <c r="A149" s="117">
        <v>110</v>
      </c>
      <c r="B149" s="118" t="s">
        <v>5921</v>
      </c>
      <c r="C149" s="117" t="s">
        <v>235</v>
      </c>
      <c r="D149" s="117" t="s">
        <v>6</v>
      </c>
      <c r="E149" s="119">
        <v>5.52</v>
      </c>
      <c r="F149" s="119">
        <v>5.52</v>
      </c>
      <c r="G149" s="117" t="s">
        <v>493</v>
      </c>
      <c r="H149" s="120">
        <v>41974</v>
      </c>
    </row>
    <row r="150" spans="1:8" ht="26.4">
      <c r="A150" s="113">
        <v>109</v>
      </c>
      <c r="B150" s="114" t="s">
        <v>5922</v>
      </c>
      <c r="C150" s="113" t="s">
        <v>235</v>
      </c>
      <c r="D150" s="113" t="s">
        <v>6</v>
      </c>
      <c r="E150" s="115">
        <v>2.7</v>
      </c>
      <c r="F150" s="115">
        <v>2.7</v>
      </c>
      <c r="G150" s="113" t="s">
        <v>493</v>
      </c>
      <c r="H150" s="116">
        <v>41974</v>
      </c>
    </row>
    <row r="151" spans="1:8" ht="26.4">
      <c r="A151" s="117">
        <v>112</v>
      </c>
      <c r="B151" s="118" t="s">
        <v>5923</v>
      </c>
      <c r="C151" s="117" t="s">
        <v>235</v>
      </c>
      <c r="D151" s="117" t="s">
        <v>6</v>
      </c>
      <c r="E151" s="119">
        <v>3.3</v>
      </c>
      <c r="F151" s="119">
        <v>3.3</v>
      </c>
      <c r="G151" s="117" t="s">
        <v>493</v>
      </c>
      <c r="H151" s="120">
        <v>41974</v>
      </c>
    </row>
    <row r="152" spans="1:8" ht="26.4">
      <c r="A152" s="113">
        <v>111</v>
      </c>
      <c r="B152" s="114" t="s">
        <v>5924</v>
      </c>
      <c r="C152" s="113" t="s">
        <v>235</v>
      </c>
      <c r="D152" s="113" t="s">
        <v>6</v>
      </c>
      <c r="E152" s="115">
        <v>5.82</v>
      </c>
      <c r="F152" s="115">
        <v>5.82</v>
      </c>
      <c r="G152" s="113" t="s">
        <v>493</v>
      </c>
      <c r="H152" s="116">
        <v>41974</v>
      </c>
    </row>
    <row r="153" spans="1:8" ht="26.4">
      <c r="A153" s="117">
        <v>113</v>
      </c>
      <c r="B153" s="118" t="s">
        <v>5925</v>
      </c>
      <c r="C153" s="117" t="s">
        <v>235</v>
      </c>
      <c r="D153" s="117" t="s">
        <v>6</v>
      </c>
      <c r="E153" s="119">
        <v>8.6999999999999993</v>
      </c>
      <c r="F153" s="119">
        <v>8.6999999999999993</v>
      </c>
      <c r="G153" s="117" t="s">
        <v>493</v>
      </c>
      <c r="H153" s="120">
        <v>41974</v>
      </c>
    </row>
    <row r="154" spans="1:8" ht="26.4">
      <c r="A154" s="113">
        <v>104</v>
      </c>
      <c r="B154" s="114" t="s">
        <v>5926</v>
      </c>
      <c r="C154" s="113" t="s">
        <v>235</v>
      </c>
      <c r="D154" s="113" t="s">
        <v>6</v>
      </c>
      <c r="E154" s="115">
        <v>16.98</v>
      </c>
      <c r="F154" s="115">
        <v>16.98</v>
      </c>
      <c r="G154" s="113" t="s">
        <v>493</v>
      </c>
      <c r="H154" s="116">
        <v>41974</v>
      </c>
    </row>
    <row r="155" spans="1:8" ht="26.4">
      <c r="A155" s="117">
        <v>102</v>
      </c>
      <c r="B155" s="118" t="s">
        <v>5927</v>
      </c>
      <c r="C155" s="117" t="s">
        <v>235</v>
      </c>
      <c r="D155" s="117" t="s">
        <v>6</v>
      </c>
      <c r="E155" s="119">
        <v>26.94</v>
      </c>
      <c r="F155" s="119">
        <v>26.94</v>
      </c>
      <c r="G155" s="117" t="s">
        <v>493</v>
      </c>
      <c r="H155" s="120">
        <v>41974</v>
      </c>
    </row>
    <row r="156" spans="1:8" ht="26.4">
      <c r="A156" s="113">
        <v>75</v>
      </c>
      <c r="B156" s="114" t="s">
        <v>5928</v>
      </c>
      <c r="C156" s="113" t="s">
        <v>235</v>
      </c>
      <c r="D156" s="113" t="s">
        <v>6</v>
      </c>
      <c r="E156" s="115">
        <v>248.46</v>
      </c>
      <c r="F156" s="115">
        <v>248.46</v>
      </c>
      <c r="G156" s="113" t="s">
        <v>493</v>
      </c>
      <c r="H156" s="116">
        <v>41974</v>
      </c>
    </row>
    <row r="157" spans="1:8" ht="26.4">
      <c r="A157" s="117">
        <v>114</v>
      </c>
      <c r="B157" s="118" t="s">
        <v>5929</v>
      </c>
      <c r="C157" s="117" t="s">
        <v>235</v>
      </c>
      <c r="D157" s="117" t="s">
        <v>6</v>
      </c>
      <c r="E157" s="119">
        <v>10.02</v>
      </c>
      <c r="F157" s="119">
        <v>10.02</v>
      </c>
      <c r="G157" s="117" t="s">
        <v>493</v>
      </c>
      <c r="H157" s="120">
        <v>41974</v>
      </c>
    </row>
    <row r="158" spans="1:8" ht="26.4">
      <c r="A158" s="113">
        <v>68</v>
      </c>
      <c r="B158" s="114" t="s">
        <v>5930</v>
      </c>
      <c r="C158" s="113" t="s">
        <v>235</v>
      </c>
      <c r="D158" s="113" t="s">
        <v>6</v>
      </c>
      <c r="E158" s="115">
        <v>12.36</v>
      </c>
      <c r="F158" s="115">
        <v>12.36</v>
      </c>
      <c r="G158" s="113" t="s">
        <v>493</v>
      </c>
      <c r="H158" s="116">
        <v>41974</v>
      </c>
    </row>
    <row r="159" spans="1:8" ht="26.4">
      <c r="A159" s="117">
        <v>86</v>
      </c>
      <c r="B159" s="118" t="s">
        <v>5931</v>
      </c>
      <c r="C159" s="117" t="s">
        <v>235</v>
      </c>
      <c r="D159" s="117" t="s">
        <v>6</v>
      </c>
      <c r="E159" s="119">
        <v>15.3</v>
      </c>
      <c r="F159" s="119">
        <v>15.3</v>
      </c>
      <c r="G159" s="117" t="s">
        <v>493</v>
      </c>
      <c r="H159" s="120">
        <v>41974</v>
      </c>
    </row>
    <row r="160" spans="1:8" ht="26.4">
      <c r="A160" s="113">
        <v>66</v>
      </c>
      <c r="B160" s="114" t="s">
        <v>5932</v>
      </c>
      <c r="C160" s="113" t="s">
        <v>235</v>
      </c>
      <c r="D160" s="113" t="s">
        <v>6</v>
      </c>
      <c r="E160" s="115">
        <v>28.8</v>
      </c>
      <c r="F160" s="115">
        <v>28.8</v>
      </c>
      <c r="G160" s="113" t="s">
        <v>493</v>
      </c>
      <c r="H160" s="116">
        <v>41974</v>
      </c>
    </row>
    <row r="161" spans="1:8" ht="26.4">
      <c r="A161" s="117">
        <v>69</v>
      </c>
      <c r="B161" s="118" t="s">
        <v>5933</v>
      </c>
      <c r="C161" s="117" t="s">
        <v>235</v>
      </c>
      <c r="D161" s="117" t="s">
        <v>6</v>
      </c>
      <c r="E161" s="119">
        <v>41.28</v>
      </c>
      <c r="F161" s="119">
        <v>41.28</v>
      </c>
      <c r="G161" s="117" t="s">
        <v>493</v>
      </c>
      <c r="H161" s="120">
        <v>41974</v>
      </c>
    </row>
    <row r="162" spans="1:8" ht="26.4">
      <c r="A162" s="113">
        <v>83</v>
      </c>
      <c r="B162" s="114" t="s">
        <v>5934</v>
      </c>
      <c r="C162" s="113" t="s">
        <v>235</v>
      </c>
      <c r="D162" s="113" t="s">
        <v>6</v>
      </c>
      <c r="E162" s="115">
        <v>128.88</v>
      </c>
      <c r="F162" s="115">
        <v>128.88</v>
      </c>
      <c r="G162" s="113" t="s">
        <v>493</v>
      </c>
      <c r="H162" s="116">
        <v>41974</v>
      </c>
    </row>
    <row r="163" spans="1:8" ht="26.4">
      <c r="A163" s="117">
        <v>74</v>
      </c>
      <c r="B163" s="118" t="s">
        <v>5935</v>
      </c>
      <c r="C163" s="117" t="s">
        <v>235</v>
      </c>
      <c r="D163" s="117" t="s">
        <v>6</v>
      </c>
      <c r="E163" s="119">
        <v>173.64</v>
      </c>
      <c r="F163" s="119">
        <v>173.64</v>
      </c>
      <c r="G163" s="117" t="s">
        <v>493</v>
      </c>
      <c r="H163" s="120">
        <v>41974</v>
      </c>
    </row>
    <row r="164" spans="1:8" ht="26.4">
      <c r="A164" s="113">
        <v>106</v>
      </c>
      <c r="B164" s="114" t="s">
        <v>5936</v>
      </c>
      <c r="C164" s="113" t="s">
        <v>235</v>
      </c>
      <c r="D164" s="113" t="s">
        <v>6</v>
      </c>
      <c r="E164" s="115">
        <v>273.42</v>
      </c>
      <c r="F164" s="115">
        <v>273.42</v>
      </c>
      <c r="G164" s="113" t="s">
        <v>493</v>
      </c>
      <c r="H164" s="116">
        <v>41974</v>
      </c>
    </row>
    <row r="165" spans="1:8" ht="26.4">
      <c r="A165" s="117">
        <v>87</v>
      </c>
      <c r="B165" s="118" t="s">
        <v>5937</v>
      </c>
      <c r="C165" s="117" t="s">
        <v>235</v>
      </c>
      <c r="D165" s="117" t="s">
        <v>6</v>
      </c>
      <c r="E165" s="119">
        <v>11.64</v>
      </c>
      <c r="F165" s="119">
        <v>11.64</v>
      </c>
      <c r="G165" s="117" t="s">
        <v>493</v>
      </c>
      <c r="H165" s="120">
        <v>41974</v>
      </c>
    </row>
    <row r="166" spans="1:8" ht="26.4">
      <c r="A166" s="113">
        <v>88</v>
      </c>
      <c r="B166" s="114" t="s">
        <v>5938</v>
      </c>
      <c r="C166" s="113" t="s">
        <v>235</v>
      </c>
      <c r="D166" s="113" t="s">
        <v>6</v>
      </c>
      <c r="E166" s="115">
        <v>14.28</v>
      </c>
      <c r="F166" s="115">
        <v>14.28</v>
      </c>
      <c r="G166" s="113" t="s">
        <v>493</v>
      </c>
      <c r="H166" s="116">
        <v>41974</v>
      </c>
    </row>
    <row r="167" spans="1:8" ht="26.4">
      <c r="A167" s="117">
        <v>89</v>
      </c>
      <c r="B167" s="118" t="s">
        <v>5939</v>
      </c>
      <c r="C167" s="117" t="s">
        <v>235</v>
      </c>
      <c r="D167" s="117" t="s">
        <v>6</v>
      </c>
      <c r="E167" s="119">
        <v>17.760000000000002</v>
      </c>
      <c r="F167" s="119">
        <v>17.760000000000002</v>
      </c>
      <c r="G167" s="117" t="s">
        <v>493</v>
      </c>
      <c r="H167" s="120">
        <v>41974</v>
      </c>
    </row>
    <row r="168" spans="1:8" ht="26.4">
      <c r="A168" s="113">
        <v>90</v>
      </c>
      <c r="B168" s="114" t="s">
        <v>5940</v>
      </c>
      <c r="C168" s="113" t="s">
        <v>235</v>
      </c>
      <c r="D168" s="113" t="s">
        <v>6</v>
      </c>
      <c r="E168" s="115">
        <v>33.299999999999997</v>
      </c>
      <c r="F168" s="115">
        <v>33.299999999999997</v>
      </c>
      <c r="G168" s="113" t="s">
        <v>493</v>
      </c>
      <c r="H168" s="116">
        <v>41974</v>
      </c>
    </row>
    <row r="169" spans="1:8" ht="26.4">
      <c r="A169" s="117">
        <v>81</v>
      </c>
      <c r="B169" s="118" t="s">
        <v>5941</v>
      </c>
      <c r="C169" s="117" t="s">
        <v>235</v>
      </c>
      <c r="D169" s="117" t="s">
        <v>6</v>
      </c>
      <c r="E169" s="119">
        <v>45.42</v>
      </c>
      <c r="F169" s="119">
        <v>45.42</v>
      </c>
      <c r="G169" s="117" t="s">
        <v>493</v>
      </c>
      <c r="H169" s="120">
        <v>41974</v>
      </c>
    </row>
    <row r="170" spans="1:8" ht="26.4">
      <c r="A170" s="113">
        <v>82</v>
      </c>
      <c r="B170" s="114" t="s">
        <v>5942</v>
      </c>
      <c r="C170" s="113" t="s">
        <v>235</v>
      </c>
      <c r="D170" s="113" t="s">
        <v>6</v>
      </c>
      <c r="E170" s="115">
        <v>141.72</v>
      </c>
      <c r="F170" s="115">
        <v>141.72</v>
      </c>
      <c r="G170" s="113" t="s">
        <v>493</v>
      </c>
      <c r="H170" s="116">
        <v>41974</v>
      </c>
    </row>
    <row r="171" spans="1:8" ht="26.4">
      <c r="A171" s="117">
        <v>105</v>
      </c>
      <c r="B171" s="118" t="s">
        <v>5943</v>
      </c>
      <c r="C171" s="117" t="s">
        <v>235</v>
      </c>
      <c r="D171" s="117" t="s">
        <v>6</v>
      </c>
      <c r="E171" s="119">
        <v>191.04</v>
      </c>
      <c r="F171" s="119">
        <v>191.04</v>
      </c>
      <c r="G171" s="117" t="s">
        <v>493</v>
      </c>
      <c r="H171" s="120">
        <v>41974</v>
      </c>
    </row>
    <row r="172" spans="1:8" ht="26.4">
      <c r="A172" s="113">
        <v>20075</v>
      </c>
      <c r="B172" s="114" t="s">
        <v>5944</v>
      </c>
      <c r="C172" s="113" t="s">
        <v>235</v>
      </c>
      <c r="D172" s="113" t="s">
        <v>6</v>
      </c>
      <c r="E172" s="115">
        <v>68.77</v>
      </c>
      <c r="F172" s="115">
        <v>68.77</v>
      </c>
      <c r="G172" s="113" t="s">
        <v>493</v>
      </c>
      <c r="H172" s="116">
        <v>41974</v>
      </c>
    </row>
    <row r="173" spans="1:8" ht="26.4">
      <c r="A173" s="117">
        <v>46</v>
      </c>
      <c r="B173" s="118" t="s">
        <v>5945</v>
      </c>
      <c r="C173" s="117" t="s">
        <v>235</v>
      </c>
      <c r="D173" s="117" t="s">
        <v>6</v>
      </c>
      <c r="E173" s="119">
        <v>61</v>
      </c>
      <c r="F173" s="119">
        <v>61</v>
      </c>
      <c r="G173" s="117" t="s">
        <v>493</v>
      </c>
      <c r="H173" s="120">
        <v>41974</v>
      </c>
    </row>
    <row r="174" spans="1:8" ht="26.4">
      <c r="A174" s="113">
        <v>51</v>
      </c>
      <c r="B174" s="114" t="s">
        <v>5946</v>
      </c>
      <c r="C174" s="113" t="s">
        <v>235</v>
      </c>
      <c r="D174" s="113" t="s">
        <v>6</v>
      </c>
      <c r="E174" s="115">
        <v>138.58000000000001</v>
      </c>
      <c r="F174" s="115">
        <v>138.58000000000001</v>
      </c>
      <c r="G174" s="113" t="s">
        <v>493</v>
      </c>
      <c r="H174" s="116">
        <v>41974</v>
      </c>
    </row>
    <row r="175" spans="1:8" ht="26.4">
      <c r="A175" s="117">
        <v>12863</v>
      </c>
      <c r="B175" s="118" t="s">
        <v>5947</v>
      </c>
      <c r="C175" s="117" t="s">
        <v>235</v>
      </c>
      <c r="D175" s="117" t="s">
        <v>6</v>
      </c>
      <c r="E175" s="119">
        <v>39.880000000000003</v>
      </c>
      <c r="F175" s="119">
        <v>39.880000000000003</v>
      </c>
      <c r="G175" s="117" t="s">
        <v>493</v>
      </c>
      <c r="H175" s="120">
        <v>41974</v>
      </c>
    </row>
    <row r="176" spans="1:8" ht="26.4">
      <c r="A176" s="113">
        <v>50</v>
      </c>
      <c r="B176" s="114" t="s">
        <v>5948</v>
      </c>
      <c r="C176" s="113" t="s">
        <v>235</v>
      </c>
      <c r="D176" s="113" t="s">
        <v>6</v>
      </c>
      <c r="E176" s="115">
        <v>87.79</v>
      </c>
      <c r="F176" s="115">
        <v>87.79</v>
      </c>
      <c r="G176" s="113" t="s">
        <v>493</v>
      </c>
      <c r="H176" s="116">
        <v>41974</v>
      </c>
    </row>
    <row r="177" spans="1:8" ht="26.4">
      <c r="A177" s="117">
        <v>20076</v>
      </c>
      <c r="B177" s="118" t="s">
        <v>5949</v>
      </c>
      <c r="C177" s="117" t="s">
        <v>235</v>
      </c>
      <c r="D177" s="117" t="s">
        <v>6</v>
      </c>
      <c r="E177" s="119">
        <v>128.05000000000001</v>
      </c>
      <c r="F177" s="119">
        <v>128.05000000000001</v>
      </c>
      <c r="G177" s="117" t="s">
        <v>493</v>
      </c>
      <c r="H177" s="120">
        <v>41974</v>
      </c>
    </row>
    <row r="178" spans="1:8" ht="26.4">
      <c r="A178" s="113">
        <v>20074</v>
      </c>
      <c r="B178" s="114" t="s">
        <v>5950</v>
      </c>
      <c r="C178" s="113" t="s">
        <v>235</v>
      </c>
      <c r="D178" s="113" t="s">
        <v>6</v>
      </c>
      <c r="E178" s="115">
        <v>37.840000000000003</v>
      </c>
      <c r="F178" s="115">
        <v>37.840000000000003</v>
      </c>
      <c r="G178" s="113" t="s">
        <v>493</v>
      </c>
      <c r="H178" s="116">
        <v>41974</v>
      </c>
    </row>
    <row r="179" spans="1:8" ht="26.4">
      <c r="A179" s="117">
        <v>47</v>
      </c>
      <c r="B179" s="118" t="s">
        <v>5951</v>
      </c>
      <c r="C179" s="117" t="s">
        <v>235</v>
      </c>
      <c r="D179" s="117" t="s">
        <v>6</v>
      </c>
      <c r="E179" s="119">
        <v>72.94</v>
      </c>
      <c r="F179" s="119">
        <v>72.94</v>
      </c>
      <c r="G179" s="117" t="s">
        <v>493</v>
      </c>
      <c r="H179" s="120">
        <v>41974</v>
      </c>
    </row>
    <row r="180" spans="1:8" ht="26.4">
      <c r="A180" s="113">
        <v>48</v>
      </c>
      <c r="B180" s="114" t="s">
        <v>5952</v>
      </c>
      <c r="C180" s="113" t="s">
        <v>235</v>
      </c>
      <c r="D180" s="113" t="s">
        <v>6</v>
      </c>
      <c r="E180" s="115">
        <v>28.47</v>
      </c>
      <c r="F180" s="115">
        <v>28.47</v>
      </c>
      <c r="G180" s="113" t="s">
        <v>493</v>
      </c>
      <c r="H180" s="116">
        <v>41974</v>
      </c>
    </row>
    <row r="181" spans="1:8" ht="26.4">
      <c r="A181" s="117">
        <v>52</v>
      </c>
      <c r="B181" s="118" t="s">
        <v>5953</v>
      </c>
      <c r="C181" s="117" t="s">
        <v>235</v>
      </c>
      <c r="D181" s="117" t="s">
        <v>6</v>
      </c>
      <c r="E181" s="119">
        <v>14.21</v>
      </c>
      <c r="F181" s="119">
        <v>14.21</v>
      </c>
      <c r="G181" s="117" t="s">
        <v>493</v>
      </c>
      <c r="H181" s="120">
        <v>41974</v>
      </c>
    </row>
    <row r="182" spans="1:8" ht="26.4">
      <c r="A182" s="113">
        <v>43</v>
      </c>
      <c r="B182" s="114" t="s">
        <v>5954</v>
      </c>
      <c r="C182" s="113" t="s">
        <v>235</v>
      </c>
      <c r="D182" s="113" t="s">
        <v>6</v>
      </c>
      <c r="E182" s="115">
        <v>37.39</v>
      </c>
      <c r="F182" s="115">
        <v>37.39</v>
      </c>
      <c r="G182" s="113" t="s">
        <v>493</v>
      </c>
      <c r="H182" s="116">
        <v>41974</v>
      </c>
    </row>
    <row r="183" spans="1:8">
      <c r="A183" s="117">
        <v>26030</v>
      </c>
      <c r="B183" s="118" t="s">
        <v>5955</v>
      </c>
      <c r="C183" s="117" t="s">
        <v>235</v>
      </c>
      <c r="D183" s="117" t="s">
        <v>274</v>
      </c>
      <c r="E183" s="119">
        <v>8.3699999999999992</v>
      </c>
      <c r="F183" s="119">
        <v>8.3699999999999992</v>
      </c>
      <c r="G183" s="117" t="s">
        <v>493</v>
      </c>
      <c r="H183" s="120">
        <v>41974</v>
      </c>
    </row>
    <row r="184" spans="1:8" ht="39.6">
      <c r="A184" s="113">
        <v>157</v>
      </c>
      <c r="B184" s="114" t="s">
        <v>5956</v>
      </c>
      <c r="C184" s="113" t="s">
        <v>235</v>
      </c>
      <c r="D184" s="113" t="s">
        <v>238</v>
      </c>
      <c r="E184" s="115">
        <v>76.42</v>
      </c>
      <c r="F184" s="115">
        <v>76.42</v>
      </c>
      <c r="G184" s="113" t="s">
        <v>493</v>
      </c>
      <c r="H184" s="116">
        <v>41974</v>
      </c>
    </row>
    <row r="185" spans="1:8" ht="26.4">
      <c r="A185" s="117">
        <v>156</v>
      </c>
      <c r="B185" s="118" t="s">
        <v>5957</v>
      </c>
      <c r="C185" s="117" t="s">
        <v>235</v>
      </c>
      <c r="D185" s="117" t="s">
        <v>238</v>
      </c>
      <c r="E185" s="119">
        <v>34.11</v>
      </c>
      <c r="F185" s="119">
        <v>34.11</v>
      </c>
      <c r="G185" s="117" t="s">
        <v>493</v>
      </c>
      <c r="H185" s="120">
        <v>41974</v>
      </c>
    </row>
    <row r="186" spans="1:8" ht="26.4">
      <c r="A186" s="113">
        <v>131</v>
      </c>
      <c r="B186" s="114" t="s">
        <v>5958</v>
      </c>
      <c r="C186" s="113" t="s">
        <v>235</v>
      </c>
      <c r="D186" s="113" t="s">
        <v>238</v>
      </c>
      <c r="E186" s="115">
        <v>32.75</v>
      </c>
      <c r="F186" s="115">
        <v>32.75</v>
      </c>
      <c r="G186" s="113" t="s">
        <v>493</v>
      </c>
      <c r="H186" s="116">
        <v>41974</v>
      </c>
    </row>
    <row r="187" spans="1:8">
      <c r="A187" s="117">
        <v>7333</v>
      </c>
      <c r="B187" s="118" t="s">
        <v>5959</v>
      </c>
      <c r="C187" s="117" t="s">
        <v>235</v>
      </c>
      <c r="D187" s="117" t="s">
        <v>238</v>
      </c>
      <c r="E187" s="119">
        <v>34.56</v>
      </c>
      <c r="F187" s="119">
        <v>34.56</v>
      </c>
      <c r="G187" s="117" t="s">
        <v>493</v>
      </c>
      <c r="H187" s="120">
        <v>41974</v>
      </c>
    </row>
    <row r="188" spans="1:8">
      <c r="A188" s="113">
        <v>117</v>
      </c>
      <c r="B188" s="114" t="s">
        <v>5960</v>
      </c>
      <c r="C188" s="113" t="s">
        <v>235</v>
      </c>
      <c r="D188" s="113" t="s">
        <v>6</v>
      </c>
      <c r="E188" s="115">
        <v>2.16</v>
      </c>
      <c r="F188" s="115">
        <v>2.16</v>
      </c>
      <c r="G188" s="113" t="s">
        <v>493</v>
      </c>
      <c r="H188" s="116">
        <v>41974</v>
      </c>
    </row>
    <row r="189" spans="1:8">
      <c r="A189" s="117">
        <v>20080</v>
      </c>
      <c r="B189" s="118" t="s">
        <v>5961</v>
      </c>
      <c r="C189" s="117" t="s">
        <v>235</v>
      </c>
      <c r="D189" s="117" t="s">
        <v>6</v>
      </c>
      <c r="E189" s="119">
        <v>9.01</v>
      </c>
      <c r="F189" s="119">
        <v>9.01</v>
      </c>
      <c r="G189" s="117" t="s">
        <v>493</v>
      </c>
      <c r="H189" s="120">
        <v>41974</v>
      </c>
    </row>
    <row r="190" spans="1:8">
      <c r="A190" s="113">
        <v>21114</v>
      </c>
      <c r="B190" s="114" t="s">
        <v>5962</v>
      </c>
      <c r="C190" s="113" t="s">
        <v>235</v>
      </c>
      <c r="D190" s="113" t="s">
        <v>6</v>
      </c>
      <c r="E190" s="115">
        <v>17.59</v>
      </c>
      <c r="F190" s="115">
        <v>17.59</v>
      </c>
      <c r="G190" s="113" t="s">
        <v>493</v>
      </c>
      <c r="H190" s="116">
        <v>41974</v>
      </c>
    </row>
    <row r="191" spans="1:8">
      <c r="A191" s="117">
        <v>7334</v>
      </c>
      <c r="B191" s="118" t="s">
        <v>5963</v>
      </c>
      <c r="C191" s="117" t="s">
        <v>235</v>
      </c>
      <c r="D191" s="117" t="s">
        <v>274</v>
      </c>
      <c r="E191" s="119">
        <v>7.7</v>
      </c>
      <c r="F191" s="119">
        <v>7.7</v>
      </c>
      <c r="G191" s="117" t="s">
        <v>493</v>
      </c>
      <c r="H191" s="120">
        <v>41974</v>
      </c>
    </row>
    <row r="192" spans="1:8">
      <c r="A192" s="113">
        <v>3410</v>
      </c>
      <c r="B192" s="114" t="s">
        <v>5964</v>
      </c>
      <c r="C192" s="113" t="s">
        <v>235</v>
      </c>
      <c r="D192" s="113" t="s">
        <v>238</v>
      </c>
      <c r="E192" s="115">
        <v>12.27</v>
      </c>
      <c r="F192" s="115">
        <v>12.27</v>
      </c>
      <c r="G192" s="113" t="s">
        <v>493</v>
      </c>
      <c r="H192" s="116">
        <v>41974</v>
      </c>
    </row>
    <row r="193" spans="1:8">
      <c r="A193" s="117">
        <v>119</v>
      </c>
      <c r="B193" s="118" t="s">
        <v>5965</v>
      </c>
      <c r="C193" s="117" t="s">
        <v>235</v>
      </c>
      <c r="D193" s="117" t="s">
        <v>6</v>
      </c>
      <c r="E193" s="119">
        <v>4.0999999999999996</v>
      </c>
      <c r="F193" s="119">
        <v>4.0999999999999996</v>
      </c>
      <c r="G193" s="117" t="s">
        <v>493</v>
      </c>
      <c r="H193" s="120">
        <v>41974</v>
      </c>
    </row>
    <row r="194" spans="1:8">
      <c r="A194" s="113">
        <v>7335</v>
      </c>
      <c r="B194" s="114" t="s">
        <v>5966</v>
      </c>
      <c r="C194" s="113" t="s">
        <v>235</v>
      </c>
      <c r="D194" s="113" t="s">
        <v>238</v>
      </c>
      <c r="E194" s="115">
        <v>62.46</v>
      </c>
      <c r="F194" s="115">
        <v>62.46</v>
      </c>
      <c r="G194" s="113" t="s">
        <v>493</v>
      </c>
      <c r="H194" s="116">
        <v>41974</v>
      </c>
    </row>
    <row r="195" spans="1:8">
      <c r="A195" s="117">
        <v>122</v>
      </c>
      <c r="B195" s="118" t="s">
        <v>5967</v>
      </c>
      <c r="C195" s="117" t="s">
        <v>235</v>
      </c>
      <c r="D195" s="117" t="s">
        <v>6</v>
      </c>
      <c r="E195" s="119">
        <v>33.340000000000003</v>
      </c>
      <c r="F195" s="119">
        <v>33.340000000000003</v>
      </c>
      <c r="G195" s="117" t="s">
        <v>493</v>
      </c>
      <c r="H195" s="120">
        <v>41974</v>
      </c>
    </row>
    <row r="196" spans="1:8" ht="26.4">
      <c r="A196" s="113">
        <v>124</v>
      </c>
      <c r="B196" s="114" t="s">
        <v>5968</v>
      </c>
      <c r="C196" s="113" t="s">
        <v>235</v>
      </c>
      <c r="D196" s="113" t="s">
        <v>274</v>
      </c>
      <c r="E196" s="115">
        <v>8.51</v>
      </c>
      <c r="F196" s="115">
        <v>8.51</v>
      </c>
      <c r="G196" s="113" t="s">
        <v>493</v>
      </c>
      <c r="H196" s="116">
        <v>41974</v>
      </c>
    </row>
    <row r="197" spans="1:8" ht="26.4">
      <c r="A197" s="117">
        <v>7325</v>
      </c>
      <c r="B197" s="118" t="s">
        <v>5969</v>
      </c>
      <c r="C197" s="117" t="s">
        <v>235</v>
      </c>
      <c r="D197" s="117" t="s">
        <v>238</v>
      </c>
      <c r="E197" s="119">
        <v>3.94</v>
      </c>
      <c r="F197" s="119">
        <v>3.94</v>
      </c>
      <c r="G197" s="117" t="s">
        <v>493</v>
      </c>
      <c r="H197" s="120">
        <v>41974</v>
      </c>
    </row>
    <row r="198" spans="1:8" ht="26.4">
      <c r="A198" s="113">
        <v>123</v>
      </c>
      <c r="B198" s="114" t="s">
        <v>5969</v>
      </c>
      <c r="C198" s="113" t="s">
        <v>235</v>
      </c>
      <c r="D198" s="113" t="s">
        <v>274</v>
      </c>
      <c r="E198" s="115">
        <v>3.78</v>
      </c>
      <c r="F198" s="115">
        <v>3.78</v>
      </c>
      <c r="G198" s="113" t="s">
        <v>493</v>
      </c>
      <c r="H198" s="116">
        <v>41974</v>
      </c>
    </row>
    <row r="199" spans="1:8">
      <c r="A199" s="117">
        <v>127</v>
      </c>
      <c r="B199" s="118" t="s">
        <v>5970</v>
      </c>
      <c r="C199" s="117" t="s">
        <v>235</v>
      </c>
      <c r="D199" s="117" t="s">
        <v>274</v>
      </c>
      <c r="E199" s="119">
        <v>8.8800000000000008</v>
      </c>
      <c r="F199" s="119">
        <v>8.8800000000000008</v>
      </c>
      <c r="G199" s="117" t="s">
        <v>493</v>
      </c>
      <c r="H199" s="120">
        <v>41974</v>
      </c>
    </row>
    <row r="200" spans="1:8" ht="26.4">
      <c r="A200" s="113">
        <v>133</v>
      </c>
      <c r="B200" s="114" t="s">
        <v>5971</v>
      </c>
      <c r="C200" s="113" t="s">
        <v>235</v>
      </c>
      <c r="D200" s="113" t="s">
        <v>274</v>
      </c>
      <c r="E200" s="115">
        <v>3.81</v>
      </c>
      <c r="F200" s="115">
        <v>3.81</v>
      </c>
      <c r="G200" s="113" t="s">
        <v>493</v>
      </c>
      <c r="H200" s="116">
        <v>41974</v>
      </c>
    </row>
    <row r="201" spans="1:8" ht="26.4">
      <c r="A201" s="117">
        <v>37538</v>
      </c>
      <c r="B201" s="118" t="s">
        <v>5972</v>
      </c>
      <c r="C201" s="117" t="s">
        <v>235</v>
      </c>
      <c r="D201" s="117" t="s">
        <v>5340</v>
      </c>
      <c r="E201" s="119">
        <v>94.64</v>
      </c>
      <c r="F201" s="119">
        <v>94.64</v>
      </c>
      <c r="G201" s="117" t="s">
        <v>493</v>
      </c>
      <c r="H201" s="120">
        <v>41974</v>
      </c>
    </row>
    <row r="202" spans="1:8" ht="26.4">
      <c r="A202" s="113">
        <v>132</v>
      </c>
      <c r="B202" s="114" t="s">
        <v>5973</v>
      </c>
      <c r="C202" s="113" t="s">
        <v>235</v>
      </c>
      <c r="D202" s="113" t="s">
        <v>274</v>
      </c>
      <c r="E202" s="115">
        <v>4.2</v>
      </c>
      <c r="F202" s="115">
        <v>4.2</v>
      </c>
      <c r="G202" s="113" t="s">
        <v>493</v>
      </c>
      <c r="H202" s="116">
        <v>41974</v>
      </c>
    </row>
    <row r="203" spans="1:8" ht="26.4">
      <c r="A203" s="117">
        <v>13408</v>
      </c>
      <c r="B203" s="118" t="s">
        <v>5974</v>
      </c>
      <c r="C203" s="117" t="s">
        <v>235</v>
      </c>
      <c r="D203" s="117" t="s">
        <v>5975</v>
      </c>
      <c r="E203" s="119">
        <v>1490.9</v>
      </c>
      <c r="F203" s="119">
        <v>1490.9</v>
      </c>
      <c r="G203" s="117" t="s">
        <v>493</v>
      </c>
      <c r="H203" s="120">
        <v>41974</v>
      </c>
    </row>
    <row r="204" spans="1:8" ht="39.6">
      <c r="A204" s="113">
        <v>148</v>
      </c>
      <c r="B204" s="114" t="s">
        <v>5976</v>
      </c>
      <c r="C204" s="113" t="s">
        <v>235</v>
      </c>
      <c r="D204" s="113" t="s">
        <v>274</v>
      </c>
      <c r="E204" s="115">
        <v>8.49</v>
      </c>
      <c r="F204" s="115">
        <v>8.49</v>
      </c>
      <c r="G204" s="113" t="s">
        <v>493</v>
      </c>
      <c r="H204" s="116">
        <v>41974</v>
      </c>
    </row>
    <row r="205" spans="1:8">
      <c r="A205" s="117">
        <v>159</v>
      </c>
      <c r="B205" s="118" t="s">
        <v>5977</v>
      </c>
      <c r="C205" s="117" t="s">
        <v>235</v>
      </c>
      <c r="D205" s="117" t="s">
        <v>519</v>
      </c>
      <c r="E205" s="119">
        <v>120</v>
      </c>
      <c r="F205" s="119">
        <v>120</v>
      </c>
      <c r="G205" s="117" t="s">
        <v>493</v>
      </c>
      <c r="H205" s="120">
        <v>41974</v>
      </c>
    </row>
    <row r="206" spans="1:8" ht="39.6">
      <c r="A206" s="113">
        <v>183</v>
      </c>
      <c r="B206" s="114" t="s">
        <v>5978</v>
      </c>
      <c r="C206" s="113" t="s">
        <v>235</v>
      </c>
      <c r="D206" s="113" t="s">
        <v>5979</v>
      </c>
      <c r="E206" s="115">
        <v>85</v>
      </c>
      <c r="F206" s="115">
        <v>85</v>
      </c>
      <c r="G206" s="113" t="s">
        <v>493</v>
      </c>
      <c r="H206" s="116">
        <v>41974</v>
      </c>
    </row>
    <row r="207" spans="1:8" ht="39.6">
      <c r="A207" s="117">
        <v>174</v>
      </c>
      <c r="B207" s="118" t="s">
        <v>5980</v>
      </c>
      <c r="C207" s="117" t="s">
        <v>235</v>
      </c>
      <c r="D207" s="117" t="s">
        <v>5979</v>
      </c>
      <c r="E207" s="119">
        <v>100.07</v>
      </c>
      <c r="F207" s="119">
        <v>100.07</v>
      </c>
      <c r="G207" s="117" t="s">
        <v>493</v>
      </c>
      <c r="H207" s="120">
        <v>41974</v>
      </c>
    </row>
    <row r="208" spans="1:8" ht="39.6">
      <c r="A208" s="113">
        <v>184</v>
      </c>
      <c r="B208" s="114" t="s">
        <v>5981</v>
      </c>
      <c r="C208" s="113" t="s">
        <v>235</v>
      </c>
      <c r="D208" s="113" t="s">
        <v>5979</v>
      </c>
      <c r="E208" s="115">
        <v>32.200000000000003</v>
      </c>
      <c r="F208" s="115">
        <v>32.200000000000003</v>
      </c>
      <c r="G208" s="113" t="s">
        <v>493</v>
      </c>
      <c r="H208" s="116">
        <v>41974</v>
      </c>
    </row>
    <row r="209" spans="1:8" ht="39.6">
      <c r="A209" s="117">
        <v>173</v>
      </c>
      <c r="B209" s="118" t="s">
        <v>5982</v>
      </c>
      <c r="C209" s="117" t="s">
        <v>235</v>
      </c>
      <c r="D209" s="117" t="s">
        <v>5979</v>
      </c>
      <c r="E209" s="119">
        <v>39.159999999999997</v>
      </c>
      <c r="F209" s="119">
        <v>39.159999999999997</v>
      </c>
      <c r="G209" s="117" t="s">
        <v>493</v>
      </c>
      <c r="H209" s="120">
        <v>41974</v>
      </c>
    </row>
    <row r="210" spans="1:8" ht="39.6">
      <c r="A210" s="113">
        <v>175</v>
      </c>
      <c r="B210" s="114" t="s">
        <v>5983</v>
      </c>
      <c r="C210" s="113" t="s">
        <v>235</v>
      </c>
      <c r="D210" s="113" t="s">
        <v>5979</v>
      </c>
      <c r="E210" s="115">
        <v>120.13</v>
      </c>
      <c r="F210" s="115">
        <v>120.13</v>
      </c>
      <c r="G210" s="113" t="s">
        <v>493</v>
      </c>
      <c r="H210" s="116">
        <v>41974</v>
      </c>
    </row>
    <row r="211" spans="1:8" ht="39.6">
      <c r="A211" s="117">
        <v>20001</v>
      </c>
      <c r="B211" s="118" t="s">
        <v>5984</v>
      </c>
      <c r="C211" s="117" t="s">
        <v>235</v>
      </c>
      <c r="D211" s="117" t="s">
        <v>5979</v>
      </c>
      <c r="E211" s="119">
        <v>38.97</v>
      </c>
      <c r="F211" s="119">
        <v>38.97</v>
      </c>
      <c r="G211" s="117" t="s">
        <v>493</v>
      </c>
      <c r="H211" s="120">
        <v>41974</v>
      </c>
    </row>
    <row r="212" spans="1:8" ht="39.6">
      <c r="A212" s="113">
        <v>181</v>
      </c>
      <c r="B212" s="114" t="s">
        <v>5985</v>
      </c>
      <c r="C212" s="113" t="s">
        <v>235</v>
      </c>
      <c r="D212" s="113" t="s">
        <v>5979</v>
      </c>
      <c r="E212" s="115">
        <v>50.38</v>
      </c>
      <c r="F212" s="115">
        <v>50.38</v>
      </c>
      <c r="G212" s="113" t="s">
        <v>493</v>
      </c>
      <c r="H212" s="116">
        <v>41974</v>
      </c>
    </row>
    <row r="213" spans="1:8" ht="39.6">
      <c r="A213" s="117">
        <v>164</v>
      </c>
      <c r="B213" s="118" t="s">
        <v>5986</v>
      </c>
      <c r="C213" s="117" t="s">
        <v>235</v>
      </c>
      <c r="D213" s="117" t="s">
        <v>5979</v>
      </c>
      <c r="E213" s="119">
        <v>113.2</v>
      </c>
      <c r="F213" s="119">
        <v>113.2</v>
      </c>
      <c r="G213" s="117" t="s">
        <v>493</v>
      </c>
      <c r="H213" s="120">
        <v>41974</v>
      </c>
    </row>
    <row r="214" spans="1:8" ht="26.4">
      <c r="A214" s="113">
        <v>4319</v>
      </c>
      <c r="B214" s="114" t="s">
        <v>5987</v>
      </c>
      <c r="C214" s="113" t="s">
        <v>235</v>
      </c>
      <c r="D214" s="113" t="s">
        <v>6</v>
      </c>
      <c r="E214" s="115">
        <v>1.35</v>
      </c>
      <c r="F214" s="115">
        <v>1.35</v>
      </c>
      <c r="G214" s="113" t="s">
        <v>493</v>
      </c>
      <c r="H214" s="116">
        <v>41974</v>
      </c>
    </row>
    <row r="215" spans="1:8" ht="39.6">
      <c r="A215" s="117">
        <v>38656</v>
      </c>
      <c r="B215" s="118" t="s">
        <v>5988</v>
      </c>
      <c r="C215" s="117" t="s">
        <v>235</v>
      </c>
      <c r="D215" s="117" t="s">
        <v>519</v>
      </c>
      <c r="E215" s="119">
        <v>433.43</v>
      </c>
      <c r="F215" s="119">
        <v>433.43</v>
      </c>
      <c r="G215" s="117" t="s">
        <v>493</v>
      </c>
      <c r="H215" s="120">
        <v>41974</v>
      </c>
    </row>
    <row r="216" spans="1:8">
      <c r="A216" s="113">
        <v>7332</v>
      </c>
      <c r="B216" s="114" t="s">
        <v>5989</v>
      </c>
      <c r="C216" s="113" t="s">
        <v>235</v>
      </c>
      <c r="D216" s="113" t="s">
        <v>274</v>
      </c>
      <c r="E216" s="115">
        <v>7.9</v>
      </c>
      <c r="F216" s="115">
        <v>7.9</v>
      </c>
      <c r="G216" s="113" t="s">
        <v>493</v>
      </c>
      <c r="H216" s="116">
        <v>41974</v>
      </c>
    </row>
    <row r="217" spans="1:8" ht="26.4">
      <c r="A217" s="117">
        <v>3411</v>
      </c>
      <c r="B217" s="118" t="s">
        <v>5990</v>
      </c>
      <c r="C217" s="117" t="s">
        <v>235</v>
      </c>
      <c r="D217" s="117" t="s">
        <v>238</v>
      </c>
      <c r="E217" s="119">
        <v>21.17</v>
      </c>
      <c r="F217" s="119">
        <v>21.17</v>
      </c>
      <c r="G217" s="117" t="s">
        <v>493</v>
      </c>
      <c r="H217" s="120">
        <v>41974</v>
      </c>
    </row>
    <row r="218" spans="1:8">
      <c r="A218" s="113">
        <v>6114</v>
      </c>
      <c r="B218" s="114" t="s">
        <v>5991</v>
      </c>
      <c r="C218" s="113" t="s">
        <v>264</v>
      </c>
      <c r="D218" s="113" t="s">
        <v>231</v>
      </c>
      <c r="E218" s="115">
        <v>8.6</v>
      </c>
      <c r="F218" s="115">
        <v>7.44</v>
      </c>
      <c r="G218" s="113" t="s">
        <v>493</v>
      </c>
      <c r="H218" s="116">
        <v>41974</v>
      </c>
    </row>
    <row r="219" spans="1:8">
      <c r="A219" s="117">
        <v>6117</v>
      </c>
      <c r="B219" s="118" t="s">
        <v>5992</v>
      </c>
      <c r="C219" s="117" t="s">
        <v>264</v>
      </c>
      <c r="D219" s="117" t="s">
        <v>231</v>
      </c>
      <c r="E219" s="119">
        <v>8.6</v>
      </c>
      <c r="F219" s="119">
        <v>7.44</v>
      </c>
      <c r="G219" s="117" t="s">
        <v>493</v>
      </c>
      <c r="H219" s="120">
        <v>41974</v>
      </c>
    </row>
    <row r="220" spans="1:8">
      <c r="A220" s="113">
        <v>25958</v>
      </c>
      <c r="B220" s="114" t="s">
        <v>5993</v>
      </c>
      <c r="C220" s="113" t="s">
        <v>264</v>
      </c>
      <c r="D220" s="113" t="s">
        <v>231</v>
      </c>
      <c r="E220" s="115">
        <v>4.3099999999999996</v>
      </c>
      <c r="F220" s="115">
        <v>3.73</v>
      </c>
      <c r="G220" s="113" t="s">
        <v>493</v>
      </c>
      <c r="H220" s="116">
        <v>41974</v>
      </c>
    </row>
    <row r="221" spans="1:8">
      <c r="A221" s="117">
        <v>248</v>
      </c>
      <c r="B221" s="118" t="s">
        <v>5994</v>
      </c>
      <c r="C221" s="117" t="s">
        <v>264</v>
      </c>
      <c r="D221" s="117" t="s">
        <v>231</v>
      </c>
      <c r="E221" s="119">
        <v>8.99</v>
      </c>
      <c r="F221" s="119">
        <v>7.77</v>
      </c>
      <c r="G221" s="117" t="s">
        <v>493</v>
      </c>
      <c r="H221" s="120">
        <v>41974</v>
      </c>
    </row>
    <row r="222" spans="1:8">
      <c r="A222" s="113">
        <v>6127</v>
      </c>
      <c r="B222" s="114" t="s">
        <v>300</v>
      </c>
      <c r="C222" s="113" t="s">
        <v>264</v>
      </c>
      <c r="D222" s="113" t="s">
        <v>231</v>
      </c>
      <c r="E222" s="115">
        <v>8.33</v>
      </c>
      <c r="F222" s="115">
        <v>7.2</v>
      </c>
      <c r="G222" s="113" t="s">
        <v>493</v>
      </c>
      <c r="H222" s="116">
        <v>41974</v>
      </c>
    </row>
    <row r="223" spans="1:8">
      <c r="A223" s="117">
        <v>34466</v>
      </c>
      <c r="B223" s="118" t="s">
        <v>5995</v>
      </c>
      <c r="C223" s="117" t="s">
        <v>264</v>
      </c>
      <c r="D223" s="117" t="s">
        <v>231</v>
      </c>
      <c r="E223" s="119">
        <v>8.6199999999999992</v>
      </c>
      <c r="F223" s="119">
        <v>7.45</v>
      </c>
      <c r="G223" s="117" t="s">
        <v>493</v>
      </c>
      <c r="H223" s="120">
        <v>41974</v>
      </c>
    </row>
    <row r="224" spans="1:8">
      <c r="A224" s="113">
        <v>242</v>
      </c>
      <c r="B224" s="114" t="s">
        <v>5996</v>
      </c>
      <c r="C224" s="113" t="s">
        <v>264</v>
      </c>
      <c r="D224" s="113" t="s">
        <v>231</v>
      </c>
      <c r="E224" s="115">
        <v>8.99</v>
      </c>
      <c r="F224" s="115">
        <v>7.77</v>
      </c>
      <c r="G224" s="113" t="s">
        <v>493</v>
      </c>
      <c r="H224" s="116">
        <v>41974</v>
      </c>
    </row>
    <row r="225" spans="1:8" ht="26.4">
      <c r="A225" s="117">
        <v>427</v>
      </c>
      <c r="B225" s="118" t="s">
        <v>5997</v>
      </c>
      <c r="C225" s="117" t="s">
        <v>235</v>
      </c>
      <c r="D225" s="117" t="s">
        <v>6</v>
      </c>
      <c r="E225" s="119">
        <v>2.86</v>
      </c>
      <c r="F225" s="119">
        <v>2.86</v>
      </c>
      <c r="G225" s="117" t="s">
        <v>493</v>
      </c>
      <c r="H225" s="120">
        <v>41974</v>
      </c>
    </row>
    <row r="226" spans="1:8">
      <c r="A226" s="113">
        <v>11272</v>
      </c>
      <c r="B226" s="114" t="s">
        <v>5998</v>
      </c>
      <c r="C226" s="113" t="s">
        <v>235</v>
      </c>
      <c r="D226" s="113" t="s">
        <v>6</v>
      </c>
      <c r="E226" s="115">
        <v>2.27</v>
      </c>
      <c r="F226" s="115">
        <v>2.27</v>
      </c>
      <c r="G226" s="113" t="s">
        <v>493</v>
      </c>
      <c r="H226" s="116">
        <v>41974</v>
      </c>
    </row>
    <row r="227" spans="1:8" ht="26.4">
      <c r="A227" s="117">
        <v>11273</v>
      </c>
      <c r="B227" s="118" t="s">
        <v>5999</v>
      </c>
      <c r="C227" s="117" t="s">
        <v>235</v>
      </c>
      <c r="D227" s="117" t="s">
        <v>6</v>
      </c>
      <c r="E227" s="119">
        <v>3.98</v>
      </c>
      <c r="F227" s="119">
        <v>3.98</v>
      </c>
      <c r="G227" s="117" t="s">
        <v>493</v>
      </c>
      <c r="H227" s="120">
        <v>41974</v>
      </c>
    </row>
    <row r="228" spans="1:8" ht="26.4">
      <c r="A228" s="113">
        <v>418</v>
      </c>
      <c r="B228" s="114" t="s">
        <v>6000</v>
      </c>
      <c r="C228" s="113" t="s">
        <v>235</v>
      </c>
      <c r="D228" s="113" t="s">
        <v>6</v>
      </c>
      <c r="E228" s="115">
        <v>2.0499999999999998</v>
      </c>
      <c r="F228" s="115">
        <v>2.0499999999999998</v>
      </c>
      <c r="G228" s="113" t="s">
        <v>493</v>
      </c>
      <c r="H228" s="116">
        <v>41974</v>
      </c>
    </row>
    <row r="229" spans="1:8" ht="26.4">
      <c r="A229" s="117">
        <v>417</v>
      </c>
      <c r="B229" s="118" t="s">
        <v>6001</v>
      </c>
      <c r="C229" s="117" t="s">
        <v>235</v>
      </c>
      <c r="D229" s="117" t="s">
        <v>6</v>
      </c>
      <c r="E229" s="119">
        <v>1.43</v>
      </c>
      <c r="F229" s="119">
        <v>1.43</v>
      </c>
      <c r="G229" s="117" t="s">
        <v>493</v>
      </c>
      <c r="H229" s="120">
        <v>41974</v>
      </c>
    </row>
    <row r="230" spans="1:8" ht="26.4">
      <c r="A230" s="113">
        <v>11275</v>
      </c>
      <c r="B230" s="114" t="s">
        <v>6002</v>
      </c>
      <c r="C230" s="113" t="s">
        <v>235</v>
      </c>
      <c r="D230" s="113" t="s">
        <v>6</v>
      </c>
      <c r="E230" s="115">
        <v>1.35</v>
      </c>
      <c r="F230" s="115">
        <v>1.35</v>
      </c>
      <c r="G230" s="113" t="s">
        <v>493</v>
      </c>
      <c r="H230" s="116">
        <v>41974</v>
      </c>
    </row>
    <row r="231" spans="1:8">
      <c r="A231" s="117">
        <v>11274</v>
      </c>
      <c r="B231" s="118" t="s">
        <v>6003</v>
      </c>
      <c r="C231" s="117" t="s">
        <v>235</v>
      </c>
      <c r="D231" s="117" t="s">
        <v>6</v>
      </c>
      <c r="E231" s="119">
        <v>2.2000000000000002</v>
      </c>
      <c r="F231" s="119">
        <v>2.2000000000000002</v>
      </c>
      <c r="G231" s="117" t="s">
        <v>493</v>
      </c>
      <c r="H231" s="120">
        <v>41974</v>
      </c>
    </row>
    <row r="232" spans="1:8" ht="26.4">
      <c r="A232" s="113">
        <v>37370</v>
      </c>
      <c r="B232" s="114" t="s">
        <v>6004</v>
      </c>
      <c r="C232" s="113" t="s">
        <v>288</v>
      </c>
      <c r="D232" s="113" t="s">
        <v>231</v>
      </c>
      <c r="E232" s="115">
        <v>1.3</v>
      </c>
      <c r="F232" s="115">
        <v>1.3</v>
      </c>
      <c r="G232" s="113" t="s">
        <v>493</v>
      </c>
      <c r="H232" s="116">
        <v>41974</v>
      </c>
    </row>
    <row r="233" spans="1:8" ht="26.4">
      <c r="A233" s="117">
        <v>10658</v>
      </c>
      <c r="B233" s="118" t="s">
        <v>6005</v>
      </c>
      <c r="C233" s="117" t="s">
        <v>250</v>
      </c>
      <c r="D233" s="117" t="s">
        <v>6</v>
      </c>
      <c r="E233" s="119">
        <v>6940</v>
      </c>
      <c r="F233" s="119">
        <v>6940</v>
      </c>
      <c r="G233" s="117" t="s">
        <v>493</v>
      </c>
      <c r="H233" s="120">
        <v>41974</v>
      </c>
    </row>
    <row r="234" spans="1:8" ht="26.4">
      <c r="A234" s="113">
        <v>20003</v>
      </c>
      <c r="B234" s="114" t="s">
        <v>6006</v>
      </c>
      <c r="C234" s="113" t="s">
        <v>235</v>
      </c>
      <c r="D234" s="113" t="s">
        <v>207</v>
      </c>
      <c r="E234" s="115">
        <v>0.95</v>
      </c>
      <c r="F234" s="115">
        <v>0.95</v>
      </c>
      <c r="G234" s="113" t="s">
        <v>493</v>
      </c>
      <c r="H234" s="116">
        <v>41974</v>
      </c>
    </row>
    <row r="235" spans="1:8" ht="26.4">
      <c r="A235" s="117">
        <v>20002</v>
      </c>
      <c r="B235" s="118" t="s">
        <v>6007</v>
      </c>
      <c r="C235" s="117" t="s">
        <v>235</v>
      </c>
      <c r="D235" s="117" t="s">
        <v>207</v>
      </c>
      <c r="E235" s="119">
        <v>1.27</v>
      </c>
      <c r="F235" s="119">
        <v>1.27</v>
      </c>
      <c r="G235" s="117" t="s">
        <v>493</v>
      </c>
      <c r="H235" s="120">
        <v>41974</v>
      </c>
    </row>
    <row r="236" spans="1:8" ht="26.4">
      <c r="A236" s="113">
        <v>185</v>
      </c>
      <c r="B236" s="114" t="s">
        <v>6008</v>
      </c>
      <c r="C236" s="113" t="s">
        <v>235</v>
      </c>
      <c r="D236" s="113" t="s">
        <v>207</v>
      </c>
      <c r="E236" s="115">
        <v>2.58</v>
      </c>
      <c r="F236" s="115">
        <v>2.58</v>
      </c>
      <c r="G236" s="113" t="s">
        <v>493</v>
      </c>
      <c r="H236" s="116">
        <v>41974</v>
      </c>
    </row>
    <row r="237" spans="1:8" ht="26.4">
      <c r="A237" s="117">
        <v>20018</v>
      </c>
      <c r="B237" s="118" t="s">
        <v>6009</v>
      </c>
      <c r="C237" s="117" t="s">
        <v>235</v>
      </c>
      <c r="D237" s="117" t="s">
        <v>207</v>
      </c>
      <c r="E237" s="119">
        <v>1.29</v>
      </c>
      <c r="F237" s="119">
        <v>1.29</v>
      </c>
      <c r="G237" s="117" t="s">
        <v>493</v>
      </c>
      <c r="H237" s="120">
        <v>41974</v>
      </c>
    </row>
    <row r="238" spans="1:8" ht="26.4">
      <c r="A238" s="113">
        <v>20017</v>
      </c>
      <c r="B238" s="114" t="s">
        <v>6010</v>
      </c>
      <c r="C238" s="113" t="s">
        <v>235</v>
      </c>
      <c r="D238" s="113" t="s">
        <v>207</v>
      </c>
      <c r="E238" s="115">
        <v>1.89</v>
      </c>
      <c r="F238" s="115">
        <v>1.89</v>
      </c>
      <c r="G238" s="113" t="s">
        <v>493</v>
      </c>
      <c r="H238" s="116">
        <v>41974</v>
      </c>
    </row>
    <row r="239" spans="1:8" ht="26.4">
      <c r="A239" s="117">
        <v>188</v>
      </c>
      <c r="B239" s="118" t="s">
        <v>6011</v>
      </c>
      <c r="C239" s="117" t="s">
        <v>235</v>
      </c>
      <c r="D239" s="117" t="s">
        <v>207</v>
      </c>
      <c r="E239" s="119">
        <v>2.8</v>
      </c>
      <c r="F239" s="119">
        <v>2.8</v>
      </c>
      <c r="G239" s="117" t="s">
        <v>493</v>
      </c>
      <c r="H239" s="120">
        <v>41974</v>
      </c>
    </row>
    <row r="240" spans="1:8" ht="26.4">
      <c r="A240" s="113">
        <v>20005</v>
      </c>
      <c r="B240" s="114" t="s">
        <v>6012</v>
      </c>
      <c r="C240" s="113" t="s">
        <v>235</v>
      </c>
      <c r="D240" s="113" t="s">
        <v>207</v>
      </c>
      <c r="E240" s="115">
        <v>0.93</v>
      </c>
      <c r="F240" s="115">
        <v>0.93</v>
      </c>
      <c r="G240" s="113" t="s">
        <v>493</v>
      </c>
      <c r="H240" s="116">
        <v>41974</v>
      </c>
    </row>
    <row r="241" spans="1:8" ht="26.4">
      <c r="A241" s="117">
        <v>20004</v>
      </c>
      <c r="B241" s="118" t="s">
        <v>6013</v>
      </c>
      <c r="C241" s="117" t="s">
        <v>235</v>
      </c>
      <c r="D241" s="117" t="s">
        <v>207</v>
      </c>
      <c r="E241" s="119">
        <v>1.24</v>
      </c>
      <c r="F241" s="119">
        <v>1.24</v>
      </c>
      <c r="G241" s="117" t="s">
        <v>493</v>
      </c>
      <c r="H241" s="120">
        <v>41974</v>
      </c>
    </row>
    <row r="242" spans="1:8" ht="26.4">
      <c r="A242" s="113">
        <v>186</v>
      </c>
      <c r="B242" s="114" t="s">
        <v>6014</v>
      </c>
      <c r="C242" s="113" t="s">
        <v>235</v>
      </c>
      <c r="D242" s="113" t="s">
        <v>207</v>
      </c>
      <c r="E242" s="115">
        <v>2.58</v>
      </c>
      <c r="F242" s="115">
        <v>2.58</v>
      </c>
      <c r="G242" s="113" t="s">
        <v>493</v>
      </c>
      <c r="H242" s="116">
        <v>41974</v>
      </c>
    </row>
    <row r="243" spans="1:8" ht="26.4">
      <c r="A243" s="117">
        <v>20007</v>
      </c>
      <c r="B243" s="118" t="s">
        <v>6015</v>
      </c>
      <c r="C243" s="117" t="s">
        <v>235</v>
      </c>
      <c r="D243" s="117" t="s">
        <v>207</v>
      </c>
      <c r="E243" s="119">
        <v>2.87</v>
      </c>
      <c r="F243" s="119">
        <v>2.87</v>
      </c>
      <c r="G243" s="117" t="s">
        <v>493</v>
      </c>
      <c r="H243" s="120">
        <v>41974</v>
      </c>
    </row>
    <row r="244" spans="1:8" ht="26.4">
      <c r="A244" s="113">
        <v>20006</v>
      </c>
      <c r="B244" s="114" t="s">
        <v>6016</v>
      </c>
      <c r="C244" s="113" t="s">
        <v>235</v>
      </c>
      <c r="D244" s="113" t="s">
        <v>207</v>
      </c>
      <c r="E244" s="115">
        <v>3.58</v>
      </c>
      <c r="F244" s="115">
        <v>3.58</v>
      </c>
      <c r="G244" s="113" t="s">
        <v>493</v>
      </c>
      <c r="H244" s="116">
        <v>41974</v>
      </c>
    </row>
    <row r="245" spans="1:8" ht="26.4">
      <c r="A245" s="117">
        <v>187</v>
      </c>
      <c r="B245" s="118" t="s">
        <v>6017</v>
      </c>
      <c r="C245" s="117" t="s">
        <v>235</v>
      </c>
      <c r="D245" s="117" t="s">
        <v>207</v>
      </c>
      <c r="E245" s="119">
        <v>6.22</v>
      </c>
      <c r="F245" s="119">
        <v>6.22</v>
      </c>
      <c r="G245" s="117" t="s">
        <v>493</v>
      </c>
      <c r="H245" s="120">
        <v>41974</v>
      </c>
    </row>
    <row r="246" spans="1:8">
      <c r="A246" s="113">
        <v>253</v>
      </c>
      <c r="B246" s="114" t="s">
        <v>6018</v>
      </c>
      <c r="C246" s="113" t="s">
        <v>264</v>
      </c>
      <c r="D246" s="113" t="s">
        <v>231</v>
      </c>
      <c r="E246" s="115">
        <v>12.7</v>
      </c>
      <c r="F246" s="115">
        <v>10.98</v>
      </c>
      <c r="G246" s="113" t="s">
        <v>493</v>
      </c>
      <c r="H246" s="116">
        <v>41974</v>
      </c>
    </row>
    <row r="247" spans="1:8">
      <c r="A247" s="117">
        <v>583</v>
      </c>
      <c r="B247" s="118" t="s">
        <v>6019</v>
      </c>
      <c r="C247" s="117" t="s">
        <v>235</v>
      </c>
      <c r="D247" s="117" t="s">
        <v>238</v>
      </c>
      <c r="E247" s="119">
        <v>31.38</v>
      </c>
      <c r="F247" s="119">
        <v>31.38</v>
      </c>
      <c r="G247" s="117" t="s">
        <v>493</v>
      </c>
      <c r="H247" s="120">
        <v>41974</v>
      </c>
    </row>
    <row r="248" spans="1:8">
      <c r="A248" s="113">
        <v>6</v>
      </c>
      <c r="B248" s="114" t="s">
        <v>6020</v>
      </c>
      <c r="C248" s="113" t="s">
        <v>235</v>
      </c>
      <c r="D248" s="113" t="s">
        <v>274</v>
      </c>
      <c r="E248" s="115">
        <v>2.4700000000000002</v>
      </c>
      <c r="F248" s="115">
        <v>2.4700000000000002</v>
      </c>
      <c r="G248" s="113" t="s">
        <v>493</v>
      </c>
      <c r="H248" s="116">
        <v>41974</v>
      </c>
    </row>
    <row r="249" spans="1:8" ht="26.4">
      <c r="A249" s="117">
        <v>20193</v>
      </c>
      <c r="B249" s="118" t="s">
        <v>6021</v>
      </c>
      <c r="C249" s="117" t="s">
        <v>235</v>
      </c>
      <c r="D249" s="117" t="s">
        <v>6022</v>
      </c>
      <c r="E249" s="119">
        <v>2.86</v>
      </c>
      <c r="F249" s="119">
        <v>2.86</v>
      </c>
      <c r="G249" s="117" t="s">
        <v>493</v>
      </c>
      <c r="H249" s="120">
        <v>41974</v>
      </c>
    </row>
    <row r="250" spans="1:8" ht="26.4">
      <c r="A250" s="113">
        <v>10529</v>
      </c>
      <c r="B250" s="114" t="s">
        <v>6023</v>
      </c>
      <c r="C250" s="113" t="s">
        <v>235</v>
      </c>
      <c r="D250" s="113" t="s">
        <v>6024</v>
      </c>
      <c r="E250" s="115">
        <v>0.33</v>
      </c>
      <c r="F250" s="115">
        <v>0.33</v>
      </c>
      <c r="G250" s="113" t="s">
        <v>493</v>
      </c>
      <c r="H250" s="116">
        <v>41974</v>
      </c>
    </row>
    <row r="251" spans="1:8" ht="26.4">
      <c r="A251" s="117">
        <v>10528</v>
      </c>
      <c r="B251" s="118" t="s">
        <v>6023</v>
      </c>
      <c r="C251" s="117" t="s">
        <v>235</v>
      </c>
      <c r="D251" s="117" t="s">
        <v>6022</v>
      </c>
      <c r="E251" s="119">
        <v>8.57</v>
      </c>
      <c r="F251" s="119">
        <v>8.57</v>
      </c>
      <c r="G251" s="117" t="s">
        <v>493</v>
      </c>
      <c r="H251" s="120">
        <v>41974</v>
      </c>
    </row>
    <row r="252" spans="1:8" ht="39.6">
      <c r="A252" s="113">
        <v>10527</v>
      </c>
      <c r="B252" s="114" t="s">
        <v>6025</v>
      </c>
      <c r="C252" s="113" t="s">
        <v>235</v>
      </c>
      <c r="D252" s="113" t="s">
        <v>3924</v>
      </c>
      <c r="E252" s="115">
        <v>10</v>
      </c>
      <c r="F252" s="115">
        <v>10</v>
      </c>
      <c r="G252" s="113" t="s">
        <v>493</v>
      </c>
      <c r="H252" s="116">
        <v>41974</v>
      </c>
    </row>
    <row r="253" spans="1:8" ht="52.8">
      <c r="A253" s="117">
        <v>10526</v>
      </c>
      <c r="B253" s="118" t="s">
        <v>6026</v>
      </c>
      <c r="C253" s="117" t="s">
        <v>235</v>
      </c>
      <c r="D253" s="117" t="s">
        <v>809</v>
      </c>
      <c r="E253" s="119">
        <v>340</v>
      </c>
      <c r="F253" s="119">
        <v>340</v>
      </c>
      <c r="G253" s="117" t="s">
        <v>493</v>
      </c>
      <c r="H253" s="120">
        <v>41974</v>
      </c>
    </row>
    <row r="254" spans="1:8" ht="26.4">
      <c r="A254" s="113">
        <v>299</v>
      </c>
      <c r="B254" s="114" t="s">
        <v>6027</v>
      </c>
      <c r="C254" s="113" t="s">
        <v>235</v>
      </c>
      <c r="D254" s="113" t="s">
        <v>6</v>
      </c>
      <c r="E254" s="115">
        <v>1.55</v>
      </c>
      <c r="F254" s="115">
        <v>1.55</v>
      </c>
      <c r="G254" s="113" t="s">
        <v>493</v>
      </c>
      <c r="H254" s="116">
        <v>41974</v>
      </c>
    </row>
    <row r="255" spans="1:8" ht="26.4">
      <c r="A255" s="117">
        <v>298</v>
      </c>
      <c r="B255" s="118" t="s">
        <v>6028</v>
      </c>
      <c r="C255" s="117" t="s">
        <v>235</v>
      </c>
      <c r="D255" s="117" t="s">
        <v>6</v>
      </c>
      <c r="E255" s="119">
        <v>1.55</v>
      </c>
      <c r="F255" s="119">
        <v>1.55</v>
      </c>
      <c r="G255" s="117" t="s">
        <v>493</v>
      </c>
      <c r="H255" s="120">
        <v>41974</v>
      </c>
    </row>
    <row r="256" spans="1:8" ht="26.4">
      <c r="A256" s="113">
        <v>295</v>
      </c>
      <c r="B256" s="114" t="s">
        <v>6029</v>
      </c>
      <c r="C256" s="113" t="s">
        <v>235</v>
      </c>
      <c r="D256" s="113" t="s">
        <v>6</v>
      </c>
      <c r="E256" s="115">
        <v>0.93</v>
      </c>
      <c r="F256" s="115">
        <v>0.93</v>
      </c>
      <c r="G256" s="113" t="s">
        <v>493</v>
      </c>
      <c r="H256" s="116">
        <v>41974</v>
      </c>
    </row>
    <row r="257" spans="1:8" ht="26.4">
      <c r="A257" s="117">
        <v>296</v>
      </c>
      <c r="B257" s="118" t="s">
        <v>6030</v>
      </c>
      <c r="C257" s="117" t="s">
        <v>235</v>
      </c>
      <c r="D257" s="117" t="s">
        <v>6</v>
      </c>
      <c r="E257" s="119">
        <v>0.96</v>
      </c>
      <c r="F257" s="119">
        <v>0.96</v>
      </c>
      <c r="G257" s="117" t="s">
        <v>493</v>
      </c>
      <c r="H257" s="120">
        <v>41974</v>
      </c>
    </row>
    <row r="258" spans="1:8" ht="26.4">
      <c r="A258" s="113">
        <v>297</v>
      </c>
      <c r="B258" s="114" t="s">
        <v>6031</v>
      </c>
      <c r="C258" s="113" t="s">
        <v>235</v>
      </c>
      <c r="D258" s="113" t="s">
        <v>6</v>
      </c>
      <c r="E258" s="115">
        <v>1.36</v>
      </c>
      <c r="F258" s="115">
        <v>1.36</v>
      </c>
      <c r="G258" s="113" t="s">
        <v>493</v>
      </c>
      <c r="H258" s="116">
        <v>41974</v>
      </c>
    </row>
    <row r="259" spans="1:8" ht="26.4">
      <c r="A259" s="117">
        <v>301</v>
      </c>
      <c r="B259" s="118" t="s">
        <v>6032</v>
      </c>
      <c r="C259" s="117" t="s">
        <v>235</v>
      </c>
      <c r="D259" s="117" t="s">
        <v>6</v>
      </c>
      <c r="E259" s="119">
        <v>1.7</v>
      </c>
      <c r="F259" s="119">
        <v>1.7</v>
      </c>
      <c r="G259" s="117" t="s">
        <v>493</v>
      </c>
      <c r="H259" s="120">
        <v>41974</v>
      </c>
    </row>
    <row r="260" spans="1:8" ht="26.4">
      <c r="A260" s="113">
        <v>300</v>
      </c>
      <c r="B260" s="114" t="s">
        <v>6033</v>
      </c>
      <c r="C260" s="113" t="s">
        <v>235</v>
      </c>
      <c r="D260" s="113" t="s">
        <v>6</v>
      </c>
      <c r="E260" s="115">
        <v>7.14</v>
      </c>
      <c r="F260" s="115">
        <v>7.14</v>
      </c>
      <c r="G260" s="113" t="s">
        <v>493</v>
      </c>
      <c r="H260" s="116">
        <v>41974</v>
      </c>
    </row>
    <row r="261" spans="1:8" ht="26.4">
      <c r="A261" s="117">
        <v>20084</v>
      </c>
      <c r="B261" s="118" t="s">
        <v>6034</v>
      </c>
      <c r="C261" s="117" t="s">
        <v>235</v>
      </c>
      <c r="D261" s="117" t="s">
        <v>6</v>
      </c>
      <c r="E261" s="119">
        <v>0.93</v>
      </c>
      <c r="F261" s="119">
        <v>0.93</v>
      </c>
      <c r="G261" s="117" t="s">
        <v>493</v>
      </c>
      <c r="H261" s="120">
        <v>41974</v>
      </c>
    </row>
    <row r="262" spans="1:8" ht="26.4">
      <c r="A262" s="113">
        <v>20085</v>
      </c>
      <c r="B262" s="114" t="s">
        <v>6035</v>
      </c>
      <c r="C262" s="113" t="s">
        <v>235</v>
      </c>
      <c r="D262" s="113" t="s">
        <v>6</v>
      </c>
      <c r="E262" s="115">
        <v>0.86</v>
      </c>
      <c r="F262" s="115">
        <v>0.86</v>
      </c>
      <c r="G262" s="113" t="s">
        <v>493</v>
      </c>
      <c r="H262" s="116">
        <v>41974</v>
      </c>
    </row>
    <row r="263" spans="1:8" ht="26.4">
      <c r="A263" s="117">
        <v>311</v>
      </c>
      <c r="B263" s="118" t="s">
        <v>6036</v>
      </c>
      <c r="C263" s="117" t="s">
        <v>235</v>
      </c>
      <c r="D263" s="117" t="s">
        <v>6</v>
      </c>
      <c r="E263" s="119">
        <v>5.53</v>
      </c>
      <c r="F263" s="119">
        <v>5.53</v>
      </c>
      <c r="G263" s="117" t="s">
        <v>493</v>
      </c>
      <c r="H263" s="120">
        <v>41974</v>
      </c>
    </row>
    <row r="264" spans="1:8" ht="26.4">
      <c r="A264" s="113">
        <v>318</v>
      </c>
      <c r="B264" s="114" t="s">
        <v>6037</v>
      </c>
      <c r="C264" s="113" t="s">
        <v>235</v>
      </c>
      <c r="D264" s="113" t="s">
        <v>6</v>
      </c>
      <c r="E264" s="115">
        <v>9.68</v>
      </c>
      <c r="F264" s="115">
        <v>9.68</v>
      </c>
      <c r="G264" s="113" t="s">
        <v>493</v>
      </c>
      <c r="H264" s="116">
        <v>41974</v>
      </c>
    </row>
    <row r="265" spans="1:8" ht="26.4">
      <c r="A265" s="117">
        <v>319</v>
      </c>
      <c r="B265" s="118" t="s">
        <v>6038</v>
      </c>
      <c r="C265" s="117" t="s">
        <v>235</v>
      </c>
      <c r="D265" s="117" t="s">
        <v>6</v>
      </c>
      <c r="E265" s="119">
        <v>18.29</v>
      </c>
      <c r="F265" s="119">
        <v>18.29</v>
      </c>
      <c r="G265" s="117" t="s">
        <v>493</v>
      </c>
      <c r="H265" s="120">
        <v>41974</v>
      </c>
    </row>
    <row r="266" spans="1:8" ht="26.4">
      <c r="A266" s="113">
        <v>320</v>
      </c>
      <c r="B266" s="114" t="s">
        <v>6039</v>
      </c>
      <c r="C266" s="113" t="s">
        <v>235</v>
      </c>
      <c r="D266" s="113" t="s">
        <v>6</v>
      </c>
      <c r="E266" s="115">
        <v>58.13</v>
      </c>
      <c r="F266" s="115">
        <v>58.13</v>
      </c>
      <c r="G266" s="113" t="s">
        <v>493</v>
      </c>
      <c r="H266" s="116">
        <v>41974</v>
      </c>
    </row>
    <row r="267" spans="1:8" ht="26.4">
      <c r="A267" s="117">
        <v>314</v>
      </c>
      <c r="B267" s="118" t="s">
        <v>6040</v>
      </c>
      <c r="C267" s="117" t="s">
        <v>235</v>
      </c>
      <c r="D267" s="117" t="s">
        <v>6</v>
      </c>
      <c r="E267" s="119">
        <v>89.29</v>
      </c>
      <c r="F267" s="119">
        <v>89.29</v>
      </c>
      <c r="G267" s="117" t="s">
        <v>493</v>
      </c>
      <c r="H267" s="120">
        <v>41974</v>
      </c>
    </row>
    <row r="268" spans="1:8" ht="26.4">
      <c r="A268" s="113">
        <v>303</v>
      </c>
      <c r="B268" s="114" t="s">
        <v>6041</v>
      </c>
      <c r="C268" s="113" t="s">
        <v>235</v>
      </c>
      <c r="D268" s="113" t="s">
        <v>6</v>
      </c>
      <c r="E268" s="115">
        <v>2.3199999999999998</v>
      </c>
      <c r="F268" s="115">
        <v>2.3199999999999998</v>
      </c>
      <c r="G268" s="113" t="s">
        <v>493</v>
      </c>
      <c r="H268" s="116">
        <v>41974</v>
      </c>
    </row>
    <row r="269" spans="1:8" ht="26.4">
      <c r="A269" s="117">
        <v>304</v>
      </c>
      <c r="B269" s="118" t="s">
        <v>6042</v>
      </c>
      <c r="C269" s="117" t="s">
        <v>235</v>
      </c>
      <c r="D269" s="117" t="s">
        <v>6</v>
      </c>
      <c r="E269" s="119">
        <v>3.54</v>
      </c>
      <c r="F269" s="119">
        <v>3.54</v>
      </c>
      <c r="G269" s="117" t="s">
        <v>493</v>
      </c>
      <c r="H269" s="120">
        <v>41974</v>
      </c>
    </row>
    <row r="270" spans="1:8" ht="26.4">
      <c r="A270" s="113">
        <v>305</v>
      </c>
      <c r="B270" s="114" t="s">
        <v>6043</v>
      </c>
      <c r="C270" s="113" t="s">
        <v>235</v>
      </c>
      <c r="D270" s="113" t="s">
        <v>6</v>
      </c>
      <c r="E270" s="115">
        <v>6.04</v>
      </c>
      <c r="F270" s="115">
        <v>6.04</v>
      </c>
      <c r="G270" s="113" t="s">
        <v>493</v>
      </c>
      <c r="H270" s="116">
        <v>41974</v>
      </c>
    </row>
    <row r="271" spans="1:8" ht="26.4">
      <c r="A271" s="117">
        <v>306</v>
      </c>
      <c r="B271" s="118" t="s">
        <v>6044</v>
      </c>
      <c r="C271" s="117" t="s">
        <v>235</v>
      </c>
      <c r="D271" s="117" t="s">
        <v>6</v>
      </c>
      <c r="E271" s="119">
        <v>7.26</v>
      </c>
      <c r="F271" s="119">
        <v>7.26</v>
      </c>
      <c r="G271" s="117" t="s">
        <v>493</v>
      </c>
      <c r="H271" s="120">
        <v>41974</v>
      </c>
    </row>
    <row r="272" spans="1:8" ht="26.4">
      <c r="A272" s="113">
        <v>307</v>
      </c>
      <c r="B272" s="114" t="s">
        <v>6045</v>
      </c>
      <c r="C272" s="113" t="s">
        <v>235</v>
      </c>
      <c r="D272" s="113" t="s">
        <v>6</v>
      </c>
      <c r="E272" s="115">
        <v>14.34</v>
      </c>
      <c r="F272" s="115">
        <v>14.34</v>
      </c>
      <c r="G272" s="113" t="s">
        <v>493</v>
      </c>
      <c r="H272" s="116">
        <v>41974</v>
      </c>
    </row>
    <row r="273" spans="1:8" ht="26.4">
      <c r="A273" s="117">
        <v>309</v>
      </c>
      <c r="B273" s="118" t="s">
        <v>6046</v>
      </c>
      <c r="C273" s="117" t="s">
        <v>235</v>
      </c>
      <c r="D273" s="117" t="s">
        <v>6</v>
      </c>
      <c r="E273" s="119">
        <v>29.38</v>
      </c>
      <c r="F273" s="119">
        <v>29.38</v>
      </c>
      <c r="G273" s="117" t="s">
        <v>493</v>
      </c>
      <c r="H273" s="120">
        <v>41974</v>
      </c>
    </row>
    <row r="274" spans="1:8" ht="26.4">
      <c r="A274" s="113">
        <v>310</v>
      </c>
      <c r="B274" s="114" t="s">
        <v>6047</v>
      </c>
      <c r="C274" s="113" t="s">
        <v>235</v>
      </c>
      <c r="D274" s="113" t="s">
        <v>6</v>
      </c>
      <c r="E274" s="115">
        <v>37.26</v>
      </c>
      <c r="F274" s="115">
        <v>37.26</v>
      </c>
      <c r="G274" s="113" t="s">
        <v>493</v>
      </c>
      <c r="H274" s="116">
        <v>41974</v>
      </c>
    </row>
    <row r="275" spans="1:8" ht="26.4">
      <c r="A275" s="117">
        <v>308</v>
      </c>
      <c r="B275" s="118" t="s">
        <v>6048</v>
      </c>
      <c r="C275" s="117" t="s">
        <v>235</v>
      </c>
      <c r="D275" s="117" t="s">
        <v>6</v>
      </c>
      <c r="E275" s="119">
        <v>19.149999999999999</v>
      </c>
      <c r="F275" s="119">
        <v>19.149999999999999</v>
      </c>
      <c r="G275" s="117" t="s">
        <v>493</v>
      </c>
      <c r="H275" s="120">
        <v>41974</v>
      </c>
    </row>
    <row r="276" spans="1:8" ht="26.4">
      <c r="A276" s="113">
        <v>328</v>
      </c>
      <c r="B276" s="114" t="s">
        <v>6049</v>
      </c>
      <c r="C276" s="113" t="s">
        <v>235</v>
      </c>
      <c r="D276" s="113" t="s">
        <v>6</v>
      </c>
      <c r="E276" s="115">
        <v>4.45</v>
      </c>
      <c r="F276" s="115">
        <v>4.45</v>
      </c>
      <c r="G276" s="113" t="s">
        <v>493</v>
      </c>
      <c r="H276" s="116">
        <v>41974</v>
      </c>
    </row>
    <row r="277" spans="1:8" ht="26.4">
      <c r="A277" s="117">
        <v>325</v>
      </c>
      <c r="B277" s="118" t="s">
        <v>6050</v>
      </c>
      <c r="C277" s="117" t="s">
        <v>235</v>
      </c>
      <c r="D277" s="117" t="s">
        <v>6</v>
      </c>
      <c r="E277" s="119">
        <v>1.73</v>
      </c>
      <c r="F277" s="119">
        <v>1.73</v>
      </c>
      <c r="G277" s="117" t="s">
        <v>493</v>
      </c>
      <c r="H277" s="120">
        <v>41974</v>
      </c>
    </row>
    <row r="278" spans="1:8" ht="26.4">
      <c r="A278" s="113">
        <v>20326</v>
      </c>
      <c r="B278" s="114" t="s">
        <v>6051</v>
      </c>
      <c r="C278" s="113" t="s">
        <v>235</v>
      </c>
      <c r="D278" s="113" t="s">
        <v>6</v>
      </c>
      <c r="E278" s="115">
        <v>4.62</v>
      </c>
      <c r="F278" s="115">
        <v>4.62</v>
      </c>
      <c r="G278" s="113" t="s">
        <v>493</v>
      </c>
      <c r="H278" s="116">
        <v>41974</v>
      </c>
    </row>
    <row r="279" spans="1:8" ht="26.4">
      <c r="A279" s="117">
        <v>329</v>
      </c>
      <c r="B279" s="118" t="s">
        <v>6052</v>
      </c>
      <c r="C279" s="117" t="s">
        <v>235</v>
      </c>
      <c r="D279" s="117" t="s">
        <v>6</v>
      </c>
      <c r="E279" s="119">
        <v>5.68</v>
      </c>
      <c r="F279" s="119">
        <v>5.68</v>
      </c>
      <c r="G279" s="117" t="s">
        <v>493</v>
      </c>
      <c r="H279" s="120">
        <v>41974</v>
      </c>
    </row>
    <row r="280" spans="1:8" ht="39.6">
      <c r="A280" s="113">
        <v>20975</v>
      </c>
      <c r="B280" s="114" t="s">
        <v>6053</v>
      </c>
      <c r="C280" s="113" t="s">
        <v>235</v>
      </c>
      <c r="D280" s="113" t="s">
        <v>6</v>
      </c>
      <c r="E280" s="115">
        <v>4.34</v>
      </c>
      <c r="F280" s="115">
        <v>4.34</v>
      </c>
      <c r="G280" s="113" t="s">
        <v>493</v>
      </c>
      <c r="H280" s="116">
        <v>41974</v>
      </c>
    </row>
    <row r="281" spans="1:8" ht="39.6">
      <c r="A281" s="117">
        <v>20976</v>
      </c>
      <c r="B281" s="118" t="s">
        <v>6054</v>
      </c>
      <c r="C281" s="117" t="s">
        <v>235</v>
      </c>
      <c r="D281" s="117" t="s">
        <v>6</v>
      </c>
      <c r="E281" s="119">
        <v>9.11</v>
      </c>
      <c r="F281" s="119">
        <v>9.11</v>
      </c>
      <c r="G281" s="117" t="s">
        <v>493</v>
      </c>
      <c r="H281" s="120">
        <v>41974</v>
      </c>
    </row>
    <row r="282" spans="1:8" ht="26.4">
      <c r="A282" s="113">
        <v>13111</v>
      </c>
      <c r="B282" s="114" t="s">
        <v>6055</v>
      </c>
      <c r="C282" s="113" t="s">
        <v>235</v>
      </c>
      <c r="D282" s="113" t="s">
        <v>6</v>
      </c>
      <c r="E282" s="115">
        <v>16.149999999999999</v>
      </c>
      <c r="F282" s="115">
        <v>16.149999999999999</v>
      </c>
      <c r="G282" s="113" t="s">
        <v>493</v>
      </c>
      <c r="H282" s="116">
        <v>41974</v>
      </c>
    </row>
    <row r="283" spans="1:8" ht="26.4">
      <c r="A283" s="117">
        <v>13113</v>
      </c>
      <c r="B283" s="118" t="s">
        <v>6056</v>
      </c>
      <c r="C283" s="117" t="s">
        <v>235</v>
      </c>
      <c r="D283" s="117" t="s">
        <v>6</v>
      </c>
      <c r="E283" s="119">
        <v>8.3800000000000008</v>
      </c>
      <c r="F283" s="119">
        <v>8.3800000000000008</v>
      </c>
      <c r="G283" s="117" t="s">
        <v>493</v>
      </c>
      <c r="H283" s="120">
        <v>41974</v>
      </c>
    </row>
    <row r="284" spans="1:8" ht="26.4">
      <c r="A284" s="113">
        <v>13114</v>
      </c>
      <c r="B284" s="114" t="s">
        <v>6057</v>
      </c>
      <c r="C284" s="113" t="s">
        <v>235</v>
      </c>
      <c r="D284" s="113" t="s">
        <v>6</v>
      </c>
      <c r="E284" s="115">
        <v>12.52</v>
      </c>
      <c r="F284" s="115">
        <v>12.52</v>
      </c>
      <c r="G284" s="113" t="s">
        <v>493</v>
      </c>
      <c r="H284" s="116">
        <v>41974</v>
      </c>
    </row>
    <row r="285" spans="1:8" ht="26.4">
      <c r="A285" s="117">
        <v>12530</v>
      </c>
      <c r="B285" s="118" t="s">
        <v>6058</v>
      </c>
      <c r="C285" s="117" t="s">
        <v>235</v>
      </c>
      <c r="D285" s="117" t="s">
        <v>6</v>
      </c>
      <c r="E285" s="119">
        <v>27.52</v>
      </c>
      <c r="F285" s="119">
        <v>27.52</v>
      </c>
      <c r="G285" s="117" t="s">
        <v>493</v>
      </c>
      <c r="H285" s="120">
        <v>41974</v>
      </c>
    </row>
    <row r="286" spans="1:8" ht="26.4">
      <c r="A286" s="113">
        <v>12531</v>
      </c>
      <c r="B286" s="114" t="s">
        <v>6059</v>
      </c>
      <c r="C286" s="113" t="s">
        <v>235</v>
      </c>
      <c r="D286" s="113" t="s">
        <v>6</v>
      </c>
      <c r="E286" s="115">
        <v>38.32</v>
      </c>
      <c r="F286" s="115">
        <v>38.32</v>
      </c>
      <c r="G286" s="113" t="s">
        <v>493</v>
      </c>
      <c r="H286" s="116">
        <v>41974</v>
      </c>
    </row>
    <row r="287" spans="1:8" ht="26.4">
      <c r="A287" s="117">
        <v>12532</v>
      </c>
      <c r="B287" s="118" t="s">
        <v>6060</v>
      </c>
      <c r="C287" s="117" t="s">
        <v>235</v>
      </c>
      <c r="D287" s="117" t="s">
        <v>6</v>
      </c>
      <c r="E287" s="119">
        <v>40.39</v>
      </c>
      <c r="F287" s="119">
        <v>40.39</v>
      </c>
      <c r="G287" s="117" t="s">
        <v>493</v>
      </c>
      <c r="H287" s="120">
        <v>41974</v>
      </c>
    </row>
    <row r="288" spans="1:8" ht="26.4">
      <c r="A288" s="113">
        <v>12533</v>
      </c>
      <c r="B288" s="114" t="s">
        <v>6061</v>
      </c>
      <c r="C288" s="113" t="s">
        <v>235</v>
      </c>
      <c r="D288" s="113" t="s">
        <v>6</v>
      </c>
      <c r="E288" s="115">
        <v>51.6</v>
      </c>
      <c r="F288" s="115">
        <v>51.6</v>
      </c>
      <c r="G288" s="113" t="s">
        <v>493</v>
      </c>
      <c r="H288" s="116">
        <v>41974</v>
      </c>
    </row>
    <row r="289" spans="1:8" ht="26.4">
      <c r="A289" s="117">
        <v>12544</v>
      </c>
      <c r="B289" s="118" t="s">
        <v>6062</v>
      </c>
      <c r="C289" s="117" t="s">
        <v>235</v>
      </c>
      <c r="D289" s="117" t="s">
        <v>6</v>
      </c>
      <c r="E289" s="119">
        <v>55.04</v>
      </c>
      <c r="F289" s="119">
        <v>55.04</v>
      </c>
      <c r="G289" s="117" t="s">
        <v>493</v>
      </c>
      <c r="H289" s="120">
        <v>41974</v>
      </c>
    </row>
    <row r="290" spans="1:8" ht="26.4">
      <c r="A290" s="113">
        <v>12546</v>
      </c>
      <c r="B290" s="114" t="s">
        <v>6063</v>
      </c>
      <c r="C290" s="113" t="s">
        <v>235</v>
      </c>
      <c r="D290" s="113" t="s">
        <v>6</v>
      </c>
      <c r="E290" s="115">
        <v>82.56</v>
      </c>
      <c r="F290" s="115">
        <v>82.56</v>
      </c>
      <c r="G290" s="113" t="s">
        <v>493</v>
      </c>
      <c r="H290" s="116">
        <v>41974</v>
      </c>
    </row>
    <row r="291" spans="1:8" ht="26.4">
      <c r="A291" s="117">
        <v>12547</v>
      </c>
      <c r="B291" s="118" t="s">
        <v>6064</v>
      </c>
      <c r="C291" s="117" t="s">
        <v>235</v>
      </c>
      <c r="D291" s="117" t="s">
        <v>6</v>
      </c>
      <c r="E291" s="119">
        <v>93.57</v>
      </c>
      <c r="F291" s="119">
        <v>93.57</v>
      </c>
      <c r="G291" s="117" t="s">
        <v>493</v>
      </c>
      <c r="H291" s="120">
        <v>41974</v>
      </c>
    </row>
    <row r="292" spans="1:8" ht="26.4">
      <c r="A292" s="113">
        <v>12548</v>
      </c>
      <c r="B292" s="114" t="s">
        <v>6065</v>
      </c>
      <c r="C292" s="113" t="s">
        <v>235</v>
      </c>
      <c r="D292" s="113" t="s">
        <v>6</v>
      </c>
      <c r="E292" s="115">
        <v>70.42</v>
      </c>
      <c r="F292" s="115">
        <v>70.42</v>
      </c>
      <c r="G292" s="113" t="s">
        <v>493</v>
      </c>
      <c r="H292" s="116">
        <v>41974</v>
      </c>
    </row>
    <row r="293" spans="1:8" ht="26.4">
      <c r="A293" s="117">
        <v>12551</v>
      </c>
      <c r="B293" s="118" t="s">
        <v>6066</v>
      </c>
      <c r="C293" s="117" t="s">
        <v>235</v>
      </c>
      <c r="D293" s="117" t="s">
        <v>6</v>
      </c>
      <c r="E293" s="119">
        <v>127.97</v>
      </c>
      <c r="F293" s="119">
        <v>127.97</v>
      </c>
      <c r="G293" s="117" t="s">
        <v>493</v>
      </c>
      <c r="H293" s="120">
        <v>41974</v>
      </c>
    </row>
    <row r="294" spans="1:8" ht="26.4">
      <c r="A294" s="113">
        <v>12563</v>
      </c>
      <c r="B294" s="114" t="s">
        <v>6067</v>
      </c>
      <c r="C294" s="113" t="s">
        <v>235</v>
      </c>
      <c r="D294" s="113" t="s">
        <v>6</v>
      </c>
      <c r="E294" s="115">
        <v>152.74</v>
      </c>
      <c r="F294" s="115">
        <v>152.74</v>
      </c>
      <c r="G294" s="113" t="s">
        <v>493</v>
      </c>
      <c r="H294" s="116">
        <v>41974</v>
      </c>
    </row>
    <row r="295" spans="1:8" ht="26.4">
      <c r="A295" s="117">
        <v>12565</v>
      </c>
      <c r="B295" s="118" t="s">
        <v>6068</v>
      </c>
      <c r="C295" s="117" t="s">
        <v>235</v>
      </c>
      <c r="D295" s="117" t="s">
        <v>6</v>
      </c>
      <c r="E295" s="119">
        <v>331.35</v>
      </c>
      <c r="F295" s="119">
        <v>331.35</v>
      </c>
      <c r="G295" s="117" t="s">
        <v>493</v>
      </c>
      <c r="H295" s="120">
        <v>41974</v>
      </c>
    </row>
    <row r="296" spans="1:8" ht="26.4">
      <c r="A296" s="113">
        <v>12567</v>
      </c>
      <c r="B296" s="114" t="s">
        <v>6069</v>
      </c>
      <c r="C296" s="113" t="s">
        <v>235</v>
      </c>
      <c r="D296" s="113" t="s">
        <v>6</v>
      </c>
      <c r="E296" s="115">
        <v>381.82</v>
      </c>
      <c r="F296" s="115">
        <v>381.82</v>
      </c>
      <c r="G296" s="113" t="s">
        <v>493</v>
      </c>
      <c r="H296" s="116">
        <v>41974</v>
      </c>
    </row>
    <row r="297" spans="1:8" ht="26.4">
      <c r="A297" s="117">
        <v>12568</v>
      </c>
      <c r="B297" s="118" t="s">
        <v>6070</v>
      </c>
      <c r="C297" s="117" t="s">
        <v>235</v>
      </c>
      <c r="D297" s="117" t="s">
        <v>6</v>
      </c>
      <c r="E297" s="119">
        <v>517.12</v>
      </c>
      <c r="F297" s="119">
        <v>517.12</v>
      </c>
      <c r="G297" s="117" t="s">
        <v>493</v>
      </c>
      <c r="H297" s="120">
        <v>41974</v>
      </c>
    </row>
    <row r="298" spans="1:8">
      <c r="A298" s="113">
        <v>11789</v>
      </c>
      <c r="B298" s="114" t="s">
        <v>6071</v>
      </c>
      <c r="C298" s="113" t="s">
        <v>235</v>
      </c>
      <c r="D298" s="113" t="s">
        <v>6</v>
      </c>
      <c r="E298" s="115">
        <v>2.86</v>
      </c>
      <c r="F298" s="115">
        <v>2.86</v>
      </c>
      <c r="G298" s="113" t="s">
        <v>493</v>
      </c>
      <c r="H298" s="116">
        <v>41974</v>
      </c>
    </row>
    <row r="299" spans="1:8">
      <c r="A299" s="117">
        <v>10560</v>
      </c>
      <c r="B299" s="118" t="s">
        <v>6072</v>
      </c>
      <c r="C299" s="117" t="s">
        <v>235</v>
      </c>
      <c r="D299" s="117" t="s">
        <v>519</v>
      </c>
      <c r="E299" s="119">
        <v>3282.18</v>
      </c>
      <c r="F299" s="119">
        <v>3282.18</v>
      </c>
      <c r="G299" s="117" t="s">
        <v>493</v>
      </c>
      <c r="H299" s="120">
        <v>41974</v>
      </c>
    </row>
    <row r="300" spans="1:8">
      <c r="A300" s="113">
        <v>12888</v>
      </c>
      <c r="B300" s="114" t="s">
        <v>6073</v>
      </c>
      <c r="C300" s="113" t="s">
        <v>235</v>
      </c>
      <c r="D300" s="113" t="s">
        <v>950</v>
      </c>
      <c r="E300" s="115">
        <v>102.13</v>
      </c>
      <c r="F300" s="115">
        <v>102.13</v>
      </c>
      <c r="G300" s="113" t="s">
        <v>493</v>
      </c>
      <c r="H300" s="116">
        <v>41974</v>
      </c>
    </row>
    <row r="301" spans="1:8" ht="26.4">
      <c r="A301" s="117">
        <v>12889</v>
      </c>
      <c r="B301" s="118" t="s">
        <v>6074</v>
      </c>
      <c r="C301" s="117" t="s">
        <v>235</v>
      </c>
      <c r="D301" s="117" t="s">
        <v>950</v>
      </c>
      <c r="E301" s="119">
        <v>43.4</v>
      </c>
      <c r="F301" s="119">
        <v>43.4</v>
      </c>
      <c r="G301" s="117" t="s">
        <v>493</v>
      </c>
      <c r="H301" s="120">
        <v>41974</v>
      </c>
    </row>
    <row r="302" spans="1:8" ht="39.6">
      <c r="A302" s="113">
        <v>13761</v>
      </c>
      <c r="B302" s="114" t="s">
        <v>6075</v>
      </c>
      <c r="C302" s="113" t="s">
        <v>235</v>
      </c>
      <c r="D302" s="113" t="s">
        <v>6</v>
      </c>
      <c r="E302" s="115">
        <v>3500</v>
      </c>
      <c r="F302" s="115">
        <v>3500</v>
      </c>
      <c r="G302" s="113" t="s">
        <v>493</v>
      </c>
      <c r="H302" s="116">
        <v>41974</v>
      </c>
    </row>
    <row r="303" spans="1:8" ht="26.4">
      <c r="A303" s="117">
        <v>3332</v>
      </c>
      <c r="B303" s="118" t="s">
        <v>6076</v>
      </c>
      <c r="C303" s="117" t="s">
        <v>235</v>
      </c>
      <c r="D303" s="117" t="s">
        <v>231</v>
      </c>
      <c r="E303" s="119">
        <v>1.41</v>
      </c>
      <c r="F303" s="119">
        <v>1.41</v>
      </c>
      <c r="G303" s="117" t="s">
        <v>493</v>
      </c>
      <c r="H303" s="120">
        <v>41974</v>
      </c>
    </row>
    <row r="304" spans="1:8">
      <c r="A304" s="113">
        <v>7600</v>
      </c>
      <c r="B304" s="114" t="s">
        <v>6077</v>
      </c>
      <c r="C304" s="113" t="s">
        <v>235</v>
      </c>
      <c r="D304" s="113" t="s">
        <v>1466</v>
      </c>
      <c r="E304" s="115">
        <v>188.97</v>
      </c>
      <c r="F304" s="115">
        <v>188.97</v>
      </c>
      <c r="G304" s="113" t="s">
        <v>493</v>
      </c>
      <c r="H304" s="116">
        <v>41974</v>
      </c>
    </row>
    <row r="305" spans="1:8" ht="26.4">
      <c r="A305" s="117">
        <v>4814</v>
      </c>
      <c r="B305" s="118" t="s">
        <v>6078</v>
      </c>
      <c r="C305" s="117" t="s">
        <v>235</v>
      </c>
      <c r="D305" s="117" t="s">
        <v>6</v>
      </c>
      <c r="E305" s="119">
        <v>373.88</v>
      </c>
      <c r="F305" s="119">
        <v>373.88</v>
      </c>
      <c r="G305" s="117" t="s">
        <v>493</v>
      </c>
      <c r="H305" s="120">
        <v>41974</v>
      </c>
    </row>
    <row r="306" spans="1:8">
      <c r="A306" s="113">
        <v>25967</v>
      </c>
      <c r="B306" s="114" t="s">
        <v>6079</v>
      </c>
      <c r="C306" s="113" t="s">
        <v>235</v>
      </c>
      <c r="D306" s="113" t="s">
        <v>6</v>
      </c>
      <c r="E306" s="115">
        <v>997.06</v>
      </c>
      <c r="F306" s="115">
        <v>997.06</v>
      </c>
      <c r="G306" s="113" t="s">
        <v>493</v>
      </c>
      <c r="H306" s="116">
        <v>41974</v>
      </c>
    </row>
    <row r="307" spans="1:8">
      <c r="A307" s="117">
        <v>6122</v>
      </c>
      <c r="B307" s="118" t="s">
        <v>6080</v>
      </c>
      <c r="C307" s="117" t="s">
        <v>264</v>
      </c>
      <c r="D307" s="117" t="s">
        <v>231</v>
      </c>
      <c r="E307" s="119">
        <v>8.0299999999999994</v>
      </c>
      <c r="F307" s="119">
        <v>6.95</v>
      </c>
      <c r="G307" s="117" t="s">
        <v>493</v>
      </c>
      <c r="H307" s="120">
        <v>41974</v>
      </c>
    </row>
    <row r="308" spans="1:8" ht="26.4">
      <c r="A308" s="113">
        <v>21100</v>
      </c>
      <c r="B308" s="114" t="s">
        <v>6081</v>
      </c>
      <c r="C308" s="113" t="s">
        <v>235</v>
      </c>
      <c r="D308" s="113" t="s">
        <v>6</v>
      </c>
      <c r="E308" s="115">
        <v>2009.96</v>
      </c>
      <c r="F308" s="115">
        <v>2009.96</v>
      </c>
      <c r="G308" s="113" t="s">
        <v>493</v>
      </c>
      <c r="H308" s="116">
        <v>41974</v>
      </c>
    </row>
    <row r="309" spans="1:8" ht="39.6">
      <c r="A309" s="117">
        <v>11816</v>
      </c>
      <c r="B309" s="118" t="s">
        <v>6082</v>
      </c>
      <c r="C309" s="117" t="s">
        <v>235</v>
      </c>
      <c r="D309" s="117" t="s">
        <v>6</v>
      </c>
      <c r="E309" s="119">
        <v>2143.1999999999998</v>
      </c>
      <c r="F309" s="119">
        <v>2143.1999999999998</v>
      </c>
      <c r="G309" s="117" t="s">
        <v>493</v>
      </c>
      <c r="H309" s="120">
        <v>41974</v>
      </c>
    </row>
    <row r="310" spans="1:8" ht="39.6">
      <c r="A310" s="113">
        <v>11814</v>
      </c>
      <c r="B310" s="114" t="s">
        <v>6083</v>
      </c>
      <c r="C310" s="113" t="s">
        <v>235</v>
      </c>
      <c r="D310" s="113" t="s">
        <v>6</v>
      </c>
      <c r="E310" s="115">
        <v>4665.21</v>
      </c>
      <c r="F310" s="115">
        <v>4665.21</v>
      </c>
      <c r="G310" s="113" t="s">
        <v>493</v>
      </c>
      <c r="H310" s="116">
        <v>41974</v>
      </c>
    </row>
    <row r="311" spans="1:8" ht="52.8">
      <c r="A311" s="117">
        <v>14186</v>
      </c>
      <c r="B311" s="118" t="s">
        <v>6084</v>
      </c>
      <c r="C311" s="117" t="s">
        <v>235</v>
      </c>
      <c r="D311" s="117" t="s">
        <v>6</v>
      </c>
      <c r="E311" s="119">
        <v>5857.8</v>
      </c>
      <c r="F311" s="119">
        <v>5857.8</v>
      </c>
      <c r="G311" s="117" t="s">
        <v>493</v>
      </c>
      <c r="H311" s="120">
        <v>41974</v>
      </c>
    </row>
    <row r="312" spans="1:8" ht="39.6">
      <c r="A312" s="113">
        <v>14185</v>
      </c>
      <c r="B312" s="114" t="s">
        <v>6085</v>
      </c>
      <c r="C312" s="113" t="s">
        <v>235</v>
      </c>
      <c r="D312" s="113" t="s">
        <v>6</v>
      </c>
      <c r="E312" s="115">
        <v>7588.13</v>
      </c>
      <c r="F312" s="115">
        <v>7588.13</v>
      </c>
      <c r="G312" s="113" t="s">
        <v>493</v>
      </c>
      <c r="H312" s="116">
        <v>41974</v>
      </c>
    </row>
    <row r="313" spans="1:8" ht="52.8">
      <c r="A313" s="117">
        <v>11811</v>
      </c>
      <c r="B313" s="118" t="s">
        <v>6086</v>
      </c>
      <c r="C313" s="117" t="s">
        <v>235</v>
      </c>
      <c r="D313" s="117" t="s">
        <v>6</v>
      </c>
      <c r="E313" s="119">
        <v>2901.42</v>
      </c>
      <c r="F313" s="119">
        <v>2901.42</v>
      </c>
      <c r="G313" s="117" t="s">
        <v>493</v>
      </c>
      <c r="H313" s="120">
        <v>41974</v>
      </c>
    </row>
    <row r="314" spans="1:8" ht="26.4">
      <c r="A314" s="113">
        <v>26038</v>
      </c>
      <c r="B314" s="114" t="s">
        <v>6087</v>
      </c>
      <c r="C314" s="113" t="s">
        <v>235</v>
      </c>
      <c r="D314" s="113" t="s">
        <v>6</v>
      </c>
      <c r="E314" s="115">
        <v>192019.95</v>
      </c>
      <c r="F314" s="115">
        <v>192019.95</v>
      </c>
      <c r="G314" s="113" t="s">
        <v>493</v>
      </c>
      <c r="H314" s="116">
        <v>41974</v>
      </c>
    </row>
    <row r="315" spans="1:8" ht="26.4">
      <c r="A315" s="117">
        <v>10700</v>
      </c>
      <c r="B315" s="118" t="s">
        <v>6088</v>
      </c>
      <c r="C315" s="117" t="s">
        <v>235</v>
      </c>
      <c r="D315" s="117" t="s">
        <v>6</v>
      </c>
      <c r="E315" s="119">
        <v>9585.11</v>
      </c>
      <c r="F315" s="119">
        <v>9585.11</v>
      </c>
      <c r="G315" s="117" t="s">
        <v>493</v>
      </c>
      <c r="H315" s="120">
        <v>41974</v>
      </c>
    </row>
    <row r="316" spans="1:8" ht="26.4">
      <c r="A316" s="113">
        <v>346</v>
      </c>
      <c r="B316" s="114" t="s">
        <v>6089</v>
      </c>
      <c r="C316" s="113" t="s">
        <v>235</v>
      </c>
      <c r="D316" s="113" t="s">
        <v>238</v>
      </c>
      <c r="E316" s="115">
        <v>7.47</v>
      </c>
      <c r="F316" s="115">
        <v>7.47</v>
      </c>
      <c r="G316" s="113" t="s">
        <v>493</v>
      </c>
      <c r="H316" s="116">
        <v>41974</v>
      </c>
    </row>
    <row r="317" spans="1:8" ht="26.4">
      <c r="A317" s="117">
        <v>3312</v>
      </c>
      <c r="B317" s="118" t="s">
        <v>6090</v>
      </c>
      <c r="C317" s="117" t="s">
        <v>235</v>
      </c>
      <c r="D317" s="117" t="s">
        <v>238</v>
      </c>
      <c r="E317" s="119">
        <v>9.3699999999999992</v>
      </c>
      <c r="F317" s="119">
        <v>9.3699999999999992</v>
      </c>
      <c r="G317" s="117" t="s">
        <v>493</v>
      </c>
      <c r="H317" s="120">
        <v>41974</v>
      </c>
    </row>
    <row r="318" spans="1:8">
      <c r="A318" s="113">
        <v>338</v>
      </c>
      <c r="B318" s="114" t="s">
        <v>6091</v>
      </c>
      <c r="C318" s="113" t="s">
        <v>235</v>
      </c>
      <c r="D318" s="113" t="s">
        <v>238</v>
      </c>
      <c r="E318" s="115">
        <v>9.4</v>
      </c>
      <c r="F318" s="115">
        <v>9.4</v>
      </c>
      <c r="G318" s="113" t="s">
        <v>493</v>
      </c>
      <c r="H318" s="116">
        <v>41974</v>
      </c>
    </row>
    <row r="319" spans="1:8">
      <c r="A319" s="117">
        <v>340</v>
      </c>
      <c r="B319" s="118" t="s">
        <v>6092</v>
      </c>
      <c r="C319" s="117" t="s">
        <v>235</v>
      </c>
      <c r="D319" s="117" t="s">
        <v>207</v>
      </c>
      <c r="E319" s="119">
        <v>0.5</v>
      </c>
      <c r="F319" s="119">
        <v>0.5</v>
      </c>
      <c r="G319" s="117" t="s">
        <v>493</v>
      </c>
      <c r="H319" s="120">
        <v>41974</v>
      </c>
    </row>
    <row r="320" spans="1:8">
      <c r="A320" s="113">
        <v>339</v>
      </c>
      <c r="B320" s="114" t="s">
        <v>6093</v>
      </c>
      <c r="C320" s="113" t="s">
        <v>235</v>
      </c>
      <c r="D320" s="113" t="s">
        <v>207</v>
      </c>
      <c r="E320" s="115">
        <v>0.36</v>
      </c>
      <c r="F320" s="115">
        <v>0.36</v>
      </c>
      <c r="G320" s="113" t="s">
        <v>493</v>
      </c>
      <c r="H320" s="116">
        <v>41974</v>
      </c>
    </row>
    <row r="321" spans="1:8">
      <c r="A321" s="117">
        <v>34346</v>
      </c>
      <c r="B321" s="118" t="s">
        <v>6094</v>
      </c>
      <c r="C321" s="117" t="s">
        <v>235</v>
      </c>
      <c r="D321" s="117" t="s">
        <v>207</v>
      </c>
      <c r="E321" s="119">
        <v>0.47</v>
      </c>
      <c r="F321" s="119">
        <v>0.47</v>
      </c>
      <c r="G321" s="117" t="s">
        <v>493</v>
      </c>
      <c r="H321" s="120">
        <v>41974</v>
      </c>
    </row>
    <row r="322" spans="1:8">
      <c r="A322" s="113">
        <v>334</v>
      </c>
      <c r="B322" s="114" t="s">
        <v>6095</v>
      </c>
      <c r="C322" s="113" t="s">
        <v>235</v>
      </c>
      <c r="D322" s="113" t="s">
        <v>238</v>
      </c>
      <c r="E322" s="115">
        <v>6.76</v>
      </c>
      <c r="F322" s="115">
        <v>6.76</v>
      </c>
      <c r="G322" s="113" t="s">
        <v>493</v>
      </c>
      <c r="H322" s="116">
        <v>41974</v>
      </c>
    </row>
    <row r="323" spans="1:8">
      <c r="A323" s="117">
        <v>335</v>
      </c>
      <c r="B323" s="118" t="s">
        <v>6096</v>
      </c>
      <c r="C323" s="117" t="s">
        <v>235</v>
      </c>
      <c r="D323" s="117" t="s">
        <v>238</v>
      </c>
      <c r="E323" s="119">
        <v>6.19</v>
      </c>
      <c r="F323" s="119">
        <v>6.19</v>
      </c>
      <c r="G323" s="117" t="s">
        <v>493</v>
      </c>
      <c r="H323" s="120">
        <v>41974</v>
      </c>
    </row>
    <row r="324" spans="1:8">
      <c r="A324" s="113">
        <v>342</v>
      </c>
      <c r="B324" s="114" t="s">
        <v>6097</v>
      </c>
      <c r="C324" s="113" t="s">
        <v>235</v>
      </c>
      <c r="D324" s="113" t="s">
        <v>238</v>
      </c>
      <c r="E324" s="115">
        <v>7</v>
      </c>
      <c r="F324" s="115">
        <v>7</v>
      </c>
      <c r="G324" s="113" t="s">
        <v>493</v>
      </c>
      <c r="H324" s="116">
        <v>41974</v>
      </c>
    </row>
    <row r="325" spans="1:8">
      <c r="A325" s="117">
        <v>343</v>
      </c>
      <c r="B325" s="118" t="s">
        <v>6098</v>
      </c>
      <c r="C325" s="117" t="s">
        <v>235</v>
      </c>
      <c r="D325" s="117" t="s">
        <v>207</v>
      </c>
      <c r="E325" s="119">
        <v>0.19</v>
      </c>
      <c r="F325" s="119">
        <v>0.19</v>
      </c>
      <c r="G325" s="117" t="s">
        <v>493</v>
      </c>
      <c r="H325" s="120">
        <v>41974</v>
      </c>
    </row>
    <row r="326" spans="1:8">
      <c r="A326" s="113">
        <v>333</v>
      </c>
      <c r="B326" s="114" t="s">
        <v>6099</v>
      </c>
      <c r="C326" s="113" t="s">
        <v>235</v>
      </c>
      <c r="D326" s="113" t="s">
        <v>238</v>
      </c>
      <c r="E326" s="115">
        <v>7.16</v>
      </c>
      <c r="F326" s="115">
        <v>7.16</v>
      </c>
      <c r="G326" s="113" t="s">
        <v>493</v>
      </c>
      <c r="H326" s="116">
        <v>41974</v>
      </c>
    </row>
    <row r="327" spans="1:8">
      <c r="A327" s="117">
        <v>344</v>
      </c>
      <c r="B327" s="118" t="s">
        <v>6100</v>
      </c>
      <c r="C327" s="117" t="s">
        <v>235</v>
      </c>
      <c r="D327" s="117" t="s">
        <v>238</v>
      </c>
      <c r="E327" s="119">
        <v>7.75</v>
      </c>
      <c r="F327" s="119">
        <v>7.75</v>
      </c>
      <c r="G327" s="117" t="s">
        <v>493</v>
      </c>
      <c r="H327" s="120">
        <v>41974</v>
      </c>
    </row>
    <row r="328" spans="1:8">
      <c r="A328" s="113">
        <v>345</v>
      </c>
      <c r="B328" s="114" t="s">
        <v>6101</v>
      </c>
      <c r="C328" s="113" t="s">
        <v>235</v>
      </c>
      <c r="D328" s="113" t="s">
        <v>238</v>
      </c>
      <c r="E328" s="115">
        <v>9.4700000000000006</v>
      </c>
      <c r="F328" s="115">
        <v>9.4700000000000006</v>
      </c>
      <c r="G328" s="113" t="s">
        <v>493</v>
      </c>
      <c r="H328" s="116">
        <v>41974</v>
      </c>
    </row>
    <row r="329" spans="1:8">
      <c r="A329" s="117">
        <v>341</v>
      </c>
      <c r="B329" s="118" t="s">
        <v>6101</v>
      </c>
      <c r="C329" s="117" t="s">
        <v>235</v>
      </c>
      <c r="D329" s="117" t="s">
        <v>207</v>
      </c>
      <c r="E329" s="119">
        <v>0.09</v>
      </c>
      <c r="F329" s="119">
        <v>0.09</v>
      </c>
      <c r="G329" s="117" t="s">
        <v>493</v>
      </c>
      <c r="H329" s="120">
        <v>41974</v>
      </c>
    </row>
    <row r="330" spans="1:8">
      <c r="A330" s="113">
        <v>11107</v>
      </c>
      <c r="B330" s="114" t="s">
        <v>6102</v>
      </c>
      <c r="C330" s="113" t="s">
        <v>235</v>
      </c>
      <c r="D330" s="113" t="s">
        <v>238</v>
      </c>
      <c r="E330" s="115">
        <v>6.15</v>
      </c>
      <c r="F330" s="115">
        <v>6.15</v>
      </c>
      <c r="G330" s="113" t="s">
        <v>493</v>
      </c>
      <c r="H330" s="116">
        <v>41974</v>
      </c>
    </row>
    <row r="331" spans="1:8" ht="26.4">
      <c r="A331" s="117">
        <v>3313</v>
      </c>
      <c r="B331" s="118" t="s">
        <v>6103</v>
      </c>
      <c r="C331" s="117" t="s">
        <v>235</v>
      </c>
      <c r="D331" s="117" t="s">
        <v>238</v>
      </c>
      <c r="E331" s="119">
        <v>12.06</v>
      </c>
      <c r="F331" s="119">
        <v>12.06</v>
      </c>
      <c r="G331" s="117" t="s">
        <v>493</v>
      </c>
      <c r="H331" s="120">
        <v>41974</v>
      </c>
    </row>
    <row r="332" spans="1:8">
      <c r="A332" s="113">
        <v>337</v>
      </c>
      <c r="B332" s="114" t="s">
        <v>6104</v>
      </c>
      <c r="C332" s="113" t="s">
        <v>235</v>
      </c>
      <c r="D332" s="113" t="s">
        <v>238</v>
      </c>
      <c r="E332" s="115">
        <v>6.95</v>
      </c>
      <c r="F332" s="115">
        <v>6.95</v>
      </c>
      <c r="G332" s="113" t="s">
        <v>493</v>
      </c>
      <c r="H332" s="116">
        <v>41974</v>
      </c>
    </row>
    <row r="333" spans="1:8">
      <c r="A333" s="117">
        <v>34562</v>
      </c>
      <c r="B333" s="118" t="s">
        <v>6105</v>
      </c>
      <c r="C333" s="117" t="s">
        <v>235</v>
      </c>
      <c r="D333" s="117" t="s">
        <v>238</v>
      </c>
      <c r="E333" s="119">
        <v>7.2</v>
      </c>
      <c r="F333" s="119">
        <v>7.2</v>
      </c>
      <c r="G333" s="117" t="s">
        <v>493</v>
      </c>
      <c r="H333" s="120">
        <v>41974</v>
      </c>
    </row>
    <row r="334" spans="1:8" ht="26.4">
      <c r="A334" s="113">
        <v>12223</v>
      </c>
      <c r="B334" s="114" t="s">
        <v>6106</v>
      </c>
      <c r="C334" s="113" t="s">
        <v>235</v>
      </c>
      <c r="D334" s="113" t="s">
        <v>6</v>
      </c>
      <c r="E334" s="115">
        <v>104.21</v>
      </c>
      <c r="F334" s="115">
        <v>104.21</v>
      </c>
      <c r="G334" s="113" t="s">
        <v>493</v>
      </c>
      <c r="H334" s="116">
        <v>41974</v>
      </c>
    </row>
    <row r="335" spans="1:8" ht="26.4">
      <c r="A335" s="117">
        <v>12227</v>
      </c>
      <c r="B335" s="118" t="s">
        <v>6107</v>
      </c>
      <c r="C335" s="117" t="s">
        <v>235</v>
      </c>
      <c r="D335" s="117" t="s">
        <v>6</v>
      </c>
      <c r="E335" s="119">
        <v>93.47</v>
      </c>
      <c r="F335" s="119">
        <v>93.47</v>
      </c>
      <c r="G335" s="117" t="s">
        <v>493</v>
      </c>
      <c r="H335" s="120">
        <v>41974</v>
      </c>
    </row>
    <row r="336" spans="1:8">
      <c r="A336" s="113">
        <v>348</v>
      </c>
      <c r="B336" s="114" t="s">
        <v>6108</v>
      </c>
      <c r="C336" s="113" t="s">
        <v>235</v>
      </c>
      <c r="D336" s="113" t="s">
        <v>6</v>
      </c>
      <c r="E336" s="115">
        <v>30</v>
      </c>
      <c r="F336" s="115">
        <v>30</v>
      </c>
      <c r="G336" s="113" t="s">
        <v>493</v>
      </c>
      <c r="H336" s="116">
        <v>41974</v>
      </c>
    </row>
    <row r="337" spans="1:8">
      <c r="A337" s="117">
        <v>10826</v>
      </c>
      <c r="B337" s="118" t="s">
        <v>6109</v>
      </c>
      <c r="C337" s="117" t="s">
        <v>235</v>
      </c>
      <c r="D337" s="117" t="s">
        <v>6</v>
      </c>
      <c r="E337" s="119">
        <v>16</v>
      </c>
      <c r="F337" s="119">
        <v>16</v>
      </c>
      <c r="G337" s="117" t="s">
        <v>493</v>
      </c>
      <c r="H337" s="120">
        <v>41974</v>
      </c>
    </row>
    <row r="338" spans="1:8" ht="26.4">
      <c r="A338" s="113">
        <v>369</v>
      </c>
      <c r="B338" s="114" t="s">
        <v>6110</v>
      </c>
      <c r="C338" s="113" t="s">
        <v>235</v>
      </c>
      <c r="D338" s="113" t="s">
        <v>519</v>
      </c>
      <c r="E338" s="115">
        <v>40.94</v>
      </c>
      <c r="F338" s="115">
        <v>40.94</v>
      </c>
      <c r="G338" s="113" t="s">
        <v>493</v>
      </c>
      <c r="H338" s="116">
        <v>41974</v>
      </c>
    </row>
    <row r="339" spans="1:8">
      <c r="A339" s="117">
        <v>366</v>
      </c>
      <c r="B339" s="118" t="s">
        <v>6111</v>
      </c>
      <c r="C339" s="117" t="s">
        <v>235</v>
      </c>
      <c r="D339" s="117" t="s">
        <v>519</v>
      </c>
      <c r="E339" s="119">
        <v>34</v>
      </c>
      <c r="F339" s="119">
        <v>34</v>
      </c>
      <c r="G339" s="117" t="s">
        <v>493</v>
      </c>
      <c r="H339" s="120">
        <v>41974</v>
      </c>
    </row>
    <row r="340" spans="1:8" ht="26.4">
      <c r="A340" s="113">
        <v>367</v>
      </c>
      <c r="B340" s="114" t="s">
        <v>6112</v>
      </c>
      <c r="C340" s="113" t="s">
        <v>235</v>
      </c>
      <c r="D340" s="113" t="s">
        <v>519</v>
      </c>
      <c r="E340" s="115">
        <v>37.5</v>
      </c>
      <c r="F340" s="115">
        <v>37.5</v>
      </c>
      <c r="G340" s="113" t="s">
        <v>493</v>
      </c>
      <c r="H340" s="116">
        <v>41974</v>
      </c>
    </row>
    <row r="341" spans="1:8" ht="26.4">
      <c r="A341" s="117">
        <v>370</v>
      </c>
      <c r="B341" s="118" t="s">
        <v>6113</v>
      </c>
      <c r="C341" s="117" t="s">
        <v>235</v>
      </c>
      <c r="D341" s="117" t="s">
        <v>519</v>
      </c>
      <c r="E341" s="119">
        <v>57.5</v>
      </c>
      <c r="F341" s="119">
        <v>57.5</v>
      </c>
      <c r="G341" s="117" t="s">
        <v>493</v>
      </c>
      <c r="H341" s="120">
        <v>41974</v>
      </c>
    </row>
    <row r="342" spans="1:8" ht="26.4">
      <c r="A342" s="113">
        <v>368</v>
      </c>
      <c r="B342" s="114" t="s">
        <v>6114</v>
      </c>
      <c r="C342" s="113" t="s">
        <v>235</v>
      </c>
      <c r="D342" s="113" t="s">
        <v>519</v>
      </c>
      <c r="E342" s="115">
        <v>28.13</v>
      </c>
      <c r="F342" s="115">
        <v>28.13</v>
      </c>
      <c r="G342" s="113" t="s">
        <v>493</v>
      </c>
      <c r="H342" s="116">
        <v>41974</v>
      </c>
    </row>
    <row r="343" spans="1:8" ht="26.4">
      <c r="A343" s="117">
        <v>11075</v>
      </c>
      <c r="B343" s="118" t="s">
        <v>6115</v>
      </c>
      <c r="C343" s="117" t="s">
        <v>235</v>
      </c>
      <c r="D343" s="117" t="s">
        <v>519</v>
      </c>
      <c r="E343" s="119">
        <v>614.05999999999995</v>
      </c>
      <c r="F343" s="119">
        <v>614.05999999999995</v>
      </c>
      <c r="G343" s="117" t="s">
        <v>493</v>
      </c>
      <c r="H343" s="120">
        <v>41974</v>
      </c>
    </row>
    <row r="344" spans="1:8" ht="26.4">
      <c r="A344" s="113">
        <v>11077</v>
      </c>
      <c r="B344" s="114" t="s">
        <v>6116</v>
      </c>
      <c r="C344" s="113" t="s">
        <v>235</v>
      </c>
      <c r="D344" s="113" t="s">
        <v>519</v>
      </c>
      <c r="E344" s="115">
        <v>614.05999999999995</v>
      </c>
      <c r="F344" s="115">
        <v>614.05999999999995</v>
      </c>
      <c r="G344" s="113" t="s">
        <v>493</v>
      </c>
      <c r="H344" s="116">
        <v>41974</v>
      </c>
    </row>
    <row r="345" spans="1:8" ht="26.4">
      <c r="A345" s="117">
        <v>11078</v>
      </c>
      <c r="B345" s="118" t="s">
        <v>6117</v>
      </c>
      <c r="C345" s="117" t="s">
        <v>235</v>
      </c>
      <c r="D345" s="117" t="s">
        <v>519</v>
      </c>
      <c r="E345" s="119">
        <v>614.05999999999995</v>
      </c>
      <c r="F345" s="119">
        <v>614.05999999999995</v>
      </c>
      <c r="G345" s="117" t="s">
        <v>493</v>
      </c>
      <c r="H345" s="120">
        <v>41974</v>
      </c>
    </row>
    <row r="346" spans="1:8" ht="26.4">
      <c r="A346" s="113">
        <v>11076</v>
      </c>
      <c r="B346" s="114" t="s">
        <v>6118</v>
      </c>
      <c r="C346" s="113" t="s">
        <v>235</v>
      </c>
      <c r="D346" s="113" t="s">
        <v>519</v>
      </c>
      <c r="E346" s="115">
        <v>46.88</v>
      </c>
      <c r="F346" s="115">
        <v>46.88</v>
      </c>
      <c r="G346" s="113" t="s">
        <v>493</v>
      </c>
      <c r="H346" s="116">
        <v>41974</v>
      </c>
    </row>
    <row r="347" spans="1:8">
      <c r="A347" s="117">
        <v>1381</v>
      </c>
      <c r="B347" s="118" t="s">
        <v>6119</v>
      </c>
      <c r="C347" s="117" t="s">
        <v>235</v>
      </c>
      <c r="D347" s="117" t="s">
        <v>238</v>
      </c>
      <c r="E347" s="119">
        <v>0.59</v>
      </c>
      <c r="F347" s="119">
        <v>0.59</v>
      </c>
      <c r="G347" s="117" t="s">
        <v>493</v>
      </c>
      <c r="H347" s="120">
        <v>41974</v>
      </c>
    </row>
    <row r="348" spans="1:8" ht="26.4">
      <c r="A348" s="113">
        <v>34353</v>
      </c>
      <c r="B348" s="114" t="s">
        <v>6120</v>
      </c>
      <c r="C348" s="113" t="s">
        <v>235</v>
      </c>
      <c r="D348" s="113" t="s">
        <v>238</v>
      </c>
      <c r="E348" s="115">
        <v>1.18</v>
      </c>
      <c r="F348" s="115">
        <v>1.18</v>
      </c>
      <c r="G348" s="113" t="s">
        <v>493</v>
      </c>
      <c r="H348" s="116">
        <v>41974</v>
      </c>
    </row>
    <row r="349" spans="1:8">
      <c r="A349" s="117">
        <v>37595</v>
      </c>
      <c r="B349" s="118" t="s">
        <v>6121</v>
      </c>
      <c r="C349" s="117" t="s">
        <v>235</v>
      </c>
      <c r="D349" s="117" t="s">
        <v>238</v>
      </c>
      <c r="E349" s="119">
        <v>1.8</v>
      </c>
      <c r="F349" s="119">
        <v>1.8</v>
      </c>
      <c r="G349" s="117" t="s">
        <v>493</v>
      </c>
      <c r="H349" s="120">
        <v>41974</v>
      </c>
    </row>
    <row r="350" spans="1:8">
      <c r="A350" s="113">
        <v>37596</v>
      </c>
      <c r="B350" s="114" t="s">
        <v>6122</v>
      </c>
      <c r="C350" s="113" t="s">
        <v>235</v>
      </c>
      <c r="D350" s="113" t="s">
        <v>238</v>
      </c>
      <c r="E350" s="115">
        <v>2.68</v>
      </c>
      <c r="F350" s="115">
        <v>2.68</v>
      </c>
      <c r="G350" s="113" t="s">
        <v>493</v>
      </c>
      <c r="H350" s="116">
        <v>41974</v>
      </c>
    </row>
    <row r="351" spans="1:8" ht="39.6">
      <c r="A351" s="117">
        <v>371</v>
      </c>
      <c r="B351" s="118" t="s">
        <v>6123</v>
      </c>
      <c r="C351" s="117" t="s">
        <v>235</v>
      </c>
      <c r="D351" s="117" t="s">
        <v>238</v>
      </c>
      <c r="E351" s="119">
        <v>0.53</v>
      </c>
      <c r="F351" s="119">
        <v>0.53</v>
      </c>
      <c r="G351" s="117" t="s">
        <v>493</v>
      </c>
      <c r="H351" s="120">
        <v>41974</v>
      </c>
    </row>
    <row r="352" spans="1:8" ht="26.4">
      <c r="A352" s="113">
        <v>37553</v>
      </c>
      <c r="B352" s="114" t="s">
        <v>6124</v>
      </c>
      <c r="C352" s="113" t="s">
        <v>235</v>
      </c>
      <c r="D352" s="113" t="s">
        <v>238</v>
      </c>
      <c r="E352" s="115">
        <v>2.0099999999999998</v>
      </c>
      <c r="F352" s="115">
        <v>2.0099999999999998</v>
      </c>
      <c r="G352" s="113" t="s">
        <v>493</v>
      </c>
      <c r="H352" s="116">
        <v>41974</v>
      </c>
    </row>
    <row r="353" spans="1:8">
      <c r="A353" s="117">
        <v>37552</v>
      </c>
      <c r="B353" s="118" t="s">
        <v>6125</v>
      </c>
      <c r="C353" s="117" t="s">
        <v>235</v>
      </c>
      <c r="D353" s="117" t="s">
        <v>238</v>
      </c>
      <c r="E353" s="119">
        <v>2.56</v>
      </c>
      <c r="F353" s="119">
        <v>2.56</v>
      </c>
      <c r="G353" s="117" t="s">
        <v>493</v>
      </c>
      <c r="H353" s="120">
        <v>41974</v>
      </c>
    </row>
    <row r="354" spans="1:8">
      <c r="A354" s="113">
        <v>34355</v>
      </c>
      <c r="B354" s="114" t="s">
        <v>6126</v>
      </c>
      <c r="C354" s="113" t="s">
        <v>235</v>
      </c>
      <c r="D354" s="113" t="s">
        <v>238</v>
      </c>
      <c r="E354" s="115">
        <v>1.64</v>
      </c>
      <c r="F354" s="115">
        <v>1.64</v>
      </c>
      <c r="G354" s="113" t="s">
        <v>493</v>
      </c>
      <c r="H354" s="116">
        <v>41974</v>
      </c>
    </row>
    <row r="355" spans="1:8" ht="26.4">
      <c r="A355" s="117">
        <v>130</v>
      </c>
      <c r="B355" s="118" t="s">
        <v>6127</v>
      </c>
      <c r="C355" s="117" t="s">
        <v>235</v>
      </c>
      <c r="D355" s="117" t="s">
        <v>238</v>
      </c>
      <c r="E355" s="119">
        <v>3.06</v>
      </c>
      <c r="F355" s="119">
        <v>3.06</v>
      </c>
      <c r="G355" s="117" t="s">
        <v>493</v>
      </c>
      <c r="H355" s="120">
        <v>41974</v>
      </c>
    </row>
    <row r="356" spans="1:8" ht="26.4">
      <c r="A356" s="113">
        <v>135</v>
      </c>
      <c r="B356" s="114" t="s">
        <v>6128</v>
      </c>
      <c r="C356" s="113" t="s">
        <v>235</v>
      </c>
      <c r="D356" s="113" t="s">
        <v>238</v>
      </c>
      <c r="E356" s="115">
        <v>3.94</v>
      </c>
      <c r="F356" s="115">
        <v>3.94</v>
      </c>
      <c r="G356" s="113" t="s">
        <v>493</v>
      </c>
      <c r="H356" s="116">
        <v>41974</v>
      </c>
    </row>
    <row r="357" spans="1:8" ht="26.4">
      <c r="A357" s="117">
        <v>38654</v>
      </c>
      <c r="B357" s="118" t="s">
        <v>6129</v>
      </c>
      <c r="C357" s="117" t="s">
        <v>235</v>
      </c>
      <c r="D357" s="117" t="s">
        <v>238</v>
      </c>
      <c r="E357" s="119">
        <v>0.44</v>
      </c>
      <c r="F357" s="119">
        <v>0.44</v>
      </c>
      <c r="G357" s="117" t="s">
        <v>493</v>
      </c>
      <c r="H357" s="120">
        <v>41974</v>
      </c>
    </row>
    <row r="358" spans="1:8" ht="26.4">
      <c r="A358" s="113">
        <v>375</v>
      </c>
      <c r="B358" s="114" t="s">
        <v>6130</v>
      </c>
      <c r="C358" s="113" t="s">
        <v>235</v>
      </c>
      <c r="D358" s="113" t="s">
        <v>238</v>
      </c>
      <c r="E358" s="115">
        <v>1.24</v>
      </c>
      <c r="F358" s="115">
        <v>1.24</v>
      </c>
      <c r="G358" s="113" t="s">
        <v>493</v>
      </c>
      <c r="H358" s="116">
        <v>41974</v>
      </c>
    </row>
    <row r="359" spans="1:8" ht="26.4">
      <c r="A359" s="117">
        <v>374</v>
      </c>
      <c r="B359" s="118" t="s">
        <v>6131</v>
      </c>
      <c r="C359" s="117" t="s">
        <v>235</v>
      </c>
      <c r="D359" s="117" t="s">
        <v>238</v>
      </c>
      <c r="E359" s="119">
        <v>0.46</v>
      </c>
      <c r="F359" s="119">
        <v>0.46</v>
      </c>
      <c r="G359" s="117" t="s">
        <v>493</v>
      </c>
      <c r="H359" s="120">
        <v>41974</v>
      </c>
    </row>
    <row r="360" spans="1:8">
      <c r="A360" s="113">
        <v>34549</v>
      </c>
      <c r="B360" s="114" t="s">
        <v>6132</v>
      </c>
      <c r="C360" s="113" t="s">
        <v>235</v>
      </c>
      <c r="D360" s="113" t="s">
        <v>519</v>
      </c>
      <c r="E360" s="115">
        <v>122.81</v>
      </c>
      <c r="F360" s="115">
        <v>122.81</v>
      </c>
      <c r="G360" s="113" t="s">
        <v>493</v>
      </c>
      <c r="H360" s="116">
        <v>41974</v>
      </c>
    </row>
    <row r="361" spans="1:8" ht="26.4">
      <c r="A361" s="117">
        <v>6081</v>
      </c>
      <c r="B361" s="118" t="s">
        <v>6133</v>
      </c>
      <c r="C361" s="117" t="s">
        <v>235</v>
      </c>
      <c r="D361" s="117" t="s">
        <v>519</v>
      </c>
      <c r="E361" s="119">
        <v>17.399999999999999</v>
      </c>
      <c r="F361" s="119">
        <v>17.399999999999999</v>
      </c>
      <c r="G361" s="117" t="s">
        <v>493</v>
      </c>
      <c r="H361" s="120">
        <v>41974</v>
      </c>
    </row>
    <row r="362" spans="1:8" ht="26.4">
      <c r="A362" s="113">
        <v>6077</v>
      </c>
      <c r="B362" s="114" t="s">
        <v>6134</v>
      </c>
      <c r="C362" s="113" t="s">
        <v>235</v>
      </c>
      <c r="D362" s="113" t="s">
        <v>519</v>
      </c>
      <c r="E362" s="115">
        <v>10.029999999999999</v>
      </c>
      <c r="F362" s="115">
        <v>10.029999999999999</v>
      </c>
      <c r="G362" s="113" t="s">
        <v>493</v>
      </c>
      <c r="H362" s="116">
        <v>41974</v>
      </c>
    </row>
    <row r="363" spans="1:8" ht="26.4">
      <c r="A363" s="117">
        <v>6079</v>
      </c>
      <c r="B363" s="118" t="s">
        <v>6135</v>
      </c>
      <c r="C363" s="117" t="s">
        <v>235</v>
      </c>
      <c r="D363" s="117" t="s">
        <v>519</v>
      </c>
      <c r="E363" s="119">
        <v>5.73</v>
      </c>
      <c r="F363" s="119">
        <v>5.73</v>
      </c>
      <c r="G363" s="117" t="s">
        <v>493</v>
      </c>
      <c r="H363" s="120">
        <v>41974</v>
      </c>
    </row>
    <row r="364" spans="1:8" ht="39.6">
      <c r="A364" s="113">
        <v>1091</v>
      </c>
      <c r="B364" s="114" t="s">
        <v>6136</v>
      </c>
      <c r="C364" s="113" t="s">
        <v>235</v>
      </c>
      <c r="D364" s="113" t="s">
        <v>6</v>
      </c>
      <c r="E364" s="115">
        <v>6.82</v>
      </c>
      <c r="F364" s="115">
        <v>6.82</v>
      </c>
      <c r="G364" s="113" t="s">
        <v>493</v>
      </c>
      <c r="H364" s="116">
        <v>41974</v>
      </c>
    </row>
    <row r="365" spans="1:8" ht="39.6">
      <c r="A365" s="117">
        <v>1094</v>
      </c>
      <c r="B365" s="118" t="s">
        <v>6137</v>
      </c>
      <c r="C365" s="117" t="s">
        <v>235</v>
      </c>
      <c r="D365" s="117" t="s">
        <v>6</v>
      </c>
      <c r="E365" s="119">
        <v>5.12</v>
      </c>
      <c r="F365" s="119">
        <v>5.12</v>
      </c>
      <c r="G365" s="117" t="s">
        <v>493</v>
      </c>
      <c r="H365" s="120">
        <v>41974</v>
      </c>
    </row>
    <row r="366" spans="1:8" ht="39.6">
      <c r="A366" s="113">
        <v>1095</v>
      </c>
      <c r="B366" s="114" t="s">
        <v>6138</v>
      </c>
      <c r="C366" s="113" t="s">
        <v>235</v>
      </c>
      <c r="D366" s="113" t="s">
        <v>6</v>
      </c>
      <c r="E366" s="115">
        <v>9.92</v>
      </c>
      <c r="F366" s="115">
        <v>9.92</v>
      </c>
      <c r="G366" s="113" t="s">
        <v>493</v>
      </c>
      <c r="H366" s="116">
        <v>41974</v>
      </c>
    </row>
    <row r="367" spans="1:8" ht="39.6">
      <c r="A367" s="117">
        <v>1093</v>
      </c>
      <c r="B367" s="118" t="s">
        <v>6139</v>
      </c>
      <c r="C367" s="117" t="s">
        <v>235</v>
      </c>
      <c r="D367" s="117" t="s">
        <v>6</v>
      </c>
      <c r="E367" s="119">
        <v>17.100000000000001</v>
      </c>
      <c r="F367" s="119">
        <v>17.100000000000001</v>
      </c>
      <c r="G367" s="117" t="s">
        <v>493</v>
      </c>
      <c r="H367" s="120">
        <v>41974</v>
      </c>
    </row>
    <row r="368" spans="1:8" ht="39.6">
      <c r="A368" s="113">
        <v>1090</v>
      </c>
      <c r="B368" s="114" t="s">
        <v>6140</v>
      </c>
      <c r="C368" s="113" t="s">
        <v>235</v>
      </c>
      <c r="D368" s="113" t="s">
        <v>6</v>
      </c>
      <c r="E368" s="115">
        <v>13.39</v>
      </c>
      <c r="F368" s="115">
        <v>13.39</v>
      </c>
      <c r="G368" s="113" t="s">
        <v>493</v>
      </c>
      <c r="H368" s="116">
        <v>41974</v>
      </c>
    </row>
    <row r="369" spans="1:8" ht="39.6">
      <c r="A369" s="117">
        <v>1096</v>
      </c>
      <c r="B369" s="118" t="s">
        <v>6141</v>
      </c>
      <c r="C369" s="117" t="s">
        <v>235</v>
      </c>
      <c r="D369" s="117" t="s">
        <v>6</v>
      </c>
      <c r="E369" s="119">
        <v>24.98</v>
      </c>
      <c r="F369" s="119">
        <v>24.98</v>
      </c>
      <c r="G369" s="117" t="s">
        <v>493</v>
      </c>
      <c r="H369" s="120">
        <v>41974</v>
      </c>
    </row>
    <row r="370" spans="1:8" ht="39.6">
      <c r="A370" s="113">
        <v>1097</v>
      </c>
      <c r="B370" s="114" t="s">
        <v>6142</v>
      </c>
      <c r="C370" s="113" t="s">
        <v>235</v>
      </c>
      <c r="D370" s="113" t="s">
        <v>6</v>
      </c>
      <c r="E370" s="115">
        <v>17.739999999999998</v>
      </c>
      <c r="F370" s="115">
        <v>17.739999999999998</v>
      </c>
      <c r="G370" s="113" t="s">
        <v>493</v>
      </c>
      <c r="H370" s="116">
        <v>41974</v>
      </c>
    </row>
    <row r="371" spans="1:8" ht="26.4">
      <c r="A371" s="117">
        <v>1092</v>
      </c>
      <c r="B371" s="118" t="s">
        <v>6143</v>
      </c>
      <c r="C371" s="117" t="s">
        <v>235</v>
      </c>
      <c r="D371" s="117" t="s">
        <v>6</v>
      </c>
      <c r="E371" s="119">
        <v>12.44</v>
      </c>
      <c r="F371" s="119">
        <v>12.44</v>
      </c>
      <c r="G371" s="117" t="s">
        <v>493</v>
      </c>
      <c r="H371" s="120">
        <v>41974</v>
      </c>
    </row>
    <row r="372" spans="1:8">
      <c r="A372" s="113">
        <v>378</v>
      </c>
      <c r="B372" s="114" t="s">
        <v>6144</v>
      </c>
      <c r="C372" s="113" t="s">
        <v>264</v>
      </c>
      <c r="D372" s="113" t="s">
        <v>231</v>
      </c>
      <c r="E372" s="115">
        <v>11.44</v>
      </c>
      <c r="F372" s="115">
        <v>9.9</v>
      </c>
      <c r="G372" s="113" t="s">
        <v>493</v>
      </c>
      <c r="H372" s="116">
        <v>41974</v>
      </c>
    </row>
    <row r="373" spans="1:8" ht="26.4">
      <c r="A373" s="117">
        <v>376</v>
      </c>
      <c r="B373" s="118" t="s">
        <v>6145</v>
      </c>
      <c r="C373" s="117" t="s">
        <v>235</v>
      </c>
      <c r="D373" s="117" t="s">
        <v>6</v>
      </c>
      <c r="E373" s="119">
        <v>37.5</v>
      </c>
      <c r="F373" s="119">
        <v>37.5</v>
      </c>
      <c r="G373" s="117" t="s">
        <v>493</v>
      </c>
      <c r="H373" s="120">
        <v>41974</v>
      </c>
    </row>
    <row r="374" spans="1:8">
      <c r="A374" s="113">
        <v>33939</v>
      </c>
      <c r="B374" s="114" t="s">
        <v>6146</v>
      </c>
      <c r="C374" s="113" t="s">
        <v>264</v>
      </c>
      <c r="D374" s="113" t="s">
        <v>231</v>
      </c>
      <c r="E374" s="115">
        <v>58.07</v>
      </c>
      <c r="F374" s="115">
        <v>50.22</v>
      </c>
      <c r="G374" s="113" t="s">
        <v>493</v>
      </c>
      <c r="H374" s="116">
        <v>41974</v>
      </c>
    </row>
    <row r="375" spans="1:8">
      <c r="A375" s="117">
        <v>33952</v>
      </c>
      <c r="B375" s="118" t="s">
        <v>6147</v>
      </c>
      <c r="C375" s="117" t="s">
        <v>264</v>
      </c>
      <c r="D375" s="117" t="s">
        <v>231</v>
      </c>
      <c r="E375" s="119">
        <v>66.63</v>
      </c>
      <c r="F375" s="119">
        <v>57.63</v>
      </c>
      <c r="G375" s="117" t="s">
        <v>493</v>
      </c>
      <c r="H375" s="120">
        <v>41974</v>
      </c>
    </row>
    <row r="376" spans="1:8">
      <c r="A376" s="113">
        <v>33953</v>
      </c>
      <c r="B376" s="114" t="s">
        <v>6148</v>
      </c>
      <c r="C376" s="113" t="s">
        <v>264</v>
      </c>
      <c r="D376" s="113" t="s">
        <v>231</v>
      </c>
      <c r="E376" s="115">
        <v>78.95</v>
      </c>
      <c r="F376" s="115">
        <v>68.27</v>
      </c>
      <c r="G376" s="113" t="s">
        <v>493</v>
      </c>
      <c r="H376" s="116">
        <v>41974</v>
      </c>
    </row>
    <row r="377" spans="1:8">
      <c r="A377" s="117">
        <v>34760</v>
      </c>
      <c r="B377" s="118" t="s">
        <v>6149</v>
      </c>
      <c r="C377" s="117" t="s">
        <v>264</v>
      </c>
      <c r="D377" s="117" t="s">
        <v>231</v>
      </c>
      <c r="E377" s="119">
        <v>58.07</v>
      </c>
      <c r="F377" s="119">
        <v>50.22</v>
      </c>
      <c r="G377" s="117" t="s">
        <v>493</v>
      </c>
      <c r="H377" s="120">
        <v>41974</v>
      </c>
    </row>
    <row r="378" spans="1:8" ht="26.4">
      <c r="A378" s="113">
        <v>11267</v>
      </c>
      <c r="B378" s="114" t="s">
        <v>6150</v>
      </c>
      <c r="C378" s="113" t="s">
        <v>235</v>
      </c>
      <c r="D378" s="113" t="s">
        <v>6</v>
      </c>
      <c r="E378" s="115">
        <v>1.01</v>
      </c>
      <c r="F378" s="115">
        <v>1.01</v>
      </c>
      <c r="G378" s="113" t="s">
        <v>493</v>
      </c>
      <c r="H378" s="116">
        <v>41974</v>
      </c>
    </row>
    <row r="379" spans="1:8">
      <c r="A379" s="117">
        <v>4359</v>
      </c>
      <c r="B379" s="118" t="s">
        <v>6151</v>
      </c>
      <c r="C379" s="117" t="s">
        <v>235</v>
      </c>
      <c r="D379" s="117" t="s">
        <v>6</v>
      </c>
      <c r="E379" s="119">
        <v>0.24</v>
      </c>
      <c r="F379" s="119">
        <v>0.24</v>
      </c>
      <c r="G379" s="117" t="s">
        <v>493</v>
      </c>
      <c r="H379" s="120">
        <v>41974</v>
      </c>
    </row>
    <row r="380" spans="1:8" ht="26.4">
      <c r="A380" s="113">
        <v>379</v>
      </c>
      <c r="B380" s="114" t="s">
        <v>6152</v>
      </c>
      <c r="C380" s="113" t="s">
        <v>235</v>
      </c>
      <c r="D380" s="113" t="s">
        <v>6</v>
      </c>
      <c r="E380" s="115">
        <v>1.1399999999999999</v>
      </c>
      <c r="F380" s="115">
        <v>1.1399999999999999</v>
      </c>
      <c r="G380" s="113" t="s">
        <v>493</v>
      </c>
      <c r="H380" s="116">
        <v>41974</v>
      </c>
    </row>
    <row r="381" spans="1:8" ht="26.4">
      <c r="A381" s="117">
        <v>13348</v>
      </c>
      <c r="B381" s="118" t="s">
        <v>6153</v>
      </c>
      <c r="C381" s="117" t="s">
        <v>235</v>
      </c>
      <c r="D381" s="117" t="s">
        <v>6</v>
      </c>
      <c r="E381" s="119">
        <v>0.13</v>
      </c>
      <c r="F381" s="119">
        <v>0.13</v>
      </c>
      <c r="G381" s="117" t="s">
        <v>493</v>
      </c>
      <c r="H381" s="120">
        <v>41974</v>
      </c>
    </row>
    <row r="382" spans="1:8">
      <c r="A382" s="113">
        <v>359</v>
      </c>
      <c r="B382" s="114" t="s">
        <v>6154</v>
      </c>
      <c r="C382" s="113" t="s">
        <v>235</v>
      </c>
      <c r="D382" s="113" t="s">
        <v>6</v>
      </c>
      <c r="E382" s="115">
        <v>36</v>
      </c>
      <c r="F382" s="115">
        <v>36</v>
      </c>
      <c r="G382" s="113" t="s">
        <v>493</v>
      </c>
      <c r="H382" s="116">
        <v>41974</v>
      </c>
    </row>
    <row r="383" spans="1:8" ht="26.4">
      <c r="A383" s="117">
        <v>10540</v>
      </c>
      <c r="B383" s="118" t="s">
        <v>6155</v>
      </c>
      <c r="C383" s="117" t="s">
        <v>235</v>
      </c>
      <c r="D383" s="117" t="s">
        <v>238</v>
      </c>
      <c r="E383" s="119">
        <v>3.4</v>
      </c>
      <c r="F383" s="119">
        <v>3.4</v>
      </c>
      <c r="G383" s="117" t="s">
        <v>493</v>
      </c>
      <c r="H383" s="120">
        <v>41974</v>
      </c>
    </row>
    <row r="384" spans="1:8">
      <c r="A384" s="113">
        <v>501</v>
      </c>
      <c r="B384" s="114" t="s">
        <v>6156</v>
      </c>
      <c r="C384" s="113" t="s">
        <v>235</v>
      </c>
      <c r="D384" s="113" t="s">
        <v>238</v>
      </c>
      <c r="E384" s="115">
        <v>2.73</v>
      </c>
      <c r="F384" s="115">
        <v>2.73</v>
      </c>
      <c r="G384" s="113" t="s">
        <v>493</v>
      </c>
      <c r="H384" s="116">
        <v>41974</v>
      </c>
    </row>
    <row r="385" spans="1:8" ht="26.4">
      <c r="A385" s="117">
        <v>517</v>
      </c>
      <c r="B385" s="118" t="s">
        <v>6157</v>
      </c>
      <c r="C385" s="117" t="s">
        <v>235</v>
      </c>
      <c r="D385" s="117" t="s">
        <v>274</v>
      </c>
      <c r="E385" s="119">
        <v>4.2</v>
      </c>
      <c r="F385" s="119">
        <v>4.2</v>
      </c>
      <c r="G385" s="117" t="s">
        <v>493</v>
      </c>
      <c r="H385" s="120">
        <v>41974</v>
      </c>
    </row>
    <row r="386" spans="1:8" ht="26.4">
      <c r="A386" s="113">
        <v>516</v>
      </c>
      <c r="B386" s="114" t="s">
        <v>6158</v>
      </c>
      <c r="C386" s="113" t="s">
        <v>235</v>
      </c>
      <c r="D386" s="113" t="s">
        <v>238</v>
      </c>
      <c r="E386" s="115">
        <v>3.47</v>
      </c>
      <c r="F386" s="115">
        <v>3.47</v>
      </c>
      <c r="G386" s="113" t="s">
        <v>493</v>
      </c>
      <c r="H386" s="116">
        <v>41974</v>
      </c>
    </row>
    <row r="387" spans="1:8" ht="26.4">
      <c r="A387" s="117">
        <v>510</v>
      </c>
      <c r="B387" s="118" t="s">
        <v>6159</v>
      </c>
      <c r="C387" s="117" t="s">
        <v>235</v>
      </c>
      <c r="D387" s="117" t="s">
        <v>238</v>
      </c>
      <c r="E387" s="119">
        <v>3.73</v>
      </c>
      <c r="F387" s="119">
        <v>3.73</v>
      </c>
      <c r="G387" s="117" t="s">
        <v>493</v>
      </c>
      <c r="H387" s="120">
        <v>41974</v>
      </c>
    </row>
    <row r="388" spans="1:8" ht="26.4">
      <c r="A388" s="113">
        <v>513</v>
      </c>
      <c r="B388" s="114" t="s">
        <v>6160</v>
      </c>
      <c r="C388" s="113" t="s">
        <v>235</v>
      </c>
      <c r="D388" s="113" t="s">
        <v>238</v>
      </c>
      <c r="E388" s="115">
        <v>3.42</v>
      </c>
      <c r="F388" s="115">
        <v>3.42</v>
      </c>
      <c r="G388" s="113" t="s">
        <v>493</v>
      </c>
      <c r="H388" s="116">
        <v>41974</v>
      </c>
    </row>
    <row r="389" spans="1:8" ht="26.4">
      <c r="A389" s="117">
        <v>509</v>
      </c>
      <c r="B389" s="118" t="s">
        <v>6161</v>
      </c>
      <c r="C389" s="117" t="s">
        <v>235</v>
      </c>
      <c r="D389" s="117" t="s">
        <v>238</v>
      </c>
      <c r="E389" s="119">
        <v>5</v>
      </c>
      <c r="F389" s="119">
        <v>5</v>
      </c>
      <c r="G389" s="117" t="s">
        <v>493</v>
      </c>
      <c r="H389" s="120">
        <v>41974</v>
      </c>
    </row>
    <row r="390" spans="1:8">
      <c r="A390" s="113">
        <v>2699</v>
      </c>
      <c r="B390" s="114" t="s">
        <v>6162</v>
      </c>
      <c r="C390" s="113" t="s">
        <v>264</v>
      </c>
      <c r="D390" s="113" t="s">
        <v>231</v>
      </c>
      <c r="E390" s="115">
        <v>15</v>
      </c>
      <c r="F390" s="115">
        <v>12.97</v>
      </c>
      <c r="G390" s="113" t="s">
        <v>493</v>
      </c>
      <c r="H390" s="116">
        <v>41974</v>
      </c>
    </row>
    <row r="391" spans="1:8">
      <c r="A391" s="117">
        <v>20278</v>
      </c>
      <c r="B391" s="118" t="s">
        <v>6163</v>
      </c>
      <c r="C391" s="117" t="s">
        <v>235</v>
      </c>
      <c r="D391" s="117" t="s">
        <v>492</v>
      </c>
      <c r="E391" s="119">
        <v>3.72</v>
      </c>
      <c r="F391" s="119">
        <v>3.72</v>
      </c>
      <c r="G391" s="117" t="s">
        <v>493</v>
      </c>
      <c r="H391" s="120">
        <v>41974</v>
      </c>
    </row>
    <row r="392" spans="1:8">
      <c r="A392" s="113">
        <v>20277</v>
      </c>
      <c r="B392" s="114" t="s">
        <v>6164</v>
      </c>
      <c r="C392" s="113" t="s">
        <v>235</v>
      </c>
      <c r="D392" s="113" t="s">
        <v>492</v>
      </c>
      <c r="E392" s="115">
        <v>11.16</v>
      </c>
      <c r="F392" s="115">
        <v>11.16</v>
      </c>
      <c r="G392" s="113" t="s">
        <v>493</v>
      </c>
      <c r="H392" s="116">
        <v>41974</v>
      </c>
    </row>
    <row r="393" spans="1:8" ht="26.4">
      <c r="A393" s="117">
        <v>518</v>
      </c>
      <c r="B393" s="118" t="s">
        <v>6165</v>
      </c>
      <c r="C393" s="117" t="s">
        <v>235</v>
      </c>
      <c r="D393" s="117" t="s">
        <v>492</v>
      </c>
      <c r="E393" s="119">
        <v>5.21</v>
      </c>
      <c r="F393" s="119">
        <v>5.21</v>
      </c>
      <c r="G393" s="117" t="s">
        <v>493</v>
      </c>
      <c r="H393" s="120">
        <v>41974</v>
      </c>
    </row>
    <row r="394" spans="1:8" ht="26.4">
      <c r="A394" s="113">
        <v>522</v>
      </c>
      <c r="B394" s="114" t="s">
        <v>6166</v>
      </c>
      <c r="C394" s="113" t="s">
        <v>235</v>
      </c>
      <c r="D394" s="113" t="s">
        <v>207</v>
      </c>
      <c r="E394" s="115">
        <v>0.52</v>
      </c>
      <c r="F394" s="115">
        <v>0.52</v>
      </c>
      <c r="G394" s="113" t="s">
        <v>493</v>
      </c>
      <c r="H394" s="116">
        <v>41974</v>
      </c>
    </row>
    <row r="395" spans="1:8">
      <c r="A395" s="117">
        <v>11761</v>
      </c>
      <c r="B395" s="118" t="s">
        <v>6167</v>
      </c>
      <c r="C395" s="117" t="s">
        <v>235</v>
      </c>
      <c r="D395" s="117" t="s">
        <v>6</v>
      </c>
      <c r="E395" s="119">
        <v>18.61</v>
      </c>
      <c r="F395" s="119">
        <v>18.61</v>
      </c>
      <c r="G395" s="117" t="s">
        <v>493</v>
      </c>
      <c r="H395" s="120">
        <v>41974</v>
      </c>
    </row>
    <row r="396" spans="1:8">
      <c r="A396" s="113">
        <v>377</v>
      </c>
      <c r="B396" s="114" t="s">
        <v>6168</v>
      </c>
      <c r="C396" s="113" t="s">
        <v>235</v>
      </c>
      <c r="D396" s="113" t="s">
        <v>6</v>
      </c>
      <c r="E396" s="115">
        <v>18.16</v>
      </c>
      <c r="F396" s="115">
        <v>18.16</v>
      </c>
      <c r="G396" s="113" t="s">
        <v>493</v>
      </c>
      <c r="H396" s="116">
        <v>41974</v>
      </c>
    </row>
    <row r="397" spans="1:8" ht="39.6">
      <c r="A397" s="117">
        <v>26036</v>
      </c>
      <c r="B397" s="118" t="s">
        <v>6169</v>
      </c>
      <c r="C397" s="117" t="s">
        <v>235</v>
      </c>
      <c r="D397" s="117" t="s">
        <v>6</v>
      </c>
      <c r="E397" s="119">
        <v>361945.99</v>
      </c>
      <c r="F397" s="119">
        <v>361945.99</v>
      </c>
      <c r="G397" s="117" t="s">
        <v>493</v>
      </c>
      <c r="H397" s="120">
        <v>41974</v>
      </c>
    </row>
    <row r="398" spans="1:8">
      <c r="A398" s="113">
        <v>12332</v>
      </c>
      <c r="B398" s="114" t="s">
        <v>6170</v>
      </c>
      <c r="C398" s="113" t="s">
        <v>235</v>
      </c>
      <c r="D398" s="113" t="s">
        <v>1466</v>
      </c>
      <c r="E398" s="115">
        <v>36.92</v>
      </c>
      <c r="F398" s="115">
        <v>36.92</v>
      </c>
      <c r="G398" s="113" t="s">
        <v>493</v>
      </c>
      <c r="H398" s="116">
        <v>41974</v>
      </c>
    </row>
    <row r="399" spans="1:8">
      <c r="A399" s="117">
        <v>7588</v>
      </c>
      <c r="B399" s="118" t="s">
        <v>6171</v>
      </c>
      <c r="C399" s="117" t="s">
        <v>235</v>
      </c>
      <c r="D399" s="117" t="s">
        <v>6</v>
      </c>
      <c r="E399" s="119">
        <v>33.450000000000003</v>
      </c>
      <c r="F399" s="119">
        <v>33.450000000000003</v>
      </c>
      <c r="G399" s="117" t="s">
        <v>493</v>
      </c>
      <c r="H399" s="120">
        <v>41974</v>
      </c>
    </row>
    <row r="400" spans="1:8">
      <c r="A400" s="113">
        <v>34551</v>
      </c>
      <c r="B400" s="114" t="s">
        <v>6172</v>
      </c>
      <c r="C400" s="113" t="s">
        <v>264</v>
      </c>
      <c r="D400" s="113" t="s">
        <v>231</v>
      </c>
      <c r="E400" s="115">
        <v>7.82</v>
      </c>
      <c r="F400" s="115">
        <v>6.76</v>
      </c>
      <c r="G400" s="113" t="s">
        <v>493</v>
      </c>
      <c r="H400" s="116">
        <v>41974</v>
      </c>
    </row>
    <row r="401" spans="1:8">
      <c r="A401" s="117">
        <v>2359</v>
      </c>
      <c r="B401" s="118" t="s">
        <v>6173</v>
      </c>
      <c r="C401" s="117" t="s">
        <v>264</v>
      </c>
      <c r="D401" s="117" t="s">
        <v>231</v>
      </c>
      <c r="E401" s="119">
        <v>16.66</v>
      </c>
      <c r="F401" s="119">
        <v>14.41</v>
      </c>
      <c r="G401" s="117" t="s">
        <v>493</v>
      </c>
      <c r="H401" s="120">
        <v>41974</v>
      </c>
    </row>
    <row r="402" spans="1:8">
      <c r="A402" s="113">
        <v>247</v>
      </c>
      <c r="B402" s="114" t="s">
        <v>6174</v>
      </c>
      <c r="C402" s="113" t="s">
        <v>264</v>
      </c>
      <c r="D402" s="113" t="s">
        <v>231</v>
      </c>
      <c r="E402" s="115">
        <v>8.59</v>
      </c>
      <c r="F402" s="115">
        <v>7.43</v>
      </c>
      <c r="G402" s="113" t="s">
        <v>493</v>
      </c>
      <c r="H402" s="116">
        <v>41974</v>
      </c>
    </row>
    <row r="403" spans="1:8">
      <c r="A403" s="117">
        <v>246</v>
      </c>
      <c r="B403" s="118" t="s">
        <v>6175</v>
      </c>
      <c r="C403" s="117" t="s">
        <v>264</v>
      </c>
      <c r="D403" s="117" t="s">
        <v>231</v>
      </c>
      <c r="E403" s="119">
        <v>8.6</v>
      </c>
      <c r="F403" s="119">
        <v>7.44</v>
      </c>
      <c r="G403" s="117" t="s">
        <v>493</v>
      </c>
      <c r="H403" s="120">
        <v>41974</v>
      </c>
    </row>
    <row r="404" spans="1:8">
      <c r="A404" s="113">
        <v>2350</v>
      </c>
      <c r="B404" s="114" t="s">
        <v>6176</v>
      </c>
      <c r="C404" s="113" t="s">
        <v>264</v>
      </c>
      <c r="D404" s="113" t="s">
        <v>231</v>
      </c>
      <c r="E404" s="115">
        <v>10.91</v>
      </c>
      <c r="F404" s="115">
        <v>9.44</v>
      </c>
      <c r="G404" s="113" t="s">
        <v>493</v>
      </c>
      <c r="H404" s="116">
        <v>41974</v>
      </c>
    </row>
    <row r="405" spans="1:8">
      <c r="A405" s="117">
        <v>245</v>
      </c>
      <c r="B405" s="118" t="s">
        <v>6177</v>
      </c>
      <c r="C405" s="117" t="s">
        <v>264</v>
      </c>
      <c r="D405" s="117" t="s">
        <v>231</v>
      </c>
      <c r="E405" s="119">
        <v>8.7799999999999994</v>
      </c>
      <c r="F405" s="119">
        <v>7.59</v>
      </c>
      <c r="G405" s="117" t="s">
        <v>493</v>
      </c>
      <c r="H405" s="120">
        <v>41974</v>
      </c>
    </row>
    <row r="406" spans="1:8">
      <c r="A406" s="113">
        <v>251</v>
      </c>
      <c r="B406" s="114" t="s">
        <v>6178</v>
      </c>
      <c r="C406" s="113" t="s">
        <v>264</v>
      </c>
      <c r="D406" s="113" t="s">
        <v>231</v>
      </c>
      <c r="E406" s="115">
        <v>6.74</v>
      </c>
      <c r="F406" s="115">
        <v>5.83</v>
      </c>
      <c r="G406" s="113" t="s">
        <v>493</v>
      </c>
      <c r="H406" s="116">
        <v>41974</v>
      </c>
    </row>
    <row r="407" spans="1:8">
      <c r="A407" s="117">
        <v>252</v>
      </c>
      <c r="B407" s="118" t="s">
        <v>6179</v>
      </c>
      <c r="C407" s="117" t="s">
        <v>264</v>
      </c>
      <c r="D407" s="117" t="s">
        <v>231</v>
      </c>
      <c r="E407" s="119">
        <v>8.1300000000000008</v>
      </c>
      <c r="F407" s="119">
        <v>7.03</v>
      </c>
      <c r="G407" s="117" t="s">
        <v>493</v>
      </c>
      <c r="H407" s="120">
        <v>41974</v>
      </c>
    </row>
    <row r="408" spans="1:8">
      <c r="A408" s="113">
        <v>6121</v>
      </c>
      <c r="B408" s="114" t="s">
        <v>6180</v>
      </c>
      <c r="C408" s="113" t="s">
        <v>264</v>
      </c>
      <c r="D408" s="113" t="s">
        <v>231</v>
      </c>
      <c r="E408" s="115">
        <v>7.72</v>
      </c>
      <c r="F408" s="115">
        <v>6.68</v>
      </c>
      <c r="G408" s="113" t="s">
        <v>493</v>
      </c>
      <c r="H408" s="116">
        <v>41974</v>
      </c>
    </row>
    <row r="409" spans="1:8">
      <c r="A409" s="117">
        <v>244</v>
      </c>
      <c r="B409" s="118" t="s">
        <v>6181</v>
      </c>
      <c r="C409" s="117" t="s">
        <v>264</v>
      </c>
      <c r="D409" s="117" t="s">
        <v>231</v>
      </c>
      <c r="E409" s="119">
        <v>15.98</v>
      </c>
      <c r="F409" s="119">
        <v>13.82</v>
      </c>
      <c r="G409" s="117" t="s">
        <v>493</v>
      </c>
      <c r="H409" s="120">
        <v>41974</v>
      </c>
    </row>
    <row r="410" spans="1:8">
      <c r="A410" s="113">
        <v>528</v>
      </c>
      <c r="B410" s="114" t="s">
        <v>6182</v>
      </c>
      <c r="C410" s="113" t="s">
        <v>264</v>
      </c>
      <c r="D410" s="113" t="s">
        <v>231</v>
      </c>
      <c r="E410" s="115">
        <v>23.65</v>
      </c>
      <c r="F410" s="115">
        <v>20.45</v>
      </c>
      <c r="G410" s="113" t="s">
        <v>493</v>
      </c>
      <c r="H410" s="116">
        <v>41974</v>
      </c>
    </row>
    <row r="411" spans="1:8">
      <c r="A411" s="117">
        <v>532</v>
      </c>
      <c r="B411" s="118" t="s">
        <v>6183</v>
      </c>
      <c r="C411" s="117" t="s">
        <v>264</v>
      </c>
      <c r="D411" s="117" t="s">
        <v>231</v>
      </c>
      <c r="E411" s="119">
        <v>19.84</v>
      </c>
      <c r="F411" s="119">
        <v>17.16</v>
      </c>
      <c r="G411" s="117" t="s">
        <v>493</v>
      </c>
      <c r="H411" s="120">
        <v>41974</v>
      </c>
    </row>
    <row r="412" spans="1:8">
      <c r="A412" s="113">
        <v>4760</v>
      </c>
      <c r="B412" s="114" t="s">
        <v>6184</v>
      </c>
      <c r="C412" s="113" t="s">
        <v>264</v>
      </c>
      <c r="D412" s="113" t="s">
        <v>231</v>
      </c>
      <c r="E412" s="115">
        <v>10.41</v>
      </c>
      <c r="F412" s="115">
        <v>9</v>
      </c>
      <c r="G412" s="113" t="s">
        <v>493</v>
      </c>
      <c r="H412" s="116">
        <v>41974</v>
      </c>
    </row>
    <row r="413" spans="1:8">
      <c r="A413" s="117">
        <v>34446</v>
      </c>
      <c r="B413" s="118" t="s">
        <v>6185</v>
      </c>
      <c r="C413" s="117" t="s">
        <v>235</v>
      </c>
      <c r="D413" s="117" t="s">
        <v>238</v>
      </c>
      <c r="E413" s="119">
        <v>3.61</v>
      </c>
      <c r="F413" s="119">
        <v>3.61</v>
      </c>
      <c r="G413" s="117" t="s">
        <v>493</v>
      </c>
      <c r="H413" s="120">
        <v>41974</v>
      </c>
    </row>
    <row r="414" spans="1:8">
      <c r="A414" s="113">
        <v>34449</v>
      </c>
      <c r="B414" s="114" t="s">
        <v>6186</v>
      </c>
      <c r="C414" s="113" t="s">
        <v>235</v>
      </c>
      <c r="D414" s="113" t="s">
        <v>238</v>
      </c>
      <c r="E414" s="115">
        <v>3.98</v>
      </c>
      <c r="F414" s="115">
        <v>3.98</v>
      </c>
      <c r="G414" s="113" t="s">
        <v>493</v>
      </c>
      <c r="H414" s="116">
        <v>41974</v>
      </c>
    </row>
    <row r="415" spans="1:8">
      <c r="A415" s="117">
        <v>34439</v>
      </c>
      <c r="B415" s="118" t="s">
        <v>6187</v>
      </c>
      <c r="C415" s="117" t="s">
        <v>235</v>
      </c>
      <c r="D415" s="117" t="s">
        <v>238</v>
      </c>
      <c r="E415" s="119">
        <v>3.81</v>
      </c>
      <c r="F415" s="119">
        <v>3.81</v>
      </c>
      <c r="G415" s="117" t="s">
        <v>493</v>
      </c>
      <c r="H415" s="120">
        <v>41974</v>
      </c>
    </row>
    <row r="416" spans="1:8">
      <c r="A416" s="113">
        <v>34441</v>
      </c>
      <c r="B416" s="114" t="s">
        <v>6188</v>
      </c>
      <c r="C416" s="113" t="s">
        <v>235</v>
      </c>
      <c r="D416" s="113" t="s">
        <v>238</v>
      </c>
      <c r="E416" s="115">
        <v>3.61</v>
      </c>
      <c r="F416" s="115">
        <v>3.61</v>
      </c>
      <c r="G416" s="113" t="s">
        <v>493</v>
      </c>
      <c r="H416" s="116">
        <v>41974</v>
      </c>
    </row>
    <row r="417" spans="1:8">
      <c r="A417" s="117">
        <v>34443</v>
      </c>
      <c r="B417" s="118" t="s">
        <v>6189</v>
      </c>
      <c r="C417" s="117" t="s">
        <v>235</v>
      </c>
      <c r="D417" s="117" t="s">
        <v>238</v>
      </c>
      <c r="E417" s="119">
        <v>3.61</v>
      </c>
      <c r="F417" s="119">
        <v>3.61</v>
      </c>
      <c r="G417" s="117" t="s">
        <v>493</v>
      </c>
      <c r="H417" s="120">
        <v>41974</v>
      </c>
    </row>
    <row r="418" spans="1:8">
      <c r="A418" s="113">
        <v>34456</v>
      </c>
      <c r="B418" s="114" t="s">
        <v>6190</v>
      </c>
      <c r="C418" s="113" t="s">
        <v>235</v>
      </c>
      <c r="D418" s="113" t="s">
        <v>238</v>
      </c>
      <c r="E418" s="115">
        <v>3.52</v>
      </c>
      <c r="F418" s="115">
        <v>3.52</v>
      </c>
      <c r="G418" s="113" t="s">
        <v>493</v>
      </c>
      <c r="H418" s="116">
        <v>41974</v>
      </c>
    </row>
    <row r="419" spans="1:8">
      <c r="A419" s="117">
        <v>34457</v>
      </c>
      <c r="B419" s="118" t="s">
        <v>6191</v>
      </c>
      <c r="C419" s="117" t="s">
        <v>235</v>
      </c>
      <c r="D419" s="117" t="s">
        <v>238</v>
      </c>
      <c r="E419" s="119">
        <v>3.78</v>
      </c>
      <c r="F419" s="119">
        <v>3.78</v>
      </c>
      <c r="G419" s="117" t="s">
        <v>493</v>
      </c>
      <c r="H419" s="120">
        <v>41974</v>
      </c>
    </row>
    <row r="420" spans="1:8">
      <c r="A420" s="113">
        <v>34460</v>
      </c>
      <c r="B420" s="114" t="s">
        <v>6192</v>
      </c>
      <c r="C420" s="113" t="s">
        <v>235</v>
      </c>
      <c r="D420" s="113" t="s">
        <v>238</v>
      </c>
      <c r="E420" s="115">
        <v>3.86</v>
      </c>
      <c r="F420" s="115">
        <v>3.86</v>
      </c>
      <c r="G420" s="113" t="s">
        <v>493</v>
      </c>
      <c r="H420" s="116">
        <v>41974</v>
      </c>
    </row>
    <row r="421" spans="1:8">
      <c r="A421" s="117">
        <v>34452</v>
      </c>
      <c r="B421" s="118" t="s">
        <v>6193</v>
      </c>
      <c r="C421" s="117" t="s">
        <v>235</v>
      </c>
      <c r="D421" s="117" t="s">
        <v>238</v>
      </c>
      <c r="E421" s="119">
        <v>3.52</v>
      </c>
      <c r="F421" s="119">
        <v>3.52</v>
      </c>
      <c r="G421" s="117" t="s">
        <v>493</v>
      </c>
      <c r="H421" s="120">
        <v>41974</v>
      </c>
    </row>
    <row r="422" spans="1:8" ht="26.4">
      <c r="A422" s="113">
        <v>10422</v>
      </c>
      <c r="B422" s="114" t="s">
        <v>6194</v>
      </c>
      <c r="C422" s="113" t="s">
        <v>235</v>
      </c>
      <c r="D422" s="113" t="s">
        <v>6</v>
      </c>
      <c r="E422" s="115">
        <v>255.89</v>
      </c>
      <c r="F422" s="115">
        <v>255.89</v>
      </c>
      <c r="G422" s="113" t="s">
        <v>493</v>
      </c>
      <c r="H422" s="116">
        <v>41974</v>
      </c>
    </row>
    <row r="423" spans="1:8" ht="26.4">
      <c r="A423" s="117">
        <v>10420</v>
      </c>
      <c r="B423" s="118" t="s">
        <v>6195</v>
      </c>
      <c r="C423" s="117" t="s">
        <v>235</v>
      </c>
      <c r="D423" s="117" t="s">
        <v>6</v>
      </c>
      <c r="E423" s="119">
        <v>95.97</v>
      </c>
      <c r="F423" s="119">
        <v>95.97</v>
      </c>
      <c r="G423" s="117" t="s">
        <v>493</v>
      </c>
      <c r="H423" s="120">
        <v>41974</v>
      </c>
    </row>
    <row r="424" spans="1:8">
      <c r="A424" s="113">
        <v>10421</v>
      </c>
      <c r="B424" s="114" t="s">
        <v>6196</v>
      </c>
      <c r="C424" s="113" t="s">
        <v>235</v>
      </c>
      <c r="D424" s="113" t="s">
        <v>6</v>
      </c>
      <c r="E424" s="115">
        <v>128.44</v>
      </c>
      <c r="F424" s="115">
        <v>128.44</v>
      </c>
      <c r="G424" s="113" t="s">
        <v>493</v>
      </c>
      <c r="H424" s="116">
        <v>41974</v>
      </c>
    </row>
    <row r="425" spans="1:8" ht="26.4">
      <c r="A425" s="117">
        <v>36519</v>
      </c>
      <c r="B425" s="118" t="s">
        <v>6197</v>
      </c>
      <c r="C425" s="117" t="s">
        <v>235</v>
      </c>
      <c r="D425" s="117" t="s">
        <v>6</v>
      </c>
      <c r="E425" s="119">
        <v>373.66</v>
      </c>
      <c r="F425" s="119">
        <v>373.66</v>
      </c>
      <c r="G425" s="117" t="s">
        <v>493</v>
      </c>
      <c r="H425" s="120">
        <v>41974</v>
      </c>
    </row>
    <row r="426" spans="1:8" ht="26.4">
      <c r="A426" s="113">
        <v>36520</v>
      </c>
      <c r="B426" s="114" t="s">
        <v>6198</v>
      </c>
      <c r="C426" s="113" t="s">
        <v>235</v>
      </c>
      <c r="D426" s="113" t="s">
        <v>6</v>
      </c>
      <c r="E426" s="115">
        <v>478.14</v>
      </c>
      <c r="F426" s="115">
        <v>478.14</v>
      </c>
      <c r="G426" s="113" t="s">
        <v>493</v>
      </c>
      <c r="H426" s="116">
        <v>41974</v>
      </c>
    </row>
    <row r="427" spans="1:8">
      <c r="A427" s="117">
        <v>11784</v>
      </c>
      <c r="B427" s="118" t="s">
        <v>6199</v>
      </c>
      <c r="C427" s="117" t="s">
        <v>235</v>
      </c>
      <c r="D427" s="117" t="s">
        <v>6</v>
      </c>
      <c r="E427" s="119">
        <v>359.11</v>
      </c>
      <c r="F427" s="119">
        <v>359.11</v>
      </c>
      <c r="G427" s="117" t="s">
        <v>493</v>
      </c>
      <c r="H427" s="120">
        <v>41974</v>
      </c>
    </row>
    <row r="428" spans="1:8">
      <c r="A428" s="113">
        <v>20259</v>
      </c>
      <c r="B428" s="114" t="s">
        <v>6200</v>
      </c>
      <c r="C428" s="113" t="s">
        <v>235</v>
      </c>
      <c r="D428" s="113" t="s">
        <v>207</v>
      </c>
      <c r="E428" s="115">
        <v>2.04</v>
      </c>
      <c r="F428" s="115">
        <v>2.04</v>
      </c>
      <c r="G428" s="113" t="s">
        <v>493</v>
      </c>
      <c r="H428" s="116">
        <v>41974</v>
      </c>
    </row>
    <row r="429" spans="1:8">
      <c r="A429" s="117">
        <v>10</v>
      </c>
      <c r="B429" s="118" t="s">
        <v>6201</v>
      </c>
      <c r="C429" s="117" t="s">
        <v>235</v>
      </c>
      <c r="D429" s="117" t="s">
        <v>6</v>
      </c>
      <c r="E429" s="119">
        <v>8.91</v>
      </c>
      <c r="F429" s="119">
        <v>8.91</v>
      </c>
      <c r="G429" s="117" t="s">
        <v>493</v>
      </c>
      <c r="H429" s="120">
        <v>41974</v>
      </c>
    </row>
    <row r="430" spans="1:8">
      <c r="A430" s="113">
        <v>9</v>
      </c>
      <c r="B430" s="114" t="s">
        <v>6202</v>
      </c>
      <c r="C430" s="113" t="s">
        <v>235</v>
      </c>
      <c r="D430" s="113" t="s">
        <v>6</v>
      </c>
      <c r="E430" s="115">
        <v>5.35</v>
      </c>
      <c r="F430" s="115">
        <v>5.35</v>
      </c>
      <c r="G430" s="113" t="s">
        <v>493</v>
      </c>
      <c r="H430" s="116">
        <v>41974</v>
      </c>
    </row>
    <row r="431" spans="1:8">
      <c r="A431" s="117">
        <v>4815</v>
      </c>
      <c r="B431" s="118" t="s">
        <v>6203</v>
      </c>
      <c r="C431" s="117" t="s">
        <v>235</v>
      </c>
      <c r="D431" s="117" t="s">
        <v>6</v>
      </c>
      <c r="E431" s="119">
        <v>7.13</v>
      </c>
      <c r="F431" s="119">
        <v>7.13</v>
      </c>
      <c r="G431" s="117" t="s">
        <v>493</v>
      </c>
      <c r="H431" s="120">
        <v>41974</v>
      </c>
    </row>
    <row r="432" spans="1:8">
      <c r="A432" s="113">
        <v>11687</v>
      </c>
      <c r="B432" s="114" t="s">
        <v>6204</v>
      </c>
      <c r="C432" s="113" t="s">
        <v>235</v>
      </c>
      <c r="D432" s="113" t="s">
        <v>207</v>
      </c>
      <c r="E432" s="115">
        <v>186.18</v>
      </c>
      <c r="F432" s="115">
        <v>186.18</v>
      </c>
      <c r="G432" s="113" t="s">
        <v>493</v>
      </c>
      <c r="H432" s="116">
        <v>41974</v>
      </c>
    </row>
    <row r="433" spans="1:8">
      <c r="A433" s="117">
        <v>11689</v>
      </c>
      <c r="B433" s="118" t="s">
        <v>6205</v>
      </c>
      <c r="C433" s="117" t="s">
        <v>235</v>
      </c>
      <c r="D433" s="117" t="s">
        <v>207</v>
      </c>
      <c r="E433" s="119">
        <v>229.21</v>
      </c>
      <c r="F433" s="119">
        <v>229.21</v>
      </c>
      <c r="G433" s="117" t="s">
        <v>493</v>
      </c>
      <c r="H433" s="120">
        <v>41974</v>
      </c>
    </row>
    <row r="434" spans="1:8" ht="26.4">
      <c r="A434" s="113">
        <v>540</v>
      </c>
      <c r="B434" s="114" t="s">
        <v>6206</v>
      </c>
      <c r="C434" s="113" t="s">
        <v>235</v>
      </c>
      <c r="D434" s="113" t="s">
        <v>6</v>
      </c>
      <c r="E434" s="115">
        <v>114.99</v>
      </c>
      <c r="F434" s="115">
        <v>114.99</v>
      </c>
      <c r="G434" s="113" t="s">
        <v>493</v>
      </c>
      <c r="H434" s="116">
        <v>41974</v>
      </c>
    </row>
    <row r="435" spans="1:8" ht="26.4">
      <c r="A435" s="117">
        <v>1746</v>
      </c>
      <c r="B435" s="118" t="s">
        <v>6207</v>
      </c>
      <c r="C435" s="117" t="s">
        <v>235</v>
      </c>
      <c r="D435" s="117" t="s">
        <v>6</v>
      </c>
      <c r="E435" s="119">
        <v>130.94999999999999</v>
      </c>
      <c r="F435" s="119">
        <v>130.94999999999999</v>
      </c>
      <c r="G435" s="117" t="s">
        <v>493</v>
      </c>
      <c r="H435" s="120">
        <v>41974</v>
      </c>
    </row>
    <row r="436" spans="1:8" ht="39.6">
      <c r="A436" s="113">
        <v>544</v>
      </c>
      <c r="B436" s="114" t="s">
        <v>6208</v>
      </c>
      <c r="C436" s="113" t="s">
        <v>235</v>
      </c>
      <c r="D436" s="113" t="s">
        <v>6</v>
      </c>
      <c r="E436" s="115">
        <v>320</v>
      </c>
      <c r="F436" s="115">
        <v>320</v>
      </c>
      <c r="G436" s="113" t="s">
        <v>493</v>
      </c>
      <c r="H436" s="116">
        <v>41974</v>
      </c>
    </row>
    <row r="437" spans="1:8">
      <c r="A437" s="117">
        <v>11693</v>
      </c>
      <c r="B437" s="118" t="s">
        <v>6209</v>
      </c>
      <c r="C437" s="117" t="s">
        <v>235</v>
      </c>
      <c r="D437" s="117" t="s">
        <v>492</v>
      </c>
      <c r="E437" s="119">
        <v>198.92</v>
      </c>
      <c r="F437" s="119">
        <v>198.92</v>
      </c>
      <c r="G437" s="117" t="s">
        <v>493</v>
      </c>
      <c r="H437" s="120">
        <v>41974</v>
      </c>
    </row>
    <row r="438" spans="1:8" ht="26.4">
      <c r="A438" s="113">
        <v>11791</v>
      </c>
      <c r="B438" s="114" t="s">
        <v>6210</v>
      </c>
      <c r="C438" s="113" t="s">
        <v>235</v>
      </c>
      <c r="D438" s="113" t="s">
        <v>6</v>
      </c>
      <c r="E438" s="115">
        <v>233.57</v>
      </c>
      <c r="F438" s="115">
        <v>233.57</v>
      </c>
      <c r="G438" s="113" t="s">
        <v>493</v>
      </c>
      <c r="H438" s="116">
        <v>41974</v>
      </c>
    </row>
    <row r="439" spans="1:8" ht="26.4">
      <c r="A439" s="117">
        <v>11792</v>
      </c>
      <c r="B439" s="118" t="s">
        <v>6211</v>
      </c>
      <c r="C439" s="117" t="s">
        <v>235</v>
      </c>
      <c r="D439" s="117" t="s">
        <v>6</v>
      </c>
      <c r="E439" s="119">
        <v>582.94000000000005</v>
      </c>
      <c r="F439" s="119">
        <v>582.94000000000005</v>
      </c>
      <c r="G439" s="117" t="s">
        <v>493</v>
      </c>
      <c r="H439" s="120">
        <v>41974</v>
      </c>
    </row>
    <row r="440" spans="1:8" ht="26.4">
      <c r="A440" s="113">
        <v>11793</v>
      </c>
      <c r="B440" s="114" t="s">
        <v>6212</v>
      </c>
      <c r="C440" s="113" t="s">
        <v>235</v>
      </c>
      <c r="D440" s="113" t="s">
        <v>6</v>
      </c>
      <c r="E440" s="115">
        <v>407.65</v>
      </c>
      <c r="F440" s="115">
        <v>407.65</v>
      </c>
      <c r="G440" s="113" t="s">
        <v>493</v>
      </c>
      <c r="H440" s="116">
        <v>41974</v>
      </c>
    </row>
    <row r="441" spans="1:8" ht="26.4">
      <c r="A441" s="117">
        <v>545</v>
      </c>
      <c r="B441" s="118" t="s">
        <v>6213</v>
      </c>
      <c r="C441" s="117" t="s">
        <v>235</v>
      </c>
      <c r="D441" s="117" t="s">
        <v>492</v>
      </c>
      <c r="E441" s="119">
        <v>480.51</v>
      </c>
      <c r="F441" s="119">
        <v>480.51</v>
      </c>
      <c r="G441" s="117" t="s">
        <v>493</v>
      </c>
      <c r="H441" s="120">
        <v>41974</v>
      </c>
    </row>
    <row r="442" spans="1:8">
      <c r="A442" s="113">
        <v>541</v>
      </c>
      <c r="B442" s="114" t="s">
        <v>6214</v>
      </c>
      <c r="C442" s="113" t="s">
        <v>235</v>
      </c>
      <c r="D442" s="113" t="s">
        <v>6</v>
      </c>
      <c r="E442" s="115">
        <v>58.24</v>
      </c>
      <c r="F442" s="115">
        <v>58.24</v>
      </c>
      <c r="G442" s="113" t="s">
        <v>493</v>
      </c>
      <c r="H442" s="116">
        <v>41974</v>
      </c>
    </row>
    <row r="443" spans="1:8">
      <c r="A443" s="117">
        <v>542</v>
      </c>
      <c r="B443" s="118" t="s">
        <v>6215</v>
      </c>
      <c r="C443" s="117" t="s">
        <v>235</v>
      </c>
      <c r="D443" s="117" t="s">
        <v>6</v>
      </c>
      <c r="E443" s="119">
        <v>77.959999999999994</v>
      </c>
      <c r="F443" s="119">
        <v>77.959999999999994</v>
      </c>
      <c r="G443" s="117" t="s">
        <v>493</v>
      </c>
      <c r="H443" s="120">
        <v>41974</v>
      </c>
    </row>
    <row r="444" spans="1:8" ht="39.6">
      <c r="A444" s="113">
        <v>14618</v>
      </c>
      <c r="B444" s="114" t="s">
        <v>6216</v>
      </c>
      <c r="C444" s="113" t="s">
        <v>235</v>
      </c>
      <c r="D444" s="113" t="s">
        <v>6</v>
      </c>
      <c r="E444" s="115">
        <v>1808.09</v>
      </c>
      <c r="F444" s="115">
        <v>1808.09</v>
      </c>
      <c r="G444" s="113" t="s">
        <v>493</v>
      </c>
      <c r="H444" s="116">
        <v>41974</v>
      </c>
    </row>
    <row r="445" spans="1:8" ht="39.6">
      <c r="A445" s="117">
        <v>10790</v>
      </c>
      <c r="B445" s="118" t="s">
        <v>6217</v>
      </c>
      <c r="C445" s="117" t="s">
        <v>235</v>
      </c>
      <c r="D445" s="117" t="s">
        <v>231</v>
      </c>
      <c r="E445" s="119">
        <v>1.58</v>
      </c>
      <c r="F445" s="119">
        <v>1.58</v>
      </c>
      <c r="G445" s="117" t="s">
        <v>493</v>
      </c>
      <c r="H445" s="120">
        <v>41974</v>
      </c>
    </row>
    <row r="446" spans="1:8">
      <c r="A446" s="113">
        <v>3425</v>
      </c>
      <c r="B446" s="114" t="s">
        <v>6218</v>
      </c>
      <c r="C446" s="113" t="s">
        <v>235</v>
      </c>
      <c r="D446" s="113" t="s">
        <v>492</v>
      </c>
      <c r="E446" s="115">
        <v>67.92</v>
      </c>
      <c r="F446" s="115">
        <v>67.92</v>
      </c>
      <c r="G446" s="113" t="s">
        <v>493</v>
      </c>
      <c r="H446" s="116">
        <v>41974</v>
      </c>
    </row>
    <row r="447" spans="1:8">
      <c r="A447" s="117">
        <v>3426</v>
      </c>
      <c r="B447" s="118" t="s">
        <v>6219</v>
      </c>
      <c r="C447" s="117" t="s">
        <v>235</v>
      </c>
      <c r="D447" s="117" t="s">
        <v>492</v>
      </c>
      <c r="E447" s="119">
        <v>44.3</v>
      </c>
      <c r="F447" s="119">
        <v>44.3</v>
      </c>
      <c r="G447" s="117" t="s">
        <v>493</v>
      </c>
      <c r="H447" s="120">
        <v>41974</v>
      </c>
    </row>
    <row r="448" spans="1:8">
      <c r="A448" s="113">
        <v>3427</v>
      </c>
      <c r="B448" s="114" t="s">
        <v>6220</v>
      </c>
      <c r="C448" s="113" t="s">
        <v>235</v>
      </c>
      <c r="D448" s="113" t="s">
        <v>492</v>
      </c>
      <c r="E448" s="115">
        <v>29.53</v>
      </c>
      <c r="F448" s="115">
        <v>29.53</v>
      </c>
      <c r="G448" s="113" t="s">
        <v>493</v>
      </c>
      <c r="H448" s="116">
        <v>41974</v>
      </c>
    </row>
    <row r="449" spans="1:8" ht="39.6">
      <c r="A449" s="117">
        <v>20238</v>
      </c>
      <c r="B449" s="118" t="s">
        <v>6221</v>
      </c>
      <c r="C449" s="117" t="s">
        <v>235</v>
      </c>
      <c r="D449" s="117" t="s">
        <v>6</v>
      </c>
      <c r="E449" s="119">
        <v>1250</v>
      </c>
      <c r="F449" s="119">
        <v>1250</v>
      </c>
      <c r="G449" s="117" t="s">
        <v>493</v>
      </c>
      <c r="H449" s="120">
        <v>41974</v>
      </c>
    </row>
    <row r="450" spans="1:8" ht="39.6">
      <c r="A450" s="113">
        <v>27399</v>
      </c>
      <c r="B450" s="114" t="s">
        <v>6222</v>
      </c>
      <c r="C450" s="113" t="s">
        <v>235</v>
      </c>
      <c r="D450" s="113" t="s">
        <v>6</v>
      </c>
      <c r="E450" s="115">
        <v>64.58</v>
      </c>
      <c r="F450" s="115">
        <v>64.58</v>
      </c>
      <c r="G450" s="113" t="s">
        <v>493</v>
      </c>
      <c r="H450" s="116">
        <v>41974</v>
      </c>
    </row>
    <row r="451" spans="1:8" ht="26.4">
      <c r="A451" s="117">
        <v>557</v>
      </c>
      <c r="B451" s="118" t="s">
        <v>6223</v>
      </c>
      <c r="C451" s="117" t="s">
        <v>235</v>
      </c>
      <c r="D451" s="117" t="s">
        <v>207</v>
      </c>
      <c r="E451" s="119">
        <v>15.16</v>
      </c>
      <c r="F451" s="119">
        <v>15.16</v>
      </c>
      <c r="G451" s="117" t="s">
        <v>493</v>
      </c>
      <c r="H451" s="120">
        <v>41974</v>
      </c>
    </row>
    <row r="452" spans="1:8" ht="26.4">
      <c r="A452" s="113">
        <v>552</v>
      </c>
      <c r="B452" s="114" t="s">
        <v>6224</v>
      </c>
      <c r="C452" s="113" t="s">
        <v>235</v>
      </c>
      <c r="D452" s="113" t="s">
        <v>207</v>
      </c>
      <c r="E452" s="115">
        <v>7.47</v>
      </c>
      <c r="F452" s="115">
        <v>7.47</v>
      </c>
      <c r="G452" s="113" t="s">
        <v>493</v>
      </c>
      <c r="H452" s="116">
        <v>41974</v>
      </c>
    </row>
    <row r="453" spans="1:8" ht="26.4">
      <c r="A453" s="117">
        <v>561</v>
      </c>
      <c r="B453" s="118" t="s">
        <v>6225</v>
      </c>
      <c r="C453" s="117" t="s">
        <v>235</v>
      </c>
      <c r="D453" s="117" t="s">
        <v>238</v>
      </c>
      <c r="E453" s="119">
        <v>3.92</v>
      </c>
      <c r="F453" s="119">
        <v>3.92</v>
      </c>
      <c r="G453" s="117" t="s">
        <v>493</v>
      </c>
      <c r="H453" s="120">
        <v>41974</v>
      </c>
    </row>
    <row r="454" spans="1:8" ht="26.4">
      <c r="A454" s="113">
        <v>555</v>
      </c>
      <c r="B454" s="114" t="s">
        <v>6226</v>
      </c>
      <c r="C454" s="113" t="s">
        <v>235</v>
      </c>
      <c r="D454" s="113" t="s">
        <v>207</v>
      </c>
      <c r="E454" s="115">
        <v>4.58</v>
      </c>
      <c r="F454" s="115">
        <v>4.58</v>
      </c>
      <c r="G454" s="113" t="s">
        <v>493</v>
      </c>
      <c r="H454" s="116">
        <v>41974</v>
      </c>
    </row>
    <row r="455" spans="1:8" ht="26.4">
      <c r="A455" s="117">
        <v>546</v>
      </c>
      <c r="B455" s="118" t="s">
        <v>6227</v>
      </c>
      <c r="C455" s="117" t="s">
        <v>235</v>
      </c>
      <c r="D455" s="117" t="s">
        <v>238</v>
      </c>
      <c r="E455" s="119">
        <v>3.95</v>
      </c>
      <c r="F455" s="119">
        <v>3.95</v>
      </c>
      <c r="G455" s="117" t="s">
        <v>493</v>
      </c>
      <c r="H455" s="120">
        <v>41974</v>
      </c>
    </row>
    <row r="456" spans="1:8" ht="26.4">
      <c r="A456" s="113">
        <v>565</v>
      </c>
      <c r="B456" s="114" t="s">
        <v>6228</v>
      </c>
      <c r="C456" s="113" t="s">
        <v>235</v>
      </c>
      <c r="D456" s="113" t="s">
        <v>207</v>
      </c>
      <c r="E456" s="115">
        <v>6.99</v>
      </c>
      <c r="F456" s="115">
        <v>6.99</v>
      </c>
      <c r="G456" s="113" t="s">
        <v>493</v>
      </c>
      <c r="H456" s="116">
        <v>41974</v>
      </c>
    </row>
    <row r="457" spans="1:8" ht="26.4">
      <c r="A457" s="117">
        <v>551</v>
      </c>
      <c r="B457" s="118" t="s">
        <v>6229</v>
      </c>
      <c r="C457" s="117" t="s">
        <v>235</v>
      </c>
      <c r="D457" s="117" t="s">
        <v>207</v>
      </c>
      <c r="E457" s="119">
        <v>39.049999999999997</v>
      </c>
      <c r="F457" s="119">
        <v>39.049999999999997</v>
      </c>
      <c r="G457" s="117" t="s">
        <v>493</v>
      </c>
      <c r="H457" s="120">
        <v>41974</v>
      </c>
    </row>
    <row r="458" spans="1:8" ht="26.4">
      <c r="A458" s="113">
        <v>556</v>
      </c>
      <c r="B458" s="114" t="s">
        <v>6230</v>
      </c>
      <c r="C458" s="113" t="s">
        <v>235</v>
      </c>
      <c r="D458" s="113" t="s">
        <v>238</v>
      </c>
      <c r="E458" s="115">
        <v>3.95</v>
      </c>
      <c r="F458" s="115">
        <v>3.95</v>
      </c>
      <c r="G458" s="113" t="s">
        <v>493</v>
      </c>
      <c r="H458" s="116">
        <v>41974</v>
      </c>
    </row>
    <row r="459" spans="1:8" ht="26.4">
      <c r="A459" s="117">
        <v>549</v>
      </c>
      <c r="B459" s="118" t="s">
        <v>6231</v>
      </c>
      <c r="C459" s="117" t="s">
        <v>235</v>
      </c>
      <c r="D459" s="117" t="s">
        <v>207</v>
      </c>
      <c r="E459" s="119">
        <v>19.989999999999998</v>
      </c>
      <c r="F459" s="119">
        <v>19.989999999999998</v>
      </c>
      <c r="G459" s="117" t="s">
        <v>493</v>
      </c>
      <c r="H459" s="120">
        <v>41974</v>
      </c>
    </row>
    <row r="460" spans="1:8" ht="26.4">
      <c r="A460" s="113">
        <v>559</v>
      </c>
      <c r="B460" s="114" t="s">
        <v>6232</v>
      </c>
      <c r="C460" s="113" t="s">
        <v>235</v>
      </c>
      <c r="D460" s="113" t="s">
        <v>207</v>
      </c>
      <c r="E460" s="115">
        <v>9.99</v>
      </c>
      <c r="F460" s="115">
        <v>9.99</v>
      </c>
      <c r="G460" s="113" t="s">
        <v>493</v>
      </c>
      <c r="H460" s="116">
        <v>41974</v>
      </c>
    </row>
    <row r="461" spans="1:8" ht="26.4">
      <c r="A461" s="117">
        <v>558</v>
      </c>
      <c r="B461" s="118" t="s">
        <v>6232</v>
      </c>
      <c r="C461" s="117" t="s">
        <v>235</v>
      </c>
      <c r="D461" s="117" t="s">
        <v>238</v>
      </c>
      <c r="E461" s="119">
        <v>3.95</v>
      </c>
      <c r="F461" s="119">
        <v>3.95</v>
      </c>
      <c r="G461" s="117" t="s">
        <v>493</v>
      </c>
      <c r="H461" s="120">
        <v>41974</v>
      </c>
    </row>
    <row r="462" spans="1:8" ht="26.4">
      <c r="A462" s="113">
        <v>547</v>
      </c>
      <c r="B462" s="114" t="s">
        <v>6233</v>
      </c>
      <c r="C462" s="113" t="s">
        <v>235</v>
      </c>
      <c r="D462" s="113" t="s">
        <v>207</v>
      </c>
      <c r="E462" s="115">
        <v>14.97</v>
      </c>
      <c r="F462" s="115">
        <v>14.97</v>
      </c>
      <c r="G462" s="113" t="s">
        <v>493</v>
      </c>
      <c r="H462" s="116">
        <v>41974</v>
      </c>
    </row>
    <row r="463" spans="1:8" ht="26.4">
      <c r="A463" s="117">
        <v>560</v>
      </c>
      <c r="B463" s="118" t="s">
        <v>6234</v>
      </c>
      <c r="C463" s="117" t="s">
        <v>235</v>
      </c>
      <c r="D463" s="117" t="s">
        <v>207</v>
      </c>
      <c r="E463" s="119">
        <v>12.65</v>
      </c>
      <c r="F463" s="119">
        <v>12.65</v>
      </c>
      <c r="G463" s="117" t="s">
        <v>493</v>
      </c>
      <c r="H463" s="120">
        <v>41974</v>
      </c>
    </row>
    <row r="464" spans="1:8" ht="26.4">
      <c r="A464" s="113">
        <v>554</v>
      </c>
      <c r="B464" s="114" t="s">
        <v>6235</v>
      </c>
      <c r="C464" s="113" t="s">
        <v>235</v>
      </c>
      <c r="D464" s="113" t="s">
        <v>238</v>
      </c>
      <c r="E464" s="115">
        <v>3.95</v>
      </c>
      <c r="F464" s="115">
        <v>3.95</v>
      </c>
      <c r="G464" s="113" t="s">
        <v>493</v>
      </c>
      <c r="H464" s="116">
        <v>41974</v>
      </c>
    </row>
    <row r="465" spans="1:8" ht="26.4">
      <c r="A465" s="117">
        <v>566</v>
      </c>
      <c r="B465" s="118" t="s">
        <v>6236</v>
      </c>
      <c r="C465" s="117" t="s">
        <v>235</v>
      </c>
      <c r="D465" s="117" t="s">
        <v>207</v>
      </c>
      <c r="E465" s="119">
        <v>2.0299999999999998</v>
      </c>
      <c r="F465" s="119">
        <v>2.0299999999999998</v>
      </c>
      <c r="G465" s="117" t="s">
        <v>493</v>
      </c>
      <c r="H465" s="120">
        <v>41974</v>
      </c>
    </row>
    <row r="466" spans="1:8" ht="26.4">
      <c r="A466" s="113">
        <v>550</v>
      </c>
      <c r="B466" s="114" t="s">
        <v>6237</v>
      </c>
      <c r="C466" s="113" t="s">
        <v>235</v>
      </c>
      <c r="D466" s="113" t="s">
        <v>238</v>
      </c>
      <c r="E466" s="115">
        <v>3.95</v>
      </c>
      <c r="F466" s="115">
        <v>3.95</v>
      </c>
      <c r="G466" s="113" t="s">
        <v>493</v>
      </c>
      <c r="H466" s="116">
        <v>41974</v>
      </c>
    </row>
    <row r="467" spans="1:8" ht="26.4">
      <c r="A467" s="117">
        <v>563</v>
      </c>
      <c r="B467" s="118" t="s">
        <v>6238</v>
      </c>
      <c r="C467" s="117" t="s">
        <v>235</v>
      </c>
      <c r="D467" s="117" t="s">
        <v>207</v>
      </c>
      <c r="E467" s="119">
        <v>11.36</v>
      </c>
      <c r="F467" s="119">
        <v>11.36</v>
      </c>
      <c r="G467" s="117" t="s">
        <v>493</v>
      </c>
      <c r="H467" s="120">
        <v>41974</v>
      </c>
    </row>
    <row r="468" spans="1:8">
      <c r="A468" s="113">
        <v>581</v>
      </c>
      <c r="B468" s="114" t="s">
        <v>6239</v>
      </c>
      <c r="C468" s="113" t="s">
        <v>235</v>
      </c>
      <c r="D468" s="113" t="s">
        <v>492</v>
      </c>
      <c r="E468" s="115">
        <v>322.67</v>
      </c>
      <c r="F468" s="115">
        <v>322.67</v>
      </c>
      <c r="G468" s="113" t="s">
        <v>493</v>
      </c>
      <c r="H468" s="116">
        <v>41974</v>
      </c>
    </row>
    <row r="469" spans="1:8" ht="26.4">
      <c r="A469" s="117">
        <v>603</v>
      </c>
      <c r="B469" s="118" t="s">
        <v>6240</v>
      </c>
      <c r="C469" s="117" t="s">
        <v>235</v>
      </c>
      <c r="D469" s="117" t="s">
        <v>492</v>
      </c>
      <c r="E469" s="119">
        <v>312</v>
      </c>
      <c r="F469" s="119">
        <v>312</v>
      </c>
      <c r="G469" s="117" t="s">
        <v>493</v>
      </c>
      <c r="H469" s="120">
        <v>41974</v>
      </c>
    </row>
    <row r="470" spans="1:8">
      <c r="A470" s="113">
        <v>3437</v>
      </c>
      <c r="B470" s="114" t="s">
        <v>6241</v>
      </c>
      <c r="C470" s="113" t="s">
        <v>235</v>
      </c>
      <c r="D470" s="113" t="s">
        <v>492</v>
      </c>
      <c r="E470" s="115">
        <v>73.099999999999994</v>
      </c>
      <c r="F470" s="115">
        <v>73.099999999999994</v>
      </c>
      <c r="G470" s="113" t="s">
        <v>493</v>
      </c>
      <c r="H470" s="116">
        <v>41974</v>
      </c>
    </row>
    <row r="471" spans="1:8" ht="26.4">
      <c r="A471" s="117">
        <v>625</v>
      </c>
      <c r="B471" s="118" t="s">
        <v>6242</v>
      </c>
      <c r="C471" s="117" t="s">
        <v>235</v>
      </c>
      <c r="D471" s="117" t="s">
        <v>238</v>
      </c>
      <c r="E471" s="119">
        <v>3.05</v>
      </c>
      <c r="F471" s="119">
        <v>3.05</v>
      </c>
      <c r="G471" s="117" t="s">
        <v>493</v>
      </c>
      <c r="H471" s="120">
        <v>41974</v>
      </c>
    </row>
    <row r="472" spans="1:8" ht="26.4">
      <c r="A472" s="113">
        <v>13373</v>
      </c>
      <c r="B472" s="114" t="s">
        <v>6243</v>
      </c>
      <c r="C472" s="113" t="s">
        <v>235</v>
      </c>
      <c r="D472" s="113" t="s">
        <v>6</v>
      </c>
      <c r="E472" s="115">
        <v>20.76</v>
      </c>
      <c r="F472" s="115">
        <v>20.76</v>
      </c>
      <c r="G472" s="113" t="s">
        <v>493</v>
      </c>
      <c r="H472" s="116">
        <v>41974</v>
      </c>
    </row>
    <row r="473" spans="1:8" ht="26.4">
      <c r="A473" s="117">
        <v>13374</v>
      </c>
      <c r="B473" s="118" t="s">
        <v>6244</v>
      </c>
      <c r="C473" s="117" t="s">
        <v>235</v>
      </c>
      <c r="D473" s="117" t="s">
        <v>6</v>
      </c>
      <c r="E473" s="119">
        <v>59.06</v>
      </c>
      <c r="F473" s="119">
        <v>59.06</v>
      </c>
      <c r="G473" s="117" t="s">
        <v>493</v>
      </c>
      <c r="H473" s="120">
        <v>41974</v>
      </c>
    </row>
    <row r="474" spans="1:8">
      <c r="A474" s="113">
        <v>10956</v>
      </c>
      <c r="B474" s="114" t="s">
        <v>6245</v>
      </c>
      <c r="C474" s="113" t="s">
        <v>235</v>
      </c>
      <c r="D474" s="113" t="s">
        <v>6</v>
      </c>
      <c r="E474" s="115">
        <v>75.14</v>
      </c>
      <c r="F474" s="115">
        <v>75.14</v>
      </c>
      <c r="G474" s="113" t="s">
        <v>493</v>
      </c>
      <c r="H474" s="116">
        <v>41974</v>
      </c>
    </row>
    <row r="475" spans="1:8" ht="26.4">
      <c r="A475" s="117">
        <v>641</v>
      </c>
      <c r="B475" s="118" t="s">
        <v>6246</v>
      </c>
      <c r="C475" s="117" t="s">
        <v>250</v>
      </c>
      <c r="D475" s="117" t="s">
        <v>231</v>
      </c>
      <c r="E475" s="119">
        <v>79.959999999999994</v>
      </c>
      <c r="F475" s="119">
        <v>79.959999999999994</v>
      </c>
      <c r="G475" s="117" t="s">
        <v>493</v>
      </c>
      <c r="H475" s="120">
        <v>41974</v>
      </c>
    </row>
    <row r="476" spans="1:8" ht="26.4">
      <c r="A476" s="113">
        <v>37597</v>
      </c>
      <c r="B476" s="114" t="s">
        <v>6247</v>
      </c>
      <c r="C476" s="113" t="s">
        <v>250</v>
      </c>
      <c r="D476" s="113" t="s">
        <v>6</v>
      </c>
      <c r="E476" s="115">
        <v>339843.75</v>
      </c>
      <c r="F476" s="115">
        <v>339843.75</v>
      </c>
      <c r="G476" s="113" t="s">
        <v>493</v>
      </c>
      <c r="H476" s="116">
        <v>41974</v>
      </c>
    </row>
    <row r="477" spans="1:8">
      <c r="A477" s="117">
        <v>34552</v>
      </c>
      <c r="B477" s="118" t="s">
        <v>6248</v>
      </c>
      <c r="C477" s="117" t="s">
        <v>250</v>
      </c>
      <c r="D477" s="117" t="s">
        <v>231</v>
      </c>
      <c r="E477" s="119">
        <v>0.82</v>
      </c>
      <c r="F477" s="119">
        <v>0.82</v>
      </c>
      <c r="G477" s="117" t="s">
        <v>493</v>
      </c>
      <c r="H477" s="120">
        <v>41974</v>
      </c>
    </row>
    <row r="478" spans="1:8">
      <c r="A478" s="113">
        <v>34553</v>
      </c>
      <c r="B478" s="114" t="s">
        <v>6249</v>
      </c>
      <c r="C478" s="113" t="s">
        <v>250</v>
      </c>
      <c r="D478" s="113" t="s">
        <v>231</v>
      </c>
      <c r="E478" s="115">
        <v>0.87</v>
      </c>
      <c r="F478" s="115">
        <v>0.87</v>
      </c>
      <c r="G478" s="113" t="s">
        <v>493</v>
      </c>
      <c r="H478" s="116">
        <v>41974</v>
      </c>
    </row>
    <row r="479" spans="1:8" ht="39.6">
      <c r="A479" s="117">
        <v>10531</v>
      </c>
      <c r="B479" s="118" t="s">
        <v>6250</v>
      </c>
      <c r="C479" s="117" t="s">
        <v>250</v>
      </c>
      <c r="D479" s="117" t="s">
        <v>231</v>
      </c>
      <c r="E479" s="119">
        <v>1.71</v>
      </c>
      <c r="F479" s="119">
        <v>1.71</v>
      </c>
      <c r="G479" s="117" t="s">
        <v>493</v>
      </c>
      <c r="H479" s="120">
        <v>41974</v>
      </c>
    </row>
    <row r="480" spans="1:8" ht="26.4">
      <c r="A480" s="113">
        <v>646</v>
      </c>
      <c r="B480" s="114" t="s">
        <v>6251</v>
      </c>
      <c r="C480" s="113" t="s">
        <v>250</v>
      </c>
      <c r="D480" s="113" t="s">
        <v>231</v>
      </c>
      <c r="E480" s="115">
        <v>4.6500000000000004</v>
      </c>
      <c r="F480" s="115">
        <v>4.6500000000000004</v>
      </c>
      <c r="G480" s="113" t="s">
        <v>493</v>
      </c>
      <c r="H480" s="116">
        <v>41974</v>
      </c>
    </row>
    <row r="481" spans="1:8" ht="26.4">
      <c r="A481" s="117">
        <v>643</v>
      </c>
      <c r="B481" s="118" t="s">
        <v>6252</v>
      </c>
      <c r="C481" s="117" t="s">
        <v>250</v>
      </c>
      <c r="D481" s="117" t="s">
        <v>231</v>
      </c>
      <c r="E481" s="119">
        <v>2.73</v>
      </c>
      <c r="F481" s="119">
        <v>2.73</v>
      </c>
      <c r="G481" s="117" t="s">
        <v>493</v>
      </c>
      <c r="H481" s="120">
        <v>41974</v>
      </c>
    </row>
    <row r="482" spans="1:8">
      <c r="A482" s="113">
        <v>34554</v>
      </c>
      <c r="B482" s="114" t="s">
        <v>6253</v>
      </c>
      <c r="C482" s="113" t="s">
        <v>250</v>
      </c>
      <c r="D482" s="113" t="s">
        <v>231</v>
      </c>
      <c r="E482" s="115">
        <v>1.22</v>
      </c>
      <c r="F482" s="115">
        <v>1.22</v>
      </c>
      <c r="G482" s="113" t="s">
        <v>493</v>
      </c>
      <c r="H482" s="116">
        <v>41974</v>
      </c>
    </row>
    <row r="483" spans="1:8" ht="39.6">
      <c r="A483" s="117">
        <v>10533</v>
      </c>
      <c r="B483" s="118" t="s">
        <v>6254</v>
      </c>
      <c r="C483" s="117" t="s">
        <v>250</v>
      </c>
      <c r="D483" s="117" t="s">
        <v>231</v>
      </c>
      <c r="E483" s="119">
        <v>4.67</v>
      </c>
      <c r="F483" s="119">
        <v>4.67</v>
      </c>
      <c r="G483" s="117" t="s">
        <v>493</v>
      </c>
      <c r="H483" s="120">
        <v>41974</v>
      </c>
    </row>
    <row r="484" spans="1:8" ht="26.4">
      <c r="A484" s="113">
        <v>644</v>
      </c>
      <c r="B484" s="114" t="s">
        <v>6255</v>
      </c>
      <c r="C484" s="113" t="s">
        <v>250</v>
      </c>
      <c r="D484" s="113" t="s">
        <v>231</v>
      </c>
      <c r="E484" s="115">
        <v>6.56</v>
      </c>
      <c r="F484" s="115">
        <v>6.56</v>
      </c>
      <c r="G484" s="113" t="s">
        <v>493</v>
      </c>
      <c r="H484" s="116">
        <v>41974</v>
      </c>
    </row>
    <row r="485" spans="1:8" ht="39.6">
      <c r="A485" s="117">
        <v>37549</v>
      </c>
      <c r="B485" s="118" t="s">
        <v>6256</v>
      </c>
      <c r="C485" s="117" t="s">
        <v>250</v>
      </c>
      <c r="D485" s="117" t="s">
        <v>6</v>
      </c>
      <c r="E485" s="119">
        <v>2259.73</v>
      </c>
      <c r="F485" s="119">
        <v>2259.73</v>
      </c>
      <c r="G485" s="117" t="s">
        <v>493</v>
      </c>
      <c r="H485" s="120">
        <v>41974</v>
      </c>
    </row>
    <row r="486" spans="1:8" ht="39.6">
      <c r="A486" s="113">
        <v>10535</v>
      </c>
      <c r="B486" s="114" t="s">
        <v>6257</v>
      </c>
      <c r="C486" s="113" t="s">
        <v>250</v>
      </c>
      <c r="D486" s="113" t="s">
        <v>6</v>
      </c>
      <c r="E486" s="115">
        <v>3150</v>
      </c>
      <c r="F486" s="115">
        <v>3150</v>
      </c>
      <c r="G486" s="113" t="s">
        <v>493</v>
      </c>
      <c r="H486" s="116">
        <v>41974</v>
      </c>
    </row>
    <row r="487" spans="1:8" ht="39.6">
      <c r="A487" s="117">
        <v>10537</v>
      </c>
      <c r="B487" s="118" t="s">
        <v>6258</v>
      </c>
      <c r="C487" s="117" t="s">
        <v>250</v>
      </c>
      <c r="D487" s="117" t="s">
        <v>6</v>
      </c>
      <c r="E487" s="119">
        <v>4295.75</v>
      </c>
      <c r="F487" s="119">
        <v>4295.75</v>
      </c>
      <c r="G487" s="117" t="s">
        <v>493</v>
      </c>
      <c r="H487" s="120">
        <v>41974</v>
      </c>
    </row>
    <row r="488" spans="1:8" ht="39.6">
      <c r="A488" s="113">
        <v>13891</v>
      </c>
      <c r="B488" s="114" t="s">
        <v>6259</v>
      </c>
      <c r="C488" s="113" t="s">
        <v>250</v>
      </c>
      <c r="D488" s="113" t="s">
        <v>6</v>
      </c>
      <c r="E488" s="115">
        <v>3940.17</v>
      </c>
      <c r="F488" s="115">
        <v>3940.17</v>
      </c>
      <c r="G488" s="113" t="s">
        <v>493</v>
      </c>
      <c r="H488" s="116">
        <v>41974</v>
      </c>
    </row>
    <row r="489" spans="1:8" ht="39.6">
      <c r="A489" s="117">
        <v>25975</v>
      </c>
      <c r="B489" s="118" t="s">
        <v>6260</v>
      </c>
      <c r="C489" s="117" t="s">
        <v>250</v>
      </c>
      <c r="D489" s="117" t="s">
        <v>6</v>
      </c>
      <c r="E489" s="119">
        <v>17138.14</v>
      </c>
      <c r="F489" s="119">
        <v>17138.14</v>
      </c>
      <c r="G489" s="117" t="s">
        <v>493</v>
      </c>
      <c r="H489" s="120">
        <v>41974</v>
      </c>
    </row>
    <row r="490" spans="1:8" ht="26.4">
      <c r="A490" s="113">
        <v>10532</v>
      </c>
      <c r="B490" s="114" t="s">
        <v>6261</v>
      </c>
      <c r="C490" s="113" t="s">
        <v>250</v>
      </c>
      <c r="D490" s="113" t="s">
        <v>231</v>
      </c>
      <c r="E490" s="115">
        <v>1.64</v>
      </c>
      <c r="F490" s="115">
        <v>1.64</v>
      </c>
      <c r="G490" s="113" t="s">
        <v>493</v>
      </c>
      <c r="H490" s="116">
        <v>41974</v>
      </c>
    </row>
    <row r="491" spans="1:8" ht="39.6">
      <c r="A491" s="117">
        <v>36396</v>
      </c>
      <c r="B491" s="118" t="s">
        <v>6262</v>
      </c>
      <c r="C491" s="117" t="s">
        <v>250</v>
      </c>
      <c r="D491" s="117" t="s">
        <v>6</v>
      </c>
      <c r="E491" s="119">
        <v>3603.81</v>
      </c>
      <c r="F491" s="119">
        <v>3603.81</v>
      </c>
      <c r="G491" s="117" t="s">
        <v>493</v>
      </c>
      <c r="H491" s="120">
        <v>41974</v>
      </c>
    </row>
    <row r="492" spans="1:8" ht="39.6">
      <c r="A492" s="113">
        <v>36397</v>
      </c>
      <c r="B492" s="114" t="s">
        <v>6263</v>
      </c>
      <c r="C492" s="113" t="s">
        <v>250</v>
      </c>
      <c r="D492" s="113" t="s">
        <v>6</v>
      </c>
      <c r="E492" s="115">
        <v>12813.56</v>
      </c>
      <c r="F492" s="115">
        <v>12813.56</v>
      </c>
      <c r="G492" s="113" t="s">
        <v>493</v>
      </c>
      <c r="H492" s="116">
        <v>41974</v>
      </c>
    </row>
    <row r="493" spans="1:8" ht="39.6">
      <c r="A493" s="117">
        <v>36398</v>
      </c>
      <c r="B493" s="118" t="s">
        <v>6264</v>
      </c>
      <c r="C493" s="117" t="s">
        <v>250</v>
      </c>
      <c r="D493" s="117" t="s">
        <v>6</v>
      </c>
      <c r="E493" s="119">
        <v>15573.81</v>
      </c>
      <c r="F493" s="119">
        <v>15573.81</v>
      </c>
      <c r="G493" s="117" t="s">
        <v>493</v>
      </c>
      <c r="H493" s="120">
        <v>41974</v>
      </c>
    </row>
    <row r="494" spans="1:8">
      <c r="A494" s="113">
        <v>11797</v>
      </c>
      <c r="B494" s="114" t="s">
        <v>6265</v>
      </c>
      <c r="C494" s="113" t="s">
        <v>235</v>
      </c>
      <c r="D494" s="113" t="s">
        <v>6</v>
      </c>
      <c r="E494" s="115">
        <v>189.11</v>
      </c>
      <c r="F494" s="115">
        <v>189.11</v>
      </c>
      <c r="G494" s="113" t="s">
        <v>493</v>
      </c>
      <c r="H494" s="116">
        <v>41974</v>
      </c>
    </row>
    <row r="495" spans="1:8">
      <c r="A495" s="117">
        <v>647</v>
      </c>
      <c r="B495" s="118" t="s">
        <v>6266</v>
      </c>
      <c r="C495" s="117" t="s">
        <v>235</v>
      </c>
      <c r="D495" s="117" t="s">
        <v>231</v>
      </c>
      <c r="E495" s="119">
        <v>12.99</v>
      </c>
      <c r="F495" s="119">
        <v>11.23</v>
      </c>
      <c r="G495" s="117" t="s">
        <v>493</v>
      </c>
      <c r="H495" s="120">
        <v>41974</v>
      </c>
    </row>
    <row r="496" spans="1:8" ht="26.4">
      <c r="A496" s="113">
        <v>7270</v>
      </c>
      <c r="B496" s="114" t="s">
        <v>6267</v>
      </c>
      <c r="C496" s="113" t="s">
        <v>235</v>
      </c>
      <c r="D496" s="113" t="s">
        <v>6</v>
      </c>
      <c r="E496" s="115">
        <v>0.44</v>
      </c>
      <c r="F496" s="115">
        <v>0.44</v>
      </c>
      <c r="G496" s="113" t="s">
        <v>493</v>
      </c>
      <c r="H496" s="116">
        <v>41974</v>
      </c>
    </row>
    <row r="497" spans="1:8" ht="26.4">
      <c r="A497" s="117">
        <v>7269</v>
      </c>
      <c r="B497" s="118" t="s">
        <v>6268</v>
      </c>
      <c r="C497" s="117" t="s">
        <v>235</v>
      </c>
      <c r="D497" s="117" t="s">
        <v>6</v>
      </c>
      <c r="E497" s="119">
        <v>0.31</v>
      </c>
      <c r="F497" s="119">
        <v>0.31</v>
      </c>
      <c r="G497" s="117" t="s">
        <v>493</v>
      </c>
      <c r="H497" s="120">
        <v>41974</v>
      </c>
    </row>
    <row r="498" spans="1:8" ht="26.4">
      <c r="A498" s="113">
        <v>7271</v>
      </c>
      <c r="B498" s="114" t="s">
        <v>6269</v>
      </c>
      <c r="C498" s="113" t="s">
        <v>235</v>
      </c>
      <c r="D498" s="113" t="s">
        <v>6</v>
      </c>
      <c r="E498" s="115">
        <v>0.46</v>
      </c>
      <c r="F498" s="115">
        <v>0.46</v>
      </c>
      <c r="G498" s="113" t="s">
        <v>493</v>
      </c>
      <c r="H498" s="116">
        <v>41974</v>
      </c>
    </row>
    <row r="499" spans="1:8" ht="26.4">
      <c r="A499" s="117">
        <v>7268</v>
      </c>
      <c r="B499" s="118" t="s">
        <v>6270</v>
      </c>
      <c r="C499" s="117" t="s">
        <v>235</v>
      </c>
      <c r="D499" s="117" t="s">
        <v>6</v>
      </c>
      <c r="E499" s="119">
        <v>0.65</v>
      </c>
      <c r="F499" s="119">
        <v>0.65</v>
      </c>
      <c r="G499" s="117" t="s">
        <v>493</v>
      </c>
      <c r="H499" s="120">
        <v>41974</v>
      </c>
    </row>
    <row r="500" spans="1:8" ht="26.4">
      <c r="A500" s="113">
        <v>7266</v>
      </c>
      <c r="B500" s="114" t="s">
        <v>6271</v>
      </c>
      <c r="C500" s="113" t="s">
        <v>235</v>
      </c>
      <c r="D500" s="113" t="s">
        <v>6272</v>
      </c>
      <c r="E500" s="115">
        <v>460</v>
      </c>
      <c r="F500" s="115">
        <v>460</v>
      </c>
      <c r="G500" s="113" t="s">
        <v>493</v>
      </c>
      <c r="H500" s="116">
        <v>41974</v>
      </c>
    </row>
    <row r="501" spans="1:8" ht="26.4">
      <c r="A501" s="117">
        <v>7267</v>
      </c>
      <c r="B501" s="118" t="s">
        <v>6273</v>
      </c>
      <c r="C501" s="117" t="s">
        <v>235</v>
      </c>
      <c r="D501" s="117" t="s">
        <v>6</v>
      </c>
      <c r="E501" s="119">
        <v>0.32</v>
      </c>
      <c r="F501" s="119">
        <v>0.32</v>
      </c>
      <c r="G501" s="117" t="s">
        <v>493</v>
      </c>
      <c r="H501" s="120">
        <v>41974</v>
      </c>
    </row>
    <row r="502" spans="1:8" ht="26.4">
      <c r="A502" s="113">
        <v>34556</v>
      </c>
      <c r="B502" s="114" t="s">
        <v>6274</v>
      </c>
      <c r="C502" s="113" t="s">
        <v>235</v>
      </c>
      <c r="D502" s="113" t="s">
        <v>6</v>
      </c>
      <c r="E502" s="115">
        <v>2.87</v>
      </c>
      <c r="F502" s="115">
        <v>2.87</v>
      </c>
      <c r="G502" s="113" t="s">
        <v>493</v>
      </c>
      <c r="H502" s="116">
        <v>41974</v>
      </c>
    </row>
    <row r="503" spans="1:8" ht="26.4">
      <c r="A503" s="117">
        <v>37873</v>
      </c>
      <c r="B503" s="118" t="s">
        <v>6275</v>
      </c>
      <c r="C503" s="117" t="s">
        <v>235</v>
      </c>
      <c r="D503" s="117" t="s">
        <v>6</v>
      </c>
      <c r="E503" s="119">
        <v>3.13</v>
      </c>
      <c r="F503" s="119">
        <v>3.13</v>
      </c>
      <c r="G503" s="117" t="s">
        <v>493</v>
      </c>
      <c r="H503" s="120">
        <v>41974</v>
      </c>
    </row>
    <row r="504" spans="1:8" ht="26.4">
      <c r="A504" s="113">
        <v>34564</v>
      </c>
      <c r="B504" s="114" t="s">
        <v>6276</v>
      </c>
      <c r="C504" s="113" t="s">
        <v>235</v>
      </c>
      <c r="D504" s="113" t="s">
        <v>6</v>
      </c>
      <c r="E504" s="115">
        <v>3.59</v>
      </c>
      <c r="F504" s="115">
        <v>3.59</v>
      </c>
      <c r="G504" s="113" t="s">
        <v>493</v>
      </c>
      <c r="H504" s="116">
        <v>41974</v>
      </c>
    </row>
    <row r="505" spans="1:8" ht="26.4">
      <c r="A505" s="117">
        <v>34565</v>
      </c>
      <c r="B505" s="118" t="s">
        <v>6277</v>
      </c>
      <c r="C505" s="117" t="s">
        <v>235</v>
      </c>
      <c r="D505" s="117" t="s">
        <v>6</v>
      </c>
      <c r="E505" s="119">
        <v>4.1399999999999997</v>
      </c>
      <c r="F505" s="119">
        <v>4.1399999999999997</v>
      </c>
      <c r="G505" s="117" t="s">
        <v>493</v>
      </c>
      <c r="H505" s="120">
        <v>41974</v>
      </c>
    </row>
    <row r="506" spans="1:8" ht="26.4">
      <c r="A506" s="113">
        <v>38663</v>
      </c>
      <c r="B506" s="114" t="s">
        <v>6278</v>
      </c>
      <c r="C506" s="113" t="s">
        <v>235</v>
      </c>
      <c r="D506" s="113" t="s">
        <v>6</v>
      </c>
      <c r="E506" s="115">
        <v>2.2200000000000002</v>
      </c>
      <c r="F506" s="115">
        <v>2.2200000000000002</v>
      </c>
      <c r="G506" s="113" t="s">
        <v>493</v>
      </c>
      <c r="H506" s="116">
        <v>41974</v>
      </c>
    </row>
    <row r="507" spans="1:8" ht="26.4">
      <c r="A507" s="117">
        <v>34566</v>
      </c>
      <c r="B507" s="118" t="s">
        <v>6279</v>
      </c>
      <c r="C507" s="117" t="s">
        <v>235</v>
      </c>
      <c r="D507" s="117" t="s">
        <v>6</v>
      </c>
      <c r="E507" s="119">
        <v>2.25</v>
      </c>
      <c r="F507" s="119">
        <v>2.25</v>
      </c>
      <c r="G507" s="117" t="s">
        <v>493</v>
      </c>
      <c r="H507" s="120">
        <v>41974</v>
      </c>
    </row>
    <row r="508" spans="1:8" ht="26.4">
      <c r="A508" s="113">
        <v>34567</v>
      </c>
      <c r="B508" s="114" t="s">
        <v>6280</v>
      </c>
      <c r="C508" s="113" t="s">
        <v>235</v>
      </c>
      <c r="D508" s="113" t="s">
        <v>6</v>
      </c>
      <c r="E508" s="115">
        <v>2.52</v>
      </c>
      <c r="F508" s="115">
        <v>2.52</v>
      </c>
      <c r="G508" s="113" t="s">
        <v>493</v>
      </c>
      <c r="H508" s="116">
        <v>41974</v>
      </c>
    </row>
    <row r="509" spans="1:8" ht="26.4">
      <c r="A509" s="117">
        <v>38664</v>
      </c>
      <c r="B509" s="118" t="s">
        <v>6281</v>
      </c>
      <c r="C509" s="117" t="s">
        <v>235</v>
      </c>
      <c r="D509" s="117" t="s">
        <v>6</v>
      </c>
      <c r="E509" s="119">
        <v>2.44</v>
      </c>
      <c r="F509" s="119">
        <v>2.44</v>
      </c>
      <c r="G509" s="117" t="s">
        <v>493</v>
      </c>
      <c r="H509" s="120">
        <v>41974</v>
      </c>
    </row>
    <row r="510" spans="1:8" ht="26.4">
      <c r="A510" s="113">
        <v>34568</v>
      </c>
      <c r="B510" s="114" t="s">
        <v>6282</v>
      </c>
      <c r="C510" s="113" t="s">
        <v>235</v>
      </c>
      <c r="D510" s="113" t="s">
        <v>6</v>
      </c>
      <c r="E510" s="115">
        <v>3.29</v>
      </c>
      <c r="F510" s="115">
        <v>3.29</v>
      </c>
      <c r="G510" s="113" t="s">
        <v>493</v>
      </c>
      <c r="H510" s="116">
        <v>41974</v>
      </c>
    </row>
    <row r="511" spans="1:8" ht="26.4">
      <c r="A511" s="117">
        <v>34569</v>
      </c>
      <c r="B511" s="118" t="s">
        <v>6283</v>
      </c>
      <c r="C511" s="117" t="s">
        <v>235</v>
      </c>
      <c r="D511" s="117" t="s">
        <v>6</v>
      </c>
      <c r="E511" s="119">
        <v>3.37</v>
      </c>
      <c r="F511" s="119">
        <v>3.37</v>
      </c>
      <c r="G511" s="117" t="s">
        <v>493</v>
      </c>
      <c r="H511" s="120">
        <v>41974</v>
      </c>
    </row>
    <row r="512" spans="1:8" ht="26.4">
      <c r="A512" s="113">
        <v>34570</v>
      </c>
      <c r="B512" s="114" t="s">
        <v>6284</v>
      </c>
      <c r="C512" s="113" t="s">
        <v>235</v>
      </c>
      <c r="D512" s="113" t="s">
        <v>6</v>
      </c>
      <c r="E512" s="115">
        <v>3.6</v>
      </c>
      <c r="F512" s="115">
        <v>3.6</v>
      </c>
      <c r="G512" s="113" t="s">
        <v>493</v>
      </c>
      <c r="H512" s="116">
        <v>41974</v>
      </c>
    </row>
    <row r="513" spans="1:8" ht="26.4">
      <c r="A513" s="117">
        <v>25070</v>
      </c>
      <c r="B513" s="118" t="s">
        <v>6285</v>
      </c>
      <c r="C513" s="117" t="s">
        <v>235</v>
      </c>
      <c r="D513" s="117" t="s">
        <v>6</v>
      </c>
      <c r="E513" s="119">
        <v>2.76</v>
      </c>
      <c r="F513" s="119">
        <v>2.76</v>
      </c>
      <c r="G513" s="117" t="s">
        <v>493</v>
      </c>
      <c r="H513" s="120">
        <v>41974</v>
      </c>
    </row>
    <row r="514" spans="1:8" ht="26.4">
      <c r="A514" s="113">
        <v>34571</v>
      </c>
      <c r="B514" s="114" t="s">
        <v>6286</v>
      </c>
      <c r="C514" s="113" t="s">
        <v>235</v>
      </c>
      <c r="D514" s="113" t="s">
        <v>6</v>
      </c>
      <c r="E514" s="115">
        <v>2.81</v>
      </c>
      <c r="F514" s="115">
        <v>2.81</v>
      </c>
      <c r="G514" s="113" t="s">
        <v>493</v>
      </c>
      <c r="H514" s="116">
        <v>41974</v>
      </c>
    </row>
    <row r="515" spans="1:8" ht="26.4">
      <c r="A515" s="117">
        <v>34573</v>
      </c>
      <c r="B515" s="118" t="s">
        <v>6287</v>
      </c>
      <c r="C515" s="117" t="s">
        <v>235</v>
      </c>
      <c r="D515" s="117" t="s">
        <v>6</v>
      </c>
      <c r="E515" s="119">
        <v>2.96</v>
      </c>
      <c r="F515" s="119">
        <v>2.96</v>
      </c>
      <c r="G515" s="117" t="s">
        <v>493</v>
      </c>
      <c r="H515" s="120">
        <v>41974</v>
      </c>
    </row>
    <row r="516" spans="1:8" ht="26.4">
      <c r="A516" s="113">
        <v>37107</v>
      </c>
      <c r="B516" s="114" t="s">
        <v>6288</v>
      </c>
      <c r="C516" s="113" t="s">
        <v>235</v>
      </c>
      <c r="D516" s="113" t="s">
        <v>6</v>
      </c>
      <c r="E516" s="115">
        <v>4.37</v>
      </c>
      <c r="F516" s="115">
        <v>4.37</v>
      </c>
      <c r="G516" s="113" t="s">
        <v>493</v>
      </c>
      <c r="H516" s="116">
        <v>41974</v>
      </c>
    </row>
    <row r="517" spans="1:8" ht="26.4">
      <c r="A517" s="117">
        <v>34576</v>
      </c>
      <c r="B517" s="118" t="s">
        <v>6289</v>
      </c>
      <c r="C517" s="117" t="s">
        <v>235</v>
      </c>
      <c r="D517" s="117" t="s">
        <v>6</v>
      </c>
      <c r="E517" s="119">
        <v>4.0999999999999996</v>
      </c>
      <c r="F517" s="119">
        <v>4.0999999999999996</v>
      </c>
      <c r="G517" s="117" t="s">
        <v>493</v>
      </c>
      <c r="H517" s="120">
        <v>41974</v>
      </c>
    </row>
    <row r="518" spans="1:8" ht="26.4">
      <c r="A518" s="113">
        <v>34577</v>
      </c>
      <c r="B518" s="114" t="s">
        <v>6290</v>
      </c>
      <c r="C518" s="113" t="s">
        <v>235</v>
      </c>
      <c r="D518" s="113" t="s">
        <v>6</v>
      </c>
      <c r="E518" s="115">
        <v>4.37</v>
      </c>
      <c r="F518" s="115">
        <v>4.37</v>
      </c>
      <c r="G518" s="113" t="s">
        <v>493</v>
      </c>
      <c r="H518" s="116">
        <v>41974</v>
      </c>
    </row>
    <row r="519" spans="1:8" ht="26.4">
      <c r="A519" s="117">
        <v>34578</v>
      </c>
      <c r="B519" s="118" t="s">
        <v>6291</v>
      </c>
      <c r="C519" s="117" t="s">
        <v>235</v>
      </c>
      <c r="D519" s="117" t="s">
        <v>6</v>
      </c>
      <c r="E519" s="119">
        <v>4.8499999999999996</v>
      </c>
      <c r="F519" s="119">
        <v>4.8499999999999996</v>
      </c>
      <c r="G519" s="117" t="s">
        <v>493</v>
      </c>
      <c r="H519" s="120">
        <v>41974</v>
      </c>
    </row>
    <row r="520" spans="1:8" ht="26.4">
      <c r="A520" s="113">
        <v>34579</v>
      </c>
      <c r="B520" s="114" t="s">
        <v>6292</v>
      </c>
      <c r="C520" s="113" t="s">
        <v>235</v>
      </c>
      <c r="D520" s="113" t="s">
        <v>6</v>
      </c>
      <c r="E520" s="115">
        <v>6.21</v>
      </c>
      <c r="F520" s="115">
        <v>6.21</v>
      </c>
      <c r="G520" s="113" t="s">
        <v>493</v>
      </c>
      <c r="H520" s="116">
        <v>41974</v>
      </c>
    </row>
    <row r="521" spans="1:8" ht="26.4">
      <c r="A521" s="117">
        <v>25067</v>
      </c>
      <c r="B521" s="118" t="s">
        <v>6293</v>
      </c>
      <c r="C521" s="117" t="s">
        <v>235</v>
      </c>
      <c r="D521" s="117" t="s">
        <v>6</v>
      </c>
      <c r="E521" s="119">
        <v>3.59</v>
      </c>
      <c r="F521" s="119">
        <v>3.59</v>
      </c>
      <c r="G521" s="117" t="s">
        <v>493</v>
      </c>
      <c r="H521" s="120">
        <v>41974</v>
      </c>
    </row>
    <row r="522" spans="1:8" ht="26.4">
      <c r="A522" s="113">
        <v>34580</v>
      </c>
      <c r="B522" s="114" t="s">
        <v>6294</v>
      </c>
      <c r="C522" s="113" t="s">
        <v>235</v>
      </c>
      <c r="D522" s="113" t="s">
        <v>6</v>
      </c>
      <c r="E522" s="115">
        <v>3.9</v>
      </c>
      <c r="F522" s="115">
        <v>3.9</v>
      </c>
      <c r="G522" s="113" t="s">
        <v>493</v>
      </c>
      <c r="H522" s="116">
        <v>41974</v>
      </c>
    </row>
    <row r="523" spans="1:8" ht="26.4">
      <c r="A523" s="117">
        <v>25071</v>
      </c>
      <c r="B523" s="118" t="s">
        <v>6295</v>
      </c>
      <c r="C523" s="117" t="s">
        <v>235</v>
      </c>
      <c r="D523" s="117" t="s">
        <v>6</v>
      </c>
      <c r="E523" s="119">
        <v>1.89</v>
      </c>
      <c r="F523" s="119">
        <v>1.89</v>
      </c>
      <c r="G523" s="117" t="s">
        <v>493</v>
      </c>
      <c r="H523" s="120">
        <v>41974</v>
      </c>
    </row>
    <row r="524" spans="1:8" ht="26.4">
      <c r="A524" s="113">
        <v>34555</v>
      </c>
      <c r="B524" s="114" t="s">
        <v>6296</v>
      </c>
      <c r="C524" s="113" t="s">
        <v>235</v>
      </c>
      <c r="D524" s="113" t="s">
        <v>6</v>
      </c>
      <c r="E524" s="115">
        <v>2.94</v>
      </c>
      <c r="F524" s="115">
        <v>2.94</v>
      </c>
      <c r="G524" s="113" t="s">
        <v>493</v>
      </c>
      <c r="H524" s="116">
        <v>41974</v>
      </c>
    </row>
    <row r="525" spans="1:8">
      <c r="A525" s="117">
        <v>34583</v>
      </c>
      <c r="B525" s="118" t="s">
        <v>6297</v>
      </c>
      <c r="C525" s="117" t="s">
        <v>235</v>
      </c>
      <c r="D525" s="117" t="s">
        <v>492</v>
      </c>
      <c r="E525" s="119">
        <v>74.430000000000007</v>
      </c>
      <c r="F525" s="119">
        <v>74.430000000000007</v>
      </c>
      <c r="G525" s="117" t="s">
        <v>493</v>
      </c>
      <c r="H525" s="120">
        <v>41974</v>
      </c>
    </row>
    <row r="526" spans="1:8">
      <c r="A526" s="113">
        <v>34584</v>
      </c>
      <c r="B526" s="114" t="s">
        <v>6298</v>
      </c>
      <c r="C526" s="113" t="s">
        <v>235</v>
      </c>
      <c r="D526" s="113" t="s">
        <v>492</v>
      </c>
      <c r="E526" s="115">
        <v>41.67</v>
      </c>
      <c r="F526" s="115">
        <v>41.67</v>
      </c>
      <c r="G526" s="113" t="s">
        <v>493</v>
      </c>
      <c r="H526" s="116">
        <v>41974</v>
      </c>
    </row>
    <row r="527" spans="1:8" ht="26.4">
      <c r="A527" s="117">
        <v>715</v>
      </c>
      <c r="B527" s="118" t="s">
        <v>6299</v>
      </c>
      <c r="C527" s="117" t="s">
        <v>235</v>
      </c>
      <c r="D527" s="117" t="s">
        <v>6</v>
      </c>
      <c r="E527" s="119">
        <v>15.08</v>
      </c>
      <c r="F527" s="119">
        <v>15.08</v>
      </c>
      <c r="G527" s="117" t="s">
        <v>493</v>
      </c>
      <c r="H527" s="120">
        <v>41974</v>
      </c>
    </row>
    <row r="528" spans="1:8" ht="26.4">
      <c r="A528" s="113">
        <v>718</v>
      </c>
      <c r="B528" s="114" t="s">
        <v>6300</v>
      </c>
      <c r="C528" s="113" t="s">
        <v>235</v>
      </c>
      <c r="D528" s="113" t="s">
        <v>6</v>
      </c>
      <c r="E528" s="115">
        <v>22.47</v>
      </c>
      <c r="F528" s="115">
        <v>22.47</v>
      </c>
      <c r="G528" s="113" t="s">
        <v>493</v>
      </c>
      <c r="H528" s="116">
        <v>41974</v>
      </c>
    </row>
    <row r="529" spans="1:8" ht="26.4">
      <c r="A529" s="117">
        <v>10610</v>
      </c>
      <c r="B529" s="118" t="s">
        <v>6301</v>
      </c>
      <c r="C529" s="117" t="s">
        <v>235</v>
      </c>
      <c r="D529" s="117" t="s">
        <v>6</v>
      </c>
      <c r="E529" s="119">
        <v>1.24</v>
      </c>
      <c r="F529" s="119">
        <v>1.24</v>
      </c>
      <c r="G529" s="117" t="s">
        <v>493</v>
      </c>
      <c r="H529" s="120">
        <v>41974</v>
      </c>
    </row>
    <row r="530" spans="1:8" ht="26.4">
      <c r="A530" s="113">
        <v>34585</v>
      </c>
      <c r="B530" s="114" t="s">
        <v>6302</v>
      </c>
      <c r="C530" s="113" t="s">
        <v>235</v>
      </c>
      <c r="D530" s="113" t="s">
        <v>6</v>
      </c>
      <c r="E530" s="115">
        <v>1.27</v>
      </c>
      <c r="F530" s="115">
        <v>1.27</v>
      </c>
      <c r="G530" s="113" t="s">
        <v>493</v>
      </c>
      <c r="H530" s="116">
        <v>41974</v>
      </c>
    </row>
    <row r="531" spans="1:8" ht="26.4">
      <c r="A531" s="117">
        <v>34586</v>
      </c>
      <c r="B531" s="118" t="s">
        <v>6303</v>
      </c>
      <c r="C531" s="117" t="s">
        <v>235</v>
      </c>
      <c r="D531" s="117" t="s">
        <v>6</v>
      </c>
      <c r="E531" s="119">
        <v>1.28</v>
      </c>
      <c r="F531" s="119">
        <v>1.28</v>
      </c>
      <c r="G531" s="117" t="s">
        <v>493</v>
      </c>
      <c r="H531" s="120">
        <v>41974</v>
      </c>
    </row>
    <row r="532" spans="1:8" ht="26.4">
      <c r="A532" s="113">
        <v>38659</v>
      </c>
      <c r="B532" s="114" t="s">
        <v>6304</v>
      </c>
      <c r="C532" s="113" t="s">
        <v>235</v>
      </c>
      <c r="D532" s="113" t="s">
        <v>6</v>
      </c>
      <c r="E532" s="115">
        <v>1.33</v>
      </c>
      <c r="F532" s="115">
        <v>1.33</v>
      </c>
      <c r="G532" s="113" t="s">
        <v>493</v>
      </c>
      <c r="H532" s="116">
        <v>41974</v>
      </c>
    </row>
    <row r="533" spans="1:8" ht="26.4">
      <c r="A533" s="117">
        <v>34587</v>
      </c>
      <c r="B533" s="118" t="s">
        <v>6305</v>
      </c>
      <c r="C533" s="117" t="s">
        <v>235</v>
      </c>
      <c r="D533" s="117" t="s">
        <v>6</v>
      </c>
      <c r="E533" s="119">
        <v>1.57</v>
      </c>
      <c r="F533" s="119">
        <v>1.57</v>
      </c>
      <c r="G533" s="117" t="s">
        <v>493</v>
      </c>
      <c r="H533" s="120">
        <v>41974</v>
      </c>
    </row>
    <row r="534" spans="1:8" ht="26.4">
      <c r="A534" s="113">
        <v>34588</v>
      </c>
      <c r="B534" s="114" t="s">
        <v>6306</v>
      </c>
      <c r="C534" s="113" t="s">
        <v>235</v>
      </c>
      <c r="D534" s="113" t="s">
        <v>6</v>
      </c>
      <c r="E534" s="115">
        <v>1.65</v>
      </c>
      <c r="F534" s="115">
        <v>1.65</v>
      </c>
      <c r="G534" s="113" t="s">
        <v>493</v>
      </c>
      <c r="H534" s="116">
        <v>41974</v>
      </c>
    </row>
    <row r="535" spans="1:8" ht="26.4">
      <c r="A535" s="117">
        <v>34590</v>
      </c>
      <c r="B535" s="118" t="s">
        <v>6307</v>
      </c>
      <c r="C535" s="117" t="s">
        <v>235</v>
      </c>
      <c r="D535" s="117" t="s">
        <v>6</v>
      </c>
      <c r="E535" s="119">
        <v>1.78</v>
      </c>
      <c r="F535" s="119">
        <v>1.78</v>
      </c>
      <c r="G535" s="117" t="s">
        <v>493</v>
      </c>
      <c r="H535" s="120">
        <v>41974</v>
      </c>
    </row>
    <row r="536" spans="1:8" ht="26.4">
      <c r="A536" s="113">
        <v>34591</v>
      </c>
      <c r="B536" s="114" t="s">
        <v>6308</v>
      </c>
      <c r="C536" s="113" t="s">
        <v>235</v>
      </c>
      <c r="D536" s="113" t="s">
        <v>6</v>
      </c>
      <c r="E536" s="115">
        <v>2.2200000000000002</v>
      </c>
      <c r="F536" s="115">
        <v>2.2200000000000002</v>
      </c>
      <c r="G536" s="113" t="s">
        <v>493</v>
      </c>
      <c r="H536" s="116">
        <v>41974</v>
      </c>
    </row>
    <row r="537" spans="1:8" ht="39.6">
      <c r="A537" s="117">
        <v>709</v>
      </c>
      <c r="B537" s="118" t="s">
        <v>6309</v>
      </c>
      <c r="C537" s="117" t="s">
        <v>235</v>
      </c>
      <c r="D537" s="117" t="s">
        <v>6</v>
      </c>
      <c r="E537" s="119">
        <v>356.94</v>
      </c>
      <c r="F537" s="119">
        <v>356.94</v>
      </c>
      <c r="G537" s="117" t="s">
        <v>493</v>
      </c>
      <c r="H537" s="120">
        <v>41974</v>
      </c>
    </row>
    <row r="538" spans="1:8" ht="39.6">
      <c r="A538" s="113">
        <v>679</v>
      </c>
      <c r="B538" s="114" t="s">
        <v>6310</v>
      </c>
      <c r="C538" s="113" t="s">
        <v>235</v>
      </c>
      <c r="D538" s="113" t="s">
        <v>492</v>
      </c>
      <c r="E538" s="115">
        <v>53.27</v>
      </c>
      <c r="F538" s="115">
        <v>53.27</v>
      </c>
      <c r="G538" s="113" t="s">
        <v>493</v>
      </c>
      <c r="H538" s="116">
        <v>41974</v>
      </c>
    </row>
    <row r="539" spans="1:8" ht="39.6">
      <c r="A539" s="117">
        <v>711</v>
      </c>
      <c r="B539" s="118" t="s">
        <v>6311</v>
      </c>
      <c r="C539" s="117" t="s">
        <v>235</v>
      </c>
      <c r="D539" s="117" t="s">
        <v>492</v>
      </c>
      <c r="E539" s="119">
        <v>32.159999999999997</v>
      </c>
      <c r="F539" s="119">
        <v>32.159999999999997</v>
      </c>
      <c r="G539" s="117" t="s">
        <v>493</v>
      </c>
      <c r="H539" s="120">
        <v>41974</v>
      </c>
    </row>
    <row r="540" spans="1:8" ht="39.6">
      <c r="A540" s="113">
        <v>712</v>
      </c>
      <c r="B540" s="114" t="s">
        <v>6312</v>
      </c>
      <c r="C540" s="113" t="s">
        <v>235</v>
      </c>
      <c r="D540" s="113" t="s">
        <v>492</v>
      </c>
      <c r="E540" s="115">
        <v>38.159999999999997</v>
      </c>
      <c r="F540" s="115">
        <v>38.159999999999997</v>
      </c>
      <c r="G540" s="113" t="s">
        <v>493</v>
      </c>
      <c r="H540" s="116">
        <v>41974</v>
      </c>
    </row>
    <row r="541" spans="1:8" ht="39.6">
      <c r="A541" s="117">
        <v>695</v>
      </c>
      <c r="B541" s="118" t="s">
        <v>6313</v>
      </c>
      <c r="C541" s="117" t="s">
        <v>235</v>
      </c>
      <c r="D541" s="117" t="s">
        <v>492</v>
      </c>
      <c r="E541" s="119">
        <v>33.57</v>
      </c>
      <c r="F541" s="119">
        <v>33.57</v>
      </c>
      <c r="G541" s="117" t="s">
        <v>493</v>
      </c>
      <c r="H541" s="120">
        <v>41974</v>
      </c>
    </row>
    <row r="542" spans="1:8" ht="26.4">
      <c r="A542" s="113">
        <v>34592</v>
      </c>
      <c r="B542" s="114" t="s">
        <v>6314</v>
      </c>
      <c r="C542" s="113" t="s">
        <v>235</v>
      </c>
      <c r="D542" s="113" t="s">
        <v>6</v>
      </c>
      <c r="E542" s="115">
        <v>2</v>
      </c>
      <c r="F542" s="115">
        <v>2</v>
      </c>
      <c r="G542" s="113" t="s">
        <v>493</v>
      </c>
      <c r="H542" s="116">
        <v>41974</v>
      </c>
    </row>
    <row r="543" spans="1:8" ht="26.4">
      <c r="A543" s="117">
        <v>651</v>
      </c>
      <c r="B543" s="118" t="s">
        <v>6315</v>
      </c>
      <c r="C543" s="117" t="s">
        <v>235</v>
      </c>
      <c r="D543" s="117" t="s">
        <v>6</v>
      </c>
      <c r="E543" s="119">
        <v>2.29</v>
      </c>
      <c r="F543" s="119">
        <v>2.29</v>
      </c>
      <c r="G543" s="117" t="s">
        <v>493</v>
      </c>
      <c r="H543" s="120">
        <v>41974</v>
      </c>
    </row>
    <row r="544" spans="1:8" ht="26.4">
      <c r="A544" s="113">
        <v>37103</v>
      </c>
      <c r="B544" s="114" t="s">
        <v>6316</v>
      </c>
      <c r="C544" s="113" t="s">
        <v>235</v>
      </c>
      <c r="D544" s="113" t="s">
        <v>6</v>
      </c>
      <c r="E544" s="115">
        <v>2.35</v>
      </c>
      <c r="F544" s="115">
        <v>2.35</v>
      </c>
      <c r="G544" s="113" t="s">
        <v>493</v>
      </c>
      <c r="H544" s="116">
        <v>41974</v>
      </c>
    </row>
    <row r="545" spans="1:8" ht="26.4">
      <c r="A545" s="117">
        <v>654</v>
      </c>
      <c r="B545" s="118" t="s">
        <v>6317</v>
      </c>
      <c r="C545" s="117" t="s">
        <v>235</v>
      </c>
      <c r="D545" s="117" t="s">
        <v>6</v>
      </c>
      <c r="E545" s="119">
        <v>2.95</v>
      </c>
      <c r="F545" s="119">
        <v>2.95</v>
      </c>
      <c r="G545" s="117" t="s">
        <v>493</v>
      </c>
      <c r="H545" s="120">
        <v>41974</v>
      </c>
    </row>
    <row r="546" spans="1:8" ht="26.4">
      <c r="A546" s="113">
        <v>650</v>
      </c>
      <c r="B546" s="114" t="s">
        <v>6318</v>
      </c>
      <c r="C546" s="113" t="s">
        <v>235</v>
      </c>
      <c r="D546" s="113" t="s">
        <v>6</v>
      </c>
      <c r="E546" s="115">
        <v>1.82</v>
      </c>
      <c r="F546" s="115">
        <v>1.82</v>
      </c>
      <c r="G546" s="113" t="s">
        <v>493</v>
      </c>
      <c r="H546" s="116">
        <v>41974</v>
      </c>
    </row>
    <row r="547" spans="1:8" ht="26.4">
      <c r="A547" s="117">
        <v>34599</v>
      </c>
      <c r="B547" s="118" t="s">
        <v>6319</v>
      </c>
      <c r="C547" s="117" t="s">
        <v>235</v>
      </c>
      <c r="D547" s="117" t="s">
        <v>6</v>
      </c>
      <c r="E547" s="119">
        <v>2.11</v>
      </c>
      <c r="F547" s="119">
        <v>2.11</v>
      </c>
      <c r="G547" s="117" t="s">
        <v>493</v>
      </c>
      <c r="H547" s="120">
        <v>41974</v>
      </c>
    </row>
    <row r="548" spans="1:8" ht="26.4">
      <c r="A548" s="113">
        <v>674</v>
      </c>
      <c r="B548" s="114" t="s">
        <v>6320</v>
      </c>
      <c r="C548" s="113" t="s">
        <v>235</v>
      </c>
      <c r="D548" s="113" t="s">
        <v>492</v>
      </c>
      <c r="E548" s="115">
        <v>50.7</v>
      </c>
      <c r="F548" s="115">
        <v>50.7</v>
      </c>
      <c r="G548" s="113" t="s">
        <v>493</v>
      </c>
      <c r="H548" s="116">
        <v>41974</v>
      </c>
    </row>
    <row r="549" spans="1:8" ht="26.4">
      <c r="A549" s="117">
        <v>652</v>
      </c>
      <c r="B549" s="118" t="s">
        <v>6321</v>
      </c>
      <c r="C549" s="117" t="s">
        <v>235</v>
      </c>
      <c r="D549" s="117" t="s">
        <v>492</v>
      </c>
      <c r="E549" s="119">
        <v>101.4</v>
      </c>
      <c r="F549" s="119">
        <v>101.4</v>
      </c>
      <c r="G549" s="117" t="s">
        <v>493</v>
      </c>
      <c r="H549" s="120">
        <v>41974</v>
      </c>
    </row>
    <row r="550" spans="1:8">
      <c r="A550" s="113">
        <v>716</v>
      </c>
      <c r="B550" s="114" t="s">
        <v>6322</v>
      </c>
      <c r="C550" s="113" t="s">
        <v>235</v>
      </c>
      <c r="D550" s="113" t="s">
        <v>6</v>
      </c>
      <c r="E550" s="115">
        <v>15.25</v>
      </c>
      <c r="F550" s="115">
        <v>15.25</v>
      </c>
      <c r="G550" s="113" t="s">
        <v>493</v>
      </c>
      <c r="H550" s="116">
        <v>41974</v>
      </c>
    </row>
    <row r="551" spans="1:8" ht="26.4">
      <c r="A551" s="117">
        <v>11981</v>
      </c>
      <c r="B551" s="118" t="s">
        <v>6323</v>
      </c>
      <c r="C551" s="117" t="s">
        <v>235</v>
      </c>
      <c r="D551" s="117" t="s">
        <v>6</v>
      </c>
      <c r="E551" s="119">
        <v>15.41</v>
      </c>
      <c r="F551" s="119">
        <v>15.41</v>
      </c>
      <c r="G551" s="117" t="s">
        <v>493</v>
      </c>
      <c r="H551" s="120">
        <v>41974</v>
      </c>
    </row>
    <row r="552" spans="1:8">
      <c r="A552" s="113">
        <v>12614</v>
      </c>
      <c r="B552" s="114" t="s">
        <v>6324</v>
      </c>
      <c r="C552" s="113" t="s">
        <v>235</v>
      </c>
      <c r="D552" s="113" t="s">
        <v>6</v>
      </c>
      <c r="E552" s="115">
        <v>15.97</v>
      </c>
      <c r="F552" s="115">
        <v>15.97</v>
      </c>
      <c r="G552" s="113" t="s">
        <v>493</v>
      </c>
      <c r="H552" s="116">
        <v>41974</v>
      </c>
    </row>
    <row r="553" spans="1:8" ht="26.4">
      <c r="A553" s="117">
        <v>12294</v>
      </c>
      <c r="B553" s="118" t="s">
        <v>6325</v>
      </c>
      <c r="C553" s="117" t="s">
        <v>235</v>
      </c>
      <c r="D553" s="117" t="s">
        <v>6</v>
      </c>
      <c r="E553" s="119">
        <v>2.4</v>
      </c>
      <c r="F553" s="119">
        <v>2.4</v>
      </c>
      <c r="G553" s="117" t="s">
        <v>493</v>
      </c>
      <c r="H553" s="120">
        <v>41974</v>
      </c>
    </row>
    <row r="554" spans="1:8">
      <c r="A554" s="113">
        <v>12295</v>
      </c>
      <c r="B554" s="114" t="s">
        <v>6326</v>
      </c>
      <c r="C554" s="113" t="s">
        <v>235</v>
      </c>
      <c r="D554" s="113" t="s">
        <v>6</v>
      </c>
      <c r="E554" s="115">
        <v>2.78</v>
      </c>
      <c r="F554" s="115">
        <v>2.78</v>
      </c>
      <c r="G554" s="113" t="s">
        <v>493</v>
      </c>
      <c r="H554" s="116">
        <v>41974</v>
      </c>
    </row>
    <row r="555" spans="1:8">
      <c r="A555" s="117">
        <v>12296</v>
      </c>
      <c r="B555" s="118" t="s">
        <v>6327</v>
      </c>
      <c r="C555" s="117" t="s">
        <v>235</v>
      </c>
      <c r="D555" s="117" t="s">
        <v>6</v>
      </c>
      <c r="E555" s="119">
        <v>2.14</v>
      </c>
      <c r="F555" s="119">
        <v>2.14</v>
      </c>
      <c r="G555" s="117" t="s">
        <v>493</v>
      </c>
      <c r="H555" s="120">
        <v>41974</v>
      </c>
    </row>
    <row r="556" spans="1:8" ht="26.4">
      <c r="A556" s="113">
        <v>6140</v>
      </c>
      <c r="B556" s="114" t="s">
        <v>6328</v>
      </c>
      <c r="C556" s="113" t="s">
        <v>235</v>
      </c>
      <c r="D556" s="113" t="s">
        <v>6</v>
      </c>
      <c r="E556" s="115">
        <v>1.93</v>
      </c>
      <c r="F556" s="115">
        <v>1.93</v>
      </c>
      <c r="G556" s="113" t="s">
        <v>493</v>
      </c>
      <c r="H556" s="116">
        <v>41974</v>
      </c>
    </row>
    <row r="557" spans="1:8" ht="52.8">
      <c r="A557" s="117">
        <v>735</v>
      </c>
      <c r="B557" s="118" t="s">
        <v>6329</v>
      </c>
      <c r="C557" s="117" t="s">
        <v>250</v>
      </c>
      <c r="D557" s="117" t="s">
        <v>6</v>
      </c>
      <c r="E557" s="119">
        <v>1493.42</v>
      </c>
      <c r="F557" s="119">
        <v>1493.42</v>
      </c>
      <c r="G557" s="117" t="s">
        <v>493</v>
      </c>
      <c r="H557" s="120">
        <v>41974</v>
      </c>
    </row>
    <row r="558" spans="1:8" ht="52.8">
      <c r="A558" s="113">
        <v>736</v>
      </c>
      <c r="B558" s="114" t="s">
        <v>6330</v>
      </c>
      <c r="C558" s="113" t="s">
        <v>250</v>
      </c>
      <c r="D558" s="113" t="s">
        <v>6</v>
      </c>
      <c r="E558" s="115">
        <v>1255.7</v>
      </c>
      <c r="F558" s="115">
        <v>1255.7</v>
      </c>
      <c r="G558" s="113" t="s">
        <v>493</v>
      </c>
      <c r="H558" s="116">
        <v>41974</v>
      </c>
    </row>
    <row r="559" spans="1:8" ht="52.8">
      <c r="A559" s="117">
        <v>729</v>
      </c>
      <c r="B559" s="118" t="s">
        <v>6331</v>
      </c>
      <c r="C559" s="117" t="s">
        <v>250</v>
      </c>
      <c r="D559" s="117" t="s">
        <v>6</v>
      </c>
      <c r="E559" s="119">
        <v>511.71</v>
      </c>
      <c r="F559" s="119">
        <v>511.71</v>
      </c>
      <c r="G559" s="117" t="s">
        <v>493</v>
      </c>
      <c r="H559" s="120">
        <v>41974</v>
      </c>
    </row>
    <row r="560" spans="1:8" ht="39.6">
      <c r="A560" s="113">
        <v>731</v>
      </c>
      <c r="B560" s="114" t="s">
        <v>6332</v>
      </c>
      <c r="C560" s="113" t="s">
        <v>250</v>
      </c>
      <c r="D560" s="113" t="s">
        <v>6</v>
      </c>
      <c r="E560" s="115">
        <v>498.02</v>
      </c>
      <c r="F560" s="115">
        <v>498.02</v>
      </c>
      <c r="G560" s="113" t="s">
        <v>493</v>
      </c>
      <c r="H560" s="116">
        <v>41974</v>
      </c>
    </row>
    <row r="561" spans="1:8" ht="52.8">
      <c r="A561" s="117">
        <v>10575</v>
      </c>
      <c r="B561" s="118" t="s">
        <v>6333</v>
      </c>
      <c r="C561" s="117" t="s">
        <v>250</v>
      </c>
      <c r="D561" s="117" t="s">
        <v>6</v>
      </c>
      <c r="E561" s="119">
        <v>777.2</v>
      </c>
      <c r="F561" s="119">
        <v>777.2</v>
      </c>
      <c r="G561" s="117" t="s">
        <v>493</v>
      </c>
      <c r="H561" s="120">
        <v>41974</v>
      </c>
    </row>
    <row r="562" spans="1:8" ht="52.8">
      <c r="A562" s="113">
        <v>733</v>
      </c>
      <c r="B562" s="114" t="s">
        <v>6334</v>
      </c>
      <c r="C562" s="113" t="s">
        <v>250</v>
      </c>
      <c r="D562" s="113" t="s">
        <v>6</v>
      </c>
      <c r="E562" s="115">
        <v>850.94</v>
      </c>
      <c r="F562" s="115">
        <v>850.94</v>
      </c>
      <c r="G562" s="113" t="s">
        <v>493</v>
      </c>
      <c r="H562" s="116">
        <v>41974</v>
      </c>
    </row>
    <row r="563" spans="1:8" ht="52.8">
      <c r="A563" s="117">
        <v>732</v>
      </c>
      <c r="B563" s="118" t="s">
        <v>6335</v>
      </c>
      <c r="C563" s="117" t="s">
        <v>250</v>
      </c>
      <c r="D563" s="117" t="s">
        <v>6</v>
      </c>
      <c r="E563" s="119">
        <v>839.5</v>
      </c>
      <c r="F563" s="119">
        <v>839.5</v>
      </c>
      <c r="G563" s="117" t="s">
        <v>493</v>
      </c>
      <c r="H563" s="120">
        <v>41974</v>
      </c>
    </row>
    <row r="564" spans="1:8" ht="52.8">
      <c r="A564" s="113">
        <v>737</v>
      </c>
      <c r="B564" s="114" t="s">
        <v>6336</v>
      </c>
      <c r="C564" s="113" t="s">
        <v>250</v>
      </c>
      <c r="D564" s="113" t="s">
        <v>6</v>
      </c>
      <c r="E564" s="115">
        <v>4707.6499999999996</v>
      </c>
      <c r="F564" s="115">
        <v>4707.6499999999996</v>
      </c>
      <c r="G564" s="113" t="s">
        <v>493</v>
      </c>
      <c r="H564" s="116">
        <v>41974</v>
      </c>
    </row>
    <row r="565" spans="1:8" ht="52.8">
      <c r="A565" s="117">
        <v>738</v>
      </c>
      <c r="B565" s="118" t="s">
        <v>6337</v>
      </c>
      <c r="C565" s="117" t="s">
        <v>250</v>
      </c>
      <c r="D565" s="117" t="s">
        <v>6</v>
      </c>
      <c r="E565" s="119">
        <v>2182.9</v>
      </c>
      <c r="F565" s="119">
        <v>2182.9</v>
      </c>
      <c r="G565" s="117" t="s">
        <v>493</v>
      </c>
      <c r="H565" s="120">
        <v>41974</v>
      </c>
    </row>
    <row r="566" spans="1:8" ht="52.8">
      <c r="A566" s="113">
        <v>740</v>
      </c>
      <c r="B566" s="114" t="s">
        <v>6338</v>
      </c>
      <c r="C566" s="113" t="s">
        <v>250</v>
      </c>
      <c r="D566" s="113" t="s">
        <v>6</v>
      </c>
      <c r="E566" s="115">
        <v>4428.66</v>
      </c>
      <c r="F566" s="115">
        <v>4428.66</v>
      </c>
      <c r="G566" s="113" t="s">
        <v>493</v>
      </c>
      <c r="H566" s="116">
        <v>41974</v>
      </c>
    </row>
    <row r="567" spans="1:8" ht="52.8">
      <c r="A567" s="117">
        <v>734</v>
      </c>
      <c r="B567" s="118" t="s">
        <v>6339</v>
      </c>
      <c r="C567" s="117" t="s">
        <v>250</v>
      </c>
      <c r="D567" s="117" t="s">
        <v>6</v>
      </c>
      <c r="E567" s="119">
        <v>899.94</v>
      </c>
      <c r="F567" s="119">
        <v>899.94</v>
      </c>
      <c r="G567" s="117" t="s">
        <v>493</v>
      </c>
      <c r="H567" s="120">
        <v>41974</v>
      </c>
    </row>
    <row r="568" spans="1:8" ht="39.6">
      <c r="A568" s="113">
        <v>25932</v>
      </c>
      <c r="B568" s="114" t="s">
        <v>6340</v>
      </c>
      <c r="C568" s="113" t="s">
        <v>250</v>
      </c>
      <c r="D568" s="113" t="s">
        <v>6341</v>
      </c>
      <c r="E568" s="115">
        <v>185</v>
      </c>
      <c r="F568" s="115">
        <v>185</v>
      </c>
      <c r="G568" s="113" t="s">
        <v>493</v>
      </c>
      <c r="H568" s="116">
        <v>41974</v>
      </c>
    </row>
    <row r="569" spans="1:8" ht="26.4">
      <c r="A569" s="117">
        <v>745</v>
      </c>
      <c r="B569" s="118" t="s">
        <v>6342</v>
      </c>
      <c r="C569" s="117" t="s">
        <v>250</v>
      </c>
      <c r="D569" s="117" t="s">
        <v>231</v>
      </c>
      <c r="E569" s="119">
        <v>1.53</v>
      </c>
      <c r="F569" s="119">
        <v>1.53</v>
      </c>
      <c r="G569" s="117" t="s">
        <v>493</v>
      </c>
      <c r="H569" s="120">
        <v>41974</v>
      </c>
    </row>
    <row r="570" spans="1:8">
      <c r="A570" s="113">
        <v>10753</v>
      </c>
      <c r="B570" s="114" t="s">
        <v>6343</v>
      </c>
      <c r="C570" s="113" t="s">
        <v>250</v>
      </c>
      <c r="D570" s="113" t="s">
        <v>231</v>
      </c>
      <c r="E570" s="115">
        <v>0.77</v>
      </c>
      <c r="F570" s="115">
        <v>0.77</v>
      </c>
      <c r="G570" s="113" t="s">
        <v>493</v>
      </c>
      <c r="H570" s="116">
        <v>41974</v>
      </c>
    </row>
    <row r="571" spans="1:8" ht="66">
      <c r="A571" s="117">
        <v>10587</v>
      </c>
      <c r="B571" s="118" t="s">
        <v>6344</v>
      </c>
      <c r="C571" s="117" t="s">
        <v>250</v>
      </c>
      <c r="D571" s="117" t="s">
        <v>6</v>
      </c>
      <c r="E571" s="119">
        <v>1397.83</v>
      </c>
      <c r="F571" s="119">
        <v>1397.83</v>
      </c>
      <c r="G571" s="117" t="s">
        <v>493</v>
      </c>
      <c r="H571" s="120">
        <v>41974</v>
      </c>
    </row>
    <row r="572" spans="1:8" ht="66">
      <c r="A572" s="113">
        <v>759</v>
      </c>
      <c r="B572" s="114" t="s">
        <v>6345</v>
      </c>
      <c r="C572" s="113" t="s">
        <v>250</v>
      </c>
      <c r="D572" s="113" t="s">
        <v>6</v>
      </c>
      <c r="E572" s="115">
        <v>2009.8</v>
      </c>
      <c r="F572" s="115">
        <v>2009.8</v>
      </c>
      <c r="G572" s="113" t="s">
        <v>493</v>
      </c>
      <c r="H572" s="116">
        <v>41974</v>
      </c>
    </row>
    <row r="573" spans="1:8" ht="66">
      <c r="A573" s="117">
        <v>761</v>
      </c>
      <c r="B573" s="118" t="s">
        <v>6346</v>
      </c>
      <c r="C573" s="117" t="s">
        <v>250</v>
      </c>
      <c r="D573" s="117" t="s">
        <v>6</v>
      </c>
      <c r="E573" s="119">
        <v>3406.77</v>
      </c>
      <c r="F573" s="119">
        <v>3406.77</v>
      </c>
      <c r="G573" s="117" t="s">
        <v>493</v>
      </c>
      <c r="H573" s="120">
        <v>41974</v>
      </c>
    </row>
    <row r="574" spans="1:8" ht="66">
      <c r="A574" s="113">
        <v>750</v>
      </c>
      <c r="B574" s="114" t="s">
        <v>6347</v>
      </c>
      <c r="C574" s="113" t="s">
        <v>250</v>
      </c>
      <c r="D574" s="113" t="s">
        <v>6</v>
      </c>
      <c r="E574" s="115">
        <v>3234.46</v>
      </c>
      <c r="F574" s="115">
        <v>3234.46</v>
      </c>
      <c r="G574" s="113" t="s">
        <v>493</v>
      </c>
      <c r="H574" s="116">
        <v>41974</v>
      </c>
    </row>
    <row r="575" spans="1:8" ht="66">
      <c r="A575" s="117">
        <v>755</v>
      </c>
      <c r="B575" s="118" t="s">
        <v>6348</v>
      </c>
      <c r="C575" s="117" t="s">
        <v>250</v>
      </c>
      <c r="D575" s="117" t="s">
        <v>6</v>
      </c>
      <c r="E575" s="119">
        <v>13272.65</v>
      </c>
      <c r="F575" s="119">
        <v>13272.65</v>
      </c>
      <c r="G575" s="117" t="s">
        <v>493</v>
      </c>
      <c r="H575" s="120">
        <v>41974</v>
      </c>
    </row>
    <row r="576" spans="1:8" ht="66">
      <c r="A576" s="113">
        <v>749</v>
      </c>
      <c r="B576" s="114" t="s">
        <v>6349</v>
      </c>
      <c r="C576" s="113" t="s">
        <v>250</v>
      </c>
      <c r="D576" s="113" t="s">
        <v>6</v>
      </c>
      <c r="E576" s="115">
        <v>4881.4399999999996</v>
      </c>
      <c r="F576" s="115">
        <v>4881.4399999999996</v>
      </c>
      <c r="G576" s="113" t="s">
        <v>493</v>
      </c>
      <c r="H576" s="116">
        <v>41974</v>
      </c>
    </row>
    <row r="577" spans="1:8" ht="66">
      <c r="A577" s="117">
        <v>756</v>
      </c>
      <c r="B577" s="118" t="s">
        <v>6350</v>
      </c>
      <c r="C577" s="117" t="s">
        <v>250</v>
      </c>
      <c r="D577" s="117" t="s">
        <v>6</v>
      </c>
      <c r="E577" s="119">
        <v>14475.61</v>
      </c>
      <c r="F577" s="119">
        <v>14475.61</v>
      </c>
      <c r="G577" s="117" t="s">
        <v>493</v>
      </c>
      <c r="H577" s="120">
        <v>41974</v>
      </c>
    </row>
    <row r="578" spans="1:8" ht="39.6">
      <c r="A578" s="113">
        <v>4086</v>
      </c>
      <c r="B578" s="114" t="s">
        <v>6351</v>
      </c>
      <c r="C578" s="113" t="s">
        <v>250</v>
      </c>
      <c r="D578" s="113" t="s">
        <v>231</v>
      </c>
      <c r="E578" s="115">
        <v>2.4</v>
      </c>
      <c r="F578" s="115">
        <v>2.4</v>
      </c>
      <c r="G578" s="113" t="s">
        <v>493</v>
      </c>
      <c r="H578" s="116">
        <v>41974</v>
      </c>
    </row>
    <row r="579" spans="1:8" ht="39.6">
      <c r="A579" s="117">
        <v>4085</v>
      </c>
      <c r="B579" s="118" t="s">
        <v>6352</v>
      </c>
      <c r="C579" s="117" t="s">
        <v>250</v>
      </c>
      <c r="D579" s="117" t="s">
        <v>231</v>
      </c>
      <c r="E579" s="119">
        <v>1.84</v>
      </c>
      <c r="F579" s="119">
        <v>1.84</v>
      </c>
      <c r="G579" s="117" t="s">
        <v>493</v>
      </c>
      <c r="H579" s="120">
        <v>41974</v>
      </c>
    </row>
    <row r="580" spans="1:8" ht="39.6">
      <c r="A580" s="113">
        <v>743</v>
      </c>
      <c r="B580" s="114" t="s">
        <v>6353</v>
      </c>
      <c r="C580" s="113" t="s">
        <v>250</v>
      </c>
      <c r="D580" s="113" t="s">
        <v>231</v>
      </c>
      <c r="E580" s="115">
        <v>1.35</v>
      </c>
      <c r="F580" s="115">
        <v>1.35</v>
      </c>
      <c r="G580" s="113" t="s">
        <v>493</v>
      </c>
      <c r="H580" s="116">
        <v>41974</v>
      </c>
    </row>
    <row r="581" spans="1:8" ht="52.8">
      <c r="A581" s="117">
        <v>4084</v>
      </c>
      <c r="B581" s="118" t="s">
        <v>6354</v>
      </c>
      <c r="C581" s="117" t="s">
        <v>250</v>
      </c>
      <c r="D581" s="117" t="s">
        <v>231</v>
      </c>
      <c r="E581" s="119">
        <v>1.44</v>
      </c>
      <c r="F581" s="119">
        <v>1.44</v>
      </c>
      <c r="G581" s="117" t="s">
        <v>493</v>
      </c>
      <c r="H581" s="120">
        <v>41974</v>
      </c>
    </row>
    <row r="582" spans="1:8" ht="52.8">
      <c r="A582" s="113">
        <v>757</v>
      </c>
      <c r="B582" s="114" t="s">
        <v>6355</v>
      </c>
      <c r="C582" s="113" t="s">
        <v>250</v>
      </c>
      <c r="D582" s="113" t="s">
        <v>6</v>
      </c>
      <c r="E582" s="115">
        <v>6572.85</v>
      </c>
      <c r="F582" s="115">
        <v>6572.85</v>
      </c>
      <c r="G582" s="113" t="s">
        <v>493</v>
      </c>
      <c r="H582" s="116">
        <v>41974</v>
      </c>
    </row>
    <row r="583" spans="1:8" ht="52.8">
      <c r="A583" s="117">
        <v>10588</v>
      </c>
      <c r="B583" s="118" t="s">
        <v>6356</v>
      </c>
      <c r="C583" s="117" t="s">
        <v>250</v>
      </c>
      <c r="D583" s="117" t="s">
        <v>6</v>
      </c>
      <c r="E583" s="119">
        <v>1451.12</v>
      </c>
      <c r="F583" s="119">
        <v>1451.12</v>
      </c>
      <c r="G583" s="117" t="s">
        <v>493</v>
      </c>
      <c r="H583" s="120">
        <v>41974</v>
      </c>
    </row>
    <row r="584" spans="1:8" ht="52.8">
      <c r="A584" s="113">
        <v>10592</v>
      </c>
      <c r="B584" s="114" t="s">
        <v>6357</v>
      </c>
      <c r="C584" s="113" t="s">
        <v>250</v>
      </c>
      <c r="D584" s="113" t="s">
        <v>6</v>
      </c>
      <c r="E584" s="115">
        <v>1752.76</v>
      </c>
      <c r="F584" s="115">
        <v>1752.76</v>
      </c>
      <c r="G584" s="113" t="s">
        <v>493</v>
      </c>
      <c r="H584" s="116">
        <v>41974</v>
      </c>
    </row>
    <row r="585" spans="1:8" ht="52.8">
      <c r="A585" s="117">
        <v>10589</v>
      </c>
      <c r="B585" s="118" t="s">
        <v>6358</v>
      </c>
      <c r="C585" s="117" t="s">
        <v>250</v>
      </c>
      <c r="D585" s="117" t="s">
        <v>6</v>
      </c>
      <c r="E585" s="119">
        <v>2354.7199999999998</v>
      </c>
      <c r="F585" s="119">
        <v>2354.7199999999998</v>
      </c>
      <c r="G585" s="117" t="s">
        <v>493</v>
      </c>
      <c r="H585" s="120">
        <v>41974</v>
      </c>
    </row>
    <row r="586" spans="1:8" ht="52.8">
      <c r="A586" s="113">
        <v>760</v>
      </c>
      <c r="B586" s="114" t="s">
        <v>6359</v>
      </c>
      <c r="C586" s="113" t="s">
        <v>250</v>
      </c>
      <c r="D586" s="113" t="s">
        <v>6</v>
      </c>
      <c r="E586" s="115">
        <v>13145.7</v>
      </c>
      <c r="F586" s="115">
        <v>13145.7</v>
      </c>
      <c r="G586" s="113" t="s">
        <v>493</v>
      </c>
      <c r="H586" s="116">
        <v>41974</v>
      </c>
    </row>
    <row r="587" spans="1:8" ht="52.8">
      <c r="A587" s="117">
        <v>751</v>
      </c>
      <c r="B587" s="118" t="s">
        <v>6360</v>
      </c>
      <c r="C587" s="117" t="s">
        <v>250</v>
      </c>
      <c r="D587" s="117" t="s">
        <v>6</v>
      </c>
      <c r="E587" s="119">
        <v>2070.4499999999998</v>
      </c>
      <c r="F587" s="119">
        <v>2070.4499999999998</v>
      </c>
      <c r="G587" s="117" t="s">
        <v>493</v>
      </c>
      <c r="H587" s="120">
        <v>41974</v>
      </c>
    </row>
    <row r="588" spans="1:8" ht="52.8">
      <c r="A588" s="113">
        <v>754</v>
      </c>
      <c r="B588" s="114" t="s">
        <v>6361</v>
      </c>
      <c r="C588" s="113" t="s">
        <v>250</v>
      </c>
      <c r="D588" s="113" t="s">
        <v>6</v>
      </c>
      <c r="E588" s="115">
        <v>3286.43</v>
      </c>
      <c r="F588" s="115">
        <v>3286.43</v>
      </c>
      <c r="G588" s="113" t="s">
        <v>493</v>
      </c>
      <c r="H588" s="116">
        <v>41974</v>
      </c>
    </row>
    <row r="589" spans="1:8" ht="26.4">
      <c r="A589" s="117">
        <v>14013</v>
      </c>
      <c r="B589" s="118" t="s">
        <v>6362</v>
      </c>
      <c r="C589" s="117" t="s">
        <v>250</v>
      </c>
      <c r="D589" s="117" t="s">
        <v>6</v>
      </c>
      <c r="E589" s="119">
        <v>127210.88</v>
      </c>
      <c r="F589" s="119">
        <v>127210.88</v>
      </c>
      <c r="G589" s="117" t="s">
        <v>493</v>
      </c>
      <c r="H589" s="120">
        <v>41974</v>
      </c>
    </row>
    <row r="590" spans="1:8" ht="26.4">
      <c r="A590" s="113">
        <v>5082</v>
      </c>
      <c r="B590" s="114" t="s">
        <v>6363</v>
      </c>
      <c r="C590" s="113" t="s">
        <v>235</v>
      </c>
      <c r="D590" s="113" t="s">
        <v>6364</v>
      </c>
      <c r="E590" s="115">
        <v>11.25</v>
      </c>
      <c r="F590" s="115">
        <v>11.25</v>
      </c>
      <c r="G590" s="113" t="s">
        <v>493</v>
      </c>
      <c r="H590" s="116">
        <v>41974</v>
      </c>
    </row>
    <row r="591" spans="1:8" ht="26.4">
      <c r="A591" s="117">
        <v>5081</v>
      </c>
      <c r="B591" s="118" t="s">
        <v>6365</v>
      </c>
      <c r="C591" s="117" t="s">
        <v>235</v>
      </c>
      <c r="D591" s="117" t="s">
        <v>6364</v>
      </c>
      <c r="E591" s="119">
        <v>29.75</v>
      </c>
      <c r="F591" s="119">
        <v>29.75</v>
      </c>
      <c r="G591" s="117" t="s">
        <v>493</v>
      </c>
      <c r="H591" s="120">
        <v>41974</v>
      </c>
    </row>
    <row r="592" spans="1:8">
      <c r="A592" s="113">
        <v>12893</v>
      </c>
      <c r="B592" s="114" t="s">
        <v>6366</v>
      </c>
      <c r="C592" s="113" t="s">
        <v>235</v>
      </c>
      <c r="D592" s="113" t="s">
        <v>6364</v>
      </c>
      <c r="E592" s="115">
        <v>42.77</v>
      </c>
      <c r="F592" s="115">
        <v>42.77</v>
      </c>
      <c r="G592" s="113" t="s">
        <v>493</v>
      </c>
      <c r="H592" s="116">
        <v>41974</v>
      </c>
    </row>
    <row r="593" spans="1:8">
      <c r="A593" s="117">
        <v>11270</v>
      </c>
      <c r="B593" s="118" t="s">
        <v>6367</v>
      </c>
      <c r="C593" s="117" t="s">
        <v>235</v>
      </c>
      <c r="D593" s="117" t="s">
        <v>6</v>
      </c>
      <c r="E593" s="119">
        <v>6.25</v>
      </c>
      <c r="F593" s="119">
        <v>6.25</v>
      </c>
      <c r="G593" s="117" t="s">
        <v>493</v>
      </c>
      <c r="H593" s="120">
        <v>41974</v>
      </c>
    </row>
    <row r="594" spans="1:8">
      <c r="A594" s="113">
        <v>12615</v>
      </c>
      <c r="B594" s="114" t="s">
        <v>6368</v>
      </c>
      <c r="C594" s="113" t="s">
        <v>235</v>
      </c>
      <c r="D594" s="113" t="s">
        <v>6</v>
      </c>
      <c r="E594" s="115">
        <v>3.44</v>
      </c>
      <c r="F594" s="115">
        <v>3.44</v>
      </c>
      <c r="G594" s="113" t="s">
        <v>493</v>
      </c>
      <c r="H594" s="116">
        <v>41974</v>
      </c>
    </row>
    <row r="595" spans="1:8" ht="26.4">
      <c r="A595" s="117">
        <v>11685</v>
      </c>
      <c r="B595" s="118" t="s">
        <v>6369</v>
      </c>
      <c r="C595" s="117" t="s">
        <v>235</v>
      </c>
      <c r="D595" s="117" t="s">
        <v>6</v>
      </c>
      <c r="E595" s="119">
        <v>17.23</v>
      </c>
      <c r="F595" s="119">
        <v>17.23</v>
      </c>
      <c r="G595" s="117" t="s">
        <v>493</v>
      </c>
      <c r="H595" s="120">
        <v>41974</v>
      </c>
    </row>
    <row r="596" spans="1:8" ht="26.4">
      <c r="A596" s="113">
        <v>11679</v>
      </c>
      <c r="B596" s="114" t="s">
        <v>6370</v>
      </c>
      <c r="C596" s="113" t="s">
        <v>235</v>
      </c>
      <c r="D596" s="113" t="s">
        <v>6</v>
      </c>
      <c r="E596" s="115">
        <v>5.28</v>
      </c>
      <c r="F596" s="115">
        <v>5.28</v>
      </c>
      <c r="G596" s="113" t="s">
        <v>493</v>
      </c>
      <c r="H596" s="116">
        <v>41974</v>
      </c>
    </row>
    <row r="597" spans="1:8" ht="26.4">
      <c r="A597" s="117">
        <v>11680</v>
      </c>
      <c r="B597" s="118" t="s">
        <v>6371</v>
      </c>
      <c r="C597" s="117" t="s">
        <v>235</v>
      </c>
      <c r="D597" s="117" t="s">
        <v>6</v>
      </c>
      <c r="E597" s="119">
        <v>4.3499999999999996</v>
      </c>
      <c r="F597" s="119">
        <v>4.3499999999999996</v>
      </c>
      <c r="G597" s="117" t="s">
        <v>493</v>
      </c>
      <c r="H597" s="120">
        <v>41974</v>
      </c>
    </row>
    <row r="598" spans="1:8" ht="26.4">
      <c r="A598" s="113">
        <v>2512</v>
      </c>
      <c r="B598" s="114" t="s">
        <v>6372</v>
      </c>
      <c r="C598" s="113" t="s">
        <v>235</v>
      </c>
      <c r="D598" s="113" t="s">
        <v>6</v>
      </c>
      <c r="E598" s="115">
        <v>17.36</v>
      </c>
      <c r="F598" s="115">
        <v>17.36</v>
      </c>
      <c r="G598" s="113" t="s">
        <v>493</v>
      </c>
      <c r="H598" s="116">
        <v>41974</v>
      </c>
    </row>
    <row r="599" spans="1:8" ht="26.4">
      <c r="A599" s="117">
        <v>13385</v>
      </c>
      <c r="B599" s="118" t="s">
        <v>6373</v>
      </c>
      <c r="C599" s="117" t="s">
        <v>235</v>
      </c>
      <c r="D599" s="117" t="s">
        <v>6</v>
      </c>
      <c r="E599" s="119">
        <v>96.14</v>
      </c>
      <c r="F599" s="119">
        <v>96.14</v>
      </c>
      <c r="G599" s="117" t="s">
        <v>493</v>
      </c>
      <c r="H599" s="120">
        <v>41974</v>
      </c>
    </row>
    <row r="600" spans="1:8" ht="26.4">
      <c r="A600" s="113">
        <v>764</v>
      </c>
      <c r="B600" s="114" t="s">
        <v>6374</v>
      </c>
      <c r="C600" s="113" t="s">
        <v>235</v>
      </c>
      <c r="D600" s="113" t="s">
        <v>6</v>
      </c>
      <c r="E600" s="115">
        <v>4.59</v>
      </c>
      <c r="F600" s="115">
        <v>4.59</v>
      </c>
      <c r="G600" s="113" t="s">
        <v>493</v>
      </c>
      <c r="H600" s="116">
        <v>41974</v>
      </c>
    </row>
    <row r="601" spans="1:8">
      <c r="A601" s="117">
        <v>792</v>
      </c>
      <c r="B601" s="118" t="s">
        <v>6375</v>
      </c>
      <c r="C601" s="117" t="s">
        <v>235</v>
      </c>
      <c r="D601" s="117" t="s">
        <v>6</v>
      </c>
      <c r="E601" s="119">
        <v>1.6</v>
      </c>
      <c r="F601" s="119">
        <v>1.6</v>
      </c>
      <c r="G601" s="117" t="s">
        <v>493</v>
      </c>
      <c r="H601" s="120">
        <v>41974</v>
      </c>
    </row>
    <row r="602" spans="1:8" ht="26.4">
      <c r="A602" s="113">
        <v>812</v>
      </c>
      <c r="B602" s="114" t="s">
        <v>6376</v>
      </c>
      <c r="C602" s="113" t="s">
        <v>235</v>
      </c>
      <c r="D602" s="113" t="s">
        <v>6</v>
      </c>
      <c r="E602" s="115">
        <v>1.37</v>
      </c>
      <c r="F602" s="115">
        <v>1.37</v>
      </c>
      <c r="G602" s="113" t="s">
        <v>493</v>
      </c>
      <c r="H602" s="116">
        <v>41974</v>
      </c>
    </row>
    <row r="603" spans="1:8" ht="26.4">
      <c r="A603" s="117">
        <v>845</v>
      </c>
      <c r="B603" s="118" t="s">
        <v>6377</v>
      </c>
      <c r="C603" s="117" t="s">
        <v>235</v>
      </c>
      <c r="D603" s="117" t="s">
        <v>1466</v>
      </c>
      <c r="E603" s="119">
        <v>11.18</v>
      </c>
      <c r="F603" s="119">
        <v>11.18</v>
      </c>
      <c r="G603" s="117" t="s">
        <v>493</v>
      </c>
      <c r="H603" s="120">
        <v>41974</v>
      </c>
    </row>
    <row r="604" spans="1:8" ht="26.4">
      <c r="A604" s="113">
        <v>850</v>
      </c>
      <c r="B604" s="114" t="s">
        <v>6378</v>
      </c>
      <c r="C604" s="113" t="s">
        <v>235</v>
      </c>
      <c r="D604" s="113" t="s">
        <v>1466</v>
      </c>
      <c r="E604" s="115">
        <v>0.73</v>
      </c>
      <c r="F604" s="115">
        <v>0.73</v>
      </c>
      <c r="G604" s="113" t="s">
        <v>493</v>
      </c>
      <c r="H604" s="116">
        <v>41974</v>
      </c>
    </row>
    <row r="605" spans="1:8" ht="26.4">
      <c r="A605" s="117">
        <v>851</v>
      </c>
      <c r="B605" s="118" t="s">
        <v>6379</v>
      </c>
      <c r="C605" s="117" t="s">
        <v>235</v>
      </c>
      <c r="D605" s="117" t="s">
        <v>1466</v>
      </c>
      <c r="E605" s="119">
        <v>0.93</v>
      </c>
      <c r="F605" s="119">
        <v>0.93</v>
      </c>
      <c r="G605" s="117" t="s">
        <v>493</v>
      </c>
      <c r="H605" s="120">
        <v>41974</v>
      </c>
    </row>
    <row r="606" spans="1:8" ht="26.4">
      <c r="A606" s="113">
        <v>855</v>
      </c>
      <c r="B606" s="114" t="s">
        <v>6380</v>
      </c>
      <c r="C606" s="113" t="s">
        <v>235</v>
      </c>
      <c r="D606" s="113" t="s">
        <v>1466</v>
      </c>
      <c r="E606" s="115">
        <v>1.37</v>
      </c>
      <c r="F606" s="115">
        <v>1.37</v>
      </c>
      <c r="G606" s="113" t="s">
        <v>493</v>
      </c>
      <c r="H606" s="116">
        <v>41974</v>
      </c>
    </row>
    <row r="607" spans="1:8" ht="26.4">
      <c r="A607" s="117">
        <v>852</v>
      </c>
      <c r="B607" s="118" t="s">
        <v>6381</v>
      </c>
      <c r="C607" s="117" t="s">
        <v>235</v>
      </c>
      <c r="D607" s="117" t="s">
        <v>1466</v>
      </c>
      <c r="E607" s="119">
        <v>2.11</v>
      </c>
      <c r="F607" s="119">
        <v>2.11</v>
      </c>
      <c r="G607" s="117" t="s">
        <v>493</v>
      </c>
      <c r="H607" s="120">
        <v>41974</v>
      </c>
    </row>
    <row r="608" spans="1:8" ht="26.4">
      <c r="A608" s="113">
        <v>853</v>
      </c>
      <c r="B608" s="114" t="s">
        <v>6382</v>
      </c>
      <c r="C608" s="113" t="s">
        <v>235</v>
      </c>
      <c r="D608" s="113" t="s">
        <v>1466</v>
      </c>
      <c r="E608" s="115">
        <v>2.14</v>
      </c>
      <c r="F608" s="115">
        <v>2.14</v>
      </c>
      <c r="G608" s="113" t="s">
        <v>493</v>
      </c>
      <c r="H608" s="116">
        <v>41974</v>
      </c>
    </row>
    <row r="609" spans="1:8" ht="26.4">
      <c r="A609" s="117">
        <v>843</v>
      </c>
      <c r="B609" s="118" t="s">
        <v>6383</v>
      </c>
      <c r="C609" s="117" t="s">
        <v>235</v>
      </c>
      <c r="D609" s="117" t="s">
        <v>1466</v>
      </c>
      <c r="E609" s="119">
        <v>3.07</v>
      </c>
      <c r="F609" s="119">
        <v>3.07</v>
      </c>
      <c r="G609" s="117" t="s">
        <v>493</v>
      </c>
      <c r="H609" s="120">
        <v>41974</v>
      </c>
    </row>
    <row r="610" spans="1:8" ht="26.4">
      <c r="A610" s="113">
        <v>856</v>
      </c>
      <c r="B610" s="114" t="s">
        <v>6384</v>
      </c>
      <c r="C610" s="113" t="s">
        <v>235</v>
      </c>
      <c r="D610" s="113" t="s">
        <v>1466</v>
      </c>
      <c r="E610" s="115">
        <v>5.0199999999999996</v>
      </c>
      <c r="F610" s="115">
        <v>5.0199999999999996</v>
      </c>
      <c r="G610" s="113" t="s">
        <v>493</v>
      </c>
      <c r="H610" s="116">
        <v>41974</v>
      </c>
    </row>
    <row r="611" spans="1:8" ht="26.4">
      <c r="A611" s="117">
        <v>844</v>
      </c>
      <c r="B611" s="118" t="s">
        <v>6385</v>
      </c>
      <c r="C611" s="117" t="s">
        <v>235</v>
      </c>
      <c r="D611" s="117" t="s">
        <v>1466</v>
      </c>
      <c r="E611" s="119">
        <v>6.36</v>
      </c>
      <c r="F611" s="119">
        <v>6.36</v>
      </c>
      <c r="G611" s="117" t="s">
        <v>493</v>
      </c>
      <c r="H611" s="120">
        <v>41974</v>
      </c>
    </row>
    <row r="612" spans="1:8">
      <c r="A612" s="113">
        <v>2538</v>
      </c>
      <c r="B612" s="114" t="s">
        <v>6386</v>
      </c>
      <c r="C612" s="113" t="s">
        <v>235</v>
      </c>
      <c r="D612" s="113" t="s">
        <v>6</v>
      </c>
      <c r="E612" s="115">
        <v>0.79</v>
      </c>
      <c r="F612" s="115">
        <v>0.79</v>
      </c>
      <c r="G612" s="113" t="s">
        <v>493</v>
      </c>
      <c r="H612" s="116">
        <v>41974</v>
      </c>
    </row>
    <row r="613" spans="1:8">
      <c r="A613" s="117">
        <v>2537</v>
      </c>
      <c r="B613" s="118" t="s">
        <v>6387</v>
      </c>
      <c r="C613" s="117" t="s">
        <v>235</v>
      </c>
      <c r="D613" s="117" t="s">
        <v>6</v>
      </c>
      <c r="E613" s="119">
        <v>0.65</v>
      </c>
      <c r="F613" s="119">
        <v>0.65</v>
      </c>
      <c r="G613" s="117" t="s">
        <v>493</v>
      </c>
      <c r="H613" s="120">
        <v>41974</v>
      </c>
    </row>
    <row r="614" spans="1:8">
      <c r="A614" s="113">
        <v>2536</v>
      </c>
      <c r="B614" s="114" t="s">
        <v>6388</v>
      </c>
      <c r="C614" s="113" t="s">
        <v>235</v>
      </c>
      <c r="D614" s="113" t="s">
        <v>6</v>
      </c>
      <c r="E614" s="115">
        <v>0.46</v>
      </c>
      <c r="F614" s="115">
        <v>0.46</v>
      </c>
      <c r="G614" s="113" t="s">
        <v>493</v>
      </c>
      <c r="H614" s="116">
        <v>41974</v>
      </c>
    </row>
    <row r="615" spans="1:8">
      <c r="A615" s="117">
        <v>2543</v>
      </c>
      <c r="B615" s="118" t="s">
        <v>6389</v>
      </c>
      <c r="C615" s="117" t="s">
        <v>235</v>
      </c>
      <c r="D615" s="117" t="s">
        <v>6</v>
      </c>
      <c r="E615" s="119">
        <v>0.26</v>
      </c>
      <c r="F615" s="119">
        <v>0.26</v>
      </c>
      <c r="G615" s="117" t="s">
        <v>493</v>
      </c>
      <c r="H615" s="120">
        <v>41974</v>
      </c>
    </row>
    <row r="616" spans="1:8">
      <c r="A616" s="113">
        <v>2541</v>
      </c>
      <c r="B616" s="114" t="s">
        <v>6390</v>
      </c>
      <c r="C616" s="113" t="s">
        <v>235</v>
      </c>
      <c r="D616" s="113" t="s">
        <v>6</v>
      </c>
      <c r="E616" s="115">
        <v>2.34</v>
      </c>
      <c r="F616" s="115">
        <v>2.34</v>
      </c>
      <c r="G616" s="113" t="s">
        <v>493</v>
      </c>
      <c r="H616" s="116">
        <v>41974</v>
      </c>
    </row>
    <row r="617" spans="1:8">
      <c r="A617" s="117">
        <v>2542</v>
      </c>
      <c r="B617" s="118" t="s">
        <v>6391</v>
      </c>
      <c r="C617" s="117" t="s">
        <v>235</v>
      </c>
      <c r="D617" s="117" t="s">
        <v>6</v>
      </c>
      <c r="E617" s="119">
        <v>1.31</v>
      </c>
      <c r="F617" s="119">
        <v>1.31</v>
      </c>
      <c r="G617" s="117" t="s">
        <v>493</v>
      </c>
      <c r="H617" s="120">
        <v>41974</v>
      </c>
    </row>
    <row r="618" spans="1:8">
      <c r="A618" s="113">
        <v>2539</v>
      </c>
      <c r="B618" s="114" t="s">
        <v>6392</v>
      </c>
      <c r="C618" s="113" t="s">
        <v>235</v>
      </c>
      <c r="D618" s="113" t="s">
        <v>6</v>
      </c>
      <c r="E618" s="115">
        <v>2.75</v>
      </c>
      <c r="F618" s="115">
        <v>2.75</v>
      </c>
      <c r="G618" s="113" t="s">
        <v>493</v>
      </c>
      <c r="H618" s="116">
        <v>41974</v>
      </c>
    </row>
    <row r="619" spans="1:8">
      <c r="A619" s="117">
        <v>2535</v>
      </c>
      <c r="B619" s="118" t="s">
        <v>6393</v>
      </c>
      <c r="C619" s="117" t="s">
        <v>235</v>
      </c>
      <c r="D619" s="117" t="s">
        <v>6</v>
      </c>
      <c r="E619" s="119">
        <v>0.36</v>
      </c>
      <c r="F619" s="119">
        <v>0.36</v>
      </c>
      <c r="G619" s="117" t="s">
        <v>493</v>
      </c>
      <c r="H619" s="120">
        <v>41974</v>
      </c>
    </row>
    <row r="620" spans="1:8">
      <c r="A620" s="113">
        <v>2540</v>
      </c>
      <c r="B620" s="114" t="s">
        <v>6394</v>
      </c>
      <c r="C620" s="113" t="s">
        <v>235</v>
      </c>
      <c r="D620" s="113" t="s">
        <v>6</v>
      </c>
      <c r="E620" s="115">
        <v>4.24</v>
      </c>
      <c r="F620" s="115">
        <v>4.24</v>
      </c>
      <c r="G620" s="113" t="s">
        <v>493</v>
      </c>
      <c r="H620" s="116">
        <v>41974</v>
      </c>
    </row>
    <row r="621" spans="1:8">
      <c r="A621" s="117">
        <v>4374</v>
      </c>
      <c r="B621" s="118" t="s">
        <v>6395</v>
      </c>
      <c r="C621" s="117" t="s">
        <v>235</v>
      </c>
      <c r="D621" s="117" t="s">
        <v>6</v>
      </c>
      <c r="E621" s="119">
        <v>0.44</v>
      </c>
      <c r="F621" s="119">
        <v>0.44</v>
      </c>
      <c r="G621" s="117" t="s">
        <v>493</v>
      </c>
      <c r="H621" s="120">
        <v>41974</v>
      </c>
    </row>
    <row r="622" spans="1:8" ht="26.4">
      <c r="A622" s="113">
        <v>7568</v>
      </c>
      <c r="B622" s="114" t="s">
        <v>6396</v>
      </c>
      <c r="C622" s="113" t="s">
        <v>235</v>
      </c>
      <c r="D622" s="113" t="s">
        <v>6</v>
      </c>
      <c r="E622" s="115">
        <v>0.8</v>
      </c>
      <c r="F622" s="115">
        <v>0.8</v>
      </c>
      <c r="G622" s="113" t="s">
        <v>493</v>
      </c>
      <c r="H622" s="116">
        <v>41974</v>
      </c>
    </row>
    <row r="623" spans="1:8" ht="26.4">
      <c r="A623" s="117">
        <v>7584</v>
      </c>
      <c r="B623" s="118" t="s">
        <v>6397</v>
      </c>
      <c r="C623" s="117" t="s">
        <v>235</v>
      </c>
      <c r="D623" s="117" t="s">
        <v>6</v>
      </c>
      <c r="E623" s="119">
        <v>1.2</v>
      </c>
      <c r="F623" s="119">
        <v>1.2</v>
      </c>
      <c r="G623" s="117" t="s">
        <v>493</v>
      </c>
      <c r="H623" s="120">
        <v>41974</v>
      </c>
    </row>
    <row r="624" spans="1:8">
      <c r="A624" s="113">
        <v>11945</v>
      </c>
      <c r="B624" s="114" t="s">
        <v>6398</v>
      </c>
      <c r="C624" s="113" t="s">
        <v>235</v>
      </c>
      <c r="D624" s="113" t="s">
        <v>6</v>
      </c>
      <c r="E624" s="115">
        <v>0.08</v>
      </c>
      <c r="F624" s="115">
        <v>0.08</v>
      </c>
      <c r="G624" s="113" t="s">
        <v>493</v>
      </c>
      <c r="H624" s="116">
        <v>41974</v>
      </c>
    </row>
    <row r="625" spans="1:8">
      <c r="A625" s="117">
        <v>11946</v>
      </c>
      <c r="B625" s="118" t="s">
        <v>6399</v>
      </c>
      <c r="C625" s="117" t="s">
        <v>235</v>
      </c>
      <c r="D625" s="117" t="s">
        <v>6</v>
      </c>
      <c r="E625" s="119">
        <v>0.12</v>
      </c>
      <c r="F625" s="119">
        <v>0.12</v>
      </c>
      <c r="G625" s="117" t="s">
        <v>493</v>
      </c>
      <c r="H625" s="120">
        <v>41974</v>
      </c>
    </row>
    <row r="626" spans="1:8" ht="26.4">
      <c r="A626" s="113">
        <v>11950</v>
      </c>
      <c r="B626" s="114" t="s">
        <v>6400</v>
      </c>
      <c r="C626" s="113" t="s">
        <v>235</v>
      </c>
      <c r="D626" s="113" t="s">
        <v>6</v>
      </c>
      <c r="E626" s="115">
        <v>0.36</v>
      </c>
      <c r="F626" s="115">
        <v>0.36</v>
      </c>
      <c r="G626" s="113" t="s">
        <v>493</v>
      </c>
      <c r="H626" s="116">
        <v>41974</v>
      </c>
    </row>
    <row r="627" spans="1:8">
      <c r="A627" s="117">
        <v>4376</v>
      </c>
      <c r="B627" s="118" t="s">
        <v>6401</v>
      </c>
      <c r="C627" s="117" t="s">
        <v>235</v>
      </c>
      <c r="D627" s="117" t="s">
        <v>6</v>
      </c>
      <c r="E627" s="119">
        <v>0.24</v>
      </c>
      <c r="F627" s="119">
        <v>0.24</v>
      </c>
      <c r="G627" s="117" t="s">
        <v>493</v>
      </c>
      <c r="H627" s="120">
        <v>41974</v>
      </c>
    </row>
    <row r="628" spans="1:8" ht="26.4">
      <c r="A628" s="113">
        <v>4350</v>
      </c>
      <c r="B628" s="114" t="s">
        <v>6402</v>
      </c>
      <c r="C628" s="113" t="s">
        <v>235</v>
      </c>
      <c r="D628" s="113" t="s">
        <v>6</v>
      </c>
      <c r="E628" s="115">
        <v>0.54</v>
      </c>
      <c r="F628" s="115">
        <v>0.54</v>
      </c>
      <c r="G628" s="113" t="s">
        <v>493</v>
      </c>
      <c r="H628" s="116">
        <v>41974</v>
      </c>
    </row>
    <row r="629" spans="1:8" ht="26.4">
      <c r="A629" s="117">
        <v>7583</v>
      </c>
      <c r="B629" s="118" t="s">
        <v>6403</v>
      </c>
      <c r="C629" s="117" t="s">
        <v>235</v>
      </c>
      <c r="D629" s="117" t="s">
        <v>6</v>
      </c>
      <c r="E629" s="119">
        <v>0.4</v>
      </c>
      <c r="F629" s="119">
        <v>0.4</v>
      </c>
      <c r="G629" s="117" t="s">
        <v>493</v>
      </c>
      <c r="H629" s="120">
        <v>41974</v>
      </c>
    </row>
    <row r="630" spans="1:8" ht="26.4">
      <c r="A630" s="113">
        <v>847</v>
      </c>
      <c r="B630" s="114" t="s">
        <v>6404</v>
      </c>
      <c r="C630" s="113" t="s">
        <v>235</v>
      </c>
      <c r="D630" s="113" t="s">
        <v>6</v>
      </c>
      <c r="E630" s="115">
        <v>13.83</v>
      </c>
      <c r="F630" s="115">
        <v>13.83</v>
      </c>
      <c r="G630" s="113" t="s">
        <v>493</v>
      </c>
      <c r="H630" s="116">
        <v>41974</v>
      </c>
    </row>
    <row r="631" spans="1:8" ht="26.4">
      <c r="A631" s="117">
        <v>846</v>
      </c>
      <c r="B631" s="118" t="s">
        <v>6405</v>
      </c>
      <c r="C631" s="117" t="s">
        <v>235</v>
      </c>
      <c r="D631" s="117" t="s">
        <v>6</v>
      </c>
      <c r="E631" s="119">
        <v>3.35</v>
      </c>
      <c r="F631" s="119">
        <v>3.35</v>
      </c>
      <c r="G631" s="117" t="s">
        <v>493</v>
      </c>
      <c r="H631" s="120">
        <v>41974</v>
      </c>
    </row>
    <row r="632" spans="1:8" ht="26.4">
      <c r="A632" s="113">
        <v>854</v>
      </c>
      <c r="B632" s="114" t="s">
        <v>6406</v>
      </c>
      <c r="C632" s="113" t="s">
        <v>235</v>
      </c>
      <c r="D632" s="113" t="s">
        <v>6</v>
      </c>
      <c r="E632" s="115">
        <v>17.510000000000002</v>
      </c>
      <c r="F632" s="115">
        <v>17.510000000000002</v>
      </c>
      <c r="G632" s="113" t="s">
        <v>493</v>
      </c>
      <c r="H632" s="116">
        <v>41974</v>
      </c>
    </row>
    <row r="633" spans="1:8" ht="26.4">
      <c r="A633" s="117">
        <v>848</v>
      </c>
      <c r="B633" s="118" t="s">
        <v>6407</v>
      </c>
      <c r="C633" s="117" t="s">
        <v>235</v>
      </c>
      <c r="D633" s="117" t="s">
        <v>6</v>
      </c>
      <c r="E633" s="119">
        <v>16.45</v>
      </c>
      <c r="F633" s="119">
        <v>16.45</v>
      </c>
      <c r="G633" s="117" t="s">
        <v>493</v>
      </c>
      <c r="H633" s="120">
        <v>41974</v>
      </c>
    </row>
    <row r="634" spans="1:8">
      <c r="A634" s="113">
        <v>790</v>
      </c>
      <c r="B634" s="114" t="s">
        <v>6408</v>
      </c>
      <c r="C634" s="113" t="s">
        <v>235</v>
      </c>
      <c r="D634" s="113" t="s">
        <v>6</v>
      </c>
      <c r="E634" s="115">
        <v>10.3</v>
      </c>
      <c r="F634" s="115">
        <v>10.3</v>
      </c>
      <c r="G634" s="113" t="s">
        <v>493</v>
      </c>
      <c r="H634" s="116">
        <v>41974</v>
      </c>
    </row>
    <row r="635" spans="1:8">
      <c r="A635" s="117">
        <v>791</v>
      </c>
      <c r="B635" s="118" t="s">
        <v>6409</v>
      </c>
      <c r="C635" s="117" t="s">
        <v>235</v>
      </c>
      <c r="D635" s="117" t="s">
        <v>6</v>
      </c>
      <c r="E635" s="119">
        <v>10.220000000000001</v>
      </c>
      <c r="F635" s="119">
        <v>10.220000000000001</v>
      </c>
      <c r="G635" s="117" t="s">
        <v>493</v>
      </c>
      <c r="H635" s="120">
        <v>41974</v>
      </c>
    </row>
    <row r="636" spans="1:8">
      <c r="A636" s="113">
        <v>766</v>
      </c>
      <c r="B636" s="114" t="s">
        <v>6410</v>
      </c>
      <c r="C636" s="113" t="s">
        <v>235</v>
      </c>
      <c r="D636" s="113" t="s">
        <v>6</v>
      </c>
      <c r="E636" s="115">
        <v>9.94</v>
      </c>
      <c r="F636" s="115">
        <v>9.94</v>
      </c>
      <c r="G636" s="113" t="s">
        <v>493</v>
      </c>
      <c r="H636" s="116">
        <v>41974</v>
      </c>
    </row>
    <row r="637" spans="1:8">
      <c r="A637" s="117">
        <v>767</v>
      </c>
      <c r="B637" s="118" t="s">
        <v>6411</v>
      </c>
      <c r="C637" s="117" t="s">
        <v>235</v>
      </c>
      <c r="D637" s="117" t="s">
        <v>6</v>
      </c>
      <c r="E637" s="119">
        <v>10.1</v>
      </c>
      <c r="F637" s="119">
        <v>10.1</v>
      </c>
      <c r="G637" s="117" t="s">
        <v>493</v>
      </c>
      <c r="H637" s="120">
        <v>41974</v>
      </c>
    </row>
    <row r="638" spans="1:8">
      <c r="A638" s="113">
        <v>789</v>
      </c>
      <c r="B638" s="114" t="s">
        <v>6412</v>
      </c>
      <c r="C638" s="113" t="s">
        <v>235</v>
      </c>
      <c r="D638" s="113" t="s">
        <v>6</v>
      </c>
      <c r="E638" s="115">
        <v>7.1</v>
      </c>
      <c r="F638" s="115">
        <v>7.1</v>
      </c>
      <c r="G638" s="113" t="s">
        <v>493</v>
      </c>
      <c r="H638" s="116">
        <v>41974</v>
      </c>
    </row>
    <row r="639" spans="1:8">
      <c r="A639" s="117">
        <v>768</v>
      </c>
      <c r="B639" s="118" t="s">
        <v>6413</v>
      </c>
      <c r="C639" s="117" t="s">
        <v>235</v>
      </c>
      <c r="D639" s="117" t="s">
        <v>6</v>
      </c>
      <c r="E639" s="119">
        <v>7.02</v>
      </c>
      <c r="F639" s="119">
        <v>7.02</v>
      </c>
      <c r="G639" s="117" t="s">
        <v>493</v>
      </c>
      <c r="H639" s="120">
        <v>41974</v>
      </c>
    </row>
    <row r="640" spans="1:8">
      <c r="A640" s="113">
        <v>769</v>
      </c>
      <c r="B640" s="114" t="s">
        <v>6414</v>
      </c>
      <c r="C640" s="113" t="s">
        <v>235</v>
      </c>
      <c r="D640" s="113" t="s">
        <v>6</v>
      </c>
      <c r="E640" s="115">
        <v>7.1</v>
      </c>
      <c r="F640" s="115">
        <v>7.1</v>
      </c>
      <c r="G640" s="113" t="s">
        <v>493</v>
      </c>
      <c r="H640" s="116">
        <v>41974</v>
      </c>
    </row>
    <row r="641" spans="1:8">
      <c r="A641" s="117">
        <v>765</v>
      </c>
      <c r="B641" s="118" t="s">
        <v>6415</v>
      </c>
      <c r="C641" s="117" t="s">
        <v>235</v>
      </c>
      <c r="D641" s="117" t="s">
        <v>6</v>
      </c>
      <c r="E641" s="119">
        <v>4.51</v>
      </c>
      <c r="F641" s="119">
        <v>4.51</v>
      </c>
      <c r="G641" s="117" t="s">
        <v>493</v>
      </c>
      <c r="H641" s="120">
        <v>41974</v>
      </c>
    </row>
    <row r="642" spans="1:8">
      <c r="A642" s="113">
        <v>770</v>
      </c>
      <c r="B642" s="114" t="s">
        <v>6416</v>
      </c>
      <c r="C642" s="113" t="s">
        <v>235</v>
      </c>
      <c r="D642" s="113" t="s">
        <v>6</v>
      </c>
      <c r="E642" s="115">
        <v>2.16</v>
      </c>
      <c r="F642" s="115">
        <v>2.16</v>
      </c>
      <c r="G642" s="113" t="s">
        <v>493</v>
      </c>
      <c r="H642" s="116">
        <v>41974</v>
      </c>
    </row>
    <row r="643" spans="1:8">
      <c r="A643" s="117">
        <v>12394</v>
      </c>
      <c r="B643" s="118" t="s">
        <v>6417</v>
      </c>
      <c r="C643" s="117" t="s">
        <v>235</v>
      </c>
      <c r="D643" s="117" t="s">
        <v>6</v>
      </c>
      <c r="E643" s="119">
        <v>2.12</v>
      </c>
      <c r="F643" s="119">
        <v>2.12</v>
      </c>
      <c r="G643" s="117" t="s">
        <v>493</v>
      </c>
      <c r="H643" s="120">
        <v>41974</v>
      </c>
    </row>
    <row r="644" spans="1:8">
      <c r="A644" s="113">
        <v>787</v>
      </c>
      <c r="B644" s="114" t="s">
        <v>6418</v>
      </c>
      <c r="C644" s="113" t="s">
        <v>235</v>
      </c>
      <c r="D644" s="113" t="s">
        <v>6</v>
      </c>
      <c r="E644" s="115">
        <v>17.16</v>
      </c>
      <c r="F644" s="115">
        <v>17.16</v>
      </c>
      <c r="G644" s="113" t="s">
        <v>493</v>
      </c>
      <c r="H644" s="116">
        <v>41974</v>
      </c>
    </row>
    <row r="645" spans="1:8">
      <c r="A645" s="117">
        <v>774</v>
      </c>
      <c r="B645" s="118" t="s">
        <v>6419</v>
      </c>
      <c r="C645" s="117" t="s">
        <v>235</v>
      </c>
      <c r="D645" s="117" t="s">
        <v>6</v>
      </c>
      <c r="E645" s="119">
        <v>17.440000000000001</v>
      </c>
      <c r="F645" s="119">
        <v>17.440000000000001</v>
      </c>
      <c r="G645" s="117" t="s">
        <v>493</v>
      </c>
      <c r="H645" s="120">
        <v>41974</v>
      </c>
    </row>
    <row r="646" spans="1:8">
      <c r="A646" s="113">
        <v>773</v>
      </c>
      <c r="B646" s="114" t="s">
        <v>6420</v>
      </c>
      <c r="C646" s="113" t="s">
        <v>235</v>
      </c>
      <c r="D646" s="113" t="s">
        <v>6</v>
      </c>
      <c r="E646" s="115">
        <v>17.440000000000001</v>
      </c>
      <c r="F646" s="115">
        <v>17.440000000000001</v>
      </c>
      <c r="G646" s="113" t="s">
        <v>493</v>
      </c>
      <c r="H646" s="116">
        <v>41974</v>
      </c>
    </row>
    <row r="647" spans="1:8">
      <c r="A647" s="117">
        <v>775</v>
      </c>
      <c r="B647" s="118" t="s">
        <v>6421</v>
      </c>
      <c r="C647" s="117" t="s">
        <v>235</v>
      </c>
      <c r="D647" s="117" t="s">
        <v>6</v>
      </c>
      <c r="E647" s="119">
        <v>17.72</v>
      </c>
      <c r="F647" s="119">
        <v>17.72</v>
      </c>
      <c r="G647" s="117" t="s">
        <v>493</v>
      </c>
      <c r="H647" s="120">
        <v>41974</v>
      </c>
    </row>
    <row r="648" spans="1:8">
      <c r="A648" s="113">
        <v>788</v>
      </c>
      <c r="B648" s="114" t="s">
        <v>6422</v>
      </c>
      <c r="C648" s="113" t="s">
        <v>235</v>
      </c>
      <c r="D648" s="113" t="s">
        <v>6</v>
      </c>
      <c r="E648" s="115">
        <v>12.09</v>
      </c>
      <c r="F648" s="115">
        <v>12.09</v>
      </c>
      <c r="G648" s="113" t="s">
        <v>493</v>
      </c>
      <c r="H648" s="116">
        <v>41974</v>
      </c>
    </row>
    <row r="649" spans="1:8">
      <c r="A649" s="117">
        <v>772</v>
      </c>
      <c r="B649" s="118" t="s">
        <v>6423</v>
      </c>
      <c r="C649" s="117" t="s">
        <v>235</v>
      </c>
      <c r="D649" s="117" t="s">
        <v>6</v>
      </c>
      <c r="E649" s="119">
        <v>11.81</v>
      </c>
      <c r="F649" s="119">
        <v>11.81</v>
      </c>
      <c r="G649" s="117" t="s">
        <v>493</v>
      </c>
      <c r="H649" s="120">
        <v>41974</v>
      </c>
    </row>
    <row r="650" spans="1:8">
      <c r="A650" s="113">
        <v>771</v>
      </c>
      <c r="B650" s="114" t="s">
        <v>6424</v>
      </c>
      <c r="C650" s="113" t="s">
        <v>235</v>
      </c>
      <c r="D650" s="113" t="s">
        <v>6</v>
      </c>
      <c r="E650" s="115">
        <v>11.97</v>
      </c>
      <c r="F650" s="115">
        <v>11.97</v>
      </c>
      <c r="G650" s="113" t="s">
        <v>493</v>
      </c>
      <c r="H650" s="116">
        <v>41974</v>
      </c>
    </row>
    <row r="651" spans="1:8">
      <c r="A651" s="117">
        <v>776</v>
      </c>
      <c r="B651" s="118" t="s">
        <v>6425</v>
      </c>
      <c r="C651" s="117" t="s">
        <v>235</v>
      </c>
      <c r="D651" s="117" t="s">
        <v>6</v>
      </c>
      <c r="E651" s="119">
        <v>20.079999999999998</v>
      </c>
      <c r="F651" s="119">
        <v>20.079999999999998</v>
      </c>
      <c r="G651" s="117" t="s">
        <v>493</v>
      </c>
      <c r="H651" s="120">
        <v>41974</v>
      </c>
    </row>
    <row r="652" spans="1:8">
      <c r="A652" s="113">
        <v>777</v>
      </c>
      <c r="B652" s="114" t="s">
        <v>6426</v>
      </c>
      <c r="C652" s="113" t="s">
        <v>235</v>
      </c>
      <c r="D652" s="113" t="s">
        <v>6</v>
      </c>
      <c r="E652" s="115">
        <v>20.75</v>
      </c>
      <c r="F652" s="115">
        <v>20.75</v>
      </c>
      <c r="G652" s="113" t="s">
        <v>493</v>
      </c>
      <c r="H652" s="116">
        <v>41974</v>
      </c>
    </row>
    <row r="653" spans="1:8">
      <c r="A653" s="117">
        <v>778</v>
      </c>
      <c r="B653" s="118" t="s">
        <v>6427</v>
      </c>
      <c r="C653" s="117" t="s">
        <v>235</v>
      </c>
      <c r="D653" s="117" t="s">
        <v>6</v>
      </c>
      <c r="E653" s="119">
        <v>20.75</v>
      </c>
      <c r="F653" s="119">
        <v>20.75</v>
      </c>
      <c r="G653" s="117" t="s">
        <v>493</v>
      </c>
      <c r="H653" s="120">
        <v>41974</v>
      </c>
    </row>
    <row r="654" spans="1:8">
      <c r="A654" s="113">
        <v>779</v>
      </c>
      <c r="B654" s="114" t="s">
        <v>6428</v>
      </c>
      <c r="C654" s="113" t="s">
        <v>235</v>
      </c>
      <c r="D654" s="113" t="s">
        <v>6</v>
      </c>
      <c r="E654" s="115">
        <v>3.15</v>
      </c>
      <c r="F654" s="115">
        <v>3.15</v>
      </c>
      <c r="G654" s="113" t="s">
        <v>493</v>
      </c>
      <c r="H654" s="116">
        <v>41974</v>
      </c>
    </row>
    <row r="655" spans="1:8">
      <c r="A655" s="117">
        <v>780</v>
      </c>
      <c r="B655" s="118" t="s">
        <v>6429</v>
      </c>
      <c r="C655" s="117" t="s">
        <v>235</v>
      </c>
      <c r="D655" s="117" t="s">
        <v>6</v>
      </c>
      <c r="E655" s="119">
        <v>20.99</v>
      </c>
      <c r="F655" s="119">
        <v>20.99</v>
      </c>
      <c r="G655" s="117" t="s">
        <v>493</v>
      </c>
      <c r="H655" s="120">
        <v>41974</v>
      </c>
    </row>
    <row r="656" spans="1:8">
      <c r="A656" s="113">
        <v>781</v>
      </c>
      <c r="B656" s="114" t="s">
        <v>6430</v>
      </c>
      <c r="C656" s="113" t="s">
        <v>235</v>
      </c>
      <c r="D656" s="113" t="s">
        <v>6</v>
      </c>
      <c r="E656" s="115">
        <v>52.65</v>
      </c>
      <c r="F656" s="115">
        <v>52.65</v>
      </c>
      <c r="G656" s="113" t="s">
        <v>493</v>
      </c>
      <c r="H656" s="116">
        <v>41974</v>
      </c>
    </row>
    <row r="657" spans="1:8">
      <c r="A657" s="117">
        <v>786</v>
      </c>
      <c r="B657" s="118" t="s">
        <v>6431</v>
      </c>
      <c r="C657" s="117" t="s">
        <v>235</v>
      </c>
      <c r="D657" s="117" t="s">
        <v>6</v>
      </c>
      <c r="E657" s="119">
        <v>52.65</v>
      </c>
      <c r="F657" s="119">
        <v>52.65</v>
      </c>
      <c r="G657" s="117" t="s">
        <v>493</v>
      </c>
      <c r="H657" s="120">
        <v>41974</v>
      </c>
    </row>
    <row r="658" spans="1:8">
      <c r="A658" s="113">
        <v>782</v>
      </c>
      <c r="B658" s="114" t="s">
        <v>6432</v>
      </c>
      <c r="C658" s="113" t="s">
        <v>235</v>
      </c>
      <c r="D658" s="113" t="s">
        <v>6</v>
      </c>
      <c r="E658" s="115">
        <v>52.65</v>
      </c>
      <c r="F658" s="115">
        <v>52.65</v>
      </c>
      <c r="G658" s="113" t="s">
        <v>493</v>
      </c>
      <c r="H658" s="116">
        <v>41974</v>
      </c>
    </row>
    <row r="659" spans="1:8">
      <c r="A659" s="117">
        <v>783</v>
      </c>
      <c r="B659" s="118" t="s">
        <v>6433</v>
      </c>
      <c r="C659" s="117" t="s">
        <v>235</v>
      </c>
      <c r="D659" s="117" t="s">
        <v>6</v>
      </c>
      <c r="E659" s="119">
        <v>85.81</v>
      </c>
      <c r="F659" s="119">
        <v>85.81</v>
      </c>
      <c r="G659" s="117" t="s">
        <v>493</v>
      </c>
      <c r="H659" s="120">
        <v>41974</v>
      </c>
    </row>
    <row r="660" spans="1:8">
      <c r="A660" s="113">
        <v>785</v>
      </c>
      <c r="B660" s="114" t="s">
        <v>6434</v>
      </c>
      <c r="C660" s="113" t="s">
        <v>235</v>
      </c>
      <c r="D660" s="113" t="s">
        <v>6</v>
      </c>
      <c r="E660" s="115">
        <v>128.04</v>
      </c>
      <c r="F660" s="115">
        <v>128.04</v>
      </c>
      <c r="G660" s="113" t="s">
        <v>493</v>
      </c>
      <c r="H660" s="116">
        <v>41974</v>
      </c>
    </row>
    <row r="661" spans="1:8">
      <c r="A661" s="117">
        <v>784</v>
      </c>
      <c r="B661" s="118" t="s">
        <v>6435</v>
      </c>
      <c r="C661" s="117" t="s">
        <v>235</v>
      </c>
      <c r="D661" s="117" t="s">
        <v>6</v>
      </c>
      <c r="E661" s="119">
        <v>119.74</v>
      </c>
      <c r="F661" s="119">
        <v>119.74</v>
      </c>
      <c r="G661" s="117" t="s">
        <v>493</v>
      </c>
      <c r="H661" s="120">
        <v>41974</v>
      </c>
    </row>
    <row r="662" spans="1:8">
      <c r="A662" s="113">
        <v>797</v>
      </c>
      <c r="B662" s="114" t="s">
        <v>6436</v>
      </c>
      <c r="C662" s="113" t="s">
        <v>235</v>
      </c>
      <c r="D662" s="113" t="s">
        <v>6</v>
      </c>
      <c r="E662" s="115">
        <v>4.25</v>
      </c>
      <c r="F662" s="115">
        <v>4.25</v>
      </c>
      <c r="G662" s="113" t="s">
        <v>493</v>
      </c>
      <c r="H662" s="116">
        <v>41974</v>
      </c>
    </row>
    <row r="663" spans="1:8">
      <c r="A663" s="117">
        <v>796</v>
      </c>
      <c r="B663" s="118" t="s">
        <v>6437</v>
      </c>
      <c r="C663" s="117" t="s">
        <v>235</v>
      </c>
      <c r="D663" s="117" t="s">
        <v>6</v>
      </c>
      <c r="E663" s="119">
        <v>4.6100000000000003</v>
      </c>
      <c r="F663" s="119">
        <v>4.6100000000000003</v>
      </c>
      <c r="G663" s="117" t="s">
        <v>493</v>
      </c>
      <c r="H663" s="120">
        <v>41974</v>
      </c>
    </row>
    <row r="664" spans="1:8">
      <c r="A664" s="113">
        <v>799</v>
      </c>
      <c r="B664" s="114" t="s">
        <v>6438</v>
      </c>
      <c r="C664" s="113" t="s">
        <v>235</v>
      </c>
      <c r="D664" s="113" t="s">
        <v>6</v>
      </c>
      <c r="E664" s="115">
        <v>2.06</v>
      </c>
      <c r="F664" s="115">
        <v>2.06</v>
      </c>
      <c r="G664" s="113" t="s">
        <v>493</v>
      </c>
      <c r="H664" s="116">
        <v>41974</v>
      </c>
    </row>
    <row r="665" spans="1:8">
      <c r="A665" s="117">
        <v>798</v>
      </c>
      <c r="B665" s="118" t="s">
        <v>6439</v>
      </c>
      <c r="C665" s="117" t="s">
        <v>235</v>
      </c>
      <c r="D665" s="117" t="s">
        <v>6</v>
      </c>
      <c r="E665" s="119">
        <v>0.68</v>
      </c>
      <c r="F665" s="119">
        <v>0.68</v>
      </c>
      <c r="G665" s="117" t="s">
        <v>493</v>
      </c>
      <c r="H665" s="120">
        <v>41974</v>
      </c>
    </row>
    <row r="666" spans="1:8" ht="26.4">
      <c r="A666" s="113">
        <v>831</v>
      </c>
      <c r="B666" s="114" t="s">
        <v>6440</v>
      </c>
      <c r="C666" s="113" t="s">
        <v>235</v>
      </c>
      <c r="D666" s="113" t="s">
        <v>6</v>
      </c>
      <c r="E666" s="115">
        <v>42.63</v>
      </c>
      <c r="F666" s="115">
        <v>42.63</v>
      </c>
      <c r="G666" s="113" t="s">
        <v>493</v>
      </c>
      <c r="H666" s="116">
        <v>41974</v>
      </c>
    </row>
    <row r="667" spans="1:8" ht="26.4">
      <c r="A667" s="117">
        <v>828</v>
      </c>
      <c r="B667" s="118" t="s">
        <v>6441</v>
      </c>
      <c r="C667" s="117" t="s">
        <v>235</v>
      </c>
      <c r="D667" s="117" t="s">
        <v>6</v>
      </c>
      <c r="E667" s="119">
        <v>0.32</v>
      </c>
      <c r="F667" s="119">
        <v>0.32</v>
      </c>
      <c r="G667" s="117" t="s">
        <v>493</v>
      </c>
      <c r="H667" s="120">
        <v>41974</v>
      </c>
    </row>
    <row r="668" spans="1:8" ht="26.4">
      <c r="A668" s="113">
        <v>829</v>
      </c>
      <c r="B668" s="114" t="s">
        <v>6442</v>
      </c>
      <c r="C668" s="113" t="s">
        <v>235</v>
      </c>
      <c r="D668" s="113" t="s">
        <v>6</v>
      </c>
      <c r="E668" s="115">
        <v>0.53</v>
      </c>
      <c r="F668" s="115">
        <v>0.53</v>
      </c>
      <c r="G668" s="113" t="s">
        <v>493</v>
      </c>
      <c r="H668" s="116">
        <v>41974</v>
      </c>
    </row>
    <row r="669" spans="1:8" ht="26.4">
      <c r="A669" s="117">
        <v>819</v>
      </c>
      <c r="B669" s="118" t="s">
        <v>6443</v>
      </c>
      <c r="C669" s="117" t="s">
        <v>235</v>
      </c>
      <c r="D669" s="117" t="s">
        <v>6</v>
      </c>
      <c r="E669" s="119">
        <v>2</v>
      </c>
      <c r="F669" s="119">
        <v>2</v>
      </c>
      <c r="G669" s="117" t="s">
        <v>493</v>
      </c>
      <c r="H669" s="120">
        <v>41974</v>
      </c>
    </row>
    <row r="670" spans="1:8" ht="26.4">
      <c r="A670" s="113">
        <v>818</v>
      </c>
      <c r="B670" s="114" t="s">
        <v>6444</v>
      </c>
      <c r="C670" s="113" t="s">
        <v>235</v>
      </c>
      <c r="D670" s="113" t="s">
        <v>6</v>
      </c>
      <c r="E670" s="115">
        <v>3.9</v>
      </c>
      <c r="F670" s="115">
        <v>3.9</v>
      </c>
      <c r="G670" s="113" t="s">
        <v>493</v>
      </c>
      <c r="H670" s="116">
        <v>41974</v>
      </c>
    </row>
    <row r="671" spans="1:8" ht="26.4">
      <c r="A671" s="117">
        <v>823</v>
      </c>
      <c r="B671" s="118" t="s">
        <v>6445</v>
      </c>
      <c r="C671" s="117" t="s">
        <v>235</v>
      </c>
      <c r="D671" s="117" t="s">
        <v>6</v>
      </c>
      <c r="E671" s="119">
        <v>8.9600000000000009</v>
      </c>
      <c r="F671" s="119">
        <v>8.9600000000000009</v>
      </c>
      <c r="G671" s="117" t="s">
        <v>493</v>
      </c>
      <c r="H671" s="120">
        <v>41974</v>
      </c>
    </row>
    <row r="672" spans="1:8" ht="26.4">
      <c r="A672" s="113">
        <v>830</v>
      </c>
      <c r="B672" s="114" t="s">
        <v>6446</v>
      </c>
      <c r="C672" s="113" t="s">
        <v>235</v>
      </c>
      <c r="D672" s="113" t="s">
        <v>6</v>
      </c>
      <c r="E672" s="115">
        <v>11.65</v>
      </c>
      <c r="F672" s="115">
        <v>11.65</v>
      </c>
      <c r="G672" s="113" t="s">
        <v>493</v>
      </c>
      <c r="H672" s="116">
        <v>41974</v>
      </c>
    </row>
    <row r="673" spans="1:8" ht="26.4">
      <c r="A673" s="117">
        <v>826</v>
      </c>
      <c r="B673" s="118" t="s">
        <v>6447</v>
      </c>
      <c r="C673" s="117" t="s">
        <v>235</v>
      </c>
      <c r="D673" s="117" t="s">
        <v>6</v>
      </c>
      <c r="E673" s="119">
        <v>19.649999999999999</v>
      </c>
      <c r="F673" s="119">
        <v>19.649999999999999</v>
      </c>
      <c r="G673" s="117" t="s">
        <v>493</v>
      </c>
      <c r="H673" s="120">
        <v>41974</v>
      </c>
    </row>
    <row r="674" spans="1:8" ht="26.4">
      <c r="A674" s="113">
        <v>827</v>
      </c>
      <c r="B674" s="114" t="s">
        <v>6448</v>
      </c>
      <c r="C674" s="113" t="s">
        <v>235</v>
      </c>
      <c r="D674" s="113" t="s">
        <v>6</v>
      </c>
      <c r="E674" s="115">
        <v>22.71</v>
      </c>
      <c r="F674" s="115">
        <v>22.71</v>
      </c>
      <c r="G674" s="113" t="s">
        <v>493</v>
      </c>
      <c r="H674" s="116">
        <v>41974</v>
      </c>
    </row>
    <row r="675" spans="1:8" ht="26.4">
      <c r="A675" s="117">
        <v>832</v>
      </c>
      <c r="B675" s="118" t="s">
        <v>6449</v>
      </c>
      <c r="C675" s="117" t="s">
        <v>235</v>
      </c>
      <c r="D675" s="117" t="s">
        <v>6</v>
      </c>
      <c r="E675" s="119">
        <v>1.53</v>
      </c>
      <c r="F675" s="119">
        <v>1.53</v>
      </c>
      <c r="G675" s="117" t="s">
        <v>493</v>
      </c>
      <c r="H675" s="120">
        <v>41974</v>
      </c>
    </row>
    <row r="676" spans="1:8" ht="26.4">
      <c r="A676" s="113">
        <v>833</v>
      </c>
      <c r="B676" s="114" t="s">
        <v>6450</v>
      </c>
      <c r="C676" s="113" t="s">
        <v>235</v>
      </c>
      <c r="D676" s="113" t="s">
        <v>6</v>
      </c>
      <c r="E676" s="115">
        <v>2.3199999999999998</v>
      </c>
      <c r="F676" s="115">
        <v>2.3199999999999998</v>
      </c>
      <c r="G676" s="113" t="s">
        <v>493</v>
      </c>
      <c r="H676" s="116">
        <v>41974</v>
      </c>
    </row>
    <row r="677" spans="1:8" ht="26.4">
      <c r="A677" s="117">
        <v>834</v>
      </c>
      <c r="B677" s="118" t="s">
        <v>6451</v>
      </c>
      <c r="C677" s="117" t="s">
        <v>235</v>
      </c>
      <c r="D677" s="117" t="s">
        <v>6</v>
      </c>
      <c r="E677" s="119">
        <v>2.37</v>
      </c>
      <c r="F677" s="119">
        <v>2.37</v>
      </c>
      <c r="G677" s="117" t="s">
        <v>493</v>
      </c>
      <c r="H677" s="120">
        <v>41974</v>
      </c>
    </row>
    <row r="678" spans="1:8" ht="26.4">
      <c r="A678" s="113">
        <v>825</v>
      </c>
      <c r="B678" s="114" t="s">
        <v>6452</v>
      </c>
      <c r="C678" s="113" t="s">
        <v>235</v>
      </c>
      <c r="D678" s="113" t="s">
        <v>6</v>
      </c>
      <c r="E678" s="115">
        <v>2.48</v>
      </c>
      <c r="F678" s="115">
        <v>2.48</v>
      </c>
      <c r="G678" s="113" t="s">
        <v>493</v>
      </c>
      <c r="H678" s="116">
        <v>41974</v>
      </c>
    </row>
    <row r="679" spans="1:8" ht="26.4">
      <c r="A679" s="117">
        <v>813</v>
      </c>
      <c r="B679" s="118" t="s">
        <v>6453</v>
      </c>
      <c r="C679" s="117" t="s">
        <v>235</v>
      </c>
      <c r="D679" s="117" t="s">
        <v>6</v>
      </c>
      <c r="E679" s="119">
        <v>2</v>
      </c>
      <c r="F679" s="119">
        <v>2</v>
      </c>
      <c r="G679" s="117" t="s">
        <v>493</v>
      </c>
      <c r="H679" s="120">
        <v>41974</v>
      </c>
    </row>
    <row r="680" spans="1:8" ht="26.4">
      <c r="A680" s="113">
        <v>820</v>
      </c>
      <c r="B680" s="114" t="s">
        <v>6454</v>
      </c>
      <c r="C680" s="113" t="s">
        <v>235</v>
      </c>
      <c r="D680" s="113" t="s">
        <v>6</v>
      </c>
      <c r="E680" s="115">
        <v>2.95</v>
      </c>
      <c r="F680" s="115">
        <v>2.95</v>
      </c>
      <c r="G680" s="113" t="s">
        <v>493</v>
      </c>
      <c r="H680" s="116">
        <v>41974</v>
      </c>
    </row>
    <row r="681" spans="1:8" ht="26.4">
      <c r="A681" s="117">
        <v>816</v>
      </c>
      <c r="B681" s="118" t="s">
        <v>6455</v>
      </c>
      <c r="C681" s="117" t="s">
        <v>235</v>
      </c>
      <c r="D681" s="117" t="s">
        <v>6</v>
      </c>
      <c r="E681" s="119">
        <v>5.0599999999999996</v>
      </c>
      <c r="F681" s="119">
        <v>5.0599999999999996</v>
      </c>
      <c r="G681" s="117" t="s">
        <v>493</v>
      </c>
      <c r="H681" s="120">
        <v>41974</v>
      </c>
    </row>
    <row r="682" spans="1:8" ht="26.4">
      <c r="A682" s="113">
        <v>814</v>
      </c>
      <c r="B682" s="114" t="s">
        <v>6456</v>
      </c>
      <c r="C682" s="113" t="s">
        <v>235</v>
      </c>
      <c r="D682" s="113" t="s">
        <v>6</v>
      </c>
      <c r="E682" s="115">
        <v>6.22</v>
      </c>
      <c r="F682" s="115">
        <v>6.22</v>
      </c>
      <c r="G682" s="113" t="s">
        <v>493</v>
      </c>
      <c r="H682" s="116">
        <v>41974</v>
      </c>
    </row>
    <row r="683" spans="1:8" ht="26.4">
      <c r="A683" s="117">
        <v>815</v>
      </c>
      <c r="B683" s="118" t="s">
        <v>6457</v>
      </c>
      <c r="C683" s="117" t="s">
        <v>235</v>
      </c>
      <c r="D683" s="117" t="s">
        <v>6</v>
      </c>
      <c r="E683" s="119">
        <v>6.59</v>
      </c>
      <c r="F683" s="119">
        <v>6.59</v>
      </c>
      <c r="G683" s="117" t="s">
        <v>493</v>
      </c>
      <c r="H683" s="120">
        <v>41974</v>
      </c>
    </row>
    <row r="684" spans="1:8" ht="26.4">
      <c r="A684" s="113">
        <v>822</v>
      </c>
      <c r="B684" s="114" t="s">
        <v>6458</v>
      </c>
      <c r="C684" s="113" t="s">
        <v>235</v>
      </c>
      <c r="D684" s="113" t="s">
        <v>6</v>
      </c>
      <c r="E684" s="115">
        <v>9.59</v>
      </c>
      <c r="F684" s="115">
        <v>9.59</v>
      </c>
      <c r="G684" s="113" t="s">
        <v>493</v>
      </c>
      <c r="H684" s="116">
        <v>41974</v>
      </c>
    </row>
    <row r="685" spans="1:8" ht="26.4">
      <c r="A685" s="117">
        <v>821</v>
      </c>
      <c r="B685" s="118" t="s">
        <v>6459</v>
      </c>
      <c r="C685" s="117" t="s">
        <v>235</v>
      </c>
      <c r="D685" s="117" t="s">
        <v>6</v>
      </c>
      <c r="E685" s="119">
        <v>11.17</v>
      </c>
      <c r="F685" s="119">
        <v>11.17</v>
      </c>
      <c r="G685" s="117" t="s">
        <v>493</v>
      </c>
      <c r="H685" s="120">
        <v>41974</v>
      </c>
    </row>
    <row r="686" spans="1:8" ht="26.4">
      <c r="A686" s="113">
        <v>817</v>
      </c>
      <c r="B686" s="114" t="s">
        <v>6460</v>
      </c>
      <c r="C686" s="113" t="s">
        <v>235</v>
      </c>
      <c r="D686" s="113" t="s">
        <v>6</v>
      </c>
      <c r="E686" s="115">
        <v>12.17</v>
      </c>
      <c r="F686" s="115">
        <v>12.17</v>
      </c>
      <c r="G686" s="113" t="s">
        <v>493</v>
      </c>
      <c r="H686" s="116">
        <v>41974</v>
      </c>
    </row>
    <row r="687" spans="1:8" ht="26.4">
      <c r="A687" s="117">
        <v>20086</v>
      </c>
      <c r="B687" s="118" t="s">
        <v>6461</v>
      </c>
      <c r="C687" s="117" t="s">
        <v>235</v>
      </c>
      <c r="D687" s="117" t="s">
        <v>6</v>
      </c>
      <c r="E687" s="119">
        <v>1.48</v>
      </c>
      <c r="F687" s="119">
        <v>1.48</v>
      </c>
      <c r="G687" s="117" t="s">
        <v>493</v>
      </c>
      <c r="H687" s="120">
        <v>41974</v>
      </c>
    </row>
    <row r="688" spans="1:8">
      <c r="A688" s="113">
        <v>804</v>
      </c>
      <c r="B688" s="114" t="s">
        <v>6462</v>
      </c>
      <c r="C688" s="113" t="s">
        <v>235</v>
      </c>
      <c r="D688" s="113" t="s">
        <v>6</v>
      </c>
      <c r="E688" s="115">
        <v>6.2</v>
      </c>
      <c r="F688" s="115">
        <v>6.2</v>
      </c>
      <c r="G688" s="113" t="s">
        <v>493</v>
      </c>
      <c r="H688" s="116">
        <v>41974</v>
      </c>
    </row>
    <row r="689" spans="1:8">
      <c r="A689" s="117">
        <v>793</v>
      </c>
      <c r="B689" s="118" t="s">
        <v>6463</v>
      </c>
      <c r="C689" s="117" t="s">
        <v>235</v>
      </c>
      <c r="D689" s="117" t="s">
        <v>6</v>
      </c>
      <c r="E689" s="119">
        <v>3.07</v>
      </c>
      <c r="F689" s="119">
        <v>3.07</v>
      </c>
      <c r="G689" s="117" t="s">
        <v>493</v>
      </c>
      <c r="H689" s="120">
        <v>41974</v>
      </c>
    </row>
    <row r="690" spans="1:8">
      <c r="A690" s="113">
        <v>801</v>
      </c>
      <c r="B690" s="114" t="s">
        <v>6464</v>
      </c>
      <c r="C690" s="113" t="s">
        <v>235</v>
      </c>
      <c r="D690" s="113" t="s">
        <v>6</v>
      </c>
      <c r="E690" s="115">
        <v>2.08</v>
      </c>
      <c r="F690" s="115">
        <v>2.08</v>
      </c>
      <c r="G690" s="113" t="s">
        <v>493</v>
      </c>
      <c r="H690" s="116">
        <v>41974</v>
      </c>
    </row>
    <row r="691" spans="1:8">
      <c r="A691" s="117">
        <v>794</v>
      </c>
      <c r="B691" s="118" t="s">
        <v>6465</v>
      </c>
      <c r="C691" s="117" t="s">
        <v>235</v>
      </c>
      <c r="D691" s="117" t="s">
        <v>6</v>
      </c>
      <c r="E691" s="119">
        <v>2.17</v>
      </c>
      <c r="F691" s="119">
        <v>2.17</v>
      </c>
      <c r="G691" s="117" t="s">
        <v>493</v>
      </c>
      <c r="H691" s="120">
        <v>41974</v>
      </c>
    </row>
    <row r="692" spans="1:8">
      <c r="A692" s="113">
        <v>802</v>
      </c>
      <c r="B692" s="114" t="s">
        <v>6466</v>
      </c>
      <c r="C692" s="113" t="s">
        <v>235</v>
      </c>
      <c r="D692" s="113" t="s">
        <v>6</v>
      </c>
      <c r="E692" s="115">
        <v>6.54</v>
      </c>
      <c r="F692" s="115">
        <v>6.54</v>
      </c>
      <c r="G692" s="113" t="s">
        <v>493</v>
      </c>
      <c r="H692" s="116">
        <v>41974</v>
      </c>
    </row>
    <row r="693" spans="1:8">
      <c r="A693" s="117">
        <v>803</v>
      </c>
      <c r="B693" s="118" t="s">
        <v>6467</v>
      </c>
      <c r="C693" s="117" t="s">
        <v>235</v>
      </c>
      <c r="D693" s="117" t="s">
        <v>6</v>
      </c>
      <c r="E693" s="119">
        <v>6.82</v>
      </c>
      <c r="F693" s="119">
        <v>6.82</v>
      </c>
      <c r="G693" s="117" t="s">
        <v>493</v>
      </c>
      <c r="H693" s="120">
        <v>41974</v>
      </c>
    </row>
    <row r="694" spans="1:8">
      <c r="A694" s="113">
        <v>4375</v>
      </c>
      <c r="B694" s="114" t="s">
        <v>6468</v>
      </c>
      <c r="C694" s="113" t="s">
        <v>235</v>
      </c>
      <c r="D694" s="113" t="s">
        <v>6</v>
      </c>
      <c r="E694" s="115">
        <v>0.12</v>
      </c>
      <c r="F694" s="115">
        <v>0.12</v>
      </c>
      <c r="G694" s="113" t="s">
        <v>493</v>
      </c>
      <c r="H694" s="116">
        <v>41974</v>
      </c>
    </row>
    <row r="695" spans="1:8">
      <c r="A695" s="117">
        <v>12616</v>
      </c>
      <c r="B695" s="118" t="s">
        <v>6469</v>
      </c>
      <c r="C695" s="117" t="s">
        <v>235</v>
      </c>
      <c r="D695" s="117" t="s">
        <v>6</v>
      </c>
      <c r="E695" s="119">
        <v>4.74</v>
      </c>
      <c r="F695" s="119">
        <v>4.74</v>
      </c>
      <c r="G695" s="117" t="s">
        <v>493</v>
      </c>
      <c r="H695" s="120">
        <v>41974</v>
      </c>
    </row>
    <row r="696" spans="1:8">
      <c r="A696" s="113">
        <v>12617</v>
      </c>
      <c r="B696" s="114" t="s">
        <v>6470</v>
      </c>
      <c r="C696" s="113" t="s">
        <v>235</v>
      </c>
      <c r="D696" s="113" t="s">
        <v>6</v>
      </c>
      <c r="E696" s="115">
        <v>4.74</v>
      </c>
      <c r="F696" s="115">
        <v>4.74</v>
      </c>
      <c r="G696" s="113" t="s">
        <v>493</v>
      </c>
      <c r="H696" s="116">
        <v>41974</v>
      </c>
    </row>
    <row r="697" spans="1:8">
      <c r="A697" s="117">
        <v>4271</v>
      </c>
      <c r="B697" s="118" t="s">
        <v>6471</v>
      </c>
      <c r="C697" s="117" t="s">
        <v>235</v>
      </c>
      <c r="D697" s="117" t="s">
        <v>6</v>
      </c>
      <c r="E697" s="119">
        <v>6.59</v>
      </c>
      <c r="F697" s="119">
        <v>6.59</v>
      </c>
      <c r="G697" s="117" t="s">
        <v>493</v>
      </c>
      <c r="H697" s="120">
        <v>41974</v>
      </c>
    </row>
    <row r="698" spans="1:8">
      <c r="A698" s="113">
        <v>25004</v>
      </c>
      <c r="B698" s="114" t="s">
        <v>6472</v>
      </c>
      <c r="C698" s="113" t="s">
        <v>235</v>
      </c>
      <c r="D698" s="113" t="s">
        <v>238</v>
      </c>
      <c r="E698" s="115">
        <v>12.74</v>
      </c>
      <c r="F698" s="115">
        <v>12.74</v>
      </c>
      <c r="G698" s="113" t="s">
        <v>493</v>
      </c>
      <c r="H698" s="116">
        <v>41974</v>
      </c>
    </row>
    <row r="699" spans="1:8">
      <c r="A699" s="117">
        <v>25002</v>
      </c>
      <c r="B699" s="118" t="s">
        <v>6473</v>
      </c>
      <c r="C699" s="117" t="s">
        <v>235</v>
      </c>
      <c r="D699" s="117" t="s">
        <v>238</v>
      </c>
      <c r="E699" s="119">
        <v>13.03</v>
      </c>
      <c r="F699" s="119">
        <v>13.03</v>
      </c>
      <c r="G699" s="117" t="s">
        <v>493</v>
      </c>
      <c r="H699" s="120">
        <v>41974</v>
      </c>
    </row>
    <row r="700" spans="1:8" ht="26.4">
      <c r="A700" s="113">
        <v>841</v>
      </c>
      <c r="B700" s="114" t="s">
        <v>6474</v>
      </c>
      <c r="C700" s="113" t="s">
        <v>235</v>
      </c>
      <c r="D700" s="113" t="s">
        <v>238</v>
      </c>
      <c r="E700" s="115">
        <v>17.21</v>
      </c>
      <c r="F700" s="115">
        <v>17.21</v>
      </c>
      <c r="G700" s="113" t="s">
        <v>493</v>
      </c>
      <c r="H700" s="116">
        <v>41974</v>
      </c>
    </row>
    <row r="701" spans="1:8">
      <c r="A701" s="117">
        <v>25005</v>
      </c>
      <c r="B701" s="118" t="s">
        <v>6475</v>
      </c>
      <c r="C701" s="117" t="s">
        <v>235</v>
      </c>
      <c r="D701" s="117" t="s">
        <v>238</v>
      </c>
      <c r="E701" s="119">
        <v>14.51</v>
      </c>
      <c r="F701" s="119">
        <v>14.51</v>
      </c>
      <c r="G701" s="117" t="s">
        <v>493</v>
      </c>
      <c r="H701" s="120">
        <v>41974</v>
      </c>
    </row>
    <row r="702" spans="1:8">
      <c r="A702" s="113">
        <v>25003</v>
      </c>
      <c r="B702" s="114" t="s">
        <v>6476</v>
      </c>
      <c r="C702" s="113" t="s">
        <v>235</v>
      </c>
      <c r="D702" s="113" t="s">
        <v>238</v>
      </c>
      <c r="E702" s="115">
        <v>15.55</v>
      </c>
      <c r="F702" s="115">
        <v>15.55</v>
      </c>
      <c r="G702" s="113" t="s">
        <v>493</v>
      </c>
      <c r="H702" s="116">
        <v>41974</v>
      </c>
    </row>
    <row r="703" spans="1:8">
      <c r="A703" s="117">
        <v>842</v>
      </c>
      <c r="B703" s="118" t="s">
        <v>6477</v>
      </c>
      <c r="C703" s="117" t="s">
        <v>235</v>
      </c>
      <c r="D703" s="117" t="s">
        <v>238</v>
      </c>
      <c r="E703" s="119">
        <v>19.309999999999999</v>
      </c>
      <c r="F703" s="119">
        <v>19.309999999999999</v>
      </c>
      <c r="G703" s="117" t="s">
        <v>493</v>
      </c>
      <c r="H703" s="120">
        <v>41974</v>
      </c>
    </row>
    <row r="704" spans="1:8" ht="26.4">
      <c r="A704" s="113">
        <v>959</v>
      </c>
      <c r="B704" s="114" t="s">
        <v>6478</v>
      </c>
      <c r="C704" s="113" t="s">
        <v>235</v>
      </c>
      <c r="D704" s="113" t="s">
        <v>207</v>
      </c>
      <c r="E704" s="115">
        <v>12.06</v>
      </c>
      <c r="F704" s="115">
        <v>12.06</v>
      </c>
      <c r="G704" s="113" t="s">
        <v>493</v>
      </c>
      <c r="H704" s="116">
        <v>41974</v>
      </c>
    </row>
    <row r="705" spans="1:8" ht="26.4">
      <c r="A705" s="117">
        <v>960</v>
      </c>
      <c r="B705" s="118" t="s">
        <v>6479</v>
      </c>
      <c r="C705" s="117" t="s">
        <v>235</v>
      </c>
      <c r="D705" s="117" t="s">
        <v>207</v>
      </c>
      <c r="E705" s="119">
        <v>17.88</v>
      </c>
      <c r="F705" s="119">
        <v>17.88</v>
      </c>
      <c r="G705" s="117" t="s">
        <v>493</v>
      </c>
      <c r="H705" s="120">
        <v>41974</v>
      </c>
    </row>
    <row r="706" spans="1:8" ht="26.4">
      <c r="A706" s="113">
        <v>961</v>
      </c>
      <c r="B706" s="114" t="s">
        <v>6480</v>
      </c>
      <c r="C706" s="113" t="s">
        <v>235</v>
      </c>
      <c r="D706" s="113" t="s">
        <v>207</v>
      </c>
      <c r="E706" s="115">
        <v>25.45</v>
      </c>
      <c r="F706" s="115">
        <v>25.45</v>
      </c>
      <c r="G706" s="113" t="s">
        <v>493</v>
      </c>
      <c r="H706" s="116">
        <v>41974</v>
      </c>
    </row>
    <row r="707" spans="1:8" ht="26.4">
      <c r="A707" s="117">
        <v>962</v>
      </c>
      <c r="B707" s="118" t="s">
        <v>6481</v>
      </c>
      <c r="C707" s="117" t="s">
        <v>235</v>
      </c>
      <c r="D707" s="117" t="s">
        <v>207</v>
      </c>
      <c r="E707" s="119">
        <v>36.71</v>
      </c>
      <c r="F707" s="119">
        <v>36.71</v>
      </c>
      <c r="G707" s="117" t="s">
        <v>493</v>
      </c>
      <c r="H707" s="120">
        <v>41974</v>
      </c>
    </row>
    <row r="708" spans="1:8" ht="26.4">
      <c r="A708" s="113">
        <v>957</v>
      </c>
      <c r="B708" s="114" t="s">
        <v>6482</v>
      </c>
      <c r="C708" s="113" t="s">
        <v>235</v>
      </c>
      <c r="D708" s="113" t="s">
        <v>207</v>
      </c>
      <c r="E708" s="115">
        <v>47.29</v>
      </c>
      <c r="F708" s="115">
        <v>47.29</v>
      </c>
      <c r="G708" s="113" t="s">
        <v>493</v>
      </c>
      <c r="H708" s="116">
        <v>41974</v>
      </c>
    </row>
    <row r="709" spans="1:8" ht="26.4">
      <c r="A709" s="117">
        <v>958</v>
      </c>
      <c r="B709" s="118" t="s">
        <v>6483</v>
      </c>
      <c r="C709" s="117" t="s">
        <v>235</v>
      </c>
      <c r="D709" s="117" t="s">
        <v>207</v>
      </c>
      <c r="E709" s="119">
        <v>59.14</v>
      </c>
      <c r="F709" s="119">
        <v>59.14</v>
      </c>
      <c r="G709" s="117" t="s">
        <v>493</v>
      </c>
      <c r="H709" s="120">
        <v>41974</v>
      </c>
    </row>
    <row r="710" spans="1:8" ht="26.4">
      <c r="A710" s="113">
        <v>979</v>
      </c>
      <c r="B710" s="114" t="s">
        <v>6484</v>
      </c>
      <c r="C710" s="113" t="s">
        <v>235</v>
      </c>
      <c r="D710" s="113" t="s">
        <v>207</v>
      </c>
      <c r="E710" s="115">
        <v>6.73</v>
      </c>
      <c r="F710" s="115">
        <v>6.73</v>
      </c>
      <c r="G710" s="113" t="s">
        <v>493</v>
      </c>
      <c r="H710" s="116">
        <v>41974</v>
      </c>
    </row>
    <row r="711" spans="1:8" ht="26.4">
      <c r="A711" s="117">
        <v>993</v>
      </c>
      <c r="B711" s="118" t="s">
        <v>6485</v>
      </c>
      <c r="C711" s="117" t="s">
        <v>235</v>
      </c>
      <c r="D711" s="117" t="s">
        <v>207</v>
      </c>
      <c r="E711" s="119">
        <v>1.28</v>
      </c>
      <c r="F711" s="119">
        <v>1.28</v>
      </c>
      <c r="G711" s="117" t="s">
        <v>493</v>
      </c>
      <c r="H711" s="120">
        <v>41974</v>
      </c>
    </row>
    <row r="712" spans="1:8" ht="26.4">
      <c r="A712" s="113">
        <v>1020</v>
      </c>
      <c r="B712" s="114" t="s">
        <v>6486</v>
      </c>
      <c r="C712" s="113" t="s">
        <v>235</v>
      </c>
      <c r="D712" s="113" t="s">
        <v>207</v>
      </c>
      <c r="E712" s="115">
        <v>5.26</v>
      </c>
      <c r="F712" s="115">
        <v>5.26</v>
      </c>
      <c r="G712" s="113" t="s">
        <v>493</v>
      </c>
      <c r="H712" s="116">
        <v>41974</v>
      </c>
    </row>
    <row r="713" spans="1:8" ht="26.4">
      <c r="A713" s="117">
        <v>1017</v>
      </c>
      <c r="B713" s="118" t="s">
        <v>6487</v>
      </c>
      <c r="C713" s="117" t="s">
        <v>235</v>
      </c>
      <c r="D713" s="117" t="s">
        <v>207</v>
      </c>
      <c r="E713" s="119">
        <v>49.13</v>
      </c>
      <c r="F713" s="119">
        <v>49.13</v>
      </c>
      <c r="G713" s="117" t="s">
        <v>493</v>
      </c>
      <c r="H713" s="120">
        <v>41974</v>
      </c>
    </row>
    <row r="714" spans="1:8" ht="26.4">
      <c r="A714" s="113">
        <v>999</v>
      </c>
      <c r="B714" s="114" t="s">
        <v>6488</v>
      </c>
      <c r="C714" s="113" t="s">
        <v>235</v>
      </c>
      <c r="D714" s="113" t="s">
        <v>207</v>
      </c>
      <c r="E714" s="115">
        <v>62.41</v>
      </c>
      <c r="F714" s="115">
        <v>62.41</v>
      </c>
      <c r="G714" s="113" t="s">
        <v>493</v>
      </c>
      <c r="H714" s="116">
        <v>41974</v>
      </c>
    </row>
    <row r="715" spans="1:8" ht="26.4">
      <c r="A715" s="117">
        <v>995</v>
      </c>
      <c r="B715" s="118" t="s">
        <v>6489</v>
      </c>
      <c r="C715" s="117" t="s">
        <v>235</v>
      </c>
      <c r="D715" s="117" t="s">
        <v>207</v>
      </c>
      <c r="E715" s="119">
        <v>7.89</v>
      </c>
      <c r="F715" s="119">
        <v>7.89</v>
      </c>
      <c r="G715" s="117" t="s">
        <v>493</v>
      </c>
      <c r="H715" s="120">
        <v>41974</v>
      </c>
    </row>
    <row r="716" spans="1:8" ht="26.4">
      <c r="A716" s="113">
        <v>1000</v>
      </c>
      <c r="B716" s="114" t="s">
        <v>6490</v>
      </c>
      <c r="C716" s="113" t="s">
        <v>235</v>
      </c>
      <c r="D716" s="113" t="s">
        <v>207</v>
      </c>
      <c r="E716" s="115">
        <v>76.48</v>
      </c>
      <c r="F716" s="115">
        <v>76.48</v>
      </c>
      <c r="G716" s="113" t="s">
        <v>493</v>
      </c>
      <c r="H716" s="116">
        <v>41974</v>
      </c>
    </row>
    <row r="717" spans="1:8" ht="26.4">
      <c r="A717" s="117">
        <v>1022</v>
      </c>
      <c r="B717" s="118" t="s">
        <v>6491</v>
      </c>
      <c r="C717" s="117" t="s">
        <v>235</v>
      </c>
      <c r="D717" s="117" t="s">
        <v>207</v>
      </c>
      <c r="E717" s="119">
        <v>1.65</v>
      </c>
      <c r="F717" s="119">
        <v>1.65</v>
      </c>
      <c r="G717" s="117" t="s">
        <v>493</v>
      </c>
      <c r="H717" s="120">
        <v>41974</v>
      </c>
    </row>
    <row r="718" spans="1:8" ht="26.4">
      <c r="A718" s="113">
        <v>1015</v>
      </c>
      <c r="B718" s="114" t="s">
        <v>6492</v>
      </c>
      <c r="C718" s="113" t="s">
        <v>235</v>
      </c>
      <c r="D718" s="113" t="s">
        <v>207</v>
      </c>
      <c r="E718" s="115">
        <v>103.58</v>
      </c>
      <c r="F718" s="115">
        <v>103.58</v>
      </c>
      <c r="G718" s="113" t="s">
        <v>493</v>
      </c>
      <c r="H718" s="116">
        <v>41974</v>
      </c>
    </row>
    <row r="719" spans="1:8" ht="26.4">
      <c r="A719" s="117">
        <v>996</v>
      </c>
      <c r="B719" s="118" t="s">
        <v>6493</v>
      </c>
      <c r="C719" s="117" t="s">
        <v>235</v>
      </c>
      <c r="D719" s="117" t="s">
        <v>207</v>
      </c>
      <c r="E719" s="119">
        <v>12.18</v>
      </c>
      <c r="F719" s="119">
        <v>12.18</v>
      </c>
      <c r="G719" s="117" t="s">
        <v>493</v>
      </c>
      <c r="H719" s="120">
        <v>41974</v>
      </c>
    </row>
    <row r="720" spans="1:8" ht="26.4">
      <c r="A720" s="113">
        <v>1001</v>
      </c>
      <c r="B720" s="114" t="s">
        <v>6494</v>
      </c>
      <c r="C720" s="113" t="s">
        <v>235</v>
      </c>
      <c r="D720" s="113" t="s">
        <v>207</v>
      </c>
      <c r="E720" s="115">
        <v>123.22</v>
      </c>
      <c r="F720" s="115">
        <v>123.22</v>
      </c>
      <c r="G720" s="113" t="s">
        <v>493</v>
      </c>
      <c r="H720" s="116">
        <v>41974</v>
      </c>
    </row>
    <row r="721" spans="1:8" ht="26.4">
      <c r="A721" s="117">
        <v>1019</v>
      </c>
      <c r="B721" s="118" t="s">
        <v>6495</v>
      </c>
      <c r="C721" s="117" t="s">
        <v>235</v>
      </c>
      <c r="D721" s="117" t="s">
        <v>207</v>
      </c>
      <c r="E721" s="119">
        <v>16.03</v>
      </c>
      <c r="F721" s="119">
        <v>16.03</v>
      </c>
      <c r="G721" s="117" t="s">
        <v>493</v>
      </c>
      <c r="H721" s="120">
        <v>41974</v>
      </c>
    </row>
    <row r="722" spans="1:8" ht="26.4">
      <c r="A722" s="113">
        <v>1021</v>
      </c>
      <c r="B722" s="114" t="s">
        <v>6496</v>
      </c>
      <c r="C722" s="113" t="s">
        <v>235</v>
      </c>
      <c r="D722" s="113" t="s">
        <v>207</v>
      </c>
      <c r="E722" s="115">
        <v>2.75</v>
      </c>
      <c r="F722" s="115">
        <v>2.75</v>
      </c>
      <c r="G722" s="113" t="s">
        <v>493</v>
      </c>
      <c r="H722" s="116">
        <v>41974</v>
      </c>
    </row>
    <row r="723" spans="1:8" ht="39.6">
      <c r="A723" s="117">
        <v>1018</v>
      </c>
      <c r="B723" s="118" t="s">
        <v>6497</v>
      </c>
      <c r="C723" s="117" t="s">
        <v>235</v>
      </c>
      <c r="D723" s="117" t="s">
        <v>207</v>
      </c>
      <c r="E723" s="119">
        <v>21.72</v>
      </c>
      <c r="F723" s="119">
        <v>21.72</v>
      </c>
      <c r="G723" s="117" t="s">
        <v>493</v>
      </c>
      <c r="H723" s="120">
        <v>41974</v>
      </c>
    </row>
    <row r="724" spans="1:8" ht="26.4">
      <c r="A724" s="113">
        <v>994</v>
      </c>
      <c r="B724" s="114" t="s">
        <v>6498</v>
      </c>
      <c r="C724" s="113" t="s">
        <v>235</v>
      </c>
      <c r="D724" s="113" t="s">
        <v>207</v>
      </c>
      <c r="E724" s="115">
        <v>3.43</v>
      </c>
      <c r="F724" s="115">
        <v>3.43</v>
      </c>
      <c r="G724" s="113" t="s">
        <v>493</v>
      </c>
      <c r="H724" s="116">
        <v>41974</v>
      </c>
    </row>
    <row r="725" spans="1:8" ht="26.4">
      <c r="A725" s="117">
        <v>977</v>
      </c>
      <c r="B725" s="118" t="s">
        <v>6499</v>
      </c>
      <c r="C725" s="117" t="s">
        <v>235</v>
      </c>
      <c r="D725" s="117" t="s">
        <v>207</v>
      </c>
      <c r="E725" s="119">
        <v>30.35</v>
      </c>
      <c r="F725" s="119">
        <v>30.35</v>
      </c>
      <c r="G725" s="117" t="s">
        <v>493</v>
      </c>
      <c r="H725" s="120">
        <v>41974</v>
      </c>
    </row>
    <row r="726" spans="1:8" ht="26.4">
      <c r="A726" s="113">
        <v>998</v>
      </c>
      <c r="B726" s="114" t="s">
        <v>6500</v>
      </c>
      <c r="C726" s="113" t="s">
        <v>235</v>
      </c>
      <c r="D726" s="113" t="s">
        <v>207</v>
      </c>
      <c r="E726" s="115">
        <v>42.52</v>
      </c>
      <c r="F726" s="115">
        <v>42.52</v>
      </c>
      <c r="G726" s="113" t="s">
        <v>493</v>
      </c>
      <c r="H726" s="116">
        <v>41974</v>
      </c>
    </row>
    <row r="727" spans="1:8" ht="26.4">
      <c r="A727" s="117">
        <v>876</v>
      </c>
      <c r="B727" s="118" t="s">
        <v>6501</v>
      </c>
      <c r="C727" s="117" t="s">
        <v>235</v>
      </c>
      <c r="D727" s="117" t="s">
        <v>207</v>
      </c>
      <c r="E727" s="119">
        <v>191.74</v>
      </c>
      <c r="F727" s="119">
        <v>191.74</v>
      </c>
      <c r="G727" s="117" t="s">
        <v>493</v>
      </c>
      <c r="H727" s="120">
        <v>41974</v>
      </c>
    </row>
    <row r="728" spans="1:8" ht="26.4">
      <c r="A728" s="113">
        <v>877</v>
      </c>
      <c r="B728" s="114" t="s">
        <v>6502</v>
      </c>
      <c r="C728" s="113" t="s">
        <v>235</v>
      </c>
      <c r="D728" s="113" t="s">
        <v>207</v>
      </c>
      <c r="E728" s="115">
        <v>213.71</v>
      </c>
      <c r="F728" s="115">
        <v>213.71</v>
      </c>
      <c r="G728" s="113" t="s">
        <v>493</v>
      </c>
      <c r="H728" s="116">
        <v>41974</v>
      </c>
    </row>
    <row r="729" spans="1:8" ht="26.4">
      <c r="A729" s="117">
        <v>882</v>
      </c>
      <c r="B729" s="118" t="s">
        <v>6503</v>
      </c>
      <c r="C729" s="117" t="s">
        <v>235</v>
      </c>
      <c r="D729" s="117" t="s">
        <v>207</v>
      </c>
      <c r="E729" s="119">
        <v>243.2</v>
      </c>
      <c r="F729" s="119">
        <v>243.2</v>
      </c>
      <c r="G729" s="117" t="s">
        <v>493</v>
      </c>
      <c r="H729" s="120">
        <v>41974</v>
      </c>
    </row>
    <row r="730" spans="1:8" ht="26.4">
      <c r="A730" s="113">
        <v>878</v>
      </c>
      <c r="B730" s="114" t="s">
        <v>6504</v>
      </c>
      <c r="C730" s="113" t="s">
        <v>235</v>
      </c>
      <c r="D730" s="113" t="s">
        <v>207</v>
      </c>
      <c r="E730" s="115">
        <v>290</v>
      </c>
      <c r="F730" s="115">
        <v>290</v>
      </c>
      <c r="G730" s="113" t="s">
        <v>493</v>
      </c>
      <c r="H730" s="116">
        <v>41974</v>
      </c>
    </row>
    <row r="731" spans="1:8" ht="26.4">
      <c r="A731" s="117">
        <v>879</v>
      </c>
      <c r="B731" s="118" t="s">
        <v>6505</v>
      </c>
      <c r="C731" s="117" t="s">
        <v>235</v>
      </c>
      <c r="D731" s="117" t="s">
        <v>207</v>
      </c>
      <c r="E731" s="119">
        <v>337.05</v>
      </c>
      <c r="F731" s="119">
        <v>337.05</v>
      </c>
      <c r="G731" s="117" t="s">
        <v>493</v>
      </c>
      <c r="H731" s="120">
        <v>41974</v>
      </c>
    </row>
    <row r="732" spans="1:8" ht="26.4">
      <c r="A732" s="113">
        <v>880</v>
      </c>
      <c r="B732" s="114" t="s">
        <v>6506</v>
      </c>
      <c r="C732" s="113" t="s">
        <v>235</v>
      </c>
      <c r="D732" s="113" t="s">
        <v>207</v>
      </c>
      <c r="E732" s="115">
        <v>398.48</v>
      </c>
      <c r="F732" s="115">
        <v>398.48</v>
      </c>
      <c r="G732" s="113" t="s">
        <v>493</v>
      </c>
      <c r="H732" s="116">
        <v>41974</v>
      </c>
    </row>
    <row r="733" spans="1:8" ht="26.4">
      <c r="A733" s="117">
        <v>881</v>
      </c>
      <c r="B733" s="118" t="s">
        <v>6507</v>
      </c>
      <c r="C733" s="117" t="s">
        <v>235</v>
      </c>
      <c r="D733" s="117" t="s">
        <v>207</v>
      </c>
      <c r="E733" s="119">
        <v>475.26</v>
      </c>
      <c r="F733" s="119">
        <v>475.26</v>
      </c>
      <c r="G733" s="117" t="s">
        <v>493</v>
      </c>
      <c r="H733" s="120">
        <v>41974</v>
      </c>
    </row>
    <row r="734" spans="1:8" ht="26.4">
      <c r="A734" s="113">
        <v>873</v>
      </c>
      <c r="B734" s="114" t="s">
        <v>6508</v>
      </c>
      <c r="C734" s="113" t="s">
        <v>235</v>
      </c>
      <c r="D734" s="113" t="s">
        <v>207</v>
      </c>
      <c r="E734" s="115">
        <v>122.36</v>
      </c>
      <c r="F734" s="115">
        <v>122.36</v>
      </c>
      <c r="G734" s="113" t="s">
        <v>493</v>
      </c>
      <c r="H734" s="116">
        <v>41974</v>
      </c>
    </row>
    <row r="735" spans="1:8" ht="26.4">
      <c r="A735" s="117">
        <v>874</v>
      </c>
      <c r="B735" s="118" t="s">
        <v>6509</v>
      </c>
      <c r="C735" s="117" t="s">
        <v>235</v>
      </c>
      <c r="D735" s="117" t="s">
        <v>207</v>
      </c>
      <c r="E735" s="119">
        <v>145.97999999999999</v>
      </c>
      <c r="F735" s="119">
        <v>145.97999999999999</v>
      </c>
      <c r="G735" s="117" t="s">
        <v>493</v>
      </c>
      <c r="H735" s="120">
        <v>41974</v>
      </c>
    </row>
    <row r="736" spans="1:8" ht="26.4">
      <c r="A736" s="113">
        <v>875</v>
      </c>
      <c r="B736" s="114" t="s">
        <v>6510</v>
      </c>
      <c r="C736" s="113" t="s">
        <v>235</v>
      </c>
      <c r="D736" s="113" t="s">
        <v>207</v>
      </c>
      <c r="E736" s="115">
        <v>169.66</v>
      </c>
      <c r="F736" s="115">
        <v>169.66</v>
      </c>
      <c r="G736" s="113" t="s">
        <v>493</v>
      </c>
      <c r="H736" s="116">
        <v>41974</v>
      </c>
    </row>
    <row r="737" spans="1:8" ht="26.4">
      <c r="A737" s="117">
        <v>1011</v>
      </c>
      <c r="B737" s="118" t="s">
        <v>6511</v>
      </c>
      <c r="C737" s="117" t="s">
        <v>235</v>
      </c>
      <c r="D737" s="117" t="s">
        <v>207</v>
      </c>
      <c r="E737" s="119">
        <v>0.55000000000000004</v>
      </c>
      <c r="F737" s="119">
        <v>0.55000000000000004</v>
      </c>
      <c r="G737" s="117" t="s">
        <v>493</v>
      </c>
      <c r="H737" s="120">
        <v>41974</v>
      </c>
    </row>
    <row r="738" spans="1:8" ht="26.4">
      <c r="A738" s="113">
        <v>1013</v>
      </c>
      <c r="B738" s="114" t="s">
        <v>6512</v>
      </c>
      <c r="C738" s="113" t="s">
        <v>235</v>
      </c>
      <c r="D738" s="113" t="s">
        <v>207</v>
      </c>
      <c r="E738" s="115">
        <v>0.92</v>
      </c>
      <c r="F738" s="115">
        <v>0.92</v>
      </c>
      <c r="G738" s="113" t="s">
        <v>493</v>
      </c>
      <c r="H738" s="116">
        <v>41974</v>
      </c>
    </row>
    <row r="739" spans="1:8" ht="26.4">
      <c r="A739" s="117">
        <v>983</v>
      </c>
      <c r="B739" s="118" t="s">
        <v>6513</v>
      </c>
      <c r="C739" s="117" t="s">
        <v>235</v>
      </c>
      <c r="D739" s="117" t="s">
        <v>207</v>
      </c>
      <c r="E739" s="119">
        <v>0.92</v>
      </c>
      <c r="F739" s="119">
        <v>0.92</v>
      </c>
      <c r="G739" s="117" t="s">
        <v>493</v>
      </c>
      <c r="H739" s="120">
        <v>41974</v>
      </c>
    </row>
    <row r="740" spans="1:8" ht="26.4">
      <c r="A740" s="113">
        <v>980</v>
      </c>
      <c r="B740" s="114" t="s">
        <v>6514</v>
      </c>
      <c r="C740" s="113" t="s">
        <v>235</v>
      </c>
      <c r="D740" s="113" t="s">
        <v>207</v>
      </c>
      <c r="E740" s="115">
        <v>5.81</v>
      </c>
      <c r="F740" s="115">
        <v>5.81</v>
      </c>
      <c r="G740" s="113" t="s">
        <v>493</v>
      </c>
      <c r="H740" s="116">
        <v>41974</v>
      </c>
    </row>
    <row r="741" spans="1:8" ht="26.4">
      <c r="A741" s="117">
        <v>985</v>
      </c>
      <c r="B741" s="118" t="s">
        <v>6515</v>
      </c>
      <c r="C741" s="117" t="s">
        <v>235</v>
      </c>
      <c r="D741" s="117" t="s">
        <v>207</v>
      </c>
      <c r="E741" s="119">
        <v>4.71</v>
      </c>
      <c r="F741" s="119">
        <v>4.71</v>
      </c>
      <c r="G741" s="117" t="s">
        <v>493</v>
      </c>
      <c r="H741" s="120">
        <v>41974</v>
      </c>
    </row>
    <row r="742" spans="1:8" ht="26.4">
      <c r="A742" s="113">
        <v>1006</v>
      </c>
      <c r="B742" s="114" t="s">
        <v>6516</v>
      </c>
      <c r="C742" s="113" t="s">
        <v>235</v>
      </c>
      <c r="D742" s="113" t="s">
        <v>207</v>
      </c>
      <c r="E742" s="115">
        <v>46.44</v>
      </c>
      <c r="F742" s="115">
        <v>46.44</v>
      </c>
      <c r="G742" s="113" t="s">
        <v>493</v>
      </c>
      <c r="H742" s="116">
        <v>41974</v>
      </c>
    </row>
    <row r="743" spans="1:8" ht="26.4">
      <c r="A743" s="117">
        <v>990</v>
      </c>
      <c r="B743" s="118" t="s">
        <v>6517</v>
      </c>
      <c r="C743" s="117" t="s">
        <v>235</v>
      </c>
      <c r="D743" s="117" t="s">
        <v>207</v>
      </c>
      <c r="E743" s="119">
        <v>56.1</v>
      </c>
      <c r="F743" s="119">
        <v>56.1</v>
      </c>
      <c r="G743" s="117" t="s">
        <v>493</v>
      </c>
      <c r="H743" s="120">
        <v>41974</v>
      </c>
    </row>
    <row r="744" spans="1:8" ht="26.4">
      <c r="A744" s="113">
        <v>1004</v>
      </c>
      <c r="B744" s="114" t="s">
        <v>6518</v>
      </c>
      <c r="C744" s="113" t="s">
        <v>235</v>
      </c>
      <c r="D744" s="113" t="s">
        <v>207</v>
      </c>
      <c r="E744" s="115">
        <v>9.7899999999999991</v>
      </c>
      <c r="F744" s="115">
        <v>9.7899999999999991</v>
      </c>
      <c r="G744" s="113" t="s">
        <v>493</v>
      </c>
      <c r="H744" s="116">
        <v>41974</v>
      </c>
    </row>
    <row r="745" spans="1:8" ht="26.4">
      <c r="A745" s="117">
        <v>1005</v>
      </c>
      <c r="B745" s="118" t="s">
        <v>6519</v>
      </c>
      <c r="C745" s="117" t="s">
        <v>235</v>
      </c>
      <c r="D745" s="117" t="s">
        <v>207</v>
      </c>
      <c r="E745" s="119">
        <v>70.180000000000007</v>
      </c>
      <c r="F745" s="119">
        <v>70.180000000000007</v>
      </c>
      <c r="G745" s="117" t="s">
        <v>493</v>
      </c>
      <c r="H745" s="120">
        <v>41974</v>
      </c>
    </row>
    <row r="746" spans="1:8" ht="26.4">
      <c r="A746" s="113">
        <v>1014</v>
      </c>
      <c r="B746" s="114" t="s">
        <v>6520</v>
      </c>
      <c r="C746" s="113" t="s">
        <v>235</v>
      </c>
      <c r="D746" s="113" t="s">
        <v>207</v>
      </c>
      <c r="E746" s="115">
        <v>1.53</v>
      </c>
      <c r="F746" s="115">
        <v>1.53</v>
      </c>
      <c r="G746" s="113" t="s">
        <v>493</v>
      </c>
      <c r="H746" s="116">
        <v>41974</v>
      </c>
    </row>
    <row r="747" spans="1:8" ht="26.4">
      <c r="A747" s="117">
        <v>984</v>
      </c>
      <c r="B747" s="118" t="s">
        <v>6521</v>
      </c>
      <c r="C747" s="117" t="s">
        <v>235</v>
      </c>
      <c r="D747" s="117" t="s">
        <v>207</v>
      </c>
      <c r="E747" s="119">
        <v>1.28</v>
      </c>
      <c r="F747" s="119">
        <v>1.28</v>
      </c>
      <c r="G747" s="117" t="s">
        <v>493</v>
      </c>
      <c r="H747" s="120">
        <v>41974</v>
      </c>
    </row>
    <row r="748" spans="1:8" ht="26.4">
      <c r="A748" s="113">
        <v>991</v>
      </c>
      <c r="B748" s="114" t="s">
        <v>6522</v>
      </c>
      <c r="C748" s="113" t="s">
        <v>235</v>
      </c>
      <c r="D748" s="113" t="s">
        <v>207</v>
      </c>
      <c r="E748" s="115">
        <v>91.34</v>
      </c>
      <c r="F748" s="115">
        <v>91.34</v>
      </c>
      <c r="G748" s="113" t="s">
        <v>493</v>
      </c>
      <c r="H748" s="116">
        <v>41974</v>
      </c>
    </row>
    <row r="749" spans="1:8" ht="26.4">
      <c r="A749" s="117">
        <v>986</v>
      </c>
      <c r="B749" s="118" t="s">
        <v>6523</v>
      </c>
      <c r="C749" s="117" t="s">
        <v>235</v>
      </c>
      <c r="D749" s="117" t="s">
        <v>207</v>
      </c>
      <c r="E749" s="119">
        <v>10.52</v>
      </c>
      <c r="F749" s="119">
        <v>10.52</v>
      </c>
      <c r="G749" s="117" t="s">
        <v>493</v>
      </c>
      <c r="H749" s="120">
        <v>41974</v>
      </c>
    </row>
    <row r="750" spans="1:8" ht="26.4">
      <c r="A750" s="113">
        <v>11798</v>
      </c>
      <c r="B750" s="114" t="s">
        <v>6524</v>
      </c>
      <c r="C750" s="113" t="s">
        <v>235</v>
      </c>
      <c r="D750" s="113" t="s">
        <v>207</v>
      </c>
      <c r="E750" s="115">
        <v>22.64</v>
      </c>
      <c r="F750" s="115">
        <v>22.64</v>
      </c>
      <c r="G750" s="113" t="s">
        <v>493</v>
      </c>
      <c r="H750" s="116">
        <v>41974</v>
      </c>
    </row>
    <row r="751" spans="1:8" ht="26.4">
      <c r="A751" s="117">
        <v>11801</v>
      </c>
      <c r="B751" s="118" t="s">
        <v>6525</v>
      </c>
      <c r="C751" s="117" t="s">
        <v>235</v>
      </c>
      <c r="D751" s="117" t="s">
        <v>207</v>
      </c>
      <c r="E751" s="119">
        <v>30.53</v>
      </c>
      <c r="F751" s="119">
        <v>30.53</v>
      </c>
      <c r="G751" s="117" t="s">
        <v>493</v>
      </c>
      <c r="H751" s="120">
        <v>41974</v>
      </c>
    </row>
    <row r="752" spans="1:8" ht="26.4">
      <c r="A752" s="113">
        <v>11804</v>
      </c>
      <c r="B752" s="114" t="s">
        <v>6526</v>
      </c>
      <c r="C752" s="113" t="s">
        <v>235</v>
      </c>
      <c r="D752" s="113" t="s">
        <v>207</v>
      </c>
      <c r="E752" s="115">
        <v>45.4</v>
      </c>
      <c r="F752" s="115">
        <v>45.4</v>
      </c>
      <c r="G752" s="113" t="s">
        <v>493</v>
      </c>
      <c r="H752" s="116">
        <v>41974</v>
      </c>
    </row>
    <row r="753" spans="1:8" ht="26.4">
      <c r="A753" s="117">
        <v>1024</v>
      </c>
      <c r="B753" s="118" t="s">
        <v>6527</v>
      </c>
      <c r="C753" s="117" t="s">
        <v>235</v>
      </c>
      <c r="D753" s="117" t="s">
        <v>207</v>
      </c>
      <c r="E753" s="119">
        <v>111.05</v>
      </c>
      <c r="F753" s="119">
        <v>111.05</v>
      </c>
      <c r="G753" s="117" t="s">
        <v>493</v>
      </c>
      <c r="H753" s="120">
        <v>41974</v>
      </c>
    </row>
    <row r="754" spans="1:8" ht="26.4">
      <c r="A754" s="113">
        <v>987</v>
      </c>
      <c r="B754" s="114" t="s">
        <v>6528</v>
      </c>
      <c r="C754" s="113" t="s">
        <v>235</v>
      </c>
      <c r="D754" s="113" t="s">
        <v>207</v>
      </c>
      <c r="E754" s="115">
        <v>13.95</v>
      </c>
      <c r="F754" s="115">
        <v>13.95</v>
      </c>
      <c r="G754" s="113" t="s">
        <v>493</v>
      </c>
      <c r="H754" s="116">
        <v>41974</v>
      </c>
    </row>
    <row r="755" spans="1:8" ht="26.4">
      <c r="A755" s="117">
        <v>992</v>
      </c>
      <c r="B755" s="118" t="s">
        <v>6529</v>
      </c>
      <c r="C755" s="117" t="s">
        <v>235</v>
      </c>
      <c r="D755" s="117" t="s">
        <v>207</v>
      </c>
      <c r="E755" s="119">
        <v>144.33000000000001</v>
      </c>
      <c r="F755" s="119">
        <v>144.33000000000001</v>
      </c>
      <c r="G755" s="117" t="s">
        <v>493</v>
      </c>
      <c r="H755" s="120">
        <v>41974</v>
      </c>
    </row>
    <row r="756" spans="1:8" ht="26.4">
      <c r="A756" s="113">
        <v>981</v>
      </c>
      <c r="B756" s="114" t="s">
        <v>6530</v>
      </c>
      <c r="C756" s="113" t="s">
        <v>235</v>
      </c>
      <c r="D756" s="113" t="s">
        <v>207</v>
      </c>
      <c r="E756" s="115">
        <v>2.2000000000000002</v>
      </c>
      <c r="F756" s="115">
        <v>2.2000000000000002</v>
      </c>
      <c r="G756" s="113" t="s">
        <v>493</v>
      </c>
      <c r="H756" s="116">
        <v>41974</v>
      </c>
    </row>
    <row r="757" spans="1:8" ht="26.4">
      <c r="A757" s="117">
        <v>1003</v>
      </c>
      <c r="B757" s="118" t="s">
        <v>6531</v>
      </c>
      <c r="C757" s="117" t="s">
        <v>235</v>
      </c>
      <c r="D757" s="117" t="s">
        <v>207</v>
      </c>
      <c r="E757" s="119">
        <v>1.84</v>
      </c>
      <c r="F757" s="119">
        <v>1.84</v>
      </c>
      <c r="G757" s="117" t="s">
        <v>493</v>
      </c>
      <c r="H757" s="120">
        <v>41974</v>
      </c>
    </row>
    <row r="758" spans="1:8" ht="26.4">
      <c r="A758" s="113">
        <v>1007</v>
      </c>
      <c r="B758" s="114" t="s">
        <v>6532</v>
      </c>
      <c r="C758" s="113" t="s">
        <v>235</v>
      </c>
      <c r="D758" s="113" t="s">
        <v>207</v>
      </c>
      <c r="E758" s="115">
        <v>18.84</v>
      </c>
      <c r="F758" s="115">
        <v>18.84</v>
      </c>
      <c r="G758" s="113" t="s">
        <v>493</v>
      </c>
      <c r="H758" s="116">
        <v>41974</v>
      </c>
    </row>
    <row r="759" spans="1:8" ht="26.4">
      <c r="A759" s="117">
        <v>982</v>
      </c>
      <c r="B759" s="118" t="s">
        <v>6533</v>
      </c>
      <c r="C759" s="117" t="s">
        <v>235</v>
      </c>
      <c r="D759" s="117" t="s">
        <v>207</v>
      </c>
      <c r="E759" s="119">
        <v>3.3</v>
      </c>
      <c r="F759" s="119">
        <v>3.3</v>
      </c>
      <c r="G759" s="117" t="s">
        <v>493</v>
      </c>
      <c r="H759" s="120">
        <v>41974</v>
      </c>
    </row>
    <row r="760" spans="1:8" ht="26.4">
      <c r="A760" s="113">
        <v>1008</v>
      </c>
      <c r="B760" s="114" t="s">
        <v>6534</v>
      </c>
      <c r="C760" s="113" t="s">
        <v>235</v>
      </c>
      <c r="D760" s="113" t="s">
        <v>207</v>
      </c>
      <c r="E760" s="115">
        <v>2.81</v>
      </c>
      <c r="F760" s="115">
        <v>2.81</v>
      </c>
      <c r="G760" s="113" t="s">
        <v>493</v>
      </c>
      <c r="H760" s="116">
        <v>41974</v>
      </c>
    </row>
    <row r="761" spans="1:8" ht="26.4">
      <c r="A761" s="117">
        <v>988</v>
      </c>
      <c r="B761" s="118" t="s">
        <v>6535</v>
      </c>
      <c r="C761" s="117" t="s">
        <v>235</v>
      </c>
      <c r="D761" s="117" t="s">
        <v>207</v>
      </c>
      <c r="E761" s="119">
        <v>27.65</v>
      </c>
      <c r="F761" s="119">
        <v>27.65</v>
      </c>
      <c r="G761" s="117" t="s">
        <v>493</v>
      </c>
      <c r="H761" s="120">
        <v>41974</v>
      </c>
    </row>
    <row r="762" spans="1:8" ht="26.4">
      <c r="A762" s="113">
        <v>989</v>
      </c>
      <c r="B762" s="114" t="s">
        <v>6536</v>
      </c>
      <c r="C762" s="113" t="s">
        <v>235</v>
      </c>
      <c r="D762" s="113" t="s">
        <v>207</v>
      </c>
      <c r="E762" s="115">
        <v>37.26</v>
      </c>
      <c r="F762" s="115">
        <v>37.26</v>
      </c>
      <c r="G762" s="113" t="s">
        <v>493</v>
      </c>
      <c r="H762" s="116">
        <v>41974</v>
      </c>
    </row>
    <row r="763" spans="1:8">
      <c r="A763" s="117">
        <v>862</v>
      </c>
      <c r="B763" s="118" t="s">
        <v>6537</v>
      </c>
      <c r="C763" s="117" t="s">
        <v>235</v>
      </c>
      <c r="D763" s="117" t="s">
        <v>207</v>
      </c>
      <c r="E763" s="119">
        <v>4.83</v>
      </c>
      <c r="F763" s="119">
        <v>4.83</v>
      </c>
      <c r="G763" s="117" t="s">
        <v>493</v>
      </c>
      <c r="H763" s="120">
        <v>41974</v>
      </c>
    </row>
    <row r="764" spans="1:8">
      <c r="A764" s="113">
        <v>866</v>
      </c>
      <c r="B764" s="114" t="s">
        <v>6538</v>
      </c>
      <c r="C764" s="113" t="s">
        <v>235</v>
      </c>
      <c r="D764" s="113" t="s">
        <v>207</v>
      </c>
      <c r="E764" s="115">
        <v>44.96</v>
      </c>
      <c r="F764" s="115">
        <v>44.96</v>
      </c>
      <c r="G764" s="113" t="s">
        <v>493</v>
      </c>
      <c r="H764" s="116">
        <v>41974</v>
      </c>
    </row>
    <row r="765" spans="1:8">
      <c r="A765" s="117">
        <v>892</v>
      </c>
      <c r="B765" s="118" t="s">
        <v>6539</v>
      </c>
      <c r="C765" s="117" t="s">
        <v>235</v>
      </c>
      <c r="D765" s="117" t="s">
        <v>207</v>
      </c>
      <c r="E765" s="119">
        <v>54.55</v>
      </c>
      <c r="F765" s="119">
        <v>54.55</v>
      </c>
      <c r="G765" s="117" t="s">
        <v>493</v>
      </c>
      <c r="H765" s="120">
        <v>41974</v>
      </c>
    </row>
    <row r="766" spans="1:8">
      <c r="A766" s="113">
        <v>857</v>
      </c>
      <c r="B766" s="114" t="s">
        <v>6540</v>
      </c>
      <c r="C766" s="113" t="s">
        <v>235</v>
      </c>
      <c r="D766" s="113" t="s">
        <v>207</v>
      </c>
      <c r="E766" s="115">
        <v>6.19</v>
      </c>
      <c r="F766" s="115">
        <v>6.19</v>
      </c>
      <c r="G766" s="113" t="s">
        <v>493</v>
      </c>
      <c r="H766" s="116">
        <v>41974</v>
      </c>
    </row>
    <row r="767" spans="1:8">
      <c r="A767" s="117">
        <v>868</v>
      </c>
      <c r="B767" s="118" t="s">
        <v>6541</v>
      </c>
      <c r="C767" s="117" t="s">
        <v>235</v>
      </c>
      <c r="D767" s="117" t="s">
        <v>207</v>
      </c>
      <c r="E767" s="119">
        <v>11.02</v>
      </c>
      <c r="F767" s="119">
        <v>11.02</v>
      </c>
      <c r="G767" s="117" t="s">
        <v>493</v>
      </c>
      <c r="H767" s="120">
        <v>41974</v>
      </c>
    </row>
    <row r="768" spans="1:8">
      <c r="A768" s="113">
        <v>870</v>
      </c>
      <c r="B768" s="114" t="s">
        <v>6542</v>
      </c>
      <c r="C768" s="113" t="s">
        <v>235</v>
      </c>
      <c r="D768" s="113" t="s">
        <v>207</v>
      </c>
      <c r="E768" s="115">
        <v>113.94</v>
      </c>
      <c r="F768" s="115">
        <v>113.94</v>
      </c>
      <c r="G768" s="113" t="s">
        <v>493</v>
      </c>
      <c r="H768" s="116">
        <v>41974</v>
      </c>
    </row>
    <row r="769" spans="1:8">
      <c r="A769" s="117">
        <v>863</v>
      </c>
      <c r="B769" s="118" t="s">
        <v>6543</v>
      </c>
      <c r="C769" s="117" t="s">
        <v>235</v>
      </c>
      <c r="D769" s="117" t="s">
        <v>207</v>
      </c>
      <c r="E769" s="119">
        <v>14.15</v>
      </c>
      <c r="F769" s="119">
        <v>14.15</v>
      </c>
      <c r="G769" s="117" t="s">
        <v>493</v>
      </c>
      <c r="H769" s="120">
        <v>41974</v>
      </c>
    </row>
    <row r="770" spans="1:8">
      <c r="A770" s="113">
        <v>891</v>
      </c>
      <c r="B770" s="114" t="s">
        <v>6544</v>
      </c>
      <c r="C770" s="113" t="s">
        <v>235</v>
      </c>
      <c r="D770" s="113" t="s">
        <v>207</v>
      </c>
      <c r="E770" s="115">
        <v>181.62</v>
      </c>
      <c r="F770" s="115">
        <v>181.62</v>
      </c>
      <c r="G770" s="113" t="s">
        <v>493</v>
      </c>
      <c r="H770" s="116">
        <v>41974</v>
      </c>
    </row>
    <row r="771" spans="1:8">
      <c r="A771" s="117">
        <v>867</v>
      </c>
      <c r="B771" s="118" t="s">
        <v>6545</v>
      </c>
      <c r="C771" s="117" t="s">
        <v>235</v>
      </c>
      <c r="D771" s="117" t="s">
        <v>207</v>
      </c>
      <c r="E771" s="119">
        <v>18.43</v>
      </c>
      <c r="F771" s="119">
        <v>18.43</v>
      </c>
      <c r="G771" s="117" t="s">
        <v>493</v>
      </c>
      <c r="H771" s="120">
        <v>41974</v>
      </c>
    </row>
    <row r="772" spans="1:8">
      <c r="A772" s="113">
        <v>861</v>
      </c>
      <c r="B772" s="114" t="s">
        <v>6546</v>
      </c>
      <c r="C772" s="113" t="s">
        <v>235</v>
      </c>
      <c r="D772" s="113" t="s">
        <v>207</v>
      </c>
      <c r="E772" s="115">
        <v>3.06</v>
      </c>
      <c r="F772" s="115">
        <v>3.06</v>
      </c>
      <c r="G772" s="113" t="s">
        <v>493</v>
      </c>
      <c r="H772" s="116">
        <v>41974</v>
      </c>
    </row>
    <row r="773" spans="1:8">
      <c r="A773" s="117">
        <v>864</v>
      </c>
      <c r="B773" s="118" t="s">
        <v>6547</v>
      </c>
      <c r="C773" s="117" t="s">
        <v>235</v>
      </c>
      <c r="D773" s="117" t="s">
        <v>207</v>
      </c>
      <c r="E773" s="119">
        <v>27.21</v>
      </c>
      <c r="F773" s="119">
        <v>27.21</v>
      </c>
      <c r="G773" s="117" t="s">
        <v>493</v>
      </c>
      <c r="H773" s="120">
        <v>41974</v>
      </c>
    </row>
    <row r="774" spans="1:8">
      <c r="A774" s="113">
        <v>865</v>
      </c>
      <c r="B774" s="114" t="s">
        <v>6548</v>
      </c>
      <c r="C774" s="113" t="s">
        <v>235</v>
      </c>
      <c r="D774" s="113" t="s">
        <v>207</v>
      </c>
      <c r="E774" s="115">
        <v>36.119999999999997</v>
      </c>
      <c r="F774" s="115">
        <v>36.119999999999997</v>
      </c>
      <c r="G774" s="113" t="s">
        <v>493</v>
      </c>
      <c r="H774" s="116">
        <v>41974</v>
      </c>
    </row>
    <row r="775" spans="1:8" ht="26.4">
      <c r="A775" s="117">
        <v>948</v>
      </c>
      <c r="B775" s="118" t="s">
        <v>6549</v>
      </c>
      <c r="C775" s="117" t="s">
        <v>235</v>
      </c>
      <c r="D775" s="117" t="s">
        <v>207</v>
      </c>
      <c r="E775" s="119">
        <v>15.31</v>
      </c>
      <c r="F775" s="119">
        <v>15.31</v>
      </c>
      <c r="G775" s="117" t="s">
        <v>493</v>
      </c>
      <c r="H775" s="120">
        <v>41974</v>
      </c>
    </row>
    <row r="776" spans="1:8" ht="26.4">
      <c r="A776" s="113">
        <v>947</v>
      </c>
      <c r="B776" s="114" t="s">
        <v>6550</v>
      </c>
      <c r="C776" s="113" t="s">
        <v>235</v>
      </c>
      <c r="D776" s="113" t="s">
        <v>207</v>
      </c>
      <c r="E776" s="115">
        <v>15.57</v>
      </c>
      <c r="F776" s="115">
        <v>15.57</v>
      </c>
      <c r="G776" s="113" t="s">
        <v>493</v>
      </c>
      <c r="H776" s="116">
        <v>41974</v>
      </c>
    </row>
    <row r="777" spans="1:8" ht="26.4">
      <c r="A777" s="117">
        <v>911</v>
      </c>
      <c r="B777" s="118" t="s">
        <v>6551</v>
      </c>
      <c r="C777" s="117" t="s">
        <v>235</v>
      </c>
      <c r="D777" s="117" t="s">
        <v>207</v>
      </c>
      <c r="E777" s="119">
        <v>22.65</v>
      </c>
      <c r="F777" s="119">
        <v>22.65</v>
      </c>
      <c r="G777" s="117" t="s">
        <v>493</v>
      </c>
      <c r="H777" s="120">
        <v>41974</v>
      </c>
    </row>
    <row r="778" spans="1:8" ht="26.4">
      <c r="A778" s="113">
        <v>925</v>
      </c>
      <c r="B778" s="114" t="s">
        <v>6552</v>
      </c>
      <c r="C778" s="113" t="s">
        <v>235</v>
      </c>
      <c r="D778" s="113" t="s">
        <v>207</v>
      </c>
      <c r="E778" s="115">
        <v>20.93</v>
      </c>
      <c r="F778" s="115">
        <v>20.93</v>
      </c>
      <c r="G778" s="113" t="s">
        <v>493</v>
      </c>
      <c r="H778" s="116">
        <v>41974</v>
      </c>
    </row>
    <row r="779" spans="1:8" ht="26.4">
      <c r="A779" s="117">
        <v>954</v>
      </c>
      <c r="B779" s="118" t="s">
        <v>6553</v>
      </c>
      <c r="C779" s="117" t="s">
        <v>235</v>
      </c>
      <c r="D779" s="117" t="s">
        <v>207</v>
      </c>
      <c r="E779" s="119">
        <v>23.13</v>
      </c>
      <c r="F779" s="119">
        <v>23.13</v>
      </c>
      <c r="G779" s="117" t="s">
        <v>493</v>
      </c>
      <c r="H779" s="120">
        <v>41974</v>
      </c>
    </row>
    <row r="780" spans="1:8" ht="26.4">
      <c r="A780" s="113">
        <v>901</v>
      </c>
      <c r="B780" s="114" t="s">
        <v>6554</v>
      </c>
      <c r="C780" s="113" t="s">
        <v>235</v>
      </c>
      <c r="D780" s="113" t="s">
        <v>207</v>
      </c>
      <c r="E780" s="115">
        <v>24.75</v>
      </c>
      <c r="F780" s="115">
        <v>24.75</v>
      </c>
      <c r="G780" s="113" t="s">
        <v>493</v>
      </c>
      <c r="H780" s="116">
        <v>41974</v>
      </c>
    </row>
    <row r="781" spans="1:8" ht="26.4">
      <c r="A781" s="117">
        <v>926</v>
      </c>
      <c r="B781" s="118" t="s">
        <v>6555</v>
      </c>
      <c r="C781" s="117" t="s">
        <v>235</v>
      </c>
      <c r="D781" s="117" t="s">
        <v>207</v>
      </c>
      <c r="E781" s="119">
        <v>26.16</v>
      </c>
      <c r="F781" s="119">
        <v>26.16</v>
      </c>
      <c r="G781" s="117" t="s">
        <v>493</v>
      </c>
      <c r="H781" s="120">
        <v>41974</v>
      </c>
    </row>
    <row r="782" spans="1:8" ht="26.4">
      <c r="A782" s="113">
        <v>912</v>
      </c>
      <c r="B782" s="114" t="s">
        <v>6556</v>
      </c>
      <c r="C782" s="113" t="s">
        <v>235</v>
      </c>
      <c r="D782" s="113" t="s">
        <v>207</v>
      </c>
      <c r="E782" s="115">
        <v>26.32</v>
      </c>
      <c r="F782" s="115">
        <v>26.32</v>
      </c>
      <c r="G782" s="113" t="s">
        <v>493</v>
      </c>
      <c r="H782" s="116">
        <v>41974</v>
      </c>
    </row>
    <row r="783" spans="1:8" ht="26.4">
      <c r="A783" s="117">
        <v>955</v>
      </c>
      <c r="B783" s="118" t="s">
        <v>6557</v>
      </c>
      <c r="C783" s="117" t="s">
        <v>235</v>
      </c>
      <c r="D783" s="117" t="s">
        <v>207</v>
      </c>
      <c r="E783" s="119">
        <v>31.41</v>
      </c>
      <c r="F783" s="119">
        <v>31.41</v>
      </c>
      <c r="G783" s="117" t="s">
        <v>493</v>
      </c>
      <c r="H783" s="120">
        <v>41974</v>
      </c>
    </row>
    <row r="784" spans="1:8" ht="26.4">
      <c r="A784" s="113">
        <v>946</v>
      </c>
      <c r="B784" s="114" t="s">
        <v>6558</v>
      </c>
      <c r="C784" s="113" t="s">
        <v>235</v>
      </c>
      <c r="D784" s="113" t="s">
        <v>207</v>
      </c>
      <c r="E784" s="115">
        <v>35.32</v>
      </c>
      <c r="F784" s="115">
        <v>35.32</v>
      </c>
      <c r="G784" s="113" t="s">
        <v>493</v>
      </c>
      <c r="H784" s="116">
        <v>41974</v>
      </c>
    </row>
    <row r="785" spans="1:8" ht="26.4">
      <c r="A785" s="117">
        <v>953</v>
      </c>
      <c r="B785" s="118" t="s">
        <v>6559</v>
      </c>
      <c r="C785" s="117" t="s">
        <v>235</v>
      </c>
      <c r="D785" s="117" t="s">
        <v>207</v>
      </c>
      <c r="E785" s="119">
        <v>32.14</v>
      </c>
      <c r="F785" s="119">
        <v>32.14</v>
      </c>
      <c r="G785" s="117" t="s">
        <v>493</v>
      </c>
      <c r="H785" s="120">
        <v>41974</v>
      </c>
    </row>
    <row r="786" spans="1:8" ht="26.4">
      <c r="A786" s="113">
        <v>902</v>
      </c>
      <c r="B786" s="114" t="s">
        <v>6560</v>
      </c>
      <c r="C786" s="113" t="s">
        <v>235</v>
      </c>
      <c r="D786" s="113" t="s">
        <v>207</v>
      </c>
      <c r="E786" s="115">
        <v>39.07</v>
      </c>
      <c r="F786" s="115">
        <v>39.07</v>
      </c>
      <c r="G786" s="113" t="s">
        <v>493</v>
      </c>
      <c r="H786" s="116">
        <v>41974</v>
      </c>
    </row>
    <row r="787" spans="1:8" ht="26.4">
      <c r="A787" s="117">
        <v>927</v>
      </c>
      <c r="B787" s="118" t="s">
        <v>6561</v>
      </c>
      <c r="C787" s="117" t="s">
        <v>235</v>
      </c>
      <c r="D787" s="117" t="s">
        <v>207</v>
      </c>
      <c r="E787" s="119">
        <v>37.869999999999997</v>
      </c>
      <c r="F787" s="119">
        <v>37.869999999999997</v>
      </c>
      <c r="G787" s="117" t="s">
        <v>493</v>
      </c>
      <c r="H787" s="120">
        <v>41974</v>
      </c>
    </row>
    <row r="788" spans="1:8" ht="26.4">
      <c r="A788" s="113">
        <v>913</v>
      </c>
      <c r="B788" s="114" t="s">
        <v>6562</v>
      </c>
      <c r="C788" s="113" t="s">
        <v>235</v>
      </c>
      <c r="D788" s="113" t="s">
        <v>207</v>
      </c>
      <c r="E788" s="115">
        <v>42.27</v>
      </c>
      <c r="F788" s="115">
        <v>42.27</v>
      </c>
      <c r="G788" s="113" t="s">
        <v>493</v>
      </c>
      <c r="H788" s="116">
        <v>41974</v>
      </c>
    </row>
    <row r="789" spans="1:8" ht="26.4">
      <c r="A789" s="117">
        <v>903</v>
      </c>
      <c r="B789" s="118" t="s">
        <v>6563</v>
      </c>
      <c r="C789" s="117" t="s">
        <v>235</v>
      </c>
      <c r="D789" s="117" t="s">
        <v>207</v>
      </c>
      <c r="E789" s="119">
        <v>47.83</v>
      </c>
      <c r="F789" s="119">
        <v>47.83</v>
      </c>
      <c r="G789" s="117" t="s">
        <v>493</v>
      </c>
      <c r="H789" s="120">
        <v>41974</v>
      </c>
    </row>
    <row r="790" spans="1:8" ht="26.4">
      <c r="A790" s="113">
        <v>945</v>
      </c>
      <c r="B790" s="114" t="s">
        <v>6564</v>
      </c>
      <c r="C790" s="113" t="s">
        <v>235</v>
      </c>
      <c r="D790" s="113" t="s">
        <v>207</v>
      </c>
      <c r="E790" s="115">
        <v>50.6</v>
      </c>
      <c r="F790" s="115">
        <v>50.6</v>
      </c>
      <c r="G790" s="113" t="s">
        <v>493</v>
      </c>
      <c r="H790" s="116">
        <v>41974</v>
      </c>
    </row>
    <row r="791" spans="1:8" ht="26.4">
      <c r="A791" s="117">
        <v>914</v>
      </c>
      <c r="B791" s="118" t="s">
        <v>6565</v>
      </c>
      <c r="C791" s="117" t="s">
        <v>235</v>
      </c>
      <c r="D791" s="117" t="s">
        <v>207</v>
      </c>
      <c r="E791" s="119">
        <v>51.84</v>
      </c>
      <c r="F791" s="119">
        <v>51.84</v>
      </c>
      <c r="G791" s="117" t="s">
        <v>493</v>
      </c>
      <c r="H791" s="120">
        <v>41974</v>
      </c>
    </row>
    <row r="792" spans="1:8">
      <c r="A792" s="113">
        <v>34602</v>
      </c>
      <c r="B792" s="114" t="s">
        <v>6566</v>
      </c>
      <c r="C792" s="113" t="s">
        <v>235</v>
      </c>
      <c r="D792" s="113" t="s">
        <v>207</v>
      </c>
      <c r="E792" s="115">
        <v>1.44</v>
      </c>
      <c r="F792" s="115">
        <v>1.44</v>
      </c>
      <c r="G792" s="113" t="s">
        <v>493</v>
      </c>
      <c r="H792" s="116">
        <v>41974</v>
      </c>
    </row>
    <row r="793" spans="1:8">
      <c r="A793" s="117">
        <v>34603</v>
      </c>
      <c r="B793" s="118" t="s">
        <v>6567</v>
      </c>
      <c r="C793" s="117" t="s">
        <v>235</v>
      </c>
      <c r="D793" s="117" t="s">
        <v>207</v>
      </c>
      <c r="E793" s="119">
        <v>6.94</v>
      </c>
      <c r="F793" s="119">
        <v>6.94</v>
      </c>
      <c r="G793" s="117" t="s">
        <v>493</v>
      </c>
      <c r="H793" s="120">
        <v>41974</v>
      </c>
    </row>
    <row r="794" spans="1:8">
      <c r="A794" s="113">
        <v>34607</v>
      </c>
      <c r="B794" s="114" t="s">
        <v>6568</v>
      </c>
      <c r="C794" s="113" t="s">
        <v>235</v>
      </c>
      <c r="D794" s="113" t="s">
        <v>207</v>
      </c>
      <c r="E794" s="115">
        <v>3.09</v>
      </c>
      <c r="F794" s="115">
        <v>3.09</v>
      </c>
      <c r="G794" s="113" t="s">
        <v>493</v>
      </c>
      <c r="H794" s="116">
        <v>41974</v>
      </c>
    </row>
    <row r="795" spans="1:8">
      <c r="A795" s="117">
        <v>34609</v>
      </c>
      <c r="B795" s="118" t="s">
        <v>6569</v>
      </c>
      <c r="C795" s="117" t="s">
        <v>235</v>
      </c>
      <c r="D795" s="117" t="s">
        <v>207</v>
      </c>
      <c r="E795" s="119">
        <v>4.6399999999999997</v>
      </c>
      <c r="F795" s="119">
        <v>4.6399999999999997</v>
      </c>
      <c r="G795" s="117" t="s">
        <v>493</v>
      </c>
      <c r="H795" s="120">
        <v>41974</v>
      </c>
    </row>
    <row r="796" spans="1:8">
      <c r="A796" s="113">
        <v>34618</v>
      </c>
      <c r="B796" s="114" t="s">
        <v>6570</v>
      </c>
      <c r="C796" s="113" t="s">
        <v>235</v>
      </c>
      <c r="D796" s="113" t="s">
        <v>207</v>
      </c>
      <c r="E796" s="115">
        <v>1.91</v>
      </c>
      <c r="F796" s="115">
        <v>1.91</v>
      </c>
      <c r="G796" s="113" t="s">
        <v>493</v>
      </c>
      <c r="H796" s="116">
        <v>41974</v>
      </c>
    </row>
    <row r="797" spans="1:8">
      <c r="A797" s="117">
        <v>34620</v>
      </c>
      <c r="B797" s="118" t="s">
        <v>6571</v>
      </c>
      <c r="C797" s="117" t="s">
        <v>235</v>
      </c>
      <c r="D797" s="117" t="s">
        <v>207</v>
      </c>
      <c r="E797" s="119">
        <v>9.57</v>
      </c>
      <c r="F797" s="119">
        <v>9.57</v>
      </c>
      <c r="G797" s="117" t="s">
        <v>493</v>
      </c>
      <c r="H797" s="120">
        <v>41974</v>
      </c>
    </row>
    <row r="798" spans="1:8">
      <c r="A798" s="113">
        <v>34621</v>
      </c>
      <c r="B798" s="114" t="s">
        <v>6572</v>
      </c>
      <c r="C798" s="113" t="s">
        <v>235</v>
      </c>
      <c r="D798" s="113" t="s">
        <v>207</v>
      </c>
      <c r="E798" s="115">
        <v>4.4400000000000004</v>
      </c>
      <c r="F798" s="115">
        <v>4.4400000000000004</v>
      </c>
      <c r="G798" s="113" t="s">
        <v>493</v>
      </c>
      <c r="H798" s="116">
        <v>41974</v>
      </c>
    </row>
    <row r="799" spans="1:8">
      <c r="A799" s="117">
        <v>34622</v>
      </c>
      <c r="B799" s="118" t="s">
        <v>6573</v>
      </c>
      <c r="C799" s="117" t="s">
        <v>235</v>
      </c>
      <c r="D799" s="117" t="s">
        <v>207</v>
      </c>
      <c r="E799" s="119">
        <v>6.29</v>
      </c>
      <c r="F799" s="119">
        <v>6.29</v>
      </c>
      <c r="G799" s="117" t="s">
        <v>493</v>
      </c>
      <c r="H799" s="120">
        <v>41974</v>
      </c>
    </row>
    <row r="800" spans="1:8">
      <c r="A800" s="113">
        <v>34624</v>
      </c>
      <c r="B800" s="114" t="s">
        <v>6574</v>
      </c>
      <c r="C800" s="113" t="s">
        <v>235</v>
      </c>
      <c r="D800" s="113" t="s">
        <v>207</v>
      </c>
      <c r="E800" s="115">
        <v>2.44</v>
      </c>
      <c r="F800" s="115">
        <v>2.44</v>
      </c>
      <c r="G800" s="113" t="s">
        <v>493</v>
      </c>
      <c r="H800" s="116">
        <v>41974</v>
      </c>
    </row>
    <row r="801" spans="1:8">
      <c r="A801" s="117">
        <v>34626</v>
      </c>
      <c r="B801" s="118" t="s">
        <v>6575</v>
      </c>
      <c r="C801" s="117" t="s">
        <v>235</v>
      </c>
      <c r="D801" s="117" t="s">
        <v>207</v>
      </c>
      <c r="E801" s="119">
        <v>13.16</v>
      </c>
      <c r="F801" s="119">
        <v>13.16</v>
      </c>
      <c r="G801" s="117" t="s">
        <v>493</v>
      </c>
      <c r="H801" s="120">
        <v>41974</v>
      </c>
    </row>
    <row r="802" spans="1:8">
      <c r="A802" s="113">
        <v>34627</v>
      </c>
      <c r="B802" s="114" t="s">
        <v>6576</v>
      </c>
      <c r="C802" s="113" t="s">
        <v>235</v>
      </c>
      <c r="D802" s="113" t="s">
        <v>207</v>
      </c>
      <c r="E802" s="115">
        <v>5.67</v>
      </c>
      <c r="F802" s="115">
        <v>5.67</v>
      </c>
      <c r="G802" s="113" t="s">
        <v>493</v>
      </c>
      <c r="H802" s="116">
        <v>41974</v>
      </c>
    </row>
    <row r="803" spans="1:8">
      <c r="A803" s="117">
        <v>34629</v>
      </c>
      <c r="B803" s="118" t="s">
        <v>6577</v>
      </c>
      <c r="C803" s="117" t="s">
        <v>235</v>
      </c>
      <c r="D803" s="117" t="s">
        <v>207</v>
      </c>
      <c r="E803" s="119">
        <v>8.3000000000000007</v>
      </c>
      <c r="F803" s="119">
        <v>8.3000000000000007</v>
      </c>
      <c r="G803" s="117" t="s">
        <v>493</v>
      </c>
      <c r="H803" s="120">
        <v>41974</v>
      </c>
    </row>
    <row r="804" spans="1:8">
      <c r="A804" s="113">
        <v>11902</v>
      </c>
      <c r="B804" s="114" t="s">
        <v>6578</v>
      </c>
      <c r="C804" s="113" t="s">
        <v>235</v>
      </c>
      <c r="D804" s="113" t="s">
        <v>207</v>
      </c>
      <c r="E804" s="115">
        <v>0.63</v>
      </c>
      <c r="F804" s="115">
        <v>0.63</v>
      </c>
      <c r="G804" s="113" t="s">
        <v>493</v>
      </c>
      <c r="H804" s="116">
        <v>41974</v>
      </c>
    </row>
    <row r="805" spans="1:8">
      <c r="A805" s="117">
        <v>11903</v>
      </c>
      <c r="B805" s="118" t="s">
        <v>6579</v>
      </c>
      <c r="C805" s="117" t="s">
        <v>235</v>
      </c>
      <c r="D805" s="117" t="s">
        <v>207</v>
      </c>
      <c r="E805" s="119">
        <v>0.93</v>
      </c>
      <c r="F805" s="119">
        <v>0.93</v>
      </c>
      <c r="G805" s="117" t="s">
        <v>493</v>
      </c>
      <c r="H805" s="120">
        <v>41974</v>
      </c>
    </row>
    <row r="806" spans="1:8">
      <c r="A806" s="113">
        <v>11904</v>
      </c>
      <c r="B806" s="114" t="s">
        <v>6580</v>
      </c>
      <c r="C806" s="113" t="s">
        <v>235</v>
      </c>
      <c r="D806" s="113" t="s">
        <v>207</v>
      </c>
      <c r="E806" s="115">
        <v>0.95</v>
      </c>
      <c r="F806" s="115">
        <v>0.95</v>
      </c>
      <c r="G806" s="113" t="s">
        <v>493</v>
      </c>
      <c r="H806" s="116">
        <v>41974</v>
      </c>
    </row>
    <row r="807" spans="1:8">
      <c r="A807" s="117">
        <v>11905</v>
      </c>
      <c r="B807" s="118" t="s">
        <v>6581</v>
      </c>
      <c r="C807" s="117" t="s">
        <v>235</v>
      </c>
      <c r="D807" s="117" t="s">
        <v>207</v>
      </c>
      <c r="E807" s="119">
        <v>1.02</v>
      </c>
      <c r="F807" s="119">
        <v>1.02</v>
      </c>
      <c r="G807" s="117" t="s">
        <v>493</v>
      </c>
      <c r="H807" s="120">
        <v>41974</v>
      </c>
    </row>
    <row r="808" spans="1:8">
      <c r="A808" s="113">
        <v>11906</v>
      </c>
      <c r="B808" s="114" t="s">
        <v>6582</v>
      </c>
      <c r="C808" s="113" t="s">
        <v>235</v>
      </c>
      <c r="D808" s="113" t="s">
        <v>207</v>
      </c>
      <c r="E808" s="115">
        <v>1.32</v>
      </c>
      <c r="F808" s="115">
        <v>1.32</v>
      </c>
      <c r="G808" s="113" t="s">
        <v>493</v>
      </c>
      <c r="H808" s="116">
        <v>41974</v>
      </c>
    </row>
    <row r="809" spans="1:8">
      <c r="A809" s="117">
        <v>11914</v>
      </c>
      <c r="B809" s="118" t="s">
        <v>6583</v>
      </c>
      <c r="C809" s="117" t="s">
        <v>235</v>
      </c>
      <c r="D809" s="117" t="s">
        <v>207</v>
      </c>
      <c r="E809" s="119">
        <v>18.72</v>
      </c>
      <c r="F809" s="119">
        <v>18.72</v>
      </c>
      <c r="G809" s="117" t="s">
        <v>493</v>
      </c>
      <c r="H809" s="120">
        <v>41974</v>
      </c>
    </row>
    <row r="810" spans="1:8">
      <c r="A810" s="113">
        <v>11916</v>
      </c>
      <c r="B810" s="114" t="s">
        <v>6584</v>
      </c>
      <c r="C810" s="113" t="s">
        <v>235</v>
      </c>
      <c r="D810" s="113" t="s">
        <v>207</v>
      </c>
      <c r="E810" s="115">
        <v>3.66</v>
      </c>
      <c r="F810" s="115">
        <v>3.66</v>
      </c>
      <c r="G810" s="113" t="s">
        <v>493</v>
      </c>
      <c r="H810" s="116">
        <v>41974</v>
      </c>
    </row>
    <row r="811" spans="1:8">
      <c r="A811" s="117">
        <v>11917</v>
      </c>
      <c r="B811" s="118" t="s">
        <v>6585</v>
      </c>
      <c r="C811" s="117" t="s">
        <v>235</v>
      </c>
      <c r="D811" s="117" t="s">
        <v>207</v>
      </c>
      <c r="E811" s="119">
        <v>6.22</v>
      </c>
      <c r="F811" s="119">
        <v>6.22</v>
      </c>
      <c r="G811" s="117" t="s">
        <v>493</v>
      </c>
      <c r="H811" s="120">
        <v>41974</v>
      </c>
    </row>
    <row r="812" spans="1:8">
      <c r="A812" s="113">
        <v>11918</v>
      </c>
      <c r="B812" s="114" t="s">
        <v>6586</v>
      </c>
      <c r="C812" s="113" t="s">
        <v>235</v>
      </c>
      <c r="D812" s="113" t="s">
        <v>207</v>
      </c>
      <c r="E812" s="115">
        <v>7.31</v>
      </c>
      <c r="F812" s="115">
        <v>7.31</v>
      </c>
      <c r="G812" s="113" t="s">
        <v>493</v>
      </c>
      <c r="H812" s="116">
        <v>41974</v>
      </c>
    </row>
    <row r="813" spans="1:8">
      <c r="A813" s="117">
        <v>11919</v>
      </c>
      <c r="B813" s="118" t="s">
        <v>6587</v>
      </c>
      <c r="C813" s="117" t="s">
        <v>235</v>
      </c>
      <c r="D813" s="117" t="s">
        <v>207</v>
      </c>
      <c r="E813" s="119">
        <v>2.9</v>
      </c>
      <c r="F813" s="119">
        <v>2.9</v>
      </c>
      <c r="G813" s="117" t="s">
        <v>493</v>
      </c>
      <c r="H813" s="120">
        <v>41974</v>
      </c>
    </row>
    <row r="814" spans="1:8">
      <c r="A814" s="113">
        <v>11920</v>
      </c>
      <c r="B814" s="114" t="s">
        <v>6588</v>
      </c>
      <c r="C814" s="113" t="s">
        <v>235</v>
      </c>
      <c r="D814" s="113" t="s">
        <v>207</v>
      </c>
      <c r="E814" s="115">
        <v>4.66</v>
      </c>
      <c r="F814" s="115">
        <v>4.66</v>
      </c>
      <c r="G814" s="113" t="s">
        <v>493</v>
      </c>
      <c r="H814" s="116">
        <v>41974</v>
      </c>
    </row>
    <row r="815" spans="1:8">
      <c r="A815" s="117">
        <v>11924</v>
      </c>
      <c r="B815" s="118" t="s">
        <v>6589</v>
      </c>
      <c r="C815" s="117" t="s">
        <v>235</v>
      </c>
      <c r="D815" s="117" t="s">
        <v>207</v>
      </c>
      <c r="E815" s="119">
        <v>42.83</v>
      </c>
      <c r="F815" s="119">
        <v>42.83</v>
      </c>
      <c r="G815" s="117" t="s">
        <v>493</v>
      </c>
      <c r="H815" s="120">
        <v>41974</v>
      </c>
    </row>
    <row r="816" spans="1:8">
      <c r="A816" s="113">
        <v>11921</v>
      </c>
      <c r="B816" s="114" t="s">
        <v>6590</v>
      </c>
      <c r="C816" s="113" t="s">
        <v>235</v>
      </c>
      <c r="D816" s="113" t="s">
        <v>207</v>
      </c>
      <c r="E816" s="115">
        <v>6.51</v>
      </c>
      <c r="F816" s="115">
        <v>6.51</v>
      </c>
      <c r="G816" s="113" t="s">
        <v>493</v>
      </c>
      <c r="H816" s="116">
        <v>41974</v>
      </c>
    </row>
    <row r="817" spans="1:8">
      <c r="A817" s="117">
        <v>11922</v>
      </c>
      <c r="B817" s="118" t="s">
        <v>6591</v>
      </c>
      <c r="C817" s="117" t="s">
        <v>235</v>
      </c>
      <c r="D817" s="117" t="s">
        <v>207</v>
      </c>
      <c r="E817" s="119">
        <v>11.36</v>
      </c>
      <c r="F817" s="119">
        <v>11.36</v>
      </c>
      <c r="G817" s="117" t="s">
        <v>493</v>
      </c>
      <c r="H817" s="120">
        <v>41974</v>
      </c>
    </row>
    <row r="818" spans="1:8">
      <c r="A818" s="113">
        <v>11923</v>
      </c>
      <c r="B818" s="114" t="s">
        <v>6592</v>
      </c>
      <c r="C818" s="113" t="s">
        <v>235</v>
      </c>
      <c r="D818" s="113" t="s">
        <v>207</v>
      </c>
      <c r="E818" s="115">
        <v>13.97</v>
      </c>
      <c r="F818" s="115">
        <v>13.97</v>
      </c>
      <c r="G818" s="113" t="s">
        <v>493</v>
      </c>
      <c r="H818" s="116">
        <v>41974</v>
      </c>
    </row>
    <row r="819" spans="1:8">
      <c r="A819" s="117">
        <v>11901</v>
      </c>
      <c r="B819" s="118" t="s">
        <v>6593</v>
      </c>
      <c r="C819" s="117" t="s">
        <v>235</v>
      </c>
      <c r="D819" s="117" t="s">
        <v>207</v>
      </c>
      <c r="E819" s="119">
        <v>0.39</v>
      </c>
      <c r="F819" s="119">
        <v>0.39</v>
      </c>
      <c r="G819" s="117" t="s">
        <v>493</v>
      </c>
      <c r="H819" s="120">
        <v>41974</v>
      </c>
    </row>
    <row r="820" spans="1:8">
      <c r="A820" s="113">
        <v>10721</v>
      </c>
      <c r="B820" s="114" t="s">
        <v>6594</v>
      </c>
      <c r="C820" s="113" t="s">
        <v>235</v>
      </c>
      <c r="D820" s="113" t="s">
        <v>492</v>
      </c>
      <c r="E820" s="115">
        <v>12.01</v>
      </c>
      <c r="F820" s="115">
        <v>12.01</v>
      </c>
      <c r="G820" s="113" t="s">
        <v>493</v>
      </c>
      <c r="H820" s="116">
        <v>41974</v>
      </c>
    </row>
    <row r="821" spans="1:8">
      <c r="A821" s="117">
        <v>2354</v>
      </c>
      <c r="B821" s="118" t="s">
        <v>6595</v>
      </c>
      <c r="C821" s="117" t="s">
        <v>264</v>
      </c>
      <c r="D821" s="117" t="s">
        <v>231</v>
      </c>
      <c r="E821" s="119">
        <v>17.75</v>
      </c>
      <c r="F821" s="119">
        <v>15.35</v>
      </c>
      <c r="G821" s="117" t="s">
        <v>493</v>
      </c>
      <c r="H821" s="120">
        <v>41974</v>
      </c>
    </row>
    <row r="822" spans="1:8" ht="26.4">
      <c r="A822" s="113">
        <v>5089</v>
      </c>
      <c r="B822" s="114" t="s">
        <v>6596</v>
      </c>
      <c r="C822" s="113" t="s">
        <v>235</v>
      </c>
      <c r="D822" s="113" t="s">
        <v>6</v>
      </c>
      <c r="E822" s="115">
        <v>23.4</v>
      </c>
      <c r="F822" s="115">
        <v>23.4</v>
      </c>
      <c r="G822" s="113" t="s">
        <v>493</v>
      </c>
      <c r="H822" s="116">
        <v>41974</v>
      </c>
    </row>
    <row r="823" spans="1:8">
      <c r="A823" s="117">
        <v>5090</v>
      </c>
      <c r="B823" s="118" t="s">
        <v>6597</v>
      </c>
      <c r="C823" s="117" t="s">
        <v>235</v>
      </c>
      <c r="D823" s="117" t="s">
        <v>6</v>
      </c>
      <c r="E823" s="119">
        <v>11.3</v>
      </c>
      <c r="F823" s="119">
        <v>11.3</v>
      </c>
      <c r="G823" s="117" t="s">
        <v>493</v>
      </c>
      <c r="H823" s="120">
        <v>41974</v>
      </c>
    </row>
    <row r="824" spans="1:8" ht="26.4">
      <c r="A824" s="113">
        <v>5085</v>
      </c>
      <c r="B824" s="114" t="s">
        <v>6598</v>
      </c>
      <c r="C824" s="113" t="s">
        <v>235</v>
      </c>
      <c r="D824" s="113" t="s">
        <v>6</v>
      </c>
      <c r="E824" s="115">
        <v>17.02</v>
      </c>
      <c r="F824" s="115">
        <v>17.02</v>
      </c>
      <c r="G824" s="113" t="s">
        <v>493</v>
      </c>
      <c r="H824" s="116">
        <v>41974</v>
      </c>
    </row>
    <row r="825" spans="1:8">
      <c r="A825" s="117">
        <v>11848</v>
      </c>
      <c r="B825" s="118" t="s">
        <v>6599</v>
      </c>
      <c r="C825" s="117" t="s">
        <v>235</v>
      </c>
      <c r="D825" s="117" t="s">
        <v>6</v>
      </c>
      <c r="E825" s="119">
        <v>4.54</v>
      </c>
      <c r="F825" s="119">
        <v>4.54</v>
      </c>
      <c r="G825" s="117" t="s">
        <v>493</v>
      </c>
      <c r="H825" s="120">
        <v>41974</v>
      </c>
    </row>
    <row r="826" spans="1:8" ht="26.4">
      <c r="A826" s="113">
        <v>4496</v>
      </c>
      <c r="B826" s="114" t="s">
        <v>6600</v>
      </c>
      <c r="C826" s="113" t="s">
        <v>235</v>
      </c>
      <c r="D826" s="113" t="s">
        <v>207</v>
      </c>
      <c r="E826" s="115">
        <v>1.85</v>
      </c>
      <c r="F826" s="115">
        <v>1.85</v>
      </c>
      <c r="G826" s="113" t="s">
        <v>493</v>
      </c>
      <c r="H826" s="116">
        <v>41974</v>
      </c>
    </row>
    <row r="827" spans="1:8">
      <c r="A827" s="117">
        <v>14116</v>
      </c>
      <c r="B827" s="118" t="s">
        <v>6601</v>
      </c>
      <c r="C827" s="117" t="s">
        <v>235</v>
      </c>
      <c r="D827" s="117" t="s">
        <v>6</v>
      </c>
      <c r="E827" s="119">
        <v>21.86</v>
      </c>
      <c r="F827" s="119">
        <v>21.86</v>
      </c>
      <c r="G827" s="117" t="s">
        <v>493</v>
      </c>
      <c r="H827" s="120">
        <v>41974</v>
      </c>
    </row>
    <row r="828" spans="1:8">
      <c r="A828" s="113">
        <v>14061</v>
      </c>
      <c r="B828" s="114" t="s">
        <v>6602</v>
      </c>
      <c r="C828" s="113" t="s">
        <v>235</v>
      </c>
      <c r="D828" s="113" t="s">
        <v>6</v>
      </c>
      <c r="E828" s="115">
        <v>90.81</v>
      </c>
      <c r="F828" s="115">
        <v>90.81</v>
      </c>
      <c r="G828" s="113" t="s">
        <v>493</v>
      </c>
      <c r="H828" s="116">
        <v>41974</v>
      </c>
    </row>
    <row r="829" spans="1:8" ht="26.4">
      <c r="A829" s="117">
        <v>11638</v>
      </c>
      <c r="B829" s="118" t="s">
        <v>6603</v>
      </c>
      <c r="C829" s="117" t="s">
        <v>235</v>
      </c>
      <c r="D829" s="117" t="s">
        <v>6</v>
      </c>
      <c r="E829" s="119">
        <v>74.88</v>
      </c>
      <c r="F829" s="119">
        <v>74.88</v>
      </c>
      <c r="G829" s="117" t="s">
        <v>493</v>
      </c>
      <c r="H829" s="120">
        <v>41974</v>
      </c>
    </row>
    <row r="830" spans="1:8" ht="26.4">
      <c r="A830" s="113">
        <v>11871</v>
      </c>
      <c r="B830" s="114" t="s">
        <v>6604</v>
      </c>
      <c r="C830" s="113" t="s">
        <v>235</v>
      </c>
      <c r="D830" s="113" t="s">
        <v>6</v>
      </c>
      <c r="E830" s="115">
        <v>175.4</v>
      </c>
      <c r="F830" s="115">
        <v>175.4</v>
      </c>
      <c r="G830" s="113" t="s">
        <v>493</v>
      </c>
      <c r="H830" s="116">
        <v>41974</v>
      </c>
    </row>
    <row r="831" spans="1:8" ht="26.4">
      <c r="A831" s="117">
        <v>34636</v>
      </c>
      <c r="B831" s="118" t="s">
        <v>6605</v>
      </c>
      <c r="C831" s="117" t="s">
        <v>235</v>
      </c>
      <c r="D831" s="117" t="s">
        <v>6</v>
      </c>
      <c r="E831" s="119">
        <v>280</v>
      </c>
      <c r="F831" s="119">
        <v>280</v>
      </c>
      <c r="G831" s="117" t="s">
        <v>493</v>
      </c>
      <c r="H831" s="120">
        <v>41974</v>
      </c>
    </row>
    <row r="832" spans="1:8" ht="26.4">
      <c r="A832" s="113">
        <v>34639</v>
      </c>
      <c r="B832" s="114" t="s">
        <v>6606</v>
      </c>
      <c r="C832" s="113" t="s">
        <v>235</v>
      </c>
      <c r="D832" s="113" t="s">
        <v>6</v>
      </c>
      <c r="E832" s="115">
        <v>568.67999999999995</v>
      </c>
      <c r="F832" s="115">
        <v>568.67999999999995</v>
      </c>
      <c r="G832" s="113" t="s">
        <v>493</v>
      </c>
      <c r="H832" s="116">
        <v>41974</v>
      </c>
    </row>
    <row r="833" spans="1:8" ht="26.4">
      <c r="A833" s="117">
        <v>34640</v>
      </c>
      <c r="B833" s="118" t="s">
        <v>6607</v>
      </c>
      <c r="C833" s="117" t="s">
        <v>235</v>
      </c>
      <c r="D833" s="117" t="s">
        <v>6</v>
      </c>
      <c r="E833" s="119">
        <v>638.77</v>
      </c>
      <c r="F833" s="119">
        <v>638.77</v>
      </c>
      <c r="G833" s="117" t="s">
        <v>493</v>
      </c>
      <c r="H833" s="120">
        <v>41974</v>
      </c>
    </row>
    <row r="834" spans="1:8">
      <c r="A834" s="113">
        <v>34637</v>
      </c>
      <c r="B834" s="114" t="s">
        <v>6608</v>
      </c>
      <c r="C834" s="113" t="s">
        <v>235</v>
      </c>
      <c r="D834" s="113" t="s">
        <v>6</v>
      </c>
      <c r="E834" s="115">
        <v>160.76</v>
      </c>
      <c r="F834" s="115">
        <v>160.76</v>
      </c>
      <c r="G834" s="113" t="s">
        <v>493</v>
      </c>
      <c r="H834" s="116">
        <v>41974</v>
      </c>
    </row>
    <row r="835" spans="1:8">
      <c r="A835" s="117">
        <v>34638</v>
      </c>
      <c r="B835" s="118" t="s">
        <v>6609</v>
      </c>
      <c r="C835" s="117" t="s">
        <v>235</v>
      </c>
      <c r="D835" s="117" t="s">
        <v>6</v>
      </c>
      <c r="E835" s="119">
        <v>275.69</v>
      </c>
      <c r="F835" s="119">
        <v>275.69</v>
      </c>
      <c r="G835" s="117" t="s">
        <v>493</v>
      </c>
      <c r="H835" s="120">
        <v>41974</v>
      </c>
    </row>
    <row r="836" spans="1:8" ht="26.4">
      <c r="A836" s="113">
        <v>11868</v>
      </c>
      <c r="B836" s="114" t="s">
        <v>6610</v>
      </c>
      <c r="C836" s="113" t="s">
        <v>235</v>
      </c>
      <c r="D836" s="113" t="s">
        <v>6</v>
      </c>
      <c r="E836" s="115">
        <v>241.07</v>
      </c>
      <c r="F836" s="115">
        <v>241.07</v>
      </c>
      <c r="G836" s="113" t="s">
        <v>493</v>
      </c>
      <c r="H836" s="116">
        <v>41974</v>
      </c>
    </row>
    <row r="837" spans="1:8" ht="26.4">
      <c r="A837" s="117">
        <v>37106</v>
      </c>
      <c r="B837" s="118" t="s">
        <v>6611</v>
      </c>
      <c r="C837" s="117" t="s">
        <v>235</v>
      </c>
      <c r="D837" s="117" t="s">
        <v>6</v>
      </c>
      <c r="E837" s="119">
        <v>2328.4</v>
      </c>
      <c r="F837" s="119">
        <v>2328.4</v>
      </c>
      <c r="G837" s="117" t="s">
        <v>493</v>
      </c>
      <c r="H837" s="120">
        <v>41974</v>
      </c>
    </row>
    <row r="838" spans="1:8" ht="26.4">
      <c r="A838" s="113">
        <v>11869</v>
      </c>
      <c r="B838" s="114" t="s">
        <v>6612</v>
      </c>
      <c r="C838" s="113" t="s">
        <v>235</v>
      </c>
      <c r="D838" s="113" t="s">
        <v>6</v>
      </c>
      <c r="E838" s="115">
        <v>391.12</v>
      </c>
      <c r="F838" s="115">
        <v>391.12</v>
      </c>
      <c r="G838" s="113" t="s">
        <v>493</v>
      </c>
      <c r="H838" s="116">
        <v>41974</v>
      </c>
    </row>
    <row r="839" spans="1:8" ht="26.4">
      <c r="A839" s="117">
        <v>37104</v>
      </c>
      <c r="B839" s="118" t="s">
        <v>6613</v>
      </c>
      <c r="C839" s="117" t="s">
        <v>235</v>
      </c>
      <c r="D839" s="117" t="s">
        <v>6</v>
      </c>
      <c r="E839" s="119">
        <v>504.18</v>
      </c>
      <c r="F839" s="119">
        <v>504.18</v>
      </c>
      <c r="G839" s="117" t="s">
        <v>493</v>
      </c>
      <c r="H839" s="120">
        <v>41974</v>
      </c>
    </row>
    <row r="840" spans="1:8" ht="26.4">
      <c r="A840" s="113">
        <v>37105</v>
      </c>
      <c r="B840" s="114" t="s">
        <v>6614</v>
      </c>
      <c r="C840" s="113" t="s">
        <v>235</v>
      </c>
      <c r="D840" s="113" t="s">
        <v>6</v>
      </c>
      <c r="E840" s="115">
        <v>1122.8900000000001</v>
      </c>
      <c r="F840" s="115">
        <v>1122.8900000000001</v>
      </c>
      <c r="G840" s="113" t="s">
        <v>493</v>
      </c>
      <c r="H840" s="116">
        <v>41974</v>
      </c>
    </row>
    <row r="841" spans="1:8" ht="39.6">
      <c r="A841" s="117">
        <v>1030</v>
      </c>
      <c r="B841" s="118" t="s">
        <v>6615</v>
      </c>
      <c r="C841" s="117" t="s">
        <v>235</v>
      </c>
      <c r="D841" s="117" t="s">
        <v>6</v>
      </c>
      <c r="E841" s="119">
        <v>22.15</v>
      </c>
      <c r="F841" s="119">
        <v>22.15</v>
      </c>
      <c r="G841" s="117" t="s">
        <v>493</v>
      </c>
      <c r="H841" s="120">
        <v>41974</v>
      </c>
    </row>
    <row r="842" spans="1:8" ht="39.6">
      <c r="A842" s="113">
        <v>11694</v>
      </c>
      <c r="B842" s="114" t="s">
        <v>6616</v>
      </c>
      <c r="C842" s="113" t="s">
        <v>235</v>
      </c>
      <c r="D842" s="113" t="s">
        <v>6</v>
      </c>
      <c r="E842" s="115">
        <v>489.63</v>
      </c>
      <c r="F842" s="115">
        <v>489.63</v>
      </c>
      <c r="G842" s="113" t="s">
        <v>493</v>
      </c>
      <c r="H842" s="116">
        <v>41974</v>
      </c>
    </row>
    <row r="843" spans="1:8" ht="26.4">
      <c r="A843" s="117">
        <v>11241</v>
      </c>
      <c r="B843" s="118" t="s">
        <v>6617</v>
      </c>
      <c r="C843" s="117" t="s">
        <v>235</v>
      </c>
      <c r="D843" s="117" t="s">
        <v>6</v>
      </c>
      <c r="E843" s="119">
        <v>313.67</v>
      </c>
      <c r="F843" s="119">
        <v>313.67</v>
      </c>
      <c r="G843" s="117" t="s">
        <v>493</v>
      </c>
      <c r="H843" s="120">
        <v>41974</v>
      </c>
    </row>
    <row r="844" spans="1:8" ht="39.6">
      <c r="A844" s="113">
        <v>35277</v>
      </c>
      <c r="B844" s="114" t="s">
        <v>6618</v>
      </c>
      <c r="C844" s="113" t="s">
        <v>235</v>
      </c>
      <c r="D844" s="113" t="s">
        <v>6</v>
      </c>
      <c r="E844" s="115">
        <v>306.92</v>
      </c>
      <c r="F844" s="115">
        <v>306.92</v>
      </c>
      <c r="G844" s="113" t="s">
        <v>493</v>
      </c>
      <c r="H844" s="116">
        <v>41974</v>
      </c>
    </row>
    <row r="845" spans="1:8" ht="52.8">
      <c r="A845" s="117">
        <v>10521</v>
      </c>
      <c r="B845" s="118" t="s">
        <v>6619</v>
      </c>
      <c r="C845" s="117" t="s">
        <v>235</v>
      </c>
      <c r="D845" s="117" t="s">
        <v>6</v>
      </c>
      <c r="E845" s="119">
        <v>178.33</v>
      </c>
      <c r="F845" s="119">
        <v>178.33</v>
      </c>
      <c r="G845" s="117" t="s">
        <v>493</v>
      </c>
      <c r="H845" s="120">
        <v>41974</v>
      </c>
    </row>
    <row r="846" spans="1:8" ht="52.8">
      <c r="A846" s="113">
        <v>10885</v>
      </c>
      <c r="B846" s="114" t="s">
        <v>6620</v>
      </c>
      <c r="C846" s="113" t="s">
        <v>235</v>
      </c>
      <c r="D846" s="113" t="s">
        <v>6</v>
      </c>
      <c r="E846" s="115">
        <v>230.67</v>
      </c>
      <c r="F846" s="115">
        <v>230.67</v>
      </c>
      <c r="G846" s="113" t="s">
        <v>493</v>
      </c>
      <c r="H846" s="116">
        <v>41974</v>
      </c>
    </row>
    <row r="847" spans="1:8" ht="52.8">
      <c r="A847" s="117">
        <v>20963</v>
      </c>
      <c r="B847" s="118" t="s">
        <v>6621</v>
      </c>
      <c r="C847" s="117" t="s">
        <v>235</v>
      </c>
      <c r="D847" s="117" t="s">
        <v>6</v>
      </c>
      <c r="E847" s="119">
        <v>246.67</v>
      </c>
      <c r="F847" s="119">
        <v>246.67</v>
      </c>
      <c r="G847" s="117" t="s">
        <v>493</v>
      </c>
      <c r="H847" s="120">
        <v>41974</v>
      </c>
    </row>
    <row r="848" spans="1:8" ht="52.8">
      <c r="A848" s="113">
        <v>1062</v>
      </c>
      <c r="B848" s="114" t="s">
        <v>6622</v>
      </c>
      <c r="C848" s="113" t="s">
        <v>235</v>
      </c>
      <c r="D848" s="113" t="s">
        <v>6</v>
      </c>
      <c r="E848" s="115">
        <v>94.8</v>
      </c>
      <c r="F848" s="115">
        <v>94.8</v>
      </c>
      <c r="G848" s="113" t="s">
        <v>493</v>
      </c>
      <c r="H848" s="116">
        <v>41974</v>
      </c>
    </row>
    <row r="849" spans="1:8" ht="26.4">
      <c r="A849" s="117">
        <v>2555</v>
      </c>
      <c r="B849" s="118" t="s">
        <v>6623</v>
      </c>
      <c r="C849" s="117" t="s">
        <v>235</v>
      </c>
      <c r="D849" s="117" t="s">
        <v>6</v>
      </c>
      <c r="E849" s="119">
        <v>1.84</v>
      </c>
      <c r="F849" s="119">
        <v>1.84</v>
      </c>
      <c r="G849" s="117" t="s">
        <v>493</v>
      </c>
      <c r="H849" s="120">
        <v>41974</v>
      </c>
    </row>
    <row r="850" spans="1:8">
      <c r="A850" s="113">
        <v>2556</v>
      </c>
      <c r="B850" s="114" t="s">
        <v>6624</v>
      </c>
      <c r="C850" s="113" t="s">
        <v>235</v>
      </c>
      <c r="D850" s="113" t="s">
        <v>6</v>
      </c>
      <c r="E850" s="115">
        <v>1.1000000000000001</v>
      </c>
      <c r="F850" s="115">
        <v>1.1000000000000001</v>
      </c>
      <c r="G850" s="113" t="s">
        <v>493</v>
      </c>
      <c r="H850" s="116">
        <v>41974</v>
      </c>
    </row>
    <row r="851" spans="1:8">
      <c r="A851" s="117">
        <v>2557</v>
      </c>
      <c r="B851" s="118" t="s">
        <v>6625</v>
      </c>
      <c r="C851" s="117" t="s">
        <v>235</v>
      </c>
      <c r="D851" s="117" t="s">
        <v>6</v>
      </c>
      <c r="E851" s="119">
        <v>1.84</v>
      </c>
      <c r="F851" s="119">
        <v>1.84</v>
      </c>
      <c r="G851" s="117" t="s">
        <v>493</v>
      </c>
      <c r="H851" s="120">
        <v>41974</v>
      </c>
    </row>
    <row r="852" spans="1:8" ht="26.4">
      <c r="A852" s="113">
        <v>11246</v>
      </c>
      <c r="B852" s="114" t="s">
        <v>6626</v>
      </c>
      <c r="C852" s="113" t="s">
        <v>235</v>
      </c>
      <c r="D852" s="113" t="s">
        <v>6</v>
      </c>
      <c r="E852" s="115">
        <v>10.95</v>
      </c>
      <c r="F852" s="115">
        <v>10.95</v>
      </c>
      <c r="G852" s="113" t="s">
        <v>493</v>
      </c>
      <c r="H852" s="116">
        <v>41974</v>
      </c>
    </row>
    <row r="853" spans="1:8" ht="26.4">
      <c r="A853" s="117">
        <v>11250</v>
      </c>
      <c r="B853" s="118" t="s">
        <v>6627</v>
      </c>
      <c r="C853" s="117" t="s">
        <v>235</v>
      </c>
      <c r="D853" s="117" t="s">
        <v>6</v>
      </c>
      <c r="E853" s="119">
        <v>53.63</v>
      </c>
      <c r="F853" s="119">
        <v>53.63</v>
      </c>
      <c r="G853" s="117" t="s">
        <v>493</v>
      </c>
      <c r="H853" s="120">
        <v>41974</v>
      </c>
    </row>
    <row r="854" spans="1:8" ht="26.4">
      <c r="A854" s="113">
        <v>11251</v>
      </c>
      <c r="B854" s="114" t="s">
        <v>6628</v>
      </c>
      <c r="C854" s="113" t="s">
        <v>235</v>
      </c>
      <c r="D854" s="113" t="s">
        <v>6</v>
      </c>
      <c r="E854" s="115">
        <v>97.13</v>
      </c>
      <c r="F854" s="115">
        <v>97.13</v>
      </c>
      <c r="G854" s="113" t="s">
        <v>493</v>
      </c>
      <c r="H854" s="116">
        <v>41974</v>
      </c>
    </row>
    <row r="855" spans="1:8" ht="26.4">
      <c r="A855" s="117">
        <v>11253</v>
      </c>
      <c r="B855" s="118" t="s">
        <v>6629</v>
      </c>
      <c r="C855" s="117" t="s">
        <v>235</v>
      </c>
      <c r="D855" s="117" t="s">
        <v>6</v>
      </c>
      <c r="E855" s="119">
        <v>154.29</v>
      </c>
      <c r="F855" s="119">
        <v>154.29</v>
      </c>
      <c r="G855" s="117" t="s">
        <v>493</v>
      </c>
      <c r="H855" s="120">
        <v>41974</v>
      </c>
    </row>
    <row r="856" spans="1:8" ht="26.4">
      <c r="A856" s="113">
        <v>11255</v>
      </c>
      <c r="B856" s="114" t="s">
        <v>6630</v>
      </c>
      <c r="C856" s="113" t="s">
        <v>235</v>
      </c>
      <c r="D856" s="113" t="s">
        <v>6</v>
      </c>
      <c r="E856" s="115">
        <v>228.17</v>
      </c>
      <c r="F856" s="115">
        <v>228.17</v>
      </c>
      <c r="G856" s="113" t="s">
        <v>493</v>
      </c>
      <c r="H856" s="116">
        <v>41974</v>
      </c>
    </row>
    <row r="857" spans="1:8" ht="26.4">
      <c r="A857" s="117">
        <v>14055</v>
      </c>
      <c r="B857" s="118" t="s">
        <v>6631</v>
      </c>
      <c r="C857" s="117" t="s">
        <v>235</v>
      </c>
      <c r="D857" s="117" t="s">
        <v>6</v>
      </c>
      <c r="E857" s="119">
        <v>551.04</v>
      </c>
      <c r="F857" s="119">
        <v>551.04</v>
      </c>
      <c r="G857" s="117" t="s">
        <v>493</v>
      </c>
      <c r="H857" s="120">
        <v>41974</v>
      </c>
    </row>
    <row r="858" spans="1:8" ht="26.4">
      <c r="A858" s="113">
        <v>10569</v>
      </c>
      <c r="B858" s="114" t="s">
        <v>6632</v>
      </c>
      <c r="C858" s="113" t="s">
        <v>235</v>
      </c>
      <c r="D858" s="113" t="s">
        <v>6</v>
      </c>
      <c r="E858" s="115">
        <v>2.2000000000000002</v>
      </c>
      <c r="F858" s="115">
        <v>2.2000000000000002</v>
      </c>
      <c r="G858" s="113" t="s">
        <v>493</v>
      </c>
      <c r="H858" s="116">
        <v>41974</v>
      </c>
    </row>
    <row r="859" spans="1:8" ht="26.4">
      <c r="A859" s="117">
        <v>11247</v>
      </c>
      <c r="B859" s="118" t="s">
        <v>6633</v>
      </c>
      <c r="C859" s="117" t="s">
        <v>235</v>
      </c>
      <c r="D859" s="117" t="s">
        <v>6</v>
      </c>
      <c r="E859" s="119">
        <v>991.88</v>
      </c>
      <c r="F859" s="119">
        <v>991.88</v>
      </c>
      <c r="G859" s="117" t="s">
        <v>493</v>
      </c>
      <c r="H859" s="120">
        <v>41974</v>
      </c>
    </row>
    <row r="860" spans="1:8" ht="26.4">
      <c r="A860" s="113">
        <v>11248</v>
      </c>
      <c r="B860" s="114" t="s">
        <v>6634</v>
      </c>
      <c r="C860" s="113" t="s">
        <v>235</v>
      </c>
      <c r="D860" s="113" t="s">
        <v>6</v>
      </c>
      <c r="E860" s="115">
        <v>1352.81</v>
      </c>
      <c r="F860" s="115">
        <v>1352.81</v>
      </c>
      <c r="G860" s="113" t="s">
        <v>493</v>
      </c>
      <c r="H860" s="116">
        <v>41974</v>
      </c>
    </row>
    <row r="861" spans="1:8" ht="26.4">
      <c r="A861" s="117">
        <v>11249</v>
      </c>
      <c r="B861" s="118" t="s">
        <v>6635</v>
      </c>
      <c r="C861" s="117" t="s">
        <v>235</v>
      </c>
      <c r="D861" s="117" t="s">
        <v>6</v>
      </c>
      <c r="E861" s="119">
        <v>1891.91</v>
      </c>
      <c r="F861" s="119">
        <v>1891.91</v>
      </c>
      <c r="G861" s="117" t="s">
        <v>493</v>
      </c>
      <c r="H861" s="120">
        <v>41974</v>
      </c>
    </row>
    <row r="862" spans="1:8" ht="26.4">
      <c r="A862" s="113">
        <v>11254</v>
      </c>
      <c r="B862" s="114" t="s">
        <v>6636</v>
      </c>
      <c r="C862" s="113" t="s">
        <v>235</v>
      </c>
      <c r="D862" s="113" t="s">
        <v>6</v>
      </c>
      <c r="E862" s="115">
        <v>163.29</v>
      </c>
      <c r="F862" s="115">
        <v>163.29</v>
      </c>
      <c r="G862" s="113" t="s">
        <v>493</v>
      </c>
      <c r="H862" s="116">
        <v>41974</v>
      </c>
    </row>
    <row r="863" spans="1:8" ht="26.4">
      <c r="A863" s="117">
        <v>11256</v>
      </c>
      <c r="B863" s="118" t="s">
        <v>6637</v>
      </c>
      <c r="C863" s="117" t="s">
        <v>235</v>
      </c>
      <c r="D863" s="117" t="s">
        <v>6</v>
      </c>
      <c r="E863" s="119">
        <v>271.81</v>
      </c>
      <c r="F863" s="119">
        <v>271.81</v>
      </c>
      <c r="G863" s="117" t="s">
        <v>493</v>
      </c>
      <c r="H863" s="120">
        <v>41974</v>
      </c>
    </row>
    <row r="864" spans="1:8" ht="26.4">
      <c r="A864" s="113">
        <v>11252</v>
      </c>
      <c r="B864" s="114" t="s">
        <v>6638</v>
      </c>
      <c r="C864" s="113" t="s">
        <v>235</v>
      </c>
      <c r="D864" s="113" t="s">
        <v>6</v>
      </c>
      <c r="E864" s="115">
        <v>110.39</v>
      </c>
      <c r="F864" s="115">
        <v>110.39</v>
      </c>
      <c r="G864" s="113" t="s">
        <v>493</v>
      </c>
      <c r="H864" s="116">
        <v>41974</v>
      </c>
    </row>
    <row r="865" spans="1:8" ht="26.4">
      <c r="A865" s="117">
        <v>1066</v>
      </c>
      <c r="B865" s="118" t="s">
        <v>6639</v>
      </c>
      <c r="C865" s="117" t="s">
        <v>235</v>
      </c>
      <c r="D865" s="117" t="s">
        <v>6</v>
      </c>
      <c r="E865" s="119">
        <v>619.16999999999996</v>
      </c>
      <c r="F865" s="119">
        <v>619.16999999999996</v>
      </c>
      <c r="G865" s="117" t="s">
        <v>493</v>
      </c>
      <c r="H865" s="120">
        <v>41974</v>
      </c>
    </row>
    <row r="866" spans="1:8" ht="26.4">
      <c r="A866" s="113">
        <v>1043</v>
      </c>
      <c r="B866" s="114" t="s">
        <v>6640</v>
      </c>
      <c r="C866" s="113" t="s">
        <v>235</v>
      </c>
      <c r="D866" s="113" t="s">
        <v>6</v>
      </c>
      <c r="E866" s="115">
        <v>65.650000000000006</v>
      </c>
      <c r="F866" s="115">
        <v>65.650000000000006</v>
      </c>
      <c r="G866" s="113" t="s">
        <v>493</v>
      </c>
      <c r="H866" s="116">
        <v>41974</v>
      </c>
    </row>
    <row r="867" spans="1:8" ht="26.4">
      <c r="A867" s="117">
        <v>1072</v>
      </c>
      <c r="B867" s="118" t="s">
        <v>6641</v>
      </c>
      <c r="C867" s="117" t="s">
        <v>235</v>
      </c>
      <c r="D867" s="117" t="s">
        <v>6</v>
      </c>
      <c r="E867" s="119">
        <v>63.99</v>
      </c>
      <c r="F867" s="119">
        <v>63.99</v>
      </c>
      <c r="G867" s="117" t="s">
        <v>493</v>
      </c>
      <c r="H867" s="120">
        <v>41974</v>
      </c>
    </row>
    <row r="868" spans="1:8" ht="26.4">
      <c r="A868" s="113">
        <v>1061</v>
      </c>
      <c r="B868" s="114" t="s">
        <v>6642</v>
      </c>
      <c r="C868" s="113" t="s">
        <v>235</v>
      </c>
      <c r="D868" s="113" t="s">
        <v>6</v>
      </c>
      <c r="E868" s="115">
        <v>146.21</v>
      </c>
      <c r="F868" s="115">
        <v>146.21</v>
      </c>
      <c r="G868" s="113" t="s">
        <v>493</v>
      </c>
      <c r="H868" s="116">
        <v>41974</v>
      </c>
    </row>
    <row r="869" spans="1:8" ht="26.4">
      <c r="A869" s="117">
        <v>1065</v>
      </c>
      <c r="B869" s="118" t="s">
        <v>6643</v>
      </c>
      <c r="C869" s="117" t="s">
        <v>235</v>
      </c>
      <c r="D869" s="117" t="s">
        <v>6</v>
      </c>
      <c r="E869" s="119">
        <v>162.88999999999999</v>
      </c>
      <c r="F869" s="119">
        <v>162.88999999999999</v>
      </c>
      <c r="G869" s="117" t="s">
        <v>493</v>
      </c>
      <c r="H869" s="120">
        <v>41974</v>
      </c>
    </row>
    <row r="870" spans="1:8" ht="52.8">
      <c r="A870" s="113">
        <v>20962</v>
      </c>
      <c r="B870" s="114" t="s">
        <v>6644</v>
      </c>
      <c r="C870" s="113" t="s">
        <v>235</v>
      </c>
      <c r="D870" s="113" t="s">
        <v>6</v>
      </c>
      <c r="E870" s="115">
        <v>180</v>
      </c>
      <c r="F870" s="115">
        <v>180</v>
      </c>
      <c r="G870" s="113" t="s">
        <v>493</v>
      </c>
      <c r="H870" s="116">
        <v>41974</v>
      </c>
    </row>
    <row r="871" spans="1:8" ht="26.4">
      <c r="A871" s="117">
        <v>3280</v>
      </c>
      <c r="B871" s="118" t="s">
        <v>6645</v>
      </c>
      <c r="C871" s="117" t="s">
        <v>235</v>
      </c>
      <c r="D871" s="117" t="s">
        <v>6</v>
      </c>
      <c r="E871" s="119">
        <v>84.5</v>
      </c>
      <c r="F871" s="119">
        <v>84.5</v>
      </c>
      <c r="G871" s="117" t="s">
        <v>493</v>
      </c>
      <c r="H871" s="120">
        <v>41974</v>
      </c>
    </row>
    <row r="872" spans="1:8" ht="26.4">
      <c r="A872" s="113">
        <v>11881</v>
      </c>
      <c r="B872" s="114" t="s">
        <v>6646</v>
      </c>
      <c r="C872" s="113" t="s">
        <v>235</v>
      </c>
      <c r="D872" s="113" t="s">
        <v>6</v>
      </c>
      <c r="E872" s="115">
        <v>39.24</v>
      </c>
      <c r="F872" s="115">
        <v>39.24</v>
      </c>
      <c r="G872" s="113" t="s">
        <v>493</v>
      </c>
      <c r="H872" s="116">
        <v>41974</v>
      </c>
    </row>
    <row r="873" spans="1:8" ht="26.4">
      <c r="A873" s="117">
        <v>3278</v>
      </c>
      <c r="B873" s="118" t="s">
        <v>6647</v>
      </c>
      <c r="C873" s="117" t="s">
        <v>235</v>
      </c>
      <c r="D873" s="117" t="s">
        <v>6</v>
      </c>
      <c r="E873" s="119">
        <v>44.31</v>
      </c>
      <c r="F873" s="119">
        <v>44.31</v>
      </c>
      <c r="G873" s="117" t="s">
        <v>493</v>
      </c>
      <c r="H873" s="120">
        <v>41974</v>
      </c>
    </row>
    <row r="874" spans="1:8" ht="26.4">
      <c r="A874" s="113">
        <v>3279</v>
      </c>
      <c r="B874" s="114" t="s">
        <v>6648</v>
      </c>
      <c r="C874" s="113" t="s">
        <v>235</v>
      </c>
      <c r="D874" s="113" t="s">
        <v>6</v>
      </c>
      <c r="E874" s="115">
        <v>73.11</v>
      </c>
      <c r="F874" s="115">
        <v>73.11</v>
      </c>
      <c r="G874" s="113" t="s">
        <v>493</v>
      </c>
      <c r="H874" s="116">
        <v>41974</v>
      </c>
    </row>
    <row r="875" spans="1:8" ht="52.8">
      <c r="A875" s="117">
        <v>13845</v>
      </c>
      <c r="B875" s="118" t="s">
        <v>6649</v>
      </c>
      <c r="C875" s="117" t="s">
        <v>235</v>
      </c>
      <c r="D875" s="117" t="s">
        <v>6</v>
      </c>
      <c r="E875" s="119">
        <v>79.17</v>
      </c>
      <c r="F875" s="119">
        <v>79.17</v>
      </c>
      <c r="G875" s="117" t="s">
        <v>493</v>
      </c>
      <c r="H875" s="120">
        <v>41974</v>
      </c>
    </row>
    <row r="876" spans="1:8" ht="52.8">
      <c r="A876" s="113">
        <v>13844</v>
      </c>
      <c r="B876" s="114" t="s">
        <v>6650</v>
      </c>
      <c r="C876" s="113" t="s">
        <v>235</v>
      </c>
      <c r="D876" s="113" t="s">
        <v>6</v>
      </c>
      <c r="E876" s="115">
        <v>84.13</v>
      </c>
      <c r="F876" s="115">
        <v>84.13</v>
      </c>
      <c r="G876" s="113" t="s">
        <v>493</v>
      </c>
      <c r="H876" s="116">
        <v>41974</v>
      </c>
    </row>
    <row r="877" spans="1:8" ht="39.6">
      <c r="A877" s="117">
        <v>13843</v>
      </c>
      <c r="B877" s="118" t="s">
        <v>6651</v>
      </c>
      <c r="C877" s="117" t="s">
        <v>235</v>
      </c>
      <c r="D877" s="117" t="s">
        <v>6</v>
      </c>
      <c r="E877" s="119">
        <v>110.21</v>
      </c>
      <c r="F877" s="119">
        <v>110.21</v>
      </c>
      <c r="G877" s="117" t="s">
        <v>493</v>
      </c>
      <c r="H877" s="120">
        <v>41974</v>
      </c>
    </row>
    <row r="878" spans="1:8" ht="39.6">
      <c r="A878" s="113">
        <v>13842</v>
      </c>
      <c r="B878" s="114" t="s">
        <v>6652</v>
      </c>
      <c r="C878" s="113" t="s">
        <v>235</v>
      </c>
      <c r="D878" s="113" t="s">
        <v>6</v>
      </c>
      <c r="E878" s="115">
        <v>129.31</v>
      </c>
      <c r="F878" s="115">
        <v>129.31</v>
      </c>
      <c r="G878" s="113" t="s">
        <v>493</v>
      </c>
      <c r="H878" s="116">
        <v>41974</v>
      </c>
    </row>
    <row r="879" spans="1:8" ht="39.6">
      <c r="A879" s="117">
        <v>12075</v>
      </c>
      <c r="B879" s="118" t="s">
        <v>6653</v>
      </c>
      <c r="C879" s="117" t="s">
        <v>235</v>
      </c>
      <c r="D879" s="117" t="s">
        <v>6</v>
      </c>
      <c r="E879" s="119">
        <v>432.86</v>
      </c>
      <c r="F879" s="119">
        <v>432.86</v>
      </c>
      <c r="G879" s="117" t="s">
        <v>493</v>
      </c>
      <c r="H879" s="120">
        <v>41974</v>
      </c>
    </row>
    <row r="880" spans="1:8" ht="26.4">
      <c r="A880" s="113">
        <v>13405</v>
      </c>
      <c r="B880" s="114" t="s">
        <v>6654</v>
      </c>
      <c r="C880" s="113" t="s">
        <v>235</v>
      </c>
      <c r="D880" s="113" t="s">
        <v>6</v>
      </c>
      <c r="E880" s="115">
        <v>143.27000000000001</v>
      </c>
      <c r="F880" s="115">
        <v>143.27000000000001</v>
      </c>
      <c r="G880" s="113" t="s">
        <v>493</v>
      </c>
      <c r="H880" s="116">
        <v>41974</v>
      </c>
    </row>
    <row r="881" spans="1:8" ht="26.4">
      <c r="A881" s="117">
        <v>13404</v>
      </c>
      <c r="B881" s="118" t="s">
        <v>6655</v>
      </c>
      <c r="C881" s="117" t="s">
        <v>235</v>
      </c>
      <c r="D881" s="117" t="s">
        <v>6</v>
      </c>
      <c r="E881" s="119">
        <v>143.27000000000001</v>
      </c>
      <c r="F881" s="119">
        <v>143.27000000000001</v>
      </c>
      <c r="G881" s="117" t="s">
        <v>493</v>
      </c>
      <c r="H881" s="120">
        <v>41974</v>
      </c>
    </row>
    <row r="882" spans="1:8">
      <c r="A882" s="113">
        <v>11882</v>
      </c>
      <c r="B882" s="114" t="s">
        <v>6656</v>
      </c>
      <c r="C882" s="113" t="s">
        <v>235</v>
      </c>
      <c r="D882" s="113" t="s">
        <v>6</v>
      </c>
      <c r="E882" s="115">
        <v>44.31</v>
      </c>
      <c r="F882" s="115">
        <v>44.31</v>
      </c>
      <c r="G882" s="113" t="s">
        <v>493</v>
      </c>
      <c r="H882" s="116">
        <v>41974</v>
      </c>
    </row>
    <row r="883" spans="1:8" ht="26.4">
      <c r="A883" s="117">
        <v>11996</v>
      </c>
      <c r="B883" s="118" t="s">
        <v>6657</v>
      </c>
      <c r="C883" s="117" t="s">
        <v>235</v>
      </c>
      <c r="D883" s="117" t="s">
        <v>6</v>
      </c>
      <c r="E883" s="119">
        <v>2.5299999999999998</v>
      </c>
      <c r="F883" s="119">
        <v>2.5299999999999998</v>
      </c>
      <c r="G883" s="117" t="s">
        <v>493</v>
      </c>
      <c r="H883" s="120">
        <v>41974</v>
      </c>
    </row>
    <row r="884" spans="1:8" ht="26.4">
      <c r="A884" s="113">
        <v>20254</v>
      </c>
      <c r="B884" s="114" t="s">
        <v>6658</v>
      </c>
      <c r="C884" s="113" t="s">
        <v>235</v>
      </c>
      <c r="D884" s="113" t="s">
        <v>6</v>
      </c>
      <c r="E884" s="115">
        <v>11.17</v>
      </c>
      <c r="F884" s="115">
        <v>11.17</v>
      </c>
      <c r="G884" s="113" t="s">
        <v>493</v>
      </c>
      <c r="H884" s="116">
        <v>41974</v>
      </c>
    </row>
    <row r="885" spans="1:8" ht="26.4">
      <c r="A885" s="117">
        <v>20255</v>
      </c>
      <c r="B885" s="118" t="s">
        <v>6659</v>
      </c>
      <c r="C885" s="117" t="s">
        <v>235</v>
      </c>
      <c r="D885" s="117" t="s">
        <v>6</v>
      </c>
      <c r="E885" s="119">
        <v>20.09</v>
      </c>
      <c r="F885" s="119">
        <v>20.09</v>
      </c>
      <c r="G885" s="117" t="s">
        <v>493</v>
      </c>
      <c r="H885" s="120">
        <v>41974</v>
      </c>
    </row>
    <row r="886" spans="1:8" ht="26.4">
      <c r="A886" s="113">
        <v>20253</v>
      </c>
      <c r="B886" s="114" t="s">
        <v>6660</v>
      </c>
      <c r="C886" s="113" t="s">
        <v>235</v>
      </c>
      <c r="D886" s="113" t="s">
        <v>6</v>
      </c>
      <c r="E886" s="115">
        <v>39.68</v>
      </c>
      <c r="F886" s="115">
        <v>39.68</v>
      </c>
      <c r="G886" s="113" t="s">
        <v>493</v>
      </c>
      <c r="H886" s="116">
        <v>41974</v>
      </c>
    </row>
    <row r="887" spans="1:8">
      <c r="A887" s="117">
        <v>1872</v>
      </c>
      <c r="B887" s="118" t="s">
        <v>6661</v>
      </c>
      <c r="C887" s="117" t="s">
        <v>235</v>
      </c>
      <c r="D887" s="117" t="s">
        <v>6</v>
      </c>
      <c r="E887" s="119">
        <v>1.9</v>
      </c>
      <c r="F887" s="119">
        <v>1.9</v>
      </c>
      <c r="G887" s="117" t="s">
        <v>493</v>
      </c>
      <c r="H887" s="120">
        <v>41974</v>
      </c>
    </row>
    <row r="888" spans="1:8">
      <c r="A888" s="113">
        <v>1873</v>
      </c>
      <c r="B888" s="114" t="s">
        <v>6662</v>
      </c>
      <c r="C888" s="113" t="s">
        <v>235</v>
      </c>
      <c r="D888" s="113" t="s">
        <v>6</v>
      </c>
      <c r="E888" s="115">
        <v>3.02</v>
      </c>
      <c r="F888" s="115">
        <v>3.02</v>
      </c>
      <c r="G888" s="113" t="s">
        <v>493</v>
      </c>
      <c r="H888" s="116">
        <v>41974</v>
      </c>
    </row>
    <row r="889" spans="1:8">
      <c r="A889" s="117">
        <v>12001</v>
      </c>
      <c r="B889" s="118" t="s">
        <v>6663</v>
      </c>
      <c r="C889" s="117" t="s">
        <v>235</v>
      </c>
      <c r="D889" s="117" t="s">
        <v>6</v>
      </c>
      <c r="E889" s="119">
        <v>3.93</v>
      </c>
      <c r="F889" s="119">
        <v>3.93</v>
      </c>
      <c r="G889" s="117" t="s">
        <v>493</v>
      </c>
      <c r="H889" s="120">
        <v>41974</v>
      </c>
    </row>
    <row r="890" spans="1:8">
      <c r="A890" s="113">
        <v>1871</v>
      </c>
      <c r="B890" s="114" t="s">
        <v>6664</v>
      </c>
      <c r="C890" s="113" t="s">
        <v>235</v>
      </c>
      <c r="D890" s="113" t="s">
        <v>6</v>
      </c>
      <c r="E890" s="115">
        <v>5.16</v>
      </c>
      <c r="F890" s="115">
        <v>5.16</v>
      </c>
      <c r="G890" s="113" t="s">
        <v>493</v>
      </c>
      <c r="H890" s="116">
        <v>41974</v>
      </c>
    </row>
    <row r="891" spans="1:8">
      <c r="A891" s="117">
        <v>11639</v>
      </c>
      <c r="B891" s="118" t="s">
        <v>6665</v>
      </c>
      <c r="C891" s="117" t="s">
        <v>235</v>
      </c>
      <c r="D891" s="117" t="s">
        <v>6</v>
      </c>
      <c r="E891" s="119">
        <v>135.63</v>
      </c>
      <c r="F891" s="119">
        <v>135.63</v>
      </c>
      <c r="G891" s="117" t="s">
        <v>493</v>
      </c>
      <c r="H891" s="120">
        <v>41974</v>
      </c>
    </row>
    <row r="892" spans="1:8" ht="26.4">
      <c r="A892" s="113">
        <v>11713</v>
      </c>
      <c r="B892" s="114" t="s">
        <v>6666</v>
      </c>
      <c r="C892" s="113" t="s">
        <v>235</v>
      </c>
      <c r="D892" s="113" t="s">
        <v>6</v>
      </c>
      <c r="E892" s="115">
        <v>21.56</v>
      </c>
      <c r="F892" s="115">
        <v>21.56</v>
      </c>
      <c r="G892" s="113" t="s">
        <v>493</v>
      </c>
      <c r="H892" s="116">
        <v>41974</v>
      </c>
    </row>
    <row r="893" spans="1:8" ht="26.4">
      <c r="A893" s="117">
        <v>11716</v>
      </c>
      <c r="B893" s="118" t="s">
        <v>6667</v>
      </c>
      <c r="C893" s="117" t="s">
        <v>235</v>
      </c>
      <c r="D893" s="117" t="s">
        <v>6</v>
      </c>
      <c r="E893" s="119">
        <v>9.2100000000000009</v>
      </c>
      <c r="F893" s="119">
        <v>9.2100000000000009</v>
      </c>
      <c r="G893" s="117" t="s">
        <v>493</v>
      </c>
      <c r="H893" s="120">
        <v>41974</v>
      </c>
    </row>
    <row r="894" spans="1:8" ht="26.4">
      <c r="A894" s="113">
        <v>5103</v>
      </c>
      <c r="B894" s="114" t="s">
        <v>6668</v>
      </c>
      <c r="C894" s="113" t="s">
        <v>235</v>
      </c>
      <c r="D894" s="113" t="s">
        <v>6</v>
      </c>
      <c r="E894" s="115">
        <v>9.34</v>
      </c>
      <c r="F894" s="115">
        <v>9.34</v>
      </c>
      <c r="G894" s="113" t="s">
        <v>493</v>
      </c>
      <c r="H894" s="116">
        <v>41974</v>
      </c>
    </row>
    <row r="895" spans="1:8" ht="26.4">
      <c r="A895" s="117">
        <v>11712</v>
      </c>
      <c r="B895" s="118" t="s">
        <v>6669</v>
      </c>
      <c r="C895" s="117" t="s">
        <v>235</v>
      </c>
      <c r="D895" s="117" t="s">
        <v>6</v>
      </c>
      <c r="E895" s="119">
        <v>21.74</v>
      </c>
      <c r="F895" s="119">
        <v>21.74</v>
      </c>
      <c r="G895" s="117" t="s">
        <v>493</v>
      </c>
      <c r="H895" s="120">
        <v>41974</v>
      </c>
    </row>
    <row r="896" spans="1:8" ht="26.4">
      <c r="A896" s="113">
        <v>11717</v>
      </c>
      <c r="B896" s="114" t="s">
        <v>6670</v>
      </c>
      <c r="C896" s="113" t="s">
        <v>235</v>
      </c>
      <c r="D896" s="113" t="s">
        <v>6</v>
      </c>
      <c r="E896" s="115">
        <v>23.63</v>
      </c>
      <c r="F896" s="115">
        <v>23.63</v>
      </c>
      <c r="G896" s="113" t="s">
        <v>493</v>
      </c>
      <c r="H896" s="116">
        <v>41974</v>
      </c>
    </row>
    <row r="897" spans="1:8" ht="26.4">
      <c r="A897" s="117">
        <v>11714</v>
      </c>
      <c r="B897" s="118" t="s">
        <v>6671</v>
      </c>
      <c r="C897" s="117" t="s">
        <v>235</v>
      </c>
      <c r="D897" s="117" t="s">
        <v>6</v>
      </c>
      <c r="E897" s="119">
        <v>29.39</v>
      </c>
      <c r="F897" s="119">
        <v>29.39</v>
      </c>
      <c r="G897" s="117" t="s">
        <v>493</v>
      </c>
      <c r="H897" s="120">
        <v>41974</v>
      </c>
    </row>
    <row r="898" spans="1:8" ht="26.4">
      <c r="A898" s="113">
        <v>11715</v>
      </c>
      <c r="B898" s="114" t="s">
        <v>6672</v>
      </c>
      <c r="C898" s="113" t="s">
        <v>235</v>
      </c>
      <c r="D898" s="113" t="s">
        <v>6</v>
      </c>
      <c r="E898" s="115">
        <v>33.82</v>
      </c>
      <c r="F898" s="115">
        <v>33.82</v>
      </c>
      <c r="G898" s="113" t="s">
        <v>493</v>
      </c>
      <c r="H898" s="116">
        <v>41974</v>
      </c>
    </row>
    <row r="899" spans="1:8" ht="26.4">
      <c r="A899" s="117">
        <v>11880</v>
      </c>
      <c r="B899" s="118" t="s">
        <v>6673</v>
      </c>
      <c r="C899" s="117" t="s">
        <v>235</v>
      </c>
      <c r="D899" s="117" t="s">
        <v>6</v>
      </c>
      <c r="E899" s="119">
        <v>60.79</v>
      </c>
      <c r="F899" s="119">
        <v>60.79</v>
      </c>
      <c r="G899" s="117" t="s">
        <v>493</v>
      </c>
      <c r="H899" s="120">
        <v>41974</v>
      </c>
    </row>
    <row r="900" spans="1:8">
      <c r="A900" s="113">
        <v>1056</v>
      </c>
      <c r="B900" s="114" t="s">
        <v>6674</v>
      </c>
      <c r="C900" s="113" t="s">
        <v>235</v>
      </c>
      <c r="D900" s="113" t="s">
        <v>6</v>
      </c>
      <c r="E900" s="115">
        <v>119.36</v>
      </c>
      <c r="F900" s="115">
        <v>119.36</v>
      </c>
      <c r="G900" s="113" t="s">
        <v>493</v>
      </c>
      <c r="H900" s="116">
        <v>41974</v>
      </c>
    </row>
    <row r="901" spans="1:8">
      <c r="A901" s="117">
        <v>1068</v>
      </c>
      <c r="B901" s="118" t="s">
        <v>6675</v>
      </c>
      <c r="C901" s="117" t="s">
        <v>235</v>
      </c>
      <c r="D901" s="117" t="s">
        <v>6</v>
      </c>
      <c r="E901" s="119">
        <v>120.49</v>
      </c>
      <c r="F901" s="119">
        <v>120.49</v>
      </c>
      <c r="G901" s="117" t="s">
        <v>493</v>
      </c>
      <c r="H901" s="120">
        <v>41974</v>
      </c>
    </row>
    <row r="902" spans="1:8">
      <c r="A902" s="113">
        <v>34380</v>
      </c>
      <c r="B902" s="114" t="s">
        <v>6676</v>
      </c>
      <c r="C902" s="113" t="s">
        <v>235</v>
      </c>
      <c r="D902" s="113" t="s">
        <v>6</v>
      </c>
      <c r="E902" s="115">
        <v>150.9</v>
      </c>
      <c r="F902" s="115">
        <v>150.9</v>
      </c>
      <c r="G902" s="113" t="s">
        <v>493</v>
      </c>
      <c r="H902" s="116">
        <v>41974</v>
      </c>
    </row>
    <row r="903" spans="1:8">
      <c r="A903" s="117">
        <v>599</v>
      </c>
      <c r="B903" s="118" t="s">
        <v>6677</v>
      </c>
      <c r="C903" s="117" t="s">
        <v>235</v>
      </c>
      <c r="D903" s="117" t="s">
        <v>492</v>
      </c>
      <c r="E903" s="119">
        <v>279.95999999999998</v>
      </c>
      <c r="F903" s="119">
        <v>279.95999999999998</v>
      </c>
      <c r="G903" s="117" t="s">
        <v>493</v>
      </c>
      <c r="H903" s="120">
        <v>41974</v>
      </c>
    </row>
    <row r="904" spans="1:8">
      <c r="A904" s="113">
        <v>11161</v>
      </c>
      <c r="B904" s="114" t="s">
        <v>6678</v>
      </c>
      <c r="C904" s="113" t="s">
        <v>235</v>
      </c>
      <c r="D904" s="113" t="s">
        <v>238</v>
      </c>
      <c r="E904" s="115">
        <v>1.1399999999999999</v>
      </c>
      <c r="F904" s="115">
        <v>1.1399999999999999</v>
      </c>
      <c r="G904" s="113" t="s">
        <v>493</v>
      </c>
      <c r="H904" s="116">
        <v>41974</v>
      </c>
    </row>
    <row r="905" spans="1:8">
      <c r="A905" s="117">
        <v>1106</v>
      </c>
      <c r="B905" s="118" t="s">
        <v>6679</v>
      </c>
      <c r="C905" s="117" t="s">
        <v>235</v>
      </c>
      <c r="D905" s="117" t="s">
        <v>238</v>
      </c>
      <c r="E905" s="119">
        <v>0.84</v>
      </c>
      <c r="F905" s="119">
        <v>0.84</v>
      </c>
      <c r="G905" s="117" t="s">
        <v>493</v>
      </c>
      <c r="H905" s="120">
        <v>41974</v>
      </c>
    </row>
    <row r="906" spans="1:8">
      <c r="A906" s="113">
        <v>1107</v>
      </c>
      <c r="B906" s="114" t="s">
        <v>6680</v>
      </c>
      <c r="C906" s="113" t="s">
        <v>235</v>
      </c>
      <c r="D906" s="113" t="s">
        <v>238</v>
      </c>
      <c r="E906" s="115">
        <v>0.49</v>
      </c>
      <c r="F906" s="115">
        <v>0.49</v>
      </c>
      <c r="G906" s="113" t="s">
        <v>493</v>
      </c>
      <c r="H906" s="116">
        <v>41974</v>
      </c>
    </row>
    <row r="907" spans="1:8">
      <c r="A907" s="117">
        <v>4758</v>
      </c>
      <c r="B907" s="118" t="s">
        <v>6681</v>
      </c>
      <c r="C907" s="117" t="s">
        <v>264</v>
      </c>
      <c r="D907" s="117" t="s">
        <v>231</v>
      </c>
      <c r="E907" s="119">
        <v>10.72</v>
      </c>
      <c r="F907" s="119">
        <v>9.27</v>
      </c>
      <c r="G907" s="117" t="s">
        <v>493</v>
      </c>
      <c r="H907" s="120">
        <v>41974</v>
      </c>
    </row>
    <row r="908" spans="1:8" ht="26.4">
      <c r="A908" s="113">
        <v>25963</v>
      </c>
      <c r="B908" s="114" t="s">
        <v>6682</v>
      </c>
      <c r="C908" s="113" t="s">
        <v>235</v>
      </c>
      <c r="D908" s="113" t="s">
        <v>238</v>
      </c>
      <c r="E908" s="115">
        <v>0.14000000000000001</v>
      </c>
      <c r="F908" s="115">
        <v>0.14000000000000001</v>
      </c>
      <c r="G908" s="113" t="s">
        <v>493</v>
      </c>
      <c r="H908" s="116">
        <v>41974</v>
      </c>
    </row>
    <row r="909" spans="1:8">
      <c r="A909" s="117">
        <v>4759</v>
      </c>
      <c r="B909" s="118" t="s">
        <v>6683</v>
      </c>
      <c r="C909" s="117" t="s">
        <v>264</v>
      </c>
      <c r="D909" s="117" t="s">
        <v>231</v>
      </c>
      <c r="E909" s="119">
        <v>10.54</v>
      </c>
      <c r="F909" s="119">
        <v>9.11</v>
      </c>
      <c r="G909" s="117" t="s">
        <v>493</v>
      </c>
      <c r="H909" s="120">
        <v>41974</v>
      </c>
    </row>
    <row r="910" spans="1:8">
      <c r="A910" s="113">
        <v>11572</v>
      </c>
      <c r="B910" s="114" t="s">
        <v>6684</v>
      </c>
      <c r="C910" s="113" t="s">
        <v>235</v>
      </c>
      <c r="D910" s="113" t="s">
        <v>6</v>
      </c>
      <c r="E910" s="115">
        <v>15.66</v>
      </c>
      <c r="F910" s="115">
        <v>15.66</v>
      </c>
      <c r="G910" s="113" t="s">
        <v>493</v>
      </c>
      <c r="H910" s="116">
        <v>41974</v>
      </c>
    </row>
    <row r="911" spans="1:8">
      <c r="A911" s="117">
        <v>1108</v>
      </c>
      <c r="B911" s="118" t="s">
        <v>6685</v>
      </c>
      <c r="C911" s="117" t="s">
        <v>235</v>
      </c>
      <c r="D911" s="117" t="s">
        <v>207</v>
      </c>
      <c r="E911" s="119">
        <v>14.1</v>
      </c>
      <c r="F911" s="119">
        <v>14.1</v>
      </c>
      <c r="G911" s="117" t="s">
        <v>493</v>
      </c>
      <c r="H911" s="120">
        <v>41974</v>
      </c>
    </row>
    <row r="912" spans="1:8">
      <c r="A912" s="113">
        <v>1117</v>
      </c>
      <c r="B912" s="114" t="s">
        <v>6686</v>
      </c>
      <c r="C912" s="113" t="s">
        <v>235</v>
      </c>
      <c r="D912" s="113" t="s">
        <v>207</v>
      </c>
      <c r="E912" s="115">
        <v>16.57</v>
      </c>
      <c r="F912" s="115">
        <v>16.57</v>
      </c>
      <c r="G912" s="113" t="s">
        <v>493</v>
      </c>
      <c r="H912" s="116">
        <v>41974</v>
      </c>
    </row>
    <row r="913" spans="1:8">
      <c r="A913" s="117">
        <v>1118</v>
      </c>
      <c r="B913" s="118" t="s">
        <v>6687</v>
      </c>
      <c r="C913" s="117" t="s">
        <v>235</v>
      </c>
      <c r="D913" s="117" t="s">
        <v>207</v>
      </c>
      <c r="E913" s="119">
        <v>20.45</v>
      </c>
      <c r="F913" s="119">
        <v>20.45</v>
      </c>
      <c r="G913" s="117" t="s">
        <v>493</v>
      </c>
      <c r="H913" s="120">
        <v>41974</v>
      </c>
    </row>
    <row r="914" spans="1:8">
      <c r="A914" s="113">
        <v>1119</v>
      </c>
      <c r="B914" s="114" t="s">
        <v>6688</v>
      </c>
      <c r="C914" s="113" t="s">
        <v>235</v>
      </c>
      <c r="D914" s="113" t="s">
        <v>207</v>
      </c>
      <c r="E914" s="115">
        <v>7.05</v>
      </c>
      <c r="F914" s="115">
        <v>7.05</v>
      </c>
      <c r="G914" s="113" t="s">
        <v>493</v>
      </c>
      <c r="H914" s="116">
        <v>41974</v>
      </c>
    </row>
    <row r="915" spans="1:8">
      <c r="A915" s="117">
        <v>1109</v>
      </c>
      <c r="B915" s="118" t="s">
        <v>6689</v>
      </c>
      <c r="C915" s="117" t="s">
        <v>235</v>
      </c>
      <c r="D915" s="117" t="s">
        <v>207</v>
      </c>
      <c r="E915" s="119">
        <v>14.46</v>
      </c>
      <c r="F915" s="119">
        <v>14.46</v>
      </c>
      <c r="G915" s="117" t="s">
        <v>493</v>
      </c>
      <c r="H915" s="120">
        <v>41974</v>
      </c>
    </row>
    <row r="916" spans="1:8">
      <c r="A916" s="113">
        <v>1110</v>
      </c>
      <c r="B916" s="114" t="s">
        <v>6690</v>
      </c>
      <c r="C916" s="113" t="s">
        <v>235</v>
      </c>
      <c r="D916" s="113" t="s">
        <v>207</v>
      </c>
      <c r="E916" s="115">
        <v>15.87</v>
      </c>
      <c r="F916" s="115">
        <v>15.87</v>
      </c>
      <c r="G916" s="113" t="s">
        <v>493</v>
      </c>
      <c r="H916" s="116">
        <v>41974</v>
      </c>
    </row>
    <row r="917" spans="1:8">
      <c r="A917" s="117">
        <v>13115</v>
      </c>
      <c r="B917" s="118" t="s">
        <v>6691</v>
      </c>
      <c r="C917" s="117" t="s">
        <v>235</v>
      </c>
      <c r="D917" s="117" t="s">
        <v>207</v>
      </c>
      <c r="E917" s="119">
        <v>15.07</v>
      </c>
      <c r="F917" s="119">
        <v>15.07</v>
      </c>
      <c r="G917" s="117" t="s">
        <v>493</v>
      </c>
      <c r="H917" s="120">
        <v>41974</v>
      </c>
    </row>
    <row r="918" spans="1:8" ht="26.4">
      <c r="A918" s="113">
        <v>10541</v>
      </c>
      <c r="B918" s="114" t="s">
        <v>6692</v>
      </c>
      <c r="C918" s="113" t="s">
        <v>235</v>
      </c>
      <c r="D918" s="113" t="s">
        <v>207</v>
      </c>
      <c r="E918" s="115">
        <v>18.84</v>
      </c>
      <c r="F918" s="115">
        <v>18.84</v>
      </c>
      <c r="G918" s="113" t="s">
        <v>493</v>
      </c>
      <c r="H918" s="116">
        <v>41974</v>
      </c>
    </row>
    <row r="919" spans="1:8" ht="26.4">
      <c r="A919" s="117">
        <v>10542</v>
      </c>
      <c r="B919" s="118" t="s">
        <v>6693</v>
      </c>
      <c r="C919" s="117" t="s">
        <v>235</v>
      </c>
      <c r="D919" s="117" t="s">
        <v>207</v>
      </c>
      <c r="E919" s="119">
        <v>25.12</v>
      </c>
      <c r="F919" s="119">
        <v>25.12</v>
      </c>
      <c r="G919" s="117" t="s">
        <v>493</v>
      </c>
      <c r="H919" s="120">
        <v>41974</v>
      </c>
    </row>
    <row r="920" spans="1:8" ht="26.4">
      <c r="A920" s="113">
        <v>10543</v>
      </c>
      <c r="B920" s="114" t="s">
        <v>6694</v>
      </c>
      <c r="C920" s="113" t="s">
        <v>235</v>
      </c>
      <c r="D920" s="113" t="s">
        <v>207</v>
      </c>
      <c r="E920" s="115">
        <v>36.97</v>
      </c>
      <c r="F920" s="115">
        <v>36.97</v>
      </c>
      <c r="G920" s="113" t="s">
        <v>493</v>
      </c>
      <c r="H920" s="116">
        <v>41974</v>
      </c>
    </row>
    <row r="921" spans="1:8" ht="26.4">
      <c r="A921" s="117">
        <v>10544</v>
      </c>
      <c r="B921" s="118" t="s">
        <v>6695</v>
      </c>
      <c r="C921" s="117" t="s">
        <v>235</v>
      </c>
      <c r="D921" s="117" t="s">
        <v>207</v>
      </c>
      <c r="E921" s="119">
        <v>48.27</v>
      </c>
      <c r="F921" s="119">
        <v>48.27</v>
      </c>
      <c r="G921" s="117" t="s">
        <v>493</v>
      </c>
      <c r="H921" s="120">
        <v>41974</v>
      </c>
    </row>
    <row r="922" spans="1:8" ht="26.4">
      <c r="A922" s="113">
        <v>10545</v>
      </c>
      <c r="B922" s="114" t="s">
        <v>6696</v>
      </c>
      <c r="C922" s="113" t="s">
        <v>235</v>
      </c>
      <c r="D922" s="113" t="s">
        <v>207</v>
      </c>
      <c r="E922" s="115">
        <v>88.83</v>
      </c>
      <c r="F922" s="115">
        <v>88.83</v>
      </c>
      <c r="G922" s="113" t="s">
        <v>493</v>
      </c>
      <c r="H922" s="116">
        <v>41974</v>
      </c>
    </row>
    <row r="923" spans="1:8" ht="26.4">
      <c r="A923" s="117">
        <v>12618</v>
      </c>
      <c r="B923" s="118" t="s">
        <v>6697</v>
      </c>
      <c r="C923" s="117" t="s">
        <v>235</v>
      </c>
      <c r="D923" s="117" t="s">
        <v>6</v>
      </c>
      <c r="E923" s="119">
        <v>38.15</v>
      </c>
      <c r="F923" s="119">
        <v>38.15</v>
      </c>
      <c r="G923" s="117" t="s">
        <v>493</v>
      </c>
      <c r="H923" s="120">
        <v>41974</v>
      </c>
    </row>
    <row r="924" spans="1:8" ht="66">
      <c r="A924" s="113">
        <v>1150</v>
      </c>
      <c r="B924" s="114" t="s">
        <v>6698</v>
      </c>
      <c r="C924" s="113" t="s">
        <v>250</v>
      </c>
      <c r="D924" s="113" t="s">
        <v>6</v>
      </c>
      <c r="E924" s="115">
        <v>175679.88</v>
      </c>
      <c r="F924" s="115">
        <v>175679.88</v>
      </c>
      <c r="G924" s="113" t="s">
        <v>493</v>
      </c>
      <c r="H924" s="116">
        <v>41974</v>
      </c>
    </row>
    <row r="925" spans="1:8" ht="52.8">
      <c r="A925" s="117">
        <v>1156</v>
      </c>
      <c r="B925" s="118" t="s">
        <v>6699</v>
      </c>
      <c r="C925" s="117" t="s">
        <v>250</v>
      </c>
      <c r="D925" s="117" t="s">
        <v>6</v>
      </c>
      <c r="E925" s="119">
        <v>168246.78</v>
      </c>
      <c r="F925" s="119">
        <v>168246.78</v>
      </c>
      <c r="G925" s="117" t="s">
        <v>493</v>
      </c>
      <c r="H925" s="120">
        <v>41974</v>
      </c>
    </row>
    <row r="926" spans="1:8" ht="52.8">
      <c r="A926" s="113">
        <v>11277</v>
      </c>
      <c r="B926" s="114" t="s">
        <v>6700</v>
      </c>
      <c r="C926" s="113" t="s">
        <v>250</v>
      </c>
      <c r="D926" s="113" t="s">
        <v>6</v>
      </c>
      <c r="E926" s="115">
        <v>257715.19</v>
      </c>
      <c r="F926" s="115">
        <v>257715.19</v>
      </c>
      <c r="G926" s="113" t="s">
        <v>493</v>
      </c>
      <c r="H926" s="116">
        <v>41974</v>
      </c>
    </row>
    <row r="927" spans="1:8" ht="26.4">
      <c r="A927" s="117">
        <v>1133</v>
      </c>
      <c r="B927" s="118" t="s">
        <v>6701</v>
      </c>
      <c r="C927" s="117" t="s">
        <v>250</v>
      </c>
      <c r="D927" s="117" t="s">
        <v>231</v>
      </c>
      <c r="E927" s="119">
        <v>46.27</v>
      </c>
      <c r="F927" s="119">
        <v>46.27</v>
      </c>
      <c r="G927" s="117" t="s">
        <v>493</v>
      </c>
      <c r="H927" s="120">
        <v>41974</v>
      </c>
    </row>
    <row r="928" spans="1:8" ht="26.4">
      <c r="A928" s="113">
        <v>1286</v>
      </c>
      <c r="B928" s="114" t="s">
        <v>6702</v>
      </c>
      <c r="C928" s="113" t="s">
        <v>250</v>
      </c>
      <c r="D928" s="113" t="s">
        <v>231</v>
      </c>
      <c r="E928" s="115">
        <v>166.7</v>
      </c>
      <c r="F928" s="115">
        <v>166.7</v>
      </c>
      <c r="G928" s="113" t="s">
        <v>493</v>
      </c>
      <c r="H928" s="116">
        <v>41974</v>
      </c>
    </row>
    <row r="929" spans="1:8" ht="39.6">
      <c r="A929" s="117">
        <v>1283</v>
      </c>
      <c r="B929" s="118" t="s">
        <v>6703</v>
      </c>
      <c r="C929" s="117" t="s">
        <v>250</v>
      </c>
      <c r="D929" s="117" t="s">
        <v>6</v>
      </c>
      <c r="E929" s="119">
        <v>315397.07</v>
      </c>
      <c r="F929" s="119">
        <v>315397.07</v>
      </c>
      <c r="G929" s="117" t="s">
        <v>493</v>
      </c>
      <c r="H929" s="120">
        <v>41974</v>
      </c>
    </row>
    <row r="930" spans="1:8" ht="39.6">
      <c r="A930" s="113">
        <v>1149</v>
      </c>
      <c r="B930" s="114" t="s">
        <v>6704</v>
      </c>
      <c r="C930" s="113" t="s">
        <v>250</v>
      </c>
      <c r="D930" s="113" t="s">
        <v>6</v>
      </c>
      <c r="E930" s="115">
        <v>171500</v>
      </c>
      <c r="F930" s="115">
        <v>171500</v>
      </c>
      <c r="G930" s="113" t="s">
        <v>493</v>
      </c>
      <c r="H930" s="116">
        <v>41974</v>
      </c>
    </row>
    <row r="931" spans="1:8" ht="39.6">
      <c r="A931" s="117">
        <v>1140</v>
      </c>
      <c r="B931" s="118" t="s">
        <v>6705</v>
      </c>
      <c r="C931" s="117" t="s">
        <v>250</v>
      </c>
      <c r="D931" s="117" t="s">
        <v>231</v>
      </c>
      <c r="E931" s="119">
        <v>39.17</v>
      </c>
      <c r="F931" s="119">
        <v>39.17</v>
      </c>
      <c r="G931" s="117" t="s">
        <v>493</v>
      </c>
      <c r="H931" s="120">
        <v>41974</v>
      </c>
    </row>
    <row r="932" spans="1:8" ht="26.4">
      <c r="A932" s="113">
        <v>1146</v>
      </c>
      <c r="B932" s="114" t="s">
        <v>6706</v>
      </c>
      <c r="C932" s="113" t="s">
        <v>250</v>
      </c>
      <c r="D932" s="113" t="s">
        <v>231</v>
      </c>
      <c r="E932" s="115">
        <v>58.22</v>
      </c>
      <c r="F932" s="115">
        <v>58.22</v>
      </c>
      <c r="G932" s="113" t="s">
        <v>493</v>
      </c>
      <c r="H932" s="116">
        <v>41974</v>
      </c>
    </row>
    <row r="933" spans="1:8" ht="52.8">
      <c r="A933" s="117">
        <v>13352</v>
      </c>
      <c r="B933" s="118" t="s">
        <v>6707</v>
      </c>
      <c r="C933" s="117" t="s">
        <v>250</v>
      </c>
      <c r="D933" s="117" t="s">
        <v>6</v>
      </c>
      <c r="E933" s="119">
        <v>249186.63</v>
      </c>
      <c r="F933" s="119">
        <v>249186.63</v>
      </c>
      <c r="G933" s="117" t="s">
        <v>493</v>
      </c>
      <c r="H933" s="120">
        <v>41974</v>
      </c>
    </row>
    <row r="934" spans="1:8" ht="52.8">
      <c r="A934" s="113">
        <v>1152</v>
      </c>
      <c r="B934" s="114" t="s">
        <v>6708</v>
      </c>
      <c r="C934" s="113" t="s">
        <v>250</v>
      </c>
      <c r="D934" s="113" t="s">
        <v>6</v>
      </c>
      <c r="E934" s="115">
        <v>225824.77</v>
      </c>
      <c r="F934" s="115">
        <v>225824.77</v>
      </c>
      <c r="G934" s="113" t="s">
        <v>493</v>
      </c>
      <c r="H934" s="116">
        <v>41974</v>
      </c>
    </row>
    <row r="935" spans="1:8" ht="39.6">
      <c r="A935" s="117">
        <v>1147</v>
      </c>
      <c r="B935" s="118" t="s">
        <v>6709</v>
      </c>
      <c r="C935" s="117" t="s">
        <v>250</v>
      </c>
      <c r="D935" s="117" t="s">
        <v>231</v>
      </c>
      <c r="E935" s="119">
        <v>51.75</v>
      </c>
      <c r="F935" s="119">
        <v>51.75</v>
      </c>
      <c r="G935" s="117" t="s">
        <v>493</v>
      </c>
      <c r="H935" s="120">
        <v>41974</v>
      </c>
    </row>
    <row r="936" spans="1:8" ht="39.6">
      <c r="A936" s="113">
        <v>13598</v>
      </c>
      <c r="B936" s="114" t="s">
        <v>6710</v>
      </c>
      <c r="C936" s="113" t="s">
        <v>250</v>
      </c>
      <c r="D936" s="113" t="s">
        <v>6</v>
      </c>
      <c r="E936" s="115">
        <v>209153.85</v>
      </c>
      <c r="F936" s="115">
        <v>209153.85</v>
      </c>
      <c r="G936" s="113" t="s">
        <v>493</v>
      </c>
      <c r="H936" s="116">
        <v>41974</v>
      </c>
    </row>
    <row r="937" spans="1:8" ht="26.4">
      <c r="A937" s="117">
        <v>1142</v>
      </c>
      <c r="B937" s="118" t="s">
        <v>6711</v>
      </c>
      <c r="C937" s="117" t="s">
        <v>250</v>
      </c>
      <c r="D937" s="117" t="s">
        <v>231</v>
      </c>
      <c r="E937" s="119">
        <v>44.9</v>
      </c>
      <c r="F937" s="119">
        <v>44.9</v>
      </c>
      <c r="G937" s="117" t="s">
        <v>493</v>
      </c>
      <c r="H937" s="120">
        <v>41974</v>
      </c>
    </row>
    <row r="938" spans="1:8" ht="39.6">
      <c r="A938" s="113">
        <v>1143</v>
      </c>
      <c r="B938" s="114" t="s">
        <v>6712</v>
      </c>
      <c r="C938" s="113" t="s">
        <v>250</v>
      </c>
      <c r="D938" s="113" t="s">
        <v>231</v>
      </c>
      <c r="E938" s="115">
        <v>65.25</v>
      </c>
      <c r="F938" s="115">
        <v>65.25</v>
      </c>
      <c r="G938" s="113" t="s">
        <v>493</v>
      </c>
      <c r="H938" s="116">
        <v>41974</v>
      </c>
    </row>
    <row r="939" spans="1:8" ht="26.4">
      <c r="A939" s="117">
        <v>13617</v>
      </c>
      <c r="B939" s="118" t="s">
        <v>6713</v>
      </c>
      <c r="C939" s="117" t="s">
        <v>250</v>
      </c>
      <c r="D939" s="117" t="s">
        <v>6</v>
      </c>
      <c r="E939" s="119">
        <v>39468.67</v>
      </c>
      <c r="F939" s="119">
        <v>39468.67</v>
      </c>
      <c r="G939" s="117" t="s">
        <v>493</v>
      </c>
      <c r="H939" s="120">
        <v>41974</v>
      </c>
    </row>
    <row r="940" spans="1:8" ht="26.4">
      <c r="A940" s="113">
        <v>13441</v>
      </c>
      <c r="B940" s="114" t="s">
        <v>6714</v>
      </c>
      <c r="C940" s="113" t="s">
        <v>250</v>
      </c>
      <c r="D940" s="113" t="s">
        <v>6</v>
      </c>
      <c r="E940" s="115">
        <v>66500</v>
      </c>
      <c r="F940" s="115">
        <v>66500</v>
      </c>
      <c r="G940" s="113" t="s">
        <v>493</v>
      </c>
      <c r="H940" s="116">
        <v>41974</v>
      </c>
    </row>
    <row r="941" spans="1:8" ht="26.4">
      <c r="A941" s="117">
        <v>1158</v>
      </c>
      <c r="B941" s="118" t="s">
        <v>6715</v>
      </c>
      <c r="C941" s="117" t="s">
        <v>250</v>
      </c>
      <c r="D941" s="117" t="s">
        <v>231</v>
      </c>
      <c r="E941" s="119">
        <v>43.2</v>
      </c>
      <c r="F941" s="119">
        <v>43.2</v>
      </c>
      <c r="G941" s="117" t="s">
        <v>493</v>
      </c>
      <c r="H941" s="120">
        <v>41974</v>
      </c>
    </row>
    <row r="942" spans="1:8">
      <c r="A942" s="113">
        <v>1159</v>
      </c>
      <c r="B942" s="114" t="s">
        <v>6716</v>
      </c>
      <c r="C942" s="113" t="s">
        <v>250</v>
      </c>
      <c r="D942" s="113" t="s">
        <v>6</v>
      </c>
      <c r="E942" s="115">
        <v>105427.11</v>
      </c>
      <c r="F942" s="115">
        <v>105427.11</v>
      </c>
      <c r="G942" s="113" t="s">
        <v>493</v>
      </c>
      <c r="H942" s="116">
        <v>41974</v>
      </c>
    </row>
    <row r="943" spans="1:8" ht="39.6">
      <c r="A943" s="117">
        <v>10631</v>
      </c>
      <c r="B943" s="118" t="s">
        <v>6717</v>
      </c>
      <c r="C943" s="117" t="s">
        <v>250</v>
      </c>
      <c r="D943" s="117" t="s">
        <v>6</v>
      </c>
      <c r="E943" s="119">
        <v>118298.52</v>
      </c>
      <c r="F943" s="119">
        <v>118298.52</v>
      </c>
      <c r="G943" s="117" t="s">
        <v>493</v>
      </c>
      <c r="H943" s="120">
        <v>41974</v>
      </c>
    </row>
    <row r="944" spans="1:8" ht="39.6">
      <c r="A944" s="113">
        <v>1139</v>
      </c>
      <c r="B944" s="114" t="s">
        <v>6718</v>
      </c>
      <c r="C944" s="113" t="s">
        <v>250</v>
      </c>
      <c r="D944" s="113" t="s">
        <v>231</v>
      </c>
      <c r="E944" s="115">
        <v>54.95</v>
      </c>
      <c r="F944" s="115">
        <v>54.95</v>
      </c>
      <c r="G944" s="113" t="s">
        <v>493</v>
      </c>
      <c r="H944" s="116">
        <v>41974</v>
      </c>
    </row>
    <row r="945" spans="1:8" ht="39.6">
      <c r="A945" s="117">
        <v>25010</v>
      </c>
      <c r="B945" s="118" t="s">
        <v>6719</v>
      </c>
      <c r="C945" s="117" t="s">
        <v>250</v>
      </c>
      <c r="D945" s="117" t="s">
        <v>6</v>
      </c>
      <c r="E945" s="119">
        <v>1270056.8999999999</v>
      </c>
      <c r="F945" s="119">
        <v>1270056.8999999999</v>
      </c>
      <c r="G945" s="117" t="s">
        <v>493</v>
      </c>
      <c r="H945" s="120">
        <v>41974</v>
      </c>
    </row>
    <row r="946" spans="1:8" ht="39.6">
      <c r="A946" s="113">
        <v>25011</v>
      </c>
      <c r="B946" s="114" t="s">
        <v>6720</v>
      </c>
      <c r="C946" s="113" t="s">
        <v>250</v>
      </c>
      <c r="D946" s="113" t="s">
        <v>6</v>
      </c>
      <c r="E946" s="115">
        <v>1431453.54</v>
      </c>
      <c r="F946" s="115">
        <v>1431453.54</v>
      </c>
      <c r="G946" s="113" t="s">
        <v>493</v>
      </c>
      <c r="H946" s="116">
        <v>41974</v>
      </c>
    </row>
    <row r="947" spans="1:8" ht="66">
      <c r="A947" s="117">
        <v>13614</v>
      </c>
      <c r="B947" s="118" t="s">
        <v>6721</v>
      </c>
      <c r="C947" s="117" t="s">
        <v>250</v>
      </c>
      <c r="D947" s="117" t="s">
        <v>6</v>
      </c>
      <c r="E947" s="119">
        <v>125143.41</v>
      </c>
      <c r="F947" s="119">
        <v>125143.41</v>
      </c>
      <c r="G947" s="117" t="s">
        <v>493</v>
      </c>
      <c r="H947" s="120">
        <v>41974</v>
      </c>
    </row>
    <row r="948" spans="1:8" ht="66">
      <c r="A948" s="113">
        <v>11278</v>
      </c>
      <c r="B948" s="114" t="s">
        <v>6722</v>
      </c>
      <c r="C948" s="113" t="s">
        <v>250</v>
      </c>
      <c r="D948" s="113" t="s">
        <v>6</v>
      </c>
      <c r="E948" s="115">
        <v>178486.19</v>
      </c>
      <c r="F948" s="115">
        <v>178486.19</v>
      </c>
      <c r="G948" s="113" t="s">
        <v>493</v>
      </c>
      <c r="H948" s="116">
        <v>41974</v>
      </c>
    </row>
    <row r="949" spans="1:8" ht="66">
      <c r="A949" s="117">
        <v>13452</v>
      </c>
      <c r="B949" s="118" t="s">
        <v>6723</v>
      </c>
      <c r="C949" s="117" t="s">
        <v>250</v>
      </c>
      <c r="D949" s="117" t="s">
        <v>6</v>
      </c>
      <c r="E949" s="119">
        <v>119641.81</v>
      </c>
      <c r="F949" s="119">
        <v>119641.81</v>
      </c>
      <c r="G949" s="117" t="s">
        <v>493</v>
      </c>
      <c r="H949" s="120">
        <v>41974</v>
      </c>
    </row>
    <row r="950" spans="1:8" ht="66">
      <c r="A950" s="113">
        <v>13527</v>
      </c>
      <c r="B950" s="114" t="s">
        <v>6724</v>
      </c>
      <c r="C950" s="113" t="s">
        <v>250</v>
      </c>
      <c r="D950" s="113" t="s">
        <v>6</v>
      </c>
      <c r="E950" s="115">
        <v>184008.87</v>
      </c>
      <c r="F950" s="115">
        <v>184008.87</v>
      </c>
      <c r="G950" s="113" t="s">
        <v>493</v>
      </c>
      <c r="H950" s="116">
        <v>41974</v>
      </c>
    </row>
    <row r="951" spans="1:8" ht="66">
      <c r="A951" s="117">
        <v>14226</v>
      </c>
      <c r="B951" s="118" t="s">
        <v>6725</v>
      </c>
      <c r="C951" s="117" t="s">
        <v>250</v>
      </c>
      <c r="D951" s="117" t="s">
        <v>6</v>
      </c>
      <c r="E951" s="119">
        <v>174645.12</v>
      </c>
      <c r="F951" s="119">
        <v>174645.12</v>
      </c>
      <c r="G951" s="117" t="s">
        <v>493</v>
      </c>
      <c r="H951" s="120">
        <v>41974</v>
      </c>
    </row>
    <row r="952" spans="1:8" ht="66">
      <c r="A952" s="113">
        <v>11279</v>
      </c>
      <c r="B952" s="114" t="s">
        <v>6726</v>
      </c>
      <c r="C952" s="113" t="s">
        <v>250</v>
      </c>
      <c r="D952" s="113" t="s">
        <v>6</v>
      </c>
      <c r="E952" s="115">
        <v>224441.64</v>
      </c>
      <c r="F952" s="115">
        <v>224441.64</v>
      </c>
      <c r="G952" s="113" t="s">
        <v>493</v>
      </c>
      <c r="H952" s="116">
        <v>41974</v>
      </c>
    </row>
    <row r="953" spans="1:8" ht="66">
      <c r="A953" s="117">
        <v>25009</v>
      </c>
      <c r="B953" s="118" t="s">
        <v>6727</v>
      </c>
      <c r="C953" s="117" t="s">
        <v>250</v>
      </c>
      <c r="D953" s="117" t="s">
        <v>6</v>
      </c>
      <c r="E953" s="119">
        <v>217406.4</v>
      </c>
      <c r="F953" s="119">
        <v>217406.4</v>
      </c>
      <c r="G953" s="117" t="s">
        <v>493</v>
      </c>
      <c r="H953" s="120">
        <v>41974</v>
      </c>
    </row>
    <row r="954" spans="1:8" ht="66">
      <c r="A954" s="113">
        <v>25008</v>
      </c>
      <c r="B954" s="114" t="s">
        <v>6728</v>
      </c>
      <c r="C954" s="113" t="s">
        <v>250</v>
      </c>
      <c r="D954" s="113" t="s">
        <v>6</v>
      </c>
      <c r="E954" s="115">
        <v>123424.79</v>
      </c>
      <c r="F954" s="115">
        <v>123424.79</v>
      </c>
      <c r="G954" s="113" t="s">
        <v>493</v>
      </c>
      <c r="H954" s="116">
        <v>41974</v>
      </c>
    </row>
    <row r="955" spans="1:8" ht="66">
      <c r="A955" s="117">
        <v>14228</v>
      </c>
      <c r="B955" s="118" t="s">
        <v>6729</v>
      </c>
      <c r="C955" s="117" t="s">
        <v>250</v>
      </c>
      <c r="D955" s="117" t="s">
        <v>6</v>
      </c>
      <c r="E955" s="119">
        <v>235419.94</v>
      </c>
      <c r="F955" s="119">
        <v>235419.94</v>
      </c>
      <c r="G955" s="117" t="s">
        <v>493</v>
      </c>
      <c r="H955" s="120">
        <v>41974</v>
      </c>
    </row>
    <row r="956" spans="1:8">
      <c r="A956" s="113">
        <v>12114</v>
      </c>
      <c r="B956" s="114" t="s">
        <v>6730</v>
      </c>
      <c r="C956" s="113" t="s">
        <v>235</v>
      </c>
      <c r="D956" s="113" t="s">
        <v>6</v>
      </c>
      <c r="E956" s="115">
        <v>102.46</v>
      </c>
      <c r="F956" s="115">
        <v>102.46</v>
      </c>
      <c r="G956" s="113" t="s">
        <v>493</v>
      </c>
      <c r="H956" s="116">
        <v>41974</v>
      </c>
    </row>
    <row r="957" spans="1:8">
      <c r="A957" s="117">
        <v>11552</v>
      </c>
      <c r="B957" s="118" t="s">
        <v>6731</v>
      </c>
      <c r="C957" s="117" t="s">
        <v>235</v>
      </c>
      <c r="D957" s="117" t="s">
        <v>207</v>
      </c>
      <c r="E957" s="119">
        <v>5.93</v>
      </c>
      <c r="F957" s="119">
        <v>5.93</v>
      </c>
      <c r="G957" s="117" t="s">
        <v>493</v>
      </c>
      <c r="H957" s="120">
        <v>41974</v>
      </c>
    </row>
    <row r="958" spans="1:8" ht="26.4">
      <c r="A958" s="113">
        <v>659</v>
      </c>
      <c r="B958" s="114" t="s">
        <v>6732</v>
      </c>
      <c r="C958" s="113" t="s">
        <v>235</v>
      </c>
      <c r="D958" s="113" t="s">
        <v>6</v>
      </c>
      <c r="E958" s="115">
        <v>1.5</v>
      </c>
      <c r="F958" s="115">
        <v>1.5</v>
      </c>
      <c r="G958" s="113" t="s">
        <v>493</v>
      </c>
      <c r="H958" s="116">
        <v>41974</v>
      </c>
    </row>
    <row r="959" spans="1:8" ht="26.4">
      <c r="A959" s="117">
        <v>660</v>
      </c>
      <c r="B959" s="118" t="s">
        <v>6733</v>
      </c>
      <c r="C959" s="117" t="s">
        <v>235</v>
      </c>
      <c r="D959" s="117" t="s">
        <v>6</v>
      </c>
      <c r="E959" s="119">
        <v>2.2000000000000002</v>
      </c>
      <c r="F959" s="119">
        <v>2.2000000000000002</v>
      </c>
      <c r="G959" s="117" t="s">
        <v>493</v>
      </c>
      <c r="H959" s="120">
        <v>41974</v>
      </c>
    </row>
    <row r="960" spans="1:8" ht="26.4">
      <c r="A960" s="113">
        <v>658</v>
      </c>
      <c r="B960" s="114" t="s">
        <v>6734</v>
      </c>
      <c r="C960" s="113" t="s">
        <v>235</v>
      </c>
      <c r="D960" s="113" t="s">
        <v>6</v>
      </c>
      <c r="E960" s="115">
        <v>1.21</v>
      </c>
      <c r="F960" s="115">
        <v>1.21</v>
      </c>
      <c r="G960" s="113" t="s">
        <v>493</v>
      </c>
      <c r="H960" s="116">
        <v>41974</v>
      </c>
    </row>
    <row r="961" spans="1:8" ht="26.4">
      <c r="A961" s="117">
        <v>38672</v>
      </c>
      <c r="B961" s="118" t="s">
        <v>6735</v>
      </c>
      <c r="C961" s="117" t="s">
        <v>235</v>
      </c>
      <c r="D961" s="117" t="s">
        <v>6</v>
      </c>
      <c r="E961" s="119">
        <v>3.31</v>
      </c>
      <c r="F961" s="119">
        <v>3.31</v>
      </c>
      <c r="G961" s="117" t="s">
        <v>493</v>
      </c>
      <c r="H961" s="120">
        <v>41974</v>
      </c>
    </row>
    <row r="962" spans="1:8" ht="26.4">
      <c r="A962" s="113">
        <v>38669</v>
      </c>
      <c r="B962" s="114" t="s">
        <v>6736</v>
      </c>
      <c r="C962" s="113" t="s">
        <v>235</v>
      </c>
      <c r="D962" s="113" t="s">
        <v>6</v>
      </c>
      <c r="E962" s="115">
        <v>2.56</v>
      </c>
      <c r="F962" s="115">
        <v>2.56</v>
      </c>
      <c r="G962" s="113" t="s">
        <v>493</v>
      </c>
      <c r="H962" s="116">
        <v>41974</v>
      </c>
    </row>
    <row r="963" spans="1:8" ht="26.4">
      <c r="A963" s="117">
        <v>38673</v>
      </c>
      <c r="B963" s="118" t="s">
        <v>6737</v>
      </c>
      <c r="C963" s="117" t="s">
        <v>235</v>
      </c>
      <c r="D963" s="117" t="s">
        <v>6</v>
      </c>
      <c r="E963" s="119">
        <v>4.13</v>
      </c>
      <c r="F963" s="119">
        <v>4.13</v>
      </c>
      <c r="G963" s="117" t="s">
        <v>493</v>
      </c>
      <c r="H963" s="120">
        <v>41974</v>
      </c>
    </row>
    <row r="964" spans="1:8" ht="26.4">
      <c r="A964" s="113">
        <v>38670</v>
      </c>
      <c r="B964" s="114" t="s">
        <v>6738</v>
      </c>
      <c r="C964" s="113" t="s">
        <v>235</v>
      </c>
      <c r="D964" s="113" t="s">
        <v>6</v>
      </c>
      <c r="E964" s="115">
        <v>2.8</v>
      </c>
      <c r="F964" s="115">
        <v>2.8</v>
      </c>
      <c r="G964" s="113" t="s">
        <v>493</v>
      </c>
      <c r="H964" s="116">
        <v>41974</v>
      </c>
    </row>
    <row r="965" spans="1:8" ht="26.4">
      <c r="A965" s="117">
        <v>38660</v>
      </c>
      <c r="B965" s="118" t="s">
        <v>6739</v>
      </c>
      <c r="C965" s="117" t="s">
        <v>235</v>
      </c>
      <c r="D965" s="117" t="s">
        <v>6</v>
      </c>
      <c r="E965" s="119">
        <v>0.95</v>
      </c>
      <c r="F965" s="119">
        <v>0.95</v>
      </c>
      <c r="G965" s="117" t="s">
        <v>493</v>
      </c>
      <c r="H965" s="120">
        <v>41974</v>
      </c>
    </row>
    <row r="966" spans="1:8" ht="26.4">
      <c r="A966" s="113">
        <v>34647</v>
      </c>
      <c r="B966" s="114" t="s">
        <v>6740</v>
      </c>
      <c r="C966" s="113" t="s">
        <v>235</v>
      </c>
      <c r="D966" s="113" t="s">
        <v>6</v>
      </c>
      <c r="E966" s="115">
        <v>1.67</v>
      </c>
      <c r="F966" s="115">
        <v>1.67</v>
      </c>
      <c r="G966" s="113" t="s">
        <v>493</v>
      </c>
      <c r="H966" s="116">
        <v>41974</v>
      </c>
    </row>
    <row r="967" spans="1:8" ht="26.4">
      <c r="A967" s="117">
        <v>34649</v>
      </c>
      <c r="B967" s="118" t="s">
        <v>6741</v>
      </c>
      <c r="C967" s="117" t="s">
        <v>235</v>
      </c>
      <c r="D967" s="117" t="s">
        <v>6</v>
      </c>
      <c r="E967" s="119">
        <v>1.72</v>
      </c>
      <c r="F967" s="119">
        <v>1.72</v>
      </c>
      <c r="G967" s="117" t="s">
        <v>493</v>
      </c>
      <c r="H967" s="120">
        <v>41974</v>
      </c>
    </row>
    <row r="968" spans="1:8" ht="26.4">
      <c r="A968" s="113">
        <v>34652</v>
      </c>
      <c r="B968" s="114" t="s">
        <v>6742</v>
      </c>
      <c r="C968" s="113" t="s">
        <v>235</v>
      </c>
      <c r="D968" s="113" t="s">
        <v>6</v>
      </c>
      <c r="E968" s="115">
        <v>2.35</v>
      </c>
      <c r="F968" s="115">
        <v>2.35</v>
      </c>
      <c r="G968" s="113" t="s">
        <v>493</v>
      </c>
      <c r="H968" s="116">
        <v>41974</v>
      </c>
    </row>
    <row r="969" spans="1:8" ht="26.4">
      <c r="A969" s="117">
        <v>34655</v>
      </c>
      <c r="B969" s="118" t="s">
        <v>6743</v>
      </c>
      <c r="C969" s="117" t="s">
        <v>235</v>
      </c>
      <c r="D969" s="117" t="s">
        <v>6</v>
      </c>
      <c r="E969" s="119">
        <v>2.27</v>
      </c>
      <c r="F969" s="119">
        <v>2.27</v>
      </c>
      <c r="G969" s="117" t="s">
        <v>493</v>
      </c>
      <c r="H969" s="120">
        <v>41974</v>
      </c>
    </row>
    <row r="970" spans="1:8">
      <c r="A970" s="113">
        <v>585</v>
      </c>
      <c r="B970" s="114" t="s">
        <v>6744</v>
      </c>
      <c r="C970" s="113" t="s">
        <v>235</v>
      </c>
      <c r="D970" s="113" t="s">
        <v>238</v>
      </c>
      <c r="E970" s="115">
        <v>25.47</v>
      </c>
      <c r="F970" s="115">
        <v>25.47</v>
      </c>
      <c r="G970" s="113" t="s">
        <v>493</v>
      </c>
      <c r="H970" s="116">
        <v>41974</v>
      </c>
    </row>
    <row r="971" spans="1:8" ht="26.4">
      <c r="A971" s="117">
        <v>10951</v>
      </c>
      <c r="B971" s="118" t="s">
        <v>6745</v>
      </c>
      <c r="C971" s="117" t="s">
        <v>235</v>
      </c>
      <c r="D971" s="117" t="s">
        <v>238</v>
      </c>
      <c r="E971" s="119">
        <v>3.96</v>
      </c>
      <c r="F971" s="119">
        <v>3.96</v>
      </c>
      <c r="G971" s="117" t="s">
        <v>493</v>
      </c>
      <c r="H971" s="120">
        <v>41974</v>
      </c>
    </row>
    <row r="972" spans="1:8" ht="26.4">
      <c r="A972" s="113">
        <v>10952</v>
      </c>
      <c r="B972" s="114" t="s">
        <v>6746</v>
      </c>
      <c r="C972" s="113" t="s">
        <v>235</v>
      </c>
      <c r="D972" s="113" t="s">
        <v>238</v>
      </c>
      <c r="E972" s="115">
        <v>3.4</v>
      </c>
      <c r="F972" s="115">
        <v>3.4</v>
      </c>
      <c r="G972" s="113" t="s">
        <v>493</v>
      </c>
      <c r="H972" s="116">
        <v>41974</v>
      </c>
    </row>
    <row r="973" spans="1:8" ht="26.4">
      <c r="A973" s="117">
        <v>10953</v>
      </c>
      <c r="B973" s="118" t="s">
        <v>6747</v>
      </c>
      <c r="C973" s="117" t="s">
        <v>235</v>
      </c>
      <c r="D973" s="117" t="s">
        <v>238</v>
      </c>
      <c r="E973" s="119">
        <v>3.4</v>
      </c>
      <c r="F973" s="119">
        <v>3.4</v>
      </c>
      <c r="G973" s="117" t="s">
        <v>493</v>
      </c>
      <c r="H973" s="120">
        <v>41974</v>
      </c>
    </row>
    <row r="974" spans="1:8" ht="26.4">
      <c r="A974" s="113">
        <v>587</v>
      </c>
      <c r="B974" s="114" t="s">
        <v>6748</v>
      </c>
      <c r="C974" s="113" t="s">
        <v>235</v>
      </c>
      <c r="D974" s="113" t="s">
        <v>238</v>
      </c>
      <c r="E974" s="115">
        <v>27.29</v>
      </c>
      <c r="F974" s="115">
        <v>27.29</v>
      </c>
      <c r="G974" s="113" t="s">
        <v>493</v>
      </c>
      <c r="H974" s="116">
        <v>41974</v>
      </c>
    </row>
    <row r="975" spans="1:8" ht="26.4">
      <c r="A975" s="117">
        <v>590</v>
      </c>
      <c r="B975" s="118" t="s">
        <v>6749</v>
      </c>
      <c r="C975" s="117" t="s">
        <v>235</v>
      </c>
      <c r="D975" s="117" t="s">
        <v>238</v>
      </c>
      <c r="E975" s="119">
        <v>26.38</v>
      </c>
      <c r="F975" s="119">
        <v>26.38</v>
      </c>
      <c r="G975" s="117" t="s">
        <v>493</v>
      </c>
      <c r="H975" s="120">
        <v>41974</v>
      </c>
    </row>
    <row r="976" spans="1:8" ht="26.4">
      <c r="A976" s="113">
        <v>592</v>
      </c>
      <c r="B976" s="114" t="s">
        <v>6750</v>
      </c>
      <c r="C976" s="113" t="s">
        <v>235</v>
      </c>
      <c r="D976" s="113" t="s">
        <v>238</v>
      </c>
      <c r="E976" s="115">
        <v>27.29</v>
      </c>
      <c r="F976" s="115">
        <v>27.29</v>
      </c>
      <c r="G976" s="113" t="s">
        <v>493</v>
      </c>
      <c r="H976" s="116">
        <v>41974</v>
      </c>
    </row>
    <row r="977" spans="1:8">
      <c r="A977" s="117">
        <v>586</v>
      </c>
      <c r="B977" s="118" t="s">
        <v>6751</v>
      </c>
      <c r="C977" s="117" t="s">
        <v>235</v>
      </c>
      <c r="D977" s="117" t="s">
        <v>207</v>
      </c>
      <c r="E977" s="119">
        <v>16.05</v>
      </c>
      <c r="F977" s="119">
        <v>16.05</v>
      </c>
      <c r="G977" s="117" t="s">
        <v>493</v>
      </c>
      <c r="H977" s="120">
        <v>41974</v>
      </c>
    </row>
    <row r="978" spans="1:8">
      <c r="A978" s="113">
        <v>591</v>
      </c>
      <c r="B978" s="114" t="s">
        <v>6752</v>
      </c>
      <c r="C978" s="113" t="s">
        <v>235</v>
      </c>
      <c r="D978" s="113" t="s">
        <v>238</v>
      </c>
      <c r="E978" s="115">
        <v>25.47</v>
      </c>
      <c r="F978" s="115">
        <v>25.47</v>
      </c>
      <c r="G978" s="113" t="s">
        <v>493</v>
      </c>
      <c r="H978" s="116">
        <v>41974</v>
      </c>
    </row>
    <row r="979" spans="1:8">
      <c r="A979" s="117">
        <v>588</v>
      </c>
      <c r="B979" s="118" t="s">
        <v>6753</v>
      </c>
      <c r="C979" s="117" t="s">
        <v>235</v>
      </c>
      <c r="D979" s="117" t="s">
        <v>207</v>
      </c>
      <c r="E979" s="119">
        <v>25.38</v>
      </c>
      <c r="F979" s="119">
        <v>25.38</v>
      </c>
      <c r="G979" s="117" t="s">
        <v>493</v>
      </c>
      <c r="H979" s="120">
        <v>41974</v>
      </c>
    </row>
    <row r="980" spans="1:8">
      <c r="A980" s="113">
        <v>589</v>
      </c>
      <c r="B980" s="114" t="s">
        <v>6754</v>
      </c>
      <c r="C980" s="113" t="s">
        <v>235</v>
      </c>
      <c r="D980" s="113" t="s">
        <v>207</v>
      </c>
      <c r="E980" s="115">
        <v>42.9</v>
      </c>
      <c r="F980" s="115">
        <v>42.9</v>
      </c>
      <c r="G980" s="113" t="s">
        <v>493</v>
      </c>
      <c r="H980" s="116">
        <v>41974</v>
      </c>
    </row>
    <row r="981" spans="1:8">
      <c r="A981" s="117">
        <v>584</v>
      </c>
      <c r="B981" s="118" t="s">
        <v>6755</v>
      </c>
      <c r="C981" s="117" t="s">
        <v>235</v>
      </c>
      <c r="D981" s="117" t="s">
        <v>207</v>
      </c>
      <c r="E981" s="119">
        <v>27.11</v>
      </c>
      <c r="F981" s="119">
        <v>27.11</v>
      </c>
      <c r="G981" s="117" t="s">
        <v>493</v>
      </c>
      <c r="H981" s="120">
        <v>41974</v>
      </c>
    </row>
    <row r="982" spans="1:8">
      <c r="A982" s="113">
        <v>4912</v>
      </c>
      <c r="B982" s="114" t="s">
        <v>6756</v>
      </c>
      <c r="C982" s="113" t="s">
        <v>235</v>
      </c>
      <c r="D982" s="113" t="s">
        <v>238</v>
      </c>
      <c r="E982" s="115">
        <v>3.95</v>
      </c>
      <c r="F982" s="115">
        <v>3.95</v>
      </c>
      <c r="G982" s="113" t="s">
        <v>493</v>
      </c>
      <c r="H982" s="116">
        <v>41974</v>
      </c>
    </row>
    <row r="983" spans="1:8" ht="26.4">
      <c r="A983" s="117">
        <v>4777</v>
      </c>
      <c r="B983" s="118" t="s">
        <v>6757</v>
      </c>
      <c r="C983" s="117" t="s">
        <v>235</v>
      </c>
      <c r="D983" s="117" t="s">
        <v>238</v>
      </c>
      <c r="E983" s="119">
        <v>3.4</v>
      </c>
      <c r="F983" s="119">
        <v>3.4</v>
      </c>
      <c r="G983" s="117" t="s">
        <v>493</v>
      </c>
      <c r="H983" s="120">
        <v>41974</v>
      </c>
    </row>
    <row r="984" spans="1:8" ht="26.4">
      <c r="A984" s="113">
        <v>574</v>
      </c>
      <c r="B984" s="114" t="s">
        <v>6758</v>
      </c>
      <c r="C984" s="113" t="s">
        <v>235</v>
      </c>
      <c r="D984" s="113" t="s">
        <v>207</v>
      </c>
      <c r="E984" s="115">
        <v>14.05</v>
      </c>
      <c r="F984" s="115">
        <v>14.05</v>
      </c>
      <c r="G984" s="113" t="s">
        <v>493</v>
      </c>
      <c r="H984" s="116">
        <v>41974</v>
      </c>
    </row>
    <row r="985" spans="1:8" ht="26.4">
      <c r="A985" s="117">
        <v>567</v>
      </c>
      <c r="B985" s="118" t="s">
        <v>6759</v>
      </c>
      <c r="C985" s="117" t="s">
        <v>235</v>
      </c>
      <c r="D985" s="117" t="s">
        <v>207</v>
      </c>
      <c r="E985" s="119">
        <v>5.21</v>
      </c>
      <c r="F985" s="119">
        <v>5.21</v>
      </c>
      <c r="G985" s="117" t="s">
        <v>493</v>
      </c>
      <c r="H985" s="120">
        <v>41974</v>
      </c>
    </row>
    <row r="986" spans="1:8" ht="26.4">
      <c r="A986" s="113">
        <v>568</v>
      </c>
      <c r="B986" s="114" t="s">
        <v>6760</v>
      </c>
      <c r="C986" s="113" t="s">
        <v>235</v>
      </c>
      <c r="D986" s="113" t="s">
        <v>207</v>
      </c>
      <c r="E986" s="115">
        <v>31.52</v>
      </c>
      <c r="F986" s="115">
        <v>31.52</v>
      </c>
      <c r="G986" s="113" t="s">
        <v>493</v>
      </c>
      <c r="H986" s="116">
        <v>41974</v>
      </c>
    </row>
    <row r="987" spans="1:8" ht="26.4">
      <c r="A987" s="117">
        <v>569</v>
      </c>
      <c r="B987" s="118" t="s">
        <v>6761</v>
      </c>
      <c r="C987" s="117" t="s">
        <v>235</v>
      </c>
      <c r="D987" s="117" t="s">
        <v>238</v>
      </c>
      <c r="E987" s="119">
        <v>4.3899999999999997</v>
      </c>
      <c r="F987" s="119">
        <v>4.3899999999999997</v>
      </c>
      <c r="G987" s="117" t="s">
        <v>493</v>
      </c>
      <c r="H987" s="120">
        <v>41974</v>
      </c>
    </row>
    <row r="988" spans="1:8">
      <c r="A988" s="113">
        <v>1165</v>
      </c>
      <c r="B988" s="114" t="s">
        <v>6762</v>
      </c>
      <c r="C988" s="113" t="s">
        <v>235</v>
      </c>
      <c r="D988" s="113" t="s">
        <v>6</v>
      </c>
      <c r="E988" s="115">
        <v>9.18</v>
      </c>
      <c r="F988" s="115">
        <v>9.18</v>
      </c>
      <c r="G988" s="113" t="s">
        <v>493</v>
      </c>
      <c r="H988" s="116">
        <v>41974</v>
      </c>
    </row>
    <row r="989" spans="1:8">
      <c r="A989" s="117">
        <v>1164</v>
      </c>
      <c r="B989" s="118" t="s">
        <v>6763</v>
      </c>
      <c r="C989" s="117" t="s">
        <v>235</v>
      </c>
      <c r="D989" s="117" t="s">
        <v>6</v>
      </c>
      <c r="E989" s="119">
        <v>7.94</v>
      </c>
      <c r="F989" s="119">
        <v>7.94</v>
      </c>
      <c r="G989" s="117" t="s">
        <v>493</v>
      </c>
      <c r="H989" s="120">
        <v>41974</v>
      </c>
    </row>
    <row r="990" spans="1:8">
      <c r="A990" s="113">
        <v>1170</v>
      </c>
      <c r="B990" s="114" t="s">
        <v>6764</v>
      </c>
      <c r="C990" s="113" t="s">
        <v>235</v>
      </c>
      <c r="D990" s="113" t="s">
        <v>6</v>
      </c>
      <c r="E990" s="115">
        <v>4.79</v>
      </c>
      <c r="F990" s="115">
        <v>4.79</v>
      </c>
      <c r="G990" s="113" t="s">
        <v>493</v>
      </c>
      <c r="H990" s="116">
        <v>41974</v>
      </c>
    </row>
    <row r="991" spans="1:8">
      <c r="A991" s="117">
        <v>1162</v>
      </c>
      <c r="B991" s="118" t="s">
        <v>6765</v>
      </c>
      <c r="C991" s="117" t="s">
        <v>235</v>
      </c>
      <c r="D991" s="117" t="s">
        <v>6</v>
      </c>
      <c r="E991" s="119">
        <v>2.31</v>
      </c>
      <c r="F991" s="119">
        <v>2.31</v>
      </c>
      <c r="G991" s="117" t="s">
        <v>493</v>
      </c>
      <c r="H991" s="120">
        <v>41974</v>
      </c>
    </row>
    <row r="992" spans="1:8">
      <c r="A992" s="113">
        <v>12395</v>
      </c>
      <c r="B992" s="114" t="s">
        <v>6766</v>
      </c>
      <c r="C992" s="113" t="s">
        <v>235</v>
      </c>
      <c r="D992" s="113" t="s">
        <v>6</v>
      </c>
      <c r="E992" s="115">
        <v>2.08</v>
      </c>
      <c r="F992" s="115">
        <v>2.08</v>
      </c>
      <c r="G992" s="113" t="s">
        <v>493</v>
      </c>
      <c r="H992" s="116">
        <v>41974</v>
      </c>
    </row>
    <row r="993" spans="1:8">
      <c r="A993" s="117">
        <v>1169</v>
      </c>
      <c r="B993" s="118" t="s">
        <v>6767</v>
      </c>
      <c r="C993" s="117" t="s">
        <v>235</v>
      </c>
      <c r="D993" s="117" t="s">
        <v>6</v>
      </c>
      <c r="E993" s="119">
        <v>15.69</v>
      </c>
      <c r="F993" s="119">
        <v>15.69</v>
      </c>
      <c r="G993" s="117" t="s">
        <v>493</v>
      </c>
      <c r="H993" s="120">
        <v>41974</v>
      </c>
    </row>
    <row r="994" spans="1:8">
      <c r="A994" s="113">
        <v>1166</v>
      </c>
      <c r="B994" s="114" t="s">
        <v>6768</v>
      </c>
      <c r="C994" s="113" t="s">
        <v>235</v>
      </c>
      <c r="D994" s="113" t="s">
        <v>6</v>
      </c>
      <c r="E994" s="115">
        <v>11.97</v>
      </c>
      <c r="F994" s="115">
        <v>11.97</v>
      </c>
      <c r="G994" s="113" t="s">
        <v>493</v>
      </c>
      <c r="H994" s="116">
        <v>41974</v>
      </c>
    </row>
    <row r="995" spans="1:8">
      <c r="A995" s="117">
        <v>1168</v>
      </c>
      <c r="B995" s="118" t="s">
        <v>6769</v>
      </c>
      <c r="C995" s="117" t="s">
        <v>235</v>
      </c>
      <c r="D995" s="117" t="s">
        <v>6</v>
      </c>
      <c r="E995" s="119">
        <v>27.02</v>
      </c>
      <c r="F995" s="119">
        <v>27.02</v>
      </c>
      <c r="G995" s="117" t="s">
        <v>493</v>
      </c>
      <c r="H995" s="120">
        <v>41974</v>
      </c>
    </row>
    <row r="996" spans="1:8">
      <c r="A996" s="113">
        <v>1163</v>
      </c>
      <c r="B996" s="114" t="s">
        <v>6770</v>
      </c>
      <c r="C996" s="113" t="s">
        <v>235</v>
      </c>
      <c r="D996" s="113" t="s">
        <v>6</v>
      </c>
      <c r="E996" s="115">
        <v>3.23</v>
      </c>
      <c r="F996" s="115">
        <v>3.23</v>
      </c>
      <c r="G996" s="113" t="s">
        <v>493</v>
      </c>
      <c r="H996" s="116">
        <v>41974</v>
      </c>
    </row>
    <row r="997" spans="1:8">
      <c r="A997" s="117">
        <v>12396</v>
      </c>
      <c r="B997" s="118" t="s">
        <v>6771</v>
      </c>
      <c r="C997" s="117" t="s">
        <v>235</v>
      </c>
      <c r="D997" s="117" t="s">
        <v>6</v>
      </c>
      <c r="E997" s="119">
        <v>2.04</v>
      </c>
      <c r="F997" s="119">
        <v>2.04</v>
      </c>
      <c r="G997" s="117" t="s">
        <v>493</v>
      </c>
      <c r="H997" s="120">
        <v>41974</v>
      </c>
    </row>
    <row r="998" spans="1:8">
      <c r="A998" s="113">
        <v>1167</v>
      </c>
      <c r="B998" s="114" t="s">
        <v>6772</v>
      </c>
      <c r="C998" s="113" t="s">
        <v>235</v>
      </c>
      <c r="D998" s="113" t="s">
        <v>6</v>
      </c>
      <c r="E998" s="115">
        <v>48.06</v>
      </c>
      <c r="F998" s="115">
        <v>48.06</v>
      </c>
      <c r="G998" s="113" t="s">
        <v>493</v>
      </c>
      <c r="H998" s="116">
        <v>41974</v>
      </c>
    </row>
    <row r="999" spans="1:8">
      <c r="A999" s="117">
        <v>1202</v>
      </c>
      <c r="B999" s="118" t="s">
        <v>6773</v>
      </c>
      <c r="C999" s="117" t="s">
        <v>235</v>
      </c>
      <c r="D999" s="117" t="s">
        <v>6</v>
      </c>
      <c r="E999" s="119">
        <v>2.06</v>
      </c>
      <c r="F999" s="119">
        <v>2.06</v>
      </c>
      <c r="G999" s="117" t="s">
        <v>493</v>
      </c>
      <c r="H999" s="120">
        <v>41974</v>
      </c>
    </row>
    <row r="1000" spans="1:8">
      <c r="A1000" s="113">
        <v>1197</v>
      </c>
      <c r="B1000" s="114" t="s">
        <v>6774</v>
      </c>
      <c r="C1000" s="113" t="s">
        <v>235</v>
      </c>
      <c r="D1000" s="113" t="s">
        <v>6</v>
      </c>
      <c r="E1000" s="115">
        <v>0.78</v>
      </c>
      <c r="F1000" s="115">
        <v>0.78</v>
      </c>
      <c r="G1000" s="113" t="s">
        <v>493</v>
      </c>
      <c r="H1000" s="116">
        <v>41974</v>
      </c>
    </row>
    <row r="1001" spans="1:8">
      <c r="A1001" s="117">
        <v>1198</v>
      </c>
      <c r="B1001" s="118" t="s">
        <v>6775</v>
      </c>
      <c r="C1001" s="117" t="s">
        <v>235</v>
      </c>
      <c r="D1001" s="117" t="s">
        <v>6</v>
      </c>
      <c r="E1001" s="119">
        <v>1.17</v>
      </c>
      <c r="F1001" s="119">
        <v>1.17</v>
      </c>
      <c r="G1001" s="117" t="s">
        <v>493</v>
      </c>
      <c r="H1001" s="120">
        <v>41974</v>
      </c>
    </row>
    <row r="1002" spans="1:8">
      <c r="A1002" s="113">
        <v>26047</v>
      </c>
      <c r="B1002" s="114" t="s">
        <v>6776</v>
      </c>
      <c r="C1002" s="113" t="s">
        <v>235</v>
      </c>
      <c r="D1002" s="113" t="s">
        <v>6</v>
      </c>
      <c r="E1002" s="115">
        <v>46.75</v>
      </c>
      <c r="F1002" s="115">
        <v>46.75</v>
      </c>
      <c r="G1002" s="113" t="s">
        <v>493</v>
      </c>
      <c r="H1002" s="116">
        <v>41974</v>
      </c>
    </row>
    <row r="1003" spans="1:8">
      <c r="A1003" s="117">
        <v>26048</v>
      </c>
      <c r="B1003" s="118" t="s">
        <v>6777</v>
      </c>
      <c r="C1003" s="117" t="s">
        <v>235</v>
      </c>
      <c r="D1003" s="117" t="s">
        <v>6</v>
      </c>
      <c r="E1003" s="119">
        <v>79.48</v>
      </c>
      <c r="F1003" s="119">
        <v>79.48</v>
      </c>
      <c r="G1003" s="117" t="s">
        <v>493</v>
      </c>
      <c r="H1003" s="120">
        <v>41974</v>
      </c>
    </row>
    <row r="1004" spans="1:8" ht="26.4">
      <c r="A1004" s="113">
        <v>1207</v>
      </c>
      <c r="B1004" s="114" t="s">
        <v>6778</v>
      </c>
      <c r="C1004" s="113" t="s">
        <v>235</v>
      </c>
      <c r="D1004" s="113" t="s">
        <v>6</v>
      </c>
      <c r="E1004" s="115">
        <v>15.29</v>
      </c>
      <c r="F1004" s="115">
        <v>15.29</v>
      </c>
      <c r="G1004" s="113" t="s">
        <v>493</v>
      </c>
      <c r="H1004" s="116">
        <v>41974</v>
      </c>
    </row>
    <row r="1005" spans="1:8" ht="26.4">
      <c r="A1005" s="117">
        <v>1206</v>
      </c>
      <c r="B1005" s="118" t="s">
        <v>6779</v>
      </c>
      <c r="C1005" s="117" t="s">
        <v>235</v>
      </c>
      <c r="D1005" s="117" t="s">
        <v>6</v>
      </c>
      <c r="E1005" s="119">
        <v>3.68</v>
      </c>
      <c r="F1005" s="119">
        <v>3.68</v>
      </c>
      <c r="G1005" s="117" t="s">
        <v>493</v>
      </c>
      <c r="H1005" s="120">
        <v>41974</v>
      </c>
    </row>
    <row r="1006" spans="1:8" ht="26.4">
      <c r="A1006" s="113">
        <v>1183</v>
      </c>
      <c r="B1006" s="114" t="s">
        <v>6780</v>
      </c>
      <c r="C1006" s="113" t="s">
        <v>235</v>
      </c>
      <c r="D1006" s="113" t="s">
        <v>6</v>
      </c>
      <c r="E1006" s="115">
        <v>8.23</v>
      </c>
      <c r="F1006" s="115">
        <v>8.23</v>
      </c>
      <c r="G1006" s="113" t="s">
        <v>493</v>
      </c>
      <c r="H1006" s="116">
        <v>41974</v>
      </c>
    </row>
    <row r="1007" spans="1:8">
      <c r="A1007" s="117">
        <v>20088</v>
      </c>
      <c r="B1007" s="118" t="s">
        <v>6781</v>
      </c>
      <c r="C1007" s="117" t="s">
        <v>235</v>
      </c>
      <c r="D1007" s="117" t="s">
        <v>6</v>
      </c>
      <c r="E1007" s="119">
        <v>10.01</v>
      </c>
      <c r="F1007" s="119">
        <v>10.01</v>
      </c>
      <c r="G1007" s="117" t="s">
        <v>493</v>
      </c>
      <c r="H1007" s="120">
        <v>41974</v>
      </c>
    </row>
    <row r="1008" spans="1:8">
      <c r="A1008" s="113">
        <v>20089</v>
      </c>
      <c r="B1008" s="114" t="s">
        <v>6782</v>
      </c>
      <c r="C1008" s="113" t="s">
        <v>235</v>
      </c>
      <c r="D1008" s="113" t="s">
        <v>6</v>
      </c>
      <c r="E1008" s="115">
        <v>49.79</v>
      </c>
      <c r="F1008" s="115">
        <v>49.79</v>
      </c>
      <c r="G1008" s="113" t="s">
        <v>493</v>
      </c>
      <c r="H1008" s="116">
        <v>41974</v>
      </c>
    </row>
    <row r="1009" spans="1:8">
      <c r="A1009" s="117">
        <v>20087</v>
      </c>
      <c r="B1009" s="118" t="s">
        <v>6783</v>
      </c>
      <c r="C1009" s="117" t="s">
        <v>235</v>
      </c>
      <c r="D1009" s="117" t="s">
        <v>6</v>
      </c>
      <c r="E1009" s="119">
        <v>6.79</v>
      </c>
      <c r="F1009" s="119">
        <v>6.79</v>
      </c>
      <c r="G1009" s="117" t="s">
        <v>493</v>
      </c>
      <c r="H1009" s="120">
        <v>41974</v>
      </c>
    </row>
    <row r="1010" spans="1:8">
      <c r="A1010" s="113">
        <v>1184</v>
      </c>
      <c r="B1010" s="114" t="s">
        <v>6784</v>
      </c>
      <c r="C1010" s="113" t="s">
        <v>235</v>
      </c>
      <c r="D1010" s="113" t="s">
        <v>6</v>
      </c>
      <c r="E1010" s="115">
        <v>50.53</v>
      </c>
      <c r="F1010" s="115">
        <v>50.53</v>
      </c>
      <c r="G1010" s="113" t="s">
        <v>493</v>
      </c>
      <c r="H1010" s="116">
        <v>41974</v>
      </c>
    </row>
    <row r="1011" spans="1:8">
      <c r="A1011" s="117">
        <v>1191</v>
      </c>
      <c r="B1011" s="118" t="s">
        <v>6785</v>
      </c>
      <c r="C1011" s="117" t="s">
        <v>235</v>
      </c>
      <c r="D1011" s="117" t="s">
        <v>6</v>
      </c>
      <c r="E1011" s="119">
        <v>0.81</v>
      </c>
      <c r="F1011" s="119">
        <v>0.81</v>
      </c>
      <c r="G1011" s="117" t="s">
        <v>493</v>
      </c>
      <c r="H1011" s="120">
        <v>41974</v>
      </c>
    </row>
    <row r="1012" spans="1:8">
      <c r="A1012" s="113">
        <v>1185</v>
      </c>
      <c r="B1012" s="114" t="s">
        <v>6786</v>
      </c>
      <c r="C1012" s="113" t="s">
        <v>235</v>
      </c>
      <c r="D1012" s="113" t="s">
        <v>6</v>
      </c>
      <c r="E1012" s="115">
        <v>0.89</v>
      </c>
      <c r="F1012" s="115">
        <v>0.89</v>
      </c>
      <c r="G1012" s="113" t="s">
        <v>493</v>
      </c>
      <c r="H1012" s="116">
        <v>41974</v>
      </c>
    </row>
    <row r="1013" spans="1:8">
      <c r="A1013" s="117">
        <v>1189</v>
      </c>
      <c r="B1013" s="118" t="s">
        <v>6787</v>
      </c>
      <c r="C1013" s="117" t="s">
        <v>235</v>
      </c>
      <c r="D1013" s="117" t="s">
        <v>6</v>
      </c>
      <c r="E1013" s="119">
        <v>1.25</v>
      </c>
      <c r="F1013" s="119">
        <v>1.25</v>
      </c>
      <c r="G1013" s="117" t="s">
        <v>493</v>
      </c>
      <c r="H1013" s="120">
        <v>41974</v>
      </c>
    </row>
    <row r="1014" spans="1:8">
      <c r="A1014" s="113">
        <v>1193</v>
      </c>
      <c r="B1014" s="114" t="s">
        <v>6788</v>
      </c>
      <c r="C1014" s="113" t="s">
        <v>235</v>
      </c>
      <c r="D1014" s="113" t="s">
        <v>6</v>
      </c>
      <c r="E1014" s="115">
        <v>2.5</v>
      </c>
      <c r="F1014" s="115">
        <v>2.5</v>
      </c>
      <c r="G1014" s="113" t="s">
        <v>493</v>
      </c>
      <c r="H1014" s="116">
        <v>41974</v>
      </c>
    </row>
    <row r="1015" spans="1:8">
      <c r="A1015" s="117">
        <v>1194</v>
      </c>
      <c r="B1015" s="118" t="s">
        <v>6789</v>
      </c>
      <c r="C1015" s="117" t="s">
        <v>235</v>
      </c>
      <c r="D1015" s="117" t="s">
        <v>6</v>
      </c>
      <c r="E1015" s="119">
        <v>4.59</v>
      </c>
      <c r="F1015" s="119">
        <v>4.59</v>
      </c>
      <c r="G1015" s="117" t="s">
        <v>493</v>
      </c>
      <c r="H1015" s="120">
        <v>41974</v>
      </c>
    </row>
    <row r="1016" spans="1:8">
      <c r="A1016" s="113">
        <v>1195</v>
      </c>
      <c r="B1016" s="114" t="s">
        <v>6790</v>
      </c>
      <c r="C1016" s="113" t="s">
        <v>235</v>
      </c>
      <c r="D1016" s="113" t="s">
        <v>6</v>
      </c>
      <c r="E1016" s="115">
        <v>7.02</v>
      </c>
      <c r="F1016" s="115">
        <v>7.02</v>
      </c>
      <c r="G1016" s="113" t="s">
        <v>493</v>
      </c>
      <c r="H1016" s="116">
        <v>41974</v>
      </c>
    </row>
    <row r="1017" spans="1:8">
      <c r="A1017" s="117">
        <v>1204</v>
      </c>
      <c r="B1017" s="118" t="s">
        <v>6791</v>
      </c>
      <c r="C1017" s="117" t="s">
        <v>235</v>
      </c>
      <c r="D1017" s="117" t="s">
        <v>6</v>
      </c>
      <c r="E1017" s="119">
        <v>12.92</v>
      </c>
      <c r="F1017" s="119">
        <v>12.92</v>
      </c>
      <c r="G1017" s="117" t="s">
        <v>493</v>
      </c>
      <c r="H1017" s="120">
        <v>41974</v>
      </c>
    </row>
    <row r="1018" spans="1:8">
      <c r="A1018" s="113">
        <v>1205</v>
      </c>
      <c r="B1018" s="114" t="s">
        <v>6792</v>
      </c>
      <c r="C1018" s="113" t="s">
        <v>235</v>
      </c>
      <c r="D1018" s="113" t="s">
        <v>6</v>
      </c>
      <c r="E1018" s="115">
        <v>29.16</v>
      </c>
      <c r="F1018" s="115">
        <v>29.16</v>
      </c>
      <c r="G1018" s="113" t="s">
        <v>493</v>
      </c>
      <c r="H1018" s="116">
        <v>41974</v>
      </c>
    </row>
    <row r="1019" spans="1:8">
      <c r="A1019" s="117">
        <v>1200</v>
      </c>
      <c r="B1019" s="118" t="s">
        <v>6793</v>
      </c>
      <c r="C1019" s="117" t="s">
        <v>235</v>
      </c>
      <c r="D1019" s="117" t="s">
        <v>6</v>
      </c>
      <c r="E1019" s="119">
        <v>5.6</v>
      </c>
      <c r="F1019" s="119">
        <v>5.6</v>
      </c>
      <c r="G1019" s="117" t="s">
        <v>493</v>
      </c>
      <c r="H1019" s="120">
        <v>41974</v>
      </c>
    </row>
    <row r="1020" spans="1:8">
      <c r="A1020" s="113">
        <v>12909</v>
      </c>
      <c r="B1020" s="114" t="s">
        <v>6794</v>
      </c>
      <c r="C1020" s="113" t="s">
        <v>235</v>
      </c>
      <c r="D1020" s="113" t="s">
        <v>6</v>
      </c>
      <c r="E1020" s="115">
        <v>2.5099999999999998</v>
      </c>
      <c r="F1020" s="115">
        <v>2.5099999999999998</v>
      </c>
      <c r="G1020" s="113" t="s">
        <v>493</v>
      </c>
      <c r="H1020" s="116">
        <v>41974</v>
      </c>
    </row>
    <row r="1021" spans="1:8">
      <c r="A1021" s="117">
        <v>12910</v>
      </c>
      <c r="B1021" s="118" t="s">
        <v>6795</v>
      </c>
      <c r="C1021" s="117" t="s">
        <v>235</v>
      </c>
      <c r="D1021" s="117" t="s">
        <v>6</v>
      </c>
      <c r="E1021" s="119">
        <v>4.24</v>
      </c>
      <c r="F1021" s="119">
        <v>4.24</v>
      </c>
      <c r="G1021" s="117" t="s">
        <v>493</v>
      </c>
      <c r="H1021" s="120">
        <v>41974</v>
      </c>
    </row>
    <row r="1022" spans="1:8">
      <c r="A1022" s="113">
        <v>20092</v>
      </c>
      <c r="B1022" s="114" t="s">
        <v>6796</v>
      </c>
      <c r="C1022" s="113" t="s">
        <v>235</v>
      </c>
      <c r="D1022" s="113" t="s">
        <v>6</v>
      </c>
      <c r="E1022" s="115">
        <v>66.930000000000007</v>
      </c>
      <c r="F1022" s="115">
        <v>66.930000000000007</v>
      </c>
      <c r="G1022" s="113" t="s">
        <v>493</v>
      </c>
      <c r="H1022" s="116">
        <v>41974</v>
      </c>
    </row>
    <row r="1023" spans="1:8">
      <c r="A1023" s="117">
        <v>1210</v>
      </c>
      <c r="B1023" s="118" t="s">
        <v>6797</v>
      </c>
      <c r="C1023" s="117" t="s">
        <v>235</v>
      </c>
      <c r="D1023" s="117" t="s">
        <v>6</v>
      </c>
      <c r="E1023" s="119">
        <v>4.8</v>
      </c>
      <c r="F1023" s="119">
        <v>4.8</v>
      </c>
      <c r="G1023" s="117" t="s">
        <v>493</v>
      </c>
      <c r="H1023" s="120">
        <v>41974</v>
      </c>
    </row>
    <row r="1024" spans="1:8">
      <c r="A1024" s="113">
        <v>1203</v>
      </c>
      <c r="B1024" s="114" t="s">
        <v>6798</v>
      </c>
      <c r="C1024" s="113" t="s">
        <v>235</v>
      </c>
      <c r="D1024" s="113" t="s">
        <v>6</v>
      </c>
      <c r="E1024" s="115">
        <v>3.66</v>
      </c>
      <c r="F1024" s="115">
        <v>3.66</v>
      </c>
      <c r="G1024" s="113" t="s">
        <v>493</v>
      </c>
      <c r="H1024" s="116">
        <v>41974</v>
      </c>
    </row>
    <row r="1025" spans="1:8">
      <c r="A1025" s="117">
        <v>1188</v>
      </c>
      <c r="B1025" s="118" t="s">
        <v>6799</v>
      </c>
      <c r="C1025" s="117" t="s">
        <v>235</v>
      </c>
      <c r="D1025" s="117" t="s">
        <v>6</v>
      </c>
      <c r="E1025" s="119">
        <v>12.13</v>
      </c>
      <c r="F1025" s="119">
        <v>12.13</v>
      </c>
      <c r="G1025" s="117" t="s">
        <v>493</v>
      </c>
      <c r="H1025" s="120">
        <v>41974</v>
      </c>
    </row>
    <row r="1026" spans="1:8">
      <c r="A1026" s="113">
        <v>1211</v>
      </c>
      <c r="B1026" s="114" t="s">
        <v>6800</v>
      </c>
      <c r="C1026" s="113" t="s">
        <v>235</v>
      </c>
      <c r="D1026" s="113" t="s">
        <v>6</v>
      </c>
      <c r="E1026" s="115">
        <v>6.72</v>
      </c>
      <c r="F1026" s="115">
        <v>6.72</v>
      </c>
      <c r="G1026" s="113" t="s">
        <v>493</v>
      </c>
      <c r="H1026" s="116">
        <v>41974</v>
      </c>
    </row>
    <row r="1027" spans="1:8">
      <c r="A1027" s="117">
        <v>1199</v>
      </c>
      <c r="B1027" s="118" t="s">
        <v>6801</v>
      </c>
      <c r="C1027" s="117" t="s">
        <v>235</v>
      </c>
      <c r="D1027" s="117" t="s">
        <v>6</v>
      </c>
      <c r="E1027" s="119">
        <v>18.79</v>
      </c>
      <c r="F1027" s="119">
        <v>18.79</v>
      </c>
      <c r="G1027" s="117" t="s">
        <v>493</v>
      </c>
      <c r="H1027" s="120">
        <v>41974</v>
      </c>
    </row>
    <row r="1028" spans="1:8">
      <c r="A1028" s="113">
        <v>1187</v>
      </c>
      <c r="B1028" s="114" t="s">
        <v>6802</v>
      </c>
      <c r="C1028" s="113" t="s">
        <v>235</v>
      </c>
      <c r="D1028" s="113" t="s">
        <v>6</v>
      </c>
      <c r="E1028" s="115">
        <v>35.53</v>
      </c>
      <c r="F1028" s="115">
        <v>35.53</v>
      </c>
      <c r="G1028" s="113" t="s">
        <v>493</v>
      </c>
      <c r="H1028" s="116">
        <v>41974</v>
      </c>
    </row>
    <row r="1029" spans="1:8">
      <c r="A1029" s="117">
        <v>12894</v>
      </c>
      <c r="B1029" s="118" t="s">
        <v>6803</v>
      </c>
      <c r="C1029" s="117" t="s">
        <v>235</v>
      </c>
      <c r="D1029" s="117" t="s">
        <v>6</v>
      </c>
      <c r="E1029" s="119">
        <v>35.64</v>
      </c>
      <c r="F1029" s="119">
        <v>35.64</v>
      </c>
      <c r="G1029" s="117" t="s">
        <v>493</v>
      </c>
      <c r="H1029" s="120">
        <v>41974</v>
      </c>
    </row>
    <row r="1030" spans="1:8">
      <c r="A1030" s="113">
        <v>12895</v>
      </c>
      <c r="B1030" s="114" t="s">
        <v>6804</v>
      </c>
      <c r="C1030" s="113" t="s">
        <v>235</v>
      </c>
      <c r="D1030" s="113" t="s">
        <v>6</v>
      </c>
      <c r="E1030" s="115">
        <v>15.08</v>
      </c>
      <c r="F1030" s="115">
        <v>15.08</v>
      </c>
      <c r="G1030" s="113" t="s">
        <v>493</v>
      </c>
      <c r="H1030" s="116">
        <v>41974</v>
      </c>
    </row>
    <row r="1031" spans="1:8" ht="26.4">
      <c r="A1031" s="117">
        <v>1631</v>
      </c>
      <c r="B1031" s="118" t="s">
        <v>6805</v>
      </c>
      <c r="C1031" s="117" t="s">
        <v>235</v>
      </c>
      <c r="D1031" s="117" t="s">
        <v>6</v>
      </c>
      <c r="E1031" s="119">
        <v>228.68</v>
      </c>
      <c r="F1031" s="119">
        <v>228.68</v>
      </c>
      <c r="G1031" s="117" t="s">
        <v>493</v>
      </c>
      <c r="H1031" s="120">
        <v>41974</v>
      </c>
    </row>
    <row r="1032" spans="1:8" ht="26.4">
      <c r="A1032" s="113">
        <v>1633</v>
      </c>
      <c r="B1032" s="114" t="s">
        <v>6806</v>
      </c>
      <c r="C1032" s="113" t="s">
        <v>235</v>
      </c>
      <c r="D1032" s="113" t="s">
        <v>6</v>
      </c>
      <c r="E1032" s="115">
        <v>244.28</v>
      </c>
      <c r="F1032" s="115">
        <v>244.28</v>
      </c>
      <c r="G1032" s="113" t="s">
        <v>493</v>
      </c>
      <c r="H1032" s="116">
        <v>41974</v>
      </c>
    </row>
    <row r="1033" spans="1:8" ht="26.4">
      <c r="A1033" s="117">
        <v>10818</v>
      </c>
      <c r="B1033" s="118" t="s">
        <v>6807</v>
      </c>
      <c r="C1033" s="117" t="s">
        <v>235</v>
      </c>
      <c r="D1033" s="117" t="s">
        <v>238</v>
      </c>
      <c r="E1033" s="119">
        <v>9.64</v>
      </c>
      <c r="F1033" s="119">
        <v>9.64</v>
      </c>
      <c r="G1033" s="117" t="s">
        <v>493</v>
      </c>
      <c r="H1033" s="120">
        <v>41974</v>
      </c>
    </row>
    <row r="1034" spans="1:8">
      <c r="A1034" s="113">
        <v>10710</v>
      </c>
      <c r="B1034" s="114" t="s">
        <v>6808</v>
      </c>
      <c r="C1034" s="113" t="s">
        <v>235</v>
      </c>
      <c r="D1034" s="113" t="s">
        <v>492</v>
      </c>
      <c r="E1034" s="115">
        <v>58.22</v>
      </c>
      <c r="F1034" s="115">
        <v>58.22</v>
      </c>
      <c r="G1034" s="113" t="s">
        <v>493</v>
      </c>
      <c r="H1034" s="116">
        <v>41974</v>
      </c>
    </row>
    <row r="1035" spans="1:8">
      <c r="A1035" s="117">
        <v>10709</v>
      </c>
      <c r="B1035" s="118" t="s">
        <v>6809</v>
      </c>
      <c r="C1035" s="117" t="s">
        <v>235</v>
      </c>
      <c r="D1035" s="117" t="s">
        <v>492</v>
      </c>
      <c r="E1035" s="119">
        <v>71.53</v>
      </c>
      <c r="F1035" s="119">
        <v>71.53</v>
      </c>
      <c r="G1035" s="117" t="s">
        <v>493</v>
      </c>
      <c r="H1035" s="120">
        <v>41974</v>
      </c>
    </row>
    <row r="1036" spans="1:8">
      <c r="A1036" s="113">
        <v>10708</v>
      </c>
      <c r="B1036" s="114" t="s">
        <v>6810</v>
      </c>
      <c r="C1036" s="113" t="s">
        <v>235</v>
      </c>
      <c r="D1036" s="113" t="s">
        <v>492</v>
      </c>
      <c r="E1036" s="115">
        <v>22.54</v>
      </c>
      <c r="F1036" s="115">
        <v>22.54</v>
      </c>
      <c r="G1036" s="113" t="s">
        <v>493</v>
      </c>
      <c r="H1036" s="116">
        <v>41974</v>
      </c>
    </row>
    <row r="1037" spans="1:8">
      <c r="A1037" s="117">
        <v>1214</v>
      </c>
      <c r="B1037" s="118" t="s">
        <v>6811</v>
      </c>
      <c r="C1037" s="117" t="s">
        <v>264</v>
      </c>
      <c r="D1037" s="117" t="s">
        <v>231</v>
      </c>
      <c r="E1037" s="119">
        <v>11.28</v>
      </c>
      <c r="F1037" s="119">
        <v>9.75</v>
      </c>
      <c r="G1037" s="117" t="s">
        <v>493</v>
      </c>
      <c r="H1037" s="120">
        <v>41974</v>
      </c>
    </row>
    <row r="1038" spans="1:8">
      <c r="A1038" s="113">
        <v>1213</v>
      </c>
      <c r="B1038" s="114" t="s">
        <v>6812</v>
      </c>
      <c r="C1038" s="113" t="s">
        <v>264</v>
      </c>
      <c r="D1038" s="113" t="s">
        <v>231</v>
      </c>
      <c r="E1038" s="115">
        <v>11.44</v>
      </c>
      <c r="F1038" s="115">
        <v>9.9</v>
      </c>
      <c r="G1038" s="113" t="s">
        <v>493</v>
      </c>
      <c r="H1038" s="116">
        <v>41974</v>
      </c>
    </row>
    <row r="1039" spans="1:8">
      <c r="A1039" s="117">
        <v>5091</v>
      </c>
      <c r="B1039" s="118" t="s">
        <v>6813</v>
      </c>
      <c r="C1039" s="117" t="s">
        <v>235</v>
      </c>
      <c r="D1039" s="117" t="s">
        <v>6</v>
      </c>
      <c r="E1039" s="119">
        <v>14.34</v>
      </c>
      <c r="F1039" s="119">
        <v>14.34</v>
      </c>
      <c r="G1039" s="117" t="s">
        <v>493</v>
      </c>
      <c r="H1039" s="120">
        <v>41974</v>
      </c>
    </row>
    <row r="1040" spans="1:8">
      <c r="A1040" s="113">
        <v>13653</v>
      </c>
      <c r="B1040" s="114" t="s">
        <v>6814</v>
      </c>
      <c r="C1040" s="113" t="s">
        <v>250</v>
      </c>
      <c r="D1040" s="113" t="s">
        <v>809</v>
      </c>
      <c r="E1040" s="115">
        <v>15435.38</v>
      </c>
      <c r="F1040" s="115">
        <v>15435.38</v>
      </c>
      <c r="G1040" s="113" t="s">
        <v>493</v>
      </c>
      <c r="H1040" s="116">
        <v>41974</v>
      </c>
    </row>
    <row r="1041" spans="1:8" ht="39.6">
      <c r="A1041" s="117">
        <v>14615</v>
      </c>
      <c r="B1041" s="118" t="s">
        <v>6815</v>
      </c>
      <c r="C1041" s="117" t="s">
        <v>250</v>
      </c>
      <c r="D1041" s="117" t="s">
        <v>6</v>
      </c>
      <c r="E1041" s="119">
        <v>2374.84</v>
      </c>
      <c r="F1041" s="119">
        <v>2374.84</v>
      </c>
      <c r="G1041" s="117" t="s">
        <v>493</v>
      </c>
      <c r="H1041" s="120">
        <v>41974</v>
      </c>
    </row>
    <row r="1042" spans="1:8">
      <c r="A1042" s="113">
        <v>2711</v>
      </c>
      <c r="B1042" s="114" t="s">
        <v>6816</v>
      </c>
      <c r="C1042" s="113" t="s">
        <v>250</v>
      </c>
      <c r="D1042" s="113" t="s">
        <v>6</v>
      </c>
      <c r="E1042" s="115">
        <v>99.22</v>
      </c>
      <c r="F1042" s="115">
        <v>99.22</v>
      </c>
      <c r="G1042" s="113" t="s">
        <v>493</v>
      </c>
      <c r="H1042" s="116">
        <v>41974</v>
      </c>
    </row>
    <row r="1043" spans="1:8">
      <c r="A1043" s="117">
        <v>4743</v>
      </c>
      <c r="B1043" s="118" t="s">
        <v>6817</v>
      </c>
      <c r="C1043" s="117" t="s">
        <v>235</v>
      </c>
      <c r="D1043" s="117" t="s">
        <v>519</v>
      </c>
      <c r="E1043" s="119">
        <v>45.9</v>
      </c>
      <c r="F1043" s="119">
        <v>45.9</v>
      </c>
      <c r="G1043" s="117" t="s">
        <v>493</v>
      </c>
      <c r="H1043" s="120">
        <v>41974</v>
      </c>
    </row>
    <row r="1044" spans="1:8">
      <c r="A1044" s="113">
        <v>4744</v>
      </c>
      <c r="B1044" s="114" t="s">
        <v>6818</v>
      </c>
      <c r="C1044" s="113" t="s">
        <v>235</v>
      </c>
      <c r="D1044" s="113" t="s">
        <v>519</v>
      </c>
      <c r="E1044" s="115">
        <v>60</v>
      </c>
      <c r="F1044" s="115">
        <v>60</v>
      </c>
      <c r="G1044" s="113" t="s">
        <v>493</v>
      </c>
      <c r="H1044" s="116">
        <v>41974</v>
      </c>
    </row>
    <row r="1045" spans="1:8">
      <c r="A1045" s="117">
        <v>4745</v>
      </c>
      <c r="B1045" s="118" t="s">
        <v>6819</v>
      </c>
      <c r="C1045" s="117" t="s">
        <v>235</v>
      </c>
      <c r="D1045" s="117" t="s">
        <v>519</v>
      </c>
      <c r="E1045" s="119">
        <v>80.38</v>
      </c>
      <c r="F1045" s="119">
        <v>80.38</v>
      </c>
      <c r="G1045" s="117" t="s">
        <v>493</v>
      </c>
      <c r="H1045" s="120">
        <v>41974</v>
      </c>
    </row>
    <row r="1046" spans="1:8" ht="66">
      <c r="A1046" s="113">
        <v>14616</v>
      </c>
      <c r="B1046" s="114" t="s">
        <v>6820</v>
      </c>
      <c r="C1046" s="113" t="s">
        <v>235</v>
      </c>
      <c r="D1046" s="113" t="s">
        <v>6</v>
      </c>
      <c r="E1046" s="115">
        <v>6824.86</v>
      </c>
      <c r="F1046" s="115">
        <v>6824.86</v>
      </c>
      <c r="G1046" s="113" t="s">
        <v>493</v>
      </c>
      <c r="H1046" s="116">
        <v>41974</v>
      </c>
    </row>
    <row r="1047" spans="1:8" ht="66">
      <c r="A1047" s="117">
        <v>36496</v>
      </c>
      <c r="B1047" s="118" t="s">
        <v>6821</v>
      </c>
      <c r="C1047" s="117" t="s">
        <v>235</v>
      </c>
      <c r="D1047" s="117" t="s">
        <v>6</v>
      </c>
      <c r="E1047" s="119">
        <v>6029.67</v>
      </c>
      <c r="F1047" s="119">
        <v>6029.67</v>
      </c>
      <c r="G1047" s="117" t="s">
        <v>493</v>
      </c>
      <c r="H1047" s="120">
        <v>41974</v>
      </c>
    </row>
    <row r="1048" spans="1:8" ht="39.6">
      <c r="A1048" s="113">
        <v>13215</v>
      </c>
      <c r="B1048" s="114" t="s">
        <v>6822</v>
      </c>
      <c r="C1048" s="113" t="s">
        <v>250</v>
      </c>
      <c r="D1048" s="113" t="s">
        <v>6</v>
      </c>
      <c r="E1048" s="115">
        <v>339991.73</v>
      </c>
      <c r="F1048" s="115">
        <v>339991.73</v>
      </c>
      <c r="G1048" s="113" t="s">
        <v>493</v>
      </c>
      <c r="H1048" s="116">
        <v>41974</v>
      </c>
    </row>
    <row r="1049" spans="1:8" ht="39.6">
      <c r="A1049" s="117">
        <v>10630</v>
      </c>
      <c r="B1049" s="118" t="s">
        <v>6823</v>
      </c>
      <c r="C1049" s="117" t="s">
        <v>250</v>
      </c>
      <c r="D1049" s="117" t="s">
        <v>6</v>
      </c>
      <c r="E1049" s="119">
        <v>322632.28000000003</v>
      </c>
      <c r="F1049" s="119">
        <v>322632.28000000003</v>
      </c>
      <c r="G1049" s="117" t="s">
        <v>493</v>
      </c>
      <c r="H1049" s="120">
        <v>41974</v>
      </c>
    </row>
    <row r="1050" spans="1:8" ht="39.6">
      <c r="A1050" s="113">
        <v>10609</v>
      </c>
      <c r="B1050" s="114" t="s">
        <v>6824</v>
      </c>
      <c r="C1050" s="113" t="s">
        <v>250</v>
      </c>
      <c r="D1050" s="113" t="s">
        <v>6</v>
      </c>
      <c r="E1050" s="115">
        <v>332759.67999999999</v>
      </c>
      <c r="F1050" s="115">
        <v>332759.67999999999</v>
      </c>
      <c r="G1050" s="113" t="s">
        <v>493</v>
      </c>
      <c r="H1050" s="116">
        <v>41974</v>
      </c>
    </row>
    <row r="1051" spans="1:8" ht="66">
      <c r="A1051" s="117">
        <v>38651</v>
      </c>
      <c r="B1051" s="118" t="s">
        <v>6825</v>
      </c>
      <c r="C1051" s="117" t="s">
        <v>250</v>
      </c>
      <c r="D1051" s="117" t="s">
        <v>6</v>
      </c>
      <c r="E1051" s="119">
        <v>245725.86</v>
      </c>
      <c r="F1051" s="119">
        <v>245725.86</v>
      </c>
      <c r="G1051" s="117" t="s">
        <v>493</v>
      </c>
      <c r="H1051" s="120">
        <v>41974</v>
      </c>
    </row>
    <row r="1052" spans="1:8" ht="52.8">
      <c r="A1052" s="113">
        <v>38650</v>
      </c>
      <c r="B1052" s="114" t="s">
        <v>6826</v>
      </c>
      <c r="C1052" s="113" t="s">
        <v>250</v>
      </c>
      <c r="D1052" s="113" t="s">
        <v>6</v>
      </c>
      <c r="E1052" s="115">
        <v>215826.22</v>
      </c>
      <c r="F1052" s="115">
        <v>215826.22</v>
      </c>
      <c r="G1052" s="113" t="s">
        <v>493</v>
      </c>
      <c r="H1052" s="116">
        <v>41974</v>
      </c>
    </row>
    <row r="1053" spans="1:8" ht="52.8">
      <c r="A1053" s="117">
        <v>13456</v>
      </c>
      <c r="B1053" s="118" t="s">
        <v>6827</v>
      </c>
      <c r="C1053" s="117" t="s">
        <v>250</v>
      </c>
      <c r="D1053" s="117" t="s">
        <v>6</v>
      </c>
      <c r="E1053" s="119">
        <v>411896.87</v>
      </c>
      <c r="F1053" s="119">
        <v>411896.87</v>
      </c>
      <c r="G1053" s="117" t="s">
        <v>493</v>
      </c>
      <c r="H1053" s="120">
        <v>41974</v>
      </c>
    </row>
    <row r="1054" spans="1:8">
      <c r="A1054" s="113">
        <v>4235</v>
      </c>
      <c r="B1054" s="114" t="s">
        <v>6828</v>
      </c>
      <c r="C1054" s="113" t="s">
        <v>264</v>
      </c>
      <c r="D1054" s="113" t="s">
        <v>231</v>
      </c>
      <c r="E1054" s="115">
        <v>7.2</v>
      </c>
      <c r="F1054" s="115">
        <v>6.23</v>
      </c>
      <c r="G1054" s="113" t="s">
        <v>493</v>
      </c>
      <c r="H1054" s="116">
        <v>41974</v>
      </c>
    </row>
    <row r="1055" spans="1:8" ht="26.4">
      <c r="A1055" s="117">
        <v>21109</v>
      </c>
      <c r="B1055" s="118" t="s">
        <v>6829</v>
      </c>
      <c r="C1055" s="117" t="s">
        <v>235</v>
      </c>
      <c r="D1055" s="117" t="s">
        <v>6</v>
      </c>
      <c r="E1055" s="119">
        <v>142.1</v>
      </c>
      <c r="F1055" s="119">
        <v>142.1</v>
      </c>
      <c r="G1055" s="117" t="s">
        <v>493</v>
      </c>
      <c r="H1055" s="120">
        <v>41974</v>
      </c>
    </row>
    <row r="1056" spans="1:8">
      <c r="A1056" s="113">
        <v>11</v>
      </c>
      <c r="B1056" s="114" t="s">
        <v>6830</v>
      </c>
      <c r="C1056" s="113" t="s">
        <v>235</v>
      </c>
      <c r="D1056" s="113" t="s">
        <v>238</v>
      </c>
      <c r="E1056" s="115">
        <v>18.940000000000001</v>
      </c>
      <c r="F1056" s="115">
        <v>18.940000000000001</v>
      </c>
      <c r="G1056" s="113" t="s">
        <v>493</v>
      </c>
      <c r="H1056" s="116">
        <v>41974</v>
      </c>
    </row>
    <row r="1057" spans="1:8" ht="26.4">
      <c r="A1057" s="117">
        <v>10515</v>
      </c>
      <c r="B1057" s="118" t="s">
        <v>6831</v>
      </c>
      <c r="C1057" s="117" t="s">
        <v>235</v>
      </c>
      <c r="D1057" s="117" t="s">
        <v>492</v>
      </c>
      <c r="E1057" s="119">
        <v>17.399999999999999</v>
      </c>
      <c r="F1057" s="119">
        <v>17.399999999999999</v>
      </c>
      <c r="G1057" s="117" t="s">
        <v>493</v>
      </c>
      <c r="H1057" s="120">
        <v>41974</v>
      </c>
    </row>
    <row r="1058" spans="1:8" ht="26.4">
      <c r="A1058" s="113">
        <v>1325</v>
      </c>
      <c r="B1058" s="114" t="s">
        <v>6832</v>
      </c>
      <c r="C1058" s="113" t="s">
        <v>235</v>
      </c>
      <c r="D1058" s="113" t="s">
        <v>238</v>
      </c>
      <c r="E1058" s="115">
        <v>4.37</v>
      </c>
      <c r="F1058" s="115">
        <v>4.37</v>
      </c>
      <c r="G1058" s="113" t="s">
        <v>493</v>
      </c>
      <c r="H1058" s="116">
        <v>41974</v>
      </c>
    </row>
    <row r="1059" spans="1:8" ht="26.4">
      <c r="A1059" s="117">
        <v>1327</v>
      </c>
      <c r="B1059" s="118" t="s">
        <v>6833</v>
      </c>
      <c r="C1059" s="117" t="s">
        <v>235</v>
      </c>
      <c r="D1059" s="117" t="s">
        <v>238</v>
      </c>
      <c r="E1059" s="119">
        <v>3.98</v>
      </c>
      <c r="F1059" s="119">
        <v>3.98</v>
      </c>
      <c r="G1059" s="117" t="s">
        <v>493</v>
      </c>
      <c r="H1059" s="120">
        <v>41974</v>
      </c>
    </row>
    <row r="1060" spans="1:8" ht="26.4">
      <c r="A1060" s="113">
        <v>1328</v>
      </c>
      <c r="B1060" s="114" t="s">
        <v>6834</v>
      </c>
      <c r="C1060" s="113" t="s">
        <v>235</v>
      </c>
      <c r="D1060" s="113" t="s">
        <v>238</v>
      </c>
      <c r="E1060" s="115">
        <v>4.0199999999999996</v>
      </c>
      <c r="F1060" s="115">
        <v>4.0199999999999996</v>
      </c>
      <c r="G1060" s="113" t="s">
        <v>493</v>
      </c>
      <c r="H1060" s="116">
        <v>41974</v>
      </c>
    </row>
    <row r="1061" spans="1:8" ht="26.4">
      <c r="A1061" s="117">
        <v>1321</v>
      </c>
      <c r="B1061" s="118" t="s">
        <v>6835</v>
      </c>
      <c r="C1061" s="117" t="s">
        <v>235</v>
      </c>
      <c r="D1061" s="117" t="s">
        <v>238</v>
      </c>
      <c r="E1061" s="119">
        <v>2.82</v>
      </c>
      <c r="F1061" s="119">
        <v>2.82</v>
      </c>
      <c r="G1061" s="117" t="s">
        <v>493</v>
      </c>
      <c r="H1061" s="120">
        <v>41974</v>
      </c>
    </row>
    <row r="1062" spans="1:8" ht="26.4">
      <c r="A1062" s="113">
        <v>1318</v>
      </c>
      <c r="B1062" s="114" t="s">
        <v>6836</v>
      </c>
      <c r="C1062" s="113" t="s">
        <v>235</v>
      </c>
      <c r="D1062" s="113" t="s">
        <v>238</v>
      </c>
      <c r="E1062" s="115">
        <v>3.07</v>
      </c>
      <c r="F1062" s="115">
        <v>3.07</v>
      </c>
      <c r="G1062" s="113" t="s">
        <v>493</v>
      </c>
      <c r="H1062" s="116">
        <v>41974</v>
      </c>
    </row>
    <row r="1063" spans="1:8" ht="26.4">
      <c r="A1063" s="117">
        <v>1322</v>
      </c>
      <c r="B1063" s="118" t="s">
        <v>6837</v>
      </c>
      <c r="C1063" s="117" t="s">
        <v>235</v>
      </c>
      <c r="D1063" s="117" t="s">
        <v>238</v>
      </c>
      <c r="E1063" s="119">
        <v>3.38</v>
      </c>
      <c r="F1063" s="119">
        <v>3.38</v>
      </c>
      <c r="G1063" s="117" t="s">
        <v>493</v>
      </c>
      <c r="H1063" s="120">
        <v>41974</v>
      </c>
    </row>
    <row r="1064" spans="1:8" ht="26.4">
      <c r="A1064" s="113">
        <v>1323</v>
      </c>
      <c r="B1064" s="114" t="s">
        <v>6838</v>
      </c>
      <c r="C1064" s="113" t="s">
        <v>235</v>
      </c>
      <c r="D1064" s="113" t="s">
        <v>238</v>
      </c>
      <c r="E1064" s="115">
        <v>3.38</v>
      </c>
      <c r="F1064" s="115">
        <v>3.38</v>
      </c>
      <c r="G1064" s="113" t="s">
        <v>493</v>
      </c>
      <c r="H1064" s="116">
        <v>41974</v>
      </c>
    </row>
    <row r="1065" spans="1:8" ht="26.4">
      <c r="A1065" s="117">
        <v>1319</v>
      </c>
      <c r="B1065" s="118" t="s">
        <v>6839</v>
      </c>
      <c r="C1065" s="117" t="s">
        <v>235</v>
      </c>
      <c r="D1065" s="117" t="s">
        <v>238</v>
      </c>
      <c r="E1065" s="119">
        <v>2.82</v>
      </c>
      <c r="F1065" s="119">
        <v>2.82</v>
      </c>
      <c r="G1065" s="117" t="s">
        <v>493</v>
      </c>
      <c r="H1065" s="120">
        <v>41974</v>
      </c>
    </row>
    <row r="1066" spans="1:8">
      <c r="A1066" s="113">
        <v>1336</v>
      </c>
      <c r="B1066" s="114" t="s">
        <v>6840</v>
      </c>
      <c r="C1066" s="113" t="s">
        <v>235</v>
      </c>
      <c r="D1066" s="113" t="s">
        <v>492</v>
      </c>
      <c r="E1066" s="115">
        <v>577.88</v>
      </c>
      <c r="F1066" s="115">
        <v>577.88</v>
      </c>
      <c r="G1066" s="113" t="s">
        <v>493</v>
      </c>
      <c r="H1066" s="116">
        <v>41974</v>
      </c>
    </row>
    <row r="1067" spans="1:8">
      <c r="A1067" s="117">
        <v>1333</v>
      </c>
      <c r="B1067" s="118" t="s">
        <v>6841</v>
      </c>
      <c r="C1067" s="117" t="s">
        <v>235</v>
      </c>
      <c r="D1067" s="117" t="s">
        <v>238</v>
      </c>
      <c r="E1067" s="119">
        <v>2.86</v>
      </c>
      <c r="F1067" s="119">
        <v>2.86</v>
      </c>
      <c r="G1067" s="117" t="s">
        <v>493</v>
      </c>
      <c r="H1067" s="120">
        <v>41974</v>
      </c>
    </row>
    <row r="1068" spans="1:8">
      <c r="A1068" s="113">
        <v>1330</v>
      </c>
      <c r="B1068" s="114" t="s">
        <v>6842</v>
      </c>
      <c r="C1068" s="113" t="s">
        <v>235</v>
      </c>
      <c r="D1068" s="113" t="s">
        <v>238</v>
      </c>
      <c r="E1068" s="115">
        <v>2.86</v>
      </c>
      <c r="F1068" s="115">
        <v>2.86</v>
      </c>
      <c r="G1068" s="113" t="s">
        <v>493</v>
      </c>
      <c r="H1068" s="116">
        <v>41974</v>
      </c>
    </row>
    <row r="1069" spans="1:8">
      <c r="A1069" s="117">
        <v>10957</v>
      </c>
      <c r="B1069" s="118" t="s">
        <v>6843</v>
      </c>
      <c r="C1069" s="117" t="s">
        <v>235</v>
      </c>
      <c r="D1069" s="117" t="s">
        <v>238</v>
      </c>
      <c r="E1069" s="119">
        <v>3.07</v>
      </c>
      <c r="F1069" s="119">
        <v>3.07</v>
      </c>
      <c r="G1069" s="117" t="s">
        <v>493</v>
      </c>
      <c r="H1069" s="120">
        <v>41974</v>
      </c>
    </row>
    <row r="1070" spans="1:8">
      <c r="A1070" s="113">
        <v>1332</v>
      </c>
      <c r="B1070" s="114" t="s">
        <v>6844</v>
      </c>
      <c r="C1070" s="113" t="s">
        <v>235</v>
      </c>
      <c r="D1070" s="113" t="s">
        <v>238</v>
      </c>
      <c r="E1070" s="115">
        <v>2.86</v>
      </c>
      <c r="F1070" s="115">
        <v>2.86</v>
      </c>
      <c r="G1070" s="113" t="s">
        <v>493</v>
      </c>
      <c r="H1070" s="116">
        <v>41974</v>
      </c>
    </row>
    <row r="1071" spans="1:8">
      <c r="A1071" s="117">
        <v>1334</v>
      </c>
      <c r="B1071" s="118" t="s">
        <v>6845</v>
      </c>
      <c r="C1071" s="117" t="s">
        <v>235</v>
      </c>
      <c r="D1071" s="117" t="s">
        <v>238</v>
      </c>
      <c r="E1071" s="119">
        <v>2.86</v>
      </c>
      <c r="F1071" s="119">
        <v>2.86</v>
      </c>
      <c r="G1071" s="117" t="s">
        <v>493</v>
      </c>
      <c r="H1071" s="120">
        <v>41974</v>
      </c>
    </row>
    <row r="1072" spans="1:8">
      <c r="A1072" s="113">
        <v>1335</v>
      </c>
      <c r="B1072" s="114" t="s">
        <v>6846</v>
      </c>
      <c r="C1072" s="113" t="s">
        <v>235</v>
      </c>
      <c r="D1072" s="113" t="s">
        <v>238</v>
      </c>
      <c r="E1072" s="115">
        <v>2.86</v>
      </c>
      <c r="F1072" s="115">
        <v>2.86</v>
      </c>
      <c r="G1072" s="113" t="s">
        <v>493</v>
      </c>
      <c r="H1072" s="116">
        <v>41974</v>
      </c>
    </row>
    <row r="1073" spans="1:8">
      <c r="A1073" s="117">
        <v>12759</v>
      </c>
      <c r="B1073" s="118" t="s">
        <v>6847</v>
      </c>
      <c r="C1073" s="117" t="s">
        <v>235</v>
      </c>
      <c r="D1073" s="117" t="s">
        <v>492</v>
      </c>
      <c r="E1073" s="119">
        <v>183.7</v>
      </c>
      <c r="F1073" s="119">
        <v>183.7</v>
      </c>
      <c r="G1073" s="117" t="s">
        <v>493</v>
      </c>
      <c r="H1073" s="120">
        <v>41974</v>
      </c>
    </row>
    <row r="1074" spans="1:8">
      <c r="A1074" s="113">
        <v>12760</v>
      </c>
      <c r="B1074" s="114" t="s">
        <v>6848</v>
      </c>
      <c r="C1074" s="113" t="s">
        <v>235</v>
      </c>
      <c r="D1074" s="113" t="s">
        <v>492</v>
      </c>
      <c r="E1074" s="115">
        <v>275.55</v>
      </c>
      <c r="F1074" s="115">
        <v>275.55</v>
      </c>
      <c r="G1074" s="113" t="s">
        <v>493</v>
      </c>
      <c r="H1074" s="116">
        <v>41974</v>
      </c>
    </row>
    <row r="1075" spans="1:8">
      <c r="A1075" s="117">
        <v>1337</v>
      </c>
      <c r="B1075" s="118" t="s">
        <v>6849</v>
      </c>
      <c r="C1075" s="117" t="s">
        <v>235</v>
      </c>
      <c r="D1075" s="117" t="s">
        <v>238</v>
      </c>
      <c r="E1075" s="119">
        <v>3.98</v>
      </c>
      <c r="F1075" s="119">
        <v>3.98</v>
      </c>
      <c r="G1075" s="117" t="s">
        <v>493</v>
      </c>
      <c r="H1075" s="120">
        <v>41974</v>
      </c>
    </row>
    <row r="1076" spans="1:8">
      <c r="A1076" s="113">
        <v>11122</v>
      </c>
      <c r="B1076" s="114" t="s">
        <v>6850</v>
      </c>
      <c r="C1076" s="113" t="s">
        <v>235</v>
      </c>
      <c r="D1076" s="113" t="s">
        <v>238</v>
      </c>
      <c r="E1076" s="115">
        <v>23.15</v>
      </c>
      <c r="F1076" s="115">
        <v>23.15</v>
      </c>
      <c r="G1076" s="113" t="s">
        <v>493</v>
      </c>
      <c r="H1076" s="116">
        <v>41974</v>
      </c>
    </row>
    <row r="1077" spans="1:8">
      <c r="A1077" s="117">
        <v>11123</v>
      </c>
      <c r="B1077" s="118" t="s">
        <v>6851</v>
      </c>
      <c r="C1077" s="117" t="s">
        <v>235</v>
      </c>
      <c r="D1077" s="117" t="s">
        <v>238</v>
      </c>
      <c r="E1077" s="119">
        <v>22.87</v>
      </c>
      <c r="F1077" s="119">
        <v>22.87</v>
      </c>
      <c r="G1077" s="117" t="s">
        <v>493</v>
      </c>
      <c r="H1077" s="120">
        <v>41974</v>
      </c>
    </row>
    <row r="1078" spans="1:8">
      <c r="A1078" s="113">
        <v>11125</v>
      </c>
      <c r="B1078" s="114" t="s">
        <v>6852</v>
      </c>
      <c r="C1078" s="113" t="s">
        <v>235</v>
      </c>
      <c r="D1078" s="113" t="s">
        <v>238</v>
      </c>
      <c r="E1078" s="115">
        <v>22.72</v>
      </c>
      <c r="F1078" s="115">
        <v>22.72</v>
      </c>
      <c r="G1078" s="113" t="s">
        <v>493</v>
      </c>
      <c r="H1078" s="116">
        <v>41974</v>
      </c>
    </row>
    <row r="1079" spans="1:8">
      <c r="A1079" s="117">
        <v>11112</v>
      </c>
      <c r="B1079" s="118" t="s">
        <v>6853</v>
      </c>
      <c r="C1079" s="117" t="s">
        <v>235</v>
      </c>
      <c r="D1079" s="117" t="s">
        <v>238</v>
      </c>
      <c r="E1079" s="119">
        <v>22.24</v>
      </c>
      <c r="F1079" s="119">
        <v>22.24</v>
      </c>
      <c r="G1079" s="117" t="s">
        <v>493</v>
      </c>
      <c r="H1079" s="120">
        <v>41974</v>
      </c>
    </row>
    <row r="1080" spans="1:8">
      <c r="A1080" s="113">
        <v>11113</v>
      </c>
      <c r="B1080" s="114" t="s">
        <v>6854</v>
      </c>
      <c r="C1080" s="113" t="s">
        <v>235</v>
      </c>
      <c r="D1080" s="113" t="s">
        <v>238</v>
      </c>
      <c r="E1080" s="115">
        <v>22.44</v>
      </c>
      <c r="F1080" s="115">
        <v>22.44</v>
      </c>
      <c r="G1080" s="113" t="s">
        <v>493</v>
      </c>
      <c r="H1080" s="116">
        <v>41974</v>
      </c>
    </row>
    <row r="1081" spans="1:8">
      <c r="A1081" s="117">
        <v>11114</v>
      </c>
      <c r="B1081" s="118" t="s">
        <v>6855</v>
      </c>
      <c r="C1081" s="117" t="s">
        <v>235</v>
      </c>
      <c r="D1081" s="117" t="s">
        <v>207</v>
      </c>
      <c r="E1081" s="119">
        <v>27.03</v>
      </c>
      <c r="F1081" s="119">
        <v>27.03</v>
      </c>
      <c r="G1081" s="117" t="s">
        <v>493</v>
      </c>
      <c r="H1081" s="120">
        <v>41974</v>
      </c>
    </row>
    <row r="1082" spans="1:8">
      <c r="A1082" s="113">
        <v>11115</v>
      </c>
      <c r="B1082" s="114" t="s">
        <v>6856</v>
      </c>
      <c r="C1082" s="113" t="s">
        <v>235</v>
      </c>
      <c r="D1082" s="113" t="s">
        <v>207</v>
      </c>
      <c r="E1082" s="115">
        <v>51.21</v>
      </c>
      <c r="F1082" s="115">
        <v>51.21</v>
      </c>
      <c r="G1082" s="113" t="s">
        <v>493</v>
      </c>
      <c r="H1082" s="116">
        <v>41974</v>
      </c>
    </row>
    <row r="1083" spans="1:8" ht="26.4">
      <c r="A1083" s="117">
        <v>11063</v>
      </c>
      <c r="B1083" s="118" t="s">
        <v>6857</v>
      </c>
      <c r="C1083" s="117" t="s">
        <v>235</v>
      </c>
      <c r="D1083" s="117" t="s">
        <v>492</v>
      </c>
      <c r="E1083" s="119">
        <v>39.76</v>
      </c>
      <c r="F1083" s="119">
        <v>39.76</v>
      </c>
      <c r="G1083" s="117" t="s">
        <v>493</v>
      </c>
      <c r="H1083" s="120">
        <v>41974</v>
      </c>
    </row>
    <row r="1084" spans="1:8" ht="26.4">
      <c r="A1084" s="113">
        <v>11062</v>
      </c>
      <c r="B1084" s="114" t="s">
        <v>6858</v>
      </c>
      <c r="C1084" s="113" t="s">
        <v>235</v>
      </c>
      <c r="D1084" s="113" t="s">
        <v>492</v>
      </c>
      <c r="E1084" s="115">
        <v>41.07</v>
      </c>
      <c r="F1084" s="115">
        <v>41.07</v>
      </c>
      <c r="G1084" s="113" t="s">
        <v>493</v>
      </c>
      <c r="H1084" s="116">
        <v>41974</v>
      </c>
    </row>
    <row r="1085" spans="1:8" ht="26.4">
      <c r="A1085" s="117">
        <v>38139</v>
      </c>
      <c r="B1085" s="118" t="s">
        <v>6859</v>
      </c>
      <c r="C1085" s="117" t="s">
        <v>235</v>
      </c>
      <c r="D1085" s="117" t="s">
        <v>492</v>
      </c>
      <c r="E1085" s="119">
        <v>20.82</v>
      </c>
      <c r="F1085" s="119">
        <v>20.82</v>
      </c>
      <c r="G1085" s="117" t="s">
        <v>493</v>
      </c>
      <c r="H1085" s="120">
        <v>41974</v>
      </c>
    </row>
    <row r="1086" spans="1:8" ht="26.4">
      <c r="A1086" s="113">
        <v>1338</v>
      </c>
      <c r="B1086" s="114" t="s">
        <v>6860</v>
      </c>
      <c r="C1086" s="113" t="s">
        <v>235</v>
      </c>
      <c r="D1086" s="113" t="s">
        <v>492</v>
      </c>
      <c r="E1086" s="115">
        <v>14.5</v>
      </c>
      <c r="F1086" s="115">
        <v>14.5</v>
      </c>
      <c r="G1086" s="113" t="s">
        <v>493</v>
      </c>
      <c r="H1086" s="116">
        <v>41974</v>
      </c>
    </row>
    <row r="1087" spans="1:8" ht="26.4">
      <c r="A1087" s="117">
        <v>1340</v>
      </c>
      <c r="B1087" s="118" t="s">
        <v>6861</v>
      </c>
      <c r="C1087" s="117" t="s">
        <v>235</v>
      </c>
      <c r="D1087" s="117" t="s">
        <v>492</v>
      </c>
      <c r="E1087" s="119">
        <v>16.760000000000002</v>
      </c>
      <c r="F1087" s="119">
        <v>16.760000000000002</v>
      </c>
      <c r="G1087" s="117" t="s">
        <v>493</v>
      </c>
      <c r="H1087" s="120">
        <v>41974</v>
      </c>
    </row>
    <row r="1088" spans="1:8" ht="26.4">
      <c r="A1088" s="113">
        <v>1341</v>
      </c>
      <c r="B1088" s="114" t="s">
        <v>6862</v>
      </c>
      <c r="C1088" s="113" t="s">
        <v>235</v>
      </c>
      <c r="D1088" s="113" t="s">
        <v>492</v>
      </c>
      <c r="E1088" s="115">
        <v>16.149999999999999</v>
      </c>
      <c r="F1088" s="115">
        <v>16.149999999999999</v>
      </c>
      <c r="G1088" s="113" t="s">
        <v>493</v>
      </c>
      <c r="H1088" s="116">
        <v>41974</v>
      </c>
    </row>
    <row r="1089" spans="1:8" ht="26.4">
      <c r="A1089" s="117">
        <v>1364</v>
      </c>
      <c r="B1089" s="118" t="s">
        <v>6863</v>
      </c>
      <c r="C1089" s="117" t="s">
        <v>235</v>
      </c>
      <c r="D1089" s="117" t="s">
        <v>492</v>
      </c>
      <c r="E1089" s="119">
        <v>18.46</v>
      </c>
      <c r="F1089" s="119">
        <v>18.46</v>
      </c>
      <c r="G1089" s="117" t="s">
        <v>493</v>
      </c>
      <c r="H1089" s="120">
        <v>41974</v>
      </c>
    </row>
    <row r="1090" spans="1:8" ht="26.4">
      <c r="A1090" s="113">
        <v>1361</v>
      </c>
      <c r="B1090" s="114" t="s">
        <v>6864</v>
      </c>
      <c r="C1090" s="113" t="s">
        <v>235</v>
      </c>
      <c r="D1090" s="113" t="s">
        <v>6</v>
      </c>
      <c r="E1090" s="115">
        <v>76.959999999999994</v>
      </c>
      <c r="F1090" s="115">
        <v>76.959999999999994</v>
      </c>
      <c r="G1090" s="113" t="s">
        <v>493</v>
      </c>
      <c r="H1090" s="116">
        <v>41974</v>
      </c>
    </row>
    <row r="1091" spans="1:8" ht="26.4">
      <c r="A1091" s="117">
        <v>1362</v>
      </c>
      <c r="B1091" s="118" t="s">
        <v>6865</v>
      </c>
      <c r="C1091" s="117" t="s">
        <v>235</v>
      </c>
      <c r="D1091" s="117" t="s">
        <v>492</v>
      </c>
      <c r="E1091" s="119">
        <v>25.69</v>
      </c>
      <c r="F1091" s="119">
        <v>25.69</v>
      </c>
      <c r="G1091" s="117" t="s">
        <v>493</v>
      </c>
      <c r="H1091" s="120">
        <v>41974</v>
      </c>
    </row>
    <row r="1092" spans="1:8" ht="26.4">
      <c r="A1092" s="113">
        <v>11131</v>
      </c>
      <c r="B1092" s="114" t="s">
        <v>6866</v>
      </c>
      <c r="C1092" s="113" t="s">
        <v>235</v>
      </c>
      <c r="D1092" s="113" t="s">
        <v>492</v>
      </c>
      <c r="E1092" s="115">
        <v>32.880000000000003</v>
      </c>
      <c r="F1092" s="115">
        <v>32.880000000000003</v>
      </c>
      <c r="G1092" s="113" t="s">
        <v>493</v>
      </c>
      <c r="H1092" s="116">
        <v>41974</v>
      </c>
    </row>
    <row r="1093" spans="1:8" ht="26.4">
      <c r="A1093" s="117">
        <v>11132</v>
      </c>
      <c r="B1093" s="118" t="s">
        <v>6867</v>
      </c>
      <c r="C1093" s="117" t="s">
        <v>235</v>
      </c>
      <c r="D1093" s="117" t="s">
        <v>492</v>
      </c>
      <c r="E1093" s="119">
        <v>38.869999999999997</v>
      </c>
      <c r="F1093" s="119">
        <v>38.869999999999997</v>
      </c>
      <c r="G1093" s="117" t="s">
        <v>493</v>
      </c>
      <c r="H1093" s="120">
        <v>41974</v>
      </c>
    </row>
    <row r="1094" spans="1:8" ht="26.4">
      <c r="A1094" s="113">
        <v>1363</v>
      </c>
      <c r="B1094" s="114" t="s">
        <v>6868</v>
      </c>
      <c r="C1094" s="113" t="s">
        <v>235</v>
      </c>
      <c r="D1094" s="113" t="s">
        <v>492</v>
      </c>
      <c r="E1094" s="115">
        <v>13.07</v>
      </c>
      <c r="F1094" s="115">
        <v>13.07</v>
      </c>
      <c r="G1094" s="113" t="s">
        <v>493</v>
      </c>
      <c r="H1094" s="116">
        <v>41974</v>
      </c>
    </row>
    <row r="1095" spans="1:8" ht="26.4">
      <c r="A1095" s="117">
        <v>11130</v>
      </c>
      <c r="B1095" s="118" t="s">
        <v>6869</v>
      </c>
      <c r="C1095" s="117" t="s">
        <v>235</v>
      </c>
      <c r="D1095" s="117" t="s">
        <v>492</v>
      </c>
      <c r="E1095" s="119">
        <v>16.559999999999999</v>
      </c>
      <c r="F1095" s="119">
        <v>16.559999999999999</v>
      </c>
      <c r="G1095" s="117" t="s">
        <v>493</v>
      </c>
      <c r="H1095" s="120">
        <v>41974</v>
      </c>
    </row>
    <row r="1096" spans="1:8" ht="26.4">
      <c r="A1096" s="113">
        <v>11134</v>
      </c>
      <c r="B1096" s="114" t="s">
        <v>6870</v>
      </c>
      <c r="C1096" s="113" t="s">
        <v>235</v>
      </c>
      <c r="D1096" s="113" t="s">
        <v>492</v>
      </c>
      <c r="E1096" s="115">
        <v>18.37</v>
      </c>
      <c r="F1096" s="115">
        <v>18.37</v>
      </c>
      <c r="G1096" s="113" t="s">
        <v>493</v>
      </c>
      <c r="H1096" s="116">
        <v>41974</v>
      </c>
    </row>
    <row r="1097" spans="1:8" ht="26.4">
      <c r="A1097" s="117">
        <v>11135</v>
      </c>
      <c r="B1097" s="118" t="s">
        <v>6871</v>
      </c>
      <c r="C1097" s="117" t="s">
        <v>235</v>
      </c>
      <c r="D1097" s="117" t="s">
        <v>492</v>
      </c>
      <c r="E1097" s="119">
        <v>22.39</v>
      </c>
      <c r="F1097" s="119">
        <v>22.39</v>
      </c>
      <c r="G1097" s="117" t="s">
        <v>493</v>
      </c>
      <c r="H1097" s="120">
        <v>41974</v>
      </c>
    </row>
    <row r="1098" spans="1:8" ht="26.4">
      <c r="A1098" s="113">
        <v>11136</v>
      </c>
      <c r="B1098" s="114" t="s">
        <v>6872</v>
      </c>
      <c r="C1098" s="113" t="s">
        <v>235</v>
      </c>
      <c r="D1098" s="113" t="s">
        <v>492</v>
      </c>
      <c r="E1098" s="115">
        <v>24.22</v>
      </c>
      <c r="F1098" s="115">
        <v>24.22</v>
      </c>
      <c r="G1098" s="113" t="s">
        <v>493</v>
      </c>
      <c r="H1098" s="116">
        <v>41974</v>
      </c>
    </row>
    <row r="1099" spans="1:8" ht="26.4">
      <c r="A1099" s="117">
        <v>34743</v>
      </c>
      <c r="B1099" s="118" t="s">
        <v>6873</v>
      </c>
      <c r="C1099" s="117" t="s">
        <v>235</v>
      </c>
      <c r="D1099" s="117" t="s">
        <v>492</v>
      </c>
      <c r="E1099" s="119">
        <v>30.84</v>
      </c>
      <c r="F1099" s="119">
        <v>30.84</v>
      </c>
      <c r="G1099" s="117" t="s">
        <v>493</v>
      </c>
      <c r="H1099" s="120">
        <v>41974</v>
      </c>
    </row>
    <row r="1100" spans="1:8" ht="26.4">
      <c r="A1100" s="113">
        <v>11137</v>
      </c>
      <c r="B1100" s="114" t="s">
        <v>6874</v>
      </c>
      <c r="C1100" s="113" t="s">
        <v>235</v>
      </c>
      <c r="D1100" s="113" t="s">
        <v>492</v>
      </c>
      <c r="E1100" s="115">
        <v>34.39</v>
      </c>
      <c r="F1100" s="115">
        <v>34.39</v>
      </c>
      <c r="G1100" s="113" t="s">
        <v>493</v>
      </c>
      <c r="H1100" s="116">
        <v>41974</v>
      </c>
    </row>
    <row r="1101" spans="1:8" ht="26.4">
      <c r="A1101" s="117">
        <v>34745</v>
      </c>
      <c r="B1101" s="118" t="s">
        <v>6875</v>
      </c>
      <c r="C1101" s="117" t="s">
        <v>235</v>
      </c>
      <c r="D1101" s="117" t="s">
        <v>492</v>
      </c>
      <c r="E1101" s="119">
        <v>39.19</v>
      </c>
      <c r="F1101" s="119">
        <v>39.19</v>
      </c>
      <c r="G1101" s="117" t="s">
        <v>493</v>
      </c>
      <c r="H1101" s="120">
        <v>41974</v>
      </c>
    </row>
    <row r="1102" spans="1:8" ht="26.4">
      <c r="A1102" s="113">
        <v>34746</v>
      </c>
      <c r="B1102" s="114" t="s">
        <v>6876</v>
      </c>
      <c r="C1102" s="113" t="s">
        <v>235</v>
      </c>
      <c r="D1102" s="113" t="s">
        <v>492</v>
      </c>
      <c r="E1102" s="115">
        <v>10.09</v>
      </c>
      <c r="F1102" s="115">
        <v>10.09</v>
      </c>
      <c r="G1102" s="113" t="s">
        <v>493</v>
      </c>
      <c r="H1102" s="116">
        <v>41974</v>
      </c>
    </row>
    <row r="1103" spans="1:8" ht="26.4">
      <c r="A1103" s="117">
        <v>1360</v>
      </c>
      <c r="B1103" s="118" t="s">
        <v>6877</v>
      </c>
      <c r="C1103" s="117" t="s">
        <v>235</v>
      </c>
      <c r="D1103" s="117" t="s">
        <v>492</v>
      </c>
      <c r="E1103" s="119">
        <v>12.47</v>
      </c>
      <c r="F1103" s="119">
        <v>12.47</v>
      </c>
      <c r="G1103" s="117" t="s">
        <v>493</v>
      </c>
      <c r="H1103" s="120">
        <v>41974</v>
      </c>
    </row>
    <row r="1104" spans="1:8" ht="26.4">
      <c r="A1104" s="113">
        <v>1347</v>
      </c>
      <c r="B1104" s="114" t="s">
        <v>6878</v>
      </c>
      <c r="C1104" s="113" t="s">
        <v>235</v>
      </c>
      <c r="D1104" s="113" t="s">
        <v>492</v>
      </c>
      <c r="E1104" s="115">
        <v>25.62</v>
      </c>
      <c r="F1104" s="115">
        <v>25.62</v>
      </c>
      <c r="G1104" s="113" t="s">
        <v>493</v>
      </c>
      <c r="H1104" s="116">
        <v>41974</v>
      </c>
    </row>
    <row r="1105" spans="1:8" ht="26.4">
      <c r="A1105" s="117">
        <v>1346</v>
      </c>
      <c r="B1105" s="118" t="s">
        <v>6879</v>
      </c>
      <c r="C1105" s="117" t="s">
        <v>235</v>
      </c>
      <c r="D1105" s="117" t="s">
        <v>492</v>
      </c>
      <c r="E1105" s="119">
        <v>21.44</v>
      </c>
      <c r="F1105" s="119">
        <v>21.44</v>
      </c>
      <c r="G1105" s="117" t="s">
        <v>493</v>
      </c>
      <c r="H1105" s="120">
        <v>41974</v>
      </c>
    </row>
    <row r="1106" spans="1:8" ht="26.4">
      <c r="A1106" s="113">
        <v>1342</v>
      </c>
      <c r="B1106" s="114" t="s">
        <v>6880</v>
      </c>
      <c r="C1106" s="113" t="s">
        <v>235</v>
      </c>
      <c r="D1106" s="113" t="s">
        <v>6</v>
      </c>
      <c r="E1106" s="115">
        <v>66.040000000000006</v>
      </c>
      <c r="F1106" s="115">
        <v>66.040000000000006</v>
      </c>
      <c r="G1106" s="113" t="s">
        <v>493</v>
      </c>
      <c r="H1106" s="116">
        <v>41974</v>
      </c>
    </row>
    <row r="1107" spans="1:8" ht="26.4">
      <c r="A1107" s="117">
        <v>1345</v>
      </c>
      <c r="B1107" s="118" t="s">
        <v>6881</v>
      </c>
      <c r="C1107" s="117" t="s">
        <v>235</v>
      </c>
      <c r="D1107" s="117" t="s">
        <v>492</v>
      </c>
      <c r="E1107" s="119">
        <v>34.74</v>
      </c>
      <c r="F1107" s="119">
        <v>34.74</v>
      </c>
      <c r="G1107" s="117" t="s">
        <v>493</v>
      </c>
      <c r="H1107" s="120">
        <v>41974</v>
      </c>
    </row>
    <row r="1108" spans="1:8" ht="26.4">
      <c r="A1108" s="113">
        <v>1349</v>
      </c>
      <c r="B1108" s="114" t="s">
        <v>6882</v>
      </c>
      <c r="C1108" s="113" t="s">
        <v>235</v>
      </c>
      <c r="D1108" s="113" t="s">
        <v>6</v>
      </c>
      <c r="E1108" s="115">
        <v>94.19</v>
      </c>
      <c r="F1108" s="115">
        <v>94.19</v>
      </c>
      <c r="G1108" s="113" t="s">
        <v>493</v>
      </c>
      <c r="H1108" s="116">
        <v>41974</v>
      </c>
    </row>
    <row r="1109" spans="1:8" ht="26.4">
      <c r="A1109" s="117">
        <v>1344</v>
      </c>
      <c r="B1109" s="118" t="s">
        <v>6883</v>
      </c>
      <c r="C1109" s="117" t="s">
        <v>235</v>
      </c>
      <c r="D1109" s="117" t="s">
        <v>6</v>
      </c>
      <c r="E1109" s="119">
        <v>37.36</v>
      </c>
      <c r="F1109" s="119">
        <v>37.36</v>
      </c>
      <c r="G1109" s="117" t="s">
        <v>493</v>
      </c>
      <c r="H1109" s="120">
        <v>41974</v>
      </c>
    </row>
    <row r="1110" spans="1:8" ht="26.4">
      <c r="A1110" s="113">
        <v>1350</v>
      </c>
      <c r="B1110" s="114" t="s">
        <v>6884</v>
      </c>
      <c r="C1110" s="113" t="s">
        <v>235</v>
      </c>
      <c r="D1110" s="113" t="s">
        <v>6</v>
      </c>
      <c r="E1110" s="115">
        <v>32</v>
      </c>
      <c r="F1110" s="115">
        <v>32</v>
      </c>
      <c r="G1110" s="113" t="s">
        <v>493</v>
      </c>
      <c r="H1110" s="116">
        <v>41974</v>
      </c>
    </row>
    <row r="1111" spans="1:8" ht="26.4">
      <c r="A1111" s="117">
        <v>1357</v>
      </c>
      <c r="B1111" s="118" t="s">
        <v>6885</v>
      </c>
      <c r="C1111" s="117" t="s">
        <v>235</v>
      </c>
      <c r="D1111" s="117" t="s">
        <v>6</v>
      </c>
      <c r="E1111" s="119">
        <v>40.770000000000003</v>
      </c>
      <c r="F1111" s="119">
        <v>40.770000000000003</v>
      </c>
      <c r="G1111" s="117" t="s">
        <v>493</v>
      </c>
      <c r="H1111" s="120">
        <v>41974</v>
      </c>
    </row>
    <row r="1112" spans="1:8" ht="26.4">
      <c r="A1112" s="113">
        <v>1355</v>
      </c>
      <c r="B1112" s="114" t="s">
        <v>6886</v>
      </c>
      <c r="C1112" s="113" t="s">
        <v>235</v>
      </c>
      <c r="D1112" s="113" t="s">
        <v>492</v>
      </c>
      <c r="E1112" s="115">
        <v>18.760000000000002</v>
      </c>
      <c r="F1112" s="115">
        <v>18.760000000000002</v>
      </c>
      <c r="G1112" s="113" t="s">
        <v>493</v>
      </c>
      <c r="H1112" s="116">
        <v>41974</v>
      </c>
    </row>
    <row r="1113" spans="1:8" ht="26.4">
      <c r="A1113" s="117">
        <v>1358</v>
      </c>
      <c r="B1113" s="118" t="s">
        <v>6887</v>
      </c>
      <c r="C1113" s="117" t="s">
        <v>235</v>
      </c>
      <c r="D1113" s="117" t="s">
        <v>492</v>
      </c>
      <c r="E1113" s="119">
        <v>21.74</v>
      </c>
      <c r="F1113" s="119">
        <v>21.74</v>
      </c>
      <c r="G1113" s="117" t="s">
        <v>493</v>
      </c>
      <c r="H1113" s="120">
        <v>41974</v>
      </c>
    </row>
    <row r="1114" spans="1:8" ht="26.4">
      <c r="A1114" s="113">
        <v>1359</v>
      </c>
      <c r="B1114" s="114" t="s">
        <v>6888</v>
      </c>
      <c r="C1114" s="113" t="s">
        <v>235</v>
      </c>
      <c r="D1114" s="113" t="s">
        <v>6</v>
      </c>
      <c r="E1114" s="115">
        <v>62.98</v>
      </c>
      <c r="F1114" s="115">
        <v>62.98</v>
      </c>
      <c r="G1114" s="113" t="s">
        <v>493</v>
      </c>
      <c r="H1114" s="116">
        <v>41974</v>
      </c>
    </row>
    <row r="1115" spans="1:8" ht="26.4">
      <c r="A1115" s="117">
        <v>1351</v>
      </c>
      <c r="B1115" s="118" t="s">
        <v>6889</v>
      </c>
      <c r="C1115" s="117" t="s">
        <v>235</v>
      </c>
      <c r="D1115" s="117" t="s">
        <v>6</v>
      </c>
      <c r="E1115" s="119">
        <v>20.3</v>
      </c>
      <c r="F1115" s="119">
        <v>20.3</v>
      </c>
      <c r="G1115" s="117" t="s">
        <v>493</v>
      </c>
      <c r="H1115" s="120">
        <v>41974</v>
      </c>
    </row>
    <row r="1116" spans="1:8">
      <c r="A1116" s="113">
        <v>11026</v>
      </c>
      <c r="B1116" s="114" t="s">
        <v>6890</v>
      </c>
      <c r="C1116" s="113" t="s">
        <v>235</v>
      </c>
      <c r="D1116" s="113" t="s">
        <v>238</v>
      </c>
      <c r="E1116" s="115">
        <v>4.76</v>
      </c>
      <c r="F1116" s="115">
        <v>4.76</v>
      </c>
      <c r="G1116" s="113" t="s">
        <v>493</v>
      </c>
      <c r="H1116" s="116">
        <v>41974</v>
      </c>
    </row>
    <row r="1117" spans="1:8">
      <c r="A1117" s="117">
        <v>11027</v>
      </c>
      <c r="B1117" s="118" t="s">
        <v>6891</v>
      </c>
      <c r="C1117" s="117" t="s">
        <v>235</v>
      </c>
      <c r="D1117" s="117" t="s">
        <v>238</v>
      </c>
      <c r="E1117" s="119">
        <v>4.87</v>
      </c>
      <c r="F1117" s="119">
        <v>4.87</v>
      </c>
      <c r="G1117" s="117" t="s">
        <v>493</v>
      </c>
      <c r="H1117" s="120">
        <v>41974</v>
      </c>
    </row>
    <row r="1118" spans="1:8">
      <c r="A1118" s="113">
        <v>11046</v>
      </c>
      <c r="B1118" s="114" t="s">
        <v>6892</v>
      </c>
      <c r="C1118" s="113" t="s">
        <v>235</v>
      </c>
      <c r="D1118" s="113" t="s">
        <v>238</v>
      </c>
      <c r="E1118" s="115">
        <v>4.87</v>
      </c>
      <c r="F1118" s="115">
        <v>4.87</v>
      </c>
      <c r="G1118" s="113" t="s">
        <v>493</v>
      </c>
      <c r="H1118" s="116">
        <v>41974</v>
      </c>
    </row>
    <row r="1119" spans="1:8">
      <c r="A1119" s="117">
        <v>11047</v>
      </c>
      <c r="B1119" s="118" t="s">
        <v>6893</v>
      </c>
      <c r="C1119" s="117" t="s">
        <v>235</v>
      </c>
      <c r="D1119" s="117" t="s">
        <v>238</v>
      </c>
      <c r="E1119" s="119">
        <v>4.76</v>
      </c>
      <c r="F1119" s="119">
        <v>4.76</v>
      </c>
      <c r="G1119" s="117" t="s">
        <v>493</v>
      </c>
      <c r="H1119" s="120">
        <v>41974</v>
      </c>
    </row>
    <row r="1120" spans="1:8">
      <c r="A1120" s="113">
        <v>11051</v>
      </c>
      <c r="B1120" s="114" t="s">
        <v>6894</v>
      </c>
      <c r="C1120" s="113" t="s">
        <v>235</v>
      </c>
      <c r="D1120" s="113" t="s">
        <v>238</v>
      </c>
      <c r="E1120" s="115">
        <v>5.22</v>
      </c>
      <c r="F1120" s="115">
        <v>5.22</v>
      </c>
      <c r="G1120" s="113" t="s">
        <v>493</v>
      </c>
      <c r="H1120" s="116">
        <v>41974</v>
      </c>
    </row>
    <row r="1121" spans="1:8">
      <c r="A1121" s="117">
        <v>11061</v>
      </c>
      <c r="B1121" s="118" t="s">
        <v>6895</v>
      </c>
      <c r="C1121" s="117" t="s">
        <v>235</v>
      </c>
      <c r="D1121" s="117" t="s">
        <v>238</v>
      </c>
      <c r="E1121" s="119">
        <v>5.75</v>
      </c>
      <c r="F1121" s="119">
        <v>5.75</v>
      </c>
      <c r="G1121" s="117" t="s">
        <v>493</v>
      </c>
      <c r="H1121" s="120">
        <v>41974</v>
      </c>
    </row>
    <row r="1122" spans="1:8" ht="26.4">
      <c r="A1122" s="113">
        <v>11049</v>
      </c>
      <c r="B1122" s="114" t="s">
        <v>6896</v>
      </c>
      <c r="C1122" s="113" t="s">
        <v>235</v>
      </c>
      <c r="D1122" s="113" t="s">
        <v>238</v>
      </c>
      <c r="E1122" s="115">
        <v>4.76</v>
      </c>
      <c r="F1122" s="115">
        <v>4.76</v>
      </c>
      <c r="G1122" s="113" t="s">
        <v>493</v>
      </c>
      <c r="H1122" s="116">
        <v>41974</v>
      </c>
    </row>
    <row r="1123" spans="1:8">
      <c r="A1123" s="117">
        <v>12620</v>
      </c>
      <c r="B1123" s="118" t="s">
        <v>6897</v>
      </c>
      <c r="C1123" s="117" t="s">
        <v>235</v>
      </c>
      <c r="D1123" s="117" t="s">
        <v>207</v>
      </c>
      <c r="E1123" s="119">
        <v>10.33</v>
      </c>
      <c r="F1123" s="119">
        <v>10.33</v>
      </c>
      <c r="G1123" s="117" t="s">
        <v>493</v>
      </c>
      <c r="H1123" s="120">
        <v>41974</v>
      </c>
    </row>
    <row r="1124" spans="1:8">
      <c r="A1124" s="113">
        <v>12621</v>
      </c>
      <c r="B1124" s="114" t="s">
        <v>6898</v>
      </c>
      <c r="C1124" s="113" t="s">
        <v>235</v>
      </c>
      <c r="D1124" s="113" t="s">
        <v>207</v>
      </c>
      <c r="E1124" s="115">
        <v>12.35</v>
      </c>
      <c r="F1124" s="115">
        <v>12.35</v>
      </c>
      <c r="G1124" s="113" t="s">
        <v>493</v>
      </c>
      <c r="H1124" s="116">
        <v>41974</v>
      </c>
    </row>
    <row r="1125" spans="1:8">
      <c r="A1125" s="117">
        <v>12622</v>
      </c>
      <c r="B1125" s="118" t="s">
        <v>6899</v>
      </c>
      <c r="C1125" s="117" t="s">
        <v>235</v>
      </c>
      <c r="D1125" s="117" t="s">
        <v>207</v>
      </c>
      <c r="E1125" s="119">
        <v>20.66</v>
      </c>
      <c r="F1125" s="119">
        <v>20.66</v>
      </c>
      <c r="G1125" s="117" t="s">
        <v>493</v>
      </c>
      <c r="H1125" s="120">
        <v>41974</v>
      </c>
    </row>
    <row r="1126" spans="1:8" ht="26.4">
      <c r="A1126" s="113">
        <v>11584</v>
      </c>
      <c r="B1126" s="114" t="s">
        <v>6900</v>
      </c>
      <c r="C1126" s="113" t="s">
        <v>235</v>
      </c>
      <c r="D1126" s="113" t="s">
        <v>6</v>
      </c>
      <c r="E1126" s="115">
        <v>71.290000000000006</v>
      </c>
      <c r="F1126" s="115">
        <v>71.290000000000006</v>
      </c>
      <c r="G1126" s="113" t="s">
        <v>493</v>
      </c>
      <c r="H1126" s="116">
        <v>41974</v>
      </c>
    </row>
    <row r="1127" spans="1:8" ht="26.4">
      <c r="A1127" s="117">
        <v>13711</v>
      </c>
      <c r="B1127" s="118" t="s">
        <v>6901</v>
      </c>
      <c r="C1127" s="117" t="s">
        <v>235</v>
      </c>
      <c r="D1127" s="117" t="s">
        <v>6</v>
      </c>
      <c r="E1127" s="119">
        <v>30744.76</v>
      </c>
      <c r="F1127" s="119">
        <v>30744.76</v>
      </c>
      <c r="G1127" s="117" t="s">
        <v>493</v>
      </c>
      <c r="H1127" s="120">
        <v>41974</v>
      </c>
    </row>
    <row r="1128" spans="1:8" ht="26.4">
      <c r="A1128" s="113">
        <v>13712</v>
      </c>
      <c r="B1128" s="114" t="s">
        <v>6902</v>
      </c>
      <c r="C1128" s="113" t="s">
        <v>235</v>
      </c>
      <c r="D1128" s="113" t="s">
        <v>6</v>
      </c>
      <c r="E1128" s="115">
        <v>9862.83</v>
      </c>
      <c r="F1128" s="115">
        <v>9862.83</v>
      </c>
      <c r="G1128" s="113" t="s">
        <v>493</v>
      </c>
      <c r="H1128" s="116">
        <v>41974</v>
      </c>
    </row>
    <row r="1129" spans="1:8" ht="26.4">
      <c r="A1129" s="117">
        <v>13704</v>
      </c>
      <c r="B1129" s="118" t="s">
        <v>6903</v>
      </c>
      <c r="C1129" s="117" t="s">
        <v>235</v>
      </c>
      <c r="D1129" s="117" t="s">
        <v>6</v>
      </c>
      <c r="E1129" s="119">
        <v>4392.3900000000003</v>
      </c>
      <c r="F1129" s="119">
        <v>4392.3900000000003</v>
      </c>
      <c r="G1129" s="117" t="s">
        <v>493</v>
      </c>
      <c r="H1129" s="120">
        <v>41974</v>
      </c>
    </row>
    <row r="1130" spans="1:8" ht="26.4">
      <c r="A1130" s="113">
        <v>13710</v>
      </c>
      <c r="B1130" s="114" t="s">
        <v>6904</v>
      </c>
      <c r="C1130" s="113" t="s">
        <v>235</v>
      </c>
      <c r="D1130" s="113" t="s">
        <v>6</v>
      </c>
      <c r="E1130" s="115">
        <v>5250.94</v>
      </c>
      <c r="F1130" s="115">
        <v>5250.94</v>
      </c>
      <c r="G1130" s="113" t="s">
        <v>493</v>
      </c>
      <c r="H1130" s="116">
        <v>41974</v>
      </c>
    </row>
    <row r="1131" spans="1:8" ht="26.4">
      <c r="A1131" s="117">
        <v>12096</v>
      </c>
      <c r="B1131" s="118" t="s">
        <v>6905</v>
      </c>
      <c r="C1131" s="117" t="s">
        <v>235</v>
      </c>
      <c r="D1131" s="117" t="s">
        <v>6</v>
      </c>
      <c r="E1131" s="119">
        <v>21.65</v>
      </c>
      <c r="F1131" s="119">
        <v>21.65</v>
      </c>
      <c r="G1131" s="117" t="s">
        <v>493</v>
      </c>
      <c r="H1131" s="120">
        <v>41974</v>
      </c>
    </row>
    <row r="1132" spans="1:8" ht="26.4">
      <c r="A1132" s="113">
        <v>12097</v>
      </c>
      <c r="B1132" s="114" t="s">
        <v>6906</v>
      </c>
      <c r="C1132" s="113" t="s">
        <v>235</v>
      </c>
      <c r="D1132" s="113" t="s">
        <v>6</v>
      </c>
      <c r="E1132" s="115">
        <v>19.079999999999998</v>
      </c>
      <c r="F1132" s="115">
        <v>19.079999999999998</v>
      </c>
      <c r="G1132" s="113" t="s">
        <v>493</v>
      </c>
      <c r="H1132" s="116">
        <v>41974</v>
      </c>
    </row>
    <row r="1133" spans="1:8" ht="26.4">
      <c r="A1133" s="117">
        <v>12098</v>
      </c>
      <c r="B1133" s="118" t="s">
        <v>6907</v>
      </c>
      <c r="C1133" s="117" t="s">
        <v>235</v>
      </c>
      <c r="D1133" s="117" t="s">
        <v>6</v>
      </c>
      <c r="E1133" s="119">
        <v>29.96</v>
      </c>
      <c r="F1133" s="119">
        <v>29.96</v>
      </c>
      <c r="G1133" s="117" t="s">
        <v>493</v>
      </c>
      <c r="H1133" s="120">
        <v>41974</v>
      </c>
    </row>
    <row r="1134" spans="1:8" ht="26.4">
      <c r="A1134" s="113">
        <v>12099</v>
      </c>
      <c r="B1134" s="114" t="s">
        <v>6908</v>
      </c>
      <c r="C1134" s="113" t="s">
        <v>235</v>
      </c>
      <c r="D1134" s="113" t="s">
        <v>6</v>
      </c>
      <c r="E1134" s="115">
        <v>26.13</v>
      </c>
      <c r="F1134" s="115">
        <v>26.13</v>
      </c>
      <c r="G1134" s="113" t="s">
        <v>493</v>
      </c>
      <c r="H1134" s="116">
        <v>41974</v>
      </c>
    </row>
    <row r="1135" spans="1:8" ht="26.4">
      <c r="A1135" s="117">
        <v>12100</v>
      </c>
      <c r="B1135" s="118" t="s">
        <v>6909</v>
      </c>
      <c r="C1135" s="117" t="s">
        <v>235</v>
      </c>
      <c r="D1135" s="117" t="s">
        <v>6</v>
      </c>
      <c r="E1135" s="119">
        <v>32.21</v>
      </c>
      <c r="F1135" s="119">
        <v>32.21</v>
      </c>
      <c r="G1135" s="117" t="s">
        <v>493</v>
      </c>
      <c r="H1135" s="120">
        <v>41974</v>
      </c>
    </row>
    <row r="1136" spans="1:8" ht="26.4">
      <c r="A1136" s="113">
        <v>20971</v>
      </c>
      <c r="B1136" s="114" t="s">
        <v>6910</v>
      </c>
      <c r="C1136" s="113" t="s">
        <v>235</v>
      </c>
      <c r="D1136" s="113" t="s">
        <v>6</v>
      </c>
      <c r="E1136" s="115">
        <v>38.06</v>
      </c>
      <c r="F1136" s="115">
        <v>38.06</v>
      </c>
      <c r="G1136" s="113" t="s">
        <v>493</v>
      </c>
      <c r="H1136" s="116">
        <v>41974</v>
      </c>
    </row>
    <row r="1137" spans="1:8">
      <c r="A1137" s="117">
        <v>12081</v>
      </c>
      <c r="B1137" s="118" t="s">
        <v>6911</v>
      </c>
      <c r="C1137" s="117" t="s">
        <v>235</v>
      </c>
      <c r="D1137" s="117" t="s">
        <v>6</v>
      </c>
      <c r="E1137" s="119">
        <v>171.81</v>
      </c>
      <c r="F1137" s="119">
        <v>171.81</v>
      </c>
      <c r="G1137" s="117" t="s">
        <v>493</v>
      </c>
      <c r="H1137" s="120">
        <v>41974</v>
      </c>
    </row>
    <row r="1138" spans="1:8" ht="26.4">
      <c r="A1138" s="113">
        <v>13709</v>
      </c>
      <c r="B1138" s="114" t="s">
        <v>6912</v>
      </c>
      <c r="C1138" s="113" t="s">
        <v>235</v>
      </c>
      <c r="D1138" s="113" t="s">
        <v>6</v>
      </c>
      <c r="E1138" s="115">
        <v>602.77</v>
      </c>
      <c r="F1138" s="115">
        <v>602.77</v>
      </c>
      <c r="G1138" s="113" t="s">
        <v>493</v>
      </c>
      <c r="H1138" s="116">
        <v>41974</v>
      </c>
    </row>
    <row r="1139" spans="1:8" ht="26.4">
      <c r="A1139" s="117">
        <v>13366</v>
      </c>
      <c r="B1139" s="118" t="s">
        <v>6913</v>
      </c>
      <c r="C1139" s="117" t="s">
        <v>235</v>
      </c>
      <c r="D1139" s="117" t="s">
        <v>6</v>
      </c>
      <c r="E1139" s="119">
        <v>27.42</v>
      </c>
      <c r="F1139" s="119">
        <v>27.42</v>
      </c>
      <c r="G1139" s="117" t="s">
        <v>493</v>
      </c>
      <c r="H1139" s="120">
        <v>41974</v>
      </c>
    </row>
    <row r="1140" spans="1:8" ht="26.4">
      <c r="A1140" s="113">
        <v>13403</v>
      </c>
      <c r="B1140" s="114" t="s">
        <v>6914</v>
      </c>
      <c r="C1140" s="113" t="s">
        <v>235</v>
      </c>
      <c r="D1140" s="113" t="s">
        <v>6</v>
      </c>
      <c r="E1140" s="115">
        <v>21.48</v>
      </c>
      <c r="F1140" s="115">
        <v>21.48</v>
      </c>
      <c r="G1140" s="113" t="s">
        <v>493</v>
      </c>
      <c r="H1140" s="116">
        <v>41974</v>
      </c>
    </row>
    <row r="1141" spans="1:8">
      <c r="A1141" s="117">
        <v>12080</v>
      </c>
      <c r="B1141" s="118" t="s">
        <v>6915</v>
      </c>
      <c r="C1141" s="117" t="s">
        <v>235</v>
      </c>
      <c r="D1141" s="117" t="s">
        <v>6</v>
      </c>
      <c r="E1141" s="119">
        <v>41.52</v>
      </c>
      <c r="F1141" s="119">
        <v>41.52</v>
      </c>
      <c r="G1141" s="117" t="s">
        <v>493</v>
      </c>
      <c r="H1141" s="120">
        <v>41974</v>
      </c>
    </row>
    <row r="1142" spans="1:8" ht="26.4">
      <c r="A1142" s="113">
        <v>12083</v>
      </c>
      <c r="B1142" s="114" t="s">
        <v>6916</v>
      </c>
      <c r="C1142" s="113" t="s">
        <v>235</v>
      </c>
      <c r="D1142" s="113" t="s">
        <v>6</v>
      </c>
      <c r="E1142" s="115">
        <v>644.29</v>
      </c>
      <c r="F1142" s="115">
        <v>644.29</v>
      </c>
      <c r="G1142" s="113" t="s">
        <v>493</v>
      </c>
      <c r="H1142" s="116">
        <v>41974</v>
      </c>
    </row>
    <row r="1143" spans="1:8" ht="39.6">
      <c r="A1143" s="117">
        <v>12079</v>
      </c>
      <c r="B1143" s="118" t="s">
        <v>6917</v>
      </c>
      <c r="C1143" s="117" t="s">
        <v>235</v>
      </c>
      <c r="D1143" s="117" t="s">
        <v>6</v>
      </c>
      <c r="E1143" s="119">
        <v>525.52</v>
      </c>
      <c r="F1143" s="119">
        <v>525.52</v>
      </c>
      <c r="G1143" s="117" t="s">
        <v>493</v>
      </c>
      <c r="H1143" s="120">
        <v>41974</v>
      </c>
    </row>
    <row r="1144" spans="1:8" ht="26.4">
      <c r="A1144" s="113">
        <v>12082</v>
      </c>
      <c r="B1144" s="114" t="s">
        <v>6918</v>
      </c>
      <c r="C1144" s="113" t="s">
        <v>235</v>
      </c>
      <c r="D1144" s="113" t="s">
        <v>6</v>
      </c>
      <c r="E1144" s="115">
        <v>280.27</v>
      </c>
      <c r="F1144" s="115">
        <v>280.27</v>
      </c>
      <c r="G1144" s="113" t="s">
        <v>493</v>
      </c>
      <c r="H1144" s="116">
        <v>41974</v>
      </c>
    </row>
    <row r="1145" spans="1:8" ht="26.4">
      <c r="A1145" s="117">
        <v>12092</v>
      </c>
      <c r="B1145" s="118" t="s">
        <v>6919</v>
      </c>
      <c r="C1145" s="117" t="s">
        <v>235</v>
      </c>
      <c r="D1145" s="117" t="s">
        <v>6</v>
      </c>
      <c r="E1145" s="119">
        <v>68.87</v>
      </c>
      <c r="F1145" s="119">
        <v>68.87</v>
      </c>
      <c r="G1145" s="117" t="s">
        <v>493</v>
      </c>
      <c r="H1145" s="120">
        <v>41974</v>
      </c>
    </row>
    <row r="1146" spans="1:8" ht="26.4">
      <c r="A1146" s="113">
        <v>13368</v>
      </c>
      <c r="B1146" s="114" t="s">
        <v>6920</v>
      </c>
      <c r="C1146" s="113" t="s">
        <v>235</v>
      </c>
      <c r="D1146" s="113" t="s">
        <v>6</v>
      </c>
      <c r="E1146" s="115">
        <v>75.17</v>
      </c>
      <c r="F1146" s="115">
        <v>75.17</v>
      </c>
      <c r="G1146" s="113" t="s">
        <v>493</v>
      </c>
      <c r="H1146" s="116">
        <v>41974</v>
      </c>
    </row>
    <row r="1147" spans="1:8" ht="26.4">
      <c r="A1147" s="117">
        <v>12090</v>
      </c>
      <c r="B1147" s="118" t="s">
        <v>6921</v>
      </c>
      <c r="C1147" s="117" t="s">
        <v>235</v>
      </c>
      <c r="D1147" s="117" t="s">
        <v>6</v>
      </c>
      <c r="E1147" s="119">
        <v>31.75</v>
      </c>
      <c r="F1147" s="119">
        <v>31.75</v>
      </c>
      <c r="G1147" s="117" t="s">
        <v>493</v>
      </c>
      <c r="H1147" s="120">
        <v>41974</v>
      </c>
    </row>
    <row r="1148" spans="1:8" ht="26.4">
      <c r="A1148" s="113">
        <v>12091</v>
      </c>
      <c r="B1148" s="114" t="s">
        <v>6922</v>
      </c>
      <c r="C1148" s="113" t="s">
        <v>235</v>
      </c>
      <c r="D1148" s="113" t="s">
        <v>6</v>
      </c>
      <c r="E1148" s="115">
        <v>38.299999999999997</v>
      </c>
      <c r="F1148" s="115">
        <v>38.299999999999997</v>
      </c>
      <c r="G1148" s="113" t="s">
        <v>493</v>
      </c>
      <c r="H1148" s="116">
        <v>41974</v>
      </c>
    </row>
    <row r="1149" spans="1:8" ht="26.4">
      <c r="A1149" s="117">
        <v>13367</v>
      </c>
      <c r="B1149" s="118" t="s">
        <v>6923</v>
      </c>
      <c r="C1149" s="117" t="s">
        <v>235</v>
      </c>
      <c r="D1149" s="117" t="s">
        <v>6</v>
      </c>
      <c r="E1149" s="119">
        <v>46.17</v>
      </c>
      <c r="F1149" s="119">
        <v>46.17</v>
      </c>
      <c r="G1149" s="117" t="s">
        <v>493</v>
      </c>
      <c r="H1149" s="120">
        <v>41974</v>
      </c>
    </row>
    <row r="1150" spans="1:8">
      <c r="A1150" s="113">
        <v>5047</v>
      </c>
      <c r="B1150" s="114" t="s">
        <v>6924</v>
      </c>
      <c r="C1150" s="113" t="s">
        <v>235</v>
      </c>
      <c r="D1150" s="113" t="s">
        <v>6</v>
      </c>
      <c r="E1150" s="115">
        <v>263.37</v>
      </c>
      <c r="F1150" s="115">
        <v>263.37</v>
      </c>
      <c r="G1150" s="113" t="s">
        <v>493</v>
      </c>
      <c r="H1150" s="116">
        <v>41974</v>
      </c>
    </row>
    <row r="1151" spans="1:8">
      <c r="A1151" s="117">
        <v>5048</v>
      </c>
      <c r="B1151" s="118" t="s">
        <v>6925</v>
      </c>
      <c r="C1151" s="117" t="s">
        <v>235</v>
      </c>
      <c r="D1151" s="117" t="s">
        <v>6</v>
      </c>
      <c r="E1151" s="119">
        <v>354.82</v>
      </c>
      <c r="F1151" s="119">
        <v>354.82</v>
      </c>
      <c r="G1151" s="117" t="s">
        <v>493</v>
      </c>
      <c r="H1151" s="120">
        <v>41974</v>
      </c>
    </row>
    <row r="1152" spans="1:8" ht="52.8">
      <c r="A1152" s="113">
        <v>13386</v>
      </c>
      <c r="B1152" s="114" t="s">
        <v>6926</v>
      </c>
      <c r="C1152" s="113" t="s">
        <v>235</v>
      </c>
      <c r="D1152" s="113" t="s">
        <v>6</v>
      </c>
      <c r="E1152" s="115">
        <v>375.83</v>
      </c>
      <c r="F1152" s="115">
        <v>375.83</v>
      </c>
      <c r="G1152" s="113" t="s">
        <v>493</v>
      </c>
      <c r="H1152" s="116">
        <v>41974</v>
      </c>
    </row>
    <row r="1153" spans="1:8">
      <c r="A1153" s="117">
        <v>20056</v>
      </c>
      <c r="B1153" s="118" t="s">
        <v>6927</v>
      </c>
      <c r="C1153" s="117" t="s">
        <v>235</v>
      </c>
      <c r="D1153" s="117" t="s">
        <v>6</v>
      </c>
      <c r="E1153" s="119">
        <v>25.07</v>
      </c>
      <c r="F1153" s="119">
        <v>25.07</v>
      </c>
      <c r="G1153" s="117" t="s">
        <v>493</v>
      </c>
      <c r="H1153" s="120">
        <v>41974</v>
      </c>
    </row>
    <row r="1154" spans="1:8" ht="39.6">
      <c r="A1154" s="113">
        <v>13354</v>
      </c>
      <c r="B1154" s="114" t="s">
        <v>6928</v>
      </c>
      <c r="C1154" s="113" t="s">
        <v>235</v>
      </c>
      <c r="D1154" s="113" t="s">
        <v>6</v>
      </c>
      <c r="E1154" s="115">
        <v>522.59</v>
      </c>
      <c r="F1154" s="115">
        <v>522.59</v>
      </c>
      <c r="G1154" s="113" t="s">
        <v>493</v>
      </c>
      <c r="H1154" s="116">
        <v>41974</v>
      </c>
    </row>
    <row r="1155" spans="1:8" ht="26.4">
      <c r="A1155" s="117">
        <v>14058</v>
      </c>
      <c r="B1155" s="118" t="s">
        <v>6929</v>
      </c>
      <c r="C1155" s="117" t="s">
        <v>235</v>
      </c>
      <c r="D1155" s="117" t="s">
        <v>6</v>
      </c>
      <c r="E1155" s="119">
        <v>662.51</v>
      </c>
      <c r="F1155" s="119">
        <v>662.51</v>
      </c>
      <c r="G1155" s="117" t="s">
        <v>493</v>
      </c>
      <c r="H1155" s="120">
        <v>41974</v>
      </c>
    </row>
    <row r="1156" spans="1:8" ht="26.4">
      <c r="A1156" s="113">
        <v>14056</v>
      </c>
      <c r="B1156" s="114" t="s">
        <v>6930</v>
      </c>
      <c r="C1156" s="113" t="s">
        <v>235</v>
      </c>
      <c r="D1156" s="113" t="s">
        <v>6</v>
      </c>
      <c r="E1156" s="115">
        <v>4388.0600000000004</v>
      </c>
      <c r="F1156" s="115">
        <v>4388.0600000000004</v>
      </c>
      <c r="G1156" s="113" t="s">
        <v>493</v>
      </c>
      <c r="H1156" s="116">
        <v>41974</v>
      </c>
    </row>
    <row r="1157" spans="1:8" ht="26.4">
      <c r="A1157" s="117">
        <v>14057</v>
      </c>
      <c r="B1157" s="118" t="s">
        <v>6931</v>
      </c>
      <c r="C1157" s="117" t="s">
        <v>235</v>
      </c>
      <c r="D1157" s="117" t="s">
        <v>6</v>
      </c>
      <c r="E1157" s="119">
        <v>682.69</v>
      </c>
      <c r="F1157" s="119">
        <v>682.69</v>
      </c>
      <c r="G1157" s="117" t="s">
        <v>493</v>
      </c>
      <c r="H1157" s="120">
        <v>41974</v>
      </c>
    </row>
    <row r="1158" spans="1:8" ht="26.4">
      <c r="A1158" s="113">
        <v>13708</v>
      </c>
      <c r="B1158" s="114" t="s">
        <v>6932</v>
      </c>
      <c r="C1158" s="113" t="s">
        <v>235</v>
      </c>
      <c r="D1158" s="113" t="s">
        <v>6</v>
      </c>
      <c r="E1158" s="115">
        <v>721.35</v>
      </c>
      <c r="F1158" s="115">
        <v>721.35</v>
      </c>
      <c r="G1158" s="113" t="s">
        <v>493</v>
      </c>
      <c r="H1158" s="116">
        <v>41974</v>
      </c>
    </row>
    <row r="1159" spans="1:8" ht="26.4">
      <c r="A1159" s="117">
        <v>13353</v>
      </c>
      <c r="B1159" s="118" t="s">
        <v>6933</v>
      </c>
      <c r="C1159" s="117" t="s">
        <v>235</v>
      </c>
      <c r="D1159" s="117" t="s">
        <v>6</v>
      </c>
      <c r="E1159" s="119">
        <v>300.31</v>
      </c>
      <c r="F1159" s="119">
        <v>300.31</v>
      </c>
      <c r="G1159" s="117" t="s">
        <v>493</v>
      </c>
      <c r="H1159" s="120">
        <v>41974</v>
      </c>
    </row>
    <row r="1160" spans="1:8">
      <c r="A1160" s="113">
        <v>13847</v>
      </c>
      <c r="B1160" s="114" t="s">
        <v>6934</v>
      </c>
      <c r="C1160" s="113" t="s">
        <v>235</v>
      </c>
      <c r="D1160" s="113" t="s">
        <v>6</v>
      </c>
      <c r="E1160" s="115">
        <v>128.79</v>
      </c>
      <c r="F1160" s="115">
        <v>128.79</v>
      </c>
      <c r="G1160" s="113" t="s">
        <v>493</v>
      </c>
      <c r="H1160" s="116">
        <v>41974</v>
      </c>
    </row>
    <row r="1161" spans="1:8" ht="52.8">
      <c r="A1161" s="117">
        <v>13369</v>
      </c>
      <c r="B1161" s="118" t="s">
        <v>6935</v>
      </c>
      <c r="C1161" s="117" t="s">
        <v>235</v>
      </c>
      <c r="D1161" s="117" t="s">
        <v>6</v>
      </c>
      <c r="E1161" s="119">
        <v>243</v>
      </c>
      <c r="F1161" s="119">
        <v>243</v>
      </c>
      <c r="G1161" s="117" t="s">
        <v>493</v>
      </c>
      <c r="H1161" s="120">
        <v>41974</v>
      </c>
    </row>
    <row r="1162" spans="1:8" ht="52.8">
      <c r="A1162" s="113">
        <v>13370</v>
      </c>
      <c r="B1162" s="114" t="s">
        <v>6936</v>
      </c>
      <c r="C1162" s="113" t="s">
        <v>235</v>
      </c>
      <c r="D1162" s="113" t="s">
        <v>6</v>
      </c>
      <c r="E1162" s="115">
        <v>298.48</v>
      </c>
      <c r="F1162" s="115">
        <v>298.48</v>
      </c>
      <c r="G1162" s="113" t="s">
        <v>493</v>
      </c>
      <c r="H1162" s="116">
        <v>41974</v>
      </c>
    </row>
    <row r="1163" spans="1:8" ht="26.4">
      <c r="A1163" s="117">
        <v>14281</v>
      </c>
      <c r="B1163" s="118" t="s">
        <v>6937</v>
      </c>
      <c r="C1163" s="117" t="s">
        <v>235</v>
      </c>
      <c r="D1163" s="117" t="s">
        <v>6</v>
      </c>
      <c r="E1163" s="119">
        <v>1005.8</v>
      </c>
      <c r="F1163" s="119">
        <v>1005.8</v>
      </c>
      <c r="G1163" s="117" t="s">
        <v>493</v>
      </c>
      <c r="H1163" s="120">
        <v>41974</v>
      </c>
    </row>
    <row r="1164" spans="1:8" ht="26.4">
      <c r="A1164" s="113">
        <v>14282</v>
      </c>
      <c r="B1164" s="114" t="s">
        <v>6938</v>
      </c>
      <c r="C1164" s="113" t="s">
        <v>235</v>
      </c>
      <c r="D1164" s="113" t="s">
        <v>6</v>
      </c>
      <c r="E1164" s="115">
        <v>1288.58</v>
      </c>
      <c r="F1164" s="115">
        <v>1288.58</v>
      </c>
      <c r="G1164" s="113" t="s">
        <v>493</v>
      </c>
      <c r="H1164" s="116">
        <v>41974</v>
      </c>
    </row>
    <row r="1165" spans="1:8" ht="26.4">
      <c r="A1165" s="117">
        <v>14283</v>
      </c>
      <c r="B1165" s="118" t="s">
        <v>6939</v>
      </c>
      <c r="C1165" s="117" t="s">
        <v>235</v>
      </c>
      <c r="D1165" s="117" t="s">
        <v>6</v>
      </c>
      <c r="E1165" s="119">
        <v>1732.42</v>
      </c>
      <c r="F1165" s="119">
        <v>1732.42</v>
      </c>
      <c r="G1165" s="117" t="s">
        <v>493</v>
      </c>
      <c r="H1165" s="120">
        <v>41974</v>
      </c>
    </row>
    <row r="1166" spans="1:8" ht="39.6">
      <c r="A1166" s="113">
        <v>2395</v>
      </c>
      <c r="B1166" s="114" t="s">
        <v>6940</v>
      </c>
      <c r="C1166" s="113" t="s">
        <v>235</v>
      </c>
      <c r="D1166" s="113" t="s">
        <v>6</v>
      </c>
      <c r="E1166" s="115">
        <v>676.5</v>
      </c>
      <c r="F1166" s="115">
        <v>676.5</v>
      </c>
      <c r="G1166" s="113" t="s">
        <v>493</v>
      </c>
      <c r="H1166" s="116">
        <v>41974</v>
      </c>
    </row>
    <row r="1167" spans="1:8" ht="39.6">
      <c r="A1167" s="117">
        <v>2398</v>
      </c>
      <c r="B1167" s="118" t="s">
        <v>6941</v>
      </c>
      <c r="C1167" s="117" t="s">
        <v>235</v>
      </c>
      <c r="D1167" s="117" t="s">
        <v>6</v>
      </c>
      <c r="E1167" s="119">
        <v>1482.25</v>
      </c>
      <c r="F1167" s="119">
        <v>1482.25</v>
      </c>
      <c r="G1167" s="117" t="s">
        <v>493</v>
      </c>
      <c r="H1167" s="120">
        <v>41974</v>
      </c>
    </row>
    <row r="1168" spans="1:8" ht="39.6">
      <c r="A1168" s="113">
        <v>2399</v>
      </c>
      <c r="B1168" s="114" t="s">
        <v>6942</v>
      </c>
      <c r="C1168" s="113" t="s">
        <v>235</v>
      </c>
      <c r="D1168" s="113" t="s">
        <v>6</v>
      </c>
      <c r="E1168" s="115">
        <v>1840.51</v>
      </c>
      <c r="F1168" s="115">
        <v>1840.51</v>
      </c>
      <c r="G1168" s="113" t="s">
        <v>493</v>
      </c>
      <c r="H1168" s="116">
        <v>41974</v>
      </c>
    </row>
    <row r="1169" spans="1:8" ht="39.6">
      <c r="A1169" s="117">
        <v>12340</v>
      </c>
      <c r="B1169" s="118" t="s">
        <v>6943</v>
      </c>
      <c r="C1169" s="117" t="s">
        <v>235</v>
      </c>
      <c r="D1169" s="117" t="s">
        <v>6</v>
      </c>
      <c r="E1169" s="119">
        <v>2176.2600000000002</v>
      </c>
      <c r="F1169" s="119">
        <v>2176.2600000000002</v>
      </c>
      <c r="G1169" s="117" t="s">
        <v>493</v>
      </c>
      <c r="H1169" s="120">
        <v>41974</v>
      </c>
    </row>
    <row r="1170" spans="1:8" ht="52.8">
      <c r="A1170" s="113">
        <v>12341</v>
      </c>
      <c r="B1170" s="114" t="s">
        <v>6944</v>
      </c>
      <c r="C1170" s="113" t="s">
        <v>235</v>
      </c>
      <c r="D1170" s="113" t="s">
        <v>6</v>
      </c>
      <c r="E1170" s="115">
        <v>1994.43</v>
      </c>
      <c r="F1170" s="115">
        <v>1994.43</v>
      </c>
      <c r="G1170" s="113" t="s">
        <v>493</v>
      </c>
      <c r="H1170" s="116">
        <v>41974</v>
      </c>
    </row>
    <row r="1171" spans="1:8" ht="26.4">
      <c r="A1171" s="117">
        <v>14386</v>
      </c>
      <c r="B1171" s="118" t="s">
        <v>6945</v>
      </c>
      <c r="C1171" s="117" t="s">
        <v>235</v>
      </c>
      <c r="D1171" s="117" t="s">
        <v>6</v>
      </c>
      <c r="E1171" s="119">
        <v>2002.66</v>
      </c>
      <c r="F1171" s="119">
        <v>2002.66</v>
      </c>
      <c r="G1171" s="117" t="s">
        <v>493</v>
      </c>
      <c r="H1171" s="120">
        <v>41974</v>
      </c>
    </row>
    <row r="1172" spans="1:8" ht="26.4">
      <c r="A1172" s="113">
        <v>14385</v>
      </c>
      <c r="B1172" s="114" t="s">
        <v>6946</v>
      </c>
      <c r="C1172" s="113" t="s">
        <v>235</v>
      </c>
      <c r="D1172" s="113" t="s">
        <v>6</v>
      </c>
      <c r="E1172" s="115">
        <v>572.70000000000005</v>
      </c>
      <c r="F1172" s="115">
        <v>572.70000000000005</v>
      </c>
      <c r="G1172" s="113" t="s">
        <v>493</v>
      </c>
      <c r="H1172" s="116">
        <v>41974</v>
      </c>
    </row>
    <row r="1173" spans="1:8">
      <c r="A1173" s="117">
        <v>11974</v>
      </c>
      <c r="B1173" s="118" t="s">
        <v>6947</v>
      </c>
      <c r="C1173" s="117" t="s">
        <v>235</v>
      </c>
      <c r="D1173" s="117" t="s">
        <v>6</v>
      </c>
      <c r="E1173" s="119">
        <v>8.61</v>
      </c>
      <c r="F1173" s="119">
        <v>8.61</v>
      </c>
      <c r="G1173" s="117" t="s">
        <v>493</v>
      </c>
      <c r="H1173" s="120">
        <v>41974</v>
      </c>
    </row>
    <row r="1174" spans="1:8">
      <c r="A1174" s="113">
        <v>13278</v>
      </c>
      <c r="B1174" s="114" t="s">
        <v>6948</v>
      </c>
      <c r="C1174" s="113" t="s">
        <v>235</v>
      </c>
      <c r="D1174" s="113" t="s">
        <v>238</v>
      </c>
      <c r="E1174" s="115">
        <v>73.12</v>
      </c>
      <c r="F1174" s="115">
        <v>73.12</v>
      </c>
      <c r="G1174" s="113" t="s">
        <v>493</v>
      </c>
      <c r="H1174" s="116">
        <v>41974</v>
      </c>
    </row>
    <row r="1175" spans="1:8">
      <c r="A1175" s="117">
        <v>13279</v>
      </c>
      <c r="B1175" s="118" t="s">
        <v>6949</v>
      </c>
      <c r="C1175" s="117" t="s">
        <v>235</v>
      </c>
      <c r="D1175" s="117" t="s">
        <v>238</v>
      </c>
      <c r="E1175" s="119">
        <v>6.69</v>
      </c>
      <c r="F1175" s="119">
        <v>6.69</v>
      </c>
      <c r="G1175" s="117" t="s">
        <v>493</v>
      </c>
      <c r="H1175" s="120">
        <v>41974</v>
      </c>
    </row>
    <row r="1176" spans="1:8" ht="26.4">
      <c r="A1176" s="113">
        <v>11977</v>
      </c>
      <c r="B1176" s="114" t="s">
        <v>6950</v>
      </c>
      <c r="C1176" s="113" t="s">
        <v>235</v>
      </c>
      <c r="D1176" s="113" t="s">
        <v>6</v>
      </c>
      <c r="E1176" s="115">
        <v>5.75</v>
      </c>
      <c r="F1176" s="115">
        <v>5.75</v>
      </c>
      <c r="G1176" s="113" t="s">
        <v>493</v>
      </c>
      <c r="H1176" s="116">
        <v>41974</v>
      </c>
    </row>
    <row r="1177" spans="1:8" ht="26.4">
      <c r="A1177" s="117">
        <v>11975</v>
      </c>
      <c r="B1177" s="118" t="s">
        <v>6951</v>
      </c>
      <c r="C1177" s="117" t="s">
        <v>235</v>
      </c>
      <c r="D1177" s="117" t="s">
        <v>6</v>
      </c>
      <c r="E1177" s="119">
        <v>12.6</v>
      </c>
      <c r="F1177" s="119">
        <v>12.6</v>
      </c>
      <c r="G1177" s="117" t="s">
        <v>493</v>
      </c>
      <c r="H1177" s="120">
        <v>41974</v>
      </c>
    </row>
    <row r="1178" spans="1:8">
      <c r="A1178" s="113">
        <v>11976</v>
      </c>
      <c r="B1178" s="114" t="s">
        <v>6952</v>
      </c>
      <c r="C1178" s="113" t="s">
        <v>235</v>
      </c>
      <c r="D1178" s="113" t="s">
        <v>6</v>
      </c>
      <c r="E1178" s="115">
        <v>4.24</v>
      </c>
      <c r="F1178" s="115">
        <v>4.24</v>
      </c>
      <c r="G1178" s="113" t="s">
        <v>493</v>
      </c>
      <c r="H1178" s="116">
        <v>41974</v>
      </c>
    </row>
    <row r="1179" spans="1:8" ht="26.4">
      <c r="A1179" s="117">
        <v>1368</v>
      </c>
      <c r="B1179" s="118" t="s">
        <v>6953</v>
      </c>
      <c r="C1179" s="117" t="s">
        <v>235</v>
      </c>
      <c r="D1179" s="117" t="s">
        <v>6</v>
      </c>
      <c r="E1179" s="119">
        <v>41.7</v>
      </c>
      <c r="F1179" s="119">
        <v>41.7</v>
      </c>
      <c r="G1179" s="117" t="s">
        <v>493</v>
      </c>
      <c r="H1179" s="120">
        <v>41974</v>
      </c>
    </row>
    <row r="1180" spans="1:8" ht="26.4">
      <c r="A1180" s="113">
        <v>1369</v>
      </c>
      <c r="B1180" s="114" t="s">
        <v>6954</v>
      </c>
      <c r="C1180" s="113" t="s">
        <v>235</v>
      </c>
      <c r="D1180" s="113" t="s">
        <v>6</v>
      </c>
      <c r="E1180" s="115">
        <v>258.23</v>
      </c>
      <c r="F1180" s="115">
        <v>258.23</v>
      </c>
      <c r="G1180" s="113" t="s">
        <v>493</v>
      </c>
      <c r="H1180" s="116">
        <v>41974</v>
      </c>
    </row>
    <row r="1181" spans="1:8" ht="26.4">
      <c r="A1181" s="117">
        <v>7607</v>
      </c>
      <c r="B1181" s="118" t="s">
        <v>6955</v>
      </c>
      <c r="C1181" s="117" t="s">
        <v>235</v>
      </c>
      <c r="D1181" s="117" t="s">
        <v>6</v>
      </c>
      <c r="E1181" s="119">
        <v>24.1</v>
      </c>
      <c r="F1181" s="119">
        <v>24.1</v>
      </c>
      <c r="G1181" s="117" t="s">
        <v>493</v>
      </c>
      <c r="H1181" s="120">
        <v>41974</v>
      </c>
    </row>
    <row r="1182" spans="1:8" ht="26.4">
      <c r="A1182" s="113">
        <v>1367</v>
      </c>
      <c r="B1182" s="114" t="s">
        <v>6956</v>
      </c>
      <c r="C1182" s="113" t="s">
        <v>235</v>
      </c>
      <c r="D1182" s="113" t="s">
        <v>6</v>
      </c>
      <c r="E1182" s="115">
        <v>224.2</v>
      </c>
      <c r="F1182" s="115">
        <v>224.2</v>
      </c>
      <c r="G1182" s="113" t="s">
        <v>493</v>
      </c>
      <c r="H1182" s="116">
        <v>41974</v>
      </c>
    </row>
    <row r="1183" spans="1:8" ht="26.4">
      <c r="A1183" s="117">
        <v>7608</v>
      </c>
      <c r="B1183" s="118" t="s">
        <v>6957</v>
      </c>
      <c r="C1183" s="117" t="s">
        <v>235</v>
      </c>
      <c r="D1183" s="117" t="s">
        <v>6</v>
      </c>
      <c r="E1183" s="119">
        <v>3.74</v>
      </c>
      <c r="F1183" s="119">
        <v>3.74</v>
      </c>
      <c r="G1183" s="117" t="s">
        <v>493</v>
      </c>
      <c r="H1183" s="120">
        <v>41974</v>
      </c>
    </row>
    <row r="1184" spans="1:8" ht="26.4">
      <c r="A1184" s="113">
        <v>12115</v>
      </c>
      <c r="B1184" s="114" t="s">
        <v>6958</v>
      </c>
      <c r="C1184" s="113" t="s">
        <v>235</v>
      </c>
      <c r="D1184" s="113" t="s">
        <v>6</v>
      </c>
      <c r="E1184" s="115">
        <v>12.34</v>
      </c>
      <c r="F1184" s="115">
        <v>12.34</v>
      </c>
      <c r="G1184" s="113" t="s">
        <v>493</v>
      </c>
      <c r="H1184" s="116">
        <v>41974</v>
      </c>
    </row>
    <row r="1185" spans="1:8" ht="26.4">
      <c r="A1185" s="117">
        <v>11109</v>
      </c>
      <c r="B1185" s="118" t="s">
        <v>6959</v>
      </c>
      <c r="C1185" s="117" t="s">
        <v>235</v>
      </c>
      <c r="D1185" s="117" t="s">
        <v>238</v>
      </c>
      <c r="E1185" s="119">
        <v>1.6</v>
      </c>
      <c r="F1185" s="119">
        <v>1.6</v>
      </c>
      <c r="G1185" s="117" t="s">
        <v>493</v>
      </c>
      <c r="H1185" s="120">
        <v>41974</v>
      </c>
    </row>
    <row r="1186" spans="1:8" ht="26.4">
      <c r="A1186" s="113">
        <v>497</v>
      </c>
      <c r="B1186" s="114" t="s">
        <v>6960</v>
      </c>
      <c r="C1186" s="113" t="s">
        <v>235</v>
      </c>
      <c r="D1186" s="113" t="s">
        <v>261</v>
      </c>
      <c r="E1186" s="115">
        <v>1673.27</v>
      </c>
      <c r="F1186" s="115">
        <v>1673.27</v>
      </c>
      <c r="G1186" s="113" t="s">
        <v>493</v>
      </c>
      <c r="H1186" s="116">
        <v>41974</v>
      </c>
    </row>
    <row r="1187" spans="1:8">
      <c r="A1187" s="117">
        <v>1380</v>
      </c>
      <c r="B1187" s="118" t="s">
        <v>6961</v>
      </c>
      <c r="C1187" s="117" t="s">
        <v>235</v>
      </c>
      <c r="D1187" s="117" t="s">
        <v>238</v>
      </c>
      <c r="E1187" s="119">
        <v>3.76</v>
      </c>
      <c r="F1187" s="119">
        <v>3.76</v>
      </c>
      <c r="G1187" s="117" t="s">
        <v>493</v>
      </c>
      <c r="H1187" s="120">
        <v>41974</v>
      </c>
    </row>
    <row r="1188" spans="1:8">
      <c r="A1188" s="113">
        <v>1379</v>
      </c>
      <c r="B1188" s="114" t="s">
        <v>317</v>
      </c>
      <c r="C1188" s="113" t="s">
        <v>235</v>
      </c>
      <c r="D1188" s="113" t="s">
        <v>238</v>
      </c>
      <c r="E1188" s="115">
        <v>0.64</v>
      </c>
      <c r="F1188" s="115">
        <v>0.64</v>
      </c>
      <c r="G1188" s="113" t="s">
        <v>493</v>
      </c>
      <c r="H1188" s="116">
        <v>41974</v>
      </c>
    </row>
    <row r="1189" spans="1:8" ht="26.4">
      <c r="A1189" s="117">
        <v>10511</v>
      </c>
      <c r="B1189" s="118" t="s">
        <v>6962</v>
      </c>
      <c r="C1189" s="117" t="s">
        <v>235</v>
      </c>
      <c r="D1189" s="117" t="s">
        <v>6963</v>
      </c>
      <c r="E1189" s="119">
        <v>32</v>
      </c>
      <c r="F1189" s="119">
        <v>32</v>
      </c>
      <c r="G1189" s="117" t="s">
        <v>493</v>
      </c>
      <c r="H1189" s="120">
        <v>41974</v>
      </c>
    </row>
    <row r="1190" spans="1:8">
      <c r="A1190" s="113">
        <v>13284</v>
      </c>
      <c r="B1190" s="114" t="s">
        <v>6964</v>
      </c>
      <c r="C1190" s="113" t="s">
        <v>235</v>
      </c>
      <c r="D1190" s="113" t="s">
        <v>238</v>
      </c>
      <c r="E1190" s="115">
        <v>0.54</v>
      </c>
      <c r="F1190" s="115">
        <v>0.54</v>
      </c>
      <c r="G1190" s="113" t="s">
        <v>493</v>
      </c>
      <c r="H1190" s="116">
        <v>41974</v>
      </c>
    </row>
    <row r="1191" spans="1:8">
      <c r="A1191" s="117">
        <v>25974</v>
      </c>
      <c r="B1191" s="118" t="s">
        <v>6965</v>
      </c>
      <c r="C1191" s="117" t="s">
        <v>235</v>
      </c>
      <c r="D1191" s="117" t="s">
        <v>238</v>
      </c>
      <c r="E1191" s="119">
        <v>2.15</v>
      </c>
      <c r="F1191" s="119">
        <v>2.15</v>
      </c>
      <c r="G1191" s="117" t="s">
        <v>493</v>
      </c>
      <c r="H1191" s="120">
        <v>41974</v>
      </c>
    </row>
    <row r="1192" spans="1:8">
      <c r="A1192" s="113">
        <v>1382</v>
      </c>
      <c r="B1192" s="114" t="s">
        <v>6966</v>
      </c>
      <c r="C1192" s="113" t="s">
        <v>235</v>
      </c>
      <c r="D1192" s="113" t="s">
        <v>6963</v>
      </c>
      <c r="E1192" s="115">
        <v>30.84</v>
      </c>
      <c r="F1192" s="115">
        <v>30.84</v>
      </c>
      <c r="G1192" s="113" t="s">
        <v>493</v>
      </c>
      <c r="H1192" s="116">
        <v>41974</v>
      </c>
    </row>
    <row r="1193" spans="1:8">
      <c r="A1193" s="117">
        <v>34753</v>
      </c>
      <c r="B1193" s="118" t="s">
        <v>6967</v>
      </c>
      <c r="C1193" s="117" t="s">
        <v>235</v>
      </c>
      <c r="D1193" s="117" t="s">
        <v>238</v>
      </c>
      <c r="E1193" s="119">
        <v>0.62</v>
      </c>
      <c r="F1193" s="119">
        <v>0.62</v>
      </c>
      <c r="G1193" s="117" t="s">
        <v>493</v>
      </c>
      <c r="H1193" s="120">
        <v>41974</v>
      </c>
    </row>
    <row r="1194" spans="1:8">
      <c r="A1194" s="113">
        <v>420</v>
      </c>
      <c r="B1194" s="114" t="s">
        <v>6968</v>
      </c>
      <c r="C1194" s="113" t="s">
        <v>235</v>
      </c>
      <c r="D1194" s="113" t="s">
        <v>6</v>
      </c>
      <c r="E1194" s="115">
        <v>9.5399999999999991</v>
      </c>
      <c r="F1194" s="115">
        <v>9.5399999999999991</v>
      </c>
      <c r="G1194" s="113" t="s">
        <v>493</v>
      </c>
      <c r="H1194" s="116">
        <v>41974</v>
      </c>
    </row>
    <row r="1195" spans="1:8">
      <c r="A1195" s="117">
        <v>11944</v>
      </c>
      <c r="B1195" s="118" t="s">
        <v>6969</v>
      </c>
      <c r="C1195" s="117" t="s">
        <v>235</v>
      </c>
      <c r="D1195" s="117" t="s">
        <v>6</v>
      </c>
      <c r="E1195" s="119">
        <v>28.55</v>
      </c>
      <c r="F1195" s="119">
        <v>28.55</v>
      </c>
      <c r="G1195" s="117" t="s">
        <v>493</v>
      </c>
      <c r="H1195" s="120">
        <v>41974</v>
      </c>
    </row>
    <row r="1196" spans="1:8" ht="26.4">
      <c r="A1196" s="113">
        <v>12327</v>
      </c>
      <c r="B1196" s="114" t="s">
        <v>6970</v>
      </c>
      <c r="C1196" s="113" t="s">
        <v>235</v>
      </c>
      <c r="D1196" s="113" t="s">
        <v>6</v>
      </c>
      <c r="E1196" s="115">
        <v>45.34</v>
      </c>
      <c r="F1196" s="115">
        <v>45.34</v>
      </c>
      <c r="G1196" s="113" t="s">
        <v>493</v>
      </c>
      <c r="H1196" s="116">
        <v>41974</v>
      </c>
    </row>
    <row r="1197" spans="1:8">
      <c r="A1197" s="117">
        <v>13003</v>
      </c>
      <c r="B1197" s="118" t="s">
        <v>6971</v>
      </c>
      <c r="C1197" s="117" t="s">
        <v>235</v>
      </c>
      <c r="D1197" s="117" t="s">
        <v>274</v>
      </c>
      <c r="E1197" s="119">
        <v>2.1</v>
      </c>
      <c r="F1197" s="119">
        <v>2.1</v>
      </c>
      <c r="G1197" s="117" t="s">
        <v>493</v>
      </c>
      <c r="H1197" s="120">
        <v>41974</v>
      </c>
    </row>
    <row r="1198" spans="1:8">
      <c r="A1198" s="113">
        <v>12329</v>
      </c>
      <c r="B1198" s="114" t="s">
        <v>6972</v>
      </c>
      <c r="C1198" s="113" t="s">
        <v>235</v>
      </c>
      <c r="D1198" s="113" t="s">
        <v>238</v>
      </c>
      <c r="E1198" s="115">
        <v>91.83</v>
      </c>
      <c r="F1198" s="115">
        <v>91.83</v>
      </c>
      <c r="G1198" s="113" t="s">
        <v>493</v>
      </c>
      <c r="H1198" s="116">
        <v>41974</v>
      </c>
    </row>
    <row r="1199" spans="1:8" ht="26.4">
      <c r="A1199" s="117">
        <v>1339</v>
      </c>
      <c r="B1199" s="118" t="s">
        <v>6973</v>
      </c>
      <c r="C1199" s="117" t="s">
        <v>235</v>
      </c>
      <c r="D1199" s="117" t="s">
        <v>238</v>
      </c>
      <c r="E1199" s="119">
        <v>14.54</v>
      </c>
      <c r="F1199" s="119">
        <v>14.54</v>
      </c>
      <c r="G1199" s="117" t="s">
        <v>493</v>
      </c>
      <c r="H1199" s="120">
        <v>41974</v>
      </c>
    </row>
    <row r="1200" spans="1:8">
      <c r="A1200" s="113">
        <v>11601</v>
      </c>
      <c r="B1200" s="114" t="s">
        <v>6974</v>
      </c>
      <c r="C1200" s="113" t="s">
        <v>235</v>
      </c>
      <c r="D1200" s="113" t="s">
        <v>274</v>
      </c>
      <c r="E1200" s="115">
        <v>25.65</v>
      </c>
      <c r="F1200" s="115">
        <v>25.65</v>
      </c>
      <c r="G1200" s="113" t="s">
        <v>493</v>
      </c>
      <c r="H1200" s="116">
        <v>41974</v>
      </c>
    </row>
    <row r="1201" spans="1:8">
      <c r="A1201" s="117">
        <v>11849</v>
      </c>
      <c r="B1201" s="118" t="s">
        <v>6975</v>
      </c>
      <c r="C1201" s="117" t="s">
        <v>235</v>
      </c>
      <c r="D1201" s="117" t="s">
        <v>274</v>
      </c>
      <c r="E1201" s="119">
        <v>8.6999999999999993</v>
      </c>
      <c r="F1201" s="119">
        <v>8.6999999999999993</v>
      </c>
      <c r="G1201" s="117" t="s">
        <v>493</v>
      </c>
      <c r="H1201" s="120">
        <v>41974</v>
      </c>
    </row>
    <row r="1202" spans="1:8" ht="39.6">
      <c r="A1202" s="113">
        <v>125</v>
      </c>
      <c r="B1202" s="114" t="s">
        <v>6976</v>
      </c>
      <c r="C1202" s="113" t="s">
        <v>235</v>
      </c>
      <c r="D1202" s="113" t="s">
        <v>238</v>
      </c>
      <c r="E1202" s="115">
        <v>8.49</v>
      </c>
      <c r="F1202" s="115">
        <v>8.49</v>
      </c>
      <c r="G1202" s="113" t="s">
        <v>493</v>
      </c>
      <c r="H1202" s="116">
        <v>41974</v>
      </c>
    </row>
    <row r="1203" spans="1:8">
      <c r="A1203" s="117">
        <v>4791</v>
      </c>
      <c r="B1203" s="118" t="s">
        <v>6977</v>
      </c>
      <c r="C1203" s="117" t="s">
        <v>235</v>
      </c>
      <c r="D1203" s="117" t="s">
        <v>238</v>
      </c>
      <c r="E1203" s="119">
        <v>28.7</v>
      </c>
      <c r="F1203" s="119">
        <v>28.7</v>
      </c>
      <c r="G1203" s="117" t="s">
        <v>493</v>
      </c>
      <c r="H1203" s="120">
        <v>41974</v>
      </c>
    </row>
    <row r="1204" spans="1:8" ht="26.4">
      <c r="A1204" s="113">
        <v>1436</v>
      </c>
      <c r="B1204" s="114" t="s">
        <v>6978</v>
      </c>
      <c r="C1204" s="113" t="s">
        <v>235</v>
      </c>
      <c r="D1204" s="113" t="s">
        <v>6</v>
      </c>
      <c r="E1204" s="115">
        <v>5.73</v>
      </c>
      <c r="F1204" s="115">
        <v>5.73</v>
      </c>
      <c r="G1204" s="113" t="s">
        <v>493</v>
      </c>
      <c r="H1204" s="116">
        <v>41974</v>
      </c>
    </row>
    <row r="1205" spans="1:8" ht="26.4">
      <c r="A1205" s="117">
        <v>1427</v>
      </c>
      <c r="B1205" s="118" t="s">
        <v>6979</v>
      </c>
      <c r="C1205" s="117" t="s">
        <v>235</v>
      </c>
      <c r="D1205" s="117" t="s">
        <v>6</v>
      </c>
      <c r="E1205" s="119">
        <v>5.78</v>
      </c>
      <c r="F1205" s="119">
        <v>5.78</v>
      </c>
      <c r="G1205" s="117" t="s">
        <v>493</v>
      </c>
      <c r="H1205" s="120">
        <v>41974</v>
      </c>
    </row>
    <row r="1206" spans="1:8" ht="26.4">
      <c r="A1206" s="113">
        <v>1423</v>
      </c>
      <c r="B1206" s="114" t="s">
        <v>6980</v>
      </c>
      <c r="C1206" s="113" t="s">
        <v>235</v>
      </c>
      <c r="D1206" s="113" t="s">
        <v>6</v>
      </c>
      <c r="E1206" s="115">
        <v>2.5299999999999998</v>
      </c>
      <c r="F1206" s="115">
        <v>2.5299999999999998</v>
      </c>
      <c r="G1206" s="113" t="s">
        <v>493</v>
      </c>
      <c r="H1206" s="116">
        <v>41974</v>
      </c>
    </row>
    <row r="1207" spans="1:8" ht="26.4">
      <c r="A1207" s="117">
        <v>1421</v>
      </c>
      <c r="B1207" s="118" t="s">
        <v>6981</v>
      </c>
      <c r="C1207" s="117" t="s">
        <v>235</v>
      </c>
      <c r="D1207" s="117" t="s">
        <v>6</v>
      </c>
      <c r="E1207" s="119">
        <v>2.65</v>
      </c>
      <c r="F1207" s="119">
        <v>2.65</v>
      </c>
      <c r="G1207" s="117" t="s">
        <v>493</v>
      </c>
      <c r="H1207" s="120">
        <v>41974</v>
      </c>
    </row>
    <row r="1208" spans="1:8" ht="26.4">
      <c r="A1208" s="113">
        <v>1420</v>
      </c>
      <c r="B1208" s="114" t="s">
        <v>6982</v>
      </c>
      <c r="C1208" s="113" t="s">
        <v>235</v>
      </c>
      <c r="D1208" s="113" t="s">
        <v>6</v>
      </c>
      <c r="E1208" s="115">
        <v>2.7</v>
      </c>
      <c r="F1208" s="115">
        <v>2.7</v>
      </c>
      <c r="G1208" s="113" t="s">
        <v>493</v>
      </c>
      <c r="H1208" s="116">
        <v>41974</v>
      </c>
    </row>
    <row r="1209" spans="1:8" ht="26.4">
      <c r="A1209" s="117">
        <v>1419</v>
      </c>
      <c r="B1209" s="118" t="s">
        <v>6983</v>
      </c>
      <c r="C1209" s="117" t="s">
        <v>235</v>
      </c>
      <c r="D1209" s="117" t="s">
        <v>6</v>
      </c>
      <c r="E1209" s="119">
        <v>2.93</v>
      </c>
      <c r="F1209" s="119">
        <v>2.93</v>
      </c>
      <c r="G1209" s="117" t="s">
        <v>493</v>
      </c>
      <c r="H1209" s="120">
        <v>41974</v>
      </c>
    </row>
    <row r="1210" spans="1:8" ht="26.4">
      <c r="A1210" s="113">
        <v>1439</v>
      </c>
      <c r="B1210" s="114" t="s">
        <v>6984</v>
      </c>
      <c r="C1210" s="113" t="s">
        <v>235</v>
      </c>
      <c r="D1210" s="113" t="s">
        <v>6</v>
      </c>
      <c r="E1210" s="115">
        <v>2.95</v>
      </c>
      <c r="F1210" s="115">
        <v>2.95</v>
      </c>
      <c r="G1210" s="113" t="s">
        <v>493</v>
      </c>
      <c r="H1210" s="116">
        <v>41974</v>
      </c>
    </row>
    <row r="1211" spans="1:8" ht="26.4">
      <c r="A1211" s="117">
        <v>1415</v>
      </c>
      <c r="B1211" s="118" t="s">
        <v>6985</v>
      </c>
      <c r="C1211" s="117" t="s">
        <v>235</v>
      </c>
      <c r="D1211" s="117" t="s">
        <v>6</v>
      </c>
      <c r="E1211" s="119">
        <v>3.28</v>
      </c>
      <c r="F1211" s="119">
        <v>3.28</v>
      </c>
      <c r="G1211" s="117" t="s">
        <v>493</v>
      </c>
      <c r="H1211" s="120">
        <v>41974</v>
      </c>
    </row>
    <row r="1212" spans="1:8" ht="26.4">
      <c r="A1212" s="113">
        <v>1414</v>
      </c>
      <c r="B1212" s="114" t="s">
        <v>6986</v>
      </c>
      <c r="C1212" s="113" t="s">
        <v>235</v>
      </c>
      <c r="D1212" s="113" t="s">
        <v>6</v>
      </c>
      <c r="E1212" s="115">
        <v>3.33</v>
      </c>
      <c r="F1212" s="115">
        <v>3.33</v>
      </c>
      <c r="G1212" s="113" t="s">
        <v>493</v>
      </c>
      <c r="H1212" s="116">
        <v>41974</v>
      </c>
    </row>
    <row r="1213" spans="1:8" ht="26.4">
      <c r="A1213" s="117">
        <v>1413</v>
      </c>
      <c r="B1213" s="118" t="s">
        <v>6987</v>
      </c>
      <c r="C1213" s="117" t="s">
        <v>235</v>
      </c>
      <c r="D1213" s="117" t="s">
        <v>6</v>
      </c>
      <c r="E1213" s="119">
        <v>5.03</v>
      </c>
      <c r="F1213" s="119">
        <v>5.03</v>
      </c>
      <c r="G1213" s="117" t="s">
        <v>493</v>
      </c>
      <c r="H1213" s="120">
        <v>41974</v>
      </c>
    </row>
    <row r="1214" spans="1:8" ht="26.4">
      <c r="A1214" s="113">
        <v>1417</v>
      </c>
      <c r="B1214" s="114" t="s">
        <v>6988</v>
      </c>
      <c r="C1214" s="113" t="s">
        <v>235</v>
      </c>
      <c r="D1214" s="113" t="s">
        <v>6</v>
      </c>
      <c r="E1214" s="115">
        <v>5.03</v>
      </c>
      <c r="F1214" s="115">
        <v>5.03</v>
      </c>
      <c r="G1214" s="113" t="s">
        <v>493</v>
      </c>
      <c r="H1214" s="116">
        <v>41974</v>
      </c>
    </row>
    <row r="1215" spans="1:8" ht="26.4">
      <c r="A1215" s="117">
        <v>1412</v>
      </c>
      <c r="B1215" s="118" t="s">
        <v>6989</v>
      </c>
      <c r="C1215" s="117" t="s">
        <v>235</v>
      </c>
      <c r="D1215" s="117" t="s">
        <v>6</v>
      </c>
      <c r="E1215" s="119">
        <v>4.55</v>
      </c>
      <c r="F1215" s="119">
        <v>4.55</v>
      </c>
      <c r="G1215" s="117" t="s">
        <v>493</v>
      </c>
      <c r="H1215" s="120">
        <v>41974</v>
      </c>
    </row>
    <row r="1216" spans="1:8" ht="26.4">
      <c r="A1216" s="113">
        <v>1416</v>
      </c>
      <c r="B1216" s="114" t="s">
        <v>6990</v>
      </c>
      <c r="C1216" s="113" t="s">
        <v>235</v>
      </c>
      <c r="D1216" s="113" t="s">
        <v>6</v>
      </c>
      <c r="E1216" s="115">
        <v>4.5999999999999996</v>
      </c>
      <c r="F1216" s="115">
        <v>4.5999999999999996</v>
      </c>
      <c r="G1216" s="113" t="s">
        <v>493</v>
      </c>
      <c r="H1216" s="116">
        <v>41974</v>
      </c>
    </row>
    <row r="1217" spans="1:8" ht="26.4">
      <c r="A1217" s="117">
        <v>1411</v>
      </c>
      <c r="B1217" s="118" t="s">
        <v>6991</v>
      </c>
      <c r="C1217" s="117" t="s">
        <v>235</v>
      </c>
      <c r="D1217" s="117" t="s">
        <v>6</v>
      </c>
      <c r="E1217" s="119">
        <v>9.4499999999999993</v>
      </c>
      <c r="F1217" s="119">
        <v>9.4499999999999993</v>
      </c>
      <c r="G1217" s="117" t="s">
        <v>493</v>
      </c>
      <c r="H1217" s="120">
        <v>41974</v>
      </c>
    </row>
    <row r="1218" spans="1:8" ht="26.4">
      <c r="A1218" s="113">
        <v>1435</v>
      </c>
      <c r="B1218" s="114" t="s">
        <v>6992</v>
      </c>
      <c r="C1218" s="113" t="s">
        <v>235</v>
      </c>
      <c r="D1218" s="113" t="s">
        <v>6</v>
      </c>
      <c r="E1218" s="115">
        <v>6.3</v>
      </c>
      <c r="F1218" s="115">
        <v>6.3</v>
      </c>
      <c r="G1218" s="113" t="s">
        <v>493</v>
      </c>
      <c r="H1218" s="116">
        <v>41974</v>
      </c>
    </row>
    <row r="1219" spans="1:8" ht="26.4">
      <c r="A1219" s="117">
        <v>1406</v>
      </c>
      <c r="B1219" s="118" t="s">
        <v>6993</v>
      </c>
      <c r="C1219" s="117" t="s">
        <v>235</v>
      </c>
      <c r="D1219" s="117" t="s">
        <v>6</v>
      </c>
      <c r="E1219" s="119">
        <v>6.3</v>
      </c>
      <c r="F1219" s="119">
        <v>6.3</v>
      </c>
      <c r="G1219" s="117" t="s">
        <v>493</v>
      </c>
      <c r="H1219" s="120">
        <v>41974</v>
      </c>
    </row>
    <row r="1220" spans="1:8" ht="26.4">
      <c r="A1220" s="113">
        <v>1407</v>
      </c>
      <c r="B1220" s="114" t="s">
        <v>6994</v>
      </c>
      <c r="C1220" s="113" t="s">
        <v>235</v>
      </c>
      <c r="D1220" s="113" t="s">
        <v>6</v>
      </c>
      <c r="E1220" s="115">
        <v>7.85</v>
      </c>
      <c r="F1220" s="115">
        <v>7.85</v>
      </c>
      <c r="G1220" s="113" t="s">
        <v>493</v>
      </c>
      <c r="H1220" s="116">
        <v>41974</v>
      </c>
    </row>
    <row r="1221" spans="1:8" ht="26.4">
      <c r="A1221" s="117">
        <v>1418</v>
      </c>
      <c r="B1221" s="118" t="s">
        <v>6995</v>
      </c>
      <c r="C1221" s="117" t="s">
        <v>235</v>
      </c>
      <c r="D1221" s="117" t="s">
        <v>6</v>
      </c>
      <c r="E1221" s="119">
        <v>7.85</v>
      </c>
      <c r="F1221" s="119">
        <v>7.85</v>
      </c>
      <c r="G1221" s="117" t="s">
        <v>493</v>
      </c>
      <c r="H1221" s="120">
        <v>41974</v>
      </c>
    </row>
    <row r="1222" spans="1:8" ht="26.4">
      <c r="A1222" s="113">
        <v>1404</v>
      </c>
      <c r="B1222" s="114" t="s">
        <v>6996</v>
      </c>
      <c r="C1222" s="113" t="s">
        <v>235</v>
      </c>
      <c r="D1222" s="113" t="s">
        <v>6</v>
      </c>
      <c r="E1222" s="115">
        <v>8.3000000000000007</v>
      </c>
      <c r="F1222" s="115">
        <v>8.3000000000000007</v>
      </c>
      <c r="G1222" s="113" t="s">
        <v>493</v>
      </c>
      <c r="H1222" s="116">
        <v>41974</v>
      </c>
    </row>
    <row r="1223" spans="1:8" ht="26.4">
      <c r="A1223" s="117">
        <v>1410</v>
      </c>
      <c r="B1223" s="118" t="s">
        <v>6997</v>
      </c>
      <c r="C1223" s="117" t="s">
        <v>235</v>
      </c>
      <c r="D1223" s="117" t="s">
        <v>6</v>
      </c>
      <c r="E1223" s="119">
        <v>8.3000000000000007</v>
      </c>
      <c r="F1223" s="119">
        <v>8.3000000000000007</v>
      </c>
      <c r="G1223" s="117" t="s">
        <v>493</v>
      </c>
      <c r="H1223" s="120">
        <v>41974</v>
      </c>
    </row>
    <row r="1224" spans="1:8" ht="26.4">
      <c r="A1224" s="113">
        <v>20093</v>
      </c>
      <c r="B1224" s="114" t="s">
        <v>6998</v>
      </c>
      <c r="C1224" s="113" t="s">
        <v>235</v>
      </c>
      <c r="D1224" s="113" t="s">
        <v>6</v>
      </c>
      <c r="E1224" s="115">
        <v>9.4499999999999993</v>
      </c>
      <c r="F1224" s="115">
        <v>9.4499999999999993</v>
      </c>
      <c r="G1224" s="113" t="s">
        <v>493</v>
      </c>
      <c r="H1224" s="116">
        <v>41974</v>
      </c>
    </row>
    <row r="1225" spans="1:8" ht="26.4">
      <c r="A1225" s="117">
        <v>1402</v>
      </c>
      <c r="B1225" s="118" t="s">
        <v>6999</v>
      </c>
      <c r="C1225" s="117" t="s">
        <v>235</v>
      </c>
      <c r="D1225" s="117" t="s">
        <v>6</v>
      </c>
      <c r="E1225" s="119">
        <v>2.5</v>
      </c>
      <c r="F1225" s="119">
        <v>2.5</v>
      </c>
      <c r="G1225" s="117" t="s">
        <v>493</v>
      </c>
      <c r="H1225" s="120">
        <v>41974</v>
      </c>
    </row>
    <row r="1226" spans="1:8" ht="26.4">
      <c r="A1226" s="113">
        <v>11281</v>
      </c>
      <c r="B1226" s="114" t="s">
        <v>7000</v>
      </c>
      <c r="C1226" s="113" t="s">
        <v>250</v>
      </c>
      <c r="D1226" s="113" t="s">
        <v>6</v>
      </c>
      <c r="E1226" s="115">
        <v>9475</v>
      </c>
      <c r="F1226" s="115">
        <v>9475</v>
      </c>
      <c r="G1226" s="113" t="s">
        <v>493</v>
      </c>
      <c r="H1226" s="116">
        <v>41974</v>
      </c>
    </row>
    <row r="1227" spans="1:8" ht="39.6">
      <c r="A1227" s="117">
        <v>1443</v>
      </c>
      <c r="B1227" s="118" t="s">
        <v>7001</v>
      </c>
      <c r="C1227" s="117" t="s">
        <v>250</v>
      </c>
      <c r="D1227" s="117" t="s">
        <v>231</v>
      </c>
      <c r="E1227" s="119">
        <v>2.93</v>
      </c>
      <c r="F1227" s="119">
        <v>2.93</v>
      </c>
      <c r="G1227" s="117" t="s">
        <v>493</v>
      </c>
      <c r="H1227" s="120">
        <v>41974</v>
      </c>
    </row>
    <row r="1228" spans="1:8" ht="26.4">
      <c r="A1228" s="113">
        <v>13219</v>
      </c>
      <c r="B1228" s="114" t="s">
        <v>7002</v>
      </c>
      <c r="C1228" s="113" t="s">
        <v>250</v>
      </c>
      <c r="D1228" s="113" t="s">
        <v>6</v>
      </c>
      <c r="E1228" s="115">
        <v>9053.52</v>
      </c>
      <c r="F1228" s="115">
        <v>9053.52</v>
      </c>
      <c r="G1228" s="113" t="s">
        <v>493</v>
      </c>
      <c r="H1228" s="116">
        <v>41974</v>
      </c>
    </row>
    <row r="1229" spans="1:8" ht="39.6">
      <c r="A1229" s="117">
        <v>13457</v>
      </c>
      <c r="B1229" s="118" t="s">
        <v>7003</v>
      </c>
      <c r="C1229" s="117" t="s">
        <v>250</v>
      </c>
      <c r="D1229" s="117" t="s">
        <v>6</v>
      </c>
      <c r="E1229" s="119">
        <v>27059.25</v>
      </c>
      <c r="F1229" s="119">
        <v>27059.25</v>
      </c>
      <c r="G1229" s="117" t="s">
        <v>493</v>
      </c>
      <c r="H1229" s="120">
        <v>41974</v>
      </c>
    </row>
    <row r="1230" spans="1:8" ht="52.8">
      <c r="A1230" s="113">
        <v>1442</v>
      </c>
      <c r="B1230" s="114" t="s">
        <v>7004</v>
      </c>
      <c r="C1230" s="113" t="s">
        <v>250</v>
      </c>
      <c r="D1230" s="113" t="s">
        <v>6</v>
      </c>
      <c r="E1230" s="115">
        <v>13794.89</v>
      </c>
      <c r="F1230" s="115">
        <v>13794.89</v>
      </c>
      <c r="G1230" s="113" t="s">
        <v>493</v>
      </c>
      <c r="H1230" s="116">
        <v>41974</v>
      </c>
    </row>
    <row r="1231" spans="1:8" ht="39.6">
      <c r="A1231" s="117">
        <v>1449</v>
      </c>
      <c r="B1231" s="118" t="s">
        <v>7005</v>
      </c>
      <c r="C1231" s="117" t="s">
        <v>250</v>
      </c>
      <c r="D1231" s="117" t="s">
        <v>231</v>
      </c>
      <c r="E1231" s="119">
        <v>2.64</v>
      </c>
      <c r="F1231" s="119">
        <v>2.64</v>
      </c>
      <c r="G1231" s="117" t="s">
        <v>493</v>
      </c>
      <c r="H1231" s="120">
        <v>41974</v>
      </c>
    </row>
    <row r="1232" spans="1:8" ht="39.6">
      <c r="A1232" s="113">
        <v>1453</v>
      </c>
      <c r="B1232" s="114" t="s">
        <v>7006</v>
      </c>
      <c r="C1232" s="113" t="s">
        <v>250</v>
      </c>
      <c r="D1232" s="113" t="s">
        <v>231</v>
      </c>
      <c r="E1232" s="115">
        <v>3.52</v>
      </c>
      <c r="F1232" s="115">
        <v>3.52</v>
      </c>
      <c r="G1232" s="113" t="s">
        <v>493</v>
      </c>
      <c r="H1232" s="116">
        <v>41974</v>
      </c>
    </row>
    <row r="1233" spans="1:8" ht="39.6">
      <c r="A1233" s="117">
        <v>1444</v>
      </c>
      <c r="B1233" s="118" t="s">
        <v>7007</v>
      </c>
      <c r="C1233" s="117" t="s">
        <v>250</v>
      </c>
      <c r="D1233" s="117" t="s">
        <v>231</v>
      </c>
      <c r="E1233" s="119">
        <v>3.14</v>
      </c>
      <c r="F1233" s="119">
        <v>3.14</v>
      </c>
      <c r="G1233" s="117" t="s">
        <v>493</v>
      </c>
      <c r="H1233" s="120">
        <v>41974</v>
      </c>
    </row>
    <row r="1234" spans="1:8" ht="26.4">
      <c r="A1234" s="113">
        <v>13458</v>
      </c>
      <c r="B1234" s="114" t="s">
        <v>7008</v>
      </c>
      <c r="C1234" s="113" t="s">
        <v>250</v>
      </c>
      <c r="D1234" s="113" t="s">
        <v>6</v>
      </c>
      <c r="E1234" s="115">
        <v>14251.92</v>
      </c>
      <c r="F1234" s="115">
        <v>14251.92</v>
      </c>
      <c r="G1234" s="113" t="s">
        <v>493</v>
      </c>
      <c r="H1234" s="116">
        <v>41974</v>
      </c>
    </row>
    <row r="1235" spans="1:8" ht="26.4">
      <c r="A1235" s="117">
        <v>1448</v>
      </c>
      <c r="B1235" s="118" t="s">
        <v>7009</v>
      </c>
      <c r="C1235" s="117" t="s">
        <v>250</v>
      </c>
      <c r="D1235" s="117" t="s">
        <v>231</v>
      </c>
      <c r="E1235" s="119">
        <v>3.52</v>
      </c>
      <c r="F1235" s="119">
        <v>3.52</v>
      </c>
      <c r="G1235" s="117" t="s">
        <v>493</v>
      </c>
      <c r="H1235" s="120">
        <v>41974</v>
      </c>
    </row>
    <row r="1236" spans="1:8" ht="39.6">
      <c r="A1236" s="113">
        <v>1445</v>
      </c>
      <c r="B1236" s="114" t="s">
        <v>7010</v>
      </c>
      <c r="C1236" s="113" t="s">
        <v>250</v>
      </c>
      <c r="D1236" s="113" t="s">
        <v>231</v>
      </c>
      <c r="E1236" s="115">
        <v>3.52</v>
      </c>
      <c r="F1236" s="115">
        <v>3.52</v>
      </c>
      <c r="G1236" s="113" t="s">
        <v>493</v>
      </c>
      <c r="H1236" s="116">
        <v>41974</v>
      </c>
    </row>
    <row r="1237" spans="1:8" ht="52.8">
      <c r="A1237" s="117">
        <v>13803</v>
      </c>
      <c r="B1237" s="118" t="s">
        <v>7011</v>
      </c>
      <c r="C1237" s="117" t="s">
        <v>250</v>
      </c>
      <c r="D1237" s="117" t="s">
        <v>6</v>
      </c>
      <c r="E1237" s="119">
        <v>87753.22</v>
      </c>
      <c r="F1237" s="119">
        <v>87753.22</v>
      </c>
      <c r="G1237" s="117" t="s">
        <v>493</v>
      </c>
      <c r="H1237" s="120">
        <v>41974</v>
      </c>
    </row>
    <row r="1238" spans="1:8">
      <c r="A1238" s="113">
        <v>1511</v>
      </c>
      <c r="B1238" s="114" t="s">
        <v>7012</v>
      </c>
      <c r="C1238" s="113" t="s">
        <v>250</v>
      </c>
      <c r="D1238" s="113" t="s">
        <v>231</v>
      </c>
      <c r="E1238" s="115">
        <v>13.87</v>
      </c>
      <c r="F1238" s="115">
        <v>13.87</v>
      </c>
      <c r="G1238" s="113" t="s">
        <v>493</v>
      </c>
      <c r="H1238" s="116">
        <v>41974</v>
      </c>
    </row>
    <row r="1239" spans="1:8" ht="26.4">
      <c r="A1239" s="117">
        <v>1513</v>
      </c>
      <c r="B1239" s="118" t="s">
        <v>7013</v>
      </c>
      <c r="C1239" s="117" t="s">
        <v>250</v>
      </c>
      <c r="D1239" s="117" t="s">
        <v>231</v>
      </c>
      <c r="E1239" s="119">
        <v>18.75</v>
      </c>
      <c r="F1239" s="119">
        <v>18.75</v>
      </c>
      <c r="G1239" s="117" t="s">
        <v>493</v>
      </c>
      <c r="H1239" s="120">
        <v>41974</v>
      </c>
    </row>
    <row r="1240" spans="1:8">
      <c r="A1240" s="113">
        <v>1508</v>
      </c>
      <c r="B1240" s="114" t="s">
        <v>7014</v>
      </c>
      <c r="C1240" s="113" t="s">
        <v>250</v>
      </c>
      <c r="D1240" s="113" t="s">
        <v>231</v>
      </c>
      <c r="E1240" s="115">
        <v>15</v>
      </c>
      <c r="F1240" s="115">
        <v>15</v>
      </c>
      <c r="G1240" s="113" t="s">
        <v>493</v>
      </c>
      <c r="H1240" s="116">
        <v>41974</v>
      </c>
    </row>
    <row r="1241" spans="1:8">
      <c r="A1241" s="117">
        <v>1512</v>
      </c>
      <c r="B1241" s="118" t="s">
        <v>7015</v>
      </c>
      <c r="C1241" s="117" t="s">
        <v>250</v>
      </c>
      <c r="D1241" s="117" t="s">
        <v>231</v>
      </c>
      <c r="E1241" s="119">
        <v>18</v>
      </c>
      <c r="F1241" s="119">
        <v>18</v>
      </c>
      <c r="G1241" s="117" t="s">
        <v>493</v>
      </c>
      <c r="H1241" s="120">
        <v>41974</v>
      </c>
    </row>
    <row r="1242" spans="1:8">
      <c r="A1242" s="113">
        <v>1514</v>
      </c>
      <c r="B1242" s="114" t="s">
        <v>7016</v>
      </c>
      <c r="C1242" s="113" t="s">
        <v>250</v>
      </c>
      <c r="D1242" s="113" t="s">
        <v>231</v>
      </c>
      <c r="E1242" s="115">
        <v>24.38</v>
      </c>
      <c r="F1242" s="115">
        <v>24.38</v>
      </c>
      <c r="G1242" s="113" t="s">
        <v>493</v>
      </c>
      <c r="H1242" s="116">
        <v>41974</v>
      </c>
    </row>
    <row r="1243" spans="1:8">
      <c r="A1243" s="117">
        <v>1515</v>
      </c>
      <c r="B1243" s="118" t="s">
        <v>7017</v>
      </c>
      <c r="C1243" s="117" t="s">
        <v>250</v>
      </c>
      <c r="D1243" s="117" t="s">
        <v>231</v>
      </c>
      <c r="E1243" s="119">
        <v>38.25</v>
      </c>
      <c r="F1243" s="119">
        <v>38.25</v>
      </c>
      <c r="G1243" s="117" t="s">
        <v>493</v>
      </c>
      <c r="H1243" s="120">
        <v>41974</v>
      </c>
    </row>
    <row r="1244" spans="1:8" ht="26.4">
      <c r="A1244" s="113">
        <v>1509</v>
      </c>
      <c r="B1244" s="114" t="s">
        <v>7018</v>
      </c>
      <c r="C1244" s="113" t="s">
        <v>250</v>
      </c>
      <c r="D1244" s="113" t="s">
        <v>231</v>
      </c>
      <c r="E1244" s="115">
        <v>18</v>
      </c>
      <c r="F1244" s="115">
        <v>18</v>
      </c>
      <c r="G1244" s="113" t="s">
        <v>493</v>
      </c>
      <c r="H1244" s="116">
        <v>41974</v>
      </c>
    </row>
    <row r="1245" spans="1:8" ht="39.6">
      <c r="A1245" s="117">
        <v>34348</v>
      </c>
      <c r="B1245" s="118" t="s">
        <v>7019</v>
      </c>
      <c r="C1245" s="117" t="s">
        <v>235</v>
      </c>
      <c r="D1245" s="117" t="s">
        <v>207</v>
      </c>
      <c r="E1245" s="119">
        <v>16.13</v>
      </c>
      <c r="F1245" s="119">
        <v>16.13</v>
      </c>
      <c r="G1245" s="117" t="s">
        <v>493</v>
      </c>
      <c r="H1245" s="120">
        <v>41974</v>
      </c>
    </row>
    <row r="1246" spans="1:8" ht="26.4">
      <c r="A1246" s="113">
        <v>34347</v>
      </c>
      <c r="B1246" s="114" t="s">
        <v>7020</v>
      </c>
      <c r="C1246" s="113" t="s">
        <v>235</v>
      </c>
      <c r="D1246" s="113" t="s">
        <v>207</v>
      </c>
      <c r="E1246" s="115">
        <v>8.33</v>
      </c>
      <c r="F1246" s="115">
        <v>8.33</v>
      </c>
      <c r="G1246" s="113" t="s">
        <v>493</v>
      </c>
      <c r="H1246" s="116">
        <v>41974</v>
      </c>
    </row>
    <row r="1247" spans="1:8" ht="39.6">
      <c r="A1247" s="117">
        <v>11146</v>
      </c>
      <c r="B1247" s="118" t="s">
        <v>7021</v>
      </c>
      <c r="C1247" s="117" t="s">
        <v>235</v>
      </c>
      <c r="D1247" s="117" t="s">
        <v>519</v>
      </c>
      <c r="E1247" s="119">
        <v>397.89</v>
      </c>
      <c r="F1247" s="119">
        <v>397.89</v>
      </c>
      <c r="G1247" s="117" t="s">
        <v>493</v>
      </c>
      <c r="H1247" s="120">
        <v>41974</v>
      </c>
    </row>
    <row r="1248" spans="1:8" ht="39.6">
      <c r="A1248" s="113">
        <v>11147</v>
      </c>
      <c r="B1248" s="114" t="s">
        <v>7022</v>
      </c>
      <c r="C1248" s="113" t="s">
        <v>235</v>
      </c>
      <c r="D1248" s="113" t="s">
        <v>519</v>
      </c>
      <c r="E1248" s="115">
        <v>412.63</v>
      </c>
      <c r="F1248" s="115">
        <v>412.63</v>
      </c>
      <c r="G1248" s="113" t="s">
        <v>493</v>
      </c>
      <c r="H1248" s="116">
        <v>41974</v>
      </c>
    </row>
    <row r="1249" spans="1:8" ht="39.6">
      <c r="A1249" s="117">
        <v>34872</v>
      </c>
      <c r="B1249" s="118" t="s">
        <v>7023</v>
      </c>
      <c r="C1249" s="117" t="s">
        <v>235</v>
      </c>
      <c r="D1249" s="117" t="s">
        <v>519</v>
      </c>
      <c r="E1249" s="119">
        <v>427.37</v>
      </c>
      <c r="F1249" s="119">
        <v>427.37</v>
      </c>
      <c r="G1249" s="117" t="s">
        <v>493</v>
      </c>
      <c r="H1249" s="120">
        <v>41974</v>
      </c>
    </row>
    <row r="1250" spans="1:8" ht="39.6">
      <c r="A1250" s="113">
        <v>34491</v>
      </c>
      <c r="B1250" s="114" t="s">
        <v>7024</v>
      </c>
      <c r="C1250" s="113" t="s">
        <v>235</v>
      </c>
      <c r="D1250" s="113" t="s">
        <v>519</v>
      </c>
      <c r="E1250" s="115">
        <v>436.02</v>
      </c>
      <c r="F1250" s="115">
        <v>436.02</v>
      </c>
      <c r="G1250" s="113" t="s">
        <v>493</v>
      </c>
      <c r="H1250" s="116">
        <v>41974</v>
      </c>
    </row>
    <row r="1251" spans="1:8" ht="39.6">
      <c r="A1251" s="117">
        <v>34770</v>
      </c>
      <c r="B1251" s="118" t="s">
        <v>7025</v>
      </c>
      <c r="C1251" s="117" t="s">
        <v>235</v>
      </c>
      <c r="D1251" s="117" t="s">
        <v>261</v>
      </c>
      <c r="E1251" s="119">
        <v>257.24</v>
      </c>
      <c r="F1251" s="119">
        <v>257.24</v>
      </c>
      <c r="G1251" s="117" t="s">
        <v>493</v>
      </c>
      <c r="H1251" s="120">
        <v>41974</v>
      </c>
    </row>
    <row r="1252" spans="1:8" ht="39.6">
      <c r="A1252" s="113">
        <v>34759</v>
      </c>
      <c r="B1252" s="114" t="s">
        <v>7026</v>
      </c>
      <c r="C1252" s="113" t="s">
        <v>235</v>
      </c>
      <c r="D1252" s="113" t="s">
        <v>519</v>
      </c>
      <c r="E1252" s="115">
        <v>642.4</v>
      </c>
      <c r="F1252" s="115">
        <v>642.4</v>
      </c>
      <c r="G1252" s="113" t="s">
        <v>493</v>
      </c>
      <c r="H1252" s="116">
        <v>41974</v>
      </c>
    </row>
    <row r="1253" spans="1:8" ht="39.6">
      <c r="A1253" s="117">
        <v>1518</v>
      </c>
      <c r="B1253" s="118" t="s">
        <v>260</v>
      </c>
      <c r="C1253" s="117" t="s">
        <v>235</v>
      </c>
      <c r="D1253" s="117" t="s">
        <v>261</v>
      </c>
      <c r="E1253" s="119">
        <v>288.95</v>
      </c>
      <c r="F1253" s="119">
        <v>288.95</v>
      </c>
      <c r="G1253" s="117" t="s">
        <v>493</v>
      </c>
      <c r="H1253" s="120">
        <v>41974</v>
      </c>
    </row>
    <row r="1254" spans="1:8" ht="39.6">
      <c r="A1254" s="113">
        <v>1520</v>
      </c>
      <c r="B1254" s="114" t="s">
        <v>7027</v>
      </c>
      <c r="C1254" s="113" t="s">
        <v>235</v>
      </c>
      <c r="D1254" s="113" t="s">
        <v>519</v>
      </c>
      <c r="E1254" s="115">
        <v>720.06</v>
      </c>
      <c r="F1254" s="115">
        <v>720.06</v>
      </c>
      <c r="G1254" s="113" t="s">
        <v>493</v>
      </c>
      <c r="H1254" s="116">
        <v>41974</v>
      </c>
    </row>
    <row r="1255" spans="1:8" ht="39.6">
      <c r="A1255" s="117">
        <v>34492</v>
      </c>
      <c r="B1255" s="118" t="s">
        <v>7028</v>
      </c>
      <c r="C1255" s="117" t="s">
        <v>235</v>
      </c>
      <c r="D1255" s="117" t="s">
        <v>519</v>
      </c>
      <c r="E1255" s="119">
        <v>361.05</v>
      </c>
      <c r="F1255" s="119">
        <v>361.05</v>
      </c>
      <c r="G1255" s="117" t="s">
        <v>493</v>
      </c>
      <c r="H1255" s="120">
        <v>41974</v>
      </c>
    </row>
    <row r="1256" spans="1:8" ht="39.6">
      <c r="A1256" s="113">
        <v>1524</v>
      </c>
      <c r="B1256" s="114" t="s">
        <v>7029</v>
      </c>
      <c r="C1256" s="113" t="s">
        <v>235</v>
      </c>
      <c r="D1256" s="113" t="s">
        <v>519</v>
      </c>
      <c r="E1256" s="115">
        <v>420</v>
      </c>
      <c r="F1256" s="115">
        <v>420</v>
      </c>
      <c r="G1256" s="113" t="s">
        <v>493</v>
      </c>
      <c r="H1256" s="116">
        <v>41974</v>
      </c>
    </row>
    <row r="1257" spans="1:8" ht="39.6">
      <c r="A1257" s="117">
        <v>34493</v>
      </c>
      <c r="B1257" s="118" t="s">
        <v>7030</v>
      </c>
      <c r="C1257" s="117" t="s">
        <v>235</v>
      </c>
      <c r="D1257" s="117" t="s">
        <v>519</v>
      </c>
      <c r="E1257" s="119">
        <v>375.05</v>
      </c>
      <c r="F1257" s="119">
        <v>375.05</v>
      </c>
      <c r="G1257" s="117" t="s">
        <v>493</v>
      </c>
      <c r="H1257" s="120">
        <v>41974</v>
      </c>
    </row>
    <row r="1258" spans="1:8" ht="26.4">
      <c r="A1258" s="113">
        <v>1527</v>
      </c>
      <c r="B1258" s="114" t="s">
        <v>7031</v>
      </c>
      <c r="C1258" s="113" t="s">
        <v>235</v>
      </c>
      <c r="D1258" s="113" t="s">
        <v>519</v>
      </c>
      <c r="E1258" s="115">
        <v>437.68</v>
      </c>
      <c r="F1258" s="115">
        <v>437.68</v>
      </c>
      <c r="G1258" s="113" t="s">
        <v>493</v>
      </c>
      <c r="H1258" s="116">
        <v>41974</v>
      </c>
    </row>
    <row r="1259" spans="1:8" ht="39.6">
      <c r="A1259" s="117">
        <v>34494</v>
      </c>
      <c r="B1259" s="118" t="s">
        <v>7032</v>
      </c>
      <c r="C1259" s="117" t="s">
        <v>235</v>
      </c>
      <c r="D1259" s="117" t="s">
        <v>519</v>
      </c>
      <c r="E1259" s="119">
        <v>391.71</v>
      </c>
      <c r="F1259" s="119">
        <v>391.71</v>
      </c>
      <c r="G1259" s="117" t="s">
        <v>493</v>
      </c>
      <c r="H1259" s="120">
        <v>41974</v>
      </c>
    </row>
    <row r="1260" spans="1:8" ht="39.6">
      <c r="A1260" s="113">
        <v>1525</v>
      </c>
      <c r="B1260" s="114" t="s">
        <v>7033</v>
      </c>
      <c r="C1260" s="113" t="s">
        <v>235</v>
      </c>
      <c r="D1260" s="113" t="s">
        <v>519</v>
      </c>
      <c r="E1260" s="115">
        <v>452.42</v>
      </c>
      <c r="F1260" s="115">
        <v>452.42</v>
      </c>
      <c r="G1260" s="113" t="s">
        <v>493</v>
      </c>
      <c r="H1260" s="116">
        <v>41974</v>
      </c>
    </row>
    <row r="1261" spans="1:8" ht="39.6">
      <c r="A1261" s="117">
        <v>34495</v>
      </c>
      <c r="B1261" s="118" t="s">
        <v>7034</v>
      </c>
      <c r="C1261" s="117" t="s">
        <v>235</v>
      </c>
      <c r="D1261" s="117" t="s">
        <v>519</v>
      </c>
      <c r="E1261" s="119">
        <v>408.43</v>
      </c>
      <c r="F1261" s="119">
        <v>408.43</v>
      </c>
      <c r="G1261" s="117" t="s">
        <v>493</v>
      </c>
      <c r="H1261" s="120">
        <v>41974</v>
      </c>
    </row>
    <row r="1262" spans="1:8" ht="39.6">
      <c r="A1262" s="113">
        <v>11145</v>
      </c>
      <c r="B1262" s="114" t="s">
        <v>7035</v>
      </c>
      <c r="C1262" s="113" t="s">
        <v>235</v>
      </c>
      <c r="D1262" s="113" t="s">
        <v>519</v>
      </c>
      <c r="E1262" s="115">
        <v>468.63</v>
      </c>
      <c r="F1262" s="115">
        <v>468.63</v>
      </c>
      <c r="G1262" s="113" t="s">
        <v>493</v>
      </c>
      <c r="H1262" s="116">
        <v>41974</v>
      </c>
    </row>
    <row r="1263" spans="1:8" ht="39.6">
      <c r="A1263" s="117">
        <v>34496</v>
      </c>
      <c r="B1263" s="118" t="s">
        <v>7036</v>
      </c>
      <c r="C1263" s="117" t="s">
        <v>235</v>
      </c>
      <c r="D1263" s="117" t="s">
        <v>519</v>
      </c>
      <c r="E1263" s="119">
        <v>426.63</v>
      </c>
      <c r="F1263" s="119">
        <v>426.63</v>
      </c>
      <c r="G1263" s="117" t="s">
        <v>493</v>
      </c>
      <c r="H1263" s="120">
        <v>41974</v>
      </c>
    </row>
    <row r="1264" spans="1:8" ht="39.6">
      <c r="A1264" s="113">
        <v>34479</v>
      </c>
      <c r="B1264" s="114" t="s">
        <v>7037</v>
      </c>
      <c r="C1264" s="113" t="s">
        <v>235</v>
      </c>
      <c r="D1264" s="113" t="s">
        <v>519</v>
      </c>
      <c r="E1264" s="115">
        <v>486.32</v>
      </c>
      <c r="F1264" s="115">
        <v>486.32</v>
      </c>
      <c r="G1264" s="113" t="s">
        <v>493</v>
      </c>
      <c r="H1264" s="116">
        <v>41974</v>
      </c>
    </row>
    <row r="1265" spans="1:8" ht="39.6">
      <c r="A1265" s="117">
        <v>34481</v>
      </c>
      <c r="B1265" s="118" t="s">
        <v>7038</v>
      </c>
      <c r="C1265" s="117" t="s">
        <v>235</v>
      </c>
      <c r="D1265" s="117" t="s">
        <v>519</v>
      </c>
      <c r="E1265" s="119">
        <v>546.74</v>
      </c>
      <c r="F1265" s="119">
        <v>546.74</v>
      </c>
      <c r="G1265" s="117" t="s">
        <v>493</v>
      </c>
      <c r="H1265" s="120">
        <v>41974</v>
      </c>
    </row>
    <row r="1266" spans="1:8" ht="39.6">
      <c r="A1266" s="113">
        <v>34483</v>
      </c>
      <c r="B1266" s="114" t="s">
        <v>7039</v>
      </c>
      <c r="C1266" s="113" t="s">
        <v>235</v>
      </c>
      <c r="D1266" s="113" t="s">
        <v>519</v>
      </c>
      <c r="E1266" s="115">
        <v>648.41999999999996</v>
      </c>
      <c r="F1266" s="115">
        <v>648.41999999999996</v>
      </c>
      <c r="G1266" s="113" t="s">
        <v>493</v>
      </c>
      <c r="H1266" s="116">
        <v>41974</v>
      </c>
    </row>
    <row r="1267" spans="1:8" ht="39.6">
      <c r="A1267" s="117">
        <v>34871</v>
      </c>
      <c r="B1267" s="118" t="s">
        <v>7040</v>
      </c>
      <c r="C1267" s="117" t="s">
        <v>235</v>
      </c>
      <c r="D1267" s="117" t="s">
        <v>519</v>
      </c>
      <c r="E1267" s="119">
        <v>840</v>
      </c>
      <c r="F1267" s="119">
        <v>840</v>
      </c>
      <c r="G1267" s="117" t="s">
        <v>493</v>
      </c>
      <c r="H1267" s="120">
        <v>41974</v>
      </c>
    </row>
    <row r="1268" spans="1:8" ht="39.6">
      <c r="A1268" s="113">
        <v>34485</v>
      </c>
      <c r="B1268" s="114" t="s">
        <v>7041</v>
      </c>
      <c r="C1268" s="113" t="s">
        <v>235</v>
      </c>
      <c r="D1268" s="113" t="s">
        <v>519</v>
      </c>
      <c r="E1268" s="115">
        <v>832.63</v>
      </c>
      <c r="F1268" s="115">
        <v>832.63</v>
      </c>
      <c r="G1268" s="113" t="s">
        <v>493</v>
      </c>
      <c r="H1268" s="116">
        <v>41974</v>
      </c>
    </row>
    <row r="1269" spans="1:8" ht="39.6">
      <c r="A1269" s="117">
        <v>34497</v>
      </c>
      <c r="B1269" s="118" t="s">
        <v>7042</v>
      </c>
      <c r="C1269" s="117" t="s">
        <v>235</v>
      </c>
      <c r="D1269" s="117" t="s">
        <v>519</v>
      </c>
      <c r="E1269" s="119">
        <v>1149.47</v>
      </c>
      <c r="F1269" s="119">
        <v>1149.47</v>
      </c>
      <c r="G1269" s="117" t="s">
        <v>493</v>
      </c>
      <c r="H1269" s="120">
        <v>41974</v>
      </c>
    </row>
    <row r="1270" spans="1:8" ht="39.6">
      <c r="A1270" s="113">
        <v>34487</v>
      </c>
      <c r="B1270" s="114" t="s">
        <v>7043</v>
      </c>
      <c r="C1270" s="113" t="s">
        <v>235</v>
      </c>
      <c r="D1270" s="113" t="s">
        <v>519</v>
      </c>
      <c r="E1270" s="115">
        <v>1105.26</v>
      </c>
      <c r="F1270" s="115">
        <v>1105.26</v>
      </c>
      <c r="G1270" s="113" t="s">
        <v>493</v>
      </c>
      <c r="H1270" s="116">
        <v>41974</v>
      </c>
    </row>
    <row r="1271" spans="1:8" ht="39.6">
      <c r="A1271" s="117">
        <v>14041</v>
      </c>
      <c r="B1271" s="118" t="s">
        <v>7044</v>
      </c>
      <c r="C1271" s="117" t="s">
        <v>235</v>
      </c>
      <c r="D1271" s="117" t="s">
        <v>519</v>
      </c>
      <c r="E1271" s="119">
        <v>360.26</v>
      </c>
      <c r="F1271" s="119">
        <v>360.26</v>
      </c>
      <c r="G1271" s="117" t="s">
        <v>493</v>
      </c>
      <c r="H1271" s="120">
        <v>41974</v>
      </c>
    </row>
    <row r="1272" spans="1:8" ht="39.6">
      <c r="A1272" s="113">
        <v>1523</v>
      </c>
      <c r="B1272" s="114" t="s">
        <v>7045</v>
      </c>
      <c r="C1272" s="113" t="s">
        <v>235</v>
      </c>
      <c r="D1272" s="113" t="s">
        <v>519</v>
      </c>
      <c r="E1272" s="115">
        <v>363.7</v>
      </c>
      <c r="F1272" s="115">
        <v>363.7</v>
      </c>
      <c r="G1272" s="113" t="s">
        <v>493</v>
      </c>
      <c r="H1272" s="116">
        <v>41974</v>
      </c>
    </row>
    <row r="1273" spans="1:8">
      <c r="A1273" s="117">
        <v>14054</v>
      </c>
      <c r="B1273" s="118" t="s">
        <v>7046</v>
      </c>
      <c r="C1273" s="117" t="s">
        <v>235</v>
      </c>
      <c r="D1273" s="117" t="s">
        <v>6</v>
      </c>
      <c r="E1273" s="119">
        <v>9.09</v>
      </c>
      <c r="F1273" s="119">
        <v>9.09</v>
      </c>
      <c r="G1273" s="117" t="s">
        <v>493</v>
      </c>
      <c r="H1273" s="120">
        <v>41974</v>
      </c>
    </row>
    <row r="1274" spans="1:8">
      <c r="A1274" s="113">
        <v>14052</v>
      </c>
      <c r="B1274" s="114" t="s">
        <v>7047</v>
      </c>
      <c r="C1274" s="113" t="s">
        <v>235</v>
      </c>
      <c r="D1274" s="113" t="s">
        <v>6</v>
      </c>
      <c r="E1274" s="115">
        <v>5.66</v>
      </c>
      <c r="F1274" s="115">
        <v>5.66</v>
      </c>
      <c r="G1274" s="113" t="s">
        <v>493</v>
      </c>
      <c r="H1274" s="116">
        <v>41974</v>
      </c>
    </row>
    <row r="1275" spans="1:8">
      <c r="A1275" s="117">
        <v>14053</v>
      </c>
      <c r="B1275" s="118" t="s">
        <v>7048</v>
      </c>
      <c r="C1275" s="117" t="s">
        <v>235</v>
      </c>
      <c r="D1275" s="117" t="s">
        <v>6</v>
      </c>
      <c r="E1275" s="119">
        <v>6.2</v>
      </c>
      <c r="F1275" s="119">
        <v>6.2</v>
      </c>
      <c r="G1275" s="117" t="s">
        <v>493</v>
      </c>
      <c r="H1275" s="120">
        <v>41974</v>
      </c>
    </row>
    <row r="1276" spans="1:8" ht="26.4">
      <c r="A1276" s="113">
        <v>2558</v>
      </c>
      <c r="B1276" s="114" t="s">
        <v>7049</v>
      </c>
      <c r="C1276" s="113" t="s">
        <v>235</v>
      </c>
      <c r="D1276" s="113" t="s">
        <v>6</v>
      </c>
      <c r="E1276" s="115">
        <v>6.12</v>
      </c>
      <c r="F1276" s="115">
        <v>6.12</v>
      </c>
      <c r="G1276" s="113" t="s">
        <v>493</v>
      </c>
      <c r="H1276" s="116">
        <v>41974</v>
      </c>
    </row>
    <row r="1277" spans="1:8">
      <c r="A1277" s="117">
        <v>12010</v>
      </c>
      <c r="B1277" s="118" t="s">
        <v>7050</v>
      </c>
      <c r="C1277" s="117" t="s">
        <v>235</v>
      </c>
      <c r="D1277" s="117" t="s">
        <v>6</v>
      </c>
      <c r="E1277" s="119">
        <v>7.99</v>
      </c>
      <c r="F1277" s="119">
        <v>7.99</v>
      </c>
      <c r="G1277" s="117" t="s">
        <v>493</v>
      </c>
      <c r="H1277" s="120">
        <v>41974</v>
      </c>
    </row>
    <row r="1278" spans="1:8">
      <c r="A1278" s="113">
        <v>12011</v>
      </c>
      <c r="B1278" s="114" t="s">
        <v>7051</v>
      </c>
      <c r="C1278" s="113" t="s">
        <v>235</v>
      </c>
      <c r="D1278" s="113" t="s">
        <v>6</v>
      </c>
      <c r="E1278" s="115">
        <v>7.93</v>
      </c>
      <c r="F1278" s="115">
        <v>7.93</v>
      </c>
      <c r="G1278" s="113" t="s">
        <v>493</v>
      </c>
      <c r="H1278" s="116">
        <v>41974</v>
      </c>
    </row>
    <row r="1279" spans="1:8">
      <c r="A1279" s="117">
        <v>12015</v>
      </c>
      <c r="B1279" s="118" t="s">
        <v>7052</v>
      </c>
      <c r="C1279" s="117" t="s">
        <v>235</v>
      </c>
      <c r="D1279" s="117" t="s">
        <v>6</v>
      </c>
      <c r="E1279" s="119">
        <v>17.53</v>
      </c>
      <c r="F1279" s="119">
        <v>17.53</v>
      </c>
      <c r="G1279" s="117" t="s">
        <v>493</v>
      </c>
      <c r="H1279" s="120">
        <v>41974</v>
      </c>
    </row>
    <row r="1280" spans="1:8">
      <c r="A1280" s="113">
        <v>12016</v>
      </c>
      <c r="B1280" s="114" t="s">
        <v>7053</v>
      </c>
      <c r="C1280" s="113" t="s">
        <v>235</v>
      </c>
      <c r="D1280" s="113" t="s">
        <v>6</v>
      </c>
      <c r="E1280" s="115">
        <v>5.3</v>
      </c>
      <c r="F1280" s="115">
        <v>5.3</v>
      </c>
      <c r="G1280" s="113" t="s">
        <v>493</v>
      </c>
      <c r="H1280" s="116">
        <v>41974</v>
      </c>
    </row>
    <row r="1281" spans="1:8">
      <c r="A1281" s="117">
        <v>12017</v>
      </c>
      <c r="B1281" s="118" t="s">
        <v>7054</v>
      </c>
      <c r="C1281" s="117" t="s">
        <v>235</v>
      </c>
      <c r="D1281" s="117" t="s">
        <v>6</v>
      </c>
      <c r="E1281" s="119">
        <v>5.36</v>
      </c>
      <c r="F1281" s="119">
        <v>5.36</v>
      </c>
      <c r="G1281" s="117" t="s">
        <v>493</v>
      </c>
      <c r="H1281" s="120">
        <v>41974</v>
      </c>
    </row>
    <row r="1282" spans="1:8">
      <c r="A1282" s="113">
        <v>12019</v>
      </c>
      <c r="B1282" s="114" t="s">
        <v>7055</v>
      </c>
      <c r="C1282" s="113" t="s">
        <v>235</v>
      </c>
      <c r="D1282" s="113" t="s">
        <v>6</v>
      </c>
      <c r="E1282" s="115">
        <v>19.47</v>
      </c>
      <c r="F1282" s="115">
        <v>19.47</v>
      </c>
      <c r="G1282" s="113" t="s">
        <v>493</v>
      </c>
      <c r="H1282" s="116">
        <v>41974</v>
      </c>
    </row>
    <row r="1283" spans="1:8">
      <c r="A1283" s="117">
        <v>12020</v>
      </c>
      <c r="B1283" s="118" t="s">
        <v>7056</v>
      </c>
      <c r="C1283" s="117" t="s">
        <v>235</v>
      </c>
      <c r="D1283" s="117" t="s">
        <v>6</v>
      </c>
      <c r="E1283" s="119">
        <v>5.57</v>
      </c>
      <c r="F1283" s="119">
        <v>5.57</v>
      </c>
      <c r="G1283" s="117" t="s">
        <v>493</v>
      </c>
      <c r="H1283" s="120">
        <v>41974</v>
      </c>
    </row>
    <row r="1284" spans="1:8">
      <c r="A1284" s="113">
        <v>12021</v>
      </c>
      <c r="B1284" s="114" t="s">
        <v>7057</v>
      </c>
      <c r="C1284" s="113" t="s">
        <v>235</v>
      </c>
      <c r="D1284" s="113" t="s">
        <v>6</v>
      </c>
      <c r="E1284" s="115">
        <v>5.4</v>
      </c>
      <c r="F1284" s="115">
        <v>5.4</v>
      </c>
      <c r="G1284" s="113" t="s">
        <v>493</v>
      </c>
      <c r="H1284" s="116">
        <v>41974</v>
      </c>
    </row>
    <row r="1285" spans="1:8">
      <c r="A1285" s="117">
        <v>12024</v>
      </c>
      <c r="B1285" s="118" t="s">
        <v>7058</v>
      </c>
      <c r="C1285" s="117" t="s">
        <v>235</v>
      </c>
      <c r="D1285" s="117" t="s">
        <v>6</v>
      </c>
      <c r="E1285" s="119">
        <v>15.44</v>
      </c>
      <c r="F1285" s="119">
        <v>15.44</v>
      </c>
      <c r="G1285" s="117" t="s">
        <v>493</v>
      </c>
      <c r="H1285" s="120">
        <v>41974</v>
      </c>
    </row>
    <row r="1286" spans="1:8">
      <c r="A1286" s="113">
        <v>12025</v>
      </c>
      <c r="B1286" s="114" t="s">
        <v>7059</v>
      </c>
      <c r="C1286" s="113" t="s">
        <v>235</v>
      </c>
      <c r="D1286" s="113" t="s">
        <v>6</v>
      </c>
      <c r="E1286" s="115">
        <v>12.91</v>
      </c>
      <c r="F1286" s="115">
        <v>12.91</v>
      </c>
      <c r="G1286" s="113" t="s">
        <v>493</v>
      </c>
      <c r="H1286" s="116">
        <v>41974</v>
      </c>
    </row>
    <row r="1287" spans="1:8">
      <c r="A1287" s="117">
        <v>12026</v>
      </c>
      <c r="B1287" s="118" t="s">
        <v>7060</v>
      </c>
      <c r="C1287" s="117" t="s">
        <v>235</v>
      </c>
      <c r="D1287" s="117" t="s">
        <v>6</v>
      </c>
      <c r="E1287" s="119">
        <v>13.08</v>
      </c>
      <c r="F1287" s="119">
        <v>13.08</v>
      </c>
      <c r="G1287" s="117" t="s">
        <v>493</v>
      </c>
      <c r="H1287" s="120">
        <v>41974</v>
      </c>
    </row>
    <row r="1288" spans="1:8">
      <c r="A1288" s="113">
        <v>12029</v>
      </c>
      <c r="B1288" s="114" t="s">
        <v>7061</v>
      </c>
      <c r="C1288" s="113" t="s">
        <v>235</v>
      </c>
      <c r="D1288" s="113" t="s">
        <v>6</v>
      </c>
      <c r="E1288" s="115">
        <v>13.39</v>
      </c>
      <c r="F1288" s="115">
        <v>13.39</v>
      </c>
      <c r="G1288" s="113" t="s">
        <v>493</v>
      </c>
      <c r="H1288" s="116">
        <v>41974</v>
      </c>
    </row>
    <row r="1289" spans="1:8" ht="26.4">
      <c r="A1289" s="117">
        <v>2560</v>
      </c>
      <c r="B1289" s="118" t="s">
        <v>7062</v>
      </c>
      <c r="C1289" s="117" t="s">
        <v>235</v>
      </c>
      <c r="D1289" s="117" t="s">
        <v>6</v>
      </c>
      <c r="E1289" s="119">
        <v>9.59</v>
      </c>
      <c r="F1289" s="119">
        <v>9.59</v>
      </c>
      <c r="G1289" s="117" t="s">
        <v>493</v>
      </c>
      <c r="H1289" s="120">
        <v>41974</v>
      </c>
    </row>
    <row r="1290" spans="1:8" ht="26.4">
      <c r="A1290" s="113">
        <v>2559</v>
      </c>
      <c r="B1290" s="114" t="s">
        <v>7063</v>
      </c>
      <c r="C1290" s="113" t="s">
        <v>235</v>
      </c>
      <c r="D1290" s="113" t="s">
        <v>6</v>
      </c>
      <c r="E1290" s="115">
        <v>6.02</v>
      </c>
      <c r="F1290" s="115">
        <v>6.02</v>
      </c>
      <c r="G1290" s="113" t="s">
        <v>493</v>
      </c>
      <c r="H1290" s="116">
        <v>41974</v>
      </c>
    </row>
    <row r="1291" spans="1:8" ht="26.4">
      <c r="A1291" s="117">
        <v>2592</v>
      </c>
      <c r="B1291" s="118" t="s">
        <v>7064</v>
      </c>
      <c r="C1291" s="117" t="s">
        <v>235</v>
      </c>
      <c r="D1291" s="117" t="s">
        <v>6</v>
      </c>
      <c r="E1291" s="119">
        <v>124.76</v>
      </c>
      <c r="F1291" s="119">
        <v>124.76</v>
      </c>
      <c r="G1291" s="117" t="s">
        <v>493</v>
      </c>
      <c r="H1291" s="120">
        <v>41974</v>
      </c>
    </row>
    <row r="1292" spans="1:8" ht="26.4">
      <c r="A1292" s="113">
        <v>2589</v>
      </c>
      <c r="B1292" s="114" t="s">
        <v>7065</v>
      </c>
      <c r="C1292" s="113" t="s">
        <v>235</v>
      </c>
      <c r="D1292" s="113" t="s">
        <v>6</v>
      </c>
      <c r="E1292" s="115">
        <v>22.42</v>
      </c>
      <c r="F1292" s="115">
        <v>22.42</v>
      </c>
      <c r="G1292" s="113" t="s">
        <v>493</v>
      </c>
      <c r="H1292" s="116">
        <v>41974</v>
      </c>
    </row>
    <row r="1293" spans="1:8" ht="26.4">
      <c r="A1293" s="117">
        <v>2566</v>
      </c>
      <c r="B1293" s="118" t="s">
        <v>7066</v>
      </c>
      <c r="C1293" s="117" t="s">
        <v>235</v>
      </c>
      <c r="D1293" s="117" t="s">
        <v>6</v>
      </c>
      <c r="E1293" s="119">
        <v>15.55</v>
      </c>
      <c r="F1293" s="119">
        <v>15.55</v>
      </c>
      <c r="G1293" s="117" t="s">
        <v>493</v>
      </c>
      <c r="H1293" s="120">
        <v>41974</v>
      </c>
    </row>
    <row r="1294" spans="1:8" ht="26.4">
      <c r="A1294" s="113">
        <v>2590</v>
      </c>
      <c r="B1294" s="114" t="s">
        <v>7067</v>
      </c>
      <c r="C1294" s="113" t="s">
        <v>235</v>
      </c>
      <c r="D1294" s="113" t="s">
        <v>6</v>
      </c>
      <c r="E1294" s="115">
        <v>9.31</v>
      </c>
      <c r="F1294" s="115">
        <v>9.31</v>
      </c>
      <c r="G1294" s="113" t="s">
        <v>493</v>
      </c>
      <c r="H1294" s="116">
        <v>41974</v>
      </c>
    </row>
    <row r="1295" spans="1:8" ht="26.4">
      <c r="A1295" s="117">
        <v>2591</v>
      </c>
      <c r="B1295" s="118" t="s">
        <v>7068</v>
      </c>
      <c r="C1295" s="117" t="s">
        <v>235</v>
      </c>
      <c r="D1295" s="117" t="s">
        <v>6</v>
      </c>
      <c r="E1295" s="119">
        <v>5.19</v>
      </c>
      <c r="F1295" s="119">
        <v>5.19</v>
      </c>
      <c r="G1295" s="117" t="s">
        <v>493</v>
      </c>
      <c r="H1295" s="120">
        <v>41974</v>
      </c>
    </row>
    <row r="1296" spans="1:8" ht="26.4">
      <c r="A1296" s="113">
        <v>2567</v>
      </c>
      <c r="B1296" s="114" t="s">
        <v>7069</v>
      </c>
      <c r="C1296" s="113" t="s">
        <v>235</v>
      </c>
      <c r="D1296" s="113" t="s">
        <v>6</v>
      </c>
      <c r="E1296" s="115">
        <v>30.5</v>
      </c>
      <c r="F1296" s="115">
        <v>30.5</v>
      </c>
      <c r="G1296" s="113" t="s">
        <v>493</v>
      </c>
      <c r="H1296" s="116">
        <v>41974</v>
      </c>
    </row>
    <row r="1297" spans="1:8" ht="26.4">
      <c r="A1297" s="117">
        <v>2568</v>
      </c>
      <c r="B1297" s="118" t="s">
        <v>7070</v>
      </c>
      <c r="C1297" s="117" t="s">
        <v>235</v>
      </c>
      <c r="D1297" s="117" t="s">
        <v>6</v>
      </c>
      <c r="E1297" s="119">
        <v>65.89</v>
      </c>
      <c r="F1297" s="119">
        <v>65.89</v>
      </c>
      <c r="G1297" s="117" t="s">
        <v>493</v>
      </c>
      <c r="H1297" s="120">
        <v>41974</v>
      </c>
    </row>
    <row r="1298" spans="1:8" ht="26.4">
      <c r="A1298" s="113">
        <v>2565</v>
      </c>
      <c r="B1298" s="114" t="s">
        <v>7071</v>
      </c>
      <c r="C1298" s="113" t="s">
        <v>235</v>
      </c>
      <c r="D1298" s="113" t="s">
        <v>6</v>
      </c>
      <c r="E1298" s="115">
        <v>5.62</v>
      </c>
      <c r="F1298" s="115">
        <v>5.62</v>
      </c>
      <c r="G1298" s="113" t="s">
        <v>493</v>
      </c>
      <c r="H1298" s="116">
        <v>41974</v>
      </c>
    </row>
    <row r="1299" spans="1:8" ht="26.4">
      <c r="A1299" s="117">
        <v>2594</v>
      </c>
      <c r="B1299" s="118" t="s">
        <v>7072</v>
      </c>
      <c r="C1299" s="117" t="s">
        <v>235</v>
      </c>
      <c r="D1299" s="117" t="s">
        <v>6</v>
      </c>
      <c r="E1299" s="119">
        <v>119.05</v>
      </c>
      <c r="F1299" s="119">
        <v>119.05</v>
      </c>
      <c r="G1299" s="117" t="s">
        <v>493</v>
      </c>
      <c r="H1299" s="120">
        <v>41974</v>
      </c>
    </row>
    <row r="1300" spans="1:8" ht="26.4">
      <c r="A1300" s="113">
        <v>2587</v>
      </c>
      <c r="B1300" s="114" t="s">
        <v>7073</v>
      </c>
      <c r="C1300" s="113" t="s">
        <v>235</v>
      </c>
      <c r="D1300" s="113" t="s">
        <v>6</v>
      </c>
      <c r="E1300" s="115">
        <v>24.04</v>
      </c>
      <c r="F1300" s="115">
        <v>24.04</v>
      </c>
      <c r="G1300" s="113" t="s">
        <v>493</v>
      </c>
      <c r="H1300" s="116">
        <v>41974</v>
      </c>
    </row>
    <row r="1301" spans="1:8" ht="26.4">
      <c r="A1301" s="117">
        <v>2588</v>
      </c>
      <c r="B1301" s="118" t="s">
        <v>7074</v>
      </c>
      <c r="C1301" s="117" t="s">
        <v>235</v>
      </c>
      <c r="D1301" s="117" t="s">
        <v>6</v>
      </c>
      <c r="E1301" s="119">
        <v>16.079999999999998</v>
      </c>
      <c r="F1301" s="119">
        <v>16.079999999999998</v>
      </c>
      <c r="G1301" s="117" t="s">
        <v>493</v>
      </c>
      <c r="H1301" s="120">
        <v>41974</v>
      </c>
    </row>
    <row r="1302" spans="1:8" ht="26.4">
      <c r="A1302" s="113">
        <v>2570</v>
      </c>
      <c r="B1302" s="114" t="s">
        <v>7075</v>
      </c>
      <c r="C1302" s="113" t="s">
        <v>235</v>
      </c>
      <c r="D1302" s="113" t="s">
        <v>6</v>
      </c>
      <c r="E1302" s="115">
        <v>9.39</v>
      </c>
      <c r="F1302" s="115">
        <v>9.39</v>
      </c>
      <c r="G1302" s="113" t="s">
        <v>493</v>
      </c>
      <c r="H1302" s="116">
        <v>41974</v>
      </c>
    </row>
    <row r="1303" spans="1:8" ht="26.4">
      <c r="A1303" s="117">
        <v>2569</v>
      </c>
      <c r="B1303" s="118" t="s">
        <v>7076</v>
      </c>
      <c r="C1303" s="117" t="s">
        <v>235</v>
      </c>
      <c r="D1303" s="117" t="s">
        <v>6</v>
      </c>
      <c r="E1303" s="119">
        <v>5.62</v>
      </c>
      <c r="F1303" s="119">
        <v>5.62</v>
      </c>
      <c r="G1303" s="117" t="s">
        <v>493</v>
      </c>
      <c r="H1303" s="120">
        <v>41974</v>
      </c>
    </row>
    <row r="1304" spans="1:8" ht="26.4">
      <c r="A1304" s="113">
        <v>2571</v>
      </c>
      <c r="B1304" s="114" t="s">
        <v>7077</v>
      </c>
      <c r="C1304" s="113" t="s">
        <v>235</v>
      </c>
      <c r="D1304" s="113" t="s">
        <v>6</v>
      </c>
      <c r="E1304" s="115">
        <v>34.130000000000003</v>
      </c>
      <c r="F1304" s="115">
        <v>34.130000000000003</v>
      </c>
      <c r="G1304" s="113" t="s">
        <v>493</v>
      </c>
      <c r="H1304" s="116">
        <v>41974</v>
      </c>
    </row>
    <row r="1305" spans="1:8" ht="26.4">
      <c r="A1305" s="117">
        <v>2572</v>
      </c>
      <c r="B1305" s="118" t="s">
        <v>7078</v>
      </c>
      <c r="C1305" s="117" t="s">
        <v>235</v>
      </c>
      <c r="D1305" s="117" t="s">
        <v>6</v>
      </c>
      <c r="E1305" s="119">
        <v>65.849999999999994</v>
      </c>
      <c r="F1305" s="119">
        <v>65.849999999999994</v>
      </c>
      <c r="G1305" s="117" t="s">
        <v>493</v>
      </c>
      <c r="H1305" s="120">
        <v>41974</v>
      </c>
    </row>
    <row r="1306" spans="1:8" ht="26.4">
      <c r="A1306" s="113">
        <v>2593</v>
      </c>
      <c r="B1306" s="114" t="s">
        <v>7079</v>
      </c>
      <c r="C1306" s="113" t="s">
        <v>235</v>
      </c>
      <c r="D1306" s="113" t="s">
        <v>6</v>
      </c>
      <c r="E1306" s="115">
        <v>6.06</v>
      </c>
      <c r="F1306" s="115">
        <v>6.06</v>
      </c>
      <c r="G1306" s="113" t="s">
        <v>493</v>
      </c>
      <c r="H1306" s="116">
        <v>41974</v>
      </c>
    </row>
    <row r="1307" spans="1:8" ht="26.4">
      <c r="A1307" s="117">
        <v>2595</v>
      </c>
      <c r="B1307" s="118" t="s">
        <v>7080</v>
      </c>
      <c r="C1307" s="117" t="s">
        <v>235</v>
      </c>
      <c r="D1307" s="117" t="s">
        <v>6</v>
      </c>
      <c r="E1307" s="119">
        <v>127.41</v>
      </c>
      <c r="F1307" s="119">
        <v>127.41</v>
      </c>
      <c r="G1307" s="117" t="s">
        <v>493</v>
      </c>
      <c r="H1307" s="120">
        <v>41974</v>
      </c>
    </row>
    <row r="1308" spans="1:8" ht="26.4">
      <c r="A1308" s="113">
        <v>2576</v>
      </c>
      <c r="B1308" s="114" t="s">
        <v>7081</v>
      </c>
      <c r="C1308" s="113" t="s">
        <v>235</v>
      </c>
      <c r="D1308" s="113" t="s">
        <v>6</v>
      </c>
      <c r="E1308" s="115">
        <v>25.95</v>
      </c>
      <c r="F1308" s="115">
        <v>25.95</v>
      </c>
      <c r="G1308" s="113" t="s">
        <v>493</v>
      </c>
      <c r="H1308" s="116">
        <v>41974</v>
      </c>
    </row>
    <row r="1309" spans="1:8" ht="26.4">
      <c r="A1309" s="117">
        <v>2575</v>
      </c>
      <c r="B1309" s="118" t="s">
        <v>7082</v>
      </c>
      <c r="C1309" s="117" t="s">
        <v>235</v>
      </c>
      <c r="D1309" s="117" t="s">
        <v>6</v>
      </c>
      <c r="E1309" s="119">
        <v>18.079999999999998</v>
      </c>
      <c r="F1309" s="119">
        <v>18.079999999999998</v>
      </c>
      <c r="G1309" s="117" t="s">
        <v>493</v>
      </c>
      <c r="H1309" s="120">
        <v>41974</v>
      </c>
    </row>
    <row r="1310" spans="1:8" ht="26.4">
      <c r="A1310" s="113">
        <v>2586</v>
      </c>
      <c r="B1310" s="114" t="s">
        <v>7083</v>
      </c>
      <c r="C1310" s="113" t="s">
        <v>235</v>
      </c>
      <c r="D1310" s="113" t="s">
        <v>6</v>
      </c>
      <c r="E1310" s="115">
        <v>11.07</v>
      </c>
      <c r="F1310" s="115">
        <v>11.07</v>
      </c>
      <c r="G1310" s="113" t="s">
        <v>493</v>
      </c>
      <c r="H1310" s="116">
        <v>41974</v>
      </c>
    </row>
    <row r="1311" spans="1:8" ht="26.4">
      <c r="A1311" s="117">
        <v>2573</v>
      </c>
      <c r="B1311" s="118" t="s">
        <v>7084</v>
      </c>
      <c r="C1311" s="117" t="s">
        <v>235</v>
      </c>
      <c r="D1311" s="117" t="s">
        <v>6</v>
      </c>
      <c r="E1311" s="119">
        <v>6.46</v>
      </c>
      <c r="F1311" s="119">
        <v>6.46</v>
      </c>
      <c r="G1311" s="117" t="s">
        <v>493</v>
      </c>
      <c r="H1311" s="120">
        <v>41974</v>
      </c>
    </row>
    <row r="1312" spans="1:8" ht="26.4">
      <c r="A1312" s="113">
        <v>2577</v>
      </c>
      <c r="B1312" s="114" t="s">
        <v>7085</v>
      </c>
      <c r="C1312" s="113" t="s">
        <v>235</v>
      </c>
      <c r="D1312" s="113" t="s">
        <v>6</v>
      </c>
      <c r="E1312" s="115">
        <v>36.46</v>
      </c>
      <c r="F1312" s="115">
        <v>36.46</v>
      </c>
      <c r="G1312" s="113" t="s">
        <v>493</v>
      </c>
      <c r="H1312" s="116">
        <v>41974</v>
      </c>
    </row>
    <row r="1313" spans="1:8" ht="26.4">
      <c r="A1313" s="117">
        <v>2578</v>
      </c>
      <c r="B1313" s="118" t="s">
        <v>7086</v>
      </c>
      <c r="C1313" s="117" t="s">
        <v>235</v>
      </c>
      <c r="D1313" s="117" t="s">
        <v>6</v>
      </c>
      <c r="E1313" s="119">
        <v>72.19</v>
      </c>
      <c r="F1313" s="119">
        <v>72.19</v>
      </c>
      <c r="G1313" s="117" t="s">
        <v>493</v>
      </c>
      <c r="H1313" s="120">
        <v>41974</v>
      </c>
    </row>
    <row r="1314" spans="1:8" ht="26.4">
      <c r="A1314" s="113">
        <v>2574</v>
      </c>
      <c r="B1314" s="114" t="s">
        <v>7087</v>
      </c>
      <c r="C1314" s="113" t="s">
        <v>235</v>
      </c>
      <c r="D1314" s="113" t="s">
        <v>6</v>
      </c>
      <c r="E1314" s="115">
        <v>6.48</v>
      </c>
      <c r="F1314" s="115">
        <v>6.48</v>
      </c>
      <c r="G1314" s="113" t="s">
        <v>493</v>
      </c>
      <c r="H1314" s="116">
        <v>41974</v>
      </c>
    </row>
    <row r="1315" spans="1:8" ht="26.4">
      <c r="A1315" s="117">
        <v>2585</v>
      </c>
      <c r="B1315" s="118" t="s">
        <v>7088</v>
      </c>
      <c r="C1315" s="117" t="s">
        <v>235</v>
      </c>
      <c r="D1315" s="117" t="s">
        <v>6</v>
      </c>
      <c r="E1315" s="119">
        <v>131.63</v>
      </c>
      <c r="F1315" s="119">
        <v>131.63</v>
      </c>
      <c r="G1315" s="117" t="s">
        <v>493</v>
      </c>
      <c r="H1315" s="120">
        <v>41974</v>
      </c>
    </row>
    <row r="1316" spans="1:8" ht="26.4">
      <c r="A1316" s="113">
        <v>12008</v>
      </c>
      <c r="B1316" s="114" t="s">
        <v>7089</v>
      </c>
      <c r="C1316" s="113" t="s">
        <v>235</v>
      </c>
      <c r="D1316" s="113" t="s">
        <v>6</v>
      </c>
      <c r="E1316" s="115">
        <v>72.19</v>
      </c>
      <c r="F1316" s="115">
        <v>72.19</v>
      </c>
      <c r="G1316" s="113" t="s">
        <v>493</v>
      </c>
      <c r="H1316" s="116">
        <v>41974</v>
      </c>
    </row>
    <row r="1317" spans="1:8" ht="26.4">
      <c r="A1317" s="117">
        <v>2582</v>
      </c>
      <c r="B1317" s="118" t="s">
        <v>7090</v>
      </c>
      <c r="C1317" s="117" t="s">
        <v>235</v>
      </c>
      <c r="D1317" s="117" t="s">
        <v>6</v>
      </c>
      <c r="E1317" s="119">
        <v>26.26</v>
      </c>
      <c r="F1317" s="119">
        <v>26.26</v>
      </c>
      <c r="G1317" s="117" t="s">
        <v>493</v>
      </c>
      <c r="H1317" s="120">
        <v>41974</v>
      </c>
    </row>
    <row r="1318" spans="1:8" ht="26.4">
      <c r="A1318" s="113">
        <v>2597</v>
      </c>
      <c r="B1318" s="114" t="s">
        <v>7091</v>
      </c>
      <c r="C1318" s="113" t="s">
        <v>235</v>
      </c>
      <c r="D1318" s="113" t="s">
        <v>6</v>
      </c>
      <c r="E1318" s="115">
        <v>20.239999999999998</v>
      </c>
      <c r="F1318" s="115">
        <v>20.239999999999998</v>
      </c>
      <c r="G1318" s="113" t="s">
        <v>493</v>
      </c>
      <c r="H1318" s="116">
        <v>41974</v>
      </c>
    </row>
    <row r="1319" spans="1:8" ht="26.4">
      <c r="A1319" s="117">
        <v>2581</v>
      </c>
      <c r="B1319" s="118" t="s">
        <v>7092</v>
      </c>
      <c r="C1319" s="117" t="s">
        <v>235</v>
      </c>
      <c r="D1319" s="117" t="s">
        <v>6</v>
      </c>
      <c r="E1319" s="119">
        <v>12.06</v>
      </c>
      <c r="F1319" s="119">
        <v>12.06</v>
      </c>
      <c r="G1319" s="117" t="s">
        <v>493</v>
      </c>
      <c r="H1319" s="120">
        <v>41974</v>
      </c>
    </row>
    <row r="1320" spans="1:8" ht="26.4">
      <c r="A1320" s="113">
        <v>2579</v>
      </c>
      <c r="B1320" s="114" t="s">
        <v>7093</v>
      </c>
      <c r="C1320" s="113" t="s">
        <v>235</v>
      </c>
      <c r="D1320" s="113" t="s">
        <v>6</v>
      </c>
      <c r="E1320" s="115">
        <v>6.42</v>
      </c>
      <c r="F1320" s="115">
        <v>6.42</v>
      </c>
      <c r="G1320" s="113" t="s">
        <v>493</v>
      </c>
      <c r="H1320" s="116">
        <v>41974</v>
      </c>
    </row>
    <row r="1321" spans="1:8" ht="26.4">
      <c r="A1321" s="117">
        <v>2596</v>
      </c>
      <c r="B1321" s="118" t="s">
        <v>7094</v>
      </c>
      <c r="C1321" s="117" t="s">
        <v>235</v>
      </c>
      <c r="D1321" s="117" t="s">
        <v>6</v>
      </c>
      <c r="E1321" s="119">
        <v>37.369999999999997</v>
      </c>
      <c r="F1321" s="119">
        <v>37.369999999999997</v>
      </c>
      <c r="G1321" s="117" t="s">
        <v>493</v>
      </c>
      <c r="H1321" s="120">
        <v>41974</v>
      </c>
    </row>
    <row r="1322" spans="1:8" ht="26.4">
      <c r="A1322" s="113">
        <v>2583</v>
      </c>
      <c r="B1322" s="114" t="s">
        <v>7095</v>
      </c>
      <c r="C1322" s="113" t="s">
        <v>235</v>
      </c>
      <c r="D1322" s="113" t="s">
        <v>6</v>
      </c>
      <c r="E1322" s="115">
        <v>70.489999999999995</v>
      </c>
      <c r="F1322" s="115">
        <v>70.489999999999995</v>
      </c>
      <c r="G1322" s="113" t="s">
        <v>493</v>
      </c>
      <c r="H1322" s="116">
        <v>41974</v>
      </c>
    </row>
    <row r="1323" spans="1:8" ht="26.4">
      <c r="A1323" s="117">
        <v>2580</v>
      </c>
      <c r="B1323" s="118" t="s">
        <v>7096</v>
      </c>
      <c r="C1323" s="117" t="s">
        <v>235</v>
      </c>
      <c r="D1323" s="117" t="s">
        <v>6</v>
      </c>
      <c r="E1323" s="119">
        <v>6.87</v>
      </c>
      <c r="F1323" s="119">
        <v>6.87</v>
      </c>
      <c r="G1323" s="117" t="s">
        <v>493</v>
      </c>
      <c r="H1323" s="120">
        <v>41974</v>
      </c>
    </row>
    <row r="1324" spans="1:8" ht="26.4">
      <c r="A1324" s="113">
        <v>2584</v>
      </c>
      <c r="B1324" s="114" t="s">
        <v>7097</v>
      </c>
      <c r="C1324" s="113" t="s">
        <v>235</v>
      </c>
      <c r="D1324" s="113" t="s">
        <v>6</v>
      </c>
      <c r="E1324" s="115">
        <v>143.13999999999999</v>
      </c>
      <c r="F1324" s="115">
        <v>143.13999999999999</v>
      </c>
      <c r="G1324" s="113" t="s">
        <v>493</v>
      </c>
      <c r="H1324" s="116">
        <v>41974</v>
      </c>
    </row>
    <row r="1325" spans="1:8">
      <c r="A1325" s="117">
        <v>12623</v>
      </c>
      <c r="B1325" s="118" t="s">
        <v>7098</v>
      </c>
      <c r="C1325" s="117" t="s">
        <v>235</v>
      </c>
      <c r="D1325" s="117" t="s">
        <v>207</v>
      </c>
      <c r="E1325" s="119">
        <v>9.4600000000000009</v>
      </c>
      <c r="F1325" s="119">
        <v>9.4600000000000009</v>
      </c>
      <c r="G1325" s="117" t="s">
        <v>493</v>
      </c>
      <c r="H1325" s="120">
        <v>41974</v>
      </c>
    </row>
    <row r="1326" spans="1:8" ht="26.4">
      <c r="A1326" s="113">
        <v>34498</v>
      </c>
      <c r="B1326" s="114" t="s">
        <v>7099</v>
      </c>
      <c r="C1326" s="113" t="s">
        <v>235</v>
      </c>
      <c r="D1326" s="113" t="s">
        <v>6</v>
      </c>
      <c r="E1326" s="115">
        <v>71.27</v>
      </c>
      <c r="F1326" s="115">
        <v>71.27</v>
      </c>
      <c r="G1326" s="113" t="s">
        <v>493</v>
      </c>
      <c r="H1326" s="116">
        <v>41974</v>
      </c>
    </row>
    <row r="1327" spans="1:8" ht="26.4">
      <c r="A1327" s="117">
        <v>13244</v>
      </c>
      <c r="B1327" s="118" t="s">
        <v>7100</v>
      </c>
      <c r="C1327" s="117" t="s">
        <v>235</v>
      </c>
      <c r="D1327" s="117" t="s">
        <v>6</v>
      </c>
      <c r="E1327" s="119">
        <v>30</v>
      </c>
      <c r="F1327" s="119">
        <v>30</v>
      </c>
      <c r="G1327" s="117" t="s">
        <v>493</v>
      </c>
      <c r="H1327" s="120">
        <v>41974</v>
      </c>
    </row>
    <row r="1328" spans="1:8" ht="39.6">
      <c r="A1328" s="113">
        <v>2517</v>
      </c>
      <c r="B1328" s="114" t="s">
        <v>7101</v>
      </c>
      <c r="C1328" s="113" t="s">
        <v>235</v>
      </c>
      <c r="D1328" s="113" t="s">
        <v>6</v>
      </c>
      <c r="E1328" s="115">
        <v>8.24</v>
      </c>
      <c r="F1328" s="115">
        <v>8.24</v>
      </c>
      <c r="G1328" s="113" t="s">
        <v>493</v>
      </c>
      <c r="H1328" s="116">
        <v>41974</v>
      </c>
    </row>
    <row r="1329" spans="1:8" ht="39.6">
      <c r="A1329" s="117">
        <v>2522</v>
      </c>
      <c r="B1329" s="118" t="s">
        <v>7102</v>
      </c>
      <c r="C1329" s="117" t="s">
        <v>235</v>
      </c>
      <c r="D1329" s="117" t="s">
        <v>6</v>
      </c>
      <c r="E1329" s="119">
        <v>7.47</v>
      </c>
      <c r="F1329" s="119">
        <v>7.47</v>
      </c>
      <c r="G1329" s="117" t="s">
        <v>493</v>
      </c>
      <c r="H1329" s="120">
        <v>41974</v>
      </c>
    </row>
    <row r="1330" spans="1:8" ht="39.6">
      <c r="A1330" s="113">
        <v>2516</v>
      </c>
      <c r="B1330" s="114" t="s">
        <v>7103</v>
      </c>
      <c r="C1330" s="113" t="s">
        <v>235</v>
      </c>
      <c r="D1330" s="113" t="s">
        <v>6</v>
      </c>
      <c r="E1330" s="115">
        <v>4.0999999999999996</v>
      </c>
      <c r="F1330" s="115">
        <v>4.0999999999999996</v>
      </c>
      <c r="G1330" s="113" t="s">
        <v>493</v>
      </c>
      <c r="H1330" s="116">
        <v>41974</v>
      </c>
    </row>
    <row r="1331" spans="1:8" ht="39.6">
      <c r="A1331" s="117">
        <v>2548</v>
      </c>
      <c r="B1331" s="118" t="s">
        <v>7104</v>
      </c>
      <c r="C1331" s="117" t="s">
        <v>235</v>
      </c>
      <c r="D1331" s="117" t="s">
        <v>6</v>
      </c>
      <c r="E1331" s="119">
        <v>2.89</v>
      </c>
      <c r="F1331" s="119">
        <v>2.89</v>
      </c>
      <c r="G1331" s="117" t="s">
        <v>493</v>
      </c>
      <c r="H1331" s="120">
        <v>41974</v>
      </c>
    </row>
    <row r="1332" spans="1:8" ht="39.6">
      <c r="A1332" s="113">
        <v>2518</v>
      </c>
      <c r="B1332" s="114" t="s">
        <v>7105</v>
      </c>
      <c r="C1332" s="113" t="s">
        <v>235</v>
      </c>
      <c r="D1332" s="113" t="s">
        <v>6</v>
      </c>
      <c r="E1332" s="115">
        <v>41.41</v>
      </c>
      <c r="F1332" s="115">
        <v>41.41</v>
      </c>
      <c r="G1332" s="113" t="s">
        <v>493</v>
      </c>
      <c r="H1332" s="116">
        <v>41974</v>
      </c>
    </row>
    <row r="1333" spans="1:8" ht="39.6">
      <c r="A1333" s="117">
        <v>2521</v>
      </c>
      <c r="B1333" s="118" t="s">
        <v>7106</v>
      </c>
      <c r="C1333" s="117" t="s">
        <v>235</v>
      </c>
      <c r="D1333" s="117" t="s">
        <v>6</v>
      </c>
      <c r="E1333" s="119">
        <v>25.33</v>
      </c>
      <c r="F1333" s="119">
        <v>25.33</v>
      </c>
      <c r="G1333" s="117" t="s">
        <v>493</v>
      </c>
      <c r="H1333" s="120">
        <v>41974</v>
      </c>
    </row>
    <row r="1334" spans="1:8" ht="39.6">
      <c r="A1334" s="113">
        <v>2519</v>
      </c>
      <c r="B1334" s="114" t="s">
        <v>7107</v>
      </c>
      <c r="C1334" s="113" t="s">
        <v>235</v>
      </c>
      <c r="D1334" s="113" t="s">
        <v>6</v>
      </c>
      <c r="E1334" s="115">
        <v>46.23</v>
      </c>
      <c r="F1334" s="115">
        <v>46.23</v>
      </c>
      <c r="G1334" s="113" t="s">
        <v>493</v>
      </c>
      <c r="H1334" s="116">
        <v>41974</v>
      </c>
    </row>
    <row r="1335" spans="1:8" ht="39.6">
      <c r="A1335" s="117">
        <v>2515</v>
      </c>
      <c r="B1335" s="118" t="s">
        <v>7108</v>
      </c>
      <c r="C1335" s="117" t="s">
        <v>235</v>
      </c>
      <c r="D1335" s="117" t="s">
        <v>6</v>
      </c>
      <c r="E1335" s="119">
        <v>3.58</v>
      </c>
      <c r="F1335" s="119">
        <v>3.58</v>
      </c>
      <c r="G1335" s="117" t="s">
        <v>493</v>
      </c>
      <c r="H1335" s="120">
        <v>41974</v>
      </c>
    </row>
    <row r="1336" spans="1:8" ht="39.6">
      <c r="A1336" s="113">
        <v>2520</v>
      </c>
      <c r="B1336" s="114" t="s">
        <v>7109</v>
      </c>
      <c r="C1336" s="113" t="s">
        <v>235</v>
      </c>
      <c r="D1336" s="113" t="s">
        <v>6</v>
      </c>
      <c r="E1336" s="115">
        <v>79.92</v>
      </c>
      <c r="F1336" s="115">
        <v>79.92</v>
      </c>
      <c r="G1336" s="113" t="s">
        <v>493</v>
      </c>
      <c r="H1336" s="116">
        <v>41974</v>
      </c>
    </row>
    <row r="1337" spans="1:8" ht="26.4">
      <c r="A1337" s="117">
        <v>1595</v>
      </c>
      <c r="B1337" s="118" t="s">
        <v>7110</v>
      </c>
      <c r="C1337" s="117" t="s">
        <v>235</v>
      </c>
      <c r="D1337" s="117" t="s">
        <v>6</v>
      </c>
      <c r="E1337" s="119">
        <v>12.11</v>
      </c>
      <c r="F1337" s="119">
        <v>12.11</v>
      </c>
      <c r="G1337" s="117" t="s">
        <v>493</v>
      </c>
      <c r="H1337" s="120">
        <v>41974</v>
      </c>
    </row>
    <row r="1338" spans="1:8">
      <c r="A1338" s="113">
        <v>11855</v>
      </c>
      <c r="B1338" s="114" t="s">
        <v>7111</v>
      </c>
      <c r="C1338" s="113" t="s">
        <v>235</v>
      </c>
      <c r="D1338" s="113" t="s">
        <v>6</v>
      </c>
      <c r="E1338" s="115">
        <v>5.59</v>
      </c>
      <c r="F1338" s="115">
        <v>5.59</v>
      </c>
      <c r="G1338" s="113" t="s">
        <v>493</v>
      </c>
      <c r="H1338" s="116">
        <v>41974</v>
      </c>
    </row>
    <row r="1339" spans="1:8" ht="26.4">
      <c r="A1339" s="117">
        <v>1562</v>
      </c>
      <c r="B1339" s="118" t="s">
        <v>7112</v>
      </c>
      <c r="C1339" s="117" t="s">
        <v>235</v>
      </c>
      <c r="D1339" s="117" t="s">
        <v>6</v>
      </c>
      <c r="E1339" s="119">
        <v>6.91</v>
      </c>
      <c r="F1339" s="119">
        <v>6.91</v>
      </c>
      <c r="G1339" s="117" t="s">
        <v>493</v>
      </c>
      <c r="H1339" s="120">
        <v>41974</v>
      </c>
    </row>
    <row r="1340" spans="1:8" ht="26.4">
      <c r="A1340" s="113">
        <v>1563</v>
      </c>
      <c r="B1340" s="114" t="s">
        <v>7113</v>
      </c>
      <c r="C1340" s="113" t="s">
        <v>235</v>
      </c>
      <c r="D1340" s="113" t="s">
        <v>6</v>
      </c>
      <c r="E1340" s="115">
        <v>8.8800000000000008</v>
      </c>
      <c r="F1340" s="115">
        <v>8.8800000000000008</v>
      </c>
      <c r="G1340" s="113" t="s">
        <v>493</v>
      </c>
      <c r="H1340" s="116">
        <v>41974</v>
      </c>
    </row>
    <row r="1341" spans="1:8" ht="26.4">
      <c r="A1341" s="117">
        <v>11821</v>
      </c>
      <c r="B1341" s="118" t="s">
        <v>7114</v>
      </c>
      <c r="C1341" s="117" t="s">
        <v>235</v>
      </c>
      <c r="D1341" s="117" t="s">
        <v>6</v>
      </c>
      <c r="E1341" s="119">
        <v>2.37</v>
      </c>
      <c r="F1341" s="119">
        <v>2.37</v>
      </c>
      <c r="G1341" s="117" t="s">
        <v>493</v>
      </c>
      <c r="H1341" s="120">
        <v>41974</v>
      </c>
    </row>
    <row r="1342" spans="1:8" ht="26.4">
      <c r="A1342" s="113">
        <v>11818</v>
      </c>
      <c r="B1342" s="114" t="s">
        <v>7115</v>
      </c>
      <c r="C1342" s="113" t="s">
        <v>235</v>
      </c>
      <c r="D1342" s="113" t="s">
        <v>6</v>
      </c>
      <c r="E1342" s="115">
        <v>2.34</v>
      </c>
      <c r="F1342" s="115">
        <v>2.34</v>
      </c>
      <c r="G1342" s="113" t="s">
        <v>493</v>
      </c>
      <c r="H1342" s="116">
        <v>41974</v>
      </c>
    </row>
    <row r="1343" spans="1:8" ht="26.4">
      <c r="A1343" s="117">
        <v>1596</v>
      </c>
      <c r="B1343" s="118" t="s">
        <v>7116</v>
      </c>
      <c r="C1343" s="117" t="s">
        <v>235</v>
      </c>
      <c r="D1343" s="117" t="s">
        <v>6</v>
      </c>
      <c r="E1343" s="119">
        <v>3.62</v>
      </c>
      <c r="F1343" s="119">
        <v>3.62</v>
      </c>
      <c r="G1343" s="117" t="s">
        <v>493</v>
      </c>
      <c r="H1343" s="120">
        <v>41974</v>
      </c>
    </row>
    <row r="1344" spans="1:8" ht="26.4">
      <c r="A1344" s="113">
        <v>11820</v>
      </c>
      <c r="B1344" s="114" t="s">
        <v>7117</v>
      </c>
      <c r="C1344" s="113" t="s">
        <v>235</v>
      </c>
      <c r="D1344" s="113" t="s">
        <v>6</v>
      </c>
      <c r="E1344" s="115">
        <v>2.2999999999999998</v>
      </c>
      <c r="F1344" s="115">
        <v>2.2999999999999998</v>
      </c>
      <c r="G1344" s="113" t="s">
        <v>493</v>
      </c>
      <c r="H1344" s="116">
        <v>41974</v>
      </c>
    </row>
    <row r="1345" spans="1:8" ht="26.4">
      <c r="A1345" s="117">
        <v>11819</v>
      </c>
      <c r="B1345" s="118" t="s">
        <v>7118</v>
      </c>
      <c r="C1345" s="117" t="s">
        <v>235</v>
      </c>
      <c r="D1345" s="117" t="s">
        <v>6</v>
      </c>
      <c r="E1345" s="119">
        <v>41.13</v>
      </c>
      <c r="F1345" s="119">
        <v>41.13</v>
      </c>
      <c r="G1345" s="117" t="s">
        <v>493</v>
      </c>
      <c r="H1345" s="120">
        <v>41974</v>
      </c>
    </row>
    <row r="1346" spans="1:8" ht="26.4">
      <c r="A1346" s="113">
        <v>1565</v>
      </c>
      <c r="B1346" s="114" t="s">
        <v>7119</v>
      </c>
      <c r="C1346" s="113" t="s">
        <v>235</v>
      </c>
      <c r="D1346" s="113" t="s">
        <v>6</v>
      </c>
      <c r="E1346" s="115">
        <v>3.45</v>
      </c>
      <c r="F1346" s="115">
        <v>3.45</v>
      </c>
      <c r="G1346" s="113" t="s">
        <v>493</v>
      </c>
      <c r="H1346" s="116">
        <v>41974</v>
      </c>
    </row>
    <row r="1347" spans="1:8">
      <c r="A1347" s="117">
        <v>11857</v>
      </c>
      <c r="B1347" s="118" t="s">
        <v>7120</v>
      </c>
      <c r="C1347" s="117" t="s">
        <v>235</v>
      </c>
      <c r="D1347" s="117" t="s">
        <v>6</v>
      </c>
      <c r="E1347" s="119">
        <v>7.57</v>
      </c>
      <c r="F1347" s="119">
        <v>7.57</v>
      </c>
      <c r="G1347" s="117" t="s">
        <v>493</v>
      </c>
      <c r="H1347" s="120">
        <v>41974</v>
      </c>
    </row>
    <row r="1348" spans="1:8">
      <c r="A1348" s="113">
        <v>11858</v>
      </c>
      <c r="B1348" s="114" t="s">
        <v>7121</v>
      </c>
      <c r="C1348" s="113" t="s">
        <v>235</v>
      </c>
      <c r="D1348" s="113" t="s">
        <v>6</v>
      </c>
      <c r="E1348" s="115">
        <v>9.2799999999999994</v>
      </c>
      <c r="F1348" s="115">
        <v>9.2799999999999994</v>
      </c>
      <c r="G1348" s="113" t="s">
        <v>493</v>
      </c>
      <c r="H1348" s="116">
        <v>41974</v>
      </c>
    </row>
    <row r="1349" spans="1:8">
      <c r="A1349" s="117">
        <v>1539</v>
      </c>
      <c r="B1349" s="118" t="s">
        <v>7122</v>
      </c>
      <c r="C1349" s="117" t="s">
        <v>235</v>
      </c>
      <c r="D1349" s="117" t="s">
        <v>6</v>
      </c>
      <c r="E1349" s="119">
        <v>2.37</v>
      </c>
      <c r="F1349" s="119">
        <v>2.37</v>
      </c>
      <c r="G1349" s="117" t="s">
        <v>493</v>
      </c>
      <c r="H1349" s="120">
        <v>41974</v>
      </c>
    </row>
    <row r="1350" spans="1:8">
      <c r="A1350" s="113">
        <v>11859</v>
      </c>
      <c r="B1350" s="114" t="s">
        <v>7123</v>
      </c>
      <c r="C1350" s="113" t="s">
        <v>235</v>
      </c>
      <c r="D1350" s="113" t="s">
        <v>6</v>
      </c>
      <c r="E1350" s="115">
        <v>13.16</v>
      </c>
      <c r="F1350" s="115">
        <v>13.16</v>
      </c>
      <c r="G1350" s="113" t="s">
        <v>493</v>
      </c>
      <c r="H1350" s="116">
        <v>41974</v>
      </c>
    </row>
    <row r="1351" spans="1:8">
      <c r="A1351" s="117">
        <v>1550</v>
      </c>
      <c r="B1351" s="118" t="s">
        <v>7124</v>
      </c>
      <c r="C1351" s="117" t="s">
        <v>235</v>
      </c>
      <c r="D1351" s="117" t="s">
        <v>6</v>
      </c>
      <c r="E1351" s="119">
        <v>3.16</v>
      </c>
      <c r="F1351" s="119">
        <v>3.16</v>
      </c>
      <c r="G1351" s="117" t="s">
        <v>493</v>
      </c>
      <c r="H1351" s="120">
        <v>41974</v>
      </c>
    </row>
    <row r="1352" spans="1:8">
      <c r="A1352" s="113">
        <v>11854</v>
      </c>
      <c r="B1352" s="114" t="s">
        <v>7125</v>
      </c>
      <c r="C1352" s="113" t="s">
        <v>235</v>
      </c>
      <c r="D1352" s="113" t="s">
        <v>6</v>
      </c>
      <c r="E1352" s="115">
        <v>2.86</v>
      </c>
      <c r="F1352" s="115">
        <v>2.86</v>
      </c>
      <c r="G1352" s="113" t="s">
        <v>493</v>
      </c>
      <c r="H1352" s="116">
        <v>41974</v>
      </c>
    </row>
    <row r="1353" spans="1:8">
      <c r="A1353" s="117">
        <v>11862</v>
      </c>
      <c r="B1353" s="118" t="s">
        <v>7126</v>
      </c>
      <c r="C1353" s="117" t="s">
        <v>235</v>
      </c>
      <c r="D1353" s="117" t="s">
        <v>6</v>
      </c>
      <c r="E1353" s="119">
        <v>4.08</v>
      </c>
      <c r="F1353" s="119">
        <v>4.08</v>
      </c>
      <c r="G1353" s="117" t="s">
        <v>493</v>
      </c>
      <c r="H1353" s="120">
        <v>41974</v>
      </c>
    </row>
    <row r="1354" spans="1:8">
      <c r="A1354" s="113">
        <v>11863</v>
      </c>
      <c r="B1354" s="114" t="s">
        <v>7127</v>
      </c>
      <c r="C1354" s="113" t="s">
        <v>235</v>
      </c>
      <c r="D1354" s="113" t="s">
        <v>6</v>
      </c>
      <c r="E1354" s="115">
        <v>1.45</v>
      </c>
      <c r="F1354" s="115">
        <v>1.45</v>
      </c>
      <c r="G1354" s="113" t="s">
        <v>493</v>
      </c>
      <c r="H1354" s="116">
        <v>41974</v>
      </c>
    </row>
    <row r="1355" spans="1:8">
      <c r="A1355" s="117">
        <v>11864</v>
      </c>
      <c r="B1355" s="118" t="s">
        <v>7128</v>
      </c>
      <c r="C1355" s="117" t="s">
        <v>235</v>
      </c>
      <c r="D1355" s="117" t="s">
        <v>6</v>
      </c>
      <c r="E1355" s="119">
        <v>9.5399999999999991</v>
      </c>
      <c r="F1355" s="119">
        <v>9.5399999999999991</v>
      </c>
      <c r="G1355" s="117" t="s">
        <v>493</v>
      </c>
      <c r="H1355" s="120">
        <v>41974</v>
      </c>
    </row>
    <row r="1356" spans="1:8" ht="26.4">
      <c r="A1356" s="113">
        <v>1602</v>
      </c>
      <c r="B1356" s="114" t="s">
        <v>7129</v>
      </c>
      <c r="C1356" s="113" t="s">
        <v>235</v>
      </c>
      <c r="D1356" s="113" t="s">
        <v>6</v>
      </c>
      <c r="E1356" s="115">
        <v>18.36</v>
      </c>
      <c r="F1356" s="115">
        <v>18.36</v>
      </c>
      <c r="G1356" s="113" t="s">
        <v>493</v>
      </c>
      <c r="H1356" s="116">
        <v>41974</v>
      </c>
    </row>
    <row r="1357" spans="1:8" ht="26.4">
      <c r="A1357" s="117">
        <v>1601</v>
      </c>
      <c r="B1357" s="118" t="s">
        <v>7130</v>
      </c>
      <c r="C1357" s="117" t="s">
        <v>235</v>
      </c>
      <c r="D1357" s="117" t="s">
        <v>6</v>
      </c>
      <c r="E1357" s="119">
        <v>16.29</v>
      </c>
      <c r="F1357" s="119">
        <v>16.29</v>
      </c>
      <c r="G1357" s="117" t="s">
        <v>493</v>
      </c>
      <c r="H1357" s="120">
        <v>41974</v>
      </c>
    </row>
    <row r="1358" spans="1:8" ht="26.4">
      <c r="A1358" s="113">
        <v>1600</v>
      </c>
      <c r="B1358" s="114" t="s">
        <v>7131</v>
      </c>
      <c r="C1358" s="113" t="s">
        <v>235</v>
      </c>
      <c r="D1358" s="113" t="s">
        <v>6</v>
      </c>
      <c r="E1358" s="115">
        <v>5.56</v>
      </c>
      <c r="F1358" s="115">
        <v>5.56</v>
      </c>
      <c r="G1358" s="113" t="s">
        <v>493</v>
      </c>
      <c r="H1358" s="116">
        <v>41974</v>
      </c>
    </row>
    <row r="1359" spans="1:8" ht="26.4">
      <c r="A1359" s="117">
        <v>1598</v>
      </c>
      <c r="B1359" s="118" t="s">
        <v>7132</v>
      </c>
      <c r="C1359" s="117" t="s">
        <v>235</v>
      </c>
      <c r="D1359" s="117" t="s">
        <v>6</v>
      </c>
      <c r="E1359" s="119">
        <v>3.85</v>
      </c>
      <c r="F1359" s="119">
        <v>3.85</v>
      </c>
      <c r="G1359" s="117" t="s">
        <v>493</v>
      </c>
      <c r="H1359" s="120">
        <v>41974</v>
      </c>
    </row>
    <row r="1360" spans="1:8" ht="26.4">
      <c r="A1360" s="113">
        <v>1603</v>
      </c>
      <c r="B1360" s="114" t="s">
        <v>7133</v>
      </c>
      <c r="C1360" s="113" t="s">
        <v>235</v>
      </c>
      <c r="D1360" s="113" t="s">
        <v>6</v>
      </c>
      <c r="E1360" s="115">
        <v>24.68</v>
      </c>
      <c r="F1360" s="115">
        <v>24.68</v>
      </c>
      <c r="G1360" s="113" t="s">
        <v>493</v>
      </c>
      <c r="H1360" s="116">
        <v>41974</v>
      </c>
    </row>
    <row r="1361" spans="1:8" ht="26.4">
      <c r="A1361" s="117">
        <v>1599</v>
      </c>
      <c r="B1361" s="118" t="s">
        <v>7134</v>
      </c>
      <c r="C1361" s="117" t="s">
        <v>235</v>
      </c>
      <c r="D1361" s="117" t="s">
        <v>6</v>
      </c>
      <c r="E1361" s="119">
        <v>4.3099999999999996</v>
      </c>
      <c r="F1361" s="119">
        <v>4.3099999999999996</v>
      </c>
      <c r="G1361" s="117" t="s">
        <v>493</v>
      </c>
      <c r="H1361" s="120">
        <v>41974</v>
      </c>
    </row>
    <row r="1362" spans="1:8" ht="26.4">
      <c r="A1362" s="113">
        <v>1597</v>
      </c>
      <c r="B1362" s="114" t="s">
        <v>7135</v>
      </c>
      <c r="C1362" s="113" t="s">
        <v>235</v>
      </c>
      <c r="D1362" s="113" t="s">
        <v>6</v>
      </c>
      <c r="E1362" s="115">
        <v>3.06</v>
      </c>
      <c r="F1362" s="115">
        <v>3.06</v>
      </c>
      <c r="G1362" s="113" t="s">
        <v>493</v>
      </c>
      <c r="H1362" s="116">
        <v>41974</v>
      </c>
    </row>
    <row r="1363" spans="1:8" ht="39.6">
      <c r="A1363" s="117">
        <v>2527</v>
      </c>
      <c r="B1363" s="118" t="s">
        <v>7136</v>
      </c>
      <c r="C1363" s="117" t="s">
        <v>235</v>
      </c>
      <c r="D1363" s="117" t="s">
        <v>6</v>
      </c>
      <c r="E1363" s="119">
        <v>5.25</v>
      </c>
      <c r="F1363" s="119">
        <v>5.25</v>
      </c>
      <c r="G1363" s="117" t="s">
        <v>493</v>
      </c>
      <c r="H1363" s="120">
        <v>41974</v>
      </c>
    </row>
    <row r="1364" spans="1:8" ht="39.6">
      <c r="A1364" s="113">
        <v>2526</v>
      </c>
      <c r="B1364" s="114" t="s">
        <v>7137</v>
      </c>
      <c r="C1364" s="113" t="s">
        <v>235</v>
      </c>
      <c r="D1364" s="113" t="s">
        <v>6</v>
      </c>
      <c r="E1364" s="115">
        <v>4.5199999999999996</v>
      </c>
      <c r="F1364" s="115">
        <v>4.5199999999999996</v>
      </c>
      <c r="G1364" s="113" t="s">
        <v>493</v>
      </c>
      <c r="H1364" s="116">
        <v>41974</v>
      </c>
    </row>
    <row r="1365" spans="1:8" ht="39.6">
      <c r="A1365" s="117">
        <v>2483</v>
      </c>
      <c r="B1365" s="118" t="s">
        <v>7138</v>
      </c>
      <c r="C1365" s="117" t="s">
        <v>235</v>
      </c>
      <c r="D1365" s="117" t="s">
        <v>6</v>
      </c>
      <c r="E1365" s="119">
        <v>2.36</v>
      </c>
      <c r="F1365" s="119">
        <v>2.36</v>
      </c>
      <c r="G1365" s="117" t="s">
        <v>493</v>
      </c>
      <c r="H1365" s="120">
        <v>41974</v>
      </c>
    </row>
    <row r="1366" spans="1:8" ht="39.6">
      <c r="A1366" s="113">
        <v>2487</v>
      </c>
      <c r="B1366" s="114" t="s">
        <v>7139</v>
      </c>
      <c r="C1366" s="113" t="s">
        <v>235</v>
      </c>
      <c r="D1366" s="113" t="s">
        <v>6</v>
      </c>
      <c r="E1366" s="115">
        <v>1.84</v>
      </c>
      <c r="F1366" s="115">
        <v>1.84</v>
      </c>
      <c r="G1366" s="113" t="s">
        <v>493</v>
      </c>
      <c r="H1366" s="116">
        <v>41974</v>
      </c>
    </row>
    <row r="1367" spans="1:8" ht="39.6">
      <c r="A1367" s="117">
        <v>2528</v>
      </c>
      <c r="B1367" s="118" t="s">
        <v>7140</v>
      </c>
      <c r="C1367" s="117" t="s">
        <v>235</v>
      </c>
      <c r="D1367" s="117" t="s">
        <v>6</v>
      </c>
      <c r="E1367" s="119">
        <v>16.12</v>
      </c>
      <c r="F1367" s="119">
        <v>16.12</v>
      </c>
      <c r="G1367" s="117" t="s">
        <v>493</v>
      </c>
      <c r="H1367" s="120">
        <v>41974</v>
      </c>
    </row>
    <row r="1368" spans="1:8" ht="39.6">
      <c r="A1368" s="113">
        <v>2489</v>
      </c>
      <c r="B1368" s="114" t="s">
        <v>7141</v>
      </c>
      <c r="C1368" s="113" t="s">
        <v>235</v>
      </c>
      <c r="D1368" s="113" t="s">
        <v>6</v>
      </c>
      <c r="E1368" s="115">
        <v>7.09</v>
      </c>
      <c r="F1368" s="115">
        <v>7.09</v>
      </c>
      <c r="G1368" s="113" t="s">
        <v>493</v>
      </c>
      <c r="H1368" s="116">
        <v>41974</v>
      </c>
    </row>
    <row r="1369" spans="1:8" ht="39.6">
      <c r="A1369" s="117">
        <v>2484</v>
      </c>
      <c r="B1369" s="118" t="s">
        <v>7142</v>
      </c>
      <c r="C1369" s="117" t="s">
        <v>235</v>
      </c>
      <c r="D1369" s="117" t="s">
        <v>6</v>
      </c>
      <c r="E1369" s="119">
        <v>19.829999999999998</v>
      </c>
      <c r="F1369" s="119">
        <v>19.829999999999998</v>
      </c>
      <c r="G1369" s="117" t="s">
        <v>493</v>
      </c>
      <c r="H1369" s="120">
        <v>41974</v>
      </c>
    </row>
    <row r="1370" spans="1:8" ht="39.6">
      <c r="A1370" s="113">
        <v>2488</v>
      </c>
      <c r="B1370" s="114" t="s">
        <v>7143</v>
      </c>
      <c r="C1370" s="113" t="s">
        <v>235</v>
      </c>
      <c r="D1370" s="113" t="s">
        <v>6</v>
      </c>
      <c r="E1370" s="115">
        <v>2.02</v>
      </c>
      <c r="F1370" s="115">
        <v>2.02</v>
      </c>
      <c r="G1370" s="113" t="s">
        <v>493</v>
      </c>
      <c r="H1370" s="116">
        <v>41974</v>
      </c>
    </row>
    <row r="1371" spans="1:8" ht="39.6">
      <c r="A1371" s="117">
        <v>2485</v>
      </c>
      <c r="B1371" s="118" t="s">
        <v>7144</v>
      </c>
      <c r="C1371" s="117" t="s">
        <v>235</v>
      </c>
      <c r="D1371" s="117" t="s">
        <v>6</v>
      </c>
      <c r="E1371" s="119">
        <v>48.21</v>
      </c>
      <c r="F1371" s="119">
        <v>48.21</v>
      </c>
      <c r="G1371" s="117" t="s">
        <v>493</v>
      </c>
      <c r="H1371" s="120">
        <v>41974</v>
      </c>
    </row>
    <row r="1372" spans="1:8" ht="26.4">
      <c r="A1372" s="113">
        <v>11856</v>
      </c>
      <c r="B1372" s="114" t="s">
        <v>7145</v>
      </c>
      <c r="C1372" s="113" t="s">
        <v>235</v>
      </c>
      <c r="D1372" s="113" t="s">
        <v>6</v>
      </c>
      <c r="E1372" s="115">
        <v>2.04</v>
      </c>
      <c r="F1372" s="115">
        <v>2.04</v>
      </c>
      <c r="G1372" s="113" t="s">
        <v>493</v>
      </c>
      <c r="H1372" s="116">
        <v>41974</v>
      </c>
    </row>
    <row r="1373" spans="1:8" ht="26.4">
      <c r="A1373" s="117">
        <v>38683</v>
      </c>
      <c r="B1373" s="118" t="s">
        <v>7146</v>
      </c>
      <c r="C1373" s="117" t="s">
        <v>235</v>
      </c>
      <c r="D1373" s="117" t="s">
        <v>6</v>
      </c>
      <c r="E1373" s="119">
        <v>14.15</v>
      </c>
      <c r="F1373" s="119">
        <v>14.15</v>
      </c>
      <c r="G1373" s="117" t="s">
        <v>493</v>
      </c>
      <c r="H1373" s="120">
        <v>41974</v>
      </c>
    </row>
    <row r="1374" spans="1:8" ht="39.6">
      <c r="A1374" s="113">
        <v>1607</v>
      </c>
      <c r="B1374" s="114" t="s">
        <v>7147</v>
      </c>
      <c r="C1374" s="113" t="s">
        <v>235</v>
      </c>
      <c r="D1374" s="113" t="s">
        <v>1466</v>
      </c>
      <c r="E1374" s="115">
        <v>0.2</v>
      </c>
      <c r="F1374" s="115">
        <v>0.2</v>
      </c>
      <c r="G1374" s="113" t="s">
        <v>493</v>
      </c>
      <c r="H1374" s="116">
        <v>41974</v>
      </c>
    </row>
    <row r="1375" spans="1:8" ht="26.4">
      <c r="A1375" s="117">
        <v>12118</v>
      </c>
      <c r="B1375" s="118" t="s">
        <v>7148</v>
      </c>
      <c r="C1375" s="117" t="s">
        <v>235</v>
      </c>
      <c r="D1375" s="117" t="s">
        <v>6</v>
      </c>
      <c r="E1375" s="119">
        <v>35.229999999999997</v>
      </c>
      <c r="F1375" s="119">
        <v>35.229999999999997</v>
      </c>
      <c r="G1375" s="117" t="s">
        <v>493</v>
      </c>
      <c r="H1375" s="120">
        <v>41974</v>
      </c>
    </row>
    <row r="1376" spans="1:8" ht="26.4">
      <c r="A1376" s="113">
        <v>13347</v>
      </c>
      <c r="B1376" s="114" t="s">
        <v>7149</v>
      </c>
      <c r="C1376" s="113" t="s">
        <v>235</v>
      </c>
      <c r="D1376" s="113" t="s">
        <v>6</v>
      </c>
      <c r="E1376" s="115">
        <v>33.65</v>
      </c>
      <c r="F1376" s="115">
        <v>33.65</v>
      </c>
      <c r="G1376" s="113" t="s">
        <v>493</v>
      </c>
      <c r="H1376" s="116">
        <v>41974</v>
      </c>
    </row>
    <row r="1377" spans="1:8" ht="26.4">
      <c r="A1377" s="117">
        <v>12006</v>
      </c>
      <c r="B1377" s="118" t="s">
        <v>7150</v>
      </c>
      <c r="C1377" s="117" t="s">
        <v>235</v>
      </c>
      <c r="D1377" s="117" t="s">
        <v>6</v>
      </c>
      <c r="E1377" s="119">
        <v>31.26</v>
      </c>
      <c r="F1377" s="119">
        <v>31.26</v>
      </c>
      <c r="G1377" s="117" t="s">
        <v>493</v>
      </c>
      <c r="H1377" s="120">
        <v>41974</v>
      </c>
    </row>
    <row r="1378" spans="1:8" ht="26.4">
      <c r="A1378" s="113">
        <v>12002</v>
      </c>
      <c r="B1378" s="114" t="s">
        <v>7151</v>
      </c>
      <c r="C1378" s="113" t="s">
        <v>235</v>
      </c>
      <c r="D1378" s="113" t="s">
        <v>6</v>
      </c>
      <c r="E1378" s="115">
        <v>22.14</v>
      </c>
      <c r="F1378" s="115">
        <v>22.14</v>
      </c>
      <c r="G1378" s="113" t="s">
        <v>493</v>
      </c>
      <c r="H1378" s="116">
        <v>41974</v>
      </c>
    </row>
    <row r="1379" spans="1:8" ht="26.4">
      <c r="A1379" s="117">
        <v>12004</v>
      </c>
      <c r="B1379" s="118" t="s">
        <v>7152</v>
      </c>
      <c r="C1379" s="117" t="s">
        <v>235</v>
      </c>
      <c r="D1379" s="117" t="s">
        <v>6</v>
      </c>
      <c r="E1379" s="119">
        <v>21.69</v>
      </c>
      <c r="F1379" s="119">
        <v>21.69</v>
      </c>
      <c r="G1379" s="117" t="s">
        <v>493</v>
      </c>
      <c r="H1379" s="120">
        <v>41974</v>
      </c>
    </row>
    <row r="1380" spans="1:8" ht="26.4">
      <c r="A1380" s="113">
        <v>12005</v>
      </c>
      <c r="B1380" s="114" t="s">
        <v>7153</v>
      </c>
      <c r="C1380" s="113" t="s">
        <v>235</v>
      </c>
      <c r="D1380" s="113" t="s">
        <v>6</v>
      </c>
      <c r="E1380" s="115">
        <v>20.64</v>
      </c>
      <c r="F1380" s="115">
        <v>20.64</v>
      </c>
      <c r="G1380" s="113" t="s">
        <v>493</v>
      </c>
      <c r="H1380" s="116">
        <v>41974</v>
      </c>
    </row>
    <row r="1381" spans="1:8" ht="26.4">
      <c r="A1381" s="117">
        <v>12007</v>
      </c>
      <c r="B1381" s="118" t="s">
        <v>7154</v>
      </c>
      <c r="C1381" s="117" t="s">
        <v>235</v>
      </c>
      <c r="D1381" s="117" t="s">
        <v>6</v>
      </c>
      <c r="E1381" s="119">
        <v>16.190000000000001</v>
      </c>
      <c r="F1381" s="119">
        <v>16.190000000000001</v>
      </c>
      <c r="G1381" s="117" t="s">
        <v>493</v>
      </c>
      <c r="H1381" s="120">
        <v>41974</v>
      </c>
    </row>
    <row r="1382" spans="1:8" ht="26.4">
      <c r="A1382" s="113">
        <v>12612</v>
      </c>
      <c r="B1382" s="114" t="s">
        <v>7155</v>
      </c>
      <c r="C1382" s="113" t="s">
        <v>235</v>
      </c>
      <c r="D1382" s="113" t="s">
        <v>6</v>
      </c>
      <c r="E1382" s="115">
        <v>3.72</v>
      </c>
      <c r="F1382" s="115">
        <v>3.72</v>
      </c>
      <c r="G1382" s="113" t="s">
        <v>493</v>
      </c>
      <c r="H1382" s="116">
        <v>41974</v>
      </c>
    </row>
    <row r="1383" spans="1:8" ht="39.6">
      <c r="A1383" s="117">
        <v>6142</v>
      </c>
      <c r="B1383" s="118" t="s">
        <v>7156</v>
      </c>
      <c r="C1383" s="117" t="s">
        <v>235</v>
      </c>
      <c r="D1383" s="117" t="s">
        <v>6</v>
      </c>
      <c r="E1383" s="119">
        <v>4.1900000000000004</v>
      </c>
      <c r="F1383" s="119">
        <v>4.1900000000000004</v>
      </c>
      <c r="G1383" s="117" t="s">
        <v>493</v>
      </c>
      <c r="H1383" s="120">
        <v>41974</v>
      </c>
    </row>
    <row r="1384" spans="1:8" ht="39.6">
      <c r="A1384" s="113">
        <v>11686</v>
      </c>
      <c r="B1384" s="114" t="s">
        <v>7157</v>
      </c>
      <c r="C1384" s="113" t="s">
        <v>235</v>
      </c>
      <c r="D1384" s="113" t="s">
        <v>6</v>
      </c>
      <c r="E1384" s="115">
        <v>5.82</v>
      </c>
      <c r="F1384" s="115">
        <v>5.82</v>
      </c>
      <c r="G1384" s="113" t="s">
        <v>493</v>
      </c>
      <c r="H1384" s="116">
        <v>41974</v>
      </c>
    </row>
    <row r="1385" spans="1:8" ht="39.6">
      <c r="A1385" s="117">
        <v>12116</v>
      </c>
      <c r="B1385" s="118" t="s">
        <v>7158</v>
      </c>
      <c r="C1385" s="117" t="s">
        <v>235</v>
      </c>
      <c r="D1385" s="117" t="s">
        <v>6</v>
      </c>
      <c r="E1385" s="119">
        <v>8.77</v>
      </c>
      <c r="F1385" s="119">
        <v>8.77</v>
      </c>
      <c r="G1385" s="117" t="s">
        <v>493</v>
      </c>
      <c r="H1385" s="120">
        <v>41974</v>
      </c>
    </row>
    <row r="1386" spans="1:8" ht="39.6">
      <c r="A1386" s="113">
        <v>7550</v>
      </c>
      <c r="B1386" s="114" t="s">
        <v>7159</v>
      </c>
      <c r="C1386" s="113" t="s">
        <v>235</v>
      </c>
      <c r="D1386" s="113" t="s">
        <v>6</v>
      </c>
      <c r="E1386" s="115">
        <v>9.06</v>
      </c>
      <c r="F1386" s="115">
        <v>9.06</v>
      </c>
      <c r="G1386" s="113" t="s">
        <v>493</v>
      </c>
      <c r="H1386" s="116">
        <v>41974</v>
      </c>
    </row>
    <row r="1387" spans="1:8" ht="39.6">
      <c r="A1387" s="117">
        <v>7556</v>
      </c>
      <c r="B1387" s="118" t="s">
        <v>7160</v>
      </c>
      <c r="C1387" s="117" t="s">
        <v>235</v>
      </c>
      <c r="D1387" s="117" t="s">
        <v>6</v>
      </c>
      <c r="E1387" s="119">
        <v>8.7899999999999991</v>
      </c>
      <c r="F1387" s="119">
        <v>8.7899999999999991</v>
      </c>
      <c r="G1387" s="117" t="s">
        <v>493</v>
      </c>
      <c r="H1387" s="120">
        <v>41974</v>
      </c>
    </row>
    <row r="1388" spans="1:8" ht="39.6">
      <c r="A1388" s="113">
        <v>7562</v>
      </c>
      <c r="B1388" s="114" t="s">
        <v>7161</v>
      </c>
      <c r="C1388" s="113" t="s">
        <v>235</v>
      </c>
      <c r="D1388" s="113" t="s">
        <v>6</v>
      </c>
      <c r="E1388" s="115">
        <v>7.28</v>
      </c>
      <c r="F1388" s="115">
        <v>7.28</v>
      </c>
      <c r="G1388" s="113" t="s">
        <v>493</v>
      </c>
      <c r="H1388" s="116">
        <v>41974</v>
      </c>
    </row>
    <row r="1389" spans="1:8" ht="39.6">
      <c r="A1389" s="117">
        <v>12130</v>
      </c>
      <c r="B1389" s="118" t="s">
        <v>7162</v>
      </c>
      <c r="C1389" s="117" t="s">
        <v>235</v>
      </c>
      <c r="D1389" s="117" t="s">
        <v>6</v>
      </c>
      <c r="E1389" s="119">
        <v>10.56</v>
      </c>
      <c r="F1389" s="119">
        <v>10.56</v>
      </c>
      <c r="G1389" s="117" t="s">
        <v>493</v>
      </c>
      <c r="H1389" s="120">
        <v>41974</v>
      </c>
    </row>
    <row r="1390" spans="1:8" ht="26.4">
      <c r="A1390" s="113">
        <v>7567</v>
      </c>
      <c r="B1390" s="114" t="s">
        <v>7163</v>
      </c>
      <c r="C1390" s="113" t="s">
        <v>235</v>
      </c>
      <c r="D1390" s="113" t="s">
        <v>6</v>
      </c>
      <c r="E1390" s="115">
        <v>11.02</v>
      </c>
      <c r="F1390" s="115">
        <v>11.02</v>
      </c>
      <c r="G1390" s="113" t="s">
        <v>493</v>
      </c>
      <c r="H1390" s="116">
        <v>41974</v>
      </c>
    </row>
    <row r="1391" spans="1:8" ht="39.6">
      <c r="A1391" s="117">
        <v>12125</v>
      </c>
      <c r="B1391" s="118" t="s">
        <v>7164</v>
      </c>
      <c r="C1391" s="117" t="s">
        <v>235</v>
      </c>
      <c r="D1391" s="117" t="s">
        <v>6</v>
      </c>
      <c r="E1391" s="119">
        <v>14.99</v>
      </c>
      <c r="F1391" s="119">
        <v>14.99</v>
      </c>
      <c r="G1391" s="117" t="s">
        <v>493</v>
      </c>
      <c r="H1391" s="120">
        <v>41974</v>
      </c>
    </row>
    <row r="1392" spans="1:8" ht="39.6">
      <c r="A1392" s="113">
        <v>7558</v>
      </c>
      <c r="B1392" s="114" t="s">
        <v>7165</v>
      </c>
      <c r="C1392" s="113" t="s">
        <v>235</v>
      </c>
      <c r="D1392" s="113" t="s">
        <v>6</v>
      </c>
      <c r="E1392" s="115">
        <v>11.63</v>
      </c>
      <c r="F1392" s="115">
        <v>11.63</v>
      </c>
      <c r="G1392" s="113" t="s">
        <v>493</v>
      </c>
      <c r="H1392" s="116">
        <v>41974</v>
      </c>
    </row>
    <row r="1393" spans="1:8" ht="39.6">
      <c r="A1393" s="117">
        <v>7554</v>
      </c>
      <c r="B1393" s="118" t="s">
        <v>7166</v>
      </c>
      <c r="C1393" s="117" t="s">
        <v>235</v>
      </c>
      <c r="D1393" s="117" t="s">
        <v>6</v>
      </c>
      <c r="E1393" s="119">
        <v>9.8000000000000007</v>
      </c>
      <c r="F1393" s="119">
        <v>9.8000000000000007</v>
      </c>
      <c r="G1393" s="117" t="s">
        <v>493</v>
      </c>
      <c r="H1393" s="120">
        <v>41974</v>
      </c>
    </row>
    <row r="1394" spans="1:8" ht="26.4">
      <c r="A1394" s="113">
        <v>7559</v>
      </c>
      <c r="B1394" s="114" t="s">
        <v>7167</v>
      </c>
      <c r="C1394" s="113" t="s">
        <v>235</v>
      </c>
      <c r="D1394" s="113" t="s">
        <v>6</v>
      </c>
      <c r="E1394" s="115">
        <v>7.93</v>
      </c>
      <c r="F1394" s="115">
        <v>7.93</v>
      </c>
      <c r="G1394" s="113" t="s">
        <v>493</v>
      </c>
      <c r="H1394" s="116">
        <v>41974</v>
      </c>
    </row>
    <row r="1395" spans="1:8" ht="26.4">
      <c r="A1395" s="117">
        <v>7547</v>
      </c>
      <c r="B1395" s="118" t="s">
        <v>7168</v>
      </c>
      <c r="C1395" s="117" t="s">
        <v>235</v>
      </c>
      <c r="D1395" s="117" t="s">
        <v>6</v>
      </c>
      <c r="E1395" s="119">
        <v>6.77</v>
      </c>
      <c r="F1395" s="119">
        <v>6.77</v>
      </c>
      <c r="G1395" s="117" t="s">
        <v>493</v>
      </c>
      <c r="H1395" s="120">
        <v>41974</v>
      </c>
    </row>
    <row r="1396" spans="1:8" ht="26.4">
      <c r="A1396" s="113">
        <v>12126</v>
      </c>
      <c r="B1396" s="114" t="s">
        <v>7169</v>
      </c>
      <c r="C1396" s="113" t="s">
        <v>235</v>
      </c>
      <c r="D1396" s="113" t="s">
        <v>6</v>
      </c>
      <c r="E1396" s="115">
        <v>14.57</v>
      </c>
      <c r="F1396" s="115">
        <v>14.57</v>
      </c>
      <c r="G1396" s="113" t="s">
        <v>493</v>
      </c>
      <c r="H1396" s="116">
        <v>41974</v>
      </c>
    </row>
    <row r="1397" spans="1:8" ht="26.4">
      <c r="A1397" s="117">
        <v>7560</v>
      </c>
      <c r="B1397" s="118" t="s">
        <v>7170</v>
      </c>
      <c r="C1397" s="117" t="s">
        <v>235</v>
      </c>
      <c r="D1397" s="117" t="s">
        <v>6</v>
      </c>
      <c r="E1397" s="119">
        <v>10.94</v>
      </c>
      <c r="F1397" s="119">
        <v>10.94</v>
      </c>
      <c r="G1397" s="117" t="s">
        <v>493</v>
      </c>
      <c r="H1397" s="120">
        <v>41974</v>
      </c>
    </row>
    <row r="1398" spans="1:8" ht="26.4">
      <c r="A1398" s="113">
        <v>7561</v>
      </c>
      <c r="B1398" s="114" t="s">
        <v>7171</v>
      </c>
      <c r="C1398" s="113" t="s">
        <v>235</v>
      </c>
      <c r="D1398" s="113" t="s">
        <v>6</v>
      </c>
      <c r="E1398" s="115">
        <v>9.27</v>
      </c>
      <c r="F1398" s="115">
        <v>9.27</v>
      </c>
      <c r="G1398" s="113" t="s">
        <v>493</v>
      </c>
      <c r="H1398" s="116">
        <v>41974</v>
      </c>
    </row>
    <row r="1399" spans="1:8" ht="26.4">
      <c r="A1399" s="117">
        <v>25399</v>
      </c>
      <c r="B1399" s="118" t="s">
        <v>7172</v>
      </c>
      <c r="C1399" s="117" t="s">
        <v>235</v>
      </c>
      <c r="D1399" s="117" t="s">
        <v>6</v>
      </c>
      <c r="E1399" s="119">
        <v>637.16999999999996</v>
      </c>
      <c r="F1399" s="119">
        <v>637.16999999999996</v>
      </c>
      <c r="G1399" s="117" t="s">
        <v>493</v>
      </c>
      <c r="H1399" s="120">
        <v>41974</v>
      </c>
    </row>
    <row r="1400" spans="1:8" ht="39.6">
      <c r="A1400" s="113">
        <v>25398</v>
      </c>
      <c r="B1400" s="114" t="s">
        <v>7173</v>
      </c>
      <c r="C1400" s="113" t="s">
        <v>235</v>
      </c>
      <c r="D1400" s="113" t="s">
        <v>6</v>
      </c>
      <c r="E1400" s="115">
        <v>2787.55</v>
      </c>
      <c r="F1400" s="115">
        <v>2787.55</v>
      </c>
      <c r="G1400" s="113" t="s">
        <v>493</v>
      </c>
      <c r="H1400" s="116">
        <v>41974</v>
      </c>
    </row>
    <row r="1401" spans="1:8" ht="39.6">
      <c r="A1401" s="117">
        <v>1383</v>
      </c>
      <c r="B1401" s="118" t="s">
        <v>7174</v>
      </c>
      <c r="C1401" s="117" t="s">
        <v>235</v>
      </c>
      <c r="D1401" s="117" t="s">
        <v>231</v>
      </c>
      <c r="E1401" s="119">
        <v>2.7</v>
      </c>
      <c r="F1401" s="119">
        <v>2.7</v>
      </c>
      <c r="G1401" s="117" t="s">
        <v>493</v>
      </c>
      <c r="H1401" s="120">
        <v>41974</v>
      </c>
    </row>
    <row r="1402" spans="1:8" ht="26.4">
      <c r="A1402" s="113">
        <v>20275</v>
      </c>
      <c r="B1402" s="114" t="s">
        <v>7175</v>
      </c>
      <c r="C1402" s="113" t="s">
        <v>235</v>
      </c>
      <c r="D1402" s="113" t="s">
        <v>1466</v>
      </c>
      <c r="E1402" s="115">
        <v>0.25</v>
      </c>
      <c r="F1402" s="115">
        <v>0.25</v>
      </c>
      <c r="G1402" s="113" t="s">
        <v>493</v>
      </c>
      <c r="H1402" s="116">
        <v>41974</v>
      </c>
    </row>
    <row r="1403" spans="1:8">
      <c r="A1403" s="117">
        <v>13950</v>
      </c>
      <c r="B1403" s="118" t="s">
        <v>7176</v>
      </c>
      <c r="C1403" s="117" t="s">
        <v>235</v>
      </c>
      <c r="D1403" s="117" t="s">
        <v>6</v>
      </c>
      <c r="E1403" s="119">
        <v>3263.15</v>
      </c>
      <c r="F1403" s="119">
        <v>3263.15</v>
      </c>
      <c r="G1403" s="117" t="s">
        <v>493</v>
      </c>
      <c r="H1403" s="120">
        <v>41974</v>
      </c>
    </row>
    <row r="1404" spans="1:8" ht="26.4">
      <c r="A1404" s="113">
        <v>13942</v>
      </c>
      <c r="B1404" s="114" t="s">
        <v>7177</v>
      </c>
      <c r="C1404" s="113" t="s">
        <v>235</v>
      </c>
      <c r="D1404" s="113" t="s">
        <v>6</v>
      </c>
      <c r="E1404" s="115">
        <v>1903.62</v>
      </c>
      <c r="F1404" s="115">
        <v>1903.62</v>
      </c>
      <c r="G1404" s="113" t="s">
        <v>493</v>
      </c>
      <c r="H1404" s="116">
        <v>41974</v>
      </c>
    </row>
    <row r="1405" spans="1:8">
      <c r="A1405" s="117">
        <v>13940</v>
      </c>
      <c r="B1405" s="118" t="s">
        <v>7178</v>
      </c>
      <c r="C1405" s="117" t="s">
        <v>235</v>
      </c>
      <c r="D1405" s="117" t="s">
        <v>6</v>
      </c>
      <c r="E1405" s="119">
        <v>13382.78</v>
      </c>
      <c r="F1405" s="119">
        <v>13382.78</v>
      </c>
      <c r="G1405" s="117" t="s">
        <v>493</v>
      </c>
      <c r="H1405" s="120">
        <v>41974</v>
      </c>
    </row>
    <row r="1406" spans="1:8">
      <c r="A1406" s="113">
        <v>13946</v>
      </c>
      <c r="B1406" s="114" t="s">
        <v>7179</v>
      </c>
      <c r="C1406" s="113" t="s">
        <v>235</v>
      </c>
      <c r="D1406" s="113" t="s">
        <v>6</v>
      </c>
      <c r="E1406" s="115">
        <v>5993.6</v>
      </c>
      <c r="F1406" s="115">
        <v>5993.6</v>
      </c>
      <c r="G1406" s="113" t="s">
        <v>493</v>
      </c>
      <c r="H1406" s="116">
        <v>41974</v>
      </c>
    </row>
    <row r="1407" spans="1:8" ht="39.6">
      <c r="A1407" s="117">
        <v>10775</v>
      </c>
      <c r="B1407" s="118" t="s">
        <v>7180</v>
      </c>
      <c r="C1407" s="117" t="s">
        <v>250</v>
      </c>
      <c r="D1407" s="117" t="s">
        <v>809</v>
      </c>
      <c r="E1407" s="119">
        <v>850</v>
      </c>
      <c r="F1407" s="119">
        <v>850</v>
      </c>
      <c r="G1407" s="117" t="s">
        <v>493</v>
      </c>
      <c r="H1407" s="120">
        <v>41974</v>
      </c>
    </row>
    <row r="1408" spans="1:8" ht="26.4">
      <c r="A1408" s="113">
        <v>10776</v>
      </c>
      <c r="B1408" s="114" t="s">
        <v>7181</v>
      </c>
      <c r="C1408" s="113" t="s">
        <v>250</v>
      </c>
      <c r="D1408" s="113" t="s">
        <v>809</v>
      </c>
      <c r="E1408" s="115">
        <v>664.06</v>
      </c>
      <c r="F1408" s="115">
        <v>664.06</v>
      </c>
      <c r="G1408" s="113" t="s">
        <v>493</v>
      </c>
      <c r="H1408" s="116">
        <v>41974</v>
      </c>
    </row>
    <row r="1409" spans="1:8" ht="26.4">
      <c r="A1409" s="117">
        <v>10779</v>
      </c>
      <c r="B1409" s="118" t="s">
        <v>7182</v>
      </c>
      <c r="C1409" s="117" t="s">
        <v>250</v>
      </c>
      <c r="D1409" s="117" t="s">
        <v>809</v>
      </c>
      <c r="E1409" s="119">
        <v>1062.5</v>
      </c>
      <c r="F1409" s="119">
        <v>1062.5</v>
      </c>
      <c r="G1409" s="117" t="s">
        <v>493</v>
      </c>
      <c r="H1409" s="120">
        <v>41974</v>
      </c>
    </row>
    <row r="1410" spans="1:8" ht="39.6">
      <c r="A1410" s="113">
        <v>10777</v>
      </c>
      <c r="B1410" s="114" t="s">
        <v>7183</v>
      </c>
      <c r="C1410" s="113" t="s">
        <v>250</v>
      </c>
      <c r="D1410" s="113" t="s">
        <v>809</v>
      </c>
      <c r="E1410" s="115">
        <v>965.1</v>
      </c>
      <c r="F1410" s="115">
        <v>965.1</v>
      </c>
      <c r="G1410" s="113" t="s">
        <v>493</v>
      </c>
      <c r="H1410" s="116">
        <v>41974</v>
      </c>
    </row>
    <row r="1411" spans="1:8" ht="39.6">
      <c r="A1411" s="117">
        <v>10778</v>
      </c>
      <c r="B1411" s="118" t="s">
        <v>7184</v>
      </c>
      <c r="C1411" s="117" t="s">
        <v>250</v>
      </c>
      <c r="D1411" s="117" t="s">
        <v>809</v>
      </c>
      <c r="E1411" s="119">
        <v>1062.5</v>
      </c>
      <c r="F1411" s="119">
        <v>1062.5</v>
      </c>
      <c r="G1411" s="117" t="s">
        <v>493</v>
      </c>
      <c r="H1411" s="120">
        <v>41974</v>
      </c>
    </row>
    <row r="1412" spans="1:8" ht="26.4">
      <c r="A1412" s="113">
        <v>10667</v>
      </c>
      <c r="B1412" s="114" t="s">
        <v>7185</v>
      </c>
      <c r="C1412" s="113" t="s">
        <v>235</v>
      </c>
      <c r="D1412" s="113" t="s">
        <v>6</v>
      </c>
      <c r="E1412" s="115">
        <v>10460</v>
      </c>
      <c r="F1412" s="115">
        <v>10460</v>
      </c>
      <c r="G1412" s="113" t="s">
        <v>493</v>
      </c>
      <c r="H1412" s="116">
        <v>41974</v>
      </c>
    </row>
    <row r="1413" spans="1:8" ht="26.4">
      <c r="A1413" s="117">
        <v>1630</v>
      </c>
      <c r="B1413" s="118" t="s">
        <v>7186</v>
      </c>
      <c r="C1413" s="117" t="s">
        <v>235</v>
      </c>
      <c r="D1413" s="117" t="s">
        <v>6</v>
      </c>
      <c r="E1413" s="119">
        <v>4198.58</v>
      </c>
      <c r="F1413" s="119">
        <v>4198.58</v>
      </c>
      <c r="G1413" s="117" t="s">
        <v>493</v>
      </c>
      <c r="H1413" s="120">
        <v>41974</v>
      </c>
    </row>
    <row r="1414" spans="1:8" ht="26.4">
      <c r="A1414" s="113">
        <v>1613</v>
      </c>
      <c r="B1414" s="114" t="s">
        <v>7187</v>
      </c>
      <c r="C1414" s="113" t="s">
        <v>235</v>
      </c>
      <c r="D1414" s="113" t="s">
        <v>6</v>
      </c>
      <c r="E1414" s="115">
        <v>1647.84</v>
      </c>
      <c r="F1414" s="115">
        <v>1647.84</v>
      </c>
      <c r="G1414" s="113" t="s">
        <v>493</v>
      </c>
      <c r="H1414" s="116">
        <v>41974</v>
      </c>
    </row>
    <row r="1415" spans="1:8" ht="26.4">
      <c r="A1415" s="117">
        <v>1623</v>
      </c>
      <c r="B1415" s="118" t="s">
        <v>7188</v>
      </c>
      <c r="C1415" s="117" t="s">
        <v>235</v>
      </c>
      <c r="D1415" s="117" t="s">
        <v>6</v>
      </c>
      <c r="E1415" s="119">
        <v>133.02000000000001</v>
      </c>
      <c r="F1415" s="119">
        <v>133.02000000000001</v>
      </c>
      <c r="G1415" s="117" t="s">
        <v>493</v>
      </c>
      <c r="H1415" s="120">
        <v>41974</v>
      </c>
    </row>
    <row r="1416" spans="1:8" ht="26.4">
      <c r="A1416" s="113">
        <v>1626</v>
      </c>
      <c r="B1416" s="114" t="s">
        <v>7189</v>
      </c>
      <c r="C1416" s="113" t="s">
        <v>235</v>
      </c>
      <c r="D1416" s="113" t="s">
        <v>6</v>
      </c>
      <c r="E1416" s="115">
        <v>2445.96</v>
      </c>
      <c r="F1416" s="115">
        <v>2445.96</v>
      </c>
      <c r="G1416" s="113" t="s">
        <v>493</v>
      </c>
      <c r="H1416" s="116">
        <v>41974</v>
      </c>
    </row>
    <row r="1417" spans="1:8" ht="26.4">
      <c r="A1417" s="117">
        <v>1625</v>
      </c>
      <c r="B1417" s="118" t="s">
        <v>7190</v>
      </c>
      <c r="C1417" s="117" t="s">
        <v>235</v>
      </c>
      <c r="D1417" s="117" t="s">
        <v>6</v>
      </c>
      <c r="E1417" s="119">
        <v>179.76</v>
      </c>
      <c r="F1417" s="119">
        <v>179.76</v>
      </c>
      <c r="G1417" s="117" t="s">
        <v>493</v>
      </c>
      <c r="H1417" s="120">
        <v>41974</v>
      </c>
    </row>
    <row r="1418" spans="1:8" ht="26.4">
      <c r="A1418" s="113">
        <v>1619</v>
      </c>
      <c r="B1418" s="114" t="s">
        <v>7191</v>
      </c>
      <c r="C1418" s="113" t="s">
        <v>235</v>
      </c>
      <c r="D1418" s="113" t="s">
        <v>6</v>
      </c>
      <c r="E1418" s="115">
        <v>194.14</v>
      </c>
      <c r="F1418" s="115">
        <v>194.14</v>
      </c>
      <c r="G1418" s="113" t="s">
        <v>493</v>
      </c>
      <c r="H1418" s="116">
        <v>41974</v>
      </c>
    </row>
    <row r="1419" spans="1:8" ht="26.4">
      <c r="A1419" s="117">
        <v>1622</v>
      </c>
      <c r="B1419" s="118" t="s">
        <v>7192</v>
      </c>
      <c r="C1419" s="117" t="s">
        <v>235</v>
      </c>
      <c r="D1419" s="117" t="s">
        <v>6</v>
      </c>
      <c r="E1419" s="119">
        <v>7534.17</v>
      </c>
      <c r="F1419" s="119">
        <v>7534.17</v>
      </c>
      <c r="G1419" s="117" t="s">
        <v>493</v>
      </c>
      <c r="H1419" s="120">
        <v>41974</v>
      </c>
    </row>
    <row r="1420" spans="1:8" ht="26.4">
      <c r="A1420" s="113">
        <v>1616</v>
      </c>
      <c r="B1420" s="114" t="s">
        <v>7193</v>
      </c>
      <c r="C1420" s="113" t="s">
        <v>235</v>
      </c>
      <c r="D1420" s="113" t="s">
        <v>6</v>
      </c>
      <c r="E1420" s="115">
        <v>7534.17</v>
      </c>
      <c r="F1420" s="115">
        <v>7534.17</v>
      </c>
      <c r="G1420" s="113" t="s">
        <v>493</v>
      </c>
      <c r="H1420" s="116">
        <v>41974</v>
      </c>
    </row>
    <row r="1421" spans="1:8" ht="26.4">
      <c r="A1421" s="117">
        <v>1614</v>
      </c>
      <c r="B1421" s="118" t="s">
        <v>7194</v>
      </c>
      <c r="C1421" s="117" t="s">
        <v>235</v>
      </c>
      <c r="D1421" s="117" t="s">
        <v>6</v>
      </c>
      <c r="E1421" s="119">
        <v>307.29000000000002</v>
      </c>
      <c r="F1421" s="119">
        <v>307.29000000000002</v>
      </c>
      <c r="G1421" s="117" t="s">
        <v>493</v>
      </c>
      <c r="H1421" s="120">
        <v>41974</v>
      </c>
    </row>
    <row r="1422" spans="1:8" ht="26.4">
      <c r="A1422" s="113">
        <v>1620</v>
      </c>
      <c r="B1422" s="114" t="s">
        <v>7195</v>
      </c>
      <c r="C1422" s="113" t="s">
        <v>235</v>
      </c>
      <c r="D1422" s="113" t="s">
        <v>6</v>
      </c>
      <c r="E1422" s="115">
        <v>432.06</v>
      </c>
      <c r="F1422" s="115">
        <v>432.06</v>
      </c>
      <c r="G1422" s="113" t="s">
        <v>493</v>
      </c>
      <c r="H1422" s="116">
        <v>41974</v>
      </c>
    </row>
    <row r="1423" spans="1:8" ht="26.4">
      <c r="A1423" s="117">
        <v>1617</v>
      </c>
      <c r="B1423" s="118" t="s">
        <v>7196</v>
      </c>
      <c r="C1423" s="117" t="s">
        <v>235</v>
      </c>
      <c r="D1423" s="117" t="s">
        <v>6</v>
      </c>
      <c r="E1423" s="119">
        <v>9308.77</v>
      </c>
      <c r="F1423" s="119">
        <v>9308.77</v>
      </c>
      <c r="G1423" s="117" t="s">
        <v>493</v>
      </c>
      <c r="H1423" s="120">
        <v>41974</v>
      </c>
    </row>
    <row r="1424" spans="1:8" ht="26.4">
      <c r="A1424" s="113">
        <v>1621</v>
      </c>
      <c r="B1424" s="114" t="s">
        <v>7197</v>
      </c>
      <c r="C1424" s="113" t="s">
        <v>235</v>
      </c>
      <c r="D1424" s="113" t="s">
        <v>6</v>
      </c>
      <c r="E1424" s="115">
        <v>518.11</v>
      </c>
      <c r="F1424" s="115">
        <v>518.11</v>
      </c>
      <c r="G1424" s="113" t="s">
        <v>493</v>
      </c>
      <c r="H1424" s="116">
        <v>41974</v>
      </c>
    </row>
    <row r="1425" spans="1:8" ht="26.4">
      <c r="A1425" s="117">
        <v>1629</v>
      </c>
      <c r="B1425" s="118" t="s">
        <v>7198</v>
      </c>
      <c r="C1425" s="117" t="s">
        <v>235</v>
      </c>
      <c r="D1425" s="117" t="s">
        <v>6</v>
      </c>
      <c r="E1425" s="119">
        <v>13100.75</v>
      </c>
      <c r="F1425" s="119">
        <v>13100.75</v>
      </c>
      <c r="G1425" s="117" t="s">
        <v>493</v>
      </c>
      <c r="H1425" s="120">
        <v>41974</v>
      </c>
    </row>
    <row r="1426" spans="1:8" ht="26.4">
      <c r="A1426" s="113">
        <v>1624</v>
      </c>
      <c r="B1426" s="114" t="s">
        <v>7199</v>
      </c>
      <c r="C1426" s="113" t="s">
        <v>235</v>
      </c>
      <c r="D1426" s="113" t="s">
        <v>6</v>
      </c>
      <c r="E1426" s="115">
        <v>16728.54</v>
      </c>
      <c r="F1426" s="115">
        <v>16728.54</v>
      </c>
      <c r="G1426" s="113" t="s">
        <v>493</v>
      </c>
      <c r="H1426" s="116">
        <v>41974</v>
      </c>
    </row>
    <row r="1427" spans="1:8" ht="26.4">
      <c r="A1427" s="117">
        <v>1627</v>
      </c>
      <c r="B1427" s="118" t="s">
        <v>7200</v>
      </c>
      <c r="C1427" s="117" t="s">
        <v>235</v>
      </c>
      <c r="D1427" s="117" t="s">
        <v>6</v>
      </c>
      <c r="E1427" s="119">
        <v>736.23</v>
      </c>
      <c r="F1427" s="119">
        <v>736.23</v>
      </c>
      <c r="G1427" s="117" t="s">
        <v>493</v>
      </c>
      <c r="H1427" s="120">
        <v>41974</v>
      </c>
    </row>
    <row r="1428" spans="1:8" ht="26.4">
      <c r="A1428" s="113">
        <v>1615</v>
      </c>
      <c r="B1428" s="114" t="s">
        <v>7201</v>
      </c>
      <c r="C1428" s="113" t="s">
        <v>235</v>
      </c>
      <c r="D1428" s="113" t="s">
        <v>6</v>
      </c>
      <c r="E1428" s="115">
        <v>917.27</v>
      </c>
      <c r="F1428" s="115">
        <v>917.27</v>
      </c>
      <c r="G1428" s="113" t="s">
        <v>493</v>
      </c>
      <c r="H1428" s="116">
        <v>41974</v>
      </c>
    </row>
    <row r="1429" spans="1:8" ht="26.4">
      <c r="A1429" s="117">
        <v>1618</v>
      </c>
      <c r="B1429" s="118" t="s">
        <v>7202</v>
      </c>
      <c r="C1429" s="117" t="s">
        <v>235</v>
      </c>
      <c r="D1429" s="117" t="s">
        <v>6</v>
      </c>
      <c r="E1429" s="119">
        <v>1368.26</v>
      </c>
      <c r="F1429" s="119">
        <v>1368.26</v>
      </c>
      <c r="G1429" s="117" t="s">
        <v>493</v>
      </c>
      <c r="H1429" s="120">
        <v>41974</v>
      </c>
    </row>
    <row r="1430" spans="1:8" ht="39.6">
      <c r="A1430" s="113">
        <v>1612</v>
      </c>
      <c r="B1430" s="114" t="s">
        <v>7203</v>
      </c>
      <c r="C1430" s="113" t="s">
        <v>235</v>
      </c>
      <c r="D1430" s="113" t="s">
        <v>6</v>
      </c>
      <c r="E1430" s="115">
        <v>131.35</v>
      </c>
      <c r="F1430" s="115">
        <v>131.35</v>
      </c>
      <c r="G1430" s="113" t="s">
        <v>493</v>
      </c>
      <c r="H1430" s="116">
        <v>41974</v>
      </c>
    </row>
    <row r="1431" spans="1:8">
      <c r="A1431" s="117">
        <v>14211</v>
      </c>
      <c r="B1431" s="118" t="s">
        <v>7204</v>
      </c>
      <c r="C1431" s="117" t="s">
        <v>235</v>
      </c>
      <c r="D1431" s="117" t="s">
        <v>6</v>
      </c>
      <c r="E1431" s="119">
        <v>44.17</v>
      </c>
      <c r="F1431" s="119">
        <v>44.17</v>
      </c>
      <c r="G1431" s="117" t="s">
        <v>493</v>
      </c>
      <c r="H1431" s="120">
        <v>41974</v>
      </c>
    </row>
    <row r="1432" spans="1:8">
      <c r="A1432" s="113">
        <v>34500</v>
      </c>
      <c r="B1432" s="114" t="s">
        <v>7205</v>
      </c>
      <c r="C1432" s="113" t="s">
        <v>264</v>
      </c>
      <c r="D1432" s="113" t="s">
        <v>231</v>
      </c>
      <c r="E1432" s="115">
        <v>132.36000000000001</v>
      </c>
      <c r="F1432" s="115">
        <v>114.46</v>
      </c>
      <c r="G1432" s="113" t="s">
        <v>493</v>
      </c>
      <c r="H1432" s="116">
        <v>41974</v>
      </c>
    </row>
    <row r="1433" spans="1:8">
      <c r="A1433" s="117">
        <v>4266</v>
      </c>
      <c r="B1433" s="118" t="s">
        <v>7206</v>
      </c>
      <c r="C1433" s="117" t="s">
        <v>250</v>
      </c>
      <c r="D1433" s="117" t="s">
        <v>492</v>
      </c>
      <c r="E1433" s="119">
        <v>12.04</v>
      </c>
      <c r="F1433" s="119">
        <v>12.04</v>
      </c>
      <c r="G1433" s="117" t="s">
        <v>493</v>
      </c>
      <c r="H1433" s="120">
        <v>41974</v>
      </c>
    </row>
    <row r="1434" spans="1:8">
      <c r="A1434" s="113">
        <v>5328</v>
      </c>
      <c r="B1434" s="114" t="s">
        <v>7207</v>
      </c>
      <c r="C1434" s="113" t="s">
        <v>235</v>
      </c>
      <c r="D1434" s="113" t="s">
        <v>6</v>
      </c>
      <c r="E1434" s="115">
        <v>3.14</v>
      </c>
      <c r="F1434" s="115">
        <v>3.14</v>
      </c>
      <c r="G1434" s="113" t="s">
        <v>493</v>
      </c>
      <c r="H1434" s="116">
        <v>41974</v>
      </c>
    </row>
    <row r="1435" spans="1:8">
      <c r="A1435" s="117">
        <v>1634</v>
      </c>
      <c r="B1435" s="118" t="s">
        <v>7208</v>
      </c>
      <c r="C1435" s="117" t="s">
        <v>235</v>
      </c>
      <c r="D1435" s="117" t="s">
        <v>207</v>
      </c>
      <c r="E1435" s="119">
        <v>1.25</v>
      </c>
      <c r="F1435" s="119">
        <v>1.25</v>
      </c>
      <c r="G1435" s="117" t="s">
        <v>493</v>
      </c>
      <c r="H1435" s="120">
        <v>41974</v>
      </c>
    </row>
    <row r="1436" spans="1:8">
      <c r="A1436" s="113">
        <v>5086</v>
      </c>
      <c r="B1436" s="114" t="s">
        <v>7209</v>
      </c>
      <c r="C1436" s="113" t="s">
        <v>235</v>
      </c>
      <c r="D1436" s="113" t="s">
        <v>238</v>
      </c>
      <c r="E1436" s="115">
        <v>14.78</v>
      </c>
      <c r="F1436" s="115">
        <v>14.78</v>
      </c>
      <c r="G1436" s="113" t="s">
        <v>493</v>
      </c>
      <c r="H1436" s="116">
        <v>41974</v>
      </c>
    </row>
    <row r="1437" spans="1:8" ht="26.4">
      <c r="A1437" s="117">
        <v>12109</v>
      </c>
      <c r="B1437" s="118" t="s">
        <v>7210</v>
      </c>
      <c r="C1437" s="117" t="s">
        <v>235</v>
      </c>
      <c r="D1437" s="117" t="s">
        <v>6</v>
      </c>
      <c r="E1437" s="119">
        <v>365.1</v>
      </c>
      <c r="F1437" s="119">
        <v>365.1</v>
      </c>
      <c r="G1437" s="117" t="s">
        <v>493</v>
      </c>
      <c r="H1437" s="120">
        <v>41974</v>
      </c>
    </row>
    <row r="1438" spans="1:8">
      <c r="A1438" s="113">
        <v>12722</v>
      </c>
      <c r="B1438" s="114" t="s">
        <v>7211</v>
      </c>
      <c r="C1438" s="113" t="s">
        <v>235</v>
      </c>
      <c r="D1438" s="113" t="s">
        <v>6</v>
      </c>
      <c r="E1438" s="115">
        <v>287.38</v>
      </c>
      <c r="F1438" s="115">
        <v>287.38</v>
      </c>
      <c r="G1438" s="113" t="s">
        <v>493</v>
      </c>
      <c r="H1438" s="116">
        <v>41974</v>
      </c>
    </row>
    <row r="1439" spans="1:8">
      <c r="A1439" s="117">
        <v>12714</v>
      </c>
      <c r="B1439" s="118" t="s">
        <v>7212</v>
      </c>
      <c r="C1439" s="117" t="s">
        <v>235</v>
      </c>
      <c r="D1439" s="117" t="s">
        <v>6</v>
      </c>
      <c r="E1439" s="119">
        <v>2.35</v>
      </c>
      <c r="F1439" s="119">
        <v>2.35</v>
      </c>
      <c r="G1439" s="117" t="s">
        <v>493</v>
      </c>
      <c r="H1439" s="120">
        <v>41974</v>
      </c>
    </row>
    <row r="1440" spans="1:8">
      <c r="A1440" s="113">
        <v>12715</v>
      </c>
      <c r="B1440" s="114" t="s">
        <v>7213</v>
      </c>
      <c r="C1440" s="113" t="s">
        <v>235</v>
      </c>
      <c r="D1440" s="113" t="s">
        <v>6</v>
      </c>
      <c r="E1440" s="115">
        <v>5.74</v>
      </c>
      <c r="F1440" s="115">
        <v>5.74</v>
      </c>
      <c r="G1440" s="113" t="s">
        <v>493</v>
      </c>
      <c r="H1440" s="116">
        <v>41974</v>
      </c>
    </row>
    <row r="1441" spans="1:8">
      <c r="A1441" s="117">
        <v>12716</v>
      </c>
      <c r="B1441" s="118" t="s">
        <v>7214</v>
      </c>
      <c r="C1441" s="117" t="s">
        <v>235</v>
      </c>
      <c r="D1441" s="117" t="s">
        <v>6</v>
      </c>
      <c r="E1441" s="119">
        <v>7.89</v>
      </c>
      <c r="F1441" s="119">
        <v>7.89</v>
      </c>
      <c r="G1441" s="117" t="s">
        <v>493</v>
      </c>
      <c r="H1441" s="120">
        <v>41974</v>
      </c>
    </row>
    <row r="1442" spans="1:8">
      <c r="A1442" s="113">
        <v>12717</v>
      </c>
      <c r="B1442" s="114" t="s">
        <v>7215</v>
      </c>
      <c r="C1442" s="113" t="s">
        <v>235</v>
      </c>
      <c r="D1442" s="113" t="s">
        <v>6</v>
      </c>
      <c r="E1442" s="115">
        <v>21.14</v>
      </c>
      <c r="F1442" s="115">
        <v>21.14</v>
      </c>
      <c r="G1442" s="113" t="s">
        <v>493</v>
      </c>
      <c r="H1442" s="116">
        <v>41974</v>
      </c>
    </row>
    <row r="1443" spans="1:8">
      <c r="A1443" s="117">
        <v>12718</v>
      </c>
      <c r="B1443" s="118" t="s">
        <v>7216</v>
      </c>
      <c r="C1443" s="117" t="s">
        <v>235</v>
      </c>
      <c r="D1443" s="117" t="s">
        <v>6</v>
      </c>
      <c r="E1443" s="119">
        <v>31.96</v>
      </c>
      <c r="F1443" s="119">
        <v>31.96</v>
      </c>
      <c r="G1443" s="117" t="s">
        <v>493</v>
      </c>
      <c r="H1443" s="120">
        <v>41974</v>
      </c>
    </row>
    <row r="1444" spans="1:8">
      <c r="A1444" s="113">
        <v>12719</v>
      </c>
      <c r="B1444" s="114" t="s">
        <v>7217</v>
      </c>
      <c r="C1444" s="113" t="s">
        <v>235</v>
      </c>
      <c r="D1444" s="113" t="s">
        <v>6</v>
      </c>
      <c r="E1444" s="115">
        <v>47.08</v>
      </c>
      <c r="F1444" s="115">
        <v>47.08</v>
      </c>
      <c r="G1444" s="113" t="s">
        <v>493</v>
      </c>
      <c r="H1444" s="116">
        <v>41974</v>
      </c>
    </row>
    <row r="1445" spans="1:8">
      <c r="A1445" s="117">
        <v>12720</v>
      </c>
      <c r="B1445" s="118" t="s">
        <v>7218</v>
      </c>
      <c r="C1445" s="117" t="s">
        <v>235</v>
      </c>
      <c r="D1445" s="117" t="s">
        <v>6</v>
      </c>
      <c r="E1445" s="119">
        <v>140.12</v>
      </c>
      <c r="F1445" s="119">
        <v>140.12</v>
      </c>
      <c r="G1445" s="117" t="s">
        <v>493</v>
      </c>
      <c r="H1445" s="120">
        <v>41974</v>
      </c>
    </row>
    <row r="1446" spans="1:8">
      <c r="A1446" s="113">
        <v>12721</v>
      </c>
      <c r="B1446" s="114" t="s">
        <v>7219</v>
      </c>
      <c r="C1446" s="113" t="s">
        <v>235</v>
      </c>
      <c r="D1446" s="113" t="s">
        <v>6</v>
      </c>
      <c r="E1446" s="115">
        <v>167.29</v>
      </c>
      <c r="F1446" s="115">
        <v>167.29</v>
      </c>
      <c r="G1446" s="113" t="s">
        <v>493</v>
      </c>
      <c r="H1446" s="116">
        <v>41974</v>
      </c>
    </row>
    <row r="1447" spans="1:8" ht="26.4">
      <c r="A1447" s="117">
        <v>3114</v>
      </c>
      <c r="B1447" s="118" t="s">
        <v>7220</v>
      </c>
      <c r="C1447" s="117" t="s">
        <v>235</v>
      </c>
      <c r="D1447" s="117" t="s">
        <v>6</v>
      </c>
      <c r="E1447" s="119">
        <v>28.36</v>
      </c>
      <c r="F1447" s="119">
        <v>28.36</v>
      </c>
      <c r="G1447" s="117" t="s">
        <v>493</v>
      </c>
      <c r="H1447" s="120">
        <v>41974</v>
      </c>
    </row>
    <row r="1448" spans="1:8" ht="26.4">
      <c r="A1448" s="113">
        <v>3112</v>
      </c>
      <c r="B1448" s="114" t="s">
        <v>7221</v>
      </c>
      <c r="C1448" s="113" t="s">
        <v>235</v>
      </c>
      <c r="D1448" s="113" t="s">
        <v>1466</v>
      </c>
      <c r="E1448" s="115">
        <v>36.74</v>
      </c>
      <c r="F1448" s="115">
        <v>36.74</v>
      </c>
      <c r="G1448" s="113" t="s">
        <v>493</v>
      </c>
      <c r="H1448" s="116">
        <v>41974</v>
      </c>
    </row>
    <row r="1449" spans="1:8" ht="26.4">
      <c r="A1449" s="117">
        <v>3113</v>
      </c>
      <c r="B1449" s="118" t="s">
        <v>7222</v>
      </c>
      <c r="C1449" s="117" t="s">
        <v>235</v>
      </c>
      <c r="D1449" s="117" t="s">
        <v>1466</v>
      </c>
      <c r="E1449" s="119">
        <v>41.29</v>
      </c>
      <c r="F1449" s="119">
        <v>41.29</v>
      </c>
      <c r="G1449" s="117" t="s">
        <v>493</v>
      </c>
      <c r="H1449" s="120">
        <v>41974</v>
      </c>
    </row>
    <row r="1450" spans="1:8">
      <c r="A1450" s="113">
        <v>1636</v>
      </c>
      <c r="B1450" s="114" t="s">
        <v>7223</v>
      </c>
      <c r="C1450" s="113" t="s">
        <v>235</v>
      </c>
      <c r="D1450" s="113" t="s">
        <v>6</v>
      </c>
      <c r="E1450" s="115">
        <v>161.94999999999999</v>
      </c>
      <c r="F1450" s="115">
        <v>161.94999999999999</v>
      </c>
      <c r="G1450" s="113" t="s">
        <v>493</v>
      </c>
      <c r="H1450" s="116">
        <v>41974</v>
      </c>
    </row>
    <row r="1451" spans="1:8">
      <c r="A1451" s="117">
        <v>1637</v>
      </c>
      <c r="B1451" s="118" t="s">
        <v>7224</v>
      </c>
      <c r="C1451" s="117" t="s">
        <v>235</v>
      </c>
      <c r="D1451" s="117" t="s">
        <v>6</v>
      </c>
      <c r="E1451" s="119">
        <v>332.51</v>
      </c>
      <c r="F1451" s="119">
        <v>332.51</v>
      </c>
      <c r="G1451" s="117" t="s">
        <v>493</v>
      </c>
      <c r="H1451" s="120">
        <v>41974</v>
      </c>
    </row>
    <row r="1452" spans="1:8">
      <c r="A1452" s="113">
        <v>1638</v>
      </c>
      <c r="B1452" s="114" t="s">
        <v>7225</v>
      </c>
      <c r="C1452" s="113" t="s">
        <v>235</v>
      </c>
      <c r="D1452" s="113" t="s">
        <v>6</v>
      </c>
      <c r="E1452" s="115">
        <v>466.81</v>
      </c>
      <c r="F1452" s="115">
        <v>466.81</v>
      </c>
      <c r="G1452" s="113" t="s">
        <v>493</v>
      </c>
      <c r="H1452" s="116">
        <v>41974</v>
      </c>
    </row>
    <row r="1453" spans="1:8">
      <c r="A1453" s="117">
        <v>1645</v>
      </c>
      <c r="B1453" s="118" t="s">
        <v>7226</v>
      </c>
      <c r="C1453" s="117" t="s">
        <v>235</v>
      </c>
      <c r="D1453" s="117" t="s">
        <v>6</v>
      </c>
      <c r="E1453" s="119">
        <v>651.97</v>
      </c>
      <c r="F1453" s="119">
        <v>651.97</v>
      </c>
      <c r="G1453" s="117" t="s">
        <v>493</v>
      </c>
      <c r="H1453" s="120">
        <v>41974</v>
      </c>
    </row>
    <row r="1454" spans="1:8">
      <c r="A1454" s="113">
        <v>1639</v>
      </c>
      <c r="B1454" s="114" t="s">
        <v>7227</v>
      </c>
      <c r="C1454" s="113" t="s">
        <v>235</v>
      </c>
      <c r="D1454" s="113" t="s">
        <v>6</v>
      </c>
      <c r="E1454" s="115">
        <v>837.13</v>
      </c>
      <c r="F1454" s="115">
        <v>837.13</v>
      </c>
      <c r="G1454" s="113" t="s">
        <v>493</v>
      </c>
      <c r="H1454" s="116">
        <v>41974</v>
      </c>
    </row>
    <row r="1455" spans="1:8">
      <c r="A1455" s="117">
        <v>1640</v>
      </c>
      <c r="B1455" s="118" t="s">
        <v>7228</v>
      </c>
      <c r="C1455" s="117" t="s">
        <v>235</v>
      </c>
      <c r="D1455" s="117" t="s">
        <v>6</v>
      </c>
      <c r="E1455" s="119">
        <v>1067.93</v>
      </c>
      <c r="F1455" s="119">
        <v>1067.93</v>
      </c>
      <c r="G1455" s="117" t="s">
        <v>493</v>
      </c>
      <c r="H1455" s="120">
        <v>41974</v>
      </c>
    </row>
    <row r="1456" spans="1:8">
      <c r="A1456" s="113">
        <v>1644</v>
      </c>
      <c r="B1456" s="114" t="s">
        <v>7229</v>
      </c>
      <c r="C1456" s="113" t="s">
        <v>235</v>
      </c>
      <c r="D1456" s="113" t="s">
        <v>6</v>
      </c>
      <c r="E1456" s="115">
        <v>1155.29</v>
      </c>
      <c r="F1456" s="115">
        <v>1155.29</v>
      </c>
      <c r="G1456" s="113" t="s">
        <v>493</v>
      </c>
      <c r="H1456" s="116">
        <v>41974</v>
      </c>
    </row>
    <row r="1457" spans="1:8">
      <c r="A1457" s="117">
        <v>1641</v>
      </c>
      <c r="B1457" s="118" t="s">
        <v>7230</v>
      </c>
      <c r="C1457" s="117" t="s">
        <v>235</v>
      </c>
      <c r="D1457" s="117" t="s">
        <v>6</v>
      </c>
      <c r="E1457" s="119">
        <v>2078.87</v>
      </c>
      <c r="F1457" s="119">
        <v>2078.87</v>
      </c>
      <c r="G1457" s="117" t="s">
        <v>493</v>
      </c>
      <c r="H1457" s="120">
        <v>41974</v>
      </c>
    </row>
    <row r="1458" spans="1:8">
      <c r="A1458" s="113">
        <v>1642</v>
      </c>
      <c r="B1458" s="114" t="s">
        <v>7231</v>
      </c>
      <c r="C1458" s="113" t="s">
        <v>235</v>
      </c>
      <c r="D1458" s="113" t="s">
        <v>6</v>
      </c>
      <c r="E1458" s="115">
        <v>2459.23</v>
      </c>
      <c r="F1458" s="115">
        <v>2459.23</v>
      </c>
      <c r="G1458" s="113" t="s">
        <v>493</v>
      </c>
      <c r="H1458" s="116">
        <v>41974</v>
      </c>
    </row>
    <row r="1459" spans="1:8">
      <c r="A1459" s="117">
        <v>1643</v>
      </c>
      <c r="B1459" s="118" t="s">
        <v>7232</v>
      </c>
      <c r="C1459" s="117" t="s">
        <v>235</v>
      </c>
      <c r="D1459" s="117" t="s">
        <v>6</v>
      </c>
      <c r="E1459" s="119">
        <v>2686.12</v>
      </c>
      <c r="F1459" s="119">
        <v>2686.12</v>
      </c>
      <c r="G1459" s="117" t="s">
        <v>493</v>
      </c>
      <c r="H1459" s="120">
        <v>41974</v>
      </c>
    </row>
    <row r="1460" spans="1:8">
      <c r="A1460" s="113">
        <v>1646</v>
      </c>
      <c r="B1460" s="114" t="s">
        <v>7233</v>
      </c>
      <c r="C1460" s="113" t="s">
        <v>235</v>
      </c>
      <c r="D1460" s="113" t="s">
        <v>6</v>
      </c>
      <c r="E1460" s="115">
        <v>221.67</v>
      </c>
      <c r="F1460" s="115">
        <v>221.67</v>
      </c>
      <c r="G1460" s="113" t="s">
        <v>493</v>
      </c>
      <c r="H1460" s="116">
        <v>41974</v>
      </c>
    </row>
    <row r="1461" spans="1:8" ht="26.4">
      <c r="A1461" s="117">
        <v>34519</v>
      </c>
      <c r="B1461" s="118" t="s">
        <v>7234</v>
      </c>
      <c r="C1461" s="117" t="s">
        <v>235</v>
      </c>
      <c r="D1461" s="117" t="s">
        <v>6</v>
      </c>
      <c r="E1461" s="119">
        <v>66.22</v>
      </c>
      <c r="F1461" s="119">
        <v>66.22</v>
      </c>
      <c r="G1461" s="117" t="s">
        <v>493</v>
      </c>
      <c r="H1461" s="120">
        <v>41974</v>
      </c>
    </row>
    <row r="1462" spans="1:8" ht="26.4">
      <c r="A1462" s="113">
        <v>10510</v>
      </c>
      <c r="B1462" s="114" t="s">
        <v>7235</v>
      </c>
      <c r="C1462" s="113" t="s">
        <v>235</v>
      </c>
      <c r="D1462" s="113" t="s">
        <v>6</v>
      </c>
      <c r="E1462" s="115">
        <v>70.790000000000006</v>
      </c>
      <c r="F1462" s="115">
        <v>70.790000000000006</v>
      </c>
      <c r="G1462" s="113" t="s">
        <v>493</v>
      </c>
      <c r="H1462" s="116">
        <v>41974</v>
      </c>
    </row>
    <row r="1463" spans="1:8">
      <c r="A1463" s="117">
        <v>1649</v>
      </c>
      <c r="B1463" s="118" t="s">
        <v>7236</v>
      </c>
      <c r="C1463" s="117" t="s">
        <v>235</v>
      </c>
      <c r="D1463" s="117" t="s">
        <v>6</v>
      </c>
      <c r="E1463" s="119">
        <v>33.369999999999997</v>
      </c>
      <c r="F1463" s="119">
        <v>33.369999999999997</v>
      </c>
      <c r="G1463" s="117" t="s">
        <v>493</v>
      </c>
      <c r="H1463" s="120">
        <v>41974</v>
      </c>
    </row>
    <row r="1464" spans="1:8">
      <c r="A1464" s="113">
        <v>1653</v>
      </c>
      <c r="B1464" s="114" t="s">
        <v>7237</v>
      </c>
      <c r="C1464" s="113" t="s">
        <v>235</v>
      </c>
      <c r="D1464" s="113" t="s">
        <v>6</v>
      </c>
      <c r="E1464" s="115">
        <v>27.7</v>
      </c>
      <c r="F1464" s="115">
        <v>27.7</v>
      </c>
      <c r="G1464" s="113" t="s">
        <v>493</v>
      </c>
      <c r="H1464" s="116">
        <v>41974</v>
      </c>
    </row>
    <row r="1465" spans="1:8">
      <c r="A1465" s="117">
        <v>1648</v>
      </c>
      <c r="B1465" s="118" t="s">
        <v>7238</v>
      </c>
      <c r="C1465" s="117" t="s">
        <v>235</v>
      </c>
      <c r="D1465" s="117" t="s">
        <v>6</v>
      </c>
      <c r="E1465" s="119">
        <v>19.72</v>
      </c>
      <c r="F1465" s="119">
        <v>19.72</v>
      </c>
      <c r="G1465" s="117" t="s">
        <v>493</v>
      </c>
      <c r="H1465" s="120">
        <v>41974</v>
      </c>
    </row>
    <row r="1466" spans="1:8">
      <c r="A1466" s="113">
        <v>1647</v>
      </c>
      <c r="B1466" s="114" t="s">
        <v>7239</v>
      </c>
      <c r="C1466" s="113" t="s">
        <v>235</v>
      </c>
      <c r="D1466" s="113" t="s">
        <v>6</v>
      </c>
      <c r="E1466" s="115">
        <v>10.26</v>
      </c>
      <c r="F1466" s="115">
        <v>10.26</v>
      </c>
      <c r="G1466" s="113" t="s">
        <v>493</v>
      </c>
      <c r="H1466" s="116">
        <v>41974</v>
      </c>
    </row>
    <row r="1467" spans="1:8">
      <c r="A1467" s="117">
        <v>1651</v>
      </c>
      <c r="B1467" s="118" t="s">
        <v>7240</v>
      </c>
      <c r="C1467" s="117" t="s">
        <v>235</v>
      </c>
      <c r="D1467" s="117" t="s">
        <v>6</v>
      </c>
      <c r="E1467" s="119">
        <v>72.680000000000007</v>
      </c>
      <c r="F1467" s="119">
        <v>72.680000000000007</v>
      </c>
      <c r="G1467" s="117" t="s">
        <v>493</v>
      </c>
      <c r="H1467" s="120">
        <v>41974</v>
      </c>
    </row>
    <row r="1468" spans="1:8">
      <c r="A1468" s="113">
        <v>1650</v>
      </c>
      <c r="B1468" s="114" t="s">
        <v>7241</v>
      </c>
      <c r="C1468" s="113" t="s">
        <v>235</v>
      </c>
      <c r="D1468" s="113" t="s">
        <v>6</v>
      </c>
      <c r="E1468" s="115">
        <v>46.1</v>
      </c>
      <c r="F1468" s="115">
        <v>46.1</v>
      </c>
      <c r="G1468" s="113" t="s">
        <v>493</v>
      </c>
      <c r="H1468" s="116">
        <v>41974</v>
      </c>
    </row>
    <row r="1469" spans="1:8">
      <c r="A1469" s="117">
        <v>1652</v>
      </c>
      <c r="B1469" s="118" t="s">
        <v>7242</v>
      </c>
      <c r="C1469" s="117" t="s">
        <v>235</v>
      </c>
      <c r="D1469" s="117" t="s">
        <v>6</v>
      </c>
      <c r="E1469" s="119">
        <v>101.98</v>
      </c>
      <c r="F1469" s="119">
        <v>101.98</v>
      </c>
      <c r="G1469" s="117" t="s">
        <v>493</v>
      </c>
      <c r="H1469" s="120">
        <v>41974</v>
      </c>
    </row>
    <row r="1470" spans="1:8">
      <c r="A1470" s="113">
        <v>1654</v>
      </c>
      <c r="B1470" s="114" t="s">
        <v>7243</v>
      </c>
      <c r="C1470" s="113" t="s">
        <v>235</v>
      </c>
      <c r="D1470" s="113" t="s">
        <v>6</v>
      </c>
      <c r="E1470" s="115">
        <v>13.09</v>
      </c>
      <c r="F1470" s="115">
        <v>13.09</v>
      </c>
      <c r="G1470" s="113" t="s">
        <v>493</v>
      </c>
      <c r="H1470" s="116">
        <v>41974</v>
      </c>
    </row>
    <row r="1471" spans="1:8">
      <c r="A1471" s="117">
        <v>1725</v>
      </c>
      <c r="B1471" s="118" t="s">
        <v>7244</v>
      </c>
      <c r="C1471" s="117" t="s">
        <v>235</v>
      </c>
      <c r="D1471" s="117" t="s">
        <v>6</v>
      </c>
      <c r="E1471" s="119">
        <v>9.34</v>
      </c>
      <c r="F1471" s="119">
        <v>9.34</v>
      </c>
      <c r="G1471" s="117" t="s">
        <v>493</v>
      </c>
      <c r="H1471" s="120">
        <v>41974</v>
      </c>
    </row>
    <row r="1472" spans="1:8">
      <c r="A1472" s="113">
        <v>12920</v>
      </c>
      <c r="B1472" s="114" t="s">
        <v>7245</v>
      </c>
      <c r="C1472" s="113" t="s">
        <v>235</v>
      </c>
      <c r="D1472" s="113" t="s">
        <v>6</v>
      </c>
      <c r="E1472" s="115">
        <v>42.23</v>
      </c>
      <c r="F1472" s="115">
        <v>42.23</v>
      </c>
      <c r="G1472" s="113" t="s">
        <v>493</v>
      </c>
      <c r="H1472" s="116">
        <v>41974</v>
      </c>
    </row>
    <row r="1473" spans="1:8">
      <c r="A1473" s="117">
        <v>12943</v>
      </c>
      <c r="B1473" s="118" t="s">
        <v>7246</v>
      </c>
      <c r="C1473" s="117" t="s">
        <v>235</v>
      </c>
      <c r="D1473" s="117" t="s">
        <v>6</v>
      </c>
      <c r="E1473" s="119">
        <v>22.78</v>
      </c>
      <c r="F1473" s="119">
        <v>22.78</v>
      </c>
      <c r="G1473" s="117" t="s">
        <v>493</v>
      </c>
      <c r="H1473" s="120">
        <v>41974</v>
      </c>
    </row>
    <row r="1474" spans="1:8" ht="26.4">
      <c r="A1474" s="113">
        <v>1727</v>
      </c>
      <c r="B1474" s="114" t="s">
        <v>7247</v>
      </c>
      <c r="C1474" s="113" t="s">
        <v>235</v>
      </c>
      <c r="D1474" s="113" t="s">
        <v>6</v>
      </c>
      <c r="E1474" s="115">
        <v>17.41</v>
      </c>
      <c r="F1474" s="115">
        <v>17.41</v>
      </c>
      <c r="G1474" s="113" t="s">
        <v>493</v>
      </c>
      <c r="H1474" s="116">
        <v>41974</v>
      </c>
    </row>
    <row r="1475" spans="1:8">
      <c r="A1475" s="117">
        <v>1743</v>
      </c>
      <c r="B1475" s="118" t="s">
        <v>7248</v>
      </c>
      <c r="C1475" s="117" t="s">
        <v>235</v>
      </c>
      <c r="D1475" s="117" t="s">
        <v>6</v>
      </c>
      <c r="E1475" s="119">
        <v>49.23</v>
      </c>
      <c r="F1475" s="119">
        <v>49.23</v>
      </c>
      <c r="G1475" s="117" t="s">
        <v>493</v>
      </c>
      <c r="H1475" s="120">
        <v>41974</v>
      </c>
    </row>
    <row r="1476" spans="1:8">
      <c r="A1476" s="113">
        <v>1747</v>
      </c>
      <c r="B1476" s="114" t="s">
        <v>7249</v>
      </c>
      <c r="C1476" s="113" t="s">
        <v>235</v>
      </c>
      <c r="D1476" s="113" t="s">
        <v>6</v>
      </c>
      <c r="E1476" s="115">
        <v>58.4</v>
      </c>
      <c r="F1476" s="115">
        <v>58.4</v>
      </c>
      <c r="G1476" s="113" t="s">
        <v>493</v>
      </c>
      <c r="H1476" s="116">
        <v>41974</v>
      </c>
    </row>
    <row r="1477" spans="1:8">
      <c r="A1477" s="117">
        <v>1744</v>
      </c>
      <c r="B1477" s="118" t="s">
        <v>7250</v>
      </c>
      <c r="C1477" s="117" t="s">
        <v>235</v>
      </c>
      <c r="D1477" s="117" t="s">
        <v>6</v>
      </c>
      <c r="E1477" s="119">
        <v>54.46</v>
      </c>
      <c r="F1477" s="119">
        <v>54.46</v>
      </c>
      <c r="G1477" s="117" t="s">
        <v>493</v>
      </c>
      <c r="H1477" s="120">
        <v>41974</v>
      </c>
    </row>
    <row r="1478" spans="1:8" ht="26.4">
      <c r="A1478" s="113">
        <v>7241</v>
      </c>
      <c r="B1478" s="114" t="s">
        <v>7251</v>
      </c>
      <c r="C1478" s="113" t="s">
        <v>235</v>
      </c>
      <c r="D1478" s="113" t="s">
        <v>492</v>
      </c>
      <c r="E1478" s="115">
        <v>41.16</v>
      </c>
      <c r="F1478" s="115">
        <v>41.16</v>
      </c>
      <c r="G1478" s="113" t="s">
        <v>493</v>
      </c>
      <c r="H1478" s="116">
        <v>41974</v>
      </c>
    </row>
    <row r="1479" spans="1:8" ht="26.4">
      <c r="A1479" s="117">
        <v>20236</v>
      </c>
      <c r="B1479" s="118" t="s">
        <v>7252</v>
      </c>
      <c r="C1479" s="117" t="s">
        <v>235</v>
      </c>
      <c r="D1479" s="117" t="s">
        <v>6</v>
      </c>
      <c r="E1479" s="119">
        <v>19.88</v>
      </c>
      <c r="F1479" s="119">
        <v>19.88</v>
      </c>
      <c r="G1479" s="117" t="s">
        <v>493</v>
      </c>
      <c r="H1479" s="120">
        <v>41974</v>
      </c>
    </row>
    <row r="1480" spans="1:8" ht="39.6">
      <c r="A1480" s="113">
        <v>11013</v>
      </c>
      <c r="B1480" s="114" t="s">
        <v>7253</v>
      </c>
      <c r="C1480" s="113" t="s">
        <v>235</v>
      </c>
      <c r="D1480" s="113" t="s">
        <v>6</v>
      </c>
      <c r="E1480" s="115">
        <v>10.58</v>
      </c>
      <c r="F1480" s="115">
        <v>10.58</v>
      </c>
      <c r="G1480" s="113" t="s">
        <v>493</v>
      </c>
      <c r="H1480" s="116">
        <v>41974</v>
      </c>
    </row>
    <row r="1481" spans="1:8" ht="39.6">
      <c r="A1481" s="117">
        <v>11014</v>
      </c>
      <c r="B1481" s="118" t="s">
        <v>7254</v>
      </c>
      <c r="C1481" s="117" t="s">
        <v>235</v>
      </c>
      <c r="D1481" s="117" t="s">
        <v>6</v>
      </c>
      <c r="E1481" s="119">
        <v>10.58</v>
      </c>
      <c r="F1481" s="119">
        <v>10.58</v>
      </c>
      <c r="G1481" s="117" t="s">
        <v>493</v>
      </c>
      <c r="H1481" s="120">
        <v>41974</v>
      </c>
    </row>
    <row r="1482" spans="1:8" ht="26.4">
      <c r="A1482" s="113">
        <v>11017</v>
      </c>
      <c r="B1482" s="114" t="s">
        <v>7255</v>
      </c>
      <c r="C1482" s="113" t="s">
        <v>235</v>
      </c>
      <c r="D1482" s="113" t="s">
        <v>6</v>
      </c>
      <c r="E1482" s="115">
        <v>4.51</v>
      </c>
      <c r="F1482" s="115">
        <v>4.51</v>
      </c>
      <c r="G1482" s="113" t="s">
        <v>493</v>
      </c>
      <c r="H1482" s="116">
        <v>41974</v>
      </c>
    </row>
    <row r="1483" spans="1:8" ht="39.6">
      <c r="A1483" s="117">
        <v>11015</v>
      </c>
      <c r="B1483" s="118" t="s">
        <v>7256</v>
      </c>
      <c r="C1483" s="117" t="s">
        <v>235</v>
      </c>
      <c r="D1483" s="117" t="s">
        <v>6</v>
      </c>
      <c r="E1483" s="119">
        <v>71.12</v>
      </c>
      <c r="F1483" s="119">
        <v>71.12</v>
      </c>
      <c r="G1483" s="117" t="s">
        <v>493</v>
      </c>
      <c r="H1483" s="120">
        <v>41974</v>
      </c>
    </row>
    <row r="1484" spans="1:8" ht="26.4">
      <c r="A1484" s="113">
        <v>20235</v>
      </c>
      <c r="B1484" s="114" t="s">
        <v>7257</v>
      </c>
      <c r="C1484" s="113" t="s">
        <v>235</v>
      </c>
      <c r="D1484" s="113" t="s">
        <v>6</v>
      </c>
      <c r="E1484" s="115">
        <v>35.96</v>
      </c>
      <c r="F1484" s="115">
        <v>35.96</v>
      </c>
      <c r="G1484" s="113" t="s">
        <v>493</v>
      </c>
      <c r="H1484" s="116">
        <v>41974</v>
      </c>
    </row>
    <row r="1485" spans="1:8" ht="26.4">
      <c r="A1485" s="117">
        <v>7216</v>
      </c>
      <c r="B1485" s="118" t="s">
        <v>7258</v>
      </c>
      <c r="C1485" s="117" t="s">
        <v>235</v>
      </c>
      <c r="D1485" s="117" t="s">
        <v>6</v>
      </c>
      <c r="E1485" s="119">
        <v>71.12</v>
      </c>
      <c r="F1485" s="119">
        <v>71.12</v>
      </c>
      <c r="G1485" s="117" t="s">
        <v>493</v>
      </c>
      <c r="H1485" s="120">
        <v>41974</v>
      </c>
    </row>
    <row r="1486" spans="1:8" ht="26.4">
      <c r="A1486" s="113">
        <v>7215</v>
      </c>
      <c r="B1486" s="114" t="s">
        <v>7259</v>
      </c>
      <c r="C1486" s="113" t="s">
        <v>235</v>
      </c>
      <c r="D1486" s="113" t="s">
        <v>6</v>
      </c>
      <c r="E1486" s="115">
        <v>17.02</v>
      </c>
      <c r="F1486" s="115">
        <v>17.02</v>
      </c>
      <c r="G1486" s="113" t="s">
        <v>493</v>
      </c>
      <c r="H1486" s="116">
        <v>41974</v>
      </c>
    </row>
    <row r="1487" spans="1:8" ht="26.4">
      <c r="A1487" s="117">
        <v>11016</v>
      </c>
      <c r="B1487" s="118" t="s">
        <v>7260</v>
      </c>
      <c r="C1487" s="117" t="s">
        <v>235</v>
      </c>
      <c r="D1487" s="117" t="s">
        <v>6</v>
      </c>
      <c r="E1487" s="119">
        <v>28.51</v>
      </c>
      <c r="F1487" s="119">
        <v>28.51</v>
      </c>
      <c r="G1487" s="117" t="s">
        <v>493</v>
      </c>
      <c r="H1487" s="120">
        <v>41974</v>
      </c>
    </row>
    <row r="1488" spans="1:8" ht="26.4">
      <c r="A1488" s="113">
        <v>7181</v>
      </c>
      <c r="B1488" s="114" t="s">
        <v>7261</v>
      </c>
      <c r="C1488" s="113" t="s">
        <v>235</v>
      </c>
      <c r="D1488" s="113" t="s">
        <v>6</v>
      </c>
      <c r="E1488" s="115">
        <v>1.54</v>
      </c>
      <c r="F1488" s="115">
        <v>1.54</v>
      </c>
      <c r="G1488" s="113" t="s">
        <v>493</v>
      </c>
      <c r="H1488" s="116">
        <v>41974</v>
      </c>
    </row>
    <row r="1489" spans="1:8" ht="26.4">
      <c r="A1489" s="117">
        <v>7214</v>
      </c>
      <c r="B1489" s="118" t="s">
        <v>7262</v>
      </c>
      <c r="C1489" s="117" t="s">
        <v>235</v>
      </c>
      <c r="D1489" s="117" t="s">
        <v>6</v>
      </c>
      <c r="E1489" s="119">
        <v>24.37</v>
      </c>
      <c r="F1489" s="119">
        <v>24.37</v>
      </c>
      <c r="G1489" s="117" t="s">
        <v>493</v>
      </c>
      <c r="H1489" s="120">
        <v>41974</v>
      </c>
    </row>
    <row r="1490" spans="1:8" ht="26.4">
      <c r="A1490" s="113">
        <v>7219</v>
      </c>
      <c r="B1490" s="114" t="s">
        <v>7263</v>
      </c>
      <c r="C1490" s="113" t="s">
        <v>235</v>
      </c>
      <c r="D1490" s="113" t="s">
        <v>6</v>
      </c>
      <c r="E1490" s="115">
        <v>25.22</v>
      </c>
      <c r="F1490" s="115">
        <v>25.22</v>
      </c>
      <c r="G1490" s="113" t="s">
        <v>493</v>
      </c>
      <c r="H1490" s="116">
        <v>41974</v>
      </c>
    </row>
    <row r="1491" spans="1:8" ht="26.4">
      <c r="A1491" s="117">
        <v>2626</v>
      </c>
      <c r="B1491" s="118" t="s">
        <v>7264</v>
      </c>
      <c r="C1491" s="117" t="s">
        <v>235</v>
      </c>
      <c r="D1491" s="117" t="s">
        <v>6</v>
      </c>
      <c r="E1491" s="119">
        <v>11.31</v>
      </c>
      <c r="F1491" s="119">
        <v>11.31</v>
      </c>
      <c r="G1491" s="117" t="s">
        <v>493</v>
      </c>
      <c r="H1491" s="120">
        <v>41974</v>
      </c>
    </row>
    <row r="1492" spans="1:8" ht="26.4">
      <c r="A1492" s="113">
        <v>2625</v>
      </c>
      <c r="B1492" s="114" t="s">
        <v>7265</v>
      </c>
      <c r="C1492" s="113" t="s">
        <v>235</v>
      </c>
      <c r="D1492" s="113" t="s">
        <v>6</v>
      </c>
      <c r="E1492" s="115">
        <v>6.87</v>
      </c>
      <c r="F1492" s="115">
        <v>6.87</v>
      </c>
      <c r="G1492" s="113" t="s">
        <v>493</v>
      </c>
      <c r="H1492" s="116">
        <v>41974</v>
      </c>
    </row>
    <row r="1493" spans="1:8" ht="26.4">
      <c r="A1493" s="117">
        <v>2624</v>
      </c>
      <c r="B1493" s="118" t="s">
        <v>7266</v>
      </c>
      <c r="C1493" s="117" t="s">
        <v>235</v>
      </c>
      <c r="D1493" s="117" t="s">
        <v>6</v>
      </c>
      <c r="E1493" s="119">
        <v>3.26</v>
      </c>
      <c r="F1493" s="119">
        <v>3.26</v>
      </c>
      <c r="G1493" s="117" t="s">
        <v>493</v>
      </c>
      <c r="H1493" s="120">
        <v>41974</v>
      </c>
    </row>
    <row r="1494" spans="1:8" ht="26.4">
      <c r="A1494" s="113">
        <v>2622</v>
      </c>
      <c r="B1494" s="114" t="s">
        <v>7267</v>
      </c>
      <c r="C1494" s="113" t="s">
        <v>235</v>
      </c>
      <c r="D1494" s="113" t="s">
        <v>6</v>
      </c>
      <c r="E1494" s="115">
        <v>1.68</v>
      </c>
      <c r="F1494" s="115">
        <v>1.68</v>
      </c>
      <c r="G1494" s="113" t="s">
        <v>493</v>
      </c>
      <c r="H1494" s="116">
        <v>41974</v>
      </c>
    </row>
    <row r="1495" spans="1:8" ht="26.4">
      <c r="A1495" s="117">
        <v>2627</v>
      </c>
      <c r="B1495" s="118" t="s">
        <v>7268</v>
      </c>
      <c r="C1495" s="117" t="s">
        <v>235</v>
      </c>
      <c r="D1495" s="117" t="s">
        <v>6</v>
      </c>
      <c r="E1495" s="119">
        <v>29.57</v>
      </c>
      <c r="F1495" s="119">
        <v>29.57</v>
      </c>
      <c r="G1495" s="117" t="s">
        <v>493</v>
      </c>
      <c r="H1495" s="120">
        <v>41974</v>
      </c>
    </row>
    <row r="1496" spans="1:8" ht="26.4">
      <c r="A1496" s="113">
        <v>2630</v>
      </c>
      <c r="B1496" s="114" t="s">
        <v>7269</v>
      </c>
      <c r="C1496" s="113" t="s">
        <v>235</v>
      </c>
      <c r="D1496" s="113" t="s">
        <v>6</v>
      </c>
      <c r="E1496" s="115">
        <v>41.7</v>
      </c>
      <c r="F1496" s="115">
        <v>41.7</v>
      </c>
      <c r="G1496" s="113" t="s">
        <v>493</v>
      </c>
      <c r="H1496" s="116">
        <v>41974</v>
      </c>
    </row>
    <row r="1497" spans="1:8" ht="26.4">
      <c r="A1497" s="117">
        <v>2629</v>
      </c>
      <c r="B1497" s="118" t="s">
        <v>7270</v>
      </c>
      <c r="C1497" s="117" t="s">
        <v>235</v>
      </c>
      <c r="D1497" s="117" t="s">
        <v>6</v>
      </c>
      <c r="E1497" s="119">
        <v>17.47</v>
      </c>
      <c r="F1497" s="119">
        <v>17.47</v>
      </c>
      <c r="G1497" s="117" t="s">
        <v>493</v>
      </c>
      <c r="H1497" s="120">
        <v>41974</v>
      </c>
    </row>
    <row r="1498" spans="1:8" ht="26.4">
      <c r="A1498" s="113">
        <v>2623</v>
      </c>
      <c r="B1498" s="114" t="s">
        <v>7271</v>
      </c>
      <c r="C1498" s="113" t="s">
        <v>235</v>
      </c>
      <c r="D1498" s="113" t="s">
        <v>6</v>
      </c>
      <c r="E1498" s="115">
        <v>1.86</v>
      </c>
      <c r="F1498" s="115">
        <v>1.86</v>
      </c>
      <c r="G1498" s="113" t="s">
        <v>493</v>
      </c>
      <c r="H1498" s="116">
        <v>41974</v>
      </c>
    </row>
    <row r="1499" spans="1:8" ht="26.4">
      <c r="A1499" s="117">
        <v>2628</v>
      </c>
      <c r="B1499" s="118" t="s">
        <v>7272</v>
      </c>
      <c r="C1499" s="117" t="s">
        <v>235</v>
      </c>
      <c r="D1499" s="117" t="s">
        <v>6</v>
      </c>
      <c r="E1499" s="119">
        <v>85.86</v>
      </c>
      <c r="F1499" s="119">
        <v>85.86</v>
      </c>
      <c r="G1499" s="117" t="s">
        <v>493</v>
      </c>
      <c r="H1499" s="120">
        <v>41974</v>
      </c>
    </row>
    <row r="1500" spans="1:8" ht="26.4">
      <c r="A1500" s="113">
        <v>2611</v>
      </c>
      <c r="B1500" s="114" t="s">
        <v>7273</v>
      </c>
      <c r="C1500" s="113" t="s">
        <v>235</v>
      </c>
      <c r="D1500" s="113" t="s">
        <v>6</v>
      </c>
      <c r="E1500" s="115">
        <v>6.41</v>
      </c>
      <c r="F1500" s="115">
        <v>6.41</v>
      </c>
      <c r="G1500" s="113" t="s">
        <v>493</v>
      </c>
      <c r="H1500" s="116">
        <v>41974</v>
      </c>
    </row>
    <row r="1501" spans="1:8" ht="26.4">
      <c r="A1501" s="117">
        <v>2634</v>
      </c>
      <c r="B1501" s="118" t="s">
        <v>7274</v>
      </c>
      <c r="C1501" s="117" t="s">
        <v>235</v>
      </c>
      <c r="D1501" s="117" t="s">
        <v>6</v>
      </c>
      <c r="E1501" s="119">
        <v>2.08</v>
      </c>
      <c r="F1501" s="119">
        <v>2.08</v>
      </c>
      <c r="G1501" s="117" t="s">
        <v>493</v>
      </c>
      <c r="H1501" s="120">
        <v>41974</v>
      </c>
    </row>
    <row r="1502" spans="1:8" ht="26.4">
      <c r="A1502" s="113">
        <v>2635</v>
      </c>
      <c r="B1502" s="114" t="s">
        <v>7275</v>
      </c>
      <c r="C1502" s="113" t="s">
        <v>235</v>
      </c>
      <c r="D1502" s="113" t="s">
        <v>6</v>
      </c>
      <c r="E1502" s="115">
        <v>1.31</v>
      </c>
      <c r="F1502" s="115">
        <v>1.31</v>
      </c>
      <c r="G1502" s="113" t="s">
        <v>493</v>
      </c>
      <c r="H1502" s="116">
        <v>41974</v>
      </c>
    </row>
    <row r="1503" spans="1:8" ht="26.4">
      <c r="A1503" s="117">
        <v>2613</v>
      </c>
      <c r="B1503" s="118" t="s">
        <v>7276</v>
      </c>
      <c r="C1503" s="117" t="s">
        <v>235</v>
      </c>
      <c r="D1503" s="117" t="s">
        <v>6</v>
      </c>
      <c r="E1503" s="119">
        <v>21.02</v>
      </c>
      <c r="F1503" s="119">
        <v>21.02</v>
      </c>
      <c r="G1503" s="117" t="s">
        <v>493</v>
      </c>
      <c r="H1503" s="120">
        <v>41974</v>
      </c>
    </row>
    <row r="1504" spans="1:8" ht="26.4">
      <c r="A1504" s="113">
        <v>2612</v>
      </c>
      <c r="B1504" s="114" t="s">
        <v>7277</v>
      </c>
      <c r="C1504" s="113" t="s">
        <v>235</v>
      </c>
      <c r="D1504" s="113" t="s">
        <v>6</v>
      </c>
      <c r="E1504" s="115">
        <v>10.130000000000001</v>
      </c>
      <c r="F1504" s="115">
        <v>10.130000000000001</v>
      </c>
      <c r="G1504" s="113" t="s">
        <v>493</v>
      </c>
      <c r="H1504" s="116">
        <v>41974</v>
      </c>
    </row>
    <row r="1505" spans="1:8" ht="26.4">
      <c r="A1505" s="117">
        <v>2614</v>
      </c>
      <c r="B1505" s="118" t="s">
        <v>7278</v>
      </c>
      <c r="C1505" s="117" t="s">
        <v>235</v>
      </c>
      <c r="D1505" s="117" t="s">
        <v>6</v>
      </c>
      <c r="E1505" s="119">
        <v>32.229999999999997</v>
      </c>
      <c r="F1505" s="119">
        <v>32.229999999999997</v>
      </c>
      <c r="G1505" s="117" t="s">
        <v>493</v>
      </c>
      <c r="H1505" s="120">
        <v>41974</v>
      </c>
    </row>
    <row r="1506" spans="1:8" ht="26.4">
      <c r="A1506" s="113">
        <v>2609</v>
      </c>
      <c r="B1506" s="114" t="s">
        <v>7279</v>
      </c>
      <c r="C1506" s="113" t="s">
        <v>235</v>
      </c>
      <c r="D1506" s="113" t="s">
        <v>6</v>
      </c>
      <c r="E1506" s="115">
        <v>1.53</v>
      </c>
      <c r="F1506" s="115">
        <v>1.53</v>
      </c>
      <c r="G1506" s="113" t="s">
        <v>493</v>
      </c>
      <c r="H1506" s="116">
        <v>41974</v>
      </c>
    </row>
    <row r="1507" spans="1:8" ht="26.4">
      <c r="A1507" s="117">
        <v>2615</v>
      </c>
      <c r="B1507" s="118" t="s">
        <v>7280</v>
      </c>
      <c r="C1507" s="117" t="s">
        <v>235</v>
      </c>
      <c r="D1507" s="117" t="s">
        <v>6</v>
      </c>
      <c r="E1507" s="119">
        <v>52.85</v>
      </c>
      <c r="F1507" s="119">
        <v>52.85</v>
      </c>
      <c r="G1507" s="117" t="s">
        <v>493</v>
      </c>
      <c r="H1507" s="120">
        <v>41974</v>
      </c>
    </row>
    <row r="1508" spans="1:8" ht="26.4">
      <c r="A1508" s="113">
        <v>34359</v>
      </c>
      <c r="B1508" s="114" t="s">
        <v>7281</v>
      </c>
      <c r="C1508" s="113" t="s">
        <v>235</v>
      </c>
      <c r="D1508" s="113" t="s">
        <v>6</v>
      </c>
      <c r="E1508" s="115">
        <v>8.1</v>
      </c>
      <c r="F1508" s="115">
        <v>8.1</v>
      </c>
      <c r="G1508" s="113" t="s">
        <v>493</v>
      </c>
      <c r="H1508" s="116">
        <v>41974</v>
      </c>
    </row>
    <row r="1509" spans="1:8" ht="26.4">
      <c r="A1509" s="117">
        <v>2632</v>
      </c>
      <c r="B1509" s="118" t="s">
        <v>7282</v>
      </c>
      <c r="C1509" s="117" t="s">
        <v>235</v>
      </c>
      <c r="D1509" s="117" t="s">
        <v>6</v>
      </c>
      <c r="E1509" s="119">
        <v>6.41</v>
      </c>
      <c r="F1509" s="119">
        <v>6.41</v>
      </c>
      <c r="G1509" s="117" t="s">
        <v>493</v>
      </c>
      <c r="H1509" s="120">
        <v>41974</v>
      </c>
    </row>
    <row r="1510" spans="1:8" ht="26.4">
      <c r="A1510" s="113">
        <v>2618</v>
      </c>
      <c r="B1510" s="114" t="s">
        <v>7283</v>
      </c>
      <c r="C1510" s="113" t="s">
        <v>235</v>
      </c>
      <c r="D1510" s="113" t="s">
        <v>6</v>
      </c>
      <c r="E1510" s="115">
        <v>4.3899999999999997</v>
      </c>
      <c r="F1510" s="115">
        <v>4.3899999999999997</v>
      </c>
      <c r="G1510" s="113" t="s">
        <v>493</v>
      </c>
      <c r="H1510" s="116">
        <v>41974</v>
      </c>
    </row>
    <row r="1511" spans="1:8" ht="26.4">
      <c r="A1511" s="117">
        <v>2617</v>
      </c>
      <c r="B1511" s="118" t="s">
        <v>7284</v>
      </c>
      <c r="C1511" s="117" t="s">
        <v>235</v>
      </c>
      <c r="D1511" s="117" t="s">
        <v>6</v>
      </c>
      <c r="E1511" s="119">
        <v>2.08</v>
      </c>
      <c r="F1511" s="119">
        <v>2.08</v>
      </c>
      <c r="G1511" s="117" t="s">
        <v>493</v>
      </c>
      <c r="H1511" s="120">
        <v>41974</v>
      </c>
    </row>
    <row r="1512" spans="1:8" ht="26.4">
      <c r="A1512" s="113">
        <v>2616</v>
      </c>
      <c r="B1512" s="114" t="s">
        <v>7285</v>
      </c>
      <c r="C1512" s="113" t="s">
        <v>235</v>
      </c>
      <c r="D1512" s="113" t="s">
        <v>6</v>
      </c>
      <c r="E1512" s="115">
        <v>1.31</v>
      </c>
      <c r="F1512" s="115">
        <v>1.31</v>
      </c>
      <c r="G1512" s="113" t="s">
        <v>493</v>
      </c>
      <c r="H1512" s="116">
        <v>41974</v>
      </c>
    </row>
    <row r="1513" spans="1:8" ht="26.4">
      <c r="A1513" s="117">
        <v>2619</v>
      </c>
      <c r="B1513" s="118" t="s">
        <v>7286</v>
      </c>
      <c r="C1513" s="117" t="s">
        <v>235</v>
      </c>
      <c r="D1513" s="117" t="s">
        <v>6</v>
      </c>
      <c r="E1513" s="119">
        <v>21.02</v>
      </c>
      <c r="F1513" s="119">
        <v>21.02</v>
      </c>
      <c r="G1513" s="117" t="s">
        <v>493</v>
      </c>
      <c r="H1513" s="120">
        <v>41974</v>
      </c>
    </row>
    <row r="1514" spans="1:8" ht="26.4">
      <c r="A1514" s="113">
        <v>2631</v>
      </c>
      <c r="B1514" s="114" t="s">
        <v>7287</v>
      </c>
      <c r="C1514" s="113" t="s">
        <v>235</v>
      </c>
      <c r="D1514" s="113" t="s">
        <v>6</v>
      </c>
      <c r="E1514" s="115">
        <v>10.130000000000001</v>
      </c>
      <c r="F1514" s="115">
        <v>10.130000000000001</v>
      </c>
      <c r="G1514" s="113" t="s">
        <v>493</v>
      </c>
      <c r="H1514" s="116">
        <v>41974</v>
      </c>
    </row>
    <row r="1515" spans="1:8" ht="26.4">
      <c r="A1515" s="117">
        <v>2620</v>
      </c>
      <c r="B1515" s="118" t="s">
        <v>7288</v>
      </c>
      <c r="C1515" s="117" t="s">
        <v>235</v>
      </c>
      <c r="D1515" s="117" t="s">
        <v>6</v>
      </c>
      <c r="E1515" s="119">
        <v>32.229999999999997</v>
      </c>
      <c r="F1515" s="119">
        <v>32.229999999999997</v>
      </c>
      <c r="G1515" s="117" t="s">
        <v>493</v>
      </c>
      <c r="H1515" s="120">
        <v>41974</v>
      </c>
    </row>
    <row r="1516" spans="1:8" ht="26.4">
      <c r="A1516" s="113">
        <v>2621</v>
      </c>
      <c r="B1516" s="114" t="s">
        <v>7289</v>
      </c>
      <c r="C1516" s="113" t="s">
        <v>235</v>
      </c>
      <c r="D1516" s="113" t="s">
        <v>6</v>
      </c>
      <c r="E1516" s="115">
        <v>52.81</v>
      </c>
      <c r="F1516" s="115">
        <v>52.81</v>
      </c>
      <c r="G1516" s="113" t="s">
        <v>493</v>
      </c>
      <c r="H1516" s="116">
        <v>41974</v>
      </c>
    </row>
    <row r="1517" spans="1:8" ht="26.4">
      <c r="A1517" s="117">
        <v>2633</v>
      </c>
      <c r="B1517" s="118" t="s">
        <v>7290</v>
      </c>
      <c r="C1517" s="117" t="s">
        <v>235</v>
      </c>
      <c r="D1517" s="117" t="s">
        <v>6</v>
      </c>
      <c r="E1517" s="119">
        <v>1.53</v>
      </c>
      <c r="F1517" s="119">
        <v>1.53</v>
      </c>
      <c r="G1517" s="117" t="s">
        <v>493</v>
      </c>
      <c r="H1517" s="120">
        <v>41974</v>
      </c>
    </row>
    <row r="1518" spans="1:8" ht="26.4">
      <c r="A1518" s="113">
        <v>1922</v>
      </c>
      <c r="B1518" s="114" t="s">
        <v>7291</v>
      </c>
      <c r="C1518" s="113" t="s">
        <v>235</v>
      </c>
      <c r="D1518" s="113" t="s">
        <v>6</v>
      </c>
      <c r="E1518" s="115">
        <v>15.68</v>
      </c>
      <c r="F1518" s="115">
        <v>15.68</v>
      </c>
      <c r="G1518" s="113" t="s">
        <v>493</v>
      </c>
      <c r="H1518" s="116">
        <v>41974</v>
      </c>
    </row>
    <row r="1519" spans="1:8" ht="26.4">
      <c r="A1519" s="117">
        <v>1870</v>
      </c>
      <c r="B1519" s="118" t="s">
        <v>7292</v>
      </c>
      <c r="C1519" s="117" t="s">
        <v>235</v>
      </c>
      <c r="D1519" s="117" t="s">
        <v>6</v>
      </c>
      <c r="E1519" s="119">
        <v>1.46</v>
      </c>
      <c r="F1519" s="119">
        <v>1.46</v>
      </c>
      <c r="G1519" s="117" t="s">
        <v>493</v>
      </c>
      <c r="H1519" s="120">
        <v>41974</v>
      </c>
    </row>
    <row r="1520" spans="1:8" ht="26.4">
      <c r="A1520" s="113">
        <v>1777</v>
      </c>
      <c r="B1520" s="114" t="s">
        <v>7293</v>
      </c>
      <c r="C1520" s="113" t="s">
        <v>235</v>
      </c>
      <c r="D1520" s="113" t="s">
        <v>6</v>
      </c>
      <c r="E1520" s="115">
        <v>35.96</v>
      </c>
      <c r="F1520" s="115">
        <v>35.96</v>
      </c>
      <c r="G1520" s="113" t="s">
        <v>493</v>
      </c>
      <c r="H1520" s="116">
        <v>41974</v>
      </c>
    </row>
    <row r="1521" spans="1:8" ht="26.4">
      <c r="A1521" s="117">
        <v>1819</v>
      </c>
      <c r="B1521" s="118" t="s">
        <v>7294</v>
      </c>
      <c r="C1521" s="117" t="s">
        <v>235</v>
      </c>
      <c r="D1521" s="117" t="s">
        <v>6</v>
      </c>
      <c r="E1521" s="119">
        <v>30.89</v>
      </c>
      <c r="F1521" s="119">
        <v>30.89</v>
      </c>
      <c r="G1521" s="117" t="s">
        <v>493</v>
      </c>
      <c r="H1521" s="120">
        <v>41974</v>
      </c>
    </row>
    <row r="1522" spans="1:8">
      <c r="A1522" s="113">
        <v>1776</v>
      </c>
      <c r="B1522" s="114" t="s">
        <v>7295</v>
      </c>
      <c r="C1522" s="113" t="s">
        <v>235</v>
      </c>
      <c r="D1522" s="113" t="s">
        <v>6</v>
      </c>
      <c r="E1522" s="115">
        <v>19.72</v>
      </c>
      <c r="F1522" s="115">
        <v>19.72</v>
      </c>
      <c r="G1522" s="113" t="s">
        <v>493</v>
      </c>
      <c r="H1522" s="116">
        <v>41974</v>
      </c>
    </row>
    <row r="1523" spans="1:8" ht="26.4">
      <c r="A1523" s="117">
        <v>1775</v>
      </c>
      <c r="B1523" s="118" t="s">
        <v>7296</v>
      </c>
      <c r="C1523" s="117" t="s">
        <v>235</v>
      </c>
      <c r="D1523" s="117" t="s">
        <v>6</v>
      </c>
      <c r="E1523" s="119">
        <v>10.62</v>
      </c>
      <c r="F1523" s="119">
        <v>10.62</v>
      </c>
      <c r="G1523" s="117" t="s">
        <v>493</v>
      </c>
      <c r="H1523" s="120">
        <v>41974</v>
      </c>
    </row>
    <row r="1524" spans="1:8" ht="26.4">
      <c r="A1524" s="113">
        <v>1778</v>
      </c>
      <c r="B1524" s="114" t="s">
        <v>7297</v>
      </c>
      <c r="C1524" s="113" t="s">
        <v>235</v>
      </c>
      <c r="D1524" s="113" t="s">
        <v>6</v>
      </c>
      <c r="E1524" s="115">
        <v>74.36</v>
      </c>
      <c r="F1524" s="115">
        <v>74.36</v>
      </c>
      <c r="G1524" s="113" t="s">
        <v>493</v>
      </c>
      <c r="H1524" s="116">
        <v>41974</v>
      </c>
    </row>
    <row r="1525" spans="1:8">
      <c r="A1525" s="117">
        <v>1818</v>
      </c>
      <c r="B1525" s="118" t="s">
        <v>7298</v>
      </c>
      <c r="C1525" s="117" t="s">
        <v>235</v>
      </c>
      <c r="D1525" s="117" t="s">
        <v>6</v>
      </c>
      <c r="E1525" s="119">
        <v>59.71</v>
      </c>
      <c r="F1525" s="119">
        <v>59.71</v>
      </c>
      <c r="G1525" s="117" t="s">
        <v>493</v>
      </c>
      <c r="H1525" s="120">
        <v>41974</v>
      </c>
    </row>
    <row r="1526" spans="1:8">
      <c r="A1526" s="113">
        <v>1779</v>
      </c>
      <c r="B1526" s="114" t="s">
        <v>7299</v>
      </c>
      <c r="C1526" s="113" t="s">
        <v>235</v>
      </c>
      <c r="D1526" s="113" t="s">
        <v>6</v>
      </c>
      <c r="E1526" s="115">
        <v>115.71</v>
      </c>
      <c r="F1526" s="115">
        <v>115.71</v>
      </c>
      <c r="G1526" s="113" t="s">
        <v>493</v>
      </c>
      <c r="H1526" s="116">
        <v>41974</v>
      </c>
    </row>
    <row r="1527" spans="1:8" ht="26.4">
      <c r="A1527" s="117">
        <v>1820</v>
      </c>
      <c r="B1527" s="118" t="s">
        <v>7300</v>
      </c>
      <c r="C1527" s="117" t="s">
        <v>235</v>
      </c>
      <c r="D1527" s="117" t="s">
        <v>6</v>
      </c>
      <c r="E1527" s="119">
        <v>13.57</v>
      </c>
      <c r="F1527" s="119">
        <v>13.57</v>
      </c>
      <c r="G1527" s="117" t="s">
        <v>493</v>
      </c>
      <c r="H1527" s="120">
        <v>41974</v>
      </c>
    </row>
    <row r="1528" spans="1:8">
      <c r="A1528" s="113">
        <v>1780</v>
      </c>
      <c r="B1528" s="114" t="s">
        <v>7301</v>
      </c>
      <c r="C1528" s="113" t="s">
        <v>235</v>
      </c>
      <c r="D1528" s="113" t="s">
        <v>6</v>
      </c>
      <c r="E1528" s="115">
        <v>200</v>
      </c>
      <c r="F1528" s="115">
        <v>200</v>
      </c>
      <c r="G1528" s="113" t="s">
        <v>493</v>
      </c>
      <c r="H1528" s="116">
        <v>41974</v>
      </c>
    </row>
    <row r="1529" spans="1:8" ht="26.4">
      <c r="A1529" s="117">
        <v>1783</v>
      </c>
      <c r="B1529" s="118" t="s">
        <v>7302</v>
      </c>
      <c r="C1529" s="117" t="s">
        <v>235</v>
      </c>
      <c r="D1529" s="117" t="s">
        <v>6</v>
      </c>
      <c r="E1529" s="119">
        <v>30.85</v>
      </c>
      <c r="F1529" s="119">
        <v>30.85</v>
      </c>
      <c r="G1529" s="117" t="s">
        <v>493</v>
      </c>
      <c r="H1529" s="120">
        <v>41974</v>
      </c>
    </row>
    <row r="1530" spans="1:8" ht="26.4">
      <c r="A1530" s="113">
        <v>1782</v>
      </c>
      <c r="B1530" s="114" t="s">
        <v>7303</v>
      </c>
      <c r="C1530" s="113" t="s">
        <v>235</v>
      </c>
      <c r="D1530" s="113" t="s">
        <v>6</v>
      </c>
      <c r="E1530" s="115">
        <v>27.46</v>
      </c>
      <c r="F1530" s="115">
        <v>27.46</v>
      </c>
      <c r="G1530" s="113" t="s">
        <v>493</v>
      </c>
      <c r="H1530" s="116">
        <v>41974</v>
      </c>
    </row>
    <row r="1531" spans="1:8" ht="26.4">
      <c r="A1531" s="117">
        <v>1781</v>
      </c>
      <c r="B1531" s="118" t="s">
        <v>7304</v>
      </c>
      <c r="C1531" s="117" t="s">
        <v>235</v>
      </c>
      <c r="D1531" s="117" t="s">
        <v>6</v>
      </c>
      <c r="E1531" s="119">
        <v>18.72</v>
      </c>
      <c r="F1531" s="119">
        <v>18.72</v>
      </c>
      <c r="G1531" s="117" t="s">
        <v>493</v>
      </c>
      <c r="H1531" s="120">
        <v>41974</v>
      </c>
    </row>
    <row r="1532" spans="1:8" ht="26.4">
      <c r="A1532" s="113">
        <v>1817</v>
      </c>
      <c r="B1532" s="114" t="s">
        <v>7305</v>
      </c>
      <c r="C1532" s="113" t="s">
        <v>235</v>
      </c>
      <c r="D1532" s="113" t="s">
        <v>6</v>
      </c>
      <c r="E1532" s="115">
        <v>8.2200000000000006</v>
      </c>
      <c r="F1532" s="115">
        <v>8.2200000000000006</v>
      </c>
      <c r="G1532" s="113" t="s">
        <v>493</v>
      </c>
      <c r="H1532" s="116">
        <v>41974</v>
      </c>
    </row>
    <row r="1533" spans="1:8" ht="26.4">
      <c r="A1533" s="117">
        <v>1784</v>
      </c>
      <c r="B1533" s="118" t="s">
        <v>7306</v>
      </c>
      <c r="C1533" s="117" t="s">
        <v>235</v>
      </c>
      <c r="D1533" s="117" t="s">
        <v>6</v>
      </c>
      <c r="E1533" s="119">
        <v>70.41</v>
      </c>
      <c r="F1533" s="119">
        <v>70.41</v>
      </c>
      <c r="G1533" s="117" t="s">
        <v>493</v>
      </c>
      <c r="H1533" s="120">
        <v>41974</v>
      </c>
    </row>
    <row r="1534" spans="1:8" ht="26.4">
      <c r="A1534" s="113">
        <v>1810</v>
      </c>
      <c r="B1534" s="114" t="s">
        <v>7307</v>
      </c>
      <c r="C1534" s="113" t="s">
        <v>235</v>
      </c>
      <c r="D1534" s="113" t="s">
        <v>6</v>
      </c>
      <c r="E1534" s="115">
        <v>49.37</v>
      </c>
      <c r="F1534" s="115">
        <v>49.37</v>
      </c>
      <c r="G1534" s="113" t="s">
        <v>493</v>
      </c>
      <c r="H1534" s="116">
        <v>41974</v>
      </c>
    </row>
    <row r="1535" spans="1:8" ht="26.4">
      <c r="A1535" s="117">
        <v>1812</v>
      </c>
      <c r="B1535" s="118" t="s">
        <v>7308</v>
      </c>
      <c r="C1535" s="117" t="s">
        <v>235</v>
      </c>
      <c r="D1535" s="117" t="s">
        <v>6</v>
      </c>
      <c r="E1535" s="119">
        <v>95.75</v>
      </c>
      <c r="F1535" s="119">
        <v>95.75</v>
      </c>
      <c r="G1535" s="117" t="s">
        <v>493</v>
      </c>
      <c r="H1535" s="120">
        <v>41974</v>
      </c>
    </row>
    <row r="1536" spans="1:8" ht="26.4">
      <c r="A1536" s="113">
        <v>1811</v>
      </c>
      <c r="B1536" s="114" t="s">
        <v>7309</v>
      </c>
      <c r="C1536" s="113" t="s">
        <v>235</v>
      </c>
      <c r="D1536" s="113" t="s">
        <v>6</v>
      </c>
      <c r="E1536" s="115">
        <v>13.33</v>
      </c>
      <c r="F1536" s="115">
        <v>13.33</v>
      </c>
      <c r="G1536" s="113" t="s">
        <v>493</v>
      </c>
      <c r="H1536" s="116">
        <v>41974</v>
      </c>
    </row>
    <row r="1537" spans="1:8" ht="26.4">
      <c r="A1537" s="117">
        <v>1813</v>
      </c>
      <c r="B1537" s="118" t="s">
        <v>7310</v>
      </c>
      <c r="C1537" s="117" t="s">
        <v>235</v>
      </c>
      <c r="D1537" s="117" t="s">
        <v>6</v>
      </c>
      <c r="E1537" s="119">
        <v>14.33</v>
      </c>
      <c r="F1537" s="119">
        <v>14.33</v>
      </c>
      <c r="G1537" s="117" t="s">
        <v>493</v>
      </c>
      <c r="H1537" s="120">
        <v>41974</v>
      </c>
    </row>
    <row r="1538" spans="1:8" ht="26.4">
      <c r="A1538" s="113">
        <v>1789</v>
      </c>
      <c r="B1538" s="114" t="s">
        <v>7311</v>
      </c>
      <c r="C1538" s="113" t="s">
        <v>235</v>
      </c>
      <c r="D1538" s="113" t="s">
        <v>6</v>
      </c>
      <c r="E1538" s="115">
        <v>42.63</v>
      </c>
      <c r="F1538" s="115">
        <v>42.63</v>
      </c>
      <c r="G1538" s="113" t="s">
        <v>493</v>
      </c>
      <c r="H1538" s="116">
        <v>41974</v>
      </c>
    </row>
    <row r="1539" spans="1:8" ht="26.4">
      <c r="A1539" s="117">
        <v>1788</v>
      </c>
      <c r="B1539" s="118" t="s">
        <v>7312</v>
      </c>
      <c r="C1539" s="117" t="s">
        <v>235</v>
      </c>
      <c r="D1539" s="117" t="s">
        <v>6</v>
      </c>
      <c r="E1539" s="119">
        <v>35.08</v>
      </c>
      <c r="F1539" s="119">
        <v>35.08</v>
      </c>
      <c r="G1539" s="117" t="s">
        <v>493</v>
      </c>
      <c r="H1539" s="120">
        <v>41974</v>
      </c>
    </row>
    <row r="1540" spans="1:8">
      <c r="A1540" s="113">
        <v>1787</v>
      </c>
      <c r="B1540" s="114" t="s">
        <v>7313</v>
      </c>
      <c r="C1540" s="113" t="s">
        <v>235</v>
      </c>
      <c r="D1540" s="113" t="s">
        <v>6</v>
      </c>
      <c r="E1540" s="115">
        <v>22.59</v>
      </c>
      <c r="F1540" s="115">
        <v>22.59</v>
      </c>
      <c r="G1540" s="113" t="s">
        <v>493</v>
      </c>
      <c r="H1540" s="116">
        <v>41974</v>
      </c>
    </row>
    <row r="1541" spans="1:8" ht="26.4">
      <c r="A1541" s="117">
        <v>1786</v>
      </c>
      <c r="B1541" s="118" t="s">
        <v>7314</v>
      </c>
      <c r="C1541" s="117" t="s">
        <v>235</v>
      </c>
      <c r="D1541" s="117" t="s">
        <v>6</v>
      </c>
      <c r="E1541" s="119">
        <v>8.5399999999999991</v>
      </c>
      <c r="F1541" s="119">
        <v>8.5399999999999991</v>
      </c>
      <c r="G1541" s="117" t="s">
        <v>493</v>
      </c>
      <c r="H1541" s="120">
        <v>41974</v>
      </c>
    </row>
    <row r="1542" spans="1:8" ht="26.4">
      <c r="A1542" s="113">
        <v>1791</v>
      </c>
      <c r="B1542" s="114" t="s">
        <v>7315</v>
      </c>
      <c r="C1542" s="113" t="s">
        <v>235</v>
      </c>
      <c r="D1542" s="113" t="s">
        <v>6</v>
      </c>
      <c r="E1542" s="115">
        <v>95.35</v>
      </c>
      <c r="F1542" s="115">
        <v>95.35</v>
      </c>
      <c r="G1542" s="113" t="s">
        <v>493</v>
      </c>
      <c r="H1542" s="116">
        <v>41974</v>
      </c>
    </row>
    <row r="1543" spans="1:8">
      <c r="A1543" s="117">
        <v>1790</v>
      </c>
      <c r="B1543" s="118" t="s">
        <v>7316</v>
      </c>
      <c r="C1543" s="117" t="s">
        <v>235</v>
      </c>
      <c r="D1543" s="117" t="s">
        <v>6</v>
      </c>
      <c r="E1543" s="119">
        <v>82.22</v>
      </c>
      <c r="F1543" s="119">
        <v>82.22</v>
      </c>
      <c r="G1543" s="117" t="s">
        <v>493</v>
      </c>
      <c r="H1543" s="120">
        <v>41974</v>
      </c>
    </row>
    <row r="1544" spans="1:8">
      <c r="A1544" s="113">
        <v>1792</v>
      </c>
      <c r="B1544" s="114" t="s">
        <v>7317</v>
      </c>
      <c r="C1544" s="113" t="s">
        <v>235</v>
      </c>
      <c r="D1544" s="113" t="s">
        <v>6</v>
      </c>
      <c r="E1544" s="115">
        <v>148</v>
      </c>
      <c r="F1544" s="115">
        <v>148</v>
      </c>
      <c r="G1544" s="113" t="s">
        <v>493</v>
      </c>
      <c r="H1544" s="116">
        <v>41974</v>
      </c>
    </row>
    <row r="1545" spans="1:8">
      <c r="A1545" s="117">
        <v>1793</v>
      </c>
      <c r="B1545" s="118" t="s">
        <v>7318</v>
      </c>
      <c r="C1545" s="117" t="s">
        <v>235</v>
      </c>
      <c r="D1545" s="117" t="s">
        <v>6</v>
      </c>
      <c r="E1545" s="119">
        <v>249.38</v>
      </c>
      <c r="F1545" s="119">
        <v>249.38</v>
      </c>
      <c r="G1545" s="117" t="s">
        <v>493</v>
      </c>
      <c r="H1545" s="120">
        <v>41974</v>
      </c>
    </row>
    <row r="1546" spans="1:8">
      <c r="A1546" s="113">
        <v>1816</v>
      </c>
      <c r="B1546" s="114" t="s">
        <v>7319</v>
      </c>
      <c r="C1546" s="113" t="s">
        <v>235</v>
      </c>
      <c r="D1546" s="113" t="s">
        <v>6</v>
      </c>
      <c r="E1546" s="115">
        <v>22.03</v>
      </c>
      <c r="F1546" s="115">
        <v>22.03</v>
      </c>
      <c r="G1546" s="113" t="s">
        <v>493</v>
      </c>
      <c r="H1546" s="116">
        <v>41974</v>
      </c>
    </row>
    <row r="1547" spans="1:8" ht="26.4">
      <c r="A1547" s="117">
        <v>1815</v>
      </c>
      <c r="B1547" s="118" t="s">
        <v>7320</v>
      </c>
      <c r="C1547" s="117" t="s">
        <v>235</v>
      </c>
      <c r="D1547" s="117" t="s">
        <v>6</v>
      </c>
      <c r="E1547" s="119">
        <v>119.38</v>
      </c>
      <c r="F1547" s="119">
        <v>119.38</v>
      </c>
      <c r="G1547" s="117" t="s">
        <v>493</v>
      </c>
      <c r="H1547" s="120">
        <v>41974</v>
      </c>
    </row>
    <row r="1548" spans="1:8" ht="26.4">
      <c r="A1548" s="113">
        <v>1797</v>
      </c>
      <c r="B1548" s="114" t="s">
        <v>7321</v>
      </c>
      <c r="C1548" s="113" t="s">
        <v>235</v>
      </c>
      <c r="D1548" s="113" t="s">
        <v>6</v>
      </c>
      <c r="E1548" s="115">
        <v>42.19</v>
      </c>
      <c r="F1548" s="115">
        <v>42.19</v>
      </c>
      <c r="G1548" s="113" t="s">
        <v>493</v>
      </c>
      <c r="H1548" s="116">
        <v>41974</v>
      </c>
    </row>
    <row r="1549" spans="1:8" ht="26.4">
      <c r="A1549" s="117">
        <v>1796</v>
      </c>
      <c r="B1549" s="118" t="s">
        <v>7322</v>
      </c>
      <c r="C1549" s="117" t="s">
        <v>235</v>
      </c>
      <c r="D1549" s="117" t="s">
        <v>6</v>
      </c>
      <c r="E1549" s="119">
        <v>32.89</v>
      </c>
      <c r="F1549" s="119">
        <v>32.89</v>
      </c>
      <c r="G1549" s="117" t="s">
        <v>493</v>
      </c>
      <c r="H1549" s="120">
        <v>41974</v>
      </c>
    </row>
    <row r="1550" spans="1:8" ht="26.4">
      <c r="A1550" s="113">
        <v>1794</v>
      </c>
      <c r="B1550" s="114" t="s">
        <v>7323</v>
      </c>
      <c r="C1550" s="113" t="s">
        <v>235</v>
      </c>
      <c r="D1550" s="113" t="s">
        <v>6</v>
      </c>
      <c r="E1550" s="115">
        <v>7.38</v>
      </c>
      <c r="F1550" s="115">
        <v>7.38</v>
      </c>
      <c r="G1550" s="113" t="s">
        <v>493</v>
      </c>
      <c r="H1550" s="116">
        <v>41974</v>
      </c>
    </row>
    <row r="1551" spans="1:8">
      <c r="A1551" s="117">
        <v>1798</v>
      </c>
      <c r="B1551" s="118" t="s">
        <v>7324</v>
      </c>
      <c r="C1551" s="117" t="s">
        <v>235</v>
      </c>
      <c r="D1551" s="117" t="s">
        <v>6</v>
      </c>
      <c r="E1551" s="119">
        <v>66.06</v>
      </c>
      <c r="F1551" s="119">
        <v>66.06</v>
      </c>
      <c r="G1551" s="117" t="s">
        <v>493</v>
      </c>
      <c r="H1551" s="120">
        <v>41974</v>
      </c>
    </row>
    <row r="1552" spans="1:8">
      <c r="A1552" s="113">
        <v>1799</v>
      </c>
      <c r="B1552" s="114" t="s">
        <v>7325</v>
      </c>
      <c r="C1552" s="113" t="s">
        <v>235</v>
      </c>
      <c r="D1552" s="113" t="s">
        <v>6</v>
      </c>
      <c r="E1552" s="115">
        <v>147.44</v>
      </c>
      <c r="F1552" s="115">
        <v>147.44</v>
      </c>
      <c r="G1552" s="113" t="s">
        <v>493</v>
      </c>
      <c r="H1552" s="116">
        <v>41974</v>
      </c>
    </row>
    <row r="1553" spans="1:8" ht="26.4">
      <c r="A1553" s="117">
        <v>1795</v>
      </c>
      <c r="B1553" s="118" t="s">
        <v>7326</v>
      </c>
      <c r="C1553" s="117" t="s">
        <v>235</v>
      </c>
      <c r="D1553" s="117" t="s">
        <v>6</v>
      </c>
      <c r="E1553" s="119">
        <v>11.02</v>
      </c>
      <c r="F1553" s="119">
        <v>11.02</v>
      </c>
      <c r="G1553" s="117" t="s">
        <v>493</v>
      </c>
      <c r="H1553" s="120">
        <v>41974</v>
      </c>
    </row>
    <row r="1554" spans="1:8">
      <c r="A1554" s="113">
        <v>1800</v>
      </c>
      <c r="B1554" s="114" t="s">
        <v>7327</v>
      </c>
      <c r="C1554" s="113" t="s">
        <v>235</v>
      </c>
      <c r="D1554" s="113" t="s">
        <v>6</v>
      </c>
      <c r="E1554" s="115">
        <v>247.58</v>
      </c>
      <c r="F1554" s="115">
        <v>247.58</v>
      </c>
      <c r="G1554" s="113" t="s">
        <v>493</v>
      </c>
      <c r="H1554" s="116">
        <v>41974</v>
      </c>
    </row>
    <row r="1555" spans="1:8">
      <c r="A1555" s="117">
        <v>1801</v>
      </c>
      <c r="B1555" s="118" t="s">
        <v>7328</v>
      </c>
      <c r="C1555" s="117" t="s">
        <v>235</v>
      </c>
      <c r="D1555" s="117" t="s">
        <v>6</v>
      </c>
      <c r="E1555" s="119">
        <v>501.47</v>
      </c>
      <c r="F1555" s="119">
        <v>501.47</v>
      </c>
      <c r="G1555" s="117" t="s">
        <v>493</v>
      </c>
      <c r="H1555" s="120">
        <v>41974</v>
      </c>
    </row>
    <row r="1556" spans="1:8">
      <c r="A1556" s="113">
        <v>1802</v>
      </c>
      <c r="B1556" s="114" t="s">
        <v>7329</v>
      </c>
      <c r="C1556" s="113" t="s">
        <v>235</v>
      </c>
      <c r="D1556" s="113" t="s">
        <v>6</v>
      </c>
      <c r="E1556" s="115">
        <v>530.91999999999996</v>
      </c>
      <c r="F1556" s="115">
        <v>530.91999999999996</v>
      </c>
      <c r="G1556" s="113" t="s">
        <v>493</v>
      </c>
      <c r="H1556" s="116">
        <v>41974</v>
      </c>
    </row>
    <row r="1557" spans="1:8" ht="26.4">
      <c r="A1557" s="117">
        <v>1809</v>
      </c>
      <c r="B1557" s="118" t="s">
        <v>7330</v>
      </c>
      <c r="C1557" s="117" t="s">
        <v>235</v>
      </c>
      <c r="D1557" s="117" t="s">
        <v>6</v>
      </c>
      <c r="E1557" s="119">
        <v>40.909999999999997</v>
      </c>
      <c r="F1557" s="119">
        <v>40.909999999999997</v>
      </c>
      <c r="G1557" s="117" t="s">
        <v>493</v>
      </c>
      <c r="H1557" s="120">
        <v>41974</v>
      </c>
    </row>
    <row r="1558" spans="1:8" ht="26.4">
      <c r="A1558" s="113">
        <v>1814</v>
      </c>
      <c r="B1558" s="114" t="s">
        <v>7331</v>
      </c>
      <c r="C1558" s="113" t="s">
        <v>235</v>
      </c>
      <c r="D1558" s="113" t="s">
        <v>6</v>
      </c>
      <c r="E1558" s="115">
        <v>35.479999999999997</v>
      </c>
      <c r="F1558" s="115">
        <v>35.479999999999997</v>
      </c>
      <c r="G1558" s="113" t="s">
        <v>493</v>
      </c>
      <c r="H1558" s="116">
        <v>41974</v>
      </c>
    </row>
    <row r="1559" spans="1:8" ht="26.4">
      <c r="A1559" s="117">
        <v>1805</v>
      </c>
      <c r="B1559" s="118" t="s">
        <v>7332</v>
      </c>
      <c r="C1559" s="117" t="s">
        <v>235</v>
      </c>
      <c r="D1559" s="117" t="s">
        <v>6</v>
      </c>
      <c r="E1559" s="119">
        <v>20.48</v>
      </c>
      <c r="F1559" s="119">
        <v>20.48</v>
      </c>
      <c r="G1559" s="117" t="s">
        <v>493</v>
      </c>
      <c r="H1559" s="120">
        <v>41974</v>
      </c>
    </row>
    <row r="1560" spans="1:8" ht="26.4">
      <c r="A1560" s="113">
        <v>1803</v>
      </c>
      <c r="B1560" s="114" t="s">
        <v>7333</v>
      </c>
      <c r="C1560" s="113" t="s">
        <v>235</v>
      </c>
      <c r="D1560" s="113" t="s">
        <v>6</v>
      </c>
      <c r="E1560" s="115">
        <v>8.3000000000000007</v>
      </c>
      <c r="F1560" s="115">
        <v>8.3000000000000007</v>
      </c>
      <c r="G1560" s="113" t="s">
        <v>493</v>
      </c>
      <c r="H1560" s="116">
        <v>41974</v>
      </c>
    </row>
    <row r="1561" spans="1:8" ht="26.4">
      <c r="A1561" s="117">
        <v>1821</v>
      </c>
      <c r="B1561" s="118" t="s">
        <v>7334</v>
      </c>
      <c r="C1561" s="117" t="s">
        <v>235</v>
      </c>
      <c r="D1561" s="117" t="s">
        <v>6</v>
      </c>
      <c r="E1561" s="119">
        <v>104.37</v>
      </c>
      <c r="F1561" s="119">
        <v>104.37</v>
      </c>
      <c r="G1561" s="117" t="s">
        <v>493</v>
      </c>
      <c r="H1561" s="120">
        <v>41974</v>
      </c>
    </row>
    <row r="1562" spans="1:8" ht="26.4">
      <c r="A1562" s="113">
        <v>1806</v>
      </c>
      <c r="B1562" s="114" t="s">
        <v>7335</v>
      </c>
      <c r="C1562" s="113" t="s">
        <v>235</v>
      </c>
      <c r="D1562" s="113" t="s">
        <v>6</v>
      </c>
      <c r="E1562" s="115">
        <v>64.02</v>
      </c>
      <c r="F1562" s="115">
        <v>64.02</v>
      </c>
      <c r="G1562" s="113" t="s">
        <v>493</v>
      </c>
      <c r="H1562" s="116">
        <v>41974</v>
      </c>
    </row>
    <row r="1563" spans="1:8" ht="26.4">
      <c r="A1563" s="117">
        <v>1807</v>
      </c>
      <c r="B1563" s="118" t="s">
        <v>7336</v>
      </c>
      <c r="C1563" s="117" t="s">
        <v>235</v>
      </c>
      <c r="D1563" s="117" t="s">
        <v>6</v>
      </c>
      <c r="E1563" s="119">
        <v>143.09</v>
      </c>
      <c r="F1563" s="119">
        <v>143.09</v>
      </c>
      <c r="G1563" s="117" t="s">
        <v>493</v>
      </c>
      <c r="H1563" s="120">
        <v>41974</v>
      </c>
    </row>
    <row r="1564" spans="1:8" ht="26.4">
      <c r="A1564" s="113">
        <v>1804</v>
      </c>
      <c r="B1564" s="114" t="s">
        <v>7337</v>
      </c>
      <c r="C1564" s="113" t="s">
        <v>235</v>
      </c>
      <c r="D1564" s="113" t="s">
        <v>6</v>
      </c>
      <c r="E1564" s="115">
        <v>11.85</v>
      </c>
      <c r="F1564" s="115">
        <v>11.85</v>
      </c>
      <c r="G1564" s="113" t="s">
        <v>493</v>
      </c>
      <c r="H1564" s="116">
        <v>41974</v>
      </c>
    </row>
    <row r="1565" spans="1:8" ht="26.4">
      <c r="A1565" s="117">
        <v>1808</v>
      </c>
      <c r="B1565" s="118" t="s">
        <v>7338</v>
      </c>
      <c r="C1565" s="117" t="s">
        <v>235</v>
      </c>
      <c r="D1565" s="117" t="s">
        <v>6</v>
      </c>
      <c r="E1565" s="119">
        <v>225.75</v>
      </c>
      <c r="F1565" s="119">
        <v>225.75</v>
      </c>
      <c r="G1565" s="117" t="s">
        <v>493</v>
      </c>
      <c r="H1565" s="120">
        <v>41974</v>
      </c>
    </row>
    <row r="1566" spans="1:8">
      <c r="A1566" s="113">
        <v>1881</v>
      </c>
      <c r="B1566" s="114" t="s">
        <v>7339</v>
      </c>
      <c r="C1566" s="113" t="s">
        <v>235</v>
      </c>
      <c r="D1566" s="113" t="s">
        <v>6</v>
      </c>
      <c r="E1566" s="115">
        <v>10.32</v>
      </c>
      <c r="F1566" s="115">
        <v>10.32</v>
      </c>
      <c r="G1566" s="113" t="s">
        <v>493</v>
      </c>
      <c r="H1566" s="116">
        <v>41974</v>
      </c>
    </row>
    <row r="1567" spans="1:8">
      <c r="A1567" s="117">
        <v>1890</v>
      </c>
      <c r="B1567" s="118" t="s">
        <v>7340</v>
      </c>
      <c r="C1567" s="117" t="s">
        <v>235</v>
      </c>
      <c r="D1567" s="117" t="s">
        <v>6</v>
      </c>
      <c r="E1567" s="119">
        <v>9</v>
      </c>
      <c r="F1567" s="119">
        <v>9</v>
      </c>
      <c r="G1567" s="117" t="s">
        <v>493</v>
      </c>
      <c r="H1567" s="120">
        <v>41974</v>
      </c>
    </row>
    <row r="1568" spans="1:8">
      <c r="A1568" s="113">
        <v>1880</v>
      </c>
      <c r="B1568" s="114" t="s">
        <v>7341</v>
      </c>
      <c r="C1568" s="113" t="s">
        <v>235</v>
      </c>
      <c r="D1568" s="113" t="s">
        <v>6</v>
      </c>
      <c r="E1568" s="115">
        <v>4.57</v>
      </c>
      <c r="F1568" s="115">
        <v>4.57</v>
      </c>
      <c r="G1568" s="113" t="s">
        <v>493</v>
      </c>
      <c r="H1568" s="116">
        <v>41974</v>
      </c>
    </row>
    <row r="1569" spans="1:8">
      <c r="A1569" s="117">
        <v>1886</v>
      </c>
      <c r="B1569" s="118" t="s">
        <v>7342</v>
      </c>
      <c r="C1569" s="117" t="s">
        <v>235</v>
      </c>
      <c r="D1569" s="117" t="s">
        <v>6</v>
      </c>
      <c r="E1569" s="119">
        <v>3.75</v>
      </c>
      <c r="F1569" s="119">
        <v>3.75</v>
      </c>
      <c r="G1569" s="117" t="s">
        <v>493</v>
      </c>
      <c r="H1569" s="120">
        <v>41974</v>
      </c>
    </row>
    <row r="1570" spans="1:8">
      <c r="A1570" s="113">
        <v>1882</v>
      </c>
      <c r="B1570" s="114" t="s">
        <v>7343</v>
      </c>
      <c r="C1570" s="113" t="s">
        <v>235</v>
      </c>
      <c r="D1570" s="113" t="s">
        <v>6</v>
      </c>
      <c r="E1570" s="115">
        <v>15.57</v>
      </c>
      <c r="F1570" s="115">
        <v>15.57</v>
      </c>
      <c r="G1570" s="113" t="s">
        <v>493</v>
      </c>
      <c r="H1570" s="116">
        <v>41974</v>
      </c>
    </row>
    <row r="1571" spans="1:8">
      <c r="A1571" s="117">
        <v>1889</v>
      </c>
      <c r="B1571" s="118" t="s">
        <v>7344</v>
      </c>
      <c r="C1571" s="117" t="s">
        <v>235</v>
      </c>
      <c r="D1571" s="117" t="s">
        <v>6</v>
      </c>
      <c r="E1571" s="119">
        <v>13.63</v>
      </c>
      <c r="F1571" s="119">
        <v>13.63</v>
      </c>
      <c r="G1571" s="117" t="s">
        <v>493</v>
      </c>
      <c r="H1571" s="120">
        <v>41974</v>
      </c>
    </row>
    <row r="1572" spans="1:8">
      <c r="A1572" s="113">
        <v>1888</v>
      </c>
      <c r="B1572" s="114" t="s">
        <v>7345</v>
      </c>
      <c r="C1572" s="113" t="s">
        <v>235</v>
      </c>
      <c r="D1572" s="113" t="s">
        <v>6</v>
      </c>
      <c r="E1572" s="115">
        <v>36.840000000000003</v>
      </c>
      <c r="F1572" s="115">
        <v>36.840000000000003</v>
      </c>
      <c r="G1572" s="113" t="s">
        <v>493</v>
      </c>
      <c r="H1572" s="116">
        <v>41974</v>
      </c>
    </row>
    <row r="1573" spans="1:8">
      <c r="A1573" s="117">
        <v>1883</v>
      </c>
      <c r="B1573" s="118" t="s">
        <v>7346</v>
      </c>
      <c r="C1573" s="117" t="s">
        <v>235</v>
      </c>
      <c r="D1573" s="117" t="s">
        <v>6</v>
      </c>
      <c r="E1573" s="119">
        <v>39.369999999999997</v>
      </c>
      <c r="F1573" s="119">
        <v>39.369999999999997</v>
      </c>
      <c r="G1573" s="117" t="s">
        <v>493</v>
      </c>
      <c r="H1573" s="120">
        <v>41974</v>
      </c>
    </row>
    <row r="1574" spans="1:8">
      <c r="A1574" s="113">
        <v>12033</v>
      </c>
      <c r="B1574" s="114" t="s">
        <v>7347</v>
      </c>
      <c r="C1574" s="113" t="s">
        <v>235</v>
      </c>
      <c r="D1574" s="113" t="s">
        <v>6</v>
      </c>
      <c r="E1574" s="115">
        <v>10.32</v>
      </c>
      <c r="F1574" s="115">
        <v>10.32</v>
      </c>
      <c r="G1574" s="113" t="s">
        <v>493</v>
      </c>
      <c r="H1574" s="116">
        <v>41974</v>
      </c>
    </row>
    <row r="1575" spans="1:8">
      <c r="A1575" s="117">
        <v>12034</v>
      </c>
      <c r="B1575" s="118" t="s">
        <v>7348</v>
      </c>
      <c r="C1575" s="117" t="s">
        <v>235</v>
      </c>
      <c r="D1575" s="117" t="s">
        <v>6</v>
      </c>
      <c r="E1575" s="119">
        <v>3.55</v>
      </c>
      <c r="F1575" s="119">
        <v>3.55</v>
      </c>
      <c r="G1575" s="117" t="s">
        <v>493</v>
      </c>
      <c r="H1575" s="120">
        <v>41974</v>
      </c>
    </row>
    <row r="1576" spans="1:8">
      <c r="A1576" s="113">
        <v>1964</v>
      </c>
      <c r="B1576" s="114" t="s">
        <v>7349</v>
      </c>
      <c r="C1576" s="113" t="s">
        <v>235</v>
      </c>
      <c r="D1576" s="113" t="s">
        <v>6</v>
      </c>
      <c r="E1576" s="115">
        <v>8.35</v>
      </c>
      <c r="F1576" s="115">
        <v>8.35</v>
      </c>
      <c r="G1576" s="113" t="s">
        <v>493</v>
      </c>
      <c r="H1576" s="116">
        <v>41974</v>
      </c>
    </row>
    <row r="1577" spans="1:8" ht="26.4">
      <c r="A1577" s="117">
        <v>20094</v>
      </c>
      <c r="B1577" s="118" t="s">
        <v>7350</v>
      </c>
      <c r="C1577" s="117" t="s">
        <v>235</v>
      </c>
      <c r="D1577" s="117" t="s">
        <v>6</v>
      </c>
      <c r="E1577" s="119">
        <v>5.56</v>
      </c>
      <c r="F1577" s="119">
        <v>5.56</v>
      </c>
      <c r="G1577" s="117" t="s">
        <v>493</v>
      </c>
      <c r="H1577" s="120">
        <v>41974</v>
      </c>
    </row>
    <row r="1578" spans="1:8" ht="26.4">
      <c r="A1578" s="113">
        <v>1858</v>
      </c>
      <c r="B1578" s="114" t="s">
        <v>7351</v>
      </c>
      <c r="C1578" s="113" t="s">
        <v>235</v>
      </c>
      <c r="D1578" s="113" t="s">
        <v>6</v>
      </c>
      <c r="E1578" s="115">
        <v>10.93</v>
      </c>
      <c r="F1578" s="115">
        <v>10.93</v>
      </c>
      <c r="G1578" s="113" t="s">
        <v>493</v>
      </c>
      <c r="H1578" s="116">
        <v>41974</v>
      </c>
    </row>
    <row r="1579" spans="1:8" ht="26.4">
      <c r="A1579" s="117">
        <v>1857</v>
      </c>
      <c r="B1579" s="118" t="s">
        <v>7352</v>
      </c>
      <c r="C1579" s="117" t="s">
        <v>235</v>
      </c>
      <c r="D1579" s="117" t="s">
        <v>6</v>
      </c>
      <c r="E1579" s="119">
        <v>23.84</v>
      </c>
      <c r="F1579" s="119">
        <v>23.84</v>
      </c>
      <c r="G1579" s="117" t="s">
        <v>493</v>
      </c>
      <c r="H1579" s="120">
        <v>41974</v>
      </c>
    </row>
    <row r="1580" spans="1:8" ht="26.4">
      <c r="A1580" s="113">
        <v>1844</v>
      </c>
      <c r="B1580" s="114" t="s">
        <v>7353</v>
      </c>
      <c r="C1580" s="113" t="s">
        <v>235</v>
      </c>
      <c r="D1580" s="113" t="s">
        <v>6</v>
      </c>
      <c r="E1580" s="115">
        <v>43.2</v>
      </c>
      <c r="F1580" s="115">
        <v>43.2</v>
      </c>
      <c r="G1580" s="113" t="s">
        <v>493</v>
      </c>
      <c r="H1580" s="116">
        <v>41974</v>
      </c>
    </row>
    <row r="1581" spans="1:8" ht="26.4">
      <c r="A1581" s="117">
        <v>1836</v>
      </c>
      <c r="B1581" s="118" t="s">
        <v>7354</v>
      </c>
      <c r="C1581" s="117" t="s">
        <v>235</v>
      </c>
      <c r="D1581" s="117" t="s">
        <v>6</v>
      </c>
      <c r="E1581" s="119">
        <v>79.489999999999995</v>
      </c>
      <c r="F1581" s="119">
        <v>79.489999999999995</v>
      </c>
      <c r="G1581" s="117" t="s">
        <v>493</v>
      </c>
      <c r="H1581" s="120">
        <v>41974</v>
      </c>
    </row>
    <row r="1582" spans="1:8" ht="26.4">
      <c r="A1582" s="113">
        <v>1837</v>
      </c>
      <c r="B1582" s="114" t="s">
        <v>7355</v>
      </c>
      <c r="C1582" s="113" t="s">
        <v>235</v>
      </c>
      <c r="D1582" s="113" t="s">
        <v>6</v>
      </c>
      <c r="E1582" s="115">
        <v>151.32</v>
      </c>
      <c r="F1582" s="115">
        <v>151.32</v>
      </c>
      <c r="G1582" s="113" t="s">
        <v>493</v>
      </c>
      <c r="H1582" s="116">
        <v>41974</v>
      </c>
    </row>
    <row r="1583" spans="1:8" ht="26.4">
      <c r="A1583" s="117">
        <v>1860</v>
      </c>
      <c r="B1583" s="118" t="s">
        <v>7356</v>
      </c>
      <c r="C1583" s="117" t="s">
        <v>235</v>
      </c>
      <c r="D1583" s="117" t="s">
        <v>6</v>
      </c>
      <c r="E1583" s="119">
        <v>298</v>
      </c>
      <c r="F1583" s="119">
        <v>298</v>
      </c>
      <c r="G1583" s="117" t="s">
        <v>493</v>
      </c>
      <c r="H1583" s="120">
        <v>41974</v>
      </c>
    </row>
    <row r="1584" spans="1:8" ht="26.4">
      <c r="A1584" s="113">
        <v>1861</v>
      </c>
      <c r="B1584" s="114" t="s">
        <v>7357</v>
      </c>
      <c r="C1584" s="113" t="s">
        <v>235</v>
      </c>
      <c r="D1584" s="113" t="s">
        <v>6</v>
      </c>
      <c r="E1584" s="115">
        <v>394.42</v>
      </c>
      <c r="F1584" s="115">
        <v>394.42</v>
      </c>
      <c r="G1584" s="113" t="s">
        <v>493</v>
      </c>
      <c r="H1584" s="116">
        <v>41974</v>
      </c>
    </row>
    <row r="1585" spans="1:8" ht="26.4">
      <c r="A1585" s="117">
        <v>1862</v>
      </c>
      <c r="B1585" s="118" t="s">
        <v>7358</v>
      </c>
      <c r="C1585" s="117" t="s">
        <v>235</v>
      </c>
      <c r="D1585" s="117" t="s">
        <v>6</v>
      </c>
      <c r="E1585" s="119">
        <v>478.79</v>
      </c>
      <c r="F1585" s="119">
        <v>478.79</v>
      </c>
      <c r="G1585" s="117" t="s">
        <v>493</v>
      </c>
      <c r="H1585" s="120">
        <v>41974</v>
      </c>
    </row>
    <row r="1586" spans="1:8" ht="26.4">
      <c r="A1586" s="113">
        <v>1941</v>
      </c>
      <c r="B1586" s="114" t="s">
        <v>7359</v>
      </c>
      <c r="C1586" s="113" t="s">
        <v>235</v>
      </c>
      <c r="D1586" s="113" t="s">
        <v>6</v>
      </c>
      <c r="E1586" s="115">
        <v>10.06</v>
      </c>
      <c r="F1586" s="115">
        <v>10.06</v>
      </c>
      <c r="G1586" s="113" t="s">
        <v>493</v>
      </c>
      <c r="H1586" s="116">
        <v>41974</v>
      </c>
    </row>
    <row r="1587" spans="1:8" ht="26.4">
      <c r="A1587" s="117">
        <v>1940</v>
      </c>
      <c r="B1587" s="118" t="s">
        <v>7360</v>
      </c>
      <c r="C1587" s="117" t="s">
        <v>235</v>
      </c>
      <c r="D1587" s="117" t="s">
        <v>6</v>
      </c>
      <c r="E1587" s="119">
        <v>10.029999999999999</v>
      </c>
      <c r="F1587" s="119">
        <v>10.029999999999999</v>
      </c>
      <c r="G1587" s="117" t="s">
        <v>493</v>
      </c>
      <c r="H1587" s="120">
        <v>41974</v>
      </c>
    </row>
    <row r="1588" spans="1:8" ht="26.4">
      <c r="A1588" s="113">
        <v>1942</v>
      </c>
      <c r="B1588" s="114" t="s">
        <v>7361</v>
      </c>
      <c r="C1588" s="113" t="s">
        <v>235</v>
      </c>
      <c r="D1588" s="113" t="s">
        <v>6</v>
      </c>
      <c r="E1588" s="115">
        <v>19.05</v>
      </c>
      <c r="F1588" s="115">
        <v>19.05</v>
      </c>
      <c r="G1588" s="113" t="s">
        <v>493</v>
      </c>
      <c r="H1588" s="116">
        <v>41974</v>
      </c>
    </row>
    <row r="1589" spans="1:8">
      <c r="A1589" s="117">
        <v>1967</v>
      </c>
      <c r="B1589" s="118" t="s">
        <v>7362</v>
      </c>
      <c r="C1589" s="117" t="s">
        <v>235</v>
      </c>
      <c r="D1589" s="117" t="s">
        <v>6</v>
      </c>
      <c r="E1589" s="119">
        <v>2.68</v>
      </c>
      <c r="F1589" s="119">
        <v>2.68</v>
      </c>
      <c r="G1589" s="117" t="s">
        <v>493</v>
      </c>
      <c r="H1589" s="120">
        <v>41974</v>
      </c>
    </row>
    <row r="1590" spans="1:8">
      <c r="A1590" s="113">
        <v>1939</v>
      </c>
      <c r="B1590" s="114" t="s">
        <v>7363</v>
      </c>
      <c r="C1590" s="113" t="s">
        <v>235</v>
      </c>
      <c r="D1590" s="113" t="s">
        <v>6</v>
      </c>
      <c r="E1590" s="115">
        <v>3.75</v>
      </c>
      <c r="F1590" s="115">
        <v>3.75</v>
      </c>
      <c r="G1590" s="113" t="s">
        <v>493</v>
      </c>
      <c r="H1590" s="116">
        <v>41974</v>
      </c>
    </row>
    <row r="1591" spans="1:8">
      <c r="A1591" s="117">
        <v>1937</v>
      </c>
      <c r="B1591" s="118" t="s">
        <v>7364</v>
      </c>
      <c r="C1591" s="117" t="s">
        <v>235</v>
      </c>
      <c r="D1591" s="117" t="s">
        <v>6</v>
      </c>
      <c r="E1591" s="119">
        <v>1.49</v>
      </c>
      <c r="F1591" s="119">
        <v>1.49</v>
      </c>
      <c r="G1591" s="117" t="s">
        <v>493</v>
      </c>
      <c r="H1591" s="120">
        <v>41974</v>
      </c>
    </row>
    <row r="1592" spans="1:8">
      <c r="A1592" s="113">
        <v>1938</v>
      </c>
      <c r="B1592" s="114" t="s">
        <v>7365</v>
      </c>
      <c r="C1592" s="113" t="s">
        <v>235</v>
      </c>
      <c r="D1592" s="113" t="s">
        <v>6</v>
      </c>
      <c r="E1592" s="115">
        <v>2.0499999999999998</v>
      </c>
      <c r="F1592" s="115">
        <v>2.0499999999999998</v>
      </c>
      <c r="G1592" s="113" t="s">
        <v>493</v>
      </c>
      <c r="H1592" s="116">
        <v>41974</v>
      </c>
    </row>
    <row r="1593" spans="1:8" ht="26.4">
      <c r="A1593" s="117">
        <v>20095</v>
      </c>
      <c r="B1593" s="118" t="s">
        <v>7366</v>
      </c>
      <c r="C1593" s="117" t="s">
        <v>235</v>
      </c>
      <c r="D1593" s="117" t="s">
        <v>6</v>
      </c>
      <c r="E1593" s="119">
        <v>7.04</v>
      </c>
      <c r="F1593" s="119">
        <v>7.04</v>
      </c>
      <c r="G1593" s="117" t="s">
        <v>493</v>
      </c>
      <c r="H1593" s="120">
        <v>41974</v>
      </c>
    </row>
    <row r="1594" spans="1:8">
      <c r="A1594" s="113">
        <v>1933</v>
      </c>
      <c r="B1594" s="114" t="s">
        <v>7367</v>
      </c>
      <c r="C1594" s="113" t="s">
        <v>235</v>
      </c>
      <c r="D1594" s="113" t="s">
        <v>6</v>
      </c>
      <c r="E1594" s="115">
        <v>2.17</v>
      </c>
      <c r="F1594" s="115">
        <v>2.17</v>
      </c>
      <c r="G1594" s="113" t="s">
        <v>493</v>
      </c>
      <c r="H1594" s="116">
        <v>41974</v>
      </c>
    </row>
    <row r="1595" spans="1:8">
      <c r="A1595" s="117">
        <v>1932</v>
      </c>
      <c r="B1595" s="118" t="s">
        <v>7368</v>
      </c>
      <c r="C1595" s="117" t="s">
        <v>235</v>
      </c>
      <c r="D1595" s="117" t="s">
        <v>6</v>
      </c>
      <c r="E1595" s="119">
        <v>6.09</v>
      </c>
      <c r="F1595" s="119">
        <v>6.09</v>
      </c>
      <c r="G1595" s="117" t="s">
        <v>493</v>
      </c>
      <c r="H1595" s="120">
        <v>41974</v>
      </c>
    </row>
    <row r="1596" spans="1:8">
      <c r="A1596" s="113">
        <v>1951</v>
      </c>
      <c r="B1596" s="114" t="s">
        <v>7369</v>
      </c>
      <c r="C1596" s="113" t="s">
        <v>235</v>
      </c>
      <c r="D1596" s="113" t="s">
        <v>6</v>
      </c>
      <c r="E1596" s="115">
        <v>11.16</v>
      </c>
      <c r="F1596" s="115">
        <v>11.16</v>
      </c>
      <c r="G1596" s="113" t="s">
        <v>493</v>
      </c>
      <c r="H1596" s="116">
        <v>41974</v>
      </c>
    </row>
    <row r="1597" spans="1:8">
      <c r="A1597" s="117">
        <v>1966</v>
      </c>
      <c r="B1597" s="118" t="s">
        <v>7370</v>
      </c>
      <c r="C1597" s="117" t="s">
        <v>235</v>
      </c>
      <c r="D1597" s="117" t="s">
        <v>6</v>
      </c>
      <c r="E1597" s="119">
        <v>11.85</v>
      </c>
      <c r="F1597" s="119">
        <v>11.85</v>
      </c>
      <c r="G1597" s="117" t="s">
        <v>493</v>
      </c>
      <c r="H1597" s="120">
        <v>41974</v>
      </c>
    </row>
    <row r="1598" spans="1:8" ht="26.4">
      <c r="A1598" s="113">
        <v>1863</v>
      </c>
      <c r="B1598" s="114" t="s">
        <v>7371</v>
      </c>
      <c r="C1598" s="113" t="s">
        <v>235</v>
      </c>
      <c r="D1598" s="113" t="s">
        <v>6</v>
      </c>
      <c r="E1598" s="115">
        <v>12.74</v>
      </c>
      <c r="F1598" s="115">
        <v>12.74</v>
      </c>
      <c r="G1598" s="113" t="s">
        <v>493</v>
      </c>
      <c r="H1598" s="116">
        <v>41974</v>
      </c>
    </row>
    <row r="1599" spans="1:8" ht="26.4">
      <c r="A1599" s="117">
        <v>1864</v>
      </c>
      <c r="B1599" s="118" t="s">
        <v>7372</v>
      </c>
      <c r="C1599" s="117" t="s">
        <v>235</v>
      </c>
      <c r="D1599" s="117" t="s">
        <v>6</v>
      </c>
      <c r="E1599" s="119">
        <v>24.53</v>
      </c>
      <c r="F1599" s="119">
        <v>24.53</v>
      </c>
      <c r="G1599" s="117" t="s">
        <v>493</v>
      </c>
      <c r="H1599" s="120">
        <v>41974</v>
      </c>
    </row>
    <row r="1600" spans="1:8" ht="26.4">
      <c r="A1600" s="113">
        <v>1865</v>
      </c>
      <c r="B1600" s="114" t="s">
        <v>7373</v>
      </c>
      <c r="C1600" s="113" t="s">
        <v>235</v>
      </c>
      <c r="D1600" s="113" t="s">
        <v>6</v>
      </c>
      <c r="E1600" s="115">
        <v>43.33</v>
      </c>
      <c r="F1600" s="115">
        <v>43.33</v>
      </c>
      <c r="G1600" s="113" t="s">
        <v>493</v>
      </c>
      <c r="H1600" s="116">
        <v>41974</v>
      </c>
    </row>
    <row r="1601" spans="1:8" ht="26.4">
      <c r="A1601" s="117">
        <v>1866</v>
      </c>
      <c r="B1601" s="118" t="s">
        <v>7374</v>
      </c>
      <c r="C1601" s="117" t="s">
        <v>235</v>
      </c>
      <c r="D1601" s="117" t="s">
        <v>6</v>
      </c>
      <c r="E1601" s="119">
        <v>103.14</v>
      </c>
      <c r="F1601" s="119">
        <v>103.14</v>
      </c>
      <c r="G1601" s="117" t="s">
        <v>493</v>
      </c>
      <c r="H1601" s="120">
        <v>41974</v>
      </c>
    </row>
    <row r="1602" spans="1:8" ht="26.4">
      <c r="A1602" s="113">
        <v>1853</v>
      </c>
      <c r="B1602" s="114" t="s">
        <v>7375</v>
      </c>
      <c r="C1602" s="113" t="s">
        <v>235</v>
      </c>
      <c r="D1602" s="113" t="s">
        <v>6</v>
      </c>
      <c r="E1602" s="115">
        <v>170.08</v>
      </c>
      <c r="F1602" s="115">
        <v>170.08</v>
      </c>
      <c r="G1602" s="113" t="s">
        <v>493</v>
      </c>
      <c r="H1602" s="116">
        <v>41974</v>
      </c>
    </row>
    <row r="1603" spans="1:8" ht="26.4">
      <c r="A1603" s="117">
        <v>1867</v>
      </c>
      <c r="B1603" s="118" t="s">
        <v>7376</v>
      </c>
      <c r="C1603" s="117" t="s">
        <v>235</v>
      </c>
      <c r="D1603" s="117" t="s">
        <v>6</v>
      </c>
      <c r="E1603" s="119">
        <v>376.54</v>
      </c>
      <c r="F1603" s="119">
        <v>376.54</v>
      </c>
      <c r="G1603" s="117" t="s">
        <v>493</v>
      </c>
      <c r="H1603" s="120">
        <v>41974</v>
      </c>
    </row>
    <row r="1604" spans="1:8" ht="26.4">
      <c r="A1604" s="113">
        <v>1868</v>
      </c>
      <c r="B1604" s="114" t="s">
        <v>7377</v>
      </c>
      <c r="C1604" s="113" t="s">
        <v>235</v>
      </c>
      <c r="D1604" s="113" t="s">
        <v>6</v>
      </c>
      <c r="E1604" s="115">
        <v>543.36</v>
      </c>
      <c r="F1604" s="115">
        <v>543.36</v>
      </c>
      <c r="G1604" s="113" t="s">
        <v>493</v>
      </c>
      <c r="H1604" s="116">
        <v>41974</v>
      </c>
    </row>
    <row r="1605" spans="1:8" ht="26.4">
      <c r="A1605" s="117">
        <v>1859</v>
      </c>
      <c r="B1605" s="118" t="s">
        <v>7378</v>
      </c>
      <c r="C1605" s="117" t="s">
        <v>235</v>
      </c>
      <c r="D1605" s="117" t="s">
        <v>6</v>
      </c>
      <c r="E1605" s="119">
        <v>711.12</v>
      </c>
      <c r="F1605" s="119">
        <v>711.12</v>
      </c>
      <c r="G1605" s="117" t="s">
        <v>493</v>
      </c>
      <c r="H1605" s="120">
        <v>41974</v>
      </c>
    </row>
    <row r="1606" spans="1:8">
      <c r="A1606" s="113">
        <v>1875</v>
      </c>
      <c r="B1606" s="114" t="s">
        <v>7379</v>
      </c>
      <c r="C1606" s="113" t="s">
        <v>235</v>
      </c>
      <c r="D1606" s="113" t="s">
        <v>6</v>
      </c>
      <c r="E1606" s="115">
        <v>6.03</v>
      </c>
      <c r="F1606" s="115">
        <v>6.03</v>
      </c>
      <c r="G1606" s="113" t="s">
        <v>493</v>
      </c>
      <c r="H1606" s="116">
        <v>41974</v>
      </c>
    </row>
    <row r="1607" spans="1:8">
      <c r="A1607" s="117">
        <v>1874</v>
      </c>
      <c r="B1607" s="118" t="s">
        <v>7380</v>
      </c>
      <c r="C1607" s="117" t="s">
        <v>235</v>
      </c>
      <c r="D1607" s="117" t="s">
        <v>6</v>
      </c>
      <c r="E1607" s="119">
        <v>5.35</v>
      </c>
      <c r="F1607" s="119">
        <v>5.35</v>
      </c>
      <c r="G1607" s="117" t="s">
        <v>493</v>
      </c>
      <c r="H1607" s="120">
        <v>41974</v>
      </c>
    </row>
    <row r="1608" spans="1:8">
      <c r="A1608" s="113">
        <v>1884</v>
      </c>
      <c r="B1608" s="114" t="s">
        <v>7381</v>
      </c>
      <c r="C1608" s="113" t="s">
        <v>235</v>
      </c>
      <c r="D1608" s="113" t="s">
        <v>6</v>
      </c>
      <c r="E1608" s="115">
        <v>3.89</v>
      </c>
      <c r="F1608" s="115">
        <v>3.89</v>
      </c>
      <c r="G1608" s="113" t="s">
        <v>493</v>
      </c>
      <c r="H1608" s="116">
        <v>41974</v>
      </c>
    </row>
    <row r="1609" spans="1:8">
      <c r="A1609" s="117">
        <v>1887</v>
      </c>
      <c r="B1609" s="118" t="s">
        <v>7382</v>
      </c>
      <c r="C1609" s="117" t="s">
        <v>235</v>
      </c>
      <c r="D1609" s="117" t="s">
        <v>6</v>
      </c>
      <c r="E1609" s="119">
        <v>22.14</v>
      </c>
      <c r="F1609" s="119">
        <v>22.14</v>
      </c>
      <c r="G1609" s="117" t="s">
        <v>493</v>
      </c>
      <c r="H1609" s="120">
        <v>41974</v>
      </c>
    </row>
    <row r="1610" spans="1:8">
      <c r="A1610" s="113">
        <v>1876</v>
      </c>
      <c r="B1610" s="114" t="s">
        <v>7383</v>
      </c>
      <c r="C1610" s="113" t="s">
        <v>235</v>
      </c>
      <c r="D1610" s="113" t="s">
        <v>6</v>
      </c>
      <c r="E1610" s="115">
        <v>9.0500000000000007</v>
      </c>
      <c r="F1610" s="115">
        <v>9.0500000000000007</v>
      </c>
      <c r="G1610" s="113" t="s">
        <v>493</v>
      </c>
      <c r="H1610" s="116">
        <v>41974</v>
      </c>
    </row>
    <row r="1611" spans="1:8">
      <c r="A1611" s="117">
        <v>1877</v>
      </c>
      <c r="B1611" s="118" t="s">
        <v>7384</v>
      </c>
      <c r="C1611" s="117" t="s">
        <v>235</v>
      </c>
      <c r="D1611" s="117" t="s">
        <v>6</v>
      </c>
      <c r="E1611" s="119">
        <v>25.89</v>
      </c>
      <c r="F1611" s="119">
        <v>25.89</v>
      </c>
      <c r="G1611" s="117" t="s">
        <v>493</v>
      </c>
      <c r="H1611" s="120">
        <v>41974</v>
      </c>
    </row>
    <row r="1612" spans="1:8">
      <c r="A1612" s="113">
        <v>1879</v>
      </c>
      <c r="B1612" s="114" t="s">
        <v>7385</v>
      </c>
      <c r="C1612" s="113" t="s">
        <v>235</v>
      </c>
      <c r="D1612" s="113" t="s">
        <v>6</v>
      </c>
      <c r="E1612" s="115">
        <v>2.5299999999999998</v>
      </c>
      <c r="F1612" s="115">
        <v>2.5299999999999998</v>
      </c>
      <c r="G1612" s="113" t="s">
        <v>493</v>
      </c>
      <c r="H1612" s="116">
        <v>41974</v>
      </c>
    </row>
    <row r="1613" spans="1:8">
      <c r="A1613" s="117">
        <v>1878</v>
      </c>
      <c r="B1613" s="118" t="s">
        <v>7386</v>
      </c>
      <c r="C1613" s="117" t="s">
        <v>235</v>
      </c>
      <c r="D1613" s="117" t="s">
        <v>6</v>
      </c>
      <c r="E1613" s="119">
        <v>49.4</v>
      </c>
      <c r="F1613" s="119">
        <v>49.4</v>
      </c>
      <c r="G1613" s="117" t="s">
        <v>493</v>
      </c>
      <c r="H1613" s="120">
        <v>41974</v>
      </c>
    </row>
    <row r="1614" spans="1:8">
      <c r="A1614" s="113">
        <v>1952</v>
      </c>
      <c r="B1614" s="114" t="s">
        <v>7387</v>
      </c>
      <c r="C1614" s="113" t="s">
        <v>235</v>
      </c>
      <c r="D1614" s="113" t="s">
        <v>6</v>
      </c>
      <c r="E1614" s="115">
        <v>66.98</v>
      </c>
      <c r="F1614" s="115">
        <v>66.98</v>
      </c>
      <c r="G1614" s="113" t="s">
        <v>493</v>
      </c>
      <c r="H1614" s="116">
        <v>41974</v>
      </c>
    </row>
    <row r="1615" spans="1:8">
      <c r="A1615" s="117">
        <v>20103</v>
      </c>
      <c r="B1615" s="118" t="s">
        <v>7388</v>
      </c>
      <c r="C1615" s="117" t="s">
        <v>235</v>
      </c>
      <c r="D1615" s="117" t="s">
        <v>6</v>
      </c>
      <c r="E1615" s="119">
        <v>165.53</v>
      </c>
      <c r="F1615" s="119">
        <v>165.53</v>
      </c>
      <c r="G1615" s="117" t="s">
        <v>493</v>
      </c>
      <c r="H1615" s="120">
        <v>41974</v>
      </c>
    </row>
    <row r="1616" spans="1:8">
      <c r="A1616" s="113">
        <v>20104</v>
      </c>
      <c r="B1616" s="114" t="s">
        <v>7389</v>
      </c>
      <c r="C1616" s="113" t="s">
        <v>235</v>
      </c>
      <c r="D1616" s="113" t="s">
        <v>6</v>
      </c>
      <c r="E1616" s="115">
        <v>526.94000000000005</v>
      </c>
      <c r="F1616" s="115">
        <v>526.94000000000005</v>
      </c>
      <c r="G1616" s="113" t="s">
        <v>493</v>
      </c>
      <c r="H1616" s="116">
        <v>41974</v>
      </c>
    </row>
    <row r="1617" spans="1:8">
      <c r="A1617" s="117">
        <v>20105</v>
      </c>
      <c r="B1617" s="118" t="s">
        <v>7390</v>
      </c>
      <c r="C1617" s="117" t="s">
        <v>235</v>
      </c>
      <c r="D1617" s="117" t="s">
        <v>6</v>
      </c>
      <c r="E1617" s="119">
        <v>777.57</v>
      </c>
      <c r="F1617" s="119">
        <v>777.57</v>
      </c>
      <c r="G1617" s="117" t="s">
        <v>493</v>
      </c>
      <c r="H1617" s="120">
        <v>41974</v>
      </c>
    </row>
    <row r="1618" spans="1:8">
      <c r="A1618" s="113">
        <v>1965</v>
      </c>
      <c r="B1618" s="114" t="s">
        <v>7391</v>
      </c>
      <c r="C1618" s="113" t="s">
        <v>235</v>
      </c>
      <c r="D1618" s="113" t="s">
        <v>6</v>
      </c>
      <c r="E1618" s="115">
        <v>23.01</v>
      </c>
      <c r="F1618" s="115">
        <v>23.01</v>
      </c>
      <c r="G1618" s="113" t="s">
        <v>493</v>
      </c>
      <c r="H1618" s="116">
        <v>41974</v>
      </c>
    </row>
    <row r="1619" spans="1:8">
      <c r="A1619" s="117">
        <v>10765</v>
      </c>
      <c r="B1619" s="118" t="s">
        <v>7392</v>
      </c>
      <c r="C1619" s="117" t="s">
        <v>235</v>
      </c>
      <c r="D1619" s="117" t="s">
        <v>6</v>
      </c>
      <c r="E1619" s="119">
        <v>9.93</v>
      </c>
      <c r="F1619" s="119">
        <v>9.93</v>
      </c>
      <c r="G1619" s="117" t="s">
        <v>493</v>
      </c>
      <c r="H1619" s="120">
        <v>41974</v>
      </c>
    </row>
    <row r="1620" spans="1:8">
      <c r="A1620" s="113">
        <v>10767</v>
      </c>
      <c r="B1620" s="114" t="s">
        <v>7393</v>
      </c>
      <c r="C1620" s="113" t="s">
        <v>235</v>
      </c>
      <c r="D1620" s="113" t="s">
        <v>6</v>
      </c>
      <c r="E1620" s="115">
        <v>21.94</v>
      </c>
      <c r="F1620" s="115">
        <v>21.94</v>
      </c>
      <c r="G1620" s="113" t="s">
        <v>493</v>
      </c>
      <c r="H1620" s="116">
        <v>41974</v>
      </c>
    </row>
    <row r="1621" spans="1:8">
      <c r="A1621" s="117">
        <v>1970</v>
      </c>
      <c r="B1621" s="118" t="s">
        <v>7394</v>
      </c>
      <c r="C1621" s="117" t="s">
        <v>235</v>
      </c>
      <c r="D1621" s="117" t="s">
        <v>6</v>
      </c>
      <c r="E1621" s="119">
        <v>22.58</v>
      </c>
      <c r="F1621" s="119">
        <v>22.58</v>
      </c>
      <c r="G1621" s="117" t="s">
        <v>493</v>
      </c>
      <c r="H1621" s="120">
        <v>41974</v>
      </c>
    </row>
    <row r="1622" spans="1:8">
      <c r="A1622" s="113">
        <v>1968</v>
      </c>
      <c r="B1622" s="114" t="s">
        <v>7395</v>
      </c>
      <c r="C1622" s="113" t="s">
        <v>235</v>
      </c>
      <c r="D1622" s="113" t="s">
        <v>6</v>
      </c>
      <c r="E1622" s="115">
        <v>4.7300000000000004</v>
      </c>
      <c r="F1622" s="115">
        <v>4.7300000000000004</v>
      </c>
      <c r="G1622" s="113" t="s">
        <v>493</v>
      </c>
      <c r="H1622" s="116">
        <v>41974</v>
      </c>
    </row>
    <row r="1623" spans="1:8">
      <c r="A1623" s="117">
        <v>1969</v>
      </c>
      <c r="B1623" s="118" t="s">
        <v>7396</v>
      </c>
      <c r="C1623" s="117" t="s">
        <v>235</v>
      </c>
      <c r="D1623" s="117" t="s">
        <v>6</v>
      </c>
      <c r="E1623" s="119">
        <v>14.02</v>
      </c>
      <c r="F1623" s="119">
        <v>14.02</v>
      </c>
      <c r="G1623" s="117" t="s">
        <v>493</v>
      </c>
      <c r="H1623" s="120">
        <v>41974</v>
      </c>
    </row>
    <row r="1624" spans="1:8" ht="26.4">
      <c r="A1624" s="113">
        <v>1839</v>
      </c>
      <c r="B1624" s="114" t="s">
        <v>7397</v>
      </c>
      <c r="C1624" s="113" t="s">
        <v>235</v>
      </c>
      <c r="D1624" s="113" t="s">
        <v>6</v>
      </c>
      <c r="E1624" s="115">
        <v>42</v>
      </c>
      <c r="F1624" s="115">
        <v>42</v>
      </c>
      <c r="G1624" s="113" t="s">
        <v>493</v>
      </c>
      <c r="H1624" s="116">
        <v>41974</v>
      </c>
    </row>
    <row r="1625" spans="1:8" ht="26.4">
      <c r="A1625" s="117">
        <v>1835</v>
      </c>
      <c r="B1625" s="118" t="s">
        <v>7398</v>
      </c>
      <c r="C1625" s="117" t="s">
        <v>235</v>
      </c>
      <c r="D1625" s="117" t="s">
        <v>6</v>
      </c>
      <c r="E1625" s="119">
        <v>8.2200000000000006</v>
      </c>
      <c r="F1625" s="119">
        <v>8.2200000000000006</v>
      </c>
      <c r="G1625" s="117" t="s">
        <v>493</v>
      </c>
      <c r="H1625" s="120">
        <v>41974</v>
      </c>
    </row>
    <row r="1626" spans="1:8" ht="26.4">
      <c r="A1626" s="113">
        <v>1823</v>
      </c>
      <c r="B1626" s="114" t="s">
        <v>7399</v>
      </c>
      <c r="C1626" s="113" t="s">
        <v>235</v>
      </c>
      <c r="D1626" s="113" t="s">
        <v>6</v>
      </c>
      <c r="E1626" s="115">
        <v>22.64</v>
      </c>
      <c r="F1626" s="115">
        <v>22.64</v>
      </c>
      <c r="G1626" s="113" t="s">
        <v>493</v>
      </c>
      <c r="H1626" s="116">
        <v>41974</v>
      </c>
    </row>
    <row r="1627" spans="1:8" ht="26.4">
      <c r="A1627" s="117">
        <v>1827</v>
      </c>
      <c r="B1627" s="118" t="s">
        <v>7400</v>
      </c>
      <c r="C1627" s="117" t="s">
        <v>235</v>
      </c>
      <c r="D1627" s="117" t="s">
        <v>6</v>
      </c>
      <c r="E1627" s="119">
        <v>46.28</v>
      </c>
      <c r="F1627" s="119">
        <v>46.28</v>
      </c>
      <c r="G1627" s="117" t="s">
        <v>493</v>
      </c>
      <c r="H1627" s="120">
        <v>41974</v>
      </c>
    </row>
    <row r="1628" spans="1:8" ht="26.4">
      <c r="A1628" s="113">
        <v>1831</v>
      </c>
      <c r="B1628" s="114" t="s">
        <v>7401</v>
      </c>
      <c r="C1628" s="113" t="s">
        <v>235</v>
      </c>
      <c r="D1628" s="113" t="s">
        <v>6</v>
      </c>
      <c r="E1628" s="115">
        <v>8.86</v>
      </c>
      <c r="F1628" s="115">
        <v>8.86</v>
      </c>
      <c r="G1628" s="113" t="s">
        <v>493</v>
      </c>
      <c r="H1628" s="116">
        <v>41974</v>
      </c>
    </row>
    <row r="1629" spans="1:8" ht="26.4">
      <c r="A1629" s="117">
        <v>1825</v>
      </c>
      <c r="B1629" s="118" t="s">
        <v>7402</v>
      </c>
      <c r="C1629" s="117" t="s">
        <v>235</v>
      </c>
      <c r="D1629" s="117" t="s">
        <v>6</v>
      </c>
      <c r="E1629" s="119">
        <v>25.6</v>
      </c>
      <c r="F1629" s="119">
        <v>25.6</v>
      </c>
      <c r="G1629" s="117" t="s">
        <v>493</v>
      </c>
      <c r="H1629" s="120">
        <v>41974</v>
      </c>
    </row>
    <row r="1630" spans="1:8" ht="26.4">
      <c r="A1630" s="113">
        <v>1828</v>
      </c>
      <c r="B1630" s="114" t="s">
        <v>7403</v>
      </c>
      <c r="C1630" s="113" t="s">
        <v>235</v>
      </c>
      <c r="D1630" s="113" t="s">
        <v>6</v>
      </c>
      <c r="E1630" s="115">
        <v>46.31</v>
      </c>
      <c r="F1630" s="115">
        <v>46.31</v>
      </c>
      <c r="G1630" s="113" t="s">
        <v>493</v>
      </c>
      <c r="H1630" s="116">
        <v>41974</v>
      </c>
    </row>
    <row r="1631" spans="1:8" ht="26.4">
      <c r="A1631" s="117">
        <v>1845</v>
      </c>
      <c r="B1631" s="118" t="s">
        <v>7404</v>
      </c>
      <c r="C1631" s="117" t="s">
        <v>235</v>
      </c>
      <c r="D1631" s="117" t="s">
        <v>6</v>
      </c>
      <c r="E1631" s="119">
        <v>7.23</v>
      </c>
      <c r="F1631" s="119">
        <v>7.23</v>
      </c>
      <c r="G1631" s="117" t="s">
        <v>493</v>
      </c>
      <c r="H1631" s="120">
        <v>41974</v>
      </c>
    </row>
    <row r="1632" spans="1:8" ht="26.4">
      <c r="A1632" s="113">
        <v>1824</v>
      </c>
      <c r="B1632" s="114" t="s">
        <v>7405</v>
      </c>
      <c r="C1632" s="113" t="s">
        <v>235</v>
      </c>
      <c r="D1632" s="113" t="s">
        <v>6</v>
      </c>
      <c r="E1632" s="115">
        <v>30.26</v>
      </c>
      <c r="F1632" s="115">
        <v>30.26</v>
      </c>
      <c r="G1632" s="113" t="s">
        <v>493</v>
      </c>
      <c r="H1632" s="116">
        <v>41974</v>
      </c>
    </row>
    <row r="1633" spans="1:8" ht="26.4">
      <c r="A1633" s="117">
        <v>20097</v>
      </c>
      <c r="B1633" s="118" t="s">
        <v>7406</v>
      </c>
      <c r="C1633" s="117" t="s">
        <v>235</v>
      </c>
      <c r="D1633" s="117" t="s">
        <v>6</v>
      </c>
      <c r="E1633" s="119">
        <v>35.32</v>
      </c>
      <c r="F1633" s="119">
        <v>35.32</v>
      </c>
      <c r="G1633" s="117" t="s">
        <v>493</v>
      </c>
      <c r="H1633" s="120">
        <v>41974</v>
      </c>
    </row>
    <row r="1634" spans="1:8" ht="26.4">
      <c r="A1634" s="113">
        <v>20098</v>
      </c>
      <c r="B1634" s="114" t="s">
        <v>7407</v>
      </c>
      <c r="C1634" s="113" t="s">
        <v>235</v>
      </c>
      <c r="D1634" s="113" t="s">
        <v>6</v>
      </c>
      <c r="E1634" s="115">
        <v>229.19</v>
      </c>
      <c r="F1634" s="115">
        <v>229.19</v>
      </c>
      <c r="G1634" s="113" t="s">
        <v>493</v>
      </c>
      <c r="H1634" s="116">
        <v>41974</v>
      </c>
    </row>
    <row r="1635" spans="1:8" ht="26.4">
      <c r="A1635" s="117">
        <v>20096</v>
      </c>
      <c r="B1635" s="118" t="s">
        <v>7408</v>
      </c>
      <c r="C1635" s="117" t="s">
        <v>235</v>
      </c>
      <c r="D1635" s="117" t="s">
        <v>6</v>
      </c>
      <c r="E1635" s="119">
        <v>20.37</v>
      </c>
      <c r="F1635" s="119">
        <v>20.37</v>
      </c>
      <c r="G1635" s="117" t="s">
        <v>493</v>
      </c>
      <c r="H1635" s="120">
        <v>41974</v>
      </c>
    </row>
    <row r="1636" spans="1:8">
      <c r="A1636" s="113">
        <v>1954</v>
      </c>
      <c r="B1636" s="114" t="s">
        <v>7409</v>
      </c>
      <c r="C1636" s="113" t="s">
        <v>235</v>
      </c>
      <c r="D1636" s="113" t="s">
        <v>6</v>
      </c>
      <c r="E1636" s="115">
        <v>58.76</v>
      </c>
      <c r="F1636" s="115">
        <v>58.76</v>
      </c>
      <c r="G1636" s="113" t="s">
        <v>493</v>
      </c>
      <c r="H1636" s="116">
        <v>41974</v>
      </c>
    </row>
    <row r="1637" spans="1:8">
      <c r="A1637" s="117">
        <v>1926</v>
      </c>
      <c r="B1637" s="118" t="s">
        <v>7410</v>
      </c>
      <c r="C1637" s="117" t="s">
        <v>235</v>
      </c>
      <c r="D1637" s="117" t="s">
        <v>6</v>
      </c>
      <c r="E1637" s="119">
        <v>0.43</v>
      </c>
      <c r="F1637" s="119">
        <v>0.43</v>
      </c>
      <c r="G1637" s="117" t="s">
        <v>493</v>
      </c>
      <c r="H1637" s="120">
        <v>41974</v>
      </c>
    </row>
    <row r="1638" spans="1:8">
      <c r="A1638" s="113">
        <v>1927</v>
      </c>
      <c r="B1638" s="114" t="s">
        <v>7411</v>
      </c>
      <c r="C1638" s="113" t="s">
        <v>235</v>
      </c>
      <c r="D1638" s="113" t="s">
        <v>6</v>
      </c>
      <c r="E1638" s="115">
        <v>0.72</v>
      </c>
      <c r="F1638" s="115">
        <v>0.72</v>
      </c>
      <c r="G1638" s="113" t="s">
        <v>493</v>
      </c>
      <c r="H1638" s="116">
        <v>41974</v>
      </c>
    </row>
    <row r="1639" spans="1:8">
      <c r="A1639" s="117">
        <v>1923</v>
      </c>
      <c r="B1639" s="118" t="s">
        <v>7412</v>
      </c>
      <c r="C1639" s="117" t="s">
        <v>235</v>
      </c>
      <c r="D1639" s="117" t="s">
        <v>6</v>
      </c>
      <c r="E1639" s="119">
        <v>1.36</v>
      </c>
      <c r="F1639" s="119">
        <v>1.36</v>
      </c>
      <c r="G1639" s="117" t="s">
        <v>493</v>
      </c>
      <c r="H1639" s="120">
        <v>41974</v>
      </c>
    </row>
    <row r="1640" spans="1:8">
      <c r="A1640" s="113">
        <v>1929</v>
      </c>
      <c r="B1640" s="114" t="s">
        <v>7413</v>
      </c>
      <c r="C1640" s="113" t="s">
        <v>235</v>
      </c>
      <c r="D1640" s="113" t="s">
        <v>6</v>
      </c>
      <c r="E1640" s="115">
        <v>2.56</v>
      </c>
      <c r="F1640" s="115">
        <v>2.56</v>
      </c>
      <c r="G1640" s="113" t="s">
        <v>493</v>
      </c>
      <c r="H1640" s="116">
        <v>41974</v>
      </c>
    </row>
    <row r="1641" spans="1:8">
      <c r="A1641" s="117">
        <v>1930</v>
      </c>
      <c r="B1641" s="118" t="s">
        <v>7414</v>
      </c>
      <c r="C1641" s="117" t="s">
        <v>235</v>
      </c>
      <c r="D1641" s="117" t="s">
        <v>6</v>
      </c>
      <c r="E1641" s="119">
        <v>5.24</v>
      </c>
      <c r="F1641" s="119">
        <v>5.24</v>
      </c>
      <c r="G1641" s="117" t="s">
        <v>493</v>
      </c>
      <c r="H1641" s="120">
        <v>41974</v>
      </c>
    </row>
    <row r="1642" spans="1:8">
      <c r="A1642" s="113">
        <v>1924</v>
      </c>
      <c r="B1642" s="114" t="s">
        <v>7415</v>
      </c>
      <c r="C1642" s="113" t="s">
        <v>235</v>
      </c>
      <c r="D1642" s="113" t="s">
        <v>6</v>
      </c>
      <c r="E1642" s="115">
        <v>8.69</v>
      </c>
      <c r="F1642" s="115">
        <v>8.69</v>
      </c>
      <c r="G1642" s="113" t="s">
        <v>493</v>
      </c>
      <c r="H1642" s="116">
        <v>41974</v>
      </c>
    </row>
    <row r="1643" spans="1:8">
      <c r="A1643" s="117">
        <v>1953</v>
      </c>
      <c r="B1643" s="118" t="s">
        <v>7416</v>
      </c>
      <c r="C1643" s="117" t="s">
        <v>235</v>
      </c>
      <c r="D1643" s="117" t="s">
        <v>6</v>
      </c>
      <c r="E1643" s="119">
        <v>24.97</v>
      </c>
      <c r="F1643" s="119">
        <v>24.97</v>
      </c>
      <c r="G1643" s="117" t="s">
        <v>493</v>
      </c>
      <c r="H1643" s="120">
        <v>41974</v>
      </c>
    </row>
    <row r="1644" spans="1:8">
      <c r="A1644" s="113">
        <v>1962</v>
      </c>
      <c r="B1644" s="114" t="s">
        <v>7417</v>
      </c>
      <c r="C1644" s="113" t="s">
        <v>235</v>
      </c>
      <c r="D1644" s="113" t="s">
        <v>6</v>
      </c>
      <c r="E1644" s="115">
        <v>69.069999999999993</v>
      </c>
      <c r="F1644" s="115">
        <v>69.069999999999993</v>
      </c>
      <c r="G1644" s="113" t="s">
        <v>493</v>
      </c>
      <c r="H1644" s="116">
        <v>41974</v>
      </c>
    </row>
    <row r="1645" spans="1:8">
      <c r="A1645" s="117">
        <v>1955</v>
      </c>
      <c r="B1645" s="118" t="s">
        <v>7418</v>
      </c>
      <c r="C1645" s="117" t="s">
        <v>235</v>
      </c>
      <c r="D1645" s="117" t="s">
        <v>6</v>
      </c>
      <c r="E1645" s="119">
        <v>1.1100000000000001</v>
      </c>
      <c r="F1645" s="119">
        <v>1.1100000000000001</v>
      </c>
      <c r="G1645" s="117" t="s">
        <v>493</v>
      </c>
      <c r="H1645" s="120">
        <v>41974</v>
      </c>
    </row>
    <row r="1646" spans="1:8">
      <c r="A1646" s="113">
        <v>1956</v>
      </c>
      <c r="B1646" s="114" t="s">
        <v>7419</v>
      </c>
      <c r="C1646" s="113" t="s">
        <v>235</v>
      </c>
      <c r="D1646" s="113" t="s">
        <v>6</v>
      </c>
      <c r="E1646" s="115">
        <v>1.49</v>
      </c>
      <c r="F1646" s="115">
        <v>1.49</v>
      </c>
      <c r="G1646" s="113" t="s">
        <v>493</v>
      </c>
      <c r="H1646" s="116">
        <v>41974</v>
      </c>
    </row>
    <row r="1647" spans="1:8">
      <c r="A1647" s="117">
        <v>1957</v>
      </c>
      <c r="B1647" s="118" t="s">
        <v>7420</v>
      </c>
      <c r="C1647" s="117" t="s">
        <v>235</v>
      </c>
      <c r="D1647" s="117" t="s">
        <v>6</v>
      </c>
      <c r="E1647" s="119">
        <v>3.24</v>
      </c>
      <c r="F1647" s="119">
        <v>3.24</v>
      </c>
      <c r="G1647" s="117" t="s">
        <v>493</v>
      </c>
      <c r="H1647" s="120">
        <v>41974</v>
      </c>
    </row>
    <row r="1648" spans="1:8">
      <c r="A1648" s="113">
        <v>1958</v>
      </c>
      <c r="B1648" s="114" t="s">
        <v>7421</v>
      </c>
      <c r="C1648" s="113" t="s">
        <v>235</v>
      </c>
      <c r="D1648" s="113" t="s">
        <v>6</v>
      </c>
      <c r="E1648" s="115">
        <v>5.71</v>
      </c>
      <c r="F1648" s="115">
        <v>5.71</v>
      </c>
      <c r="G1648" s="113" t="s">
        <v>493</v>
      </c>
      <c r="H1648" s="116">
        <v>41974</v>
      </c>
    </row>
    <row r="1649" spans="1:8">
      <c r="A1649" s="117">
        <v>1959</v>
      </c>
      <c r="B1649" s="118" t="s">
        <v>7422</v>
      </c>
      <c r="C1649" s="117" t="s">
        <v>235</v>
      </c>
      <c r="D1649" s="117" t="s">
        <v>6</v>
      </c>
      <c r="E1649" s="119">
        <v>7.03</v>
      </c>
      <c r="F1649" s="119">
        <v>7.03</v>
      </c>
      <c r="G1649" s="117" t="s">
        <v>493</v>
      </c>
      <c r="H1649" s="120">
        <v>41974</v>
      </c>
    </row>
    <row r="1650" spans="1:8">
      <c r="A1650" s="113">
        <v>1925</v>
      </c>
      <c r="B1650" s="114" t="s">
        <v>7423</v>
      </c>
      <c r="C1650" s="113" t="s">
        <v>235</v>
      </c>
      <c r="D1650" s="113" t="s">
        <v>6</v>
      </c>
      <c r="E1650" s="115">
        <v>16.62</v>
      </c>
      <c r="F1650" s="115">
        <v>16.62</v>
      </c>
      <c r="G1650" s="113" t="s">
        <v>493</v>
      </c>
      <c r="H1650" s="116">
        <v>41974</v>
      </c>
    </row>
    <row r="1651" spans="1:8">
      <c r="A1651" s="117">
        <v>1960</v>
      </c>
      <c r="B1651" s="118" t="s">
        <v>7424</v>
      </c>
      <c r="C1651" s="117" t="s">
        <v>235</v>
      </c>
      <c r="D1651" s="117" t="s">
        <v>6</v>
      </c>
      <c r="E1651" s="119">
        <v>22.5</v>
      </c>
      <c r="F1651" s="119">
        <v>22.5</v>
      </c>
      <c r="G1651" s="117" t="s">
        <v>493</v>
      </c>
      <c r="H1651" s="120">
        <v>41974</v>
      </c>
    </row>
    <row r="1652" spans="1:8">
      <c r="A1652" s="113">
        <v>1961</v>
      </c>
      <c r="B1652" s="114" t="s">
        <v>7425</v>
      </c>
      <c r="C1652" s="113" t="s">
        <v>235</v>
      </c>
      <c r="D1652" s="113" t="s">
        <v>6</v>
      </c>
      <c r="E1652" s="115">
        <v>32.770000000000003</v>
      </c>
      <c r="F1652" s="115">
        <v>32.770000000000003</v>
      </c>
      <c r="G1652" s="113" t="s">
        <v>493</v>
      </c>
      <c r="H1652" s="116">
        <v>41974</v>
      </c>
    </row>
    <row r="1653" spans="1:8" ht="26.4">
      <c r="A1653" s="117">
        <v>10833</v>
      </c>
      <c r="B1653" s="118" t="s">
        <v>7426</v>
      </c>
      <c r="C1653" s="117" t="s">
        <v>235</v>
      </c>
      <c r="D1653" s="117" t="s">
        <v>207</v>
      </c>
      <c r="E1653" s="119">
        <v>31.58</v>
      </c>
      <c r="F1653" s="119">
        <v>31.58</v>
      </c>
      <c r="G1653" s="117" t="s">
        <v>493</v>
      </c>
      <c r="H1653" s="120">
        <v>41974</v>
      </c>
    </row>
    <row r="1654" spans="1:8">
      <c r="A1654" s="113">
        <v>11242</v>
      </c>
      <c r="B1654" s="114" t="s">
        <v>7427</v>
      </c>
      <c r="C1654" s="113" t="s">
        <v>235</v>
      </c>
      <c r="D1654" s="113" t="s">
        <v>6</v>
      </c>
      <c r="E1654" s="115">
        <v>42.96</v>
      </c>
      <c r="F1654" s="115">
        <v>42.96</v>
      </c>
      <c r="G1654" s="113" t="s">
        <v>493</v>
      </c>
      <c r="H1654" s="116">
        <v>41974</v>
      </c>
    </row>
    <row r="1655" spans="1:8">
      <c r="A1655" s="117">
        <v>11243</v>
      </c>
      <c r="B1655" s="118" t="s">
        <v>7428</v>
      </c>
      <c r="C1655" s="117" t="s">
        <v>235</v>
      </c>
      <c r="D1655" s="117" t="s">
        <v>6</v>
      </c>
      <c r="E1655" s="119">
        <v>42.96</v>
      </c>
      <c r="F1655" s="119">
        <v>42.96</v>
      </c>
      <c r="G1655" s="117" t="s">
        <v>493</v>
      </c>
      <c r="H1655" s="120">
        <v>41974</v>
      </c>
    </row>
    <row r="1656" spans="1:8">
      <c r="A1656" s="113">
        <v>25968</v>
      </c>
      <c r="B1656" s="114" t="s">
        <v>7429</v>
      </c>
      <c r="C1656" s="113" t="s">
        <v>235</v>
      </c>
      <c r="D1656" s="113" t="s">
        <v>6</v>
      </c>
      <c r="E1656" s="115">
        <v>22.54</v>
      </c>
      <c r="F1656" s="115">
        <v>22.54</v>
      </c>
      <c r="G1656" s="113" t="s">
        <v>493</v>
      </c>
      <c r="H1656" s="116">
        <v>41974</v>
      </c>
    </row>
    <row r="1657" spans="1:8">
      <c r="A1657" s="117">
        <v>2357</v>
      </c>
      <c r="B1657" s="118" t="s">
        <v>7430</v>
      </c>
      <c r="C1657" s="117" t="s">
        <v>264</v>
      </c>
      <c r="D1657" s="117" t="s">
        <v>231</v>
      </c>
      <c r="E1657" s="119">
        <v>16.87</v>
      </c>
      <c r="F1657" s="119">
        <v>14.59</v>
      </c>
      <c r="G1657" s="117" t="s">
        <v>493</v>
      </c>
      <c r="H1657" s="120">
        <v>41974</v>
      </c>
    </row>
    <row r="1658" spans="1:8">
      <c r="A1658" s="113">
        <v>2355</v>
      </c>
      <c r="B1658" s="114" t="s">
        <v>7431</v>
      </c>
      <c r="C1658" s="113" t="s">
        <v>264</v>
      </c>
      <c r="D1658" s="113" t="s">
        <v>231</v>
      </c>
      <c r="E1658" s="115">
        <v>20.52</v>
      </c>
      <c r="F1658" s="115">
        <v>17.739999999999998</v>
      </c>
      <c r="G1658" s="113" t="s">
        <v>493</v>
      </c>
      <c r="H1658" s="116">
        <v>41974</v>
      </c>
    </row>
    <row r="1659" spans="1:8">
      <c r="A1659" s="117">
        <v>2358</v>
      </c>
      <c r="B1659" s="118" t="s">
        <v>7432</v>
      </c>
      <c r="C1659" s="117" t="s">
        <v>264</v>
      </c>
      <c r="D1659" s="117" t="s">
        <v>231</v>
      </c>
      <c r="E1659" s="119">
        <v>30.67</v>
      </c>
      <c r="F1659" s="119">
        <v>26.52</v>
      </c>
      <c r="G1659" s="117" t="s">
        <v>493</v>
      </c>
      <c r="H1659" s="120">
        <v>41974</v>
      </c>
    </row>
    <row r="1660" spans="1:8" ht="26.4">
      <c r="A1660" s="113">
        <v>136</v>
      </c>
      <c r="B1660" s="114" t="s">
        <v>7433</v>
      </c>
      <c r="C1660" s="113" t="s">
        <v>235</v>
      </c>
      <c r="D1660" s="113" t="s">
        <v>238</v>
      </c>
      <c r="E1660" s="115">
        <v>6.98</v>
      </c>
      <c r="F1660" s="115">
        <v>6.98</v>
      </c>
      <c r="G1660" s="113" t="s">
        <v>493</v>
      </c>
      <c r="H1660" s="116">
        <v>41974</v>
      </c>
    </row>
    <row r="1661" spans="1:8" ht="26.4">
      <c r="A1661" s="117">
        <v>2692</v>
      </c>
      <c r="B1661" s="118" t="s">
        <v>337</v>
      </c>
      <c r="C1661" s="117" t="s">
        <v>235</v>
      </c>
      <c r="D1661" s="117" t="s">
        <v>274</v>
      </c>
      <c r="E1661" s="119">
        <v>4.7</v>
      </c>
      <c r="F1661" s="119">
        <v>4.7</v>
      </c>
      <c r="G1661" s="117" t="s">
        <v>493</v>
      </c>
      <c r="H1661" s="120">
        <v>41974</v>
      </c>
    </row>
    <row r="1662" spans="1:8">
      <c r="A1662" s="113">
        <v>5330</v>
      </c>
      <c r="B1662" s="114" t="s">
        <v>7434</v>
      </c>
      <c r="C1662" s="113" t="s">
        <v>235</v>
      </c>
      <c r="D1662" s="113" t="s">
        <v>274</v>
      </c>
      <c r="E1662" s="115">
        <v>26.59</v>
      </c>
      <c r="F1662" s="115">
        <v>26.59</v>
      </c>
      <c r="G1662" s="113" t="s">
        <v>493</v>
      </c>
      <c r="H1662" s="116">
        <v>41974</v>
      </c>
    </row>
    <row r="1663" spans="1:8">
      <c r="A1663" s="117">
        <v>2367</v>
      </c>
      <c r="B1663" s="118" t="s">
        <v>7435</v>
      </c>
      <c r="C1663" s="117" t="s">
        <v>235</v>
      </c>
      <c r="D1663" s="117" t="s">
        <v>238</v>
      </c>
      <c r="E1663" s="119">
        <v>6.22</v>
      </c>
      <c r="F1663" s="119">
        <v>6.22</v>
      </c>
      <c r="G1663" s="117" t="s">
        <v>493</v>
      </c>
      <c r="H1663" s="120">
        <v>41974</v>
      </c>
    </row>
    <row r="1664" spans="1:8">
      <c r="A1664" s="113">
        <v>2363</v>
      </c>
      <c r="B1664" s="114" t="s">
        <v>7436</v>
      </c>
      <c r="C1664" s="113" t="s">
        <v>235</v>
      </c>
      <c r="D1664" s="113" t="s">
        <v>238</v>
      </c>
      <c r="E1664" s="115">
        <v>5.39</v>
      </c>
      <c r="F1664" s="115">
        <v>5.39</v>
      </c>
      <c r="G1664" s="113" t="s">
        <v>493</v>
      </c>
      <c r="H1664" s="116">
        <v>41974</v>
      </c>
    </row>
    <row r="1665" spans="1:8">
      <c r="A1665" s="117">
        <v>2362</v>
      </c>
      <c r="B1665" s="118" t="s">
        <v>7437</v>
      </c>
      <c r="C1665" s="117" t="s">
        <v>235</v>
      </c>
      <c r="D1665" s="117" t="s">
        <v>238</v>
      </c>
      <c r="E1665" s="119">
        <v>5.7</v>
      </c>
      <c r="F1665" s="119">
        <v>5.7</v>
      </c>
      <c r="G1665" s="117" t="s">
        <v>493</v>
      </c>
      <c r="H1665" s="120">
        <v>41974</v>
      </c>
    </row>
    <row r="1666" spans="1:8">
      <c r="A1666" s="113">
        <v>2364</v>
      </c>
      <c r="B1666" s="114" t="s">
        <v>7438</v>
      </c>
      <c r="C1666" s="113" t="s">
        <v>235</v>
      </c>
      <c r="D1666" s="113" t="s">
        <v>238</v>
      </c>
      <c r="E1666" s="115">
        <v>5.64</v>
      </c>
      <c r="F1666" s="115">
        <v>5.64</v>
      </c>
      <c r="G1666" s="113" t="s">
        <v>493</v>
      </c>
      <c r="H1666" s="116">
        <v>41974</v>
      </c>
    </row>
    <row r="1667" spans="1:8">
      <c r="A1667" s="117">
        <v>2365</v>
      </c>
      <c r="B1667" s="118" t="s">
        <v>7439</v>
      </c>
      <c r="C1667" s="117" t="s">
        <v>235</v>
      </c>
      <c r="D1667" s="117" t="s">
        <v>238</v>
      </c>
      <c r="E1667" s="119">
        <v>6.2</v>
      </c>
      <c r="F1667" s="119">
        <v>6.2</v>
      </c>
      <c r="G1667" s="117" t="s">
        <v>493</v>
      </c>
      <c r="H1667" s="120">
        <v>41974</v>
      </c>
    </row>
    <row r="1668" spans="1:8">
      <c r="A1668" s="113">
        <v>2366</v>
      </c>
      <c r="B1668" s="114" t="s">
        <v>7440</v>
      </c>
      <c r="C1668" s="113" t="s">
        <v>235</v>
      </c>
      <c r="D1668" s="113" t="s">
        <v>238</v>
      </c>
      <c r="E1668" s="115">
        <v>5.91</v>
      </c>
      <c r="F1668" s="115">
        <v>5.91</v>
      </c>
      <c r="G1668" s="113" t="s">
        <v>493</v>
      </c>
      <c r="H1668" s="116">
        <v>41974</v>
      </c>
    </row>
    <row r="1669" spans="1:8">
      <c r="A1669" s="117">
        <v>11426</v>
      </c>
      <c r="B1669" s="118" t="s">
        <v>7441</v>
      </c>
      <c r="C1669" s="117" t="s">
        <v>235</v>
      </c>
      <c r="D1669" s="117" t="s">
        <v>238</v>
      </c>
      <c r="E1669" s="119">
        <v>6.51</v>
      </c>
      <c r="F1669" s="119">
        <v>6.51</v>
      </c>
      <c r="G1669" s="117" t="s">
        <v>493</v>
      </c>
      <c r="H1669" s="120">
        <v>41974</v>
      </c>
    </row>
    <row r="1670" spans="1:8" ht="26.4">
      <c r="A1670" s="113">
        <v>26017</v>
      </c>
      <c r="B1670" s="114" t="s">
        <v>7442</v>
      </c>
      <c r="C1670" s="113" t="s">
        <v>235</v>
      </c>
      <c r="D1670" s="113" t="s">
        <v>6</v>
      </c>
      <c r="E1670" s="115">
        <v>13.39</v>
      </c>
      <c r="F1670" s="115">
        <v>13.39</v>
      </c>
      <c r="G1670" s="113" t="s">
        <v>493</v>
      </c>
      <c r="H1670" s="116">
        <v>41974</v>
      </c>
    </row>
    <row r="1671" spans="1:8" ht="26.4">
      <c r="A1671" s="117">
        <v>26018</v>
      </c>
      <c r="B1671" s="118" t="s">
        <v>7443</v>
      </c>
      <c r="C1671" s="117" t="s">
        <v>235</v>
      </c>
      <c r="D1671" s="117" t="s">
        <v>6</v>
      </c>
      <c r="E1671" s="119">
        <v>2.74</v>
      </c>
      <c r="F1671" s="119">
        <v>2.74</v>
      </c>
      <c r="G1671" s="117" t="s">
        <v>493</v>
      </c>
      <c r="H1671" s="120">
        <v>41974</v>
      </c>
    </row>
    <row r="1672" spans="1:8" ht="26.4">
      <c r="A1672" s="113">
        <v>25931</v>
      </c>
      <c r="B1672" s="114" t="s">
        <v>7444</v>
      </c>
      <c r="C1672" s="113" t="s">
        <v>235</v>
      </c>
      <c r="D1672" s="113" t="s">
        <v>6</v>
      </c>
      <c r="E1672" s="115">
        <v>56</v>
      </c>
      <c r="F1672" s="115">
        <v>56</v>
      </c>
      <c r="G1672" s="113" t="s">
        <v>493</v>
      </c>
      <c r="H1672" s="116">
        <v>41974</v>
      </c>
    </row>
    <row r="1673" spans="1:8" ht="26.4">
      <c r="A1673" s="117">
        <v>26019</v>
      </c>
      <c r="B1673" s="118" t="s">
        <v>7445</v>
      </c>
      <c r="C1673" s="117" t="s">
        <v>235</v>
      </c>
      <c r="D1673" s="117" t="s">
        <v>6</v>
      </c>
      <c r="E1673" s="119">
        <v>11.46</v>
      </c>
      <c r="F1673" s="119">
        <v>11.46</v>
      </c>
      <c r="G1673" s="117" t="s">
        <v>493</v>
      </c>
      <c r="H1673" s="120">
        <v>41974</v>
      </c>
    </row>
    <row r="1674" spans="1:8">
      <c r="A1674" s="113">
        <v>26020</v>
      </c>
      <c r="B1674" s="114" t="s">
        <v>7446</v>
      </c>
      <c r="C1674" s="113" t="s">
        <v>235</v>
      </c>
      <c r="D1674" s="113" t="s">
        <v>6</v>
      </c>
      <c r="E1674" s="115">
        <v>4.17</v>
      </c>
      <c r="F1674" s="115">
        <v>4.17</v>
      </c>
      <c r="G1674" s="113" t="s">
        <v>493</v>
      </c>
      <c r="H1674" s="116">
        <v>41974</v>
      </c>
    </row>
    <row r="1675" spans="1:8" ht="26.4">
      <c r="A1675" s="117">
        <v>34544</v>
      </c>
      <c r="B1675" s="118" t="s">
        <v>7447</v>
      </c>
      <c r="C1675" s="117" t="s">
        <v>235</v>
      </c>
      <c r="D1675" s="117" t="s">
        <v>6</v>
      </c>
      <c r="E1675" s="119">
        <v>900.97</v>
      </c>
      <c r="F1675" s="119">
        <v>900.97</v>
      </c>
      <c r="G1675" s="117" t="s">
        <v>493</v>
      </c>
      <c r="H1675" s="120">
        <v>41974</v>
      </c>
    </row>
    <row r="1676" spans="1:8">
      <c r="A1676" s="113">
        <v>20008</v>
      </c>
      <c r="B1676" s="114" t="s">
        <v>7448</v>
      </c>
      <c r="C1676" s="113" t="s">
        <v>235</v>
      </c>
      <c r="D1676" s="113" t="s">
        <v>6</v>
      </c>
      <c r="E1676" s="115">
        <v>13.42</v>
      </c>
      <c r="F1676" s="115">
        <v>13.42</v>
      </c>
      <c r="G1676" s="113" t="s">
        <v>493</v>
      </c>
      <c r="H1676" s="116">
        <v>41974</v>
      </c>
    </row>
    <row r="1677" spans="1:8">
      <c r="A1677" s="117">
        <v>20009</v>
      </c>
      <c r="B1677" s="118" t="s">
        <v>7449</v>
      </c>
      <c r="C1677" s="117" t="s">
        <v>235</v>
      </c>
      <c r="D1677" s="117" t="s">
        <v>6</v>
      </c>
      <c r="E1677" s="119">
        <v>13.42</v>
      </c>
      <c r="F1677" s="119">
        <v>13.42</v>
      </c>
      <c r="G1677" s="117" t="s">
        <v>493</v>
      </c>
      <c r="H1677" s="120">
        <v>41974</v>
      </c>
    </row>
    <row r="1678" spans="1:8">
      <c r="A1678" s="113">
        <v>20010</v>
      </c>
      <c r="B1678" s="114" t="s">
        <v>7450</v>
      </c>
      <c r="C1678" s="113" t="s">
        <v>235</v>
      </c>
      <c r="D1678" s="113" t="s">
        <v>6</v>
      </c>
      <c r="E1678" s="115">
        <v>13.49</v>
      </c>
      <c r="F1678" s="115">
        <v>13.49</v>
      </c>
      <c r="G1678" s="113" t="s">
        <v>493</v>
      </c>
      <c r="H1678" s="116">
        <v>41974</v>
      </c>
    </row>
    <row r="1679" spans="1:8">
      <c r="A1679" s="117">
        <v>14544</v>
      </c>
      <c r="B1679" s="118" t="s">
        <v>7451</v>
      </c>
      <c r="C1679" s="117" t="s">
        <v>235</v>
      </c>
      <c r="D1679" s="117" t="s">
        <v>6</v>
      </c>
      <c r="E1679" s="119">
        <v>13.49</v>
      </c>
      <c r="F1679" s="119">
        <v>13.49</v>
      </c>
      <c r="G1679" s="117" t="s">
        <v>493</v>
      </c>
      <c r="H1679" s="120">
        <v>41974</v>
      </c>
    </row>
    <row r="1680" spans="1:8">
      <c r="A1680" s="113">
        <v>20011</v>
      </c>
      <c r="B1680" s="114" t="s">
        <v>7452</v>
      </c>
      <c r="C1680" s="113" t="s">
        <v>235</v>
      </c>
      <c r="D1680" s="113" t="s">
        <v>6</v>
      </c>
      <c r="E1680" s="115">
        <v>13.85</v>
      </c>
      <c r="F1680" s="115">
        <v>13.85</v>
      </c>
      <c r="G1680" s="113" t="s">
        <v>493</v>
      </c>
      <c r="H1680" s="116">
        <v>41974</v>
      </c>
    </row>
    <row r="1681" spans="1:8">
      <c r="A1681" s="117">
        <v>20012</v>
      </c>
      <c r="B1681" s="118" t="s">
        <v>7453</v>
      </c>
      <c r="C1681" s="117" t="s">
        <v>235</v>
      </c>
      <c r="D1681" s="117" t="s">
        <v>6</v>
      </c>
      <c r="E1681" s="119">
        <v>20.12</v>
      </c>
      <c r="F1681" s="119">
        <v>20.12</v>
      </c>
      <c r="G1681" s="117" t="s">
        <v>493</v>
      </c>
      <c r="H1681" s="120">
        <v>41974</v>
      </c>
    </row>
    <row r="1682" spans="1:8">
      <c r="A1682" s="113">
        <v>20013</v>
      </c>
      <c r="B1682" s="114" t="s">
        <v>7454</v>
      </c>
      <c r="C1682" s="113" t="s">
        <v>235</v>
      </c>
      <c r="D1682" s="113" t="s">
        <v>6</v>
      </c>
      <c r="E1682" s="115">
        <v>20.329999999999998</v>
      </c>
      <c r="F1682" s="115">
        <v>20.329999999999998</v>
      </c>
      <c r="G1682" s="113" t="s">
        <v>493</v>
      </c>
      <c r="H1682" s="116">
        <v>41974</v>
      </c>
    </row>
    <row r="1683" spans="1:8">
      <c r="A1683" s="117">
        <v>20014</v>
      </c>
      <c r="B1683" s="118" t="s">
        <v>7455</v>
      </c>
      <c r="C1683" s="117" t="s">
        <v>235</v>
      </c>
      <c r="D1683" s="117" t="s">
        <v>6</v>
      </c>
      <c r="E1683" s="119">
        <v>21.12</v>
      </c>
      <c r="F1683" s="119">
        <v>21.12</v>
      </c>
      <c r="G1683" s="117" t="s">
        <v>493</v>
      </c>
      <c r="H1683" s="120">
        <v>41974</v>
      </c>
    </row>
    <row r="1684" spans="1:8">
      <c r="A1684" s="113">
        <v>20015</v>
      </c>
      <c r="B1684" s="114" t="s">
        <v>7456</v>
      </c>
      <c r="C1684" s="113" t="s">
        <v>235</v>
      </c>
      <c r="D1684" s="113" t="s">
        <v>6</v>
      </c>
      <c r="E1684" s="115">
        <v>32.04</v>
      </c>
      <c r="F1684" s="115">
        <v>32.04</v>
      </c>
      <c r="G1684" s="113" t="s">
        <v>493</v>
      </c>
      <c r="H1684" s="116">
        <v>41974</v>
      </c>
    </row>
    <row r="1685" spans="1:8">
      <c r="A1685" s="117">
        <v>20016</v>
      </c>
      <c r="B1685" s="118" t="s">
        <v>7457</v>
      </c>
      <c r="C1685" s="117" t="s">
        <v>235</v>
      </c>
      <c r="D1685" s="117" t="s">
        <v>6</v>
      </c>
      <c r="E1685" s="119">
        <v>32.21</v>
      </c>
      <c r="F1685" s="119">
        <v>32.21</v>
      </c>
      <c r="G1685" s="117" t="s">
        <v>493</v>
      </c>
      <c r="H1685" s="120">
        <v>41974</v>
      </c>
    </row>
    <row r="1686" spans="1:8" ht="39.6">
      <c r="A1686" s="113">
        <v>34729</v>
      </c>
      <c r="B1686" s="114" t="s">
        <v>7458</v>
      </c>
      <c r="C1686" s="113" t="s">
        <v>235</v>
      </c>
      <c r="D1686" s="113" t="s">
        <v>6</v>
      </c>
      <c r="E1686" s="115">
        <v>708.75</v>
      </c>
      <c r="F1686" s="115">
        <v>708.75</v>
      </c>
      <c r="G1686" s="113" t="s">
        <v>493</v>
      </c>
      <c r="H1686" s="116">
        <v>41974</v>
      </c>
    </row>
    <row r="1687" spans="1:8" ht="39.6">
      <c r="A1687" s="117">
        <v>34734</v>
      </c>
      <c r="B1687" s="118" t="s">
        <v>7459</v>
      </c>
      <c r="C1687" s="117" t="s">
        <v>235</v>
      </c>
      <c r="D1687" s="117" t="s">
        <v>6</v>
      </c>
      <c r="E1687" s="119">
        <v>1097.3800000000001</v>
      </c>
      <c r="F1687" s="119">
        <v>1097.3800000000001</v>
      </c>
      <c r="G1687" s="117" t="s">
        <v>493</v>
      </c>
      <c r="H1687" s="120">
        <v>41974</v>
      </c>
    </row>
    <row r="1688" spans="1:8" ht="39.6">
      <c r="A1688" s="113">
        <v>34738</v>
      </c>
      <c r="B1688" s="114" t="s">
        <v>7460</v>
      </c>
      <c r="C1688" s="113" t="s">
        <v>235</v>
      </c>
      <c r="D1688" s="113" t="s">
        <v>6</v>
      </c>
      <c r="E1688" s="115">
        <v>2563.8200000000002</v>
      </c>
      <c r="F1688" s="115">
        <v>2563.8200000000002</v>
      </c>
      <c r="G1688" s="113" t="s">
        <v>493</v>
      </c>
      <c r="H1688" s="116">
        <v>41974</v>
      </c>
    </row>
    <row r="1689" spans="1:8">
      <c r="A1689" s="117">
        <v>2391</v>
      </c>
      <c r="B1689" s="118" t="s">
        <v>7461</v>
      </c>
      <c r="C1689" s="117" t="s">
        <v>235</v>
      </c>
      <c r="D1689" s="117" t="s">
        <v>6</v>
      </c>
      <c r="E1689" s="119">
        <v>208.52</v>
      </c>
      <c r="F1689" s="119">
        <v>208.52</v>
      </c>
      <c r="G1689" s="117" t="s">
        <v>493</v>
      </c>
      <c r="H1689" s="120">
        <v>41974</v>
      </c>
    </row>
    <row r="1690" spans="1:8" ht="26.4">
      <c r="A1690" s="113">
        <v>2374</v>
      </c>
      <c r="B1690" s="114" t="s">
        <v>7462</v>
      </c>
      <c r="C1690" s="113" t="s">
        <v>235</v>
      </c>
      <c r="D1690" s="113" t="s">
        <v>6</v>
      </c>
      <c r="E1690" s="115">
        <v>236.56</v>
      </c>
      <c r="F1690" s="115">
        <v>236.56</v>
      </c>
      <c r="G1690" s="113" t="s">
        <v>493</v>
      </c>
      <c r="H1690" s="116">
        <v>41974</v>
      </c>
    </row>
    <row r="1691" spans="1:8" ht="26.4">
      <c r="A1691" s="117">
        <v>2377</v>
      </c>
      <c r="B1691" s="118" t="s">
        <v>7463</v>
      </c>
      <c r="C1691" s="117" t="s">
        <v>235</v>
      </c>
      <c r="D1691" s="117" t="s">
        <v>6</v>
      </c>
      <c r="E1691" s="119">
        <v>331.99</v>
      </c>
      <c r="F1691" s="119">
        <v>331.99</v>
      </c>
      <c r="G1691" s="117" t="s">
        <v>493</v>
      </c>
      <c r="H1691" s="120">
        <v>41974</v>
      </c>
    </row>
    <row r="1692" spans="1:8" ht="26.4">
      <c r="A1692" s="113">
        <v>2393</v>
      </c>
      <c r="B1692" s="114" t="s">
        <v>7464</v>
      </c>
      <c r="C1692" s="113" t="s">
        <v>235</v>
      </c>
      <c r="D1692" s="113" t="s">
        <v>6</v>
      </c>
      <c r="E1692" s="115">
        <v>555.96</v>
      </c>
      <c r="F1692" s="115">
        <v>555.96</v>
      </c>
      <c r="G1692" s="113" t="s">
        <v>493</v>
      </c>
      <c r="H1692" s="116">
        <v>41974</v>
      </c>
    </row>
    <row r="1693" spans="1:8" ht="26.4">
      <c r="A1693" s="117">
        <v>34705</v>
      </c>
      <c r="B1693" s="118" t="s">
        <v>7465</v>
      </c>
      <c r="C1693" s="117" t="s">
        <v>235</v>
      </c>
      <c r="D1693" s="117" t="s">
        <v>6</v>
      </c>
      <c r="E1693" s="119">
        <v>486.27</v>
      </c>
      <c r="F1693" s="119">
        <v>486.27</v>
      </c>
      <c r="G1693" s="117" t="s">
        <v>493</v>
      </c>
      <c r="H1693" s="120">
        <v>41974</v>
      </c>
    </row>
    <row r="1694" spans="1:8" ht="26.4">
      <c r="A1694" s="113">
        <v>34707</v>
      </c>
      <c r="B1694" s="114" t="s">
        <v>7466</v>
      </c>
      <c r="C1694" s="113" t="s">
        <v>235</v>
      </c>
      <c r="D1694" s="113" t="s">
        <v>6</v>
      </c>
      <c r="E1694" s="115">
        <v>901.07</v>
      </c>
      <c r="F1694" s="115">
        <v>901.07</v>
      </c>
      <c r="G1694" s="113" t="s">
        <v>493</v>
      </c>
      <c r="H1694" s="116">
        <v>41974</v>
      </c>
    </row>
    <row r="1695" spans="1:8" ht="26.4">
      <c r="A1695" s="117">
        <v>2378</v>
      </c>
      <c r="B1695" s="118" t="s">
        <v>7467</v>
      </c>
      <c r="C1695" s="117" t="s">
        <v>235</v>
      </c>
      <c r="D1695" s="117" t="s">
        <v>6</v>
      </c>
      <c r="E1695" s="119">
        <v>763.69</v>
      </c>
      <c r="F1695" s="119">
        <v>763.69</v>
      </c>
      <c r="G1695" s="117" t="s">
        <v>493</v>
      </c>
      <c r="H1695" s="120">
        <v>41974</v>
      </c>
    </row>
    <row r="1696" spans="1:8" ht="26.4">
      <c r="A1696" s="113">
        <v>2379</v>
      </c>
      <c r="B1696" s="114" t="s">
        <v>7468</v>
      </c>
      <c r="C1696" s="113" t="s">
        <v>235</v>
      </c>
      <c r="D1696" s="113" t="s">
        <v>6</v>
      </c>
      <c r="E1696" s="115">
        <v>763.69</v>
      </c>
      <c r="F1696" s="115">
        <v>763.69</v>
      </c>
      <c r="G1696" s="113" t="s">
        <v>493</v>
      </c>
      <c r="H1696" s="116">
        <v>41974</v>
      </c>
    </row>
    <row r="1697" spans="1:8" ht="26.4">
      <c r="A1697" s="117">
        <v>2376</v>
      </c>
      <c r="B1697" s="118" t="s">
        <v>7469</v>
      </c>
      <c r="C1697" s="117" t="s">
        <v>235</v>
      </c>
      <c r="D1697" s="117" t="s">
        <v>6</v>
      </c>
      <c r="E1697" s="119">
        <v>1257.79</v>
      </c>
      <c r="F1697" s="119">
        <v>1257.79</v>
      </c>
      <c r="G1697" s="117" t="s">
        <v>493</v>
      </c>
      <c r="H1697" s="120">
        <v>41974</v>
      </c>
    </row>
    <row r="1698" spans="1:8" ht="26.4">
      <c r="A1698" s="113">
        <v>2394</v>
      </c>
      <c r="B1698" s="114" t="s">
        <v>7470</v>
      </c>
      <c r="C1698" s="113" t="s">
        <v>235</v>
      </c>
      <c r="D1698" s="113" t="s">
        <v>6</v>
      </c>
      <c r="E1698" s="115">
        <v>2688.93</v>
      </c>
      <c r="F1698" s="115">
        <v>2688.93</v>
      </c>
      <c r="G1698" s="113" t="s">
        <v>493</v>
      </c>
      <c r="H1698" s="116">
        <v>41974</v>
      </c>
    </row>
    <row r="1699" spans="1:8">
      <c r="A1699" s="117">
        <v>34686</v>
      </c>
      <c r="B1699" s="118" t="s">
        <v>7471</v>
      </c>
      <c r="C1699" s="117" t="s">
        <v>235</v>
      </c>
      <c r="D1699" s="117" t="s">
        <v>6</v>
      </c>
      <c r="E1699" s="119">
        <v>8.07</v>
      </c>
      <c r="F1699" s="119">
        <v>8.07</v>
      </c>
      <c r="G1699" s="117" t="s">
        <v>493</v>
      </c>
      <c r="H1699" s="120">
        <v>41974</v>
      </c>
    </row>
    <row r="1700" spans="1:8">
      <c r="A1700" s="113">
        <v>34623</v>
      </c>
      <c r="B1700" s="114" t="s">
        <v>7472</v>
      </c>
      <c r="C1700" s="113" t="s">
        <v>235</v>
      </c>
      <c r="D1700" s="113" t="s">
        <v>6</v>
      </c>
      <c r="E1700" s="115">
        <v>30.73</v>
      </c>
      <c r="F1700" s="115">
        <v>30.73</v>
      </c>
      <c r="G1700" s="113" t="s">
        <v>493</v>
      </c>
      <c r="H1700" s="116">
        <v>41974</v>
      </c>
    </row>
    <row r="1701" spans="1:8">
      <c r="A1701" s="117">
        <v>34628</v>
      </c>
      <c r="B1701" s="118" t="s">
        <v>7473</v>
      </c>
      <c r="C1701" s="117" t="s">
        <v>235</v>
      </c>
      <c r="D1701" s="117" t="s">
        <v>6</v>
      </c>
      <c r="E1701" s="119">
        <v>44.01</v>
      </c>
      <c r="F1701" s="119">
        <v>44.01</v>
      </c>
      <c r="G1701" s="117" t="s">
        <v>493</v>
      </c>
      <c r="H1701" s="120">
        <v>41974</v>
      </c>
    </row>
    <row r="1702" spans="1:8">
      <c r="A1702" s="113">
        <v>34616</v>
      </c>
      <c r="B1702" s="114" t="s">
        <v>7474</v>
      </c>
      <c r="C1702" s="113" t="s">
        <v>235</v>
      </c>
      <c r="D1702" s="113" t="s">
        <v>6</v>
      </c>
      <c r="E1702" s="115">
        <v>31.2</v>
      </c>
      <c r="F1702" s="115">
        <v>31.2</v>
      </c>
      <c r="G1702" s="113" t="s">
        <v>493</v>
      </c>
      <c r="H1702" s="116">
        <v>41974</v>
      </c>
    </row>
    <row r="1703" spans="1:8">
      <c r="A1703" s="117">
        <v>34653</v>
      </c>
      <c r="B1703" s="118" t="s">
        <v>7475</v>
      </c>
      <c r="C1703" s="117" t="s">
        <v>235</v>
      </c>
      <c r="D1703" s="117" t="s">
        <v>6</v>
      </c>
      <c r="E1703" s="119">
        <v>5.44</v>
      </c>
      <c r="F1703" s="119">
        <v>5.44</v>
      </c>
      <c r="G1703" s="117" t="s">
        <v>493</v>
      </c>
      <c r="H1703" s="120">
        <v>41974</v>
      </c>
    </row>
    <row r="1704" spans="1:8">
      <c r="A1704" s="113">
        <v>34688</v>
      </c>
      <c r="B1704" s="114" t="s">
        <v>7476</v>
      </c>
      <c r="C1704" s="113" t="s">
        <v>235</v>
      </c>
      <c r="D1704" s="113" t="s">
        <v>6</v>
      </c>
      <c r="E1704" s="115">
        <v>9.8699999999999992</v>
      </c>
      <c r="F1704" s="115">
        <v>9.8699999999999992</v>
      </c>
      <c r="G1704" s="113" t="s">
        <v>493</v>
      </c>
      <c r="H1704" s="116">
        <v>41974</v>
      </c>
    </row>
    <row r="1705" spans="1:8">
      <c r="A1705" s="117">
        <v>34714</v>
      </c>
      <c r="B1705" s="118" t="s">
        <v>7477</v>
      </c>
      <c r="C1705" s="117" t="s">
        <v>235</v>
      </c>
      <c r="D1705" s="117" t="s">
        <v>6</v>
      </c>
      <c r="E1705" s="119">
        <v>45.66</v>
      </c>
      <c r="F1705" s="119">
        <v>45.66</v>
      </c>
      <c r="G1705" s="117" t="s">
        <v>493</v>
      </c>
      <c r="H1705" s="120">
        <v>41974</v>
      </c>
    </row>
    <row r="1706" spans="1:8">
      <c r="A1706" s="113">
        <v>34709</v>
      </c>
      <c r="B1706" s="114" t="s">
        <v>7478</v>
      </c>
      <c r="C1706" s="113" t="s">
        <v>235</v>
      </c>
      <c r="D1706" s="113" t="s">
        <v>6</v>
      </c>
      <c r="E1706" s="115">
        <v>38.229999999999997</v>
      </c>
      <c r="F1706" s="115">
        <v>38.229999999999997</v>
      </c>
      <c r="G1706" s="113" t="s">
        <v>493</v>
      </c>
      <c r="H1706" s="116">
        <v>41974</v>
      </c>
    </row>
    <row r="1707" spans="1:8">
      <c r="A1707" s="117">
        <v>2388</v>
      </c>
      <c r="B1707" s="118" t="s">
        <v>7479</v>
      </c>
      <c r="C1707" s="117" t="s">
        <v>235</v>
      </c>
      <c r="D1707" s="117" t="s">
        <v>6</v>
      </c>
      <c r="E1707" s="119">
        <v>37.94</v>
      </c>
      <c r="F1707" s="119">
        <v>37.94</v>
      </c>
      <c r="G1707" s="117" t="s">
        <v>493</v>
      </c>
      <c r="H1707" s="120">
        <v>41974</v>
      </c>
    </row>
    <row r="1708" spans="1:8">
      <c r="A1708" s="113">
        <v>34606</v>
      </c>
      <c r="B1708" s="114" t="s">
        <v>7480</v>
      </c>
      <c r="C1708" s="113" t="s">
        <v>235</v>
      </c>
      <c r="D1708" s="113" t="s">
        <v>6</v>
      </c>
      <c r="E1708" s="115">
        <v>58.2</v>
      </c>
      <c r="F1708" s="115">
        <v>58.2</v>
      </c>
      <c r="G1708" s="113" t="s">
        <v>493</v>
      </c>
      <c r="H1708" s="116">
        <v>41974</v>
      </c>
    </row>
    <row r="1709" spans="1:8">
      <c r="A1709" s="117">
        <v>2370</v>
      </c>
      <c r="B1709" s="118" t="s">
        <v>7481</v>
      </c>
      <c r="C1709" s="117" t="s">
        <v>235</v>
      </c>
      <c r="D1709" s="117" t="s">
        <v>6</v>
      </c>
      <c r="E1709" s="119">
        <v>7.05</v>
      </c>
      <c r="F1709" s="119">
        <v>7.05</v>
      </c>
      <c r="G1709" s="117" t="s">
        <v>493</v>
      </c>
      <c r="H1709" s="120">
        <v>41974</v>
      </c>
    </row>
    <row r="1710" spans="1:8">
      <c r="A1710" s="113">
        <v>2386</v>
      </c>
      <c r="B1710" s="114" t="s">
        <v>7482</v>
      </c>
      <c r="C1710" s="113" t="s">
        <v>235</v>
      </c>
      <c r="D1710" s="113" t="s">
        <v>6</v>
      </c>
      <c r="E1710" s="115">
        <v>11.83</v>
      </c>
      <c r="F1710" s="115">
        <v>11.83</v>
      </c>
      <c r="G1710" s="113" t="s">
        <v>493</v>
      </c>
      <c r="H1710" s="116">
        <v>41974</v>
      </c>
    </row>
    <row r="1711" spans="1:8">
      <c r="A1711" s="117">
        <v>34689</v>
      </c>
      <c r="B1711" s="118" t="s">
        <v>7483</v>
      </c>
      <c r="C1711" s="117" t="s">
        <v>235</v>
      </c>
      <c r="D1711" s="117" t="s">
        <v>6</v>
      </c>
      <c r="E1711" s="119">
        <v>18.53</v>
      </c>
      <c r="F1711" s="119">
        <v>18.53</v>
      </c>
      <c r="G1711" s="117" t="s">
        <v>493</v>
      </c>
      <c r="H1711" s="120">
        <v>41974</v>
      </c>
    </row>
    <row r="1712" spans="1:8">
      <c r="A1712" s="113">
        <v>2392</v>
      </c>
      <c r="B1712" s="114" t="s">
        <v>7484</v>
      </c>
      <c r="C1712" s="113" t="s">
        <v>235</v>
      </c>
      <c r="D1712" s="113" t="s">
        <v>6</v>
      </c>
      <c r="E1712" s="115">
        <v>47.33</v>
      </c>
      <c r="F1712" s="115">
        <v>47.33</v>
      </c>
      <c r="G1712" s="113" t="s">
        <v>493</v>
      </c>
      <c r="H1712" s="116">
        <v>41974</v>
      </c>
    </row>
    <row r="1713" spans="1:8">
      <c r="A1713" s="117">
        <v>2373</v>
      </c>
      <c r="B1713" s="118" t="s">
        <v>7485</v>
      </c>
      <c r="C1713" s="117" t="s">
        <v>235</v>
      </c>
      <c r="D1713" s="117" t="s">
        <v>6</v>
      </c>
      <c r="E1713" s="119">
        <v>66.680000000000007</v>
      </c>
      <c r="F1713" s="119">
        <v>66.680000000000007</v>
      </c>
      <c r="G1713" s="117" t="s">
        <v>493</v>
      </c>
      <c r="H1713" s="120">
        <v>41974</v>
      </c>
    </row>
    <row r="1714" spans="1:8">
      <c r="A1714" s="113">
        <v>14557</v>
      </c>
      <c r="B1714" s="114" t="s">
        <v>7486</v>
      </c>
      <c r="C1714" s="113" t="s">
        <v>235</v>
      </c>
      <c r="D1714" s="113" t="s">
        <v>6</v>
      </c>
      <c r="E1714" s="115">
        <v>122.81</v>
      </c>
      <c r="F1714" s="115">
        <v>122.81</v>
      </c>
      <c r="G1714" s="113" t="s">
        <v>493</v>
      </c>
      <c r="H1714" s="116">
        <v>41974</v>
      </c>
    </row>
    <row r="1715" spans="1:8" ht="26.4">
      <c r="A1715" s="117">
        <v>26039</v>
      </c>
      <c r="B1715" s="118" t="s">
        <v>7487</v>
      </c>
      <c r="C1715" s="117" t="s">
        <v>235</v>
      </c>
      <c r="D1715" s="117" t="s">
        <v>6</v>
      </c>
      <c r="E1715" s="119">
        <v>236097.25</v>
      </c>
      <c r="F1715" s="119">
        <v>236097.25</v>
      </c>
      <c r="G1715" s="117" t="s">
        <v>493</v>
      </c>
      <c r="H1715" s="120">
        <v>41974</v>
      </c>
    </row>
    <row r="1716" spans="1:8" ht="26.4">
      <c r="A1716" s="113">
        <v>2401</v>
      </c>
      <c r="B1716" s="114" t="s">
        <v>7488</v>
      </c>
      <c r="C1716" s="113" t="s">
        <v>250</v>
      </c>
      <c r="D1716" s="113" t="s">
        <v>6</v>
      </c>
      <c r="E1716" s="115">
        <v>54304.99</v>
      </c>
      <c r="F1716" s="115">
        <v>54304.99</v>
      </c>
      <c r="G1716" s="113" t="s">
        <v>493</v>
      </c>
      <c r="H1716" s="116">
        <v>41974</v>
      </c>
    </row>
    <row r="1717" spans="1:8" ht="39.6">
      <c r="A1717" s="117">
        <v>2414</v>
      </c>
      <c r="B1717" s="118" t="s">
        <v>7489</v>
      </c>
      <c r="C1717" s="117" t="s">
        <v>235</v>
      </c>
      <c r="D1717" s="117" t="s">
        <v>492</v>
      </c>
      <c r="E1717" s="119">
        <v>139.38</v>
      </c>
      <c r="F1717" s="119">
        <v>139.38</v>
      </c>
      <c r="G1717" s="117" t="s">
        <v>493</v>
      </c>
      <c r="H1717" s="120">
        <v>41974</v>
      </c>
    </row>
    <row r="1718" spans="1:8" ht="39.6">
      <c r="A1718" s="113">
        <v>2413</v>
      </c>
      <c r="B1718" s="114" t="s">
        <v>7490</v>
      </c>
      <c r="C1718" s="113" t="s">
        <v>235</v>
      </c>
      <c r="D1718" s="113" t="s">
        <v>492</v>
      </c>
      <c r="E1718" s="115">
        <v>134.09</v>
      </c>
      <c r="F1718" s="115">
        <v>134.09</v>
      </c>
      <c r="G1718" s="113" t="s">
        <v>493</v>
      </c>
      <c r="H1718" s="116">
        <v>41974</v>
      </c>
    </row>
    <row r="1719" spans="1:8" ht="39.6">
      <c r="A1719" s="117">
        <v>2405</v>
      </c>
      <c r="B1719" s="118" t="s">
        <v>7491</v>
      </c>
      <c r="C1719" s="117" t="s">
        <v>235</v>
      </c>
      <c r="D1719" s="117" t="s">
        <v>492</v>
      </c>
      <c r="E1719" s="119">
        <v>156.07</v>
      </c>
      <c r="F1719" s="119">
        <v>156.07</v>
      </c>
      <c r="G1719" s="117" t="s">
        <v>493</v>
      </c>
      <c r="H1719" s="120">
        <v>41974</v>
      </c>
    </row>
    <row r="1720" spans="1:8" ht="39.6">
      <c r="A1720" s="113">
        <v>13361</v>
      </c>
      <c r="B1720" s="114" t="s">
        <v>7492</v>
      </c>
      <c r="C1720" s="113" t="s">
        <v>235</v>
      </c>
      <c r="D1720" s="113" t="s">
        <v>492</v>
      </c>
      <c r="E1720" s="115">
        <v>130.56</v>
      </c>
      <c r="F1720" s="115">
        <v>130.56</v>
      </c>
      <c r="G1720" s="113" t="s">
        <v>493</v>
      </c>
      <c r="H1720" s="116">
        <v>41974</v>
      </c>
    </row>
    <row r="1721" spans="1:8" ht="39.6">
      <c r="A1721" s="117">
        <v>11987</v>
      </c>
      <c r="B1721" s="118" t="s">
        <v>7493</v>
      </c>
      <c r="C1721" s="117" t="s">
        <v>235</v>
      </c>
      <c r="D1721" s="117" t="s">
        <v>492</v>
      </c>
      <c r="E1721" s="119">
        <v>349.33</v>
      </c>
      <c r="F1721" s="119">
        <v>349.33</v>
      </c>
      <c r="G1721" s="117" t="s">
        <v>493</v>
      </c>
      <c r="H1721" s="120">
        <v>41974</v>
      </c>
    </row>
    <row r="1722" spans="1:8" ht="39.6">
      <c r="A1722" s="113">
        <v>2416</v>
      </c>
      <c r="B1722" s="114" t="s">
        <v>7494</v>
      </c>
      <c r="C1722" s="113" t="s">
        <v>235</v>
      </c>
      <c r="D1722" s="113" t="s">
        <v>492</v>
      </c>
      <c r="E1722" s="115">
        <v>154.55000000000001</v>
      </c>
      <c r="F1722" s="115">
        <v>154.55000000000001</v>
      </c>
      <c r="G1722" s="113" t="s">
        <v>493</v>
      </c>
      <c r="H1722" s="116">
        <v>41974</v>
      </c>
    </row>
    <row r="1723" spans="1:8" ht="39.6">
      <c r="A1723" s="117">
        <v>2412</v>
      </c>
      <c r="B1723" s="118" t="s">
        <v>7495</v>
      </c>
      <c r="C1723" s="117" t="s">
        <v>235</v>
      </c>
      <c r="D1723" s="117" t="s">
        <v>492</v>
      </c>
      <c r="E1723" s="119">
        <v>149.26</v>
      </c>
      <c r="F1723" s="119">
        <v>149.26</v>
      </c>
      <c r="G1723" s="117" t="s">
        <v>493</v>
      </c>
      <c r="H1723" s="120">
        <v>41974</v>
      </c>
    </row>
    <row r="1724" spans="1:8" ht="39.6">
      <c r="A1724" s="113">
        <v>2411</v>
      </c>
      <c r="B1724" s="114" t="s">
        <v>7496</v>
      </c>
      <c r="C1724" s="113" t="s">
        <v>235</v>
      </c>
      <c r="D1724" s="113" t="s">
        <v>492</v>
      </c>
      <c r="E1724" s="115">
        <v>130.56</v>
      </c>
      <c r="F1724" s="115">
        <v>130.56</v>
      </c>
      <c r="G1724" s="113" t="s">
        <v>493</v>
      </c>
      <c r="H1724" s="116">
        <v>41974</v>
      </c>
    </row>
    <row r="1725" spans="1:8" ht="39.6">
      <c r="A1725" s="117">
        <v>2406</v>
      </c>
      <c r="B1725" s="118" t="s">
        <v>7497</v>
      </c>
      <c r="C1725" s="117" t="s">
        <v>235</v>
      </c>
      <c r="D1725" s="117" t="s">
        <v>492</v>
      </c>
      <c r="E1725" s="119">
        <v>127.03</v>
      </c>
      <c r="F1725" s="119">
        <v>127.03</v>
      </c>
      <c r="G1725" s="117" t="s">
        <v>493</v>
      </c>
      <c r="H1725" s="120">
        <v>41974</v>
      </c>
    </row>
    <row r="1726" spans="1:8" ht="39.6">
      <c r="A1726" s="113">
        <v>10571</v>
      </c>
      <c r="B1726" s="114" t="s">
        <v>7498</v>
      </c>
      <c r="C1726" s="113" t="s">
        <v>235</v>
      </c>
      <c r="D1726" s="113" t="s">
        <v>492</v>
      </c>
      <c r="E1726" s="115">
        <v>310.51</v>
      </c>
      <c r="F1726" s="115">
        <v>310.51</v>
      </c>
      <c r="G1726" s="113" t="s">
        <v>493</v>
      </c>
      <c r="H1726" s="116">
        <v>41974</v>
      </c>
    </row>
    <row r="1727" spans="1:8" ht="39.6">
      <c r="A1727" s="117">
        <v>11985</v>
      </c>
      <c r="B1727" s="118" t="s">
        <v>7499</v>
      </c>
      <c r="C1727" s="117" t="s">
        <v>235</v>
      </c>
      <c r="D1727" s="117" t="s">
        <v>492</v>
      </c>
      <c r="E1727" s="119">
        <v>299.93</v>
      </c>
      <c r="F1727" s="119">
        <v>299.93</v>
      </c>
      <c r="G1727" s="117" t="s">
        <v>493</v>
      </c>
      <c r="H1727" s="120">
        <v>41974</v>
      </c>
    </row>
    <row r="1728" spans="1:8" ht="39.6">
      <c r="A1728" s="113">
        <v>2410</v>
      </c>
      <c r="B1728" s="114" t="s">
        <v>7500</v>
      </c>
      <c r="C1728" s="113" t="s">
        <v>235</v>
      </c>
      <c r="D1728" s="113" t="s">
        <v>492</v>
      </c>
      <c r="E1728" s="115">
        <v>132.32</v>
      </c>
      <c r="F1728" s="115">
        <v>132.32</v>
      </c>
      <c r="G1728" s="113" t="s">
        <v>493</v>
      </c>
      <c r="H1728" s="116">
        <v>41974</v>
      </c>
    </row>
    <row r="1729" spans="1:8" ht="39.6">
      <c r="A1729" s="117">
        <v>2417</v>
      </c>
      <c r="B1729" s="118" t="s">
        <v>7501</v>
      </c>
      <c r="C1729" s="117" t="s">
        <v>235</v>
      </c>
      <c r="D1729" s="117" t="s">
        <v>492</v>
      </c>
      <c r="E1729" s="119">
        <v>141.13999999999999</v>
      </c>
      <c r="F1729" s="119">
        <v>141.13999999999999</v>
      </c>
      <c r="G1729" s="117" t="s">
        <v>493</v>
      </c>
      <c r="H1729" s="120">
        <v>41974</v>
      </c>
    </row>
    <row r="1730" spans="1:8" ht="26.4">
      <c r="A1730" s="113">
        <v>2415</v>
      </c>
      <c r="B1730" s="114" t="s">
        <v>7502</v>
      </c>
      <c r="C1730" s="113" t="s">
        <v>235</v>
      </c>
      <c r="D1730" s="113" t="s">
        <v>492</v>
      </c>
      <c r="E1730" s="115">
        <v>112.91</v>
      </c>
      <c r="F1730" s="115">
        <v>112.91</v>
      </c>
      <c r="G1730" s="113" t="s">
        <v>493</v>
      </c>
      <c r="H1730" s="116">
        <v>41974</v>
      </c>
    </row>
    <row r="1731" spans="1:8" ht="26.4">
      <c r="A1731" s="117">
        <v>13360</v>
      </c>
      <c r="B1731" s="118" t="s">
        <v>7503</v>
      </c>
      <c r="C1731" s="117" t="s">
        <v>235</v>
      </c>
      <c r="D1731" s="117" t="s">
        <v>492</v>
      </c>
      <c r="E1731" s="119">
        <v>112.91</v>
      </c>
      <c r="F1731" s="119">
        <v>112.91</v>
      </c>
      <c r="G1731" s="117" t="s">
        <v>493</v>
      </c>
      <c r="H1731" s="120">
        <v>41974</v>
      </c>
    </row>
    <row r="1732" spans="1:8" ht="39.6">
      <c r="A1732" s="113">
        <v>11983</v>
      </c>
      <c r="B1732" s="114" t="s">
        <v>7504</v>
      </c>
      <c r="C1732" s="113" t="s">
        <v>235</v>
      </c>
      <c r="D1732" s="113" t="s">
        <v>492</v>
      </c>
      <c r="E1732" s="115">
        <v>275.23</v>
      </c>
      <c r="F1732" s="115">
        <v>275.23</v>
      </c>
      <c r="G1732" s="113" t="s">
        <v>493</v>
      </c>
      <c r="H1732" s="116">
        <v>41974</v>
      </c>
    </row>
    <row r="1733" spans="1:8" ht="26.4">
      <c r="A1733" s="117">
        <v>11986</v>
      </c>
      <c r="B1733" s="118" t="s">
        <v>7505</v>
      </c>
      <c r="C1733" s="117" t="s">
        <v>235</v>
      </c>
      <c r="D1733" s="117" t="s">
        <v>492</v>
      </c>
      <c r="E1733" s="119">
        <v>335.21</v>
      </c>
      <c r="F1733" s="119">
        <v>335.21</v>
      </c>
      <c r="G1733" s="117" t="s">
        <v>493</v>
      </c>
      <c r="H1733" s="120">
        <v>41974</v>
      </c>
    </row>
    <row r="1734" spans="1:8" ht="26.4">
      <c r="A1734" s="113">
        <v>25976</v>
      </c>
      <c r="B1734" s="114" t="s">
        <v>7506</v>
      </c>
      <c r="C1734" s="113" t="s">
        <v>235</v>
      </c>
      <c r="D1734" s="113" t="s">
        <v>492</v>
      </c>
      <c r="E1734" s="115">
        <v>320.29000000000002</v>
      </c>
      <c r="F1734" s="115">
        <v>320.29000000000002</v>
      </c>
      <c r="G1734" s="113" t="s">
        <v>493</v>
      </c>
      <c r="H1734" s="116">
        <v>41974</v>
      </c>
    </row>
    <row r="1735" spans="1:8" ht="26.4">
      <c r="A1735" s="117">
        <v>10698</v>
      </c>
      <c r="B1735" s="118" t="s">
        <v>7507</v>
      </c>
      <c r="C1735" s="117" t="s">
        <v>235</v>
      </c>
      <c r="D1735" s="117" t="s">
        <v>492</v>
      </c>
      <c r="E1735" s="119">
        <v>96.7</v>
      </c>
      <c r="F1735" s="119">
        <v>96.7</v>
      </c>
      <c r="G1735" s="117" t="s">
        <v>493</v>
      </c>
      <c r="H1735" s="120">
        <v>41974</v>
      </c>
    </row>
    <row r="1736" spans="1:8">
      <c r="A1736" s="113">
        <v>11451</v>
      </c>
      <c r="B1736" s="114" t="s">
        <v>7508</v>
      </c>
      <c r="C1736" s="113" t="s">
        <v>235</v>
      </c>
      <c r="D1736" s="113" t="s">
        <v>6</v>
      </c>
      <c r="E1736" s="115">
        <v>25.88</v>
      </c>
      <c r="F1736" s="115">
        <v>25.88</v>
      </c>
      <c r="G1736" s="113" t="s">
        <v>493</v>
      </c>
      <c r="H1736" s="116">
        <v>41974</v>
      </c>
    </row>
    <row r="1737" spans="1:8" ht="39.6">
      <c r="A1737" s="117">
        <v>2418</v>
      </c>
      <c r="B1737" s="118" t="s">
        <v>7509</v>
      </c>
      <c r="C1737" s="117" t="s">
        <v>235</v>
      </c>
      <c r="D1737" s="117" t="s">
        <v>6</v>
      </c>
      <c r="E1737" s="119">
        <v>5.64</v>
      </c>
      <c r="F1737" s="119">
        <v>5.64</v>
      </c>
      <c r="G1737" s="117" t="s">
        <v>493</v>
      </c>
      <c r="H1737" s="120">
        <v>41974</v>
      </c>
    </row>
    <row r="1738" spans="1:8">
      <c r="A1738" s="113">
        <v>2426</v>
      </c>
      <c r="B1738" s="114" t="s">
        <v>7510</v>
      </c>
      <c r="C1738" s="113" t="s">
        <v>235</v>
      </c>
      <c r="D1738" s="113" t="s">
        <v>6</v>
      </c>
      <c r="E1738" s="115">
        <v>4.1399999999999997</v>
      </c>
      <c r="F1738" s="115">
        <v>4.1399999999999997</v>
      </c>
      <c r="G1738" s="113" t="s">
        <v>493</v>
      </c>
      <c r="H1738" s="116">
        <v>41974</v>
      </c>
    </row>
    <row r="1739" spans="1:8">
      <c r="A1739" s="117">
        <v>2425</v>
      </c>
      <c r="B1739" s="118" t="s">
        <v>7511</v>
      </c>
      <c r="C1739" s="117" t="s">
        <v>235</v>
      </c>
      <c r="D1739" s="117" t="s">
        <v>6</v>
      </c>
      <c r="E1739" s="119">
        <v>3.07</v>
      </c>
      <c r="F1739" s="119">
        <v>3.07</v>
      </c>
      <c r="G1739" s="117" t="s">
        <v>493</v>
      </c>
      <c r="H1739" s="120">
        <v>41974</v>
      </c>
    </row>
    <row r="1740" spans="1:8">
      <c r="A1740" s="113">
        <v>21097</v>
      </c>
      <c r="B1740" s="114" t="s">
        <v>7512</v>
      </c>
      <c r="C1740" s="113" t="s">
        <v>235</v>
      </c>
      <c r="D1740" s="113" t="s">
        <v>6</v>
      </c>
      <c r="E1740" s="115">
        <v>4.07</v>
      </c>
      <c r="F1740" s="115">
        <v>4.07</v>
      </c>
      <c r="G1740" s="113" t="s">
        <v>493</v>
      </c>
      <c r="H1740" s="116">
        <v>41974</v>
      </c>
    </row>
    <row r="1741" spans="1:8">
      <c r="A1741" s="117">
        <v>2433</v>
      </c>
      <c r="B1741" s="118" t="s">
        <v>7513</v>
      </c>
      <c r="C1741" s="117" t="s">
        <v>235</v>
      </c>
      <c r="D1741" s="117" t="s">
        <v>6</v>
      </c>
      <c r="E1741" s="119">
        <v>2.4</v>
      </c>
      <c r="F1741" s="119">
        <v>2.4</v>
      </c>
      <c r="G1741" s="117" t="s">
        <v>493</v>
      </c>
      <c r="H1741" s="120">
        <v>41974</v>
      </c>
    </row>
    <row r="1742" spans="1:8">
      <c r="A1742" s="113">
        <v>2432</v>
      </c>
      <c r="B1742" s="114" t="s">
        <v>7514</v>
      </c>
      <c r="C1742" s="113" t="s">
        <v>235</v>
      </c>
      <c r="D1742" s="113" t="s">
        <v>6</v>
      </c>
      <c r="E1742" s="115">
        <v>3.91</v>
      </c>
      <c r="F1742" s="115">
        <v>3.91</v>
      </c>
      <c r="G1742" s="113" t="s">
        <v>493</v>
      </c>
      <c r="H1742" s="116">
        <v>41974</v>
      </c>
    </row>
    <row r="1743" spans="1:8">
      <c r="A1743" s="117">
        <v>21095</v>
      </c>
      <c r="B1743" s="118" t="s">
        <v>7515</v>
      </c>
      <c r="C1743" s="117" t="s">
        <v>235</v>
      </c>
      <c r="D1743" s="117" t="s">
        <v>6</v>
      </c>
      <c r="E1743" s="119">
        <v>4.1500000000000004</v>
      </c>
      <c r="F1743" s="119">
        <v>4.1500000000000004</v>
      </c>
      <c r="G1743" s="117" t="s">
        <v>493</v>
      </c>
      <c r="H1743" s="120">
        <v>41974</v>
      </c>
    </row>
    <row r="1744" spans="1:8">
      <c r="A1744" s="113">
        <v>2420</v>
      </c>
      <c r="B1744" s="114" t="s">
        <v>7516</v>
      </c>
      <c r="C1744" s="113" t="s">
        <v>235</v>
      </c>
      <c r="D1744" s="113" t="s">
        <v>6</v>
      </c>
      <c r="E1744" s="115">
        <v>3.04</v>
      </c>
      <c r="F1744" s="115">
        <v>3.04</v>
      </c>
      <c r="G1744" s="113" t="s">
        <v>493</v>
      </c>
      <c r="H1744" s="116">
        <v>41974</v>
      </c>
    </row>
    <row r="1745" spans="1:8">
      <c r="A1745" s="117">
        <v>2421</v>
      </c>
      <c r="B1745" s="118" t="s">
        <v>7517</v>
      </c>
      <c r="C1745" s="117" t="s">
        <v>235</v>
      </c>
      <c r="D1745" s="117" t="s">
        <v>6</v>
      </c>
      <c r="E1745" s="119">
        <v>6.71</v>
      </c>
      <c r="F1745" s="119">
        <v>6.71</v>
      </c>
      <c r="G1745" s="117" t="s">
        <v>493</v>
      </c>
      <c r="H1745" s="120">
        <v>41974</v>
      </c>
    </row>
    <row r="1746" spans="1:8">
      <c r="A1746" s="113">
        <v>21098</v>
      </c>
      <c r="B1746" s="114" t="s">
        <v>7518</v>
      </c>
      <c r="C1746" s="113" t="s">
        <v>235</v>
      </c>
      <c r="D1746" s="113" t="s">
        <v>6</v>
      </c>
      <c r="E1746" s="115">
        <v>3.91</v>
      </c>
      <c r="F1746" s="115">
        <v>3.91</v>
      </c>
      <c r="G1746" s="113" t="s">
        <v>493</v>
      </c>
      <c r="H1746" s="116">
        <v>41974</v>
      </c>
    </row>
    <row r="1747" spans="1:8">
      <c r="A1747" s="117">
        <v>11439</v>
      </c>
      <c r="B1747" s="118" t="s">
        <v>7519</v>
      </c>
      <c r="C1747" s="117" t="s">
        <v>235</v>
      </c>
      <c r="D1747" s="117" t="s">
        <v>6</v>
      </c>
      <c r="E1747" s="119">
        <v>0.72</v>
      </c>
      <c r="F1747" s="119">
        <v>0.72</v>
      </c>
      <c r="G1747" s="117" t="s">
        <v>493</v>
      </c>
      <c r="H1747" s="120">
        <v>41974</v>
      </c>
    </row>
    <row r="1748" spans="1:8">
      <c r="A1748" s="113">
        <v>21094</v>
      </c>
      <c r="B1748" s="114" t="s">
        <v>7520</v>
      </c>
      <c r="C1748" s="113" t="s">
        <v>235</v>
      </c>
      <c r="D1748" s="113" t="s">
        <v>6</v>
      </c>
      <c r="E1748" s="115">
        <v>2.41</v>
      </c>
      <c r="F1748" s="115">
        <v>2.41</v>
      </c>
      <c r="G1748" s="113" t="s">
        <v>493</v>
      </c>
      <c r="H1748" s="116">
        <v>41974</v>
      </c>
    </row>
    <row r="1749" spans="1:8">
      <c r="A1749" s="117">
        <v>11440</v>
      </c>
      <c r="B1749" s="118" t="s">
        <v>7521</v>
      </c>
      <c r="C1749" s="117" t="s">
        <v>235</v>
      </c>
      <c r="D1749" s="117" t="s">
        <v>6</v>
      </c>
      <c r="E1749" s="119">
        <v>2.4</v>
      </c>
      <c r="F1749" s="119">
        <v>2.4</v>
      </c>
      <c r="G1749" s="117" t="s">
        <v>493</v>
      </c>
      <c r="H1749" s="120">
        <v>41974</v>
      </c>
    </row>
    <row r="1750" spans="1:8">
      <c r="A1750" s="113">
        <v>11441</v>
      </c>
      <c r="B1750" s="114" t="s">
        <v>7522</v>
      </c>
      <c r="C1750" s="113" t="s">
        <v>235</v>
      </c>
      <c r="D1750" s="113" t="s">
        <v>6</v>
      </c>
      <c r="E1750" s="115">
        <v>2.68</v>
      </c>
      <c r="F1750" s="115">
        <v>2.68</v>
      </c>
      <c r="G1750" s="113" t="s">
        <v>493</v>
      </c>
      <c r="H1750" s="116">
        <v>41974</v>
      </c>
    </row>
    <row r="1751" spans="1:8" ht="26.4">
      <c r="A1751" s="117">
        <v>20239</v>
      </c>
      <c r="B1751" s="118" t="s">
        <v>7523</v>
      </c>
      <c r="C1751" s="117" t="s">
        <v>235</v>
      </c>
      <c r="D1751" s="117" t="s">
        <v>6</v>
      </c>
      <c r="E1751" s="119">
        <v>3.75</v>
      </c>
      <c r="F1751" s="119">
        <v>3.75</v>
      </c>
      <c r="G1751" s="117" t="s">
        <v>493</v>
      </c>
      <c r="H1751" s="120">
        <v>41974</v>
      </c>
    </row>
    <row r="1752" spans="1:8" ht="26.4">
      <c r="A1752" s="113">
        <v>2435</v>
      </c>
      <c r="B1752" s="114" t="s">
        <v>7524</v>
      </c>
      <c r="C1752" s="113" t="s">
        <v>235</v>
      </c>
      <c r="D1752" s="113" t="s">
        <v>6</v>
      </c>
      <c r="E1752" s="115">
        <v>1.84</v>
      </c>
      <c r="F1752" s="115">
        <v>1.84</v>
      </c>
      <c r="G1752" s="113" t="s">
        <v>493</v>
      </c>
      <c r="H1752" s="116">
        <v>41974</v>
      </c>
    </row>
    <row r="1753" spans="1:8" ht="26.4">
      <c r="A1753" s="117">
        <v>11443</v>
      </c>
      <c r="B1753" s="118" t="s">
        <v>7525</v>
      </c>
      <c r="C1753" s="117" t="s">
        <v>235</v>
      </c>
      <c r="D1753" s="117" t="s">
        <v>6</v>
      </c>
      <c r="E1753" s="119">
        <v>3.63</v>
      </c>
      <c r="F1753" s="119">
        <v>3.63</v>
      </c>
      <c r="G1753" s="117" t="s">
        <v>493</v>
      </c>
      <c r="H1753" s="120">
        <v>41974</v>
      </c>
    </row>
    <row r="1754" spans="1:8">
      <c r="A1754" s="113">
        <v>21096</v>
      </c>
      <c r="B1754" s="114" t="s">
        <v>7526</v>
      </c>
      <c r="C1754" s="113" t="s">
        <v>235</v>
      </c>
      <c r="D1754" s="113" t="s">
        <v>6</v>
      </c>
      <c r="E1754" s="115">
        <v>8.15</v>
      </c>
      <c r="F1754" s="115">
        <v>8.15</v>
      </c>
      <c r="G1754" s="113" t="s">
        <v>493</v>
      </c>
      <c r="H1754" s="116">
        <v>41974</v>
      </c>
    </row>
    <row r="1755" spans="1:8">
      <c r="A1755" s="117">
        <v>11445</v>
      </c>
      <c r="B1755" s="118" t="s">
        <v>7527</v>
      </c>
      <c r="C1755" s="117" t="s">
        <v>235</v>
      </c>
      <c r="D1755" s="117" t="s">
        <v>6</v>
      </c>
      <c r="E1755" s="119">
        <v>3.93</v>
      </c>
      <c r="F1755" s="119">
        <v>3.93</v>
      </c>
      <c r="G1755" s="117" t="s">
        <v>493</v>
      </c>
      <c r="H1755" s="120">
        <v>41974</v>
      </c>
    </row>
    <row r="1756" spans="1:8">
      <c r="A1756" s="113">
        <v>2431</v>
      </c>
      <c r="B1756" s="114" t="s">
        <v>7528</v>
      </c>
      <c r="C1756" s="113" t="s">
        <v>235</v>
      </c>
      <c r="D1756" s="113" t="s">
        <v>6</v>
      </c>
      <c r="E1756" s="115">
        <v>2.56</v>
      </c>
      <c r="F1756" s="115">
        <v>2.56</v>
      </c>
      <c r="G1756" s="113" t="s">
        <v>493</v>
      </c>
      <c r="H1756" s="116">
        <v>41974</v>
      </c>
    </row>
    <row r="1757" spans="1:8">
      <c r="A1757" s="117">
        <v>11446</v>
      </c>
      <c r="B1757" s="118" t="s">
        <v>7529</v>
      </c>
      <c r="C1757" s="117" t="s">
        <v>235</v>
      </c>
      <c r="D1757" s="117" t="s">
        <v>6</v>
      </c>
      <c r="E1757" s="119">
        <v>10.88</v>
      </c>
      <c r="F1757" s="119">
        <v>10.88</v>
      </c>
      <c r="G1757" s="117" t="s">
        <v>493</v>
      </c>
      <c r="H1757" s="120">
        <v>41974</v>
      </c>
    </row>
    <row r="1758" spans="1:8">
      <c r="A1758" s="113">
        <v>2419</v>
      </c>
      <c r="B1758" s="114" t="s">
        <v>7530</v>
      </c>
      <c r="C1758" s="113" t="s">
        <v>235</v>
      </c>
      <c r="D1758" s="113" t="s">
        <v>6</v>
      </c>
      <c r="E1758" s="115">
        <v>10.08</v>
      </c>
      <c r="F1758" s="115">
        <v>10.08</v>
      </c>
      <c r="G1758" s="113" t="s">
        <v>493</v>
      </c>
      <c r="H1758" s="116">
        <v>41974</v>
      </c>
    </row>
    <row r="1759" spans="1:8">
      <c r="A1759" s="117">
        <v>11447</v>
      </c>
      <c r="B1759" s="118" t="s">
        <v>7531</v>
      </c>
      <c r="C1759" s="117" t="s">
        <v>235</v>
      </c>
      <c r="D1759" s="117" t="s">
        <v>6</v>
      </c>
      <c r="E1759" s="119">
        <v>10.51</v>
      </c>
      <c r="F1759" s="119">
        <v>10.51</v>
      </c>
      <c r="G1759" s="117" t="s">
        <v>493</v>
      </c>
      <c r="H1759" s="120">
        <v>41974</v>
      </c>
    </row>
    <row r="1760" spans="1:8">
      <c r="A1760" s="113">
        <v>2427</v>
      </c>
      <c r="B1760" s="114" t="s">
        <v>7532</v>
      </c>
      <c r="C1760" s="113" t="s">
        <v>235</v>
      </c>
      <c r="D1760" s="113" t="s">
        <v>6</v>
      </c>
      <c r="E1760" s="115">
        <v>10.31</v>
      </c>
      <c r="F1760" s="115">
        <v>10.31</v>
      </c>
      <c r="G1760" s="113" t="s">
        <v>493</v>
      </c>
      <c r="H1760" s="116">
        <v>41974</v>
      </c>
    </row>
    <row r="1761" spans="1:8">
      <c r="A1761" s="117">
        <v>2422</v>
      </c>
      <c r="B1761" s="118" t="s">
        <v>7533</v>
      </c>
      <c r="C1761" s="117" t="s">
        <v>235</v>
      </c>
      <c r="D1761" s="117" t="s">
        <v>6</v>
      </c>
      <c r="E1761" s="119">
        <v>18.36</v>
      </c>
      <c r="F1761" s="119">
        <v>18.36</v>
      </c>
      <c r="G1761" s="117" t="s">
        <v>493</v>
      </c>
      <c r="H1761" s="120">
        <v>41974</v>
      </c>
    </row>
    <row r="1762" spans="1:8">
      <c r="A1762" s="113">
        <v>2429</v>
      </c>
      <c r="B1762" s="114" t="s">
        <v>7534</v>
      </c>
      <c r="C1762" s="113" t="s">
        <v>235</v>
      </c>
      <c r="D1762" s="113" t="s">
        <v>6</v>
      </c>
      <c r="E1762" s="115">
        <v>9.65</v>
      </c>
      <c r="F1762" s="115">
        <v>9.65</v>
      </c>
      <c r="G1762" s="113" t="s">
        <v>493</v>
      </c>
      <c r="H1762" s="116">
        <v>41974</v>
      </c>
    </row>
    <row r="1763" spans="1:8">
      <c r="A1763" s="117">
        <v>2424</v>
      </c>
      <c r="B1763" s="118" t="s">
        <v>7535</v>
      </c>
      <c r="C1763" s="117" t="s">
        <v>235</v>
      </c>
      <c r="D1763" s="117" t="s">
        <v>6</v>
      </c>
      <c r="E1763" s="119">
        <v>10.11</v>
      </c>
      <c r="F1763" s="119">
        <v>10.11</v>
      </c>
      <c r="G1763" s="117" t="s">
        <v>493</v>
      </c>
      <c r="H1763" s="120">
        <v>41974</v>
      </c>
    </row>
    <row r="1764" spans="1:8" ht="26.4">
      <c r="A1764" s="113">
        <v>11449</v>
      </c>
      <c r="B1764" s="114" t="s">
        <v>7536</v>
      </c>
      <c r="C1764" s="113" t="s">
        <v>235</v>
      </c>
      <c r="D1764" s="113" t="s">
        <v>6</v>
      </c>
      <c r="E1764" s="115">
        <v>8.7899999999999991</v>
      </c>
      <c r="F1764" s="115">
        <v>8.7899999999999991</v>
      </c>
      <c r="G1764" s="113" t="s">
        <v>493</v>
      </c>
      <c r="H1764" s="116">
        <v>41974</v>
      </c>
    </row>
    <row r="1765" spans="1:8" ht="26.4">
      <c r="A1765" s="117">
        <v>11450</v>
      </c>
      <c r="B1765" s="118" t="s">
        <v>7537</v>
      </c>
      <c r="C1765" s="117" t="s">
        <v>235</v>
      </c>
      <c r="D1765" s="117" t="s">
        <v>6</v>
      </c>
      <c r="E1765" s="119">
        <v>17.64</v>
      </c>
      <c r="F1765" s="119">
        <v>17.64</v>
      </c>
      <c r="G1765" s="117" t="s">
        <v>493</v>
      </c>
      <c r="H1765" s="120">
        <v>41974</v>
      </c>
    </row>
    <row r="1766" spans="1:8">
      <c r="A1766" s="113">
        <v>11116</v>
      </c>
      <c r="B1766" s="114" t="s">
        <v>7538</v>
      </c>
      <c r="C1766" s="113" t="s">
        <v>235</v>
      </c>
      <c r="D1766" s="113" t="s">
        <v>6</v>
      </c>
      <c r="E1766" s="115">
        <v>386.02</v>
      </c>
      <c r="F1766" s="115">
        <v>386.02</v>
      </c>
      <c r="G1766" s="113" t="s">
        <v>493</v>
      </c>
      <c r="H1766" s="116">
        <v>41974</v>
      </c>
    </row>
    <row r="1767" spans="1:8" ht="26.4">
      <c r="A1767" s="117">
        <v>1370</v>
      </c>
      <c r="B1767" s="118" t="s">
        <v>7539</v>
      </c>
      <c r="C1767" s="117" t="s">
        <v>235</v>
      </c>
      <c r="D1767" s="117" t="s">
        <v>6</v>
      </c>
      <c r="E1767" s="119">
        <v>86.03</v>
      </c>
      <c r="F1767" s="119">
        <v>86.03</v>
      </c>
      <c r="G1767" s="117" t="s">
        <v>493</v>
      </c>
      <c r="H1767" s="120">
        <v>41974</v>
      </c>
    </row>
    <row r="1768" spans="1:8" ht="39.6">
      <c r="A1768" s="113">
        <v>36516</v>
      </c>
      <c r="B1768" s="114" t="s">
        <v>7540</v>
      </c>
      <c r="C1768" s="113" t="s">
        <v>250</v>
      </c>
      <c r="D1768" s="113" t="s">
        <v>6</v>
      </c>
      <c r="E1768" s="115">
        <v>54915.88</v>
      </c>
      <c r="F1768" s="115">
        <v>54915.88</v>
      </c>
      <c r="G1768" s="113" t="s">
        <v>493</v>
      </c>
      <c r="H1768" s="116">
        <v>41974</v>
      </c>
    </row>
    <row r="1769" spans="1:8">
      <c r="A1769" s="117">
        <v>34777</v>
      </c>
      <c r="B1769" s="118" t="s">
        <v>7541</v>
      </c>
      <c r="C1769" s="117" t="s">
        <v>235</v>
      </c>
      <c r="D1769" s="117" t="s">
        <v>6</v>
      </c>
      <c r="E1769" s="119">
        <v>1.36</v>
      </c>
      <c r="F1769" s="119">
        <v>1.36</v>
      </c>
      <c r="G1769" s="117" t="s">
        <v>493</v>
      </c>
      <c r="H1769" s="120">
        <v>41974</v>
      </c>
    </row>
    <row r="1770" spans="1:8">
      <c r="A1770" s="113">
        <v>7273</v>
      </c>
      <c r="B1770" s="114" t="s">
        <v>7542</v>
      </c>
      <c r="C1770" s="113" t="s">
        <v>235</v>
      </c>
      <c r="D1770" s="113" t="s">
        <v>6</v>
      </c>
      <c r="E1770" s="115">
        <v>2.23</v>
      </c>
      <c r="F1770" s="115">
        <v>2.23</v>
      </c>
      <c r="G1770" s="113" t="s">
        <v>493</v>
      </c>
      <c r="H1770" s="116">
        <v>41974</v>
      </c>
    </row>
    <row r="1771" spans="1:8">
      <c r="A1771" s="117">
        <v>7272</v>
      </c>
      <c r="B1771" s="118" t="s">
        <v>7543</v>
      </c>
      <c r="C1771" s="117" t="s">
        <v>235</v>
      </c>
      <c r="D1771" s="117" t="s">
        <v>6</v>
      </c>
      <c r="E1771" s="119">
        <v>3.11</v>
      </c>
      <c r="F1771" s="119">
        <v>3.11</v>
      </c>
      <c r="G1771" s="117" t="s">
        <v>493</v>
      </c>
      <c r="H1771" s="120">
        <v>41974</v>
      </c>
    </row>
    <row r="1772" spans="1:8" ht="26.4">
      <c r="A1772" s="113">
        <v>663</v>
      </c>
      <c r="B1772" s="114" t="s">
        <v>7544</v>
      </c>
      <c r="C1772" s="113" t="s">
        <v>235</v>
      </c>
      <c r="D1772" s="113" t="s">
        <v>6</v>
      </c>
      <c r="E1772" s="115">
        <v>10.02</v>
      </c>
      <c r="F1772" s="115">
        <v>10.02</v>
      </c>
      <c r="G1772" s="113" t="s">
        <v>493</v>
      </c>
      <c r="H1772" s="116">
        <v>41974</v>
      </c>
    </row>
    <row r="1773" spans="1:8" ht="26.4">
      <c r="A1773" s="117">
        <v>10605</v>
      </c>
      <c r="B1773" s="118" t="s">
        <v>7545</v>
      </c>
      <c r="C1773" s="117" t="s">
        <v>235</v>
      </c>
      <c r="D1773" s="117" t="s">
        <v>6</v>
      </c>
      <c r="E1773" s="119">
        <v>2.13</v>
      </c>
      <c r="F1773" s="119">
        <v>2.13</v>
      </c>
      <c r="G1773" s="117" t="s">
        <v>493</v>
      </c>
      <c r="H1773" s="120">
        <v>41974</v>
      </c>
    </row>
    <row r="1774" spans="1:8" ht="26.4">
      <c r="A1774" s="113">
        <v>10604</v>
      </c>
      <c r="B1774" s="114" t="s">
        <v>7546</v>
      </c>
      <c r="C1774" s="113" t="s">
        <v>235</v>
      </c>
      <c r="D1774" s="113" t="s">
        <v>6</v>
      </c>
      <c r="E1774" s="115">
        <v>4.25</v>
      </c>
      <c r="F1774" s="115">
        <v>4.25</v>
      </c>
      <c r="G1774" s="113" t="s">
        <v>493</v>
      </c>
      <c r="H1774" s="116">
        <v>41974</v>
      </c>
    </row>
    <row r="1775" spans="1:8" ht="26.4">
      <c r="A1775" s="117">
        <v>672</v>
      </c>
      <c r="B1775" s="118" t="s">
        <v>7547</v>
      </c>
      <c r="C1775" s="117" t="s">
        <v>235</v>
      </c>
      <c r="D1775" s="117" t="s">
        <v>6</v>
      </c>
      <c r="E1775" s="119">
        <v>4.29</v>
      </c>
      <c r="F1775" s="119">
        <v>4.29</v>
      </c>
      <c r="G1775" s="117" t="s">
        <v>493</v>
      </c>
      <c r="H1775" s="120">
        <v>41974</v>
      </c>
    </row>
    <row r="1776" spans="1:8" ht="26.4">
      <c r="A1776" s="113">
        <v>668</v>
      </c>
      <c r="B1776" s="114" t="s">
        <v>7548</v>
      </c>
      <c r="C1776" s="113" t="s">
        <v>235</v>
      </c>
      <c r="D1776" s="113" t="s">
        <v>6</v>
      </c>
      <c r="E1776" s="115">
        <v>6.76</v>
      </c>
      <c r="F1776" s="115">
        <v>6.76</v>
      </c>
      <c r="G1776" s="113" t="s">
        <v>493</v>
      </c>
      <c r="H1776" s="116">
        <v>41974</v>
      </c>
    </row>
    <row r="1777" spans="1:8" ht="26.4">
      <c r="A1777" s="117">
        <v>10578</v>
      </c>
      <c r="B1777" s="118" t="s">
        <v>7549</v>
      </c>
      <c r="C1777" s="117" t="s">
        <v>235</v>
      </c>
      <c r="D1777" s="117" t="s">
        <v>6</v>
      </c>
      <c r="E1777" s="119">
        <v>11.78</v>
      </c>
      <c r="F1777" s="119">
        <v>11.78</v>
      </c>
      <c r="G1777" s="117" t="s">
        <v>493</v>
      </c>
      <c r="H1777" s="120">
        <v>41974</v>
      </c>
    </row>
    <row r="1778" spans="1:8" ht="26.4">
      <c r="A1778" s="113">
        <v>666</v>
      </c>
      <c r="B1778" s="114" t="s">
        <v>7550</v>
      </c>
      <c r="C1778" s="113" t="s">
        <v>235</v>
      </c>
      <c r="D1778" s="113" t="s">
        <v>6</v>
      </c>
      <c r="E1778" s="115">
        <v>11.7</v>
      </c>
      <c r="F1778" s="115">
        <v>11.7</v>
      </c>
      <c r="G1778" s="113" t="s">
        <v>493</v>
      </c>
      <c r="H1778" s="116">
        <v>41974</v>
      </c>
    </row>
    <row r="1779" spans="1:8" ht="26.4">
      <c r="A1779" s="117">
        <v>665</v>
      </c>
      <c r="B1779" s="118" t="s">
        <v>7551</v>
      </c>
      <c r="C1779" s="117" t="s">
        <v>235</v>
      </c>
      <c r="D1779" s="117" t="s">
        <v>6</v>
      </c>
      <c r="E1779" s="119">
        <v>21.92</v>
      </c>
      <c r="F1779" s="119">
        <v>21.92</v>
      </c>
      <c r="G1779" s="117" t="s">
        <v>493</v>
      </c>
      <c r="H1779" s="120">
        <v>41974</v>
      </c>
    </row>
    <row r="1780" spans="1:8" ht="26.4">
      <c r="A1780" s="113">
        <v>10577</v>
      </c>
      <c r="B1780" s="114" t="s">
        <v>7552</v>
      </c>
      <c r="C1780" s="113" t="s">
        <v>235</v>
      </c>
      <c r="D1780" s="113" t="s">
        <v>6</v>
      </c>
      <c r="E1780" s="115">
        <v>17.16</v>
      </c>
      <c r="F1780" s="115">
        <v>17.16</v>
      </c>
      <c r="G1780" s="113" t="s">
        <v>493</v>
      </c>
      <c r="H1780" s="116">
        <v>41974</v>
      </c>
    </row>
    <row r="1781" spans="1:8" ht="26.4">
      <c r="A1781" s="117">
        <v>10583</v>
      </c>
      <c r="B1781" s="118" t="s">
        <v>7553</v>
      </c>
      <c r="C1781" s="117" t="s">
        <v>235</v>
      </c>
      <c r="D1781" s="117" t="s">
        <v>6</v>
      </c>
      <c r="E1781" s="119">
        <v>9.6199999999999992</v>
      </c>
      <c r="F1781" s="119">
        <v>9.6199999999999992</v>
      </c>
      <c r="G1781" s="117" t="s">
        <v>493</v>
      </c>
      <c r="H1781" s="120">
        <v>41974</v>
      </c>
    </row>
    <row r="1782" spans="1:8" ht="26.4">
      <c r="A1782" s="113">
        <v>10579</v>
      </c>
      <c r="B1782" s="114" t="s">
        <v>7554</v>
      </c>
      <c r="C1782" s="113" t="s">
        <v>235</v>
      </c>
      <c r="D1782" s="113" t="s">
        <v>6</v>
      </c>
      <c r="E1782" s="115">
        <v>15.69</v>
      </c>
      <c r="F1782" s="115">
        <v>15.69</v>
      </c>
      <c r="G1782" s="113" t="s">
        <v>493</v>
      </c>
      <c r="H1782" s="116">
        <v>41974</v>
      </c>
    </row>
    <row r="1783" spans="1:8" ht="26.4">
      <c r="A1783" s="117">
        <v>10582</v>
      </c>
      <c r="B1783" s="118" t="s">
        <v>7555</v>
      </c>
      <c r="C1783" s="117" t="s">
        <v>235</v>
      </c>
      <c r="D1783" s="117" t="s">
        <v>6</v>
      </c>
      <c r="E1783" s="119">
        <v>5.49</v>
      </c>
      <c r="F1783" s="119">
        <v>5.49</v>
      </c>
      <c r="G1783" s="117" t="s">
        <v>493</v>
      </c>
      <c r="H1783" s="120">
        <v>41974</v>
      </c>
    </row>
    <row r="1784" spans="1:8">
      <c r="A1784" s="113">
        <v>2436</v>
      </c>
      <c r="B1784" s="114" t="s">
        <v>319</v>
      </c>
      <c r="C1784" s="113" t="s">
        <v>264</v>
      </c>
      <c r="D1784" s="113" t="s">
        <v>231</v>
      </c>
      <c r="E1784" s="115">
        <v>11.44</v>
      </c>
      <c r="F1784" s="115">
        <v>9.9</v>
      </c>
      <c r="G1784" s="113" t="s">
        <v>493</v>
      </c>
      <c r="H1784" s="116">
        <v>41974</v>
      </c>
    </row>
    <row r="1785" spans="1:8">
      <c r="A1785" s="117">
        <v>2439</v>
      </c>
      <c r="B1785" s="118" t="s">
        <v>7556</v>
      </c>
      <c r="C1785" s="117" t="s">
        <v>264</v>
      </c>
      <c r="D1785" s="117" t="s">
        <v>231</v>
      </c>
      <c r="E1785" s="119">
        <v>14.74</v>
      </c>
      <c r="F1785" s="119">
        <v>12.75</v>
      </c>
      <c r="G1785" s="117" t="s">
        <v>493</v>
      </c>
      <c r="H1785" s="120">
        <v>41974</v>
      </c>
    </row>
    <row r="1786" spans="1:8" ht="26.4">
      <c r="A1786" s="113">
        <v>10998</v>
      </c>
      <c r="B1786" s="114" t="s">
        <v>7557</v>
      </c>
      <c r="C1786" s="113" t="s">
        <v>235</v>
      </c>
      <c r="D1786" s="113" t="s">
        <v>238</v>
      </c>
      <c r="E1786" s="115">
        <v>17.93</v>
      </c>
      <c r="F1786" s="115">
        <v>17.93</v>
      </c>
      <c r="G1786" s="113" t="s">
        <v>493</v>
      </c>
      <c r="H1786" s="116">
        <v>41974</v>
      </c>
    </row>
    <row r="1787" spans="1:8" ht="26.4">
      <c r="A1787" s="117">
        <v>11002</v>
      </c>
      <c r="B1787" s="118" t="s">
        <v>7558</v>
      </c>
      <c r="C1787" s="117" t="s">
        <v>235</v>
      </c>
      <c r="D1787" s="117" t="s">
        <v>238</v>
      </c>
      <c r="E1787" s="119">
        <v>18.25</v>
      </c>
      <c r="F1787" s="119">
        <v>18.25</v>
      </c>
      <c r="G1787" s="117" t="s">
        <v>493</v>
      </c>
      <c r="H1787" s="120">
        <v>41974</v>
      </c>
    </row>
    <row r="1788" spans="1:8" ht="26.4">
      <c r="A1788" s="113">
        <v>10999</v>
      </c>
      <c r="B1788" s="114" t="s">
        <v>7559</v>
      </c>
      <c r="C1788" s="113" t="s">
        <v>235</v>
      </c>
      <c r="D1788" s="113" t="s">
        <v>238</v>
      </c>
      <c r="E1788" s="115">
        <v>15.74</v>
      </c>
      <c r="F1788" s="115">
        <v>15.74</v>
      </c>
      <c r="G1788" s="113" t="s">
        <v>493</v>
      </c>
      <c r="H1788" s="116">
        <v>41974</v>
      </c>
    </row>
    <row r="1789" spans="1:8" ht="26.4">
      <c r="A1789" s="117">
        <v>10997</v>
      </c>
      <c r="B1789" s="118" t="s">
        <v>7560</v>
      </c>
      <c r="C1789" s="117" t="s">
        <v>235</v>
      </c>
      <c r="D1789" s="117" t="s">
        <v>238</v>
      </c>
      <c r="E1789" s="119">
        <v>17.34</v>
      </c>
      <c r="F1789" s="119">
        <v>17.34</v>
      </c>
      <c r="G1789" s="117" t="s">
        <v>493</v>
      </c>
      <c r="H1789" s="120">
        <v>41974</v>
      </c>
    </row>
    <row r="1790" spans="1:8">
      <c r="A1790" s="113">
        <v>2446</v>
      </c>
      <c r="B1790" s="114" t="s">
        <v>7561</v>
      </c>
      <c r="C1790" s="113" t="s">
        <v>235</v>
      </c>
      <c r="D1790" s="113" t="s">
        <v>207</v>
      </c>
      <c r="E1790" s="115">
        <v>7.76</v>
      </c>
      <c r="F1790" s="115">
        <v>7.76</v>
      </c>
      <c r="G1790" s="113" t="s">
        <v>493</v>
      </c>
      <c r="H1790" s="116">
        <v>41974</v>
      </c>
    </row>
    <row r="1791" spans="1:8">
      <c r="A1791" s="117">
        <v>2442</v>
      </c>
      <c r="B1791" s="118" t="s">
        <v>7562</v>
      </c>
      <c r="C1791" s="117" t="s">
        <v>235</v>
      </c>
      <c r="D1791" s="117" t="s">
        <v>207</v>
      </c>
      <c r="E1791" s="119">
        <v>12.54</v>
      </c>
      <c r="F1791" s="119">
        <v>12.54</v>
      </c>
      <c r="G1791" s="117" t="s">
        <v>493</v>
      </c>
      <c r="H1791" s="120">
        <v>41974</v>
      </c>
    </row>
    <row r="1792" spans="1:8">
      <c r="A1792" s="113">
        <v>2680</v>
      </c>
      <c r="B1792" s="114" t="s">
        <v>7563</v>
      </c>
      <c r="C1792" s="113" t="s">
        <v>235</v>
      </c>
      <c r="D1792" s="113" t="s">
        <v>207</v>
      </c>
      <c r="E1792" s="115">
        <v>5.97</v>
      </c>
      <c r="F1792" s="115">
        <v>5.97</v>
      </c>
      <c r="G1792" s="113" t="s">
        <v>493</v>
      </c>
      <c r="H1792" s="116">
        <v>41974</v>
      </c>
    </row>
    <row r="1793" spans="1:8">
      <c r="A1793" s="117">
        <v>2684</v>
      </c>
      <c r="B1793" s="118" t="s">
        <v>7564</v>
      </c>
      <c r="C1793" s="117" t="s">
        <v>235</v>
      </c>
      <c r="D1793" s="117" t="s">
        <v>207</v>
      </c>
      <c r="E1793" s="119">
        <v>4.7699999999999996</v>
      </c>
      <c r="F1793" s="119">
        <v>4.7699999999999996</v>
      </c>
      <c r="G1793" s="117" t="s">
        <v>493</v>
      </c>
      <c r="H1793" s="120">
        <v>41974</v>
      </c>
    </row>
    <row r="1794" spans="1:8">
      <c r="A1794" s="113">
        <v>2685</v>
      </c>
      <c r="B1794" s="114" t="s">
        <v>7565</v>
      </c>
      <c r="C1794" s="113" t="s">
        <v>235</v>
      </c>
      <c r="D1794" s="113" t="s">
        <v>207</v>
      </c>
      <c r="E1794" s="115">
        <v>3.22</v>
      </c>
      <c r="F1794" s="115">
        <v>3.22</v>
      </c>
      <c r="G1794" s="113" t="s">
        <v>493</v>
      </c>
      <c r="H1794" s="116">
        <v>41974</v>
      </c>
    </row>
    <row r="1795" spans="1:8">
      <c r="A1795" s="117">
        <v>2673</v>
      </c>
      <c r="B1795" s="118" t="s">
        <v>7566</v>
      </c>
      <c r="C1795" s="117" t="s">
        <v>235</v>
      </c>
      <c r="D1795" s="117" t="s">
        <v>207</v>
      </c>
      <c r="E1795" s="119">
        <v>1.56</v>
      </c>
      <c r="F1795" s="119">
        <v>1.56</v>
      </c>
      <c r="G1795" s="117" t="s">
        <v>493</v>
      </c>
      <c r="H1795" s="120">
        <v>41974</v>
      </c>
    </row>
    <row r="1796" spans="1:8">
      <c r="A1796" s="113">
        <v>2682</v>
      </c>
      <c r="B1796" s="114" t="s">
        <v>7567</v>
      </c>
      <c r="C1796" s="113" t="s">
        <v>235</v>
      </c>
      <c r="D1796" s="113" t="s">
        <v>207</v>
      </c>
      <c r="E1796" s="115">
        <v>15.35</v>
      </c>
      <c r="F1796" s="115">
        <v>15.35</v>
      </c>
      <c r="G1796" s="113" t="s">
        <v>493</v>
      </c>
      <c r="H1796" s="116">
        <v>41974</v>
      </c>
    </row>
    <row r="1797" spans="1:8">
      <c r="A1797" s="117">
        <v>2681</v>
      </c>
      <c r="B1797" s="118" t="s">
        <v>7568</v>
      </c>
      <c r="C1797" s="117" t="s">
        <v>235</v>
      </c>
      <c r="D1797" s="117" t="s">
        <v>207</v>
      </c>
      <c r="E1797" s="119">
        <v>7.67</v>
      </c>
      <c r="F1797" s="119">
        <v>7.67</v>
      </c>
      <c r="G1797" s="117" t="s">
        <v>493</v>
      </c>
      <c r="H1797" s="120">
        <v>41974</v>
      </c>
    </row>
    <row r="1798" spans="1:8">
      <c r="A1798" s="113">
        <v>2686</v>
      </c>
      <c r="B1798" s="114" t="s">
        <v>7569</v>
      </c>
      <c r="C1798" s="113" t="s">
        <v>235</v>
      </c>
      <c r="D1798" s="113" t="s">
        <v>207</v>
      </c>
      <c r="E1798" s="115">
        <v>19.41</v>
      </c>
      <c r="F1798" s="115">
        <v>19.41</v>
      </c>
      <c r="G1798" s="113" t="s">
        <v>493</v>
      </c>
      <c r="H1798" s="116">
        <v>41974</v>
      </c>
    </row>
    <row r="1799" spans="1:8">
      <c r="A1799" s="117">
        <v>2674</v>
      </c>
      <c r="B1799" s="118" t="s">
        <v>7570</v>
      </c>
      <c r="C1799" s="117" t="s">
        <v>235</v>
      </c>
      <c r="D1799" s="117" t="s">
        <v>207</v>
      </c>
      <c r="E1799" s="119">
        <v>2.13</v>
      </c>
      <c r="F1799" s="119">
        <v>2.13</v>
      </c>
      <c r="G1799" s="117" t="s">
        <v>493</v>
      </c>
      <c r="H1799" s="120">
        <v>41974</v>
      </c>
    </row>
    <row r="1800" spans="1:8">
      <c r="A1800" s="113">
        <v>2683</v>
      </c>
      <c r="B1800" s="114" t="s">
        <v>7571</v>
      </c>
      <c r="C1800" s="113" t="s">
        <v>235</v>
      </c>
      <c r="D1800" s="113" t="s">
        <v>207</v>
      </c>
      <c r="E1800" s="115">
        <v>29.57</v>
      </c>
      <c r="F1800" s="115">
        <v>29.57</v>
      </c>
      <c r="G1800" s="113" t="s">
        <v>493</v>
      </c>
      <c r="H1800" s="116">
        <v>41974</v>
      </c>
    </row>
    <row r="1801" spans="1:8" ht="26.4">
      <c r="A1801" s="117">
        <v>21136</v>
      </c>
      <c r="B1801" s="118" t="s">
        <v>7572</v>
      </c>
      <c r="C1801" s="117" t="s">
        <v>235</v>
      </c>
      <c r="D1801" s="117" t="s">
        <v>207</v>
      </c>
      <c r="E1801" s="119">
        <v>6.26</v>
      </c>
      <c r="F1801" s="119">
        <v>6.26</v>
      </c>
      <c r="G1801" s="117" t="s">
        <v>493</v>
      </c>
      <c r="H1801" s="120">
        <v>41974</v>
      </c>
    </row>
    <row r="1802" spans="1:8" ht="26.4">
      <c r="A1802" s="113">
        <v>21129</v>
      </c>
      <c r="B1802" s="114" t="s">
        <v>7573</v>
      </c>
      <c r="C1802" s="113" t="s">
        <v>235</v>
      </c>
      <c r="D1802" s="113" t="s">
        <v>207</v>
      </c>
      <c r="E1802" s="115">
        <v>4.0999999999999996</v>
      </c>
      <c r="F1802" s="115">
        <v>4.0999999999999996</v>
      </c>
      <c r="G1802" s="113" t="s">
        <v>493</v>
      </c>
      <c r="H1802" s="116">
        <v>41974</v>
      </c>
    </row>
    <row r="1803" spans="1:8" ht="26.4">
      <c r="A1803" s="117">
        <v>21128</v>
      </c>
      <c r="B1803" s="118" t="s">
        <v>7574</v>
      </c>
      <c r="C1803" s="117" t="s">
        <v>235</v>
      </c>
      <c r="D1803" s="117" t="s">
        <v>207</v>
      </c>
      <c r="E1803" s="119">
        <v>5.32</v>
      </c>
      <c r="F1803" s="119">
        <v>5.32</v>
      </c>
      <c r="G1803" s="117" t="s">
        <v>493</v>
      </c>
      <c r="H1803" s="120">
        <v>41974</v>
      </c>
    </row>
    <row r="1804" spans="1:8" ht="26.4">
      <c r="A1804" s="113">
        <v>21132</v>
      </c>
      <c r="B1804" s="114" t="s">
        <v>7575</v>
      </c>
      <c r="C1804" s="113" t="s">
        <v>235</v>
      </c>
      <c r="D1804" s="113" t="s">
        <v>207</v>
      </c>
      <c r="E1804" s="115">
        <v>39.33</v>
      </c>
      <c r="F1804" s="115">
        <v>39.33</v>
      </c>
      <c r="G1804" s="113" t="s">
        <v>493</v>
      </c>
      <c r="H1804" s="116">
        <v>41974</v>
      </c>
    </row>
    <row r="1805" spans="1:8" ht="26.4">
      <c r="A1805" s="117">
        <v>21130</v>
      </c>
      <c r="B1805" s="118" t="s">
        <v>7576</v>
      </c>
      <c r="C1805" s="117" t="s">
        <v>235</v>
      </c>
      <c r="D1805" s="117" t="s">
        <v>207</v>
      </c>
      <c r="E1805" s="119">
        <v>12.86</v>
      </c>
      <c r="F1805" s="119">
        <v>12.86</v>
      </c>
      <c r="G1805" s="117" t="s">
        <v>493</v>
      </c>
      <c r="H1805" s="120">
        <v>41974</v>
      </c>
    </row>
    <row r="1806" spans="1:8" ht="26.4">
      <c r="A1806" s="113">
        <v>21135</v>
      </c>
      <c r="B1806" s="114" t="s">
        <v>7577</v>
      </c>
      <c r="C1806" s="113" t="s">
        <v>235</v>
      </c>
      <c r="D1806" s="113" t="s">
        <v>207</v>
      </c>
      <c r="E1806" s="115">
        <v>9.35</v>
      </c>
      <c r="F1806" s="115">
        <v>9.35</v>
      </c>
      <c r="G1806" s="113" t="s">
        <v>493</v>
      </c>
      <c r="H1806" s="116">
        <v>41974</v>
      </c>
    </row>
    <row r="1807" spans="1:8" ht="26.4">
      <c r="A1807" s="117">
        <v>21134</v>
      </c>
      <c r="B1807" s="118" t="s">
        <v>7578</v>
      </c>
      <c r="C1807" s="117" t="s">
        <v>235</v>
      </c>
      <c r="D1807" s="117" t="s">
        <v>207</v>
      </c>
      <c r="E1807" s="119">
        <v>16.600000000000001</v>
      </c>
      <c r="F1807" s="119">
        <v>16.600000000000001</v>
      </c>
      <c r="G1807" s="117" t="s">
        <v>493</v>
      </c>
      <c r="H1807" s="120">
        <v>41974</v>
      </c>
    </row>
    <row r="1808" spans="1:8" ht="26.4">
      <c r="A1808" s="113">
        <v>21131</v>
      </c>
      <c r="B1808" s="114" t="s">
        <v>7579</v>
      </c>
      <c r="C1808" s="113" t="s">
        <v>235</v>
      </c>
      <c r="D1808" s="113" t="s">
        <v>207</v>
      </c>
      <c r="E1808" s="115">
        <v>23.94</v>
      </c>
      <c r="F1808" s="115">
        <v>23.94</v>
      </c>
      <c r="G1808" s="113" t="s">
        <v>493</v>
      </c>
      <c r="H1808" s="116">
        <v>41974</v>
      </c>
    </row>
    <row r="1809" spans="1:8" ht="26.4">
      <c r="A1809" s="117">
        <v>21133</v>
      </c>
      <c r="B1809" s="118" t="s">
        <v>7580</v>
      </c>
      <c r="C1809" s="117" t="s">
        <v>235</v>
      </c>
      <c r="D1809" s="117" t="s">
        <v>207</v>
      </c>
      <c r="E1809" s="119">
        <v>32.909999999999997</v>
      </c>
      <c r="F1809" s="119">
        <v>32.909999999999997</v>
      </c>
      <c r="G1809" s="117" t="s">
        <v>493</v>
      </c>
      <c r="H1809" s="120">
        <v>41974</v>
      </c>
    </row>
    <row r="1810" spans="1:8" ht="26.4">
      <c r="A1810" s="113">
        <v>2498</v>
      </c>
      <c r="B1810" s="114" t="s">
        <v>7581</v>
      </c>
      <c r="C1810" s="113" t="s">
        <v>235</v>
      </c>
      <c r="D1810" s="113" t="s">
        <v>207</v>
      </c>
      <c r="E1810" s="115">
        <v>5.54</v>
      </c>
      <c r="F1810" s="115">
        <v>5.54</v>
      </c>
      <c r="G1810" s="113" t="s">
        <v>493</v>
      </c>
      <c r="H1810" s="116">
        <v>41974</v>
      </c>
    </row>
    <row r="1811" spans="1:8" ht="26.4">
      <c r="A1811" s="117">
        <v>21137</v>
      </c>
      <c r="B1811" s="118" t="s">
        <v>7582</v>
      </c>
      <c r="C1811" s="117" t="s">
        <v>235</v>
      </c>
      <c r="D1811" s="117" t="s">
        <v>207</v>
      </c>
      <c r="E1811" s="119">
        <v>4.08</v>
      </c>
      <c r="F1811" s="119">
        <v>4.08</v>
      </c>
      <c r="G1811" s="117" t="s">
        <v>493</v>
      </c>
      <c r="H1811" s="120">
        <v>41974</v>
      </c>
    </row>
    <row r="1812" spans="1:8" ht="26.4">
      <c r="A1812" s="113">
        <v>2504</v>
      </c>
      <c r="B1812" s="114" t="s">
        <v>7583</v>
      </c>
      <c r="C1812" s="113" t="s">
        <v>235</v>
      </c>
      <c r="D1812" s="113" t="s">
        <v>207</v>
      </c>
      <c r="E1812" s="115">
        <v>6.89</v>
      </c>
      <c r="F1812" s="115">
        <v>6.89</v>
      </c>
      <c r="G1812" s="113" t="s">
        <v>493</v>
      </c>
      <c r="H1812" s="116">
        <v>41974</v>
      </c>
    </row>
    <row r="1813" spans="1:8" ht="26.4">
      <c r="A1813" s="117">
        <v>2501</v>
      </c>
      <c r="B1813" s="118" t="s">
        <v>7584</v>
      </c>
      <c r="C1813" s="117" t="s">
        <v>235</v>
      </c>
      <c r="D1813" s="117" t="s">
        <v>207</v>
      </c>
      <c r="E1813" s="119">
        <v>10.220000000000001</v>
      </c>
      <c r="F1813" s="119">
        <v>10.220000000000001</v>
      </c>
      <c r="G1813" s="117" t="s">
        <v>493</v>
      </c>
      <c r="H1813" s="120">
        <v>41974</v>
      </c>
    </row>
    <row r="1814" spans="1:8" ht="26.4">
      <c r="A1814" s="113">
        <v>2502</v>
      </c>
      <c r="B1814" s="114" t="s">
        <v>7585</v>
      </c>
      <c r="C1814" s="113" t="s">
        <v>235</v>
      </c>
      <c r="D1814" s="113" t="s">
        <v>207</v>
      </c>
      <c r="E1814" s="115">
        <v>14.21</v>
      </c>
      <c r="F1814" s="115">
        <v>14.21</v>
      </c>
      <c r="G1814" s="113" t="s">
        <v>493</v>
      </c>
      <c r="H1814" s="116">
        <v>41974</v>
      </c>
    </row>
    <row r="1815" spans="1:8" ht="26.4">
      <c r="A1815" s="117">
        <v>2503</v>
      </c>
      <c r="B1815" s="118" t="s">
        <v>7586</v>
      </c>
      <c r="C1815" s="117" t="s">
        <v>235</v>
      </c>
      <c r="D1815" s="117" t="s">
        <v>207</v>
      </c>
      <c r="E1815" s="119">
        <v>19.38</v>
      </c>
      <c r="F1815" s="119">
        <v>19.38</v>
      </c>
      <c r="G1815" s="117" t="s">
        <v>493</v>
      </c>
      <c r="H1815" s="120">
        <v>41974</v>
      </c>
    </row>
    <row r="1816" spans="1:8" ht="26.4">
      <c r="A1816" s="113">
        <v>2500</v>
      </c>
      <c r="B1816" s="114" t="s">
        <v>7587</v>
      </c>
      <c r="C1816" s="113" t="s">
        <v>235</v>
      </c>
      <c r="D1816" s="113" t="s">
        <v>207</v>
      </c>
      <c r="E1816" s="115">
        <v>27.91</v>
      </c>
      <c r="F1816" s="115">
        <v>27.91</v>
      </c>
      <c r="G1816" s="113" t="s">
        <v>493</v>
      </c>
      <c r="H1816" s="116">
        <v>41974</v>
      </c>
    </row>
    <row r="1817" spans="1:8" ht="26.4">
      <c r="A1817" s="117">
        <v>2505</v>
      </c>
      <c r="B1817" s="118" t="s">
        <v>7588</v>
      </c>
      <c r="C1817" s="117" t="s">
        <v>235</v>
      </c>
      <c r="D1817" s="117" t="s">
        <v>207</v>
      </c>
      <c r="E1817" s="119">
        <v>36.159999999999997</v>
      </c>
      <c r="F1817" s="119">
        <v>36.159999999999997</v>
      </c>
      <c r="G1817" s="117" t="s">
        <v>493</v>
      </c>
      <c r="H1817" s="120">
        <v>41974</v>
      </c>
    </row>
    <row r="1818" spans="1:8" ht="26.4">
      <c r="A1818" s="113">
        <v>12056</v>
      </c>
      <c r="B1818" s="114" t="s">
        <v>7589</v>
      </c>
      <c r="C1818" s="113" t="s">
        <v>235</v>
      </c>
      <c r="D1818" s="113" t="s">
        <v>207</v>
      </c>
      <c r="E1818" s="115">
        <v>9.27</v>
      </c>
      <c r="F1818" s="115">
        <v>9.27</v>
      </c>
      <c r="G1818" s="113" t="s">
        <v>493</v>
      </c>
      <c r="H1818" s="116">
        <v>41974</v>
      </c>
    </row>
    <row r="1819" spans="1:8" ht="26.4">
      <c r="A1819" s="117">
        <v>12057</v>
      </c>
      <c r="B1819" s="118" t="s">
        <v>7590</v>
      </c>
      <c r="C1819" s="117" t="s">
        <v>235</v>
      </c>
      <c r="D1819" s="117" t="s">
        <v>207</v>
      </c>
      <c r="E1819" s="119">
        <v>8.1999999999999993</v>
      </c>
      <c r="F1819" s="119">
        <v>8.1999999999999993</v>
      </c>
      <c r="G1819" s="117" t="s">
        <v>493</v>
      </c>
      <c r="H1819" s="120">
        <v>41974</v>
      </c>
    </row>
    <row r="1820" spans="1:8">
      <c r="A1820" s="113">
        <v>12058</v>
      </c>
      <c r="B1820" s="114" t="s">
        <v>7591</v>
      </c>
      <c r="C1820" s="113" t="s">
        <v>235</v>
      </c>
      <c r="D1820" s="113" t="s">
        <v>207</v>
      </c>
      <c r="E1820" s="115">
        <v>6.21</v>
      </c>
      <c r="F1820" s="115">
        <v>6.21</v>
      </c>
      <c r="G1820" s="113" t="s">
        <v>493</v>
      </c>
      <c r="H1820" s="116">
        <v>41974</v>
      </c>
    </row>
    <row r="1821" spans="1:8" ht="26.4">
      <c r="A1821" s="117">
        <v>12059</v>
      </c>
      <c r="B1821" s="118" t="s">
        <v>7592</v>
      </c>
      <c r="C1821" s="117" t="s">
        <v>235</v>
      </c>
      <c r="D1821" s="117" t="s">
        <v>207</v>
      </c>
      <c r="E1821" s="119">
        <v>4.4800000000000004</v>
      </c>
      <c r="F1821" s="119">
        <v>4.4800000000000004</v>
      </c>
      <c r="G1821" s="117" t="s">
        <v>493</v>
      </c>
      <c r="H1821" s="120">
        <v>41974</v>
      </c>
    </row>
    <row r="1822" spans="1:8" ht="26.4">
      <c r="A1822" s="113">
        <v>12060</v>
      </c>
      <c r="B1822" s="114" t="s">
        <v>7593</v>
      </c>
      <c r="C1822" s="113" t="s">
        <v>235</v>
      </c>
      <c r="D1822" s="113" t="s">
        <v>207</v>
      </c>
      <c r="E1822" s="115">
        <v>15.78</v>
      </c>
      <c r="F1822" s="115">
        <v>15.78</v>
      </c>
      <c r="G1822" s="113" t="s">
        <v>493</v>
      </c>
      <c r="H1822" s="116">
        <v>41974</v>
      </c>
    </row>
    <row r="1823" spans="1:8">
      <c r="A1823" s="117">
        <v>12061</v>
      </c>
      <c r="B1823" s="118" t="s">
        <v>7594</v>
      </c>
      <c r="C1823" s="117" t="s">
        <v>235</v>
      </c>
      <c r="D1823" s="117" t="s">
        <v>207</v>
      </c>
      <c r="E1823" s="119">
        <v>12.86</v>
      </c>
      <c r="F1823" s="119">
        <v>12.86</v>
      </c>
      <c r="G1823" s="117" t="s">
        <v>493</v>
      </c>
      <c r="H1823" s="120">
        <v>41974</v>
      </c>
    </row>
    <row r="1824" spans="1:8">
      <c r="A1824" s="113">
        <v>12062</v>
      </c>
      <c r="B1824" s="114" t="s">
        <v>7595</v>
      </c>
      <c r="C1824" s="113" t="s">
        <v>235</v>
      </c>
      <c r="D1824" s="113" t="s">
        <v>207</v>
      </c>
      <c r="E1824" s="115">
        <v>23.72</v>
      </c>
      <c r="F1824" s="115">
        <v>23.72</v>
      </c>
      <c r="G1824" s="113" t="s">
        <v>493</v>
      </c>
      <c r="H1824" s="116">
        <v>41974</v>
      </c>
    </row>
    <row r="1825" spans="1:8" ht="26.4">
      <c r="A1825" s="117">
        <v>2687</v>
      </c>
      <c r="B1825" s="118" t="s">
        <v>7596</v>
      </c>
      <c r="C1825" s="117" t="s">
        <v>235</v>
      </c>
      <c r="D1825" s="117" t="s">
        <v>207</v>
      </c>
      <c r="E1825" s="119">
        <v>1.02</v>
      </c>
      <c r="F1825" s="119">
        <v>1.02</v>
      </c>
      <c r="G1825" s="117" t="s">
        <v>493</v>
      </c>
      <c r="H1825" s="120">
        <v>41974</v>
      </c>
    </row>
    <row r="1826" spans="1:8" ht="26.4">
      <c r="A1826" s="113">
        <v>2689</v>
      </c>
      <c r="B1826" s="114" t="s">
        <v>7597</v>
      </c>
      <c r="C1826" s="113" t="s">
        <v>235</v>
      </c>
      <c r="D1826" s="113" t="s">
        <v>207</v>
      </c>
      <c r="E1826" s="115">
        <v>1.3</v>
      </c>
      <c r="F1826" s="115">
        <v>1.3</v>
      </c>
      <c r="G1826" s="113" t="s">
        <v>493</v>
      </c>
      <c r="H1826" s="116">
        <v>41974</v>
      </c>
    </row>
    <row r="1827" spans="1:8" ht="26.4">
      <c r="A1827" s="117">
        <v>2688</v>
      </c>
      <c r="B1827" s="118" t="s">
        <v>7598</v>
      </c>
      <c r="C1827" s="117" t="s">
        <v>235</v>
      </c>
      <c r="D1827" s="117" t="s">
        <v>207</v>
      </c>
      <c r="E1827" s="119">
        <v>1.71</v>
      </c>
      <c r="F1827" s="119">
        <v>1.71</v>
      </c>
      <c r="G1827" s="117" t="s">
        <v>493</v>
      </c>
      <c r="H1827" s="120">
        <v>41974</v>
      </c>
    </row>
    <row r="1828" spans="1:8" ht="26.4">
      <c r="A1828" s="113">
        <v>2690</v>
      </c>
      <c r="B1828" s="114" t="s">
        <v>7599</v>
      </c>
      <c r="C1828" s="113" t="s">
        <v>235</v>
      </c>
      <c r="D1828" s="113" t="s">
        <v>207</v>
      </c>
      <c r="E1828" s="115">
        <v>2.5299999999999998</v>
      </c>
      <c r="F1828" s="115">
        <v>2.5299999999999998</v>
      </c>
      <c r="G1828" s="113" t="s">
        <v>493</v>
      </c>
      <c r="H1828" s="116">
        <v>41974</v>
      </c>
    </row>
    <row r="1829" spans="1:8">
      <c r="A1829" s="117">
        <v>2676</v>
      </c>
      <c r="B1829" s="118" t="s">
        <v>7600</v>
      </c>
      <c r="C1829" s="117" t="s">
        <v>235</v>
      </c>
      <c r="D1829" s="117" t="s">
        <v>207</v>
      </c>
      <c r="E1829" s="119">
        <v>1.1200000000000001</v>
      </c>
      <c r="F1829" s="119">
        <v>1.1200000000000001</v>
      </c>
      <c r="G1829" s="117" t="s">
        <v>493</v>
      </c>
      <c r="H1829" s="120">
        <v>41974</v>
      </c>
    </row>
    <row r="1830" spans="1:8">
      <c r="A1830" s="113">
        <v>2678</v>
      </c>
      <c r="B1830" s="114" t="s">
        <v>7601</v>
      </c>
      <c r="C1830" s="113" t="s">
        <v>235</v>
      </c>
      <c r="D1830" s="113" t="s">
        <v>207</v>
      </c>
      <c r="E1830" s="115">
        <v>1.56</v>
      </c>
      <c r="F1830" s="115">
        <v>1.56</v>
      </c>
      <c r="G1830" s="113" t="s">
        <v>493</v>
      </c>
      <c r="H1830" s="116">
        <v>41974</v>
      </c>
    </row>
    <row r="1831" spans="1:8">
      <c r="A1831" s="117">
        <v>2679</v>
      </c>
      <c r="B1831" s="118" t="s">
        <v>7602</v>
      </c>
      <c r="C1831" s="117" t="s">
        <v>235</v>
      </c>
      <c r="D1831" s="117" t="s">
        <v>207</v>
      </c>
      <c r="E1831" s="119">
        <v>2.2799999999999998</v>
      </c>
      <c r="F1831" s="119">
        <v>2.2799999999999998</v>
      </c>
      <c r="G1831" s="117" t="s">
        <v>493</v>
      </c>
      <c r="H1831" s="120">
        <v>41974</v>
      </c>
    </row>
    <row r="1832" spans="1:8">
      <c r="A1832" s="113">
        <v>12070</v>
      </c>
      <c r="B1832" s="114" t="s">
        <v>7603</v>
      </c>
      <c r="C1832" s="113" t="s">
        <v>235</v>
      </c>
      <c r="D1832" s="113" t="s">
        <v>207</v>
      </c>
      <c r="E1832" s="115">
        <v>2.0699999999999998</v>
      </c>
      <c r="F1832" s="115">
        <v>2.0699999999999998</v>
      </c>
      <c r="G1832" s="113" t="s">
        <v>493</v>
      </c>
      <c r="H1832" s="116">
        <v>41974</v>
      </c>
    </row>
    <row r="1833" spans="1:8">
      <c r="A1833" s="117">
        <v>2675</v>
      </c>
      <c r="B1833" s="118" t="s">
        <v>7604</v>
      </c>
      <c r="C1833" s="117" t="s">
        <v>235</v>
      </c>
      <c r="D1833" s="117" t="s">
        <v>207</v>
      </c>
      <c r="E1833" s="119">
        <v>2.9</v>
      </c>
      <c r="F1833" s="119">
        <v>2.9</v>
      </c>
      <c r="G1833" s="117" t="s">
        <v>493</v>
      </c>
      <c r="H1833" s="120">
        <v>41974</v>
      </c>
    </row>
    <row r="1834" spans="1:8">
      <c r="A1834" s="113">
        <v>12067</v>
      </c>
      <c r="B1834" s="114" t="s">
        <v>7605</v>
      </c>
      <c r="C1834" s="113" t="s">
        <v>235</v>
      </c>
      <c r="D1834" s="113" t="s">
        <v>207</v>
      </c>
      <c r="E1834" s="115">
        <v>3.68</v>
      </c>
      <c r="F1834" s="115">
        <v>3.68</v>
      </c>
      <c r="G1834" s="113" t="s">
        <v>493</v>
      </c>
      <c r="H1834" s="116">
        <v>41974</v>
      </c>
    </row>
    <row r="1835" spans="1:8">
      <c r="A1835" s="117">
        <v>2438</v>
      </c>
      <c r="B1835" s="118" t="s">
        <v>7606</v>
      </c>
      <c r="C1835" s="117" t="s">
        <v>235</v>
      </c>
      <c r="D1835" s="117" t="s">
        <v>231</v>
      </c>
      <c r="E1835" s="119">
        <v>17.559999999999999</v>
      </c>
      <c r="F1835" s="119">
        <v>15.18</v>
      </c>
      <c r="G1835" s="117" t="s">
        <v>493</v>
      </c>
      <c r="H1835" s="120">
        <v>41974</v>
      </c>
    </row>
    <row r="1836" spans="1:8" ht="52.8">
      <c r="A1836" s="113">
        <v>36486</v>
      </c>
      <c r="B1836" s="114" t="s">
        <v>7607</v>
      </c>
      <c r="C1836" s="113" t="s">
        <v>250</v>
      </c>
      <c r="D1836" s="113" t="s">
        <v>6</v>
      </c>
      <c r="E1836" s="115">
        <v>37669.040000000001</v>
      </c>
      <c r="F1836" s="115">
        <v>37669.040000000001</v>
      </c>
      <c r="G1836" s="113" t="s">
        <v>493</v>
      </c>
      <c r="H1836" s="116">
        <v>41974</v>
      </c>
    </row>
    <row r="1837" spans="1:8" ht="52.8">
      <c r="A1837" s="117">
        <v>37777</v>
      </c>
      <c r="B1837" s="118" t="s">
        <v>7608</v>
      </c>
      <c r="C1837" s="117" t="s">
        <v>250</v>
      </c>
      <c r="D1837" s="117" t="s">
        <v>6</v>
      </c>
      <c r="E1837" s="119">
        <v>177345.12</v>
      </c>
      <c r="F1837" s="119">
        <v>177345.12</v>
      </c>
      <c r="G1837" s="117" t="s">
        <v>493</v>
      </c>
      <c r="H1837" s="120">
        <v>41974</v>
      </c>
    </row>
    <row r="1838" spans="1:8" ht="66">
      <c r="A1838" s="113">
        <v>3355</v>
      </c>
      <c r="B1838" s="114" t="s">
        <v>7609</v>
      </c>
      <c r="C1838" s="113" t="s">
        <v>250</v>
      </c>
      <c r="D1838" s="113" t="s">
        <v>231</v>
      </c>
      <c r="E1838" s="115">
        <v>27</v>
      </c>
      <c r="F1838" s="115">
        <v>27</v>
      </c>
      <c r="G1838" s="113" t="s">
        <v>493</v>
      </c>
      <c r="H1838" s="116">
        <v>41974</v>
      </c>
    </row>
    <row r="1839" spans="1:8">
      <c r="A1839" s="117">
        <v>12624</v>
      </c>
      <c r="B1839" s="118" t="s">
        <v>7610</v>
      </c>
      <c r="C1839" s="117" t="s">
        <v>235</v>
      </c>
      <c r="D1839" s="117" t="s">
        <v>6</v>
      </c>
      <c r="E1839" s="119">
        <v>9.5399999999999991</v>
      </c>
      <c r="F1839" s="119">
        <v>9.5399999999999991</v>
      </c>
      <c r="G1839" s="117" t="s">
        <v>493</v>
      </c>
      <c r="H1839" s="120">
        <v>41974</v>
      </c>
    </row>
    <row r="1840" spans="1:8" ht="39.6">
      <c r="A1840" s="113">
        <v>10639</v>
      </c>
      <c r="B1840" s="114" t="s">
        <v>7611</v>
      </c>
      <c r="C1840" s="113" t="s">
        <v>250</v>
      </c>
      <c r="D1840" s="113" t="s">
        <v>6</v>
      </c>
      <c r="E1840" s="115">
        <v>260538.6</v>
      </c>
      <c r="F1840" s="115">
        <v>260538.6</v>
      </c>
      <c r="G1840" s="113" t="s">
        <v>493</v>
      </c>
      <c r="H1840" s="116">
        <v>41974</v>
      </c>
    </row>
    <row r="1841" spans="1:8" ht="52.8">
      <c r="A1841" s="117">
        <v>10636</v>
      </c>
      <c r="B1841" s="118" t="s">
        <v>7612</v>
      </c>
      <c r="C1841" s="117" t="s">
        <v>250</v>
      </c>
      <c r="D1841" s="117" t="s">
        <v>6</v>
      </c>
      <c r="E1841" s="119">
        <v>168089.25</v>
      </c>
      <c r="F1841" s="119">
        <v>168089.25</v>
      </c>
      <c r="G1841" s="117" t="s">
        <v>493</v>
      </c>
      <c r="H1841" s="120">
        <v>41974</v>
      </c>
    </row>
    <row r="1842" spans="1:8" ht="52.8">
      <c r="A1842" s="113">
        <v>10635</v>
      </c>
      <c r="B1842" s="114" t="s">
        <v>7613</v>
      </c>
      <c r="C1842" s="113" t="s">
        <v>250</v>
      </c>
      <c r="D1842" s="113" t="s">
        <v>6</v>
      </c>
      <c r="E1842" s="115">
        <v>103654.95</v>
      </c>
      <c r="F1842" s="115">
        <v>103654.95</v>
      </c>
      <c r="G1842" s="113" t="s">
        <v>493</v>
      </c>
      <c r="H1842" s="116">
        <v>41974</v>
      </c>
    </row>
    <row r="1843" spans="1:8" ht="52.8">
      <c r="A1843" s="117">
        <v>10637</v>
      </c>
      <c r="B1843" s="118" t="s">
        <v>7614</v>
      </c>
      <c r="C1843" s="117" t="s">
        <v>250</v>
      </c>
      <c r="D1843" s="117" t="s">
        <v>6</v>
      </c>
      <c r="E1843" s="119">
        <v>189549.15</v>
      </c>
      <c r="F1843" s="119">
        <v>189549.15</v>
      </c>
      <c r="G1843" s="117" t="s">
        <v>493</v>
      </c>
      <c r="H1843" s="120">
        <v>41974</v>
      </c>
    </row>
    <row r="1844" spans="1:8" ht="52.8">
      <c r="A1844" s="113">
        <v>10638</v>
      </c>
      <c r="B1844" s="114" t="s">
        <v>7615</v>
      </c>
      <c r="C1844" s="113" t="s">
        <v>250</v>
      </c>
      <c r="D1844" s="113" t="s">
        <v>6</v>
      </c>
      <c r="E1844" s="115">
        <v>251714.4</v>
      </c>
      <c r="F1844" s="115">
        <v>251714.4</v>
      </c>
      <c r="G1844" s="113" t="s">
        <v>493</v>
      </c>
      <c r="H1844" s="116">
        <v>41974</v>
      </c>
    </row>
    <row r="1845" spans="1:8" ht="52.8">
      <c r="A1845" s="117">
        <v>10634</v>
      </c>
      <c r="B1845" s="118" t="s">
        <v>7616</v>
      </c>
      <c r="C1845" s="117" t="s">
        <v>250</v>
      </c>
      <c r="D1845" s="117" t="s">
        <v>6</v>
      </c>
      <c r="E1845" s="119">
        <v>105000</v>
      </c>
      <c r="F1845" s="119">
        <v>105000</v>
      </c>
      <c r="G1845" s="117" t="s">
        <v>493</v>
      </c>
      <c r="H1845" s="120">
        <v>41974</v>
      </c>
    </row>
    <row r="1846" spans="1:8" ht="26.4">
      <c r="A1846" s="113">
        <v>1372</v>
      </c>
      <c r="B1846" s="114" t="s">
        <v>7617</v>
      </c>
      <c r="C1846" s="113" t="s">
        <v>235</v>
      </c>
      <c r="D1846" s="113" t="s">
        <v>238</v>
      </c>
      <c r="E1846" s="115">
        <v>11.09</v>
      </c>
      <c r="F1846" s="115">
        <v>11.09</v>
      </c>
      <c r="G1846" s="113" t="s">
        <v>493</v>
      </c>
      <c r="H1846" s="116">
        <v>41974</v>
      </c>
    </row>
    <row r="1847" spans="1:8" ht="26.4">
      <c r="A1847" s="117">
        <v>627</v>
      </c>
      <c r="B1847" s="118" t="s">
        <v>7618</v>
      </c>
      <c r="C1847" s="117" t="s">
        <v>235</v>
      </c>
      <c r="D1847" s="117" t="s">
        <v>238</v>
      </c>
      <c r="E1847" s="119">
        <v>12.67</v>
      </c>
      <c r="F1847" s="119">
        <v>12.67</v>
      </c>
      <c r="G1847" s="117" t="s">
        <v>493</v>
      </c>
      <c r="H1847" s="120">
        <v>41974</v>
      </c>
    </row>
    <row r="1848" spans="1:8" ht="26.4">
      <c r="A1848" s="113">
        <v>2691</v>
      </c>
      <c r="B1848" s="114" t="s">
        <v>7619</v>
      </c>
      <c r="C1848" s="113" t="s">
        <v>235</v>
      </c>
      <c r="D1848" s="113" t="s">
        <v>274</v>
      </c>
      <c r="E1848" s="115">
        <v>6.82</v>
      </c>
      <c r="F1848" s="115">
        <v>6.82</v>
      </c>
      <c r="G1848" s="113" t="s">
        <v>493</v>
      </c>
      <c r="H1848" s="116">
        <v>41974</v>
      </c>
    </row>
    <row r="1849" spans="1:8" ht="26.4">
      <c r="A1849" s="117">
        <v>506</v>
      </c>
      <c r="B1849" s="118" t="s">
        <v>7620</v>
      </c>
      <c r="C1849" s="117" t="s">
        <v>235</v>
      </c>
      <c r="D1849" s="117" t="s">
        <v>261</v>
      </c>
      <c r="E1849" s="119">
        <v>1524.53</v>
      </c>
      <c r="F1849" s="119">
        <v>1524.53</v>
      </c>
      <c r="G1849" s="117" t="s">
        <v>493</v>
      </c>
      <c r="H1849" s="120">
        <v>41974</v>
      </c>
    </row>
    <row r="1850" spans="1:8" ht="26.4">
      <c r="A1850" s="113">
        <v>503</v>
      </c>
      <c r="B1850" s="114" t="s">
        <v>7621</v>
      </c>
      <c r="C1850" s="113" t="s">
        <v>235</v>
      </c>
      <c r="D1850" s="113" t="s">
        <v>238</v>
      </c>
      <c r="E1850" s="115">
        <v>1.69</v>
      </c>
      <c r="F1850" s="115">
        <v>1.69</v>
      </c>
      <c r="G1850" s="113" t="s">
        <v>493</v>
      </c>
      <c r="H1850" s="116">
        <v>41974</v>
      </c>
    </row>
    <row r="1851" spans="1:8" ht="26.4">
      <c r="A1851" s="117">
        <v>504</v>
      </c>
      <c r="B1851" s="118" t="s">
        <v>7621</v>
      </c>
      <c r="C1851" s="117" t="s">
        <v>235</v>
      </c>
      <c r="D1851" s="117" t="s">
        <v>261</v>
      </c>
      <c r="E1851" s="119">
        <v>1691.86</v>
      </c>
      <c r="F1851" s="119">
        <v>1691.86</v>
      </c>
      <c r="G1851" s="117" t="s">
        <v>493</v>
      </c>
      <c r="H1851" s="120">
        <v>41974</v>
      </c>
    </row>
    <row r="1852" spans="1:8" ht="26.4">
      <c r="A1852" s="113">
        <v>508</v>
      </c>
      <c r="B1852" s="114" t="s">
        <v>7622</v>
      </c>
      <c r="C1852" s="113" t="s">
        <v>235</v>
      </c>
      <c r="D1852" s="113" t="s">
        <v>238</v>
      </c>
      <c r="E1852" s="115">
        <v>1.36</v>
      </c>
      <c r="F1852" s="115">
        <v>1.36</v>
      </c>
      <c r="G1852" s="113" t="s">
        <v>493</v>
      </c>
      <c r="H1852" s="116">
        <v>41974</v>
      </c>
    </row>
    <row r="1853" spans="1:8" ht="26.4">
      <c r="A1853" s="117">
        <v>505</v>
      </c>
      <c r="B1853" s="118" t="s">
        <v>7623</v>
      </c>
      <c r="C1853" s="117" t="s">
        <v>235</v>
      </c>
      <c r="D1853" s="117" t="s">
        <v>238</v>
      </c>
      <c r="E1853" s="119">
        <v>1.52</v>
      </c>
      <c r="F1853" s="119">
        <v>1.52</v>
      </c>
      <c r="G1853" s="117" t="s">
        <v>493</v>
      </c>
      <c r="H1853" s="120">
        <v>41974</v>
      </c>
    </row>
    <row r="1854" spans="1:8">
      <c r="A1854" s="113">
        <v>7331</v>
      </c>
      <c r="B1854" s="114" t="s">
        <v>7624</v>
      </c>
      <c r="C1854" s="113" t="s">
        <v>235</v>
      </c>
      <c r="D1854" s="113" t="s">
        <v>238</v>
      </c>
      <c r="E1854" s="115">
        <v>10.82</v>
      </c>
      <c r="F1854" s="115">
        <v>10.82</v>
      </c>
      <c r="G1854" s="113" t="s">
        <v>493</v>
      </c>
      <c r="H1854" s="116">
        <v>41974</v>
      </c>
    </row>
    <row r="1855" spans="1:8" ht="26.4">
      <c r="A1855" s="117">
        <v>626</v>
      </c>
      <c r="B1855" s="118" t="s">
        <v>7625</v>
      </c>
      <c r="C1855" s="117" t="s">
        <v>235</v>
      </c>
      <c r="D1855" s="117" t="s">
        <v>238</v>
      </c>
      <c r="E1855" s="119">
        <v>9.18</v>
      </c>
      <c r="F1855" s="119">
        <v>9.18</v>
      </c>
      <c r="G1855" s="117" t="s">
        <v>493</v>
      </c>
      <c r="H1855" s="120">
        <v>41974</v>
      </c>
    </row>
    <row r="1856" spans="1:8">
      <c r="A1856" s="113">
        <v>2696</v>
      </c>
      <c r="B1856" s="114" t="s">
        <v>7626</v>
      </c>
      <c r="C1856" s="113" t="s">
        <v>264</v>
      </c>
      <c r="D1856" s="113" t="s">
        <v>231</v>
      </c>
      <c r="E1856" s="115">
        <v>11.44</v>
      </c>
      <c r="F1856" s="115">
        <v>9.9</v>
      </c>
      <c r="G1856" s="113" t="s">
        <v>493</v>
      </c>
      <c r="H1856" s="116">
        <v>41974</v>
      </c>
    </row>
    <row r="1857" spans="1:8">
      <c r="A1857" s="117">
        <v>4083</v>
      </c>
      <c r="B1857" s="118" t="s">
        <v>7627</v>
      </c>
      <c r="C1857" s="117" t="s">
        <v>264</v>
      </c>
      <c r="D1857" s="117" t="s">
        <v>231</v>
      </c>
      <c r="E1857" s="119">
        <v>12.7</v>
      </c>
      <c r="F1857" s="119">
        <v>10.98</v>
      </c>
      <c r="G1857" s="117" t="s">
        <v>493</v>
      </c>
      <c r="H1857" s="120">
        <v>41974</v>
      </c>
    </row>
    <row r="1858" spans="1:8" ht="26.4">
      <c r="A1858" s="113">
        <v>2705</v>
      </c>
      <c r="B1858" s="114" t="s">
        <v>305</v>
      </c>
      <c r="C1858" s="113" t="s">
        <v>235</v>
      </c>
      <c r="D1858" s="113" t="s">
        <v>7628</v>
      </c>
      <c r="E1858" s="115">
        <v>0.55000000000000004</v>
      </c>
      <c r="F1858" s="115">
        <v>0.55000000000000004</v>
      </c>
      <c r="G1858" s="113" t="s">
        <v>493</v>
      </c>
      <c r="H1858" s="116">
        <v>41974</v>
      </c>
    </row>
    <row r="1859" spans="1:8" ht="26.4">
      <c r="A1859" s="117">
        <v>11683</v>
      </c>
      <c r="B1859" s="118" t="s">
        <v>7629</v>
      </c>
      <c r="C1859" s="117" t="s">
        <v>235</v>
      </c>
      <c r="D1859" s="117" t="s">
        <v>6</v>
      </c>
      <c r="E1859" s="119">
        <v>25.75</v>
      </c>
      <c r="F1859" s="119">
        <v>25.75</v>
      </c>
      <c r="G1859" s="117" t="s">
        <v>493</v>
      </c>
      <c r="H1859" s="120">
        <v>41974</v>
      </c>
    </row>
    <row r="1860" spans="1:8" ht="26.4">
      <c r="A1860" s="113">
        <v>11684</v>
      </c>
      <c r="B1860" s="114" t="s">
        <v>7630</v>
      </c>
      <c r="C1860" s="113" t="s">
        <v>235</v>
      </c>
      <c r="D1860" s="113" t="s">
        <v>6</v>
      </c>
      <c r="E1860" s="115">
        <v>28.34</v>
      </c>
      <c r="F1860" s="115">
        <v>28.34</v>
      </c>
      <c r="G1860" s="113" t="s">
        <v>493</v>
      </c>
      <c r="H1860" s="116">
        <v>41974</v>
      </c>
    </row>
    <row r="1861" spans="1:8" ht="26.4">
      <c r="A1861" s="117">
        <v>11681</v>
      </c>
      <c r="B1861" s="118" t="s">
        <v>7631</v>
      </c>
      <c r="C1861" s="117" t="s">
        <v>235</v>
      </c>
      <c r="D1861" s="117" t="s">
        <v>6</v>
      </c>
      <c r="E1861" s="119">
        <v>6.16</v>
      </c>
      <c r="F1861" s="119">
        <v>6.16</v>
      </c>
      <c r="G1861" s="117" t="s">
        <v>493</v>
      </c>
      <c r="H1861" s="120">
        <v>41974</v>
      </c>
    </row>
    <row r="1862" spans="1:8" ht="26.4">
      <c r="A1862" s="113">
        <v>6141</v>
      </c>
      <c r="B1862" s="114" t="s">
        <v>7632</v>
      </c>
      <c r="C1862" s="113" t="s">
        <v>235</v>
      </c>
      <c r="D1862" s="113" t="s">
        <v>6</v>
      </c>
      <c r="E1862" s="115">
        <v>2.2599999999999998</v>
      </c>
      <c r="F1862" s="115">
        <v>2.2599999999999998</v>
      </c>
      <c r="G1862" s="113" t="s">
        <v>493</v>
      </c>
      <c r="H1862" s="116">
        <v>41974</v>
      </c>
    </row>
    <row r="1863" spans="1:8">
      <c r="A1863" s="117">
        <v>2706</v>
      </c>
      <c r="B1863" s="118" t="s">
        <v>7633</v>
      </c>
      <c r="C1863" s="117" t="s">
        <v>264</v>
      </c>
      <c r="D1863" s="117" t="s">
        <v>231</v>
      </c>
      <c r="E1863" s="119">
        <v>61.44</v>
      </c>
      <c r="F1863" s="119">
        <v>53.13</v>
      </c>
      <c r="G1863" s="117" t="s">
        <v>493</v>
      </c>
      <c r="H1863" s="120">
        <v>41974</v>
      </c>
    </row>
    <row r="1864" spans="1:8">
      <c r="A1864" s="113">
        <v>2707</v>
      </c>
      <c r="B1864" s="114" t="s">
        <v>7634</v>
      </c>
      <c r="C1864" s="113" t="s">
        <v>264</v>
      </c>
      <c r="D1864" s="113" t="s">
        <v>231</v>
      </c>
      <c r="E1864" s="115">
        <v>77.38</v>
      </c>
      <c r="F1864" s="115">
        <v>66.92</v>
      </c>
      <c r="G1864" s="113" t="s">
        <v>493</v>
      </c>
      <c r="H1864" s="116">
        <v>41974</v>
      </c>
    </row>
    <row r="1865" spans="1:8">
      <c r="A1865" s="117">
        <v>2708</v>
      </c>
      <c r="B1865" s="118" t="s">
        <v>7635</v>
      </c>
      <c r="C1865" s="117" t="s">
        <v>264</v>
      </c>
      <c r="D1865" s="117" t="s">
        <v>231</v>
      </c>
      <c r="E1865" s="119">
        <v>101.65</v>
      </c>
      <c r="F1865" s="119">
        <v>87.9</v>
      </c>
      <c r="G1865" s="117" t="s">
        <v>493</v>
      </c>
      <c r="H1865" s="120">
        <v>41974</v>
      </c>
    </row>
    <row r="1866" spans="1:8">
      <c r="A1866" s="113">
        <v>34779</v>
      </c>
      <c r="B1866" s="114" t="s">
        <v>7636</v>
      </c>
      <c r="C1866" s="113" t="s">
        <v>264</v>
      </c>
      <c r="D1866" s="113" t="s">
        <v>231</v>
      </c>
      <c r="E1866" s="115">
        <v>61.44</v>
      </c>
      <c r="F1866" s="115">
        <v>53.13</v>
      </c>
      <c r="G1866" s="113" t="s">
        <v>493</v>
      </c>
      <c r="H1866" s="116">
        <v>41974</v>
      </c>
    </row>
    <row r="1867" spans="1:8">
      <c r="A1867" s="117">
        <v>34780</v>
      </c>
      <c r="B1867" s="118" t="s">
        <v>7637</v>
      </c>
      <c r="C1867" s="117" t="s">
        <v>264</v>
      </c>
      <c r="D1867" s="117" t="s">
        <v>231</v>
      </c>
      <c r="E1867" s="119">
        <v>77.64</v>
      </c>
      <c r="F1867" s="119">
        <v>67.14</v>
      </c>
      <c r="G1867" s="117" t="s">
        <v>493</v>
      </c>
      <c r="H1867" s="120">
        <v>41974</v>
      </c>
    </row>
    <row r="1868" spans="1:8">
      <c r="A1868" s="113">
        <v>34782</v>
      </c>
      <c r="B1868" s="114" t="s">
        <v>7638</v>
      </c>
      <c r="C1868" s="113" t="s">
        <v>264</v>
      </c>
      <c r="D1868" s="113" t="s">
        <v>231</v>
      </c>
      <c r="E1868" s="115">
        <v>101.65</v>
      </c>
      <c r="F1868" s="115">
        <v>87.9</v>
      </c>
      <c r="G1868" s="113" t="s">
        <v>493</v>
      </c>
      <c r="H1868" s="116">
        <v>41974</v>
      </c>
    </row>
    <row r="1869" spans="1:8">
      <c r="A1869" s="117">
        <v>34783</v>
      </c>
      <c r="B1869" s="118" t="s">
        <v>7639</v>
      </c>
      <c r="C1869" s="117" t="s">
        <v>264</v>
      </c>
      <c r="D1869" s="117" t="s">
        <v>231</v>
      </c>
      <c r="E1869" s="119">
        <v>70.95</v>
      </c>
      <c r="F1869" s="119">
        <v>61.36</v>
      </c>
      <c r="G1869" s="117" t="s">
        <v>493</v>
      </c>
      <c r="H1869" s="120">
        <v>41974</v>
      </c>
    </row>
    <row r="1870" spans="1:8">
      <c r="A1870" s="113">
        <v>34785</v>
      </c>
      <c r="B1870" s="114" t="s">
        <v>7640</v>
      </c>
      <c r="C1870" s="113" t="s">
        <v>264</v>
      </c>
      <c r="D1870" s="113" t="s">
        <v>231</v>
      </c>
      <c r="E1870" s="115">
        <v>61.43</v>
      </c>
      <c r="F1870" s="115">
        <v>53.12</v>
      </c>
      <c r="G1870" s="113" t="s">
        <v>493</v>
      </c>
      <c r="H1870" s="116">
        <v>41974</v>
      </c>
    </row>
    <row r="1871" spans="1:8" ht="26.4">
      <c r="A1871" s="117">
        <v>1049</v>
      </c>
      <c r="B1871" s="118" t="s">
        <v>7641</v>
      </c>
      <c r="C1871" s="117" t="s">
        <v>235</v>
      </c>
      <c r="D1871" s="117" t="s">
        <v>6</v>
      </c>
      <c r="E1871" s="119">
        <v>5.52</v>
      </c>
      <c r="F1871" s="119">
        <v>5.52</v>
      </c>
      <c r="G1871" s="117" t="s">
        <v>493</v>
      </c>
      <c r="H1871" s="120">
        <v>41974</v>
      </c>
    </row>
    <row r="1872" spans="1:8" ht="26.4">
      <c r="A1872" s="113">
        <v>1099</v>
      </c>
      <c r="B1872" s="114" t="s">
        <v>7642</v>
      </c>
      <c r="C1872" s="113" t="s">
        <v>235</v>
      </c>
      <c r="D1872" s="113" t="s">
        <v>6</v>
      </c>
      <c r="E1872" s="115">
        <v>5.61</v>
      </c>
      <c r="F1872" s="115">
        <v>5.61</v>
      </c>
      <c r="G1872" s="113" t="s">
        <v>493</v>
      </c>
      <c r="H1872" s="116">
        <v>41974</v>
      </c>
    </row>
    <row r="1873" spans="1:8" ht="26.4">
      <c r="A1873" s="117">
        <v>1050</v>
      </c>
      <c r="B1873" s="118" t="s">
        <v>7643</v>
      </c>
      <c r="C1873" s="117" t="s">
        <v>235</v>
      </c>
      <c r="D1873" s="117" t="s">
        <v>6</v>
      </c>
      <c r="E1873" s="119">
        <v>5.52</v>
      </c>
      <c r="F1873" s="119">
        <v>5.52</v>
      </c>
      <c r="G1873" s="117" t="s">
        <v>493</v>
      </c>
      <c r="H1873" s="120">
        <v>41974</v>
      </c>
    </row>
    <row r="1874" spans="1:8" ht="26.4">
      <c r="A1874" s="113">
        <v>1100</v>
      </c>
      <c r="B1874" s="114" t="s">
        <v>7644</v>
      </c>
      <c r="C1874" s="113" t="s">
        <v>235</v>
      </c>
      <c r="D1874" s="113" t="s">
        <v>6</v>
      </c>
      <c r="E1874" s="115">
        <v>8.35</v>
      </c>
      <c r="F1874" s="115">
        <v>8.35</v>
      </c>
      <c r="G1874" s="113" t="s">
        <v>493</v>
      </c>
      <c r="H1874" s="116">
        <v>41974</v>
      </c>
    </row>
    <row r="1875" spans="1:8" ht="26.4">
      <c r="A1875" s="117">
        <v>1102</v>
      </c>
      <c r="B1875" s="118" t="s">
        <v>7645</v>
      </c>
      <c r="C1875" s="117" t="s">
        <v>235</v>
      </c>
      <c r="D1875" s="117" t="s">
        <v>6</v>
      </c>
      <c r="E1875" s="119">
        <v>21.9</v>
      </c>
      <c r="F1875" s="119">
        <v>21.9</v>
      </c>
      <c r="G1875" s="117" t="s">
        <v>493</v>
      </c>
      <c r="H1875" s="120">
        <v>41974</v>
      </c>
    </row>
    <row r="1876" spans="1:8" ht="26.4">
      <c r="A1876" s="113">
        <v>1098</v>
      </c>
      <c r="B1876" s="114" t="s">
        <v>7646</v>
      </c>
      <c r="C1876" s="113" t="s">
        <v>235</v>
      </c>
      <c r="D1876" s="113" t="s">
        <v>6</v>
      </c>
      <c r="E1876" s="115">
        <v>4.83</v>
      </c>
      <c r="F1876" s="115">
        <v>4.83</v>
      </c>
      <c r="G1876" s="113" t="s">
        <v>493</v>
      </c>
      <c r="H1876" s="116">
        <v>41974</v>
      </c>
    </row>
    <row r="1877" spans="1:8" ht="26.4">
      <c r="A1877" s="117">
        <v>1051</v>
      </c>
      <c r="B1877" s="118" t="s">
        <v>7647</v>
      </c>
      <c r="C1877" s="117" t="s">
        <v>235</v>
      </c>
      <c r="D1877" s="117" t="s">
        <v>6</v>
      </c>
      <c r="E1877" s="119">
        <v>37.51</v>
      </c>
      <c r="F1877" s="119">
        <v>37.51</v>
      </c>
      <c r="G1877" s="117" t="s">
        <v>493</v>
      </c>
      <c r="H1877" s="120">
        <v>41974</v>
      </c>
    </row>
    <row r="1878" spans="1:8" ht="26.4">
      <c r="A1878" s="113">
        <v>1101</v>
      </c>
      <c r="B1878" s="114" t="s">
        <v>7648</v>
      </c>
      <c r="C1878" s="113" t="s">
        <v>235</v>
      </c>
      <c r="D1878" s="113" t="s">
        <v>6</v>
      </c>
      <c r="E1878" s="115">
        <v>14.02</v>
      </c>
      <c r="F1878" s="115">
        <v>14.02</v>
      </c>
      <c r="G1878" s="113" t="s">
        <v>493</v>
      </c>
      <c r="H1878" s="116">
        <v>41974</v>
      </c>
    </row>
    <row r="1879" spans="1:8" ht="26.4">
      <c r="A1879" s="117">
        <v>11554</v>
      </c>
      <c r="B1879" s="118" t="s">
        <v>7649</v>
      </c>
      <c r="C1879" s="117" t="s">
        <v>235</v>
      </c>
      <c r="D1879" s="117" t="s">
        <v>6</v>
      </c>
      <c r="E1879" s="119">
        <v>4.97</v>
      </c>
      <c r="F1879" s="119">
        <v>4.97</v>
      </c>
      <c r="G1879" s="117" t="s">
        <v>493</v>
      </c>
      <c r="H1879" s="120">
        <v>41974</v>
      </c>
    </row>
    <row r="1880" spans="1:8">
      <c r="A1880" s="113">
        <v>2709</v>
      </c>
      <c r="B1880" s="114" t="s">
        <v>7650</v>
      </c>
      <c r="C1880" s="113" t="s">
        <v>235</v>
      </c>
      <c r="D1880" s="113" t="s">
        <v>6</v>
      </c>
      <c r="E1880" s="115">
        <v>16.899999999999999</v>
      </c>
      <c r="F1880" s="115">
        <v>16.899999999999999</v>
      </c>
      <c r="G1880" s="113" t="s">
        <v>493</v>
      </c>
      <c r="H1880" s="116">
        <v>41974</v>
      </c>
    </row>
    <row r="1881" spans="1:8">
      <c r="A1881" s="117">
        <v>2712</v>
      </c>
      <c r="B1881" s="118" t="s">
        <v>7651</v>
      </c>
      <c r="C1881" s="117" t="s">
        <v>235</v>
      </c>
      <c r="D1881" s="117" t="s">
        <v>6</v>
      </c>
      <c r="E1881" s="119">
        <v>12.82</v>
      </c>
      <c r="F1881" s="119">
        <v>12.82</v>
      </c>
      <c r="G1881" s="117" t="s">
        <v>493</v>
      </c>
      <c r="H1881" s="120">
        <v>41974</v>
      </c>
    </row>
    <row r="1882" spans="1:8" ht="39.6">
      <c r="A1882" s="113">
        <v>13529</v>
      </c>
      <c r="B1882" s="114" t="s">
        <v>7652</v>
      </c>
      <c r="C1882" s="113" t="s">
        <v>250</v>
      </c>
      <c r="D1882" s="113" t="s">
        <v>6</v>
      </c>
      <c r="E1882" s="115">
        <v>395559.65</v>
      </c>
      <c r="F1882" s="115">
        <v>395559.65</v>
      </c>
      <c r="G1882" s="113" t="s">
        <v>493</v>
      </c>
      <c r="H1882" s="116">
        <v>41974</v>
      </c>
    </row>
    <row r="1883" spans="1:8" ht="26.4">
      <c r="A1883" s="117">
        <v>10655</v>
      </c>
      <c r="B1883" s="118" t="s">
        <v>7653</v>
      </c>
      <c r="C1883" s="117" t="s">
        <v>250</v>
      </c>
      <c r="D1883" s="117" t="s">
        <v>6</v>
      </c>
      <c r="E1883" s="119">
        <v>221592.52</v>
      </c>
      <c r="F1883" s="119">
        <v>221592.52</v>
      </c>
      <c r="G1883" s="117" t="s">
        <v>493</v>
      </c>
      <c r="H1883" s="120">
        <v>41974</v>
      </c>
    </row>
    <row r="1884" spans="1:8" ht="39.6">
      <c r="A1884" s="113">
        <v>6075</v>
      </c>
      <c r="B1884" s="114" t="s">
        <v>7654</v>
      </c>
      <c r="C1884" s="113" t="s">
        <v>250</v>
      </c>
      <c r="D1884" s="113" t="s">
        <v>6</v>
      </c>
      <c r="E1884" s="115">
        <v>542925.4</v>
      </c>
      <c r="F1884" s="115">
        <v>542925.4</v>
      </c>
      <c r="G1884" s="113" t="s">
        <v>493</v>
      </c>
      <c r="H1884" s="116">
        <v>41974</v>
      </c>
    </row>
    <row r="1885" spans="1:8" ht="26.4">
      <c r="A1885" s="117">
        <v>2720</v>
      </c>
      <c r="B1885" s="118" t="s">
        <v>7655</v>
      </c>
      <c r="C1885" s="117" t="s">
        <v>250</v>
      </c>
      <c r="D1885" s="117" t="s">
        <v>231</v>
      </c>
      <c r="E1885" s="119">
        <v>120.83</v>
      </c>
      <c r="F1885" s="119">
        <v>120.83</v>
      </c>
      <c r="G1885" s="117" t="s">
        <v>493</v>
      </c>
      <c r="H1885" s="120">
        <v>41974</v>
      </c>
    </row>
    <row r="1886" spans="1:8" ht="26.4">
      <c r="A1886" s="113">
        <v>2722</v>
      </c>
      <c r="B1886" s="114" t="s">
        <v>7656</v>
      </c>
      <c r="C1886" s="113" t="s">
        <v>250</v>
      </c>
      <c r="D1886" s="113" t="s">
        <v>231</v>
      </c>
      <c r="E1886" s="115">
        <v>137.31</v>
      </c>
      <c r="F1886" s="115">
        <v>137.31</v>
      </c>
      <c r="G1886" s="113" t="s">
        <v>493</v>
      </c>
      <c r="H1886" s="116">
        <v>41974</v>
      </c>
    </row>
    <row r="1887" spans="1:8" ht="26.4">
      <c r="A1887" s="117">
        <v>2727</v>
      </c>
      <c r="B1887" s="118" t="s">
        <v>7657</v>
      </c>
      <c r="C1887" s="117" t="s">
        <v>250</v>
      </c>
      <c r="D1887" s="117" t="s">
        <v>231</v>
      </c>
      <c r="E1887" s="119">
        <v>161.34</v>
      </c>
      <c r="F1887" s="119">
        <v>161.34</v>
      </c>
      <c r="G1887" s="117" t="s">
        <v>493</v>
      </c>
      <c r="H1887" s="120">
        <v>41974</v>
      </c>
    </row>
    <row r="1888" spans="1:8" ht="39.6">
      <c r="A1888" s="113">
        <v>2721</v>
      </c>
      <c r="B1888" s="114" t="s">
        <v>7658</v>
      </c>
      <c r="C1888" s="113" t="s">
        <v>250</v>
      </c>
      <c r="D1888" s="113" t="s">
        <v>231</v>
      </c>
      <c r="E1888" s="115">
        <v>93.11</v>
      </c>
      <c r="F1888" s="115">
        <v>93.11</v>
      </c>
      <c r="G1888" s="113" t="s">
        <v>493</v>
      </c>
      <c r="H1888" s="116">
        <v>41974</v>
      </c>
    </row>
    <row r="1889" spans="1:8" ht="26.4">
      <c r="A1889" s="117">
        <v>10800</v>
      </c>
      <c r="B1889" s="118" t="s">
        <v>7659</v>
      </c>
      <c r="C1889" s="117" t="s">
        <v>250</v>
      </c>
      <c r="D1889" s="117" t="s">
        <v>231</v>
      </c>
      <c r="E1889" s="119">
        <v>109.23</v>
      </c>
      <c r="F1889" s="119">
        <v>109.23</v>
      </c>
      <c r="G1889" s="117" t="s">
        <v>493</v>
      </c>
      <c r="H1889" s="120">
        <v>41974</v>
      </c>
    </row>
    <row r="1890" spans="1:8" ht="39.6">
      <c r="A1890" s="113">
        <v>36483</v>
      </c>
      <c r="B1890" s="114" t="s">
        <v>7660</v>
      </c>
      <c r="C1890" s="113" t="s">
        <v>250</v>
      </c>
      <c r="D1890" s="113" t="s">
        <v>6</v>
      </c>
      <c r="E1890" s="115">
        <v>446250</v>
      </c>
      <c r="F1890" s="115">
        <v>446250</v>
      </c>
      <c r="G1890" s="113" t="s">
        <v>493</v>
      </c>
      <c r="H1890" s="116">
        <v>41974</v>
      </c>
    </row>
    <row r="1891" spans="1:8" ht="39.6">
      <c r="A1891" s="117">
        <v>14525</v>
      </c>
      <c r="B1891" s="118" t="s">
        <v>7661</v>
      </c>
      <c r="C1891" s="117" t="s">
        <v>250</v>
      </c>
      <c r="D1891" s="117" t="s">
        <v>6</v>
      </c>
      <c r="E1891" s="119">
        <v>467250</v>
      </c>
      <c r="F1891" s="119">
        <v>467250</v>
      </c>
      <c r="G1891" s="117" t="s">
        <v>493</v>
      </c>
      <c r="H1891" s="120">
        <v>41974</v>
      </c>
    </row>
    <row r="1892" spans="1:8" ht="52.8">
      <c r="A1892" s="113">
        <v>2719</v>
      </c>
      <c r="B1892" s="114" t="s">
        <v>7662</v>
      </c>
      <c r="C1892" s="113" t="s">
        <v>250</v>
      </c>
      <c r="D1892" s="113" t="s">
        <v>231</v>
      </c>
      <c r="E1892" s="115">
        <v>102.38</v>
      </c>
      <c r="F1892" s="115">
        <v>102.38</v>
      </c>
      <c r="G1892" s="113" t="s">
        <v>493</v>
      </c>
      <c r="H1892" s="116">
        <v>41974</v>
      </c>
    </row>
    <row r="1893" spans="1:8" ht="39.6">
      <c r="A1893" s="117">
        <v>36482</v>
      </c>
      <c r="B1893" s="118" t="s">
        <v>7663</v>
      </c>
      <c r="C1893" s="117" t="s">
        <v>250</v>
      </c>
      <c r="D1893" s="117" t="s">
        <v>6</v>
      </c>
      <c r="E1893" s="119">
        <v>400731.95</v>
      </c>
      <c r="F1893" s="119">
        <v>400731.95</v>
      </c>
      <c r="G1893" s="117" t="s">
        <v>493</v>
      </c>
      <c r="H1893" s="120">
        <v>41974</v>
      </c>
    </row>
    <row r="1894" spans="1:8" ht="39.6">
      <c r="A1894" s="113">
        <v>36408</v>
      </c>
      <c r="B1894" s="114" t="s">
        <v>7664</v>
      </c>
      <c r="C1894" s="113" t="s">
        <v>250</v>
      </c>
      <c r="D1894" s="113" t="s">
        <v>6</v>
      </c>
      <c r="E1894" s="115">
        <v>478800</v>
      </c>
      <c r="F1894" s="115">
        <v>478800</v>
      </c>
      <c r="G1894" s="113" t="s">
        <v>493</v>
      </c>
      <c r="H1894" s="116">
        <v>41974</v>
      </c>
    </row>
    <row r="1895" spans="1:8" ht="39.6">
      <c r="A1895" s="117">
        <v>2723</v>
      </c>
      <c r="B1895" s="118" t="s">
        <v>7665</v>
      </c>
      <c r="C1895" s="117" t="s">
        <v>250</v>
      </c>
      <c r="D1895" s="117" t="s">
        <v>6</v>
      </c>
      <c r="E1895" s="119">
        <v>367500</v>
      </c>
      <c r="F1895" s="119">
        <v>367500</v>
      </c>
      <c r="G1895" s="117" t="s">
        <v>493</v>
      </c>
      <c r="H1895" s="120">
        <v>41974</v>
      </c>
    </row>
    <row r="1896" spans="1:8" ht="39.6">
      <c r="A1896" s="113">
        <v>36481</v>
      </c>
      <c r="B1896" s="114" t="s">
        <v>7666</v>
      </c>
      <c r="C1896" s="113" t="s">
        <v>250</v>
      </c>
      <c r="D1896" s="113" t="s">
        <v>6</v>
      </c>
      <c r="E1896" s="115">
        <v>438375</v>
      </c>
      <c r="F1896" s="115">
        <v>438375</v>
      </c>
      <c r="G1896" s="113" t="s">
        <v>493</v>
      </c>
      <c r="H1896" s="116">
        <v>41974</v>
      </c>
    </row>
    <row r="1897" spans="1:8" ht="39.6">
      <c r="A1897" s="117">
        <v>10685</v>
      </c>
      <c r="B1897" s="118" t="s">
        <v>7667</v>
      </c>
      <c r="C1897" s="117" t="s">
        <v>250</v>
      </c>
      <c r="D1897" s="117" t="s">
        <v>6</v>
      </c>
      <c r="E1897" s="119">
        <v>420000</v>
      </c>
      <c r="F1897" s="119">
        <v>420000</v>
      </c>
      <c r="G1897" s="117" t="s">
        <v>493</v>
      </c>
      <c r="H1897" s="120">
        <v>41974</v>
      </c>
    </row>
    <row r="1898" spans="1:8" ht="26.4">
      <c r="A1898" s="113">
        <v>2726</v>
      </c>
      <c r="B1898" s="114" t="s">
        <v>7668</v>
      </c>
      <c r="C1898" s="113" t="s">
        <v>250</v>
      </c>
      <c r="D1898" s="113" t="s">
        <v>231</v>
      </c>
      <c r="E1898" s="115">
        <v>83.42</v>
      </c>
      <c r="F1898" s="115">
        <v>83.42</v>
      </c>
      <c r="G1898" s="113" t="s">
        <v>493</v>
      </c>
      <c r="H1898" s="116">
        <v>41974</v>
      </c>
    </row>
    <row r="1899" spans="1:8" ht="26.4">
      <c r="A1899" s="117">
        <v>2724</v>
      </c>
      <c r="B1899" s="118" t="s">
        <v>7669</v>
      </c>
      <c r="C1899" s="117" t="s">
        <v>250</v>
      </c>
      <c r="D1899" s="117" t="s">
        <v>231</v>
      </c>
      <c r="E1899" s="119">
        <v>81.95</v>
      </c>
      <c r="F1899" s="119">
        <v>81.95</v>
      </c>
      <c r="G1899" s="117" t="s">
        <v>493</v>
      </c>
      <c r="H1899" s="120">
        <v>41974</v>
      </c>
    </row>
    <row r="1900" spans="1:8" ht="26.4">
      <c r="A1900" s="113">
        <v>10748</v>
      </c>
      <c r="B1900" s="114" t="s">
        <v>7670</v>
      </c>
      <c r="C1900" s="113" t="s">
        <v>235</v>
      </c>
      <c r="D1900" s="113" t="s">
        <v>6024</v>
      </c>
      <c r="E1900" s="115">
        <v>0.36</v>
      </c>
      <c r="F1900" s="115">
        <v>0.36</v>
      </c>
      <c r="G1900" s="113" t="s">
        <v>493</v>
      </c>
      <c r="H1900" s="116">
        <v>41974</v>
      </c>
    </row>
    <row r="1901" spans="1:8" ht="26.4">
      <c r="A1901" s="117">
        <v>10749</v>
      </c>
      <c r="B1901" s="118" t="s">
        <v>7670</v>
      </c>
      <c r="C1901" s="117" t="s">
        <v>235</v>
      </c>
      <c r="D1901" s="117" t="s">
        <v>3924</v>
      </c>
      <c r="E1901" s="119">
        <v>1.43</v>
      </c>
      <c r="F1901" s="119">
        <v>1.43</v>
      </c>
      <c r="G1901" s="117" t="s">
        <v>493</v>
      </c>
      <c r="H1901" s="120">
        <v>41974</v>
      </c>
    </row>
    <row r="1902" spans="1:8" ht="26.4">
      <c r="A1902" s="113">
        <v>4111</v>
      </c>
      <c r="B1902" s="114" t="s">
        <v>7671</v>
      </c>
      <c r="C1902" s="113" t="s">
        <v>235</v>
      </c>
      <c r="D1902" s="113" t="s">
        <v>6</v>
      </c>
      <c r="E1902" s="115">
        <v>32.369999999999997</v>
      </c>
      <c r="F1902" s="115">
        <v>32.369999999999997</v>
      </c>
      <c r="G1902" s="113" t="s">
        <v>493</v>
      </c>
      <c r="H1902" s="116">
        <v>41974</v>
      </c>
    </row>
    <row r="1903" spans="1:8" ht="26.4">
      <c r="A1903" s="117">
        <v>26021</v>
      </c>
      <c r="B1903" s="118" t="s">
        <v>7672</v>
      </c>
      <c r="C1903" s="117" t="s">
        <v>235</v>
      </c>
      <c r="D1903" s="117" t="s">
        <v>6</v>
      </c>
      <c r="E1903" s="119">
        <v>16.11</v>
      </c>
      <c r="F1903" s="119">
        <v>16.11</v>
      </c>
      <c r="G1903" s="117" t="s">
        <v>493</v>
      </c>
      <c r="H1903" s="120">
        <v>41974</v>
      </c>
    </row>
    <row r="1904" spans="1:8">
      <c r="A1904" s="113">
        <v>12</v>
      </c>
      <c r="B1904" s="114" t="s">
        <v>7673</v>
      </c>
      <c r="C1904" s="113" t="s">
        <v>235</v>
      </c>
      <c r="D1904" s="113" t="s">
        <v>6</v>
      </c>
      <c r="E1904" s="115">
        <v>5.0999999999999996</v>
      </c>
      <c r="F1904" s="115">
        <v>5.0999999999999996</v>
      </c>
      <c r="G1904" s="113" t="s">
        <v>493</v>
      </c>
      <c r="H1904" s="116">
        <v>41974</v>
      </c>
    </row>
    <row r="1905" spans="1:8" ht="26.4">
      <c r="A1905" s="117">
        <v>20969</v>
      </c>
      <c r="B1905" s="118" t="s">
        <v>7674</v>
      </c>
      <c r="C1905" s="117" t="s">
        <v>235</v>
      </c>
      <c r="D1905" s="117" t="s">
        <v>6</v>
      </c>
      <c r="E1905" s="119">
        <v>300.47000000000003</v>
      </c>
      <c r="F1905" s="119">
        <v>300.47000000000003</v>
      </c>
      <c r="G1905" s="117" t="s">
        <v>493</v>
      </c>
      <c r="H1905" s="120">
        <v>41974</v>
      </c>
    </row>
    <row r="1906" spans="1:8" ht="26.4">
      <c r="A1906" s="113">
        <v>20970</v>
      </c>
      <c r="B1906" s="114" t="s">
        <v>7675</v>
      </c>
      <c r="C1906" s="113" t="s">
        <v>235</v>
      </c>
      <c r="D1906" s="113" t="s">
        <v>6</v>
      </c>
      <c r="E1906" s="115">
        <v>417.32</v>
      </c>
      <c r="F1906" s="115">
        <v>417.32</v>
      </c>
      <c r="G1906" s="113" t="s">
        <v>493</v>
      </c>
      <c r="H1906" s="116">
        <v>41974</v>
      </c>
    </row>
    <row r="1907" spans="1:8" ht="39.6">
      <c r="A1907" s="117">
        <v>10902</v>
      </c>
      <c r="B1907" s="118" t="s">
        <v>7676</v>
      </c>
      <c r="C1907" s="117" t="s">
        <v>235</v>
      </c>
      <c r="D1907" s="117" t="s">
        <v>6</v>
      </c>
      <c r="E1907" s="119">
        <v>33.39</v>
      </c>
      <c r="F1907" s="119">
        <v>33.39</v>
      </c>
      <c r="G1907" s="117" t="s">
        <v>493</v>
      </c>
      <c r="H1907" s="120">
        <v>41974</v>
      </c>
    </row>
    <row r="1908" spans="1:8" ht="39.6">
      <c r="A1908" s="113">
        <v>20965</v>
      </c>
      <c r="B1908" s="114" t="s">
        <v>7677</v>
      </c>
      <c r="C1908" s="113" t="s">
        <v>235</v>
      </c>
      <c r="D1908" s="113" t="s">
        <v>6</v>
      </c>
      <c r="E1908" s="115">
        <v>33.39</v>
      </c>
      <c r="F1908" s="115">
        <v>33.39</v>
      </c>
      <c r="G1908" s="113" t="s">
        <v>493</v>
      </c>
      <c r="H1908" s="116">
        <v>41974</v>
      </c>
    </row>
    <row r="1909" spans="1:8" ht="39.6">
      <c r="A1909" s="117">
        <v>20966</v>
      </c>
      <c r="B1909" s="118" t="s">
        <v>7678</v>
      </c>
      <c r="C1909" s="117" t="s">
        <v>235</v>
      </c>
      <c r="D1909" s="117" t="s">
        <v>6</v>
      </c>
      <c r="E1909" s="119">
        <v>33.39</v>
      </c>
      <c r="F1909" s="119">
        <v>33.39</v>
      </c>
      <c r="G1909" s="117" t="s">
        <v>493</v>
      </c>
      <c r="H1909" s="120">
        <v>41974</v>
      </c>
    </row>
    <row r="1910" spans="1:8" ht="39.6">
      <c r="A1910" s="113">
        <v>10903</v>
      </c>
      <c r="B1910" s="114" t="s">
        <v>7679</v>
      </c>
      <c r="C1910" s="113" t="s">
        <v>235</v>
      </c>
      <c r="D1910" s="113" t="s">
        <v>6</v>
      </c>
      <c r="E1910" s="115">
        <v>83.46</v>
      </c>
      <c r="F1910" s="115">
        <v>83.46</v>
      </c>
      <c r="G1910" s="113" t="s">
        <v>493</v>
      </c>
      <c r="H1910" s="116">
        <v>41974</v>
      </c>
    </row>
    <row r="1911" spans="1:8" ht="39.6">
      <c r="A1911" s="117">
        <v>20967</v>
      </c>
      <c r="B1911" s="118" t="s">
        <v>7680</v>
      </c>
      <c r="C1911" s="117" t="s">
        <v>235</v>
      </c>
      <c r="D1911" s="117" t="s">
        <v>6</v>
      </c>
      <c r="E1911" s="119">
        <v>86.17</v>
      </c>
      <c r="F1911" s="119">
        <v>86.17</v>
      </c>
      <c r="G1911" s="117" t="s">
        <v>493</v>
      </c>
      <c r="H1911" s="120">
        <v>41974</v>
      </c>
    </row>
    <row r="1912" spans="1:8" ht="39.6">
      <c r="A1912" s="113">
        <v>20968</v>
      </c>
      <c r="B1912" s="114" t="s">
        <v>7681</v>
      </c>
      <c r="C1912" s="113" t="s">
        <v>235</v>
      </c>
      <c r="D1912" s="113" t="s">
        <v>6</v>
      </c>
      <c r="E1912" s="115">
        <v>83.46</v>
      </c>
      <c r="F1912" s="115">
        <v>83.46</v>
      </c>
      <c r="G1912" s="113" t="s">
        <v>493</v>
      </c>
      <c r="H1912" s="116">
        <v>41974</v>
      </c>
    </row>
    <row r="1913" spans="1:8" ht="39.6">
      <c r="A1913" s="117">
        <v>11359</v>
      </c>
      <c r="B1913" s="118" t="s">
        <v>7682</v>
      </c>
      <c r="C1913" s="117" t="s">
        <v>250</v>
      </c>
      <c r="D1913" s="117" t="s">
        <v>6</v>
      </c>
      <c r="E1913" s="119">
        <v>727.5</v>
      </c>
      <c r="F1913" s="119">
        <v>727.5</v>
      </c>
      <c r="G1913" s="117" t="s">
        <v>493</v>
      </c>
      <c r="H1913" s="120">
        <v>41974</v>
      </c>
    </row>
    <row r="1914" spans="1:8">
      <c r="A1914" s="113">
        <v>10761</v>
      </c>
      <c r="B1914" s="114" t="s">
        <v>7683</v>
      </c>
      <c r="C1914" s="113" t="s">
        <v>250</v>
      </c>
      <c r="D1914" s="113" t="s">
        <v>231</v>
      </c>
      <c r="E1914" s="115">
        <v>0.54</v>
      </c>
      <c r="F1914" s="115">
        <v>0.54</v>
      </c>
      <c r="G1914" s="113" t="s">
        <v>493</v>
      </c>
      <c r="H1914" s="116">
        <v>41974</v>
      </c>
    </row>
    <row r="1915" spans="1:8" ht="39.6">
      <c r="A1915" s="117">
        <v>20219</v>
      </c>
      <c r="B1915" s="118" t="s">
        <v>7684</v>
      </c>
      <c r="C1915" s="117" t="s">
        <v>250</v>
      </c>
      <c r="D1915" s="117" t="s">
        <v>6</v>
      </c>
      <c r="E1915" s="119">
        <v>70000</v>
      </c>
      <c r="F1915" s="119">
        <v>70000</v>
      </c>
      <c r="G1915" s="117" t="s">
        <v>493</v>
      </c>
      <c r="H1915" s="120">
        <v>41974</v>
      </c>
    </row>
    <row r="1916" spans="1:8" ht="52.8">
      <c r="A1916" s="113">
        <v>36484</v>
      </c>
      <c r="B1916" s="114" t="s">
        <v>332</v>
      </c>
      <c r="C1916" s="113" t="s">
        <v>250</v>
      </c>
      <c r="D1916" s="113" t="s">
        <v>6</v>
      </c>
      <c r="E1916" s="115">
        <v>148597.25</v>
      </c>
      <c r="F1916" s="115">
        <v>148597.25</v>
      </c>
      <c r="G1916" s="113" t="s">
        <v>493</v>
      </c>
      <c r="H1916" s="116">
        <v>41974</v>
      </c>
    </row>
    <row r="1917" spans="1:8">
      <c r="A1917" s="117">
        <v>11186</v>
      </c>
      <c r="B1917" s="118" t="s">
        <v>7685</v>
      </c>
      <c r="C1917" s="117" t="s">
        <v>235</v>
      </c>
      <c r="D1917" s="117" t="s">
        <v>492</v>
      </c>
      <c r="E1917" s="119">
        <v>154.80000000000001</v>
      </c>
      <c r="F1917" s="119">
        <v>154.80000000000001</v>
      </c>
      <c r="G1917" s="117" t="s">
        <v>493</v>
      </c>
      <c r="H1917" s="120">
        <v>41974</v>
      </c>
    </row>
    <row r="1918" spans="1:8">
      <c r="A1918" s="113">
        <v>7549</v>
      </c>
      <c r="B1918" s="114" t="s">
        <v>7686</v>
      </c>
      <c r="C1918" s="113" t="s">
        <v>235</v>
      </c>
      <c r="D1918" s="113" t="s">
        <v>6</v>
      </c>
      <c r="E1918" s="115">
        <v>1.47</v>
      </c>
      <c r="F1918" s="115">
        <v>1.47</v>
      </c>
      <c r="G1918" s="113" t="s">
        <v>493</v>
      </c>
      <c r="H1918" s="116">
        <v>41974</v>
      </c>
    </row>
    <row r="1919" spans="1:8">
      <c r="A1919" s="117">
        <v>7551</v>
      </c>
      <c r="B1919" s="118" t="s">
        <v>7687</v>
      </c>
      <c r="C1919" s="117" t="s">
        <v>235</v>
      </c>
      <c r="D1919" s="117" t="s">
        <v>6</v>
      </c>
      <c r="E1919" s="119">
        <v>3.22</v>
      </c>
      <c r="F1919" s="119">
        <v>3.22</v>
      </c>
      <c r="G1919" s="117" t="s">
        <v>493</v>
      </c>
      <c r="H1919" s="120">
        <v>41974</v>
      </c>
    </row>
    <row r="1920" spans="1:8" ht="26.4">
      <c r="A1920" s="113">
        <v>11557</v>
      </c>
      <c r="B1920" s="114" t="s">
        <v>7688</v>
      </c>
      <c r="C1920" s="113" t="s">
        <v>235</v>
      </c>
      <c r="D1920" s="113" t="s">
        <v>6364</v>
      </c>
      <c r="E1920" s="115">
        <v>14.16</v>
      </c>
      <c r="F1920" s="115">
        <v>14.16</v>
      </c>
      <c r="G1920" s="113" t="s">
        <v>493</v>
      </c>
      <c r="H1920" s="116">
        <v>41974</v>
      </c>
    </row>
    <row r="1921" spans="1:8" ht="26.4">
      <c r="A1921" s="117">
        <v>11558</v>
      </c>
      <c r="B1921" s="118" t="s">
        <v>7689</v>
      </c>
      <c r="C1921" s="117" t="s">
        <v>235</v>
      </c>
      <c r="D1921" s="117" t="s">
        <v>6364</v>
      </c>
      <c r="E1921" s="119">
        <v>11.56</v>
      </c>
      <c r="F1921" s="119">
        <v>11.56</v>
      </c>
      <c r="G1921" s="117" t="s">
        <v>493</v>
      </c>
      <c r="H1921" s="120">
        <v>41974</v>
      </c>
    </row>
    <row r="1922" spans="1:8">
      <c r="A1922" s="113">
        <v>2760</v>
      </c>
      <c r="B1922" s="114" t="s">
        <v>7690</v>
      </c>
      <c r="C1922" s="113" t="s">
        <v>235</v>
      </c>
      <c r="D1922" s="113" t="s">
        <v>6</v>
      </c>
      <c r="E1922" s="115">
        <v>10.02</v>
      </c>
      <c r="F1922" s="115">
        <v>10.02</v>
      </c>
      <c r="G1922" s="113" t="s">
        <v>493</v>
      </c>
      <c r="H1922" s="116">
        <v>41974</v>
      </c>
    </row>
    <row r="1923" spans="1:8">
      <c r="A1923" s="117">
        <v>2761</v>
      </c>
      <c r="B1923" s="118" t="s">
        <v>7691</v>
      </c>
      <c r="C1923" s="117" t="s">
        <v>235</v>
      </c>
      <c r="D1923" s="117" t="s">
        <v>6</v>
      </c>
      <c r="E1923" s="119">
        <v>10.99</v>
      </c>
      <c r="F1923" s="119">
        <v>10.99</v>
      </c>
      <c r="G1923" s="117" t="s">
        <v>493</v>
      </c>
      <c r="H1923" s="120">
        <v>41974</v>
      </c>
    </row>
    <row r="1924" spans="1:8">
      <c r="A1924" s="113">
        <v>11428</v>
      </c>
      <c r="B1924" s="114" t="s">
        <v>7692</v>
      </c>
      <c r="C1924" s="113" t="s">
        <v>235</v>
      </c>
      <c r="D1924" s="113" t="s">
        <v>6</v>
      </c>
      <c r="E1924" s="115">
        <v>10.81</v>
      </c>
      <c r="F1924" s="115">
        <v>10.81</v>
      </c>
      <c r="G1924" s="113" t="s">
        <v>493</v>
      </c>
      <c r="H1924" s="116">
        <v>41974</v>
      </c>
    </row>
    <row r="1925" spans="1:8">
      <c r="A1925" s="117">
        <v>2759</v>
      </c>
      <c r="B1925" s="118" t="s">
        <v>7693</v>
      </c>
      <c r="C1925" s="117" t="s">
        <v>235</v>
      </c>
      <c r="D1925" s="117" t="s">
        <v>6</v>
      </c>
      <c r="E1925" s="119">
        <v>0.69</v>
      </c>
      <c r="F1925" s="119">
        <v>0.69</v>
      </c>
      <c r="G1925" s="117" t="s">
        <v>493</v>
      </c>
      <c r="H1925" s="120">
        <v>41974</v>
      </c>
    </row>
    <row r="1926" spans="1:8" ht="26.4">
      <c r="A1926" s="113">
        <v>11614</v>
      </c>
      <c r="B1926" s="114" t="s">
        <v>7694</v>
      </c>
      <c r="C1926" s="113" t="s">
        <v>235</v>
      </c>
      <c r="D1926" s="113" t="s">
        <v>492</v>
      </c>
      <c r="E1926" s="115">
        <v>30.83</v>
      </c>
      <c r="F1926" s="115">
        <v>30.83</v>
      </c>
      <c r="G1926" s="113" t="s">
        <v>493</v>
      </c>
      <c r="H1926" s="116">
        <v>41974</v>
      </c>
    </row>
    <row r="1927" spans="1:8">
      <c r="A1927" s="117">
        <v>20059</v>
      </c>
      <c r="B1927" s="118" t="s">
        <v>7695</v>
      </c>
      <c r="C1927" s="117" t="s">
        <v>235</v>
      </c>
      <c r="D1927" s="117" t="s">
        <v>6</v>
      </c>
      <c r="E1927" s="119">
        <v>13.52</v>
      </c>
      <c r="F1927" s="119">
        <v>13.52</v>
      </c>
      <c r="G1927" s="117" t="s">
        <v>493</v>
      </c>
      <c r="H1927" s="120">
        <v>41974</v>
      </c>
    </row>
    <row r="1928" spans="1:8">
      <c r="A1928" s="113">
        <v>20060</v>
      </c>
      <c r="B1928" s="114" t="s">
        <v>7696</v>
      </c>
      <c r="C1928" s="113" t="s">
        <v>235</v>
      </c>
      <c r="D1928" s="113" t="s">
        <v>6</v>
      </c>
      <c r="E1928" s="115">
        <v>13.52</v>
      </c>
      <c r="F1928" s="115">
        <v>13.52</v>
      </c>
      <c r="G1928" s="113" t="s">
        <v>493</v>
      </c>
      <c r="H1928" s="116">
        <v>41974</v>
      </c>
    </row>
    <row r="1929" spans="1:8" ht="26.4">
      <c r="A1929" s="117">
        <v>2801</v>
      </c>
      <c r="B1929" s="118" t="s">
        <v>7697</v>
      </c>
      <c r="C1929" s="117" t="s">
        <v>235</v>
      </c>
      <c r="D1929" s="117" t="s">
        <v>207</v>
      </c>
      <c r="E1929" s="119">
        <v>293.8</v>
      </c>
      <c r="F1929" s="119">
        <v>293.8</v>
      </c>
      <c r="G1929" s="117" t="s">
        <v>493</v>
      </c>
      <c r="H1929" s="120">
        <v>41974</v>
      </c>
    </row>
    <row r="1930" spans="1:8">
      <c r="A1930" s="113">
        <v>2806</v>
      </c>
      <c r="B1930" s="114" t="s">
        <v>7698</v>
      </c>
      <c r="C1930" s="113" t="s">
        <v>235</v>
      </c>
      <c r="D1930" s="113" t="s">
        <v>207</v>
      </c>
      <c r="E1930" s="115">
        <v>303.8</v>
      </c>
      <c r="F1930" s="115">
        <v>303.8</v>
      </c>
      <c r="G1930" s="113" t="s">
        <v>493</v>
      </c>
      <c r="H1930" s="116">
        <v>41974</v>
      </c>
    </row>
    <row r="1931" spans="1:8">
      <c r="A1931" s="117">
        <v>2803</v>
      </c>
      <c r="B1931" s="118" t="s">
        <v>7699</v>
      </c>
      <c r="C1931" s="117" t="s">
        <v>235</v>
      </c>
      <c r="D1931" s="117" t="s">
        <v>207</v>
      </c>
      <c r="E1931" s="119">
        <v>283.8</v>
      </c>
      <c r="F1931" s="119">
        <v>283.8</v>
      </c>
      <c r="G1931" s="117" t="s">
        <v>493</v>
      </c>
      <c r="H1931" s="120">
        <v>41974</v>
      </c>
    </row>
    <row r="1932" spans="1:8" ht="26.4">
      <c r="A1932" s="113">
        <v>2771</v>
      </c>
      <c r="B1932" s="114" t="s">
        <v>7700</v>
      </c>
      <c r="C1932" s="113" t="s">
        <v>235</v>
      </c>
      <c r="D1932" s="113" t="s">
        <v>207</v>
      </c>
      <c r="E1932" s="115">
        <v>163</v>
      </c>
      <c r="F1932" s="115">
        <v>163</v>
      </c>
      <c r="G1932" s="113" t="s">
        <v>493</v>
      </c>
      <c r="H1932" s="116">
        <v>41974</v>
      </c>
    </row>
    <row r="1933" spans="1:8" ht="26.4">
      <c r="A1933" s="117">
        <v>2766</v>
      </c>
      <c r="B1933" s="118" t="s">
        <v>7701</v>
      </c>
      <c r="C1933" s="117" t="s">
        <v>235</v>
      </c>
      <c r="D1933" s="117" t="s">
        <v>207</v>
      </c>
      <c r="E1933" s="119">
        <v>183</v>
      </c>
      <c r="F1933" s="119">
        <v>183</v>
      </c>
      <c r="G1933" s="117" t="s">
        <v>493</v>
      </c>
      <c r="H1933" s="120">
        <v>41974</v>
      </c>
    </row>
    <row r="1934" spans="1:8" ht="26.4">
      <c r="A1934" s="113">
        <v>2772</v>
      </c>
      <c r="B1934" s="114" t="s">
        <v>7702</v>
      </c>
      <c r="C1934" s="113" t="s">
        <v>235</v>
      </c>
      <c r="D1934" s="113" t="s">
        <v>207</v>
      </c>
      <c r="E1934" s="115">
        <v>285.25</v>
      </c>
      <c r="F1934" s="115">
        <v>285.25</v>
      </c>
      <c r="G1934" s="113" t="s">
        <v>493</v>
      </c>
      <c r="H1934" s="116">
        <v>41974</v>
      </c>
    </row>
    <row r="1935" spans="1:8" ht="26.4">
      <c r="A1935" s="117">
        <v>2773</v>
      </c>
      <c r="B1935" s="118" t="s">
        <v>7703</v>
      </c>
      <c r="C1935" s="117" t="s">
        <v>235</v>
      </c>
      <c r="D1935" s="117" t="s">
        <v>207</v>
      </c>
      <c r="E1935" s="119">
        <v>350</v>
      </c>
      <c r="F1935" s="119">
        <v>350</v>
      </c>
      <c r="G1935" s="117" t="s">
        <v>493</v>
      </c>
      <c r="H1935" s="120">
        <v>41974</v>
      </c>
    </row>
    <row r="1936" spans="1:8" ht="26.4">
      <c r="A1936" s="113">
        <v>2764</v>
      </c>
      <c r="B1936" s="114" t="s">
        <v>7704</v>
      </c>
      <c r="C1936" s="113" t="s">
        <v>235</v>
      </c>
      <c r="D1936" s="113" t="s">
        <v>207</v>
      </c>
      <c r="E1936" s="115">
        <v>425</v>
      </c>
      <c r="F1936" s="115">
        <v>425</v>
      </c>
      <c r="G1936" s="113" t="s">
        <v>493</v>
      </c>
      <c r="H1936" s="116">
        <v>41974</v>
      </c>
    </row>
    <row r="1937" spans="1:8" ht="26.4">
      <c r="A1937" s="117">
        <v>2765</v>
      </c>
      <c r="B1937" s="118" t="s">
        <v>7705</v>
      </c>
      <c r="C1937" s="117" t="s">
        <v>235</v>
      </c>
      <c r="D1937" s="117" t="s">
        <v>207</v>
      </c>
      <c r="E1937" s="119">
        <v>672.5</v>
      </c>
      <c r="F1937" s="119">
        <v>672.5</v>
      </c>
      <c r="G1937" s="117" t="s">
        <v>493</v>
      </c>
      <c r="H1937" s="120">
        <v>41974</v>
      </c>
    </row>
    <row r="1938" spans="1:8" ht="26.4">
      <c r="A1938" s="113">
        <v>11411</v>
      </c>
      <c r="B1938" s="114" t="s">
        <v>7706</v>
      </c>
      <c r="C1938" s="113" t="s">
        <v>235</v>
      </c>
      <c r="D1938" s="113" t="s">
        <v>207</v>
      </c>
      <c r="E1938" s="115">
        <v>519</v>
      </c>
      <c r="F1938" s="115">
        <v>519</v>
      </c>
      <c r="G1938" s="113" t="s">
        <v>493</v>
      </c>
      <c r="H1938" s="116">
        <v>41974</v>
      </c>
    </row>
    <row r="1939" spans="1:8" ht="26.4">
      <c r="A1939" s="117">
        <v>2774</v>
      </c>
      <c r="B1939" s="118" t="s">
        <v>7707</v>
      </c>
      <c r="C1939" s="117" t="s">
        <v>235</v>
      </c>
      <c r="D1939" s="117" t="s">
        <v>207</v>
      </c>
      <c r="E1939" s="119">
        <v>142.15</v>
      </c>
      <c r="F1939" s="119">
        <v>142.15</v>
      </c>
      <c r="G1939" s="117" t="s">
        <v>493</v>
      </c>
      <c r="H1939" s="120">
        <v>41974</v>
      </c>
    </row>
    <row r="1940" spans="1:8" ht="26.4">
      <c r="A1940" s="113">
        <v>11412</v>
      </c>
      <c r="B1940" s="114" t="s">
        <v>7708</v>
      </c>
      <c r="C1940" s="113" t="s">
        <v>235</v>
      </c>
      <c r="D1940" s="113" t="s">
        <v>207</v>
      </c>
      <c r="E1940" s="115">
        <v>695</v>
      </c>
      <c r="F1940" s="115">
        <v>695</v>
      </c>
      <c r="G1940" s="113" t="s">
        <v>493</v>
      </c>
      <c r="H1940" s="116">
        <v>41974</v>
      </c>
    </row>
    <row r="1941" spans="1:8" ht="26.4">
      <c r="A1941" s="117">
        <v>2775</v>
      </c>
      <c r="B1941" s="118" t="s">
        <v>7709</v>
      </c>
      <c r="C1941" s="117" t="s">
        <v>235</v>
      </c>
      <c r="D1941" s="117" t="s">
        <v>207</v>
      </c>
      <c r="E1941" s="119">
        <v>180</v>
      </c>
      <c r="F1941" s="119">
        <v>180</v>
      </c>
      <c r="G1941" s="117" t="s">
        <v>493</v>
      </c>
      <c r="H1941" s="120">
        <v>41974</v>
      </c>
    </row>
    <row r="1942" spans="1:8" ht="26.4">
      <c r="A1942" s="113">
        <v>2778</v>
      </c>
      <c r="B1942" s="114" t="s">
        <v>7710</v>
      </c>
      <c r="C1942" s="113" t="s">
        <v>235</v>
      </c>
      <c r="D1942" s="113" t="s">
        <v>207</v>
      </c>
      <c r="E1942" s="115">
        <v>247.5</v>
      </c>
      <c r="F1942" s="115">
        <v>247.5</v>
      </c>
      <c r="G1942" s="113" t="s">
        <v>493</v>
      </c>
      <c r="H1942" s="116">
        <v>41974</v>
      </c>
    </row>
    <row r="1943" spans="1:8" ht="26.4">
      <c r="A1943" s="117">
        <v>2776</v>
      </c>
      <c r="B1943" s="118" t="s">
        <v>7711</v>
      </c>
      <c r="C1943" s="117" t="s">
        <v>235</v>
      </c>
      <c r="D1943" s="117" t="s">
        <v>207</v>
      </c>
      <c r="E1943" s="119">
        <v>270.5</v>
      </c>
      <c r="F1943" s="119">
        <v>270.5</v>
      </c>
      <c r="G1943" s="117" t="s">
        <v>493</v>
      </c>
      <c r="H1943" s="120">
        <v>41974</v>
      </c>
    </row>
    <row r="1944" spans="1:8" ht="26.4">
      <c r="A1944" s="113">
        <v>2777</v>
      </c>
      <c r="B1944" s="114" t="s">
        <v>7712</v>
      </c>
      <c r="C1944" s="113" t="s">
        <v>235</v>
      </c>
      <c r="D1944" s="113" t="s">
        <v>207</v>
      </c>
      <c r="E1944" s="115">
        <v>323.55</v>
      </c>
      <c r="F1944" s="115">
        <v>323.55</v>
      </c>
      <c r="G1944" s="113" t="s">
        <v>493</v>
      </c>
      <c r="H1944" s="116">
        <v>41974</v>
      </c>
    </row>
    <row r="1945" spans="1:8" ht="26.4">
      <c r="A1945" s="117">
        <v>11413</v>
      </c>
      <c r="B1945" s="118" t="s">
        <v>7713</v>
      </c>
      <c r="C1945" s="117" t="s">
        <v>235</v>
      </c>
      <c r="D1945" s="117" t="s">
        <v>207</v>
      </c>
      <c r="E1945" s="119">
        <v>191.5</v>
      </c>
      <c r="F1945" s="119">
        <v>191.5</v>
      </c>
      <c r="G1945" s="117" t="s">
        <v>493</v>
      </c>
      <c r="H1945" s="120">
        <v>41974</v>
      </c>
    </row>
    <row r="1946" spans="1:8" ht="26.4">
      <c r="A1946" s="113">
        <v>11414</v>
      </c>
      <c r="B1946" s="114" t="s">
        <v>7714</v>
      </c>
      <c r="C1946" s="113" t="s">
        <v>235</v>
      </c>
      <c r="D1946" s="113" t="s">
        <v>207</v>
      </c>
      <c r="E1946" s="115">
        <v>225</v>
      </c>
      <c r="F1946" s="115">
        <v>225</v>
      </c>
      <c r="G1946" s="113" t="s">
        <v>493</v>
      </c>
      <c r="H1946" s="116">
        <v>41974</v>
      </c>
    </row>
    <row r="1947" spans="1:8" ht="26.4">
      <c r="A1947" s="117">
        <v>11416</v>
      </c>
      <c r="B1947" s="118" t="s">
        <v>7715</v>
      </c>
      <c r="C1947" s="117" t="s">
        <v>235</v>
      </c>
      <c r="D1947" s="117" t="s">
        <v>207</v>
      </c>
      <c r="E1947" s="119">
        <v>309.8</v>
      </c>
      <c r="F1947" s="119">
        <v>309.8</v>
      </c>
      <c r="G1947" s="117" t="s">
        <v>493</v>
      </c>
      <c r="H1947" s="120">
        <v>41974</v>
      </c>
    </row>
    <row r="1948" spans="1:8" ht="26.4">
      <c r="A1948" s="113">
        <v>11417</v>
      </c>
      <c r="B1948" s="114" t="s">
        <v>7716</v>
      </c>
      <c r="C1948" s="113" t="s">
        <v>235</v>
      </c>
      <c r="D1948" s="113" t="s">
        <v>207</v>
      </c>
      <c r="E1948" s="115">
        <v>398</v>
      </c>
      <c r="F1948" s="115">
        <v>398</v>
      </c>
      <c r="G1948" s="113" t="s">
        <v>493</v>
      </c>
      <c r="H1948" s="116">
        <v>41974</v>
      </c>
    </row>
    <row r="1949" spans="1:8" ht="26.4">
      <c r="A1949" s="117">
        <v>11419</v>
      </c>
      <c r="B1949" s="118" t="s">
        <v>7717</v>
      </c>
      <c r="C1949" s="117" t="s">
        <v>235</v>
      </c>
      <c r="D1949" s="117" t="s">
        <v>207</v>
      </c>
      <c r="E1949" s="119">
        <v>327.5</v>
      </c>
      <c r="F1949" s="119">
        <v>327.5</v>
      </c>
      <c r="G1949" s="117" t="s">
        <v>493</v>
      </c>
      <c r="H1949" s="120">
        <v>41974</v>
      </c>
    </row>
    <row r="1950" spans="1:8">
      <c r="A1950" s="113">
        <v>2782</v>
      </c>
      <c r="B1950" s="114" t="s">
        <v>7718</v>
      </c>
      <c r="C1950" s="113" t="s">
        <v>235</v>
      </c>
      <c r="D1950" s="113" t="s">
        <v>207</v>
      </c>
      <c r="E1950" s="115">
        <v>200</v>
      </c>
      <c r="F1950" s="115">
        <v>200</v>
      </c>
      <c r="G1950" s="113" t="s">
        <v>493</v>
      </c>
      <c r="H1950" s="116">
        <v>41974</v>
      </c>
    </row>
    <row r="1951" spans="1:8">
      <c r="A1951" s="117">
        <v>2783</v>
      </c>
      <c r="B1951" s="118" t="s">
        <v>7719</v>
      </c>
      <c r="C1951" s="117" t="s">
        <v>235</v>
      </c>
      <c r="D1951" s="117" t="s">
        <v>207</v>
      </c>
      <c r="E1951" s="119">
        <v>225</v>
      </c>
      <c r="F1951" s="119">
        <v>225</v>
      </c>
      <c r="G1951" s="117" t="s">
        <v>493</v>
      </c>
      <c r="H1951" s="120">
        <v>41974</v>
      </c>
    </row>
    <row r="1952" spans="1:8">
      <c r="A1952" s="113">
        <v>2786</v>
      </c>
      <c r="B1952" s="114" t="s">
        <v>7720</v>
      </c>
      <c r="C1952" s="113" t="s">
        <v>235</v>
      </c>
      <c r="D1952" s="113" t="s">
        <v>207</v>
      </c>
      <c r="E1952" s="115">
        <v>260</v>
      </c>
      <c r="F1952" s="115">
        <v>260</v>
      </c>
      <c r="G1952" s="113" t="s">
        <v>493</v>
      </c>
      <c r="H1952" s="116">
        <v>41974</v>
      </c>
    </row>
    <row r="1953" spans="1:8">
      <c r="A1953" s="117">
        <v>2784</v>
      </c>
      <c r="B1953" s="118" t="s">
        <v>7721</v>
      </c>
      <c r="C1953" s="117" t="s">
        <v>235</v>
      </c>
      <c r="D1953" s="117" t="s">
        <v>207</v>
      </c>
      <c r="E1953" s="119">
        <v>400</v>
      </c>
      <c r="F1953" s="119">
        <v>400</v>
      </c>
      <c r="G1953" s="117" t="s">
        <v>493</v>
      </c>
      <c r="H1953" s="120">
        <v>41974</v>
      </c>
    </row>
    <row r="1954" spans="1:8">
      <c r="A1954" s="113">
        <v>2785</v>
      </c>
      <c r="B1954" s="114" t="s">
        <v>7722</v>
      </c>
      <c r="C1954" s="113" t="s">
        <v>235</v>
      </c>
      <c r="D1954" s="113" t="s">
        <v>207</v>
      </c>
      <c r="E1954" s="115">
        <v>475</v>
      </c>
      <c r="F1954" s="115">
        <v>475</v>
      </c>
      <c r="G1954" s="113" t="s">
        <v>493</v>
      </c>
      <c r="H1954" s="116">
        <v>41974</v>
      </c>
    </row>
    <row r="1955" spans="1:8">
      <c r="A1955" s="117">
        <v>2781</v>
      </c>
      <c r="B1955" s="118" t="s">
        <v>7723</v>
      </c>
      <c r="C1955" s="117" t="s">
        <v>235</v>
      </c>
      <c r="D1955" s="117" t="s">
        <v>207</v>
      </c>
      <c r="E1955" s="119">
        <v>550</v>
      </c>
      <c r="F1955" s="119">
        <v>550</v>
      </c>
      <c r="G1955" s="117" t="s">
        <v>493</v>
      </c>
      <c r="H1955" s="120">
        <v>41974</v>
      </c>
    </row>
    <row r="1956" spans="1:8">
      <c r="A1956" s="113">
        <v>2780</v>
      </c>
      <c r="B1956" s="114" t="s">
        <v>7724</v>
      </c>
      <c r="C1956" s="113" t="s">
        <v>235</v>
      </c>
      <c r="D1956" s="113" t="s">
        <v>207</v>
      </c>
      <c r="E1956" s="115">
        <v>725</v>
      </c>
      <c r="F1956" s="115">
        <v>725</v>
      </c>
      <c r="G1956" s="113" t="s">
        <v>493</v>
      </c>
      <c r="H1956" s="116">
        <v>41974</v>
      </c>
    </row>
    <row r="1957" spans="1:8" ht="39.6">
      <c r="A1957" s="117">
        <v>2763</v>
      </c>
      <c r="B1957" s="118" t="s">
        <v>7725</v>
      </c>
      <c r="C1957" s="117" t="s">
        <v>235</v>
      </c>
      <c r="D1957" s="117" t="s">
        <v>207</v>
      </c>
      <c r="E1957" s="119">
        <v>135</v>
      </c>
      <c r="F1957" s="119">
        <v>135</v>
      </c>
      <c r="G1957" s="117" t="s">
        <v>493</v>
      </c>
      <c r="H1957" s="120">
        <v>41974</v>
      </c>
    </row>
    <row r="1958" spans="1:8">
      <c r="A1958" s="113">
        <v>34786</v>
      </c>
      <c r="B1958" s="114" t="s">
        <v>7726</v>
      </c>
      <c r="C1958" s="113" t="s">
        <v>264</v>
      </c>
      <c r="D1958" s="113" t="s">
        <v>231</v>
      </c>
      <c r="E1958" s="115">
        <v>12.78</v>
      </c>
      <c r="F1958" s="115">
        <v>11.05</v>
      </c>
      <c r="G1958" s="113" t="s">
        <v>493</v>
      </c>
      <c r="H1958" s="116">
        <v>41974</v>
      </c>
    </row>
    <row r="1959" spans="1:8">
      <c r="A1959" s="117">
        <v>13</v>
      </c>
      <c r="B1959" s="118" t="s">
        <v>7727</v>
      </c>
      <c r="C1959" s="117" t="s">
        <v>235</v>
      </c>
      <c r="D1959" s="117" t="s">
        <v>238</v>
      </c>
      <c r="E1959" s="119">
        <v>5.15</v>
      </c>
      <c r="F1959" s="119">
        <v>5.15</v>
      </c>
      <c r="G1959" s="117" t="s">
        <v>493</v>
      </c>
      <c r="H1959" s="120">
        <v>41974</v>
      </c>
    </row>
    <row r="1960" spans="1:8" ht="26.4">
      <c r="A1960" s="113">
        <v>14</v>
      </c>
      <c r="B1960" s="114" t="s">
        <v>7728</v>
      </c>
      <c r="C1960" s="113" t="s">
        <v>235</v>
      </c>
      <c r="D1960" s="113" t="s">
        <v>238</v>
      </c>
      <c r="E1960" s="115">
        <v>6.85</v>
      </c>
      <c r="F1960" s="115">
        <v>6.85</v>
      </c>
      <c r="G1960" s="113" t="s">
        <v>493</v>
      </c>
      <c r="H1960" s="116">
        <v>41974</v>
      </c>
    </row>
    <row r="1961" spans="1:8">
      <c r="A1961" s="117">
        <v>11429</v>
      </c>
      <c r="B1961" s="118" t="s">
        <v>7729</v>
      </c>
      <c r="C1961" s="117" t="s">
        <v>235</v>
      </c>
      <c r="D1961" s="117" t="s">
        <v>207</v>
      </c>
      <c r="E1961" s="119">
        <v>1.28</v>
      </c>
      <c r="F1961" s="119">
        <v>1.28</v>
      </c>
      <c r="G1961" s="117" t="s">
        <v>493</v>
      </c>
      <c r="H1961" s="120">
        <v>41974</v>
      </c>
    </row>
    <row r="1962" spans="1:8">
      <c r="A1962" s="113">
        <v>2762</v>
      </c>
      <c r="B1962" s="114" t="s">
        <v>7730</v>
      </c>
      <c r="C1962" s="113" t="s">
        <v>235</v>
      </c>
      <c r="D1962" s="113" t="s">
        <v>207</v>
      </c>
      <c r="E1962" s="115">
        <v>1.1499999999999999</v>
      </c>
      <c r="F1962" s="115">
        <v>1.1499999999999999</v>
      </c>
      <c r="G1962" s="113" t="s">
        <v>493</v>
      </c>
      <c r="H1962" s="116">
        <v>41974</v>
      </c>
    </row>
    <row r="1963" spans="1:8" ht="39.6">
      <c r="A1963" s="117">
        <v>21142</v>
      </c>
      <c r="B1963" s="118" t="s">
        <v>7731</v>
      </c>
      <c r="C1963" s="117" t="s">
        <v>235</v>
      </c>
      <c r="D1963" s="117" t="s">
        <v>6</v>
      </c>
      <c r="E1963" s="119">
        <v>24.75</v>
      </c>
      <c r="F1963" s="119">
        <v>24.75</v>
      </c>
      <c r="G1963" s="117" t="s">
        <v>493</v>
      </c>
      <c r="H1963" s="120">
        <v>41974</v>
      </c>
    </row>
    <row r="1964" spans="1:8">
      <c r="A1964" s="113">
        <v>12865</v>
      </c>
      <c r="B1964" s="114" t="s">
        <v>7732</v>
      </c>
      <c r="C1964" s="113" t="s">
        <v>264</v>
      </c>
      <c r="D1964" s="113" t="s">
        <v>231</v>
      </c>
      <c r="E1964" s="115">
        <v>10.1</v>
      </c>
      <c r="F1964" s="115">
        <v>8.73</v>
      </c>
      <c r="G1964" s="113" t="s">
        <v>493</v>
      </c>
      <c r="H1964" s="116">
        <v>41974</v>
      </c>
    </row>
    <row r="1965" spans="1:8">
      <c r="A1965" s="117">
        <v>4223</v>
      </c>
      <c r="B1965" s="118" t="s">
        <v>7733</v>
      </c>
      <c r="C1965" s="117" t="s">
        <v>235</v>
      </c>
      <c r="D1965" s="117" t="s">
        <v>274</v>
      </c>
      <c r="E1965" s="119">
        <v>2.72</v>
      </c>
      <c r="F1965" s="119">
        <v>2.72</v>
      </c>
      <c r="G1965" s="117" t="s">
        <v>493</v>
      </c>
      <c r="H1965" s="120">
        <v>41974</v>
      </c>
    </row>
    <row r="1966" spans="1:8" ht="26.4">
      <c r="A1966" s="113">
        <v>37372</v>
      </c>
      <c r="B1966" s="114" t="s">
        <v>7734</v>
      </c>
      <c r="C1966" s="113" t="s">
        <v>288</v>
      </c>
      <c r="D1966" s="113" t="s">
        <v>231</v>
      </c>
      <c r="E1966" s="115">
        <v>0.09</v>
      </c>
      <c r="F1966" s="115">
        <v>0.09</v>
      </c>
      <c r="G1966" s="113" t="s">
        <v>493</v>
      </c>
      <c r="H1966" s="116">
        <v>41974</v>
      </c>
    </row>
    <row r="1967" spans="1:8">
      <c r="A1967" s="117">
        <v>11582</v>
      </c>
      <c r="B1967" s="118" t="s">
        <v>7735</v>
      </c>
      <c r="C1967" s="117" t="s">
        <v>235</v>
      </c>
      <c r="D1967" s="117" t="s">
        <v>6</v>
      </c>
      <c r="E1967" s="119">
        <v>5.56</v>
      </c>
      <c r="F1967" s="119">
        <v>5.56</v>
      </c>
      <c r="G1967" s="117" t="s">
        <v>493</v>
      </c>
      <c r="H1967" s="120">
        <v>41974</v>
      </c>
    </row>
    <row r="1968" spans="1:8" ht="26.4">
      <c r="A1968" s="113">
        <v>10886</v>
      </c>
      <c r="B1968" s="114" t="s">
        <v>7736</v>
      </c>
      <c r="C1968" s="113" t="s">
        <v>235</v>
      </c>
      <c r="D1968" s="113" t="s">
        <v>6</v>
      </c>
      <c r="E1968" s="115">
        <v>180.37</v>
      </c>
      <c r="F1968" s="115">
        <v>180.37</v>
      </c>
      <c r="G1968" s="113" t="s">
        <v>493</v>
      </c>
      <c r="H1968" s="116">
        <v>41974</v>
      </c>
    </row>
    <row r="1969" spans="1:8" ht="26.4">
      <c r="A1969" s="117">
        <v>10890</v>
      </c>
      <c r="B1969" s="118" t="s">
        <v>7737</v>
      </c>
      <c r="C1969" s="117" t="s">
        <v>235</v>
      </c>
      <c r="D1969" s="117" t="s">
        <v>6</v>
      </c>
      <c r="E1969" s="119">
        <v>272.56</v>
      </c>
      <c r="F1969" s="119">
        <v>272.56</v>
      </c>
      <c r="G1969" s="117" t="s">
        <v>493</v>
      </c>
      <c r="H1969" s="120">
        <v>41974</v>
      </c>
    </row>
    <row r="1970" spans="1:8" ht="26.4">
      <c r="A1970" s="113">
        <v>10891</v>
      </c>
      <c r="B1970" s="114" t="s">
        <v>7738</v>
      </c>
      <c r="C1970" s="113" t="s">
        <v>235</v>
      </c>
      <c r="D1970" s="113" t="s">
        <v>6</v>
      </c>
      <c r="E1970" s="115">
        <v>157.19999999999999</v>
      </c>
      <c r="F1970" s="115">
        <v>157.19999999999999</v>
      </c>
      <c r="G1970" s="113" t="s">
        <v>493</v>
      </c>
      <c r="H1970" s="116">
        <v>41974</v>
      </c>
    </row>
    <row r="1971" spans="1:8" ht="26.4">
      <c r="A1971" s="117">
        <v>20977</v>
      </c>
      <c r="B1971" s="118" t="s">
        <v>7739</v>
      </c>
      <c r="C1971" s="117" t="s">
        <v>235</v>
      </c>
      <c r="D1971" s="117" t="s">
        <v>6</v>
      </c>
      <c r="E1971" s="119">
        <v>233.12</v>
      </c>
      <c r="F1971" s="119">
        <v>233.12</v>
      </c>
      <c r="G1971" s="117" t="s">
        <v>493</v>
      </c>
      <c r="H1971" s="120">
        <v>41974</v>
      </c>
    </row>
    <row r="1972" spans="1:8" ht="26.4">
      <c r="A1972" s="113">
        <v>10888</v>
      </c>
      <c r="B1972" s="114" t="s">
        <v>7740</v>
      </c>
      <c r="C1972" s="113" t="s">
        <v>235</v>
      </c>
      <c r="D1972" s="113" t="s">
        <v>6</v>
      </c>
      <c r="E1972" s="115">
        <v>521.07000000000005</v>
      </c>
      <c r="F1972" s="115">
        <v>521.07000000000005</v>
      </c>
      <c r="G1972" s="113" t="s">
        <v>493</v>
      </c>
      <c r="H1972" s="116">
        <v>41974</v>
      </c>
    </row>
    <row r="1973" spans="1:8" ht="26.4">
      <c r="A1973" s="117">
        <v>10889</v>
      </c>
      <c r="B1973" s="118" t="s">
        <v>7741</v>
      </c>
      <c r="C1973" s="117" t="s">
        <v>235</v>
      </c>
      <c r="D1973" s="117" t="s">
        <v>6</v>
      </c>
      <c r="E1973" s="119">
        <v>637.75</v>
      </c>
      <c r="F1973" s="119">
        <v>637.75</v>
      </c>
      <c r="G1973" s="117" t="s">
        <v>493</v>
      </c>
      <c r="H1973" s="120">
        <v>41974</v>
      </c>
    </row>
    <row r="1974" spans="1:8" ht="26.4">
      <c r="A1974" s="113">
        <v>10892</v>
      </c>
      <c r="B1974" s="114" t="s">
        <v>7742</v>
      </c>
      <c r="C1974" s="113" t="s">
        <v>235</v>
      </c>
      <c r="D1974" s="113" t="s">
        <v>6</v>
      </c>
      <c r="E1974" s="115">
        <v>195</v>
      </c>
      <c r="F1974" s="115">
        <v>195</v>
      </c>
      <c r="G1974" s="113" t="s">
        <v>493</v>
      </c>
      <c r="H1974" s="116">
        <v>41974</v>
      </c>
    </row>
    <row r="1975" spans="1:8" ht="26.4">
      <c r="A1975" s="117">
        <v>10780</v>
      </c>
      <c r="B1975" s="118" t="s">
        <v>7743</v>
      </c>
      <c r="C1975" s="117" t="s">
        <v>235</v>
      </c>
      <c r="D1975" s="117" t="s">
        <v>6</v>
      </c>
      <c r="E1975" s="119">
        <v>3.74</v>
      </c>
      <c r="F1975" s="119">
        <v>3.74</v>
      </c>
      <c r="G1975" s="117" t="s">
        <v>493</v>
      </c>
      <c r="H1975" s="120">
        <v>41974</v>
      </c>
    </row>
    <row r="1976" spans="1:8" ht="26.4">
      <c r="A1976" s="113">
        <v>10781</v>
      </c>
      <c r="B1976" s="114" t="s">
        <v>7744</v>
      </c>
      <c r="C1976" s="113" t="s">
        <v>235</v>
      </c>
      <c r="D1976" s="113" t="s">
        <v>6</v>
      </c>
      <c r="E1976" s="115">
        <v>5.01</v>
      </c>
      <c r="F1976" s="115">
        <v>5.01</v>
      </c>
      <c r="G1976" s="113" t="s">
        <v>493</v>
      </c>
      <c r="H1976" s="116">
        <v>41974</v>
      </c>
    </row>
    <row r="1977" spans="1:8" ht="26.4">
      <c r="A1977" s="117">
        <v>20108</v>
      </c>
      <c r="B1977" s="118" t="s">
        <v>7745</v>
      </c>
      <c r="C1977" s="117" t="s">
        <v>235</v>
      </c>
      <c r="D1977" s="117" t="s">
        <v>6</v>
      </c>
      <c r="E1977" s="119">
        <v>2.0099999999999998</v>
      </c>
      <c r="F1977" s="119">
        <v>2.0099999999999998</v>
      </c>
      <c r="G1977" s="117" t="s">
        <v>493</v>
      </c>
      <c r="H1977" s="120">
        <v>41974</v>
      </c>
    </row>
    <row r="1978" spans="1:8" ht="26.4">
      <c r="A1978" s="113">
        <v>20109</v>
      </c>
      <c r="B1978" s="114" t="s">
        <v>7746</v>
      </c>
      <c r="C1978" s="113" t="s">
        <v>235</v>
      </c>
      <c r="D1978" s="113" t="s">
        <v>6</v>
      </c>
      <c r="E1978" s="115">
        <v>3</v>
      </c>
      <c r="F1978" s="115">
        <v>3</v>
      </c>
      <c r="G1978" s="113" t="s">
        <v>493</v>
      </c>
      <c r="H1978" s="116">
        <v>41974</v>
      </c>
    </row>
    <row r="1979" spans="1:8" ht="26.4">
      <c r="A1979" s="117">
        <v>20106</v>
      </c>
      <c r="B1979" s="118" t="s">
        <v>7747</v>
      </c>
      <c r="C1979" s="117" t="s">
        <v>235</v>
      </c>
      <c r="D1979" s="117" t="s">
        <v>6</v>
      </c>
      <c r="E1979" s="119">
        <v>1.98</v>
      </c>
      <c r="F1979" s="119">
        <v>1.98</v>
      </c>
      <c r="G1979" s="117" t="s">
        <v>493</v>
      </c>
      <c r="H1979" s="120">
        <v>41974</v>
      </c>
    </row>
    <row r="1980" spans="1:8" ht="26.4">
      <c r="A1980" s="113">
        <v>20107</v>
      </c>
      <c r="B1980" s="114" t="s">
        <v>7748</v>
      </c>
      <c r="C1980" s="113" t="s">
        <v>235</v>
      </c>
      <c r="D1980" s="113" t="s">
        <v>6</v>
      </c>
      <c r="E1980" s="115">
        <v>2.2799999999999998</v>
      </c>
      <c r="F1980" s="115">
        <v>2.2799999999999998</v>
      </c>
      <c r="G1980" s="113" t="s">
        <v>493</v>
      </c>
      <c r="H1980" s="116">
        <v>41974</v>
      </c>
    </row>
    <row r="1981" spans="1:8">
      <c r="A1981" s="117">
        <v>3073</v>
      </c>
      <c r="B1981" s="118" t="s">
        <v>7749</v>
      </c>
      <c r="C1981" s="117" t="s">
        <v>235</v>
      </c>
      <c r="D1981" s="117" t="s">
        <v>6</v>
      </c>
      <c r="E1981" s="119">
        <v>75.7</v>
      </c>
      <c r="F1981" s="119">
        <v>75.7</v>
      </c>
      <c r="G1981" s="117" t="s">
        <v>493</v>
      </c>
      <c r="H1981" s="120">
        <v>41974</v>
      </c>
    </row>
    <row r="1982" spans="1:8">
      <c r="A1982" s="113">
        <v>3068</v>
      </c>
      <c r="B1982" s="114" t="s">
        <v>7750</v>
      </c>
      <c r="C1982" s="113" t="s">
        <v>235</v>
      </c>
      <c r="D1982" s="113" t="s">
        <v>6</v>
      </c>
      <c r="E1982" s="115">
        <v>35.630000000000003</v>
      </c>
      <c r="F1982" s="115">
        <v>35.630000000000003</v>
      </c>
      <c r="G1982" s="113" t="s">
        <v>493</v>
      </c>
      <c r="H1982" s="116">
        <v>41974</v>
      </c>
    </row>
    <row r="1983" spans="1:8">
      <c r="A1983" s="117">
        <v>3074</v>
      </c>
      <c r="B1983" s="118" t="s">
        <v>7751</v>
      </c>
      <c r="C1983" s="117" t="s">
        <v>235</v>
      </c>
      <c r="D1983" s="117" t="s">
        <v>6</v>
      </c>
      <c r="E1983" s="119">
        <v>60.28</v>
      </c>
      <c r="F1983" s="119">
        <v>60.28</v>
      </c>
      <c r="G1983" s="117" t="s">
        <v>493</v>
      </c>
      <c r="H1983" s="120">
        <v>41974</v>
      </c>
    </row>
    <row r="1984" spans="1:8">
      <c r="A1984" s="113">
        <v>3076</v>
      </c>
      <c r="B1984" s="114" t="s">
        <v>7752</v>
      </c>
      <c r="C1984" s="113" t="s">
        <v>235</v>
      </c>
      <c r="D1984" s="113" t="s">
        <v>6</v>
      </c>
      <c r="E1984" s="115">
        <v>67.89</v>
      </c>
      <c r="F1984" s="115">
        <v>67.89</v>
      </c>
      <c r="G1984" s="113" t="s">
        <v>493</v>
      </c>
      <c r="H1984" s="116">
        <v>41974</v>
      </c>
    </row>
    <row r="1985" spans="1:8">
      <c r="A1985" s="117">
        <v>3072</v>
      </c>
      <c r="B1985" s="118" t="s">
        <v>7753</v>
      </c>
      <c r="C1985" s="117" t="s">
        <v>235</v>
      </c>
      <c r="D1985" s="117" t="s">
        <v>6</v>
      </c>
      <c r="E1985" s="119">
        <v>30.15</v>
      </c>
      <c r="F1985" s="119">
        <v>30.15</v>
      </c>
      <c r="G1985" s="117" t="s">
        <v>493</v>
      </c>
      <c r="H1985" s="120">
        <v>41974</v>
      </c>
    </row>
    <row r="1986" spans="1:8">
      <c r="A1986" s="113">
        <v>3075</v>
      </c>
      <c r="B1986" s="114" t="s">
        <v>7754</v>
      </c>
      <c r="C1986" s="113" t="s">
        <v>235</v>
      </c>
      <c r="D1986" s="113" t="s">
        <v>6</v>
      </c>
      <c r="E1986" s="115">
        <v>54.33</v>
      </c>
      <c r="F1986" s="115">
        <v>54.33</v>
      </c>
      <c r="G1986" s="113" t="s">
        <v>493</v>
      </c>
      <c r="H1986" s="116">
        <v>41974</v>
      </c>
    </row>
    <row r="1987" spans="1:8" ht="52.8">
      <c r="A1987" s="117">
        <v>13836</v>
      </c>
      <c r="B1987" s="118" t="s">
        <v>7755</v>
      </c>
      <c r="C1987" s="117" t="s">
        <v>235</v>
      </c>
      <c r="D1987" s="117" t="s">
        <v>6</v>
      </c>
      <c r="E1987" s="119">
        <v>56022.75</v>
      </c>
      <c r="F1987" s="119">
        <v>56022.75</v>
      </c>
      <c r="G1987" s="117" t="s">
        <v>493</v>
      </c>
      <c r="H1987" s="120">
        <v>41974</v>
      </c>
    </row>
    <row r="1988" spans="1:8">
      <c r="A1988" s="113">
        <v>34795</v>
      </c>
      <c r="B1988" s="114" t="s">
        <v>7756</v>
      </c>
      <c r="C1988" s="113" t="s">
        <v>235</v>
      </c>
      <c r="D1988" s="113" t="s">
        <v>492</v>
      </c>
      <c r="E1988" s="115">
        <v>133</v>
      </c>
      <c r="F1988" s="115">
        <v>133</v>
      </c>
      <c r="G1988" s="113" t="s">
        <v>493</v>
      </c>
      <c r="H1988" s="116">
        <v>41974</v>
      </c>
    </row>
    <row r="1989" spans="1:8" ht="39.6">
      <c r="A1989" s="117">
        <v>3084</v>
      </c>
      <c r="B1989" s="118" t="s">
        <v>7757</v>
      </c>
      <c r="C1989" s="117" t="s">
        <v>235</v>
      </c>
      <c r="D1989" s="117" t="s">
        <v>1466</v>
      </c>
      <c r="E1989" s="119">
        <v>57.4</v>
      </c>
      <c r="F1989" s="119">
        <v>57.4</v>
      </c>
      <c r="G1989" s="117" t="s">
        <v>493</v>
      </c>
      <c r="H1989" s="120">
        <v>41974</v>
      </c>
    </row>
    <row r="1990" spans="1:8" ht="39.6">
      <c r="A1990" s="113">
        <v>11475</v>
      </c>
      <c r="B1990" s="114" t="s">
        <v>7758</v>
      </c>
      <c r="C1990" s="113" t="s">
        <v>235</v>
      </c>
      <c r="D1990" s="113" t="s">
        <v>1466</v>
      </c>
      <c r="E1990" s="115">
        <v>115.13</v>
      </c>
      <c r="F1990" s="115">
        <v>115.13</v>
      </c>
      <c r="G1990" s="113" t="s">
        <v>493</v>
      </c>
      <c r="H1990" s="116">
        <v>41974</v>
      </c>
    </row>
    <row r="1991" spans="1:8" ht="26.4">
      <c r="A1991" s="117">
        <v>11482</v>
      </c>
      <c r="B1991" s="118" t="s">
        <v>7759</v>
      </c>
      <c r="C1991" s="117" t="s">
        <v>235</v>
      </c>
      <c r="D1991" s="117" t="s">
        <v>1466</v>
      </c>
      <c r="E1991" s="119">
        <v>68.63</v>
      </c>
      <c r="F1991" s="119">
        <v>68.63</v>
      </c>
      <c r="G1991" s="117" t="s">
        <v>493</v>
      </c>
      <c r="H1991" s="120">
        <v>41974</v>
      </c>
    </row>
    <row r="1992" spans="1:8" ht="26.4">
      <c r="A1992" s="113">
        <v>11469</v>
      </c>
      <c r="B1992" s="114" t="s">
        <v>7760</v>
      </c>
      <c r="C1992" s="113" t="s">
        <v>235</v>
      </c>
      <c r="D1992" s="113" t="s">
        <v>6</v>
      </c>
      <c r="E1992" s="115">
        <v>9.43</v>
      </c>
      <c r="F1992" s="115">
        <v>9.43</v>
      </c>
      <c r="G1992" s="113" t="s">
        <v>493</v>
      </c>
      <c r="H1992" s="116">
        <v>41974</v>
      </c>
    </row>
    <row r="1993" spans="1:8" ht="26.4">
      <c r="A1993" s="117">
        <v>3103</v>
      </c>
      <c r="B1993" s="118" t="s">
        <v>7761</v>
      </c>
      <c r="C1993" s="117" t="s">
        <v>235</v>
      </c>
      <c r="D1993" s="117" t="s">
        <v>6</v>
      </c>
      <c r="E1993" s="119">
        <v>39.61</v>
      </c>
      <c r="F1993" s="119">
        <v>39.61</v>
      </c>
      <c r="G1993" s="117" t="s">
        <v>493</v>
      </c>
      <c r="H1993" s="120">
        <v>41974</v>
      </c>
    </row>
    <row r="1994" spans="1:8" ht="26.4">
      <c r="A1994" s="113">
        <v>3080</v>
      </c>
      <c r="B1994" s="114" t="s">
        <v>7762</v>
      </c>
      <c r="C1994" s="113" t="s">
        <v>235</v>
      </c>
      <c r="D1994" s="113" t="s">
        <v>1466</v>
      </c>
      <c r="E1994" s="115">
        <v>32.799999999999997</v>
      </c>
      <c r="F1994" s="115">
        <v>32.799999999999997</v>
      </c>
      <c r="G1994" s="113" t="s">
        <v>493</v>
      </c>
      <c r="H1994" s="116">
        <v>41974</v>
      </c>
    </row>
    <row r="1995" spans="1:8" ht="26.4">
      <c r="A1995" s="117">
        <v>3081</v>
      </c>
      <c r="B1995" s="118" t="s">
        <v>7763</v>
      </c>
      <c r="C1995" s="117" t="s">
        <v>235</v>
      </c>
      <c r="D1995" s="117" t="s">
        <v>1466</v>
      </c>
      <c r="E1995" s="119">
        <v>95.67</v>
      </c>
      <c r="F1995" s="119">
        <v>95.67</v>
      </c>
      <c r="G1995" s="117" t="s">
        <v>493</v>
      </c>
      <c r="H1995" s="120">
        <v>41974</v>
      </c>
    </row>
    <row r="1996" spans="1:8" ht="26.4">
      <c r="A1996" s="113">
        <v>3089</v>
      </c>
      <c r="B1996" s="114" t="s">
        <v>7764</v>
      </c>
      <c r="C1996" s="113" t="s">
        <v>235</v>
      </c>
      <c r="D1996" s="113" t="s">
        <v>1466</v>
      </c>
      <c r="E1996" s="115">
        <v>181.22</v>
      </c>
      <c r="F1996" s="115">
        <v>181.22</v>
      </c>
      <c r="G1996" s="113" t="s">
        <v>493</v>
      </c>
      <c r="H1996" s="116">
        <v>41974</v>
      </c>
    </row>
    <row r="1997" spans="1:8" ht="26.4">
      <c r="A1997" s="117">
        <v>3083</v>
      </c>
      <c r="B1997" s="118" t="s">
        <v>7765</v>
      </c>
      <c r="C1997" s="117" t="s">
        <v>235</v>
      </c>
      <c r="D1997" s="117" t="s">
        <v>6</v>
      </c>
      <c r="E1997" s="119">
        <v>75.44</v>
      </c>
      <c r="F1997" s="119">
        <v>75.44</v>
      </c>
      <c r="G1997" s="117" t="s">
        <v>493</v>
      </c>
      <c r="H1997" s="120">
        <v>41974</v>
      </c>
    </row>
    <row r="1998" spans="1:8" ht="26.4">
      <c r="A1998" s="113">
        <v>3099</v>
      </c>
      <c r="B1998" s="114" t="s">
        <v>7766</v>
      </c>
      <c r="C1998" s="113" t="s">
        <v>235</v>
      </c>
      <c r="D1998" s="113" t="s">
        <v>1466</v>
      </c>
      <c r="E1998" s="115">
        <v>70.67</v>
      </c>
      <c r="F1998" s="115">
        <v>70.67</v>
      </c>
      <c r="G1998" s="113" t="s">
        <v>493</v>
      </c>
      <c r="H1998" s="116">
        <v>41974</v>
      </c>
    </row>
    <row r="1999" spans="1:8" ht="26.4">
      <c r="A1999" s="117">
        <v>3098</v>
      </c>
      <c r="B1999" s="118" t="s">
        <v>7767</v>
      </c>
      <c r="C1999" s="117" t="s">
        <v>235</v>
      </c>
      <c r="D1999" s="117" t="s">
        <v>1466</v>
      </c>
      <c r="E1999" s="119">
        <v>149.47999999999999</v>
      </c>
      <c r="F1999" s="119">
        <v>149.47999999999999</v>
      </c>
      <c r="G1999" s="117" t="s">
        <v>493</v>
      </c>
      <c r="H1999" s="120">
        <v>41974</v>
      </c>
    </row>
    <row r="2000" spans="1:8" ht="26.4">
      <c r="A2000" s="113">
        <v>3097</v>
      </c>
      <c r="B2000" s="114" t="s">
        <v>7768</v>
      </c>
      <c r="C2000" s="113" t="s">
        <v>235</v>
      </c>
      <c r="D2000" s="113" t="s">
        <v>1466</v>
      </c>
      <c r="E2000" s="115">
        <v>25.08</v>
      </c>
      <c r="F2000" s="115">
        <v>25.08</v>
      </c>
      <c r="G2000" s="113" t="s">
        <v>493</v>
      </c>
      <c r="H2000" s="116">
        <v>41974</v>
      </c>
    </row>
    <row r="2001" spans="1:8" ht="26.4">
      <c r="A2001" s="117">
        <v>3100</v>
      </c>
      <c r="B2001" s="118" t="s">
        <v>7769</v>
      </c>
      <c r="C2001" s="117" t="s">
        <v>235</v>
      </c>
      <c r="D2001" s="117" t="s">
        <v>1466</v>
      </c>
      <c r="E2001" s="119">
        <v>40.1</v>
      </c>
      <c r="F2001" s="119">
        <v>40.1</v>
      </c>
      <c r="G2001" s="117" t="s">
        <v>493</v>
      </c>
      <c r="H2001" s="120">
        <v>41974</v>
      </c>
    </row>
    <row r="2002" spans="1:8" ht="39.6">
      <c r="A2002" s="113">
        <v>11480</v>
      </c>
      <c r="B2002" s="114" t="s">
        <v>7770</v>
      </c>
      <c r="C2002" s="113" t="s">
        <v>235</v>
      </c>
      <c r="D2002" s="113" t="s">
        <v>1466</v>
      </c>
      <c r="E2002" s="115">
        <v>124.64</v>
      </c>
      <c r="F2002" s="115">
        <v>124.64</v>
      </c>
      <c r="G2002" s="113" t="s">
        <v>493</v>
      </c>
      <c r="H2002" s="116">
        <v>41974</v>
      </c>
    </row>
    <row r="2003" spans="1:8" ht="39.6">
      <c r="A2003" s="117">
        <v>11483</v>
      </c>
      <c r="B2003" s="118" t="s">
        <v>7771</v>
      </c>
      <c r="C2003" s="117" t="s">
        <v>235</v>
      </c>
      <c r="D2003" s="117" t="s">
        <v>1466</v>
      </c>
      <c r="E2003" s="119">
        <v>215</v>
      </c>
      <c r="F2003" s="119">
        <v>215</v>
      </c>
      <c r="G2003" s="117" t="s">
        <v>493</v>
      </c>
      <c r="H2003" s="120">
        <v>41974</v>
      </c>
    </row>
    <row r="2004" spans="1:8" ht="26.4">
      <c r="A2004" s="113">
        <v>11474</v>
      </c>
      <c r="B2004" s="114" t="s">
        <v>7772</v>
      </c>
      <c r="C2004" s="113" t="s">
        <v>235</v>
      </c>
      <c r="D2004" s="113" t="s">
        <v>6</v>
      </c>
      <c r="E2004" s="115">
        <v>54.73</v>
      </c>
      <c r="F2004" s="115">
        <v>54.73</v>
      </c>
      <c r="G2004" s="113" t="s">
        <v>493</v>
      </c>
      <c r="H2004" s="116">
        <v>41974</v>
      </c>
    </row>
    <row r="2005" spans="1:8" ht="26.4">
      <c r="A2005" s="117">
        <v>11470</v>
      </c>
      <c r="B2005" s="118" t="s">
        <v>7773</v>
      </c>
      <c r="C2005" s="117" t="s">
        <v>235</v>
      </c>
      <c r="D2005" s="117" t="s">
        <v>6</v>
      </c>
      <c r="E2005" s="119">
        <v>110.21</v>
      </c>
      <c r="F2005" s="119">
        <v>110.21</v>
      </c>
      <c r="G2005" s="117" t="s">
        <v>493</v>
      </c>
      <c r="H2005" s="120">
        <v>41974</v>
      </c>
    </row>
    <row r="2006" spans="1:8" ht="26.4">
      <c r="A2006" s="113">
        <v>3093</v>
      </c>
      <c r="B2006" s="114" t="s">
        <v>7774</v>
      </c>
      <c r="C2006" s="113" t="s">
        <v>235</v>
      </c>
      <c r="D2006" s="113" t="s">
        <v>1466</v>
      </c>
      <c r="E2006" s="115">
        <v>57.86</v>
      </c>
      <c r="F2006" s="115">
        <v>57.86</v>
      </c>
      <c r="G2006" s="113" t="s">
        <v>493</v>
      </c>
      <c r="H2006" s="116">
        <v>41974</v>
      </c>
    </row>
    <row r="2007" spans="1:8" ht="26.4">
      <c r="A2007" s="117">
        <v>3092</v>
      </c>
      <c r="B2007" s="118" t="s">
        <v>7775</v>
      </c>
      <c r="C2007" s="117" t="s">
        <v>235</v>
      </c>
      <c r="D2007" s="117" t="s">
        <v>1466</v>
      </c>
      <c r="E2007" s="119">
        <v>124.11</v>
      </c>
      <c r="F2007" s="119">
        <v>124.11</v>
      </c>
      <c r="G2007" s="117" t="s">
        <v>493</v>
      </c>
      <c r="H2007" s="120">
        <v>41974</v>
      </c>
    </row>
    <row r="2008" spans="1:8" ht="26.4">
      <c r="A2008" s="113">
        <v>3090</v>
      </c>
      <c r="B2008" s="114" t="s">
        <v>7776</v>
      </c>
      <c r="C2008" s="113" t="s">
        <v>235</v>
      </c>
      <c r="D2008" s="113" t="s">
        <v>1466</v>
      </c>
      <c r="E2008" s="115">
        <v>24.53</v>
      </c>
      <c r="F2008" s="115">
        <v>24.53</v>
      </c>
      <c r="G2008" s="113" t="s">
        <v>493</v>
      </c>
      <c r="H2008" s="116">
        <v>41974</v>
      </c>
    </row>
    <row r="2009" spans="1:8" ht="39.6">
      <c r="A2009" s="117">
        <v>11476</v>
      </c>
      <c r="B2009" s="118" t="s">
        <v>7777</v>
      </c>
      <c r="C2009" s="117" t="s">
        <v>235</v>
      </c>
      <c r="D2009" s="117" t="s">
        <v>6</v>
      </c>
      <c r="E2009" s="119">
        <v>73.8</v>
      </c>
      <c r="F2009" s="119">
        <v>73.8</v>
      </c>
      <c r="G2009" s="117" t="s">
        <v>493</v>
      </c>
      <c r="H2009" s="120">
        <v>41974</v>
      </c>
    </row>
    <row r="2010" spans="1:8" ht="39.6">
      <c r="A2010" s="113">
        <v>11478</v>
      </c>
      <c r="B2010" s="114" t="s">
        <v>7778</v>
      </c>
      <c r="C2010" s="113" t="s">
        <v>235</v>
      </c>
      <c r="D2010" s="113" t="s">
        <v>6</v>
      </c>
      <c r="E2010" s="115">
        <v>321.08999999999997</v>
      </c>
      <c r="F2010" s="115">
        <v>321.08999999999997</v>
      </c>
      <c r="G2010" s="113" t="s">
        <v>493</v>
      </c>
      <c r="H2010" s="116">
        <v>41974</v>
      </c>
    </row>
    <row r="2011" spans="1:8" ht="39.6">
      <c r="A2011" s="117">
        <v>11479</v>
      </c>
      <c r="B2011" s="118" t="s">
        <v>7779</v>
      </c>
      <c r="C2011" s="117" t="s">
        <v>235</v>
      </c>
      <c r="D2011" s="117" t="s">
        <v>6</v>
      </c>
      <c r="E2011" s="119">
        <v>118.9</v>
      </c>
      <c r="F2011" s="119">
        <v>118.9</v>
      </c>
      <c r="G2011" s="117" t="s">
        <v>493</v>
      </c>
      <c r="H2011" s="120">
        <v>41974</v>
      </c>
    </row>
    <row r="2012" spans="1:8" ht="39.6">
      <c r="A2012" s="113">
        <v>11481</v>
      </c>
      <c r="B2012" s="114" t="s">
        <v>7780</v>
      </c>
      <c r="C2012" s="113" t="s">
        <v>235</v>
      </c>
      <c r="D2012" s="113" t="s">
        <v>6</v>
      </c>
      <c r="E2012" s="115">
        <v>70.41</v>
      </c>
      <c r="F2012" s="115">
        <v>70.41</v>
      </c>
      <c r="G2012" s="113" t="s">
        <v>493</v>
      </c>
      <c r="H2012" s="116">
        <v>41974</v>
      </c>
    </row>
    <row r="2013" spans="1:8" ht="26.4">
      <c r="A2013" s="117">
        <v>11473</v>
      </c>
      <c r="B2013" s="118" t="s">
        <v>7781</v>
      </c>
      <c r="C2013" s="117" t="s">
        <v>235</v>
      </c>
      <c r="D2013" s="117" t="s">
        <v>6</v>
      </c>
      <c r="E2013" s="119">
        <v>35.18</v>
      </c>
      <c r="F2013" s="119">
        <v>35.18</v>
      </c>
      <c r="G2013" s="117" t="s">
        <v>493</v>
      </c>
      <c r="H2013" s="120">
        <v>41974</v>
      </c>
    </row>
    <row r="2014" spans="1:8" ht="26.4">
      <c r="A2014" s="113">
        <v>11484</v>
      </c>
      <c r="B2014" s="114" t="s">
        <v>7782</v>
      </c>
      <c r="C2014" s="113" t="s">
        <v>235</v>
      </c>
      <c r="D2014" s="113" t="s">
        <v>6</v>
      </c>
      <c r="E2014" s="115">
        <v>106.68</v>
      </c>
      <c r="F2014" s="115">
        <v>106.68</v>
      </c>
      <c r="G2014" s="113" t="s">
        <v>493</v>
      </c>
      <c r="H2014" s="116">
        <v>41974</v>
      </c>
    </row>
    <row r="2015" spans="1:8" ht="26.4">
      <c r="A2015" s="117">
        <v>3082</v>
      </c>
      <c r="B2015" s="118" t="s">
        <v>7783</v>
      </c>
      <c r="C2015" s="117" t="s">
        <v>235</v>
      </c>
      <c r="D2015" s="117" t="s">
        <v>1466</v>
      </c>
      <c r="E2015" s="119">
        <v>47.4</v>
      </c>
      <c r="F2015" s="119">
        <v>47.4</v>
      </c>
      <c r="G2015" s="117" t="s">
        <v>493</v>
      </c>
      <c r="H2015" s="120">
        <v>41974</v>
      </c>
    </row>
    <row r="2016" spans="1:8" ht="26.4">
      <c r="A2016" s="113">
        <v>11467</v>
      </c>
      <c r="B2016" s="114" t="s">
        <v>7784</v>
      </c>
      <c r="C2016" s="113" t="s">
        <v>235</v>
      </c>
      <c r="D2016" s="113" t="s">
        <v>6</v>
      </c>
      <c r="E2016" s="115">
        <v>9</v>
      </c>
      <c r="F2016" s="115">
        <v>9</v>
      </c>
      <c r="G2016" s="113" t="s">
        <v>493</v>
      </c>
      <c r="H2016" s="116">
        <v>41974</v>
      </c>
    </row>
    <row r="2017" spans="1:8" ht="26.4">
      <c r="A2017" s="117">
        <v>11468</v>
      </c>
      <c r="B2017" s="118" t="s">
        <v>7785</v>
      </c>
      <c r="C2017" s="117" t="s">
        <v>235</v>
      </c>
      <c r="D2017" s="117" t="s">
        <v>6</v>
      </c>
      <c r="E2017" s="119">
        <v>49.74</v>
      </c>
      <c r="F2017" s="119">
        <v>49.74</v>
      </c>
      <c r="G2017" s="117" t="s">
        <v>493</v>
      </c>
      <c r="H2017" s="120">
        <v>41974</v>
      </c>
    </row>
    <row r="2018" spans="1:8" ht="26.4">
      <c r="A2018" s="113">
        <v>11477</v>
      </c>
      <c r="B2018" s="114" t="s">
        <v>7786</v>
      </c>
      <c r="C2018" s="113" t="s">
        <v>235</v>
      </c>
      <c r="D2018" s="113" t="s">
        <v>1466</v>
      </c>
      <c r="E2018" s="115">
        <v>523.41999999999996</v>
      </c>
      <c r="F2018" s="115">
        <v>523.41999999999996</v>
      </c>
      <c r="G2018" s="113" t="s">
        <v>493</v>
      </c>
      <c r="H2018" s="116">
        <v>41974</v>
      </c>
    </row>
    <row r="2019" spans="1:8" ht="26.4">
      <c r="A2019" s="117">
        <v>11461</v>
      </c>
      <c r="B2019" s="118" t="s">
        <v>7787</v>
      </c>
      <c r="C2019" s="117" t="s">
        <v>235</v>
      </c>
      <c r="D2019" s="117" t="s">
        <v>6</v>
      </c>
      <c r="E2019" s="119">
        <v>5.53</v>
      </c>
      <c r="F2019" s="119">
        <v>5.53</v>
      </c>
      <c r="G2019" s="117" t="s">
        <v>493</v>
      </c>
      <c r="H2019" s="120">
        <v>41974</v>
      </c>
    </row>
    <row r="2020" spans="1:8" ht="26.4">
      <c r="A2020" s="113">
        <v>3106</v>
      </c>
      <c r="B2020" s="114" t="s">
        <v>7788</v>
      </c>
      <c r="C2020" s="113" t="s">
        <v>235</v>
      </c>
      <c r="D2020" s="113" t="s">
        <v>6</v>
      </c>
      <c r="E2020" s="115">
        <v>6.25</v>
      </c>
      <c r="F2020" s="115">
        <v>6.25</v>
      </c>
      <c r="G2020" s="113" t="s">
        <v>493</v>
      </c>
      <c r="H2020" s="116">
        <v>41974</v>
      </c>
    </row>
    <row r="2021" spans="1:8" ht="26.4">
      <c r="A2021" s="117">
        <v>11540</v>
      </c>
      <c r="B2021" s="118" t="s">
        <v>7789</v>
      </c>
      <c r="C2021" s="117" t="s">
        <v>235</v>
      </c>
      <c r="D2021" s="117" t="s">
        <v>6</v>
      </c>
      <c r="E2021" s="119">
        <v>9.23</v>
      </c>
      <c r="F2021" s="119">
        <v>9.23</v>
      </c>
      <c r="G2021" s="117" t="s">
        <v>493</v>
      </c>
      <c r="H2021" s="120">
        <v>41974</v>
      </c>
    </row>
    <row r="2022" spans="1:8" ht="26.4">
      <c r="A2022" s="113">
        <v>3096</v>
      </c>
      <c r="B2022" s="114" t="s">
        <v>7790</v>
      </c>
      <c r="C2022" s="113" t="s">
        <v>235</v>
      </c>
      <c r="D2022" s="113" t="s">
        <v>1466</v>
      </c>
      <c r="E2022" s="115">
        <v>17.739999999999998</v>
      </c>
      <c r="F2022" s="115">
        <v>17.739999999999998</v>
      </c>
      <c r="G2022" s="113" t="s">
        <v>493</v>
      </c>
      <c r="H2022" s="116">
        <v>41974</v>
      </c>
    </row>
    <row r="2023" spans="1:8" ht="26.4">
      <c r="A2023" s="117">
        <v>3111</v>
      </c>
      <c r="B2023" s="118" t="s">
        <v>7791</v>
      </c>
      <c r="C2023" s="117" t="s">
        <v>235</v>
      </c>
      <c r="D2023" s="117" t="s">
        <v>6</v>
      </c>
      <c r="E2023" s="119">
        <v>20.56</v>
      </c>
      <c r="F2023" s="119">
        <v>20.56</v>
      </c>
      <c r="G2023" s="117" t="s">
        <v>493</v>
      </c>
      <c r="H2023" s="120">
        <v>41974</v>
      </c>
    </row>
    <row r="2024" spans="1:8" ht="26.4">
      <c r="A2024" s="113">
        <v>3108</v>
      </c>
      <c r="B2024" s="114" t="s">
        <v>7792</v>
      </c>
      <c r="C2024" s="113" t="s">
        <v>235</v>
      </c>
      <c r="D2024" s="113" t="s">
        <v>6</v>
      </c>
      <c r="E2024" s="115">
        <v>44.18</v>
      </c>
      <c r="F2024" s="115">
        <v>44.18</v>
      </c>
      <c r="G2024" s="113" t="s">
        <v>493</v>
      </c>
      <c r="H2024" s="116">
        <v>41974</v>
      </c>
    </row>
    <row r="2025" spans="1:8" ht="26.4">
      <c r="A2025" s="117">
        <v>3105</v>
      </c>
      <c r="B2025" s="118" t="s">
        <v>7793</v>
      </c>
      <c r="C2025" s="117" t="s">
        <v>235</v>
      </c>
      <c r="D2025" s="117" t="s">
        <v>6</v>
      </c>
      <c r="E2025" s="119">
        <v>54.14</v>
      </c>
      <c r="F2025" s="119">
        <v>54.14</v>
      </c>
      <c r="G2025" s="117" t="s">
        <v>493</v>
      </c>
      <c r="H2025" s="120">
        <v>41974</v>
      </c>
    </row>
    <row r="2026" spans="1:8" ht="26.4">
      <c r="A2026" s="113">
        <v>11458</v>
      </c>
      <c r="B2026" s="114" t="s">
        <v>7794</v>
      </c>
      <c r="C2026" s="113" t="s">
        <v>235</v>
      </c>
      <c r="D2026" s="113" t="s">
        <v>6</v>
      </c>
      <c r="E2026" s="115">
        <v>25.6</v>
      </c>
      <c r="F2026" s="115">
        <v>25.6</v>
      </c>
      <c r="G2026" s="113" t="s">
        <v>493</v>
      </c>
      <c r="H2026" s="116">
        <v>41974</v>
      </c>
    </row>
    <row r="2027" spans="1:8">
      <c r="A2027" s="117">
        <v>2693</v>
      </c>
      <c r="B2027" s="118" t="s">
        <v>7795</v>
      </c>
      <c r="C2027" s="117" t="s">
        <v>235</v>
      </c>
      <c r="D2027" s="117" t="s">
        <v>492</v>
      </c>
      <c r="E2027" s="119">
        <v>8.73</v>
      </c>
      <c r="F2027" s="119">
        <v>8.73</v>
      </c>
      <c r="G2027" s="117" t="s">
        <v>493</v>
      </c>
      <c r="H2027" s="120">
        <v>41974</v>
      </c>
    </row>
    <row r="2028" spans="1:8" ht="26.4">
      <c r="A2028" s="113">
        <v>4033</v>
      </c>
      <c r="B2028" s="114" t="s">
        <v>7796</v>
      </c>
      <c r="C2028" s="113" t="s">
        <v>235</v>
      </c>
      <c r="D2028" s="113" t="s">
        <v>492</v>
      </c>
      <c r="E2028" s="115">
        <v>12.51</v>
      </c>
      <c r="F2028" s="115">
        <v>12.51</v>
      </c>
      <c r="G2028" s="113" t="s">
        <v>493</v>
      </c>
      <c r="H2028" s="116">
        <v>41974</v>
      </c>
    </row>
    <row r="2029" spans="1:8">
      <c r="A2029" s="117">
        <v>11607</v>
      </c>
      <c r="B2029" s="118" t="s">
        <v>7797</v>
      </c>
      <c r="C2029" s="117" t="s">
        <v>235</v>
      </c>
      <c r="D2029" s="117" t="s">
        <v>207</v>
      </c>
      <c r="E2029" s="119">
        <v>8.85</v>
      </c>
      <c r="F2029" s="119">
        <v>8.85</v>
      </c>
      <c r="G2029" s="117" t="s">
        <v>493</v>
      </c>
      <c r="H2029" s="120">
        <v>41974</v>
      </c>
    </row>
    <row r="2030" spans="1:8" ht="26.4">
      <c r="A2030" s="113">
        <v>3107</v>
      </c>
      <c r="B2030" s="114" t="s">
        <v>7798</v>
      </c>
      <c r="C2030" s="113" t="s">
        <v>235</v>
      </c>
      <c r="D2030" s="113" t="s">
        <v>6</v>
      </c>
      <c r="E2030" s="115">
        <v>7.87</v>
      </c>
      <c r="F2030" s="115">
        <v>7.87</v>
      </c>
      <c r="G2030" s="113" t="s">
        <v>493</v>
      </c>
      <c r="H2030" s="116">
        <v>41974</v>
      </c>
    </row>
    <row r="2031" spans="1:8" ht="26.4">
      <c r="A2031" s="117">
        <v>11456</v>
      </c>
      <c r="B2031" s="118" t="s">
        <v>7799</v>
      </c>
      <c r="C2031" s="117" t="s">
        <v>235</v>
      </c>
      <c r="D2031" s="117" t="s">
        <v>6</v>
      </c>
      <c r="E2031" s="119">
        <v>15</v>
      </c>
      <c r="F2031" s="119">
        <v>15</v>
      </c>
      <c r="G2031" s="117" t="s">
        <v>493</v>
      </c>
      <c r="H2031" s="120">
        <v>41974</v>
      </c>
    </row>
    <row r="2032" spans="1:8" ht="26.4">
      <c r="A2032" s="113">
        <v>3118</v>
      </c>
      <c r="B2032" s="114" t="s">
        <v>7800</v>
      </c>
      <c r="C2032" s="113" t="s">
        <v>235</v>
      </c>
      <c r="D2032" s="113" t="s">
        <v>6</v>
      </c>
      <c r="E2032" s="115">
        <v>1.37</v>
      </c>
      <c r="F2032" s="115">
        <v>1.37</v>
      </c>
      <c r="G2032" s="113" t="s">
        <v>493</v>
      </c>
      <c r="H2032" s="116">
        <v>41974</v>
      </c>
    </row>
    <row r="2033" spans="1:8" ht="26.4">
      <c r="A2033" s="117">
        <v>3119</v>
      </c>
      <c r="B2033" s="118" t="s">
        <v>7801</v>
      </c>
      <c r="C2033" s="117" t="s">
        <v>235</v>
      </c>
      <c r="D2033" s="117" t="s">
        <v>6</v>
      </c>
      <c r="E2033" s="119">
        <v>1.41</v>
      </c>
      <c r="F2033" s="119">
        <v>1.41</v>
      </c>
      <c r="G2033" s="117" t="s">
        <v>493</v>
      </c>
      <c r="H2033" s="120">
        <v>41974</v>
      </c>
    </row>
    <row r="2034" spans="1:8" ht="26.4">
      <c r="A2034" s="113">
        <v>3122</v>
      </c>
      <c r="B2034" s="114" t="s">
        <v>7802</v>
      </c>
      <c r="C2034" s="113" t="s">
        <v>235</v>
      </c>
      <c r="D2034" s="113" t="s">
        <v>6</v>
      </c>
      <c r="E2034" s="115">
        <v>5.26</v>
      </c>
      <c r="F2034" s="115">
        <v>5.26</v>
      </c>
      <c r="G2034" s="113" t="s">
        <v>493</v>
      </c>
      <c r="H2034" s="116">
        <v>41974</v>
      </c>
    </row>
    <row r="2035" spans="1:8" ht="39.6">
      <c r="A2035" s="117">
        <v>11543</v>
      </c>
      <c r="B2035" s="118" t="s">
        <v>7803</v>
      </c>
      <c r="C2035" s="117" t="s">
        <v>235</v>
      </c>
      <c r="D2035" s="117" t="s">
        <v>6</v>
      </c>
      <c r="E2035" s="119">
        <v>17.52</v>
      </c>
      <c r="F2035" s="119">
        <v>17.52</v>
      </c>
      <c r="G2035" s="117" t="s">
        <v>493</v>
      </c>
      <c r="H2035" s="120">
        <v>41974</v>
      </c>
    </row>
    <row r="2036" spans="1:8" ht="26.4">
      <c r="A2036" s="113">
        <v>3121</v>
      </c>
      <c r="B2036" s="114" t="s">
        <v>7804</v>
      </c>
      <c r="C2036" s="113" t="s">
        <v>235</v>
      </c>
      <c r="D2036" s="113" t="s">
        <v>6</v>
      </c>
      <c r="E2036" s="115">
        <v>6.84</v>
      </c>
      <c r="F2036" s="115">
        <v>6.84</v>
      </c>
      <c r="G2036" s="113" t="s">
        <v>493</v>
      </c>
      <c r="H2036" s="116">
        <v>41974</v>
      </c>
    </row>
    <row r="2037" spans="1:8" ht="26.4">
      <c r="A2037" s="117">
        <v>3120</v>
      </c>
      <c r="B2037" s="118" t="s">
        <v>7805</v>
      </c>
      <c r="C2037" s="117" t="s">
        <v>235</v>
      </c>
      <c r="D2037" s="117" t="s">
        <v>6</v>
      </c>
      <c r="E2037" s="119">
        <v>7.51</v>
      </c>
      <c r="F2037" s="119">
        <v>7.51</v>
      </c>
      <c r="G2037" s="117" t="s">
        <v>493</v>
      </c>
      <c r="H2037" s="120">
        <v>41974</v>
      </c>
    </row>
    <row r="2038" spans="1:8" ht="26.4">
      <c r="A2038" s="113">
        <v>11455</v>
      </c>
      <c r="B2038" s="114" t="s">
        <v>7806</v>
      </c>
      <c r="C2038" s="113" t="s">
        <v>235</v>
      </c>
      <c r="D2038" s="113" t="s">
        <v>6</v>
      </c>
      <c r="E2038" s="115">
        <v>12.07</v>
      </c>
      <c r="F2038" s="115">
        <v>12.07</v>
      </c>
      <c r="G2038" s="113" t="s">
        <v>493</v>
      </c>
      <c r="H2038" s="116">
        <v>41974</v>
      </c>
    </row>
    <row r="2039" spans="1:8">
      <c r="A2039" s="117">
        <v>25951</v>
      </c>
      <c r="B2039" s="118" t="s">
        <v>7807</v>
      </c>
      <c r="C2039" s="117" t="s">
        <v>235</v>
      </c>
      <c r="D2039" s="117" t="s">
        <v>238</v>
      </c>
      <c r="E2039" s="119">
        <v>1.68</v>
      </c>
      <c r="F2039" s="119">
        <v>1.68</v>
      </c>
      <c r="G2039" s="117" t="s">
        <v>493</v>
      </c>
      <c r="H2039" s="120">
        <v>41974</v>
      </c>
    </row>
    <row r="2040" spans="1:8">
      <c r="A2040" s="113">
        <v>3123</v>
      </c>
      <c r="B2040" s="114" t="s">
        <v>7808</v>
      </c>
      <c r="C2040" s="113" t="s">
        <v>235</v>
      </c>
      <c r="D2040" s="113" t="s">
        <v>238</v>
      </c>
      <c r="E2040" s="115">
        <v>1.59</v>
      </c>
      <c r="F2040" s="115">
        <v>1.59</v>
      </c>
      <c r="G2040" s="113" t="s">
        <v>493</v>
      </c>
      <c r="H2040" s="116">
        <v>41974</v>
      </c>
    </row>
    <row r="2041" spans="1:8">
      <c r="A2041" s="117">
        <v>34796</v>
      </c>
      <c r="B2041" s="118" t="s">
        <v>7809</v>
      </c>
      <c r="C2041" s="117" t="s">
        <v>235</v>
      </c>
      <c r="D2041" s="117" t="s">
        <v>207</v>
      </c>
      <c r="E2041" s="119">
        <v>5.84</v>
      </c>
      <c r="F2041" s="119">
        <v>5.84</v>
      </c>
      <c r="G2041" s="117" t="s">
        <v>493</v>
      </c>
      <c r="H2041" s="120">
        <v>41974</v>
      </c>
    </row>
    <row r="2042" spans="1:8" ht="39.6">
      <c r="A2042" s="113">
        <v>11894</v>
      </c>
      <c r="B2042" s="114" t="s">
        <v>7810</v>
      </c>
      <c r="C2042" s="113" t="s">
        <v>235</v>
      </c>
      <c r="D2042" s="113" t="s">
        <v>6</v>
      </c>
      <c r="E2042" s="115">
        <v>382.95</v>
      </c>
      <c r="F2042" s="115">
        <v>382.95</v>
      </c>
      <c r="G2042" s="113" t="s">
        <v>493</v>
      </c>
      <c r="H2042" s="116">
        <v>41974</v>
      </c>
    </row>
    <row r="2043" spans="1:8">
      <c r="A2043" s="117">
        <v>14146</v>
      </c>
      <c r="B2043" s="118" t="s">
        <v>7811</v>
      </c>
      <c r="C2043" s="117" t="s">
        <v>235</v>
      </c>
      <c r="D2043" s="117" t="s">
        <v>7812</v>
      </c>
      <c r="E2043" s="119">
        <v>19.899999999999999</v>
      </c>
      <c r="F2043" s="119">
        <v>19.899999999999999</v>
      </c>
      <c r="G2043" s="117" t="s">
        <v>493</v>
      </c>
      <c r="H2043" s="120">
        <v>41974</v>
      </c>
    </row>
    <row r="2044" spans="1:8">
      <c r="A2044" s="113">
        <v>14127</v>
      </c>
      <c r="B2044" s="114" t="s">
        <v>7813</v>
      </c>
      <c r="C2044" s="113" t="s">
        <v>235</v>
      </c>
      <c r="D2044" s="113" t="s">
        <v>238</v>
      </c>
      <c r="E2044" s="115">
        <v>41.54</v>
      </c>
      <c r="F2044" s="115">
        <v>41.54</v>
      </c>
      <c r="G2044" s="113" t="s">
        <v>493</v>
      </c>
      <c r="H2044" s="116">
        <v>41974</v>
      </c>
    </row>
    <row r="2045" spans="1:8">
      <c r="A2045" s="117">
        <v>14128</v>
      </c>
      <c r="B2045" s="118" t="s">
        <v>7814</v>
      </c>
      <c r="C2045" s="117" t="s">
        <v>235</v>
      </c>
      <c r="D2045" s="117" t="s">
        <v>238</v>
      </c>
      <c r="E2045" s="119">
        <v>0.68</v>
      </c>
      <c r="F2045" s="119">
        <v>0.68</v>
      </c>
      <c r="G2045" s="117" t="s">
        <v>493</v>
      </c>
      <c r="H2045" s="120">
        <v>41974</v>
      </c>
    </row>
    <row r="2046" spans="1:8">
      <c r="A2046" s="113">
        <v>13389</v>
      </c>
      <c r="B2046" s="114" t="s">
        <v>7815</v>
      </c>
      <c r="C2046" s="113" t="s">
        <v>235</v>
      </c>
      <c r="D2046" s="113" t="s">
        <v>207</v>
      </c>
      <c r="E2046" s="115">
        <v>4.38</v>
      </c>
      <c r="F2046" s="115">
        <v>4.38</v>
      </c>
      <c r="G2046" s="113" t="s">
        <v>493</v>
      </c>
      <c r="H2046" s="116">
        <v>41974</v>
      </c>
    </row>
    <row r="2047" spans="1:8">
      <c r="A2047" s="117">
        <v>20057</v>
      </c>
      <c r="B2047" s="118" t="s">
        <v>7816</v>
      </c>
      <c r="C2047" s="117" t="s">
        <v>235</v>
      </c>
      <c r="D2047" s="117" t="s">
        <v>238</v>
      </c>
      <c r="E2047" s="119">
        <v>1.1599999999999999</v>
      </c>
      <c r="F2047" s="119">
        <v>1.1599999999999999</v>
      </c>
      <c r="G2047" s="117" t="s">
        <v>493</v>
      </c>
      <c r="H2047" s="120">
        <v>41974</v>
      </c>
    </row>
    <row r="2048" spans="1:8">
      <c r="A2048" s="113">
        <v>20058</v>
      </c>
      <c r="B2048" s="114" t="s">
        <v>7817</v>
      </c>
      <c r="C2048" s="113" t="s">
        <v>235</v>
      </c>
      <c r="D2048" s="113" t="s">
        <v>238</v>
      </c>
      <c r="E2048" s="115">
        <v>1.84</v>
      </c>
      <c r="F2048" s="115">
        <v>1.84</v>
      </c>
      <c r="G2048" s="113" t="s">
        <v>493</v>
      </c>
      <c r="H2048" s="116">
        <v>41974</v>
      </c>
    </row>
    <row r="2049" spans="1:8">
      <c r="A2049" s="117">
        <v>13253</v>
      </c>
      <c r="B2049" s="118" t="s">
        <v>7818</v>
      </c>
      <c r="C2049" s="117" t="s">
        <v>235</v>
      </c>
      <c r="D2049" s="117" t="s">
        <v>207</v>
      </c>
      <c r="E2049" s="119">
        <v>2.72</v>
      </c>
      <c r="F2049" s="119">
        <v>2.72</v>
      </c>
      <c r="G2049" s="117" t="s">
        <v>493</v>
      </c>
      <c r="H2049" s="120">
        <v>41974</v>
      </c>
    </row>
    <row r="2050" spans="1:8" ht="26.4">
      <c r="A2050" s="113">
        <v>20244</v>
      </c>
      <c r="B2050" s="114" t="s">
        <v>7819</v>
      </c>
      <c r="C2050" s="113" t="s">
        <v>235</v>
      </c>
      <c r="D2050" s="113" t="s">
        <v>207</v>
      </c>
      <c r="E2050" s="115">
        <v>1.67</v>
      </c>
      <c r="F2050" s="115">
        <v>1.67</v>
      </c>
      <c r="G2050" s="113" t="s">
        <v>493</v>
      </c>
      <c r="H2050" s="116">
        <v>41974</v>
      </c>
    </row>
    <row r="2051" spans="1:8" ht="26.4">
      <c r="A2051" s="117">
        <v>935</v>
      </c>
      <c r="B2051" s="118" t="s">
        <v>7820</v>
      </c>
      <c r="C2051" s="117" t="s">
        <v>235</v>
      </c>
      <c r="D2051" s="117" t="s">
        <v>207</v>
      </c>
      <c r="E2051" s="119">
        <v>0.67</v>
      </c>
      <c r="F2051" s="119">
        <v>0.67</v>
      </c>
      <c r="G2051" s="117" t="s">
        <v>493</v>
      </c>
      <c r="H2051" s="120">
        <v>41974</v>
      </c>
    </row>
    <row r="2052" spans="1:8" ht="26.4">
      <c r="A2052" s="113">
        <v>934</v>
      </c>
      <c r="B2052" s="114" t="s">
        <v>7821</v>
      </c>
      <c r="C2052" s="113" t="s">
        <v>235</v>
      </c>
      <c r="D2052" s="113" t="s">
        <v>207</v>
      </c>
      <c r="E2052" s="115">
        <v>2.61</v>
      </c>
      <c r="F2052" s="115">
        <v>2.61</v>
      </c>
      <c r="G2052" s="113" t="s">
        <v>493</v>
      </c>
      <c r="H2052" s="116">
        <v>41974</v>
      </c>
    </row>
    <row r="2053" spans="1:8" ht="26.4">
      <c r="A2053" s="117">
        <v>936</v>
      </c>
      <c r="B2053" s="118" t="s">
        <v>7822</v>
      </c>
      <c r="C2053" s="117" t="s">
        <v>235</v>
      </c>
      <c r="D2053" s="117" t="s">
        <v>207</v>
      </c>
      <c r="E2053" s="119">
        <v>1.34</v>
      </c>
      <c r="F2053" s="119">
        <v>1.34</v>
      </c>
      <c r="G2053" s="117" t="s">
        <v>493</v>
      </c>
      <c r="H2053" s="120">
        <v>41974</v>
      </c>
    </row>
    <row r="2054" spans="1:8">
      <c r="A2054" s="113">
        <v>928</v>
      </c>
      <c r="B2054" s="114" t="s">
        <v>7823</v>
      </c>
      <c r="C2054" s="113" t="s">
        <v>235</v>
      </c>
      <c r="D2054" s="113" t="s">
        <v>207</v>
      </c>
      <c r="E2054" s="115">
        <v>6.77</v>
      </c>
      <c r="F2054" s="115">
        <v>6.77</v>
      </c>
      <c r="G2054" s="113" t="s">
        <v>493</v>
      </c>
      <c r="H2054" s="116">
        <v>41974</v>
      </c>
    </row>
    <row r="2055" spans="1:8">
      <c r="A2055" s="117">
        <v>941</v>
      </c>
      <c r="B2055" s="118" t="s">
        <v>7824</v>
      </c>
      <c r="C2055" s="117" t="s">
        <v>235</v>
      </c>
      <c r="D2055" s="117" t="s">
        <v>207</v>
      </c>
      <c r="E2055" s="119">
        <v>0.33</v>
      </c>
      <c r="F2055" s="119">
        <v>0.33</v>
      </c>
      <c r="G2055" s="117" t="s">
        <v>493</v>
      </c>
      <c r="H2055" s="120">
        <v>41974</v>
      </c>
    </row>
    <row r="2056" spans="1:8">
      <c r="A2056" s="113">
        <v>942</v>
      </c>
      <c r="B2056" s="114" t="s">
        <v>7825</v>
      </c>
      <c r="C2056" s="113" t="s">
        <v>235</v>
      </c>
      <c r="D2056" s="113" t="s">
        <v>207</v>
      </c>
      <c r="E2056" s="115">
        <v>0.44</v>
      </c>
      <c r="F2056" s="115">
        <v>0.44</v>
      </c>
      <c r="G2056" s="113" t="s">
        <v>493</v>
      </c>
      <c r="H2056" s="116">
        <v>41974</v>
      </c>
    </row>
    <row r="2057" spans="1:8">
      <c r="A2057" s="117">
        <v>938</v>
      </c>
      <c r="B2057" s="118" t="s">
        <v>7826</v>
      </c>
      <c r="C2057" s="117" t="s">
        <v>235</v>
      </c>
      <c r="D2057" s="117" t="s">
        <v>207</v>
      </c>
      <c r="E2057" s="119">
        <v>0.66</v>
      </c>
      <c r="F2057" s="119">
        <v>0.66</v>
      </c>
      <c r="G2057" s="117" t="s">
        <v>493</v>
      </c>
      <c r="H2057" s="120">
        <v>41974</v>
      </c>
    </row>
    <row r="2058" spans="1:8">
      <c r="A2058" s="113">
        <v>937</v>
      </c>
      <c r="B2058" s="114" t="s">
        <v>7827</v>
      </c>
      <c r="C2058" s="113" t="s">
        <v>235</v>
      </c>
      <c r="D2058" s="113" t="s">
        <v>207</v>
      </c>
      <c r="E2058" s="115">
        <v>4.0199999999999996</v>
      </c>
      <c r="F2058" s="115">
        <v>4.0199999999999996</v>
      </c>
      <c r="G2058" s="113" t="s">
        <v>493</v>
      </c>
      <c r="H2058" s="116">
        <v>41974</v>
      </c>
    </row>
    <row r="2059" spans="1:8">
      <c r="A2059" s="117">
        <v>943</v>
      </c>
      <c r="B2059" s="118" t="s">
        <v>7828</v>
      </c>
      <c r="C2059" s="117" t="s">
        <v>235</v>
      </c>
      <c r="D2059" s="117" t="s">
        <v>207</v>
      </c>
      <c r="E2059" s="119">
        <v>0.54</v>
      </c>
      <c r="F2059" s="119">
        <v>0.54</v>
      </c>
      <c r="G2059" s="117" t="s">
        <v>493</v>
      </c>
      <c r="H2059" s="120">
        <v>41974</v>
      </c>
    </row>
    <row r="2060" spans="1:8">
      <c r="A2060" s="113">
        <v>939</v>
      </c>
      <c r="B2060" s="114" t="s">
        <v>7829</v>
      </c>
      <c r="C2060" s="113" t="s">
        <v>235</v>
      </c>
      <c r="D2060" s="113" t="s">
        <v>207</v>
      </c>
      <c r="E2060" s="115">
        <v>1</v>
      </c>
      <c r="F2060" s="115">
        <v>1</v>
      </c>
      <c r="G2060" s="113" t="s">
        <v>493</v>
      </c>
      <c r="H2060" s="116">
        <v>41974</v>
      </c>
    </row>
    <row r="2061" spans="1:8">
      <c r="A2061" s="117">
        <v>944</v>
      </c>
      <c r="B2061" s="118" t="s">
        <v>7830</v>
      </c>
      <c r="C2061" s="117" t="s">
        <v>235</v>
      </c>
      <c r="D2061" s="117" t="s">
        <v>207</v>
      </c>
      <c r="E2061" s="119">
        <v>1.61</v>
      </c>
      <c r="F2061" s="119">
        <v>1.61</v>
      </c>
      <c r="G2061" s="117" t="s">
        <v>493</v>
      </c>
      <c r="H2061" s="120">
        <v>41974</v>
      </c>
    </row>
    <row r="2062" spans="1:8">
      <c r="A2062" s="113">
        <v>940</v>
      </c>
      <c r="B2062" s="114" t="s">
        <v>7831</v>
      </c>
      <c r="C2062" s="113" t="s">
        <v>235</v>
      </c>
      <c r="D2062" s="113" t="s">
        <v>207</v>
      </c>
      <c r="E2062" s="115">
        <v>2.31</v>
      </c>
      <c r="F2062" s="115">
        <v>2.31</v>
      </c>
      <c r="G2062" s="113" t="s">
        <v>493</v>
      </c>
      <c r="H2062" s="116">
        <v>41974</v>
      </c>
    </row>
    <row r="2063" spans="1:8" ht="26.4">
      <c r="A2063" s="117">
        <v>11889</v>
      </c>
      <c r="B2063" s="118" t="s">
        <v>7832</v>
      </c>
      <c r="C2063" s="117" t="s">
        <v>235</v>
      </c>
      <c r="D2063" s="117" t="s">
        <v>207</v>
      </c>
      <c r="E2063" s="119">
        <v>1.22</v>
      </c>
      <c r="F2063" s="119">
        <v>1.22</v>
      </c>
      <c r="G2063" s="117" t="s">
        <v>493</v>
      </c>
      <c r="H2063" s="120">
        <v>41974</v>
      </c>
    </row>
    <row r="2064" spans="1:8" ht="26.4">
      <c r="A2064" s="113">
        <v>11890</v>
      </c>
      <c r="B2064" s="114" t="s">
        <v>7833</v>
      </c>
      <c r="C2064" s="113" t="s">
        <v>235</v>
      </c>
      <c r="D2064" s="113" t="s">
        <v>207</v>
      </c>
      <c r="E2064" s="115">
        <v>1.77</v>
      </c>
      <c r="F2064" s="115">
        <v>1.77</v>
      </c>
      <c r="G2064" s="113" t="s">
        <v>493</v>
      </c>
      <c r="H2064" s="116">
        <v>41974</v>
      </c>
    </row>
    <row r="2065" spans="1:8" ht="26.4">
      <c r="A2065" s="117">
        <v>11891</v>
      </c>
      <c r="B2065" s="118" t="s">
        <v>7834</v>
      </c>
      <c r="C2065" s="117" t="s">
        <v>235</v>
      </c>
      <c r="D2065" s="117" t="s">
        <v>207</v>
      </c>
      <c r="E2065" s="119">
        <v>2.5</v>
      </c>
      <c r="F2065" s="119">
        <v>2.5</v>
      </c>
      <c r="G2065" s="117" t="s">
        <v>493</v>
      </c>
      <c r="H2065" s="120">
        <v>41974</v>
      </c>
    </row>
    <row r="2066" spans="1:8" ht="26.4">
      <c r="A2066" s="113">
        <v>11892</v>
      </c>
      <c r="B2066" s="114" t="s">
        <v>7835</v>
      </c>
      <c r="C2066" s="113" t="s">
        <v>235</v>
      </c>
      <c r="D2066" s="113" t="s">
        <v>207</v>
      </c>
      <c r="E2066" s="115">
        <v>4.04</v>
      </c>
      <c r="F2066" s="115">
        <v>4.04</v>
      </c>
      <c r="G2066" s="113" t="s">
        <v>493</v>
      </c>
      <c r="H2066" s="116">
        <v>41974</v>
      </c>
    </row>
    <row r="2067" spans="1:8" ht="39.6">
      <c r="A2067" s="117">
        <v>406</v>
      </c>
      <c r="B2067" s="118" t="s">
        <v>7836</v>
      </c>
      <c r="C2067" s="117" t="s">
        <v>235</v>
      </c>
      <c r="D2067" s="117" t="s">
        <v>6</v>
      </c>
      <c r="E2067" s="119">
        <v>30.25</v>
      </c>
      <c r="F2067" s="119">
        <v>30.25</v>
      </c>
      <c r="G2067" s="117" t="s">
        <v>493</v>
      </c>
      <c r="H2067" s="120">
        <v>41974</v>
      </c>
    </row>
    <row r="2068" spans="1:8">
      <c r="A2068" s="113">
        <v>12815</v>
      </c>
      <c r="B2068" s="114" t="s">
        <v>7837</v>
      </c>
      <c r="C2068" s="113" t="s">
        <v>235</v>
      </c>
      <c r="D2068" s="113" t="s">
        <v>6</v>
      </c>
      <c r="E2068" s="115">
        <v>6.28</v>
      </c>
      <c r="F2068" s="115">
        <v>6.28</v>
      </c>
      <c r="G2068" s="113" t="s">
        <v>493</v>
      </c>
      <c r="H2068" s="116">
        <v>41974</v>
      </c>
    </row>
    <row r="2069" spans="1:8" ht="26.4">
      <c r="A2069" s="117">
        <v>407</v>
      </c>
      <c r="B2069" s="118" t="s">
        <v>7838</v>
      </c>
      <c r="C2069" s="117" t="s">
        <v>235</v>
      </c>
      <c r="D2069" s="117" t="s">
        <v>238</v>
      </c>
      <c r="E2069" s="119">
        <v>43.66</v>
      </c>
      <c r="F2069" s="119">
        <v>43.66</v>
      </c>
      <c r="G2069" s="117" t="s">
        <v>493</v>
      </c>
      <c r="H2069" s="120">
        <v>41974</v>
      </c>
    </row>
    <row r="2070" spans="1:8" ht="26.4">
      <c r="A2070" s="113">
        <v>20110</v>
      </c>
      <c r="B2070" s="114" t="s">
        <v>7839</v>
      </c>
      <c r="C2070" s="113" t="s">
        <v>235</v>
      </c>
      <c r="D2070" s="113" t="s">
        <v>6</v>
      </c>
      <c r="E2070" s="115">
        <v>4.5199999999999996</v>
      </c>
      <c r="F2070" s="115">
        <v>4.5199999999999996</v>
      </c>
      <c r="G2070" s="113" t="s">
        <v>493</v>
      </c>
      <c r="H2070" s="116">
        <v>41974</v>
      </c>
    </row>
    <row r="2071" spans="1:8" ht="26.4">
      <c r="A2071" s="117">
        <v>21127</v>
      </c>
      <c r="B2071" s="118" t="s">
        <v>7840</v>
      </c>
      <c r="C2071" s="117" t="s">
        <v>235</v>
      </c>
      <c r="D2071" s="117" t="s">
        <v>6</v>
      </c>
      <c r="E2071" s="119">
        <v>1.1499999999999999</v>
      </c>
      <c r="F2071" s="119">
        <v>1.1499999999999999</v>
      </c>
      <c r="G2071" s="117" t="s">
        <v>493</v>
      </c>
      <c r="H2071" s="120">
        <v>41974</v>
      </c>
    </row>
    <row r="2072" spans="1:8" ht="26.4">
      <c r="A2072" s="113">
        <v>20111</v>
      </c>
      <c r="B2072" s="114" t="s">
        <v>7841</v>
      </c>
      <c r="C2072" s="113" t="s">
        <v>235</v>
      </c>
      <c r="D2072" s="113" t="s">
        <v>6</v>
      </c>
      <c r="E2072" s="115">
        <v>5.9</v>
      </c>
      <c r="F2072" s="115">
        <v>5.9</v>
      </c>
      <c r="G2072" s="113" t="s">
        <v>493</v>
      </c>
      <c r="H2072" s="116">
        <v>41974</v>
      </c>
    </row>
    <row r="2073" spans="1:8">
      <c r="A2073" s="117">
        <v>404</v>
      </c>
      <c r="B2073" s="118" t="s">
        <v>7842</v>
      </c>
      <c r="C2073" s="117" t="s">
        <v>235</v>
      </c>
      <c r="D2073" s="117" t="s">
        <v>207</v>
      </c>
      <c r="E2073" s="119">
        <v>1.76</v>
      </c>
      <c r="F2073" s="119">
        <v>1.76</v>
      </c>
      <c r="G2073" s="117" t="s">
        <v>493</v>
      </c>
      <c r="H2073" s="120">
        <v>41974</v>
      </c>
    </row>
    <row r="2074" spans="1:8">
      <c r="A2074" s="113">
        <v>11619</v>
      </c>
      <c r="B2074" s="114" t="s">
        <v>7843</v>
      </c>
      <c r="C2074" s="113" t="s">
        <v>235</v>
      </c>
      <c r="D2074" s="113" t="s">
        <v>207</v>
      </c>
      <c r="E2074" s="115">
        <v>2.57</v>
      </c>
      <c r="F2074" s="115">
        <v>2.57</v>
      </c>
      <c r="G2074" s="113" t="s">
        <v>493</v>
      </c>
      <c r="H2074" s="116">
        <v>41974</v>
      </c>
    </row>
    <row r="2075" spans="1:8">
      <c r="A2075" s="117">
        <v>14152</v>
      </c>
      <c r="B2075" s="118" t="s">
        <v>7844</v>
      </c>
      <c r="C2075" s="117" t="s">
        <v>235</v>
      </c>
      <c r="D2075" s="117" t="s">
        <v>6</v>
      </c>
      <c r="E2075" s="119">
        <v>8.7799999999999994</v>
      </c>
      <c r="F2075" s="119">
        <v>8.7799999999999994</v>
      </c>
      <c r="G2075" s="117" t="s">
        <v>493</v>
      </c>
      <c r="H2075" s="120">
        <v>41974</v>
      </c>
    </row>
    <row r="2076" spans="1:8">
      <c r="A2076" s="113">
        <v>14153</v>
      </c>
      <c r="B2076" s="114" t="s">
        <v>7845</v>
      </c>
      <c r="C2076" s="113" t="s">
        <v>235</v>
      </c>
      <c r="D2076" s="113" t="s">
        <v>6</v>
      </c>
      <c r="E2076" s="115">
        <v>10.119999999999999</v>
      </c>
      <c r="F2076" s="115">
        <v>10.119999999999999</v>
      </c>
      <c r="G2076" s="113" t="s">
        <v>493</v>
      </c>
      <c r="H2076" s="116">
        <v>41974</v>
      </c>
    </row>
    <row r="2077" spans="1:8">
      <c r="A2077" s="117">
        <v>14154</v>
      </c>
      <c r="B2077" s="118" t="s">
        <v>7846</v>
      </c>
      <c r="C2077" s="117" t="s">
        <v>235</v>
      </c>
      <c r="D2077" s="117" t="s">
        <v>6</v>
      </c>
      <c r="E2077" s="119">
        <v>12.99</v>
      </c>
      <c r="F2077" s="119">
        <v>12.99</v>
      </c>
      <c r="G2077" s="117" t="s">
        <v>493</v>
      </c>
      <c r="H2077" s="120">
        <v>41974</v>
      </c>
    </row>
    <row r="2078" spans="1:8">
      <c r="A2078" s="113">
        <v>14151</v>
      </c>
      <c r="B2078" s="114" t="s">
        <v>7847</v>
      </c>
      <c r="C2078" s="113" t="s">
        <v>235</v>
      </c>
      <c r="D2078" s="113" t="s">
        <v>6</v>
      </c>
      <c r="E2078" s="115">
        <v>6.99</v>
      </c>
      <c r="F2078" s="115">
        <v>6.99</v>
      </c>
      <c r="G2078" s="113" t="s">
        <v>493</v>
      </c>
      <c r="H2078" s="116">
        <v>41974</v>
      </c>
    </row>
    <row r="2079" spans="1:8">
      <c r="A2079" s="117">
        <v>3146</v>
      </c>
      <c r="B2079" s="118" t="s">
        <v>7848</v>
      </c>
      <c r="C2079" s="117" t="s">
        <v>235</v>
      </c>
      <c r="D2079" s="117" t="s">
        <v>6</v>
      </c>
      <c r="E2079" s="119">
        <v>2.2000000000000002</v>
      </c>
      <c r="F2079" s="119">
        <v>2.2000000000000002</v>
      </c>
      <c r="G2079" s="117" t="s">
        <v>493</v>
      </c>
      <c r="H2079" s="120">
        <v>41974</v>
      </c>
    </row>
    <row r="2080" spans="1:8">
      <c r="A2080" s="113">
        <v>3143</v>
      </c>
      <c r="B2080" s="114" t="s">
        <v>7849</v>
      </c>
      <c r="C2080" s="113" t="s">
        <v>235</v>
      </c>
      <c r="D2080" s="113" t="s">
        <v>6</v>
      </c>
      <c r="E2080" s="115">
        <v>5.07</v>
      </c>
      <c r="F2080" s="115">
        <v>5.07</v>
      </c>
      <c r="G2080" s="113" t="s">
        <v>493</v>
      </c>
      <c r="H2080" s="116">
        <v>41974</v>
      </c>
    </row>
    <row r="2081" spans="1:8">
      <c r="A2081" s="117">
        <v>3148</v>
      </c>
      <c r="B2081" s="118" t="s">
        <v>7850</v>
      </c>
      <c r="C2081" s="117" t="s">
        <v>235</v>
      </c>
      <c r="D2081" s="117" t="s">
        <v>6</v>
      </c>
      <c r="E2081" s="119">
        <v>9.6</v>
      </c>
      <c r="F2081" s="119">
        <v>9.6</v>
      </c>
      <c r="G2081" s="117" t="s">
        <v>493</v>
      </c>
      <c r="H2081" s="120">
        <v>41974</v>
      </c>
    </row>
    <row r="2082" spans="1:8" ht="26.4">
      <c r="A2082" s="113">
        <v>4310</v>
      </c>
      <c r="B2082" s="114" t="s">
        <v>7851</v>
      </c>
      <c r="C2082" s="113" t="s">
        <v>235</v>
      </c>
      <c r="D2082" s="113" t="s">
        <v>6</v>
      </c>
      <c r="E2082" s="115">
        <v>2.37</v>
      </c>
      <c r="F2082" s="115">
        <v>2.37</v>
      </c>
      <c r="G2082" s="113" t="s">
        <v>493</v>
      </c>
      <c r="H2082" s="116">
        <v>41974</v>
      </c>
    </row>
    <row r="2083" spans="1:8" ht="26.4">
      <c r="A2083" s="117">
        <v>4311</v>
      </c>
      <c r="B2083" s="118" t="s">
        <v>7852</v>
      </c>
      <c r="C2083" s="117" t="s">
        <v>235</v>
      </c>
      <c r="D2083" s="117" t="s">
        <v>6</v>
      </c>
      <c r="E2083" s="119">
        <v>1.67</v>
      </c>
      <c r="F2083" s="119">
        <v>1.67</v>
      </c>
      <c r="G2083" s="117" t="s">
        <v>493</v>
      </c>
      <c r="H2083" s="120">
        <v>41974</v>
      </c>
    </row>
    <row r="2084" spans="1:8" ht="26.4">
      <c r="A2084" s="113">
        <v>4312</v>
      </c>
      <c r="B2084" s="114" t="s">
        <v>7853</v>
      </c>
      <c r="C2084" s="113" t="s">
        <v>235</v>
      </c>
      <c r="D2084" s="113" t="s">
        <v>6</v>
      </c>
      <c r="E2084" s="115">
        <v>2.33</v>
      </c>
      <c r="F2084" s="115">
        <v>2.33</v>
      </c>
      <c r="G2084" s="113" t="s">
        <v>493</v>
      </c>
      <c r="H2084" s="116">
        <v>41974</v>
      </c>
    </row>
    <row r="2085" spans="1:8">
      <c r="A2085" s="117">
        <v>11162</v>
      </c>
      <c r="B2085" s="118" t="s">
        <v>7854</v>
      </c>
      <c r="C2085" s="117" t="s">
        <v>235</v>
      </c>
      <c r="D2085" s="117" t="s">
        <v>6</v>
      </c>
      <c r="E2085" s="119">
        <v>2.11</v>
      </c>
      <c r="F2085" s="119">
        <v>2.11</v>
      </c>
      <c r="G2085" s="117" t="s">
        <v>493</v>
      </c>
      <c r="H2085" s="120">
        <v>41974</v>
      </c>
    </row>
    <row r="2086" spans="1:8">
      <c r="A2086" s="113">
        <v>13261</v>
      </c>
      <c r="B2086" s="114" t="s">
        <v>7855</v>
      </c>
      <c r="C2086" s="113" t="s">
        <v>235</v>
      </c>
      <c r="D2086" s="113" t="s">
        <v>492</v>
      </c>
      <c r="E2086" s="115">
        <v>3.79</v>
      </c>
      <c r="F2086" s="115">
        <v>3.79</v>
      </c>
      <c r="G2086" s="113" t="s">
        <v>493</v>
      </c>
      <c r="H2086" s="116">
        <v>41974</v>
      </c>
    </row>
    <row r="2087" spans="1:8">
      <c r="A2087" s="117">
        <v>3255</v>
      </c>
      <c r="B2087" s="118" t="s">
        <v>7856</v>
      </c>
      <c r="C2087" s="117" t="s">
        <v>235</v>
      </c>
      <c r="D2087" s="117" t="s">
        <v>6</v>
      </c>
      <c r="E2087" s="119">
        <v>3.47</v>
      </c>
      <c r="F2087" s="119">
        <v>3.47</v>
      </c>
      <c r="G2087" s="117" t="s">
        <v>493</v>
      </c>
      <c r="H2087" s="120">
        <v>41974</v>
      </c>
    </row>
    <row r="2088" spans="1:8">
      <c r="A2088" s="113">
        <v>3256</v>
      </c>
      <c r="B2088" s="114" t="s">
        <v>7857</v>
      </c>
      <c r="C2088" s="113" t="s">
        <v>235</v>
      </c>
      <c r="D2088" s="113" t="s">
        <v>6</v>
      </c>
      <c r="E2088" s="115">
        <v>4.4800000000000004</v>
      </c>
      <c r="F2088" s="115">
        <v>4.4800000000000004</v>
      </c>
      <c r="G2088" s="113" t="s">
        <v>493</v>
      </c>
      <c r="H2088" s="116">
        <v>41974</v>
      </c>
    </row>
    <row r="2089" spans="1:8">
      <c r="A2089" s="117">
        <v>3251</v>
      </c>
      <c r="B2089" s="118" t="s">
        <v>7858</v>
      </c>
      <c r="C2089" s="117" t="s">
        <v>235</v>
      </c>
      <c r="D2089" s="117" t="s">
        <v>6</v>
      </c>
      <c r="E2089" s="119">
        <v>2.61</v>
      </c>
      <c r="F2089" s="119">
        <v>2.61</v>
      </c>
      <c r="G2089" s="117" t="s">
        <v>493</v>
      </c>
      <c r="H2089" s="120">
        <v>41974</v>
      </c>
    </row>
    <row r="2090" spans="1:8">
      <c r="A2090" s="113">
        <v>3254</v>
      </c>
      <c r="B2090" s="114" t="s">
        <v>7859</v>
      </c>
      <c r="C2090" s="113" t="s">
        <v>235</v>
      </c>
      <c r="D2090" s="113" t="s">
        <v>6</v>
      </c>
      <c r="E2090" s="115">
        <v>61.89</v>
      </c>
      <c r="F2090" s="115">
        <v>61.89</v>
      </c>
      <c r="G2090" s="113" t="s">
        <v>493</v>
      </c>
      <c r="H2090" s="116">
        <v>41974</v>
      </c>
    </row>
    <row r="2091" spans="1:8">
      <c r="A2091" s="117">
        <v>3253</v>
      </c>
      <c r="B2091" s="118" t="s">
        <v>7860</v>
      </c>
      <c r="C2091" s="117" t="s">
        <v>235</v>
      </c>
      <c r="D2091" s="117" t="s">
        <v>6</v>
      </c>
      <c r="E2091" s="119">
        <v>77.2</v>
      </c>
      <c r="F2091" s="119">
        <v>77.2</v>
      </c>
      <c r="G2091" s="117" t="s">
        <v>493</v>
      </c>
      <c r="H2091" s="120">
        <v>41974</v>
      </c>
    </row>
    <row r="2092" spans="1:8" ht="26.4">
      <c r="A2092" s="113">
        <v>3259</v>
      </c>
      <c r="B2092" s="114" t="s">
        <v>7861</v>
      </c>
      <c r="C2092" s="113" t="s">
        <v>235</v>
      </c>
      <c r="D2092" s="113" t="s">
        <v>6</v>
      </c>
      <c r="E2092" s="115">
        <v>6.46</v>
      </c>
      <c r="F2092" s="115">
        <v>6.46</v>
      </c>
      <c r="G2092" s="113" t="s">
        <v>493</v>
      </c>
      <c r="H2092" s="116">
        <v>41974</v>
      </c>
    </row>
    <row r="2093" spans="1:8" ht="26.4">
      <c r="A2093" s="117">
        <v>3258</v>
      </c>
      <c r="B2093" s="118" t="s">
        <v>7862</v>
      </c>
      <c r="C2093" s="117" t="s">
        <v>235</v>
      </c>
      <c r="D2093" s="117" t="s">
        <v>6</v>
      </c>
      <c r="E2093" s="119">
        <v>4.9000000000000004</v>
      </c>
      <c r="F2093" s="119">
        <v>4.9000000000000004</v>
      </c>
      <c r="G2093" s="117" t="s">
        <v>493</v>
      </c>
      <c r="H2093" s="120">
        <v>41974</v>
      </c>
    </row>
    <row r="2094" spans="1:8" ht="26.4">
      <c r="A2094" s="113">
        <v>3261</v>
      </c>
      <c r="B2094" s="114" t="s">
        <v>7863</v>
      </c>
      <c r="C2094" s="113" t="s">
        <v>235</v>
      </c>
      <c r="D2094" s="113" t="s">
        <v>6</v>
      </c>
      <c r="E2094" s="115">
        <v>53.43</v>
      </c>
      <c r="F2094" s="115">
        <v>53.43</v>
      </c>
      <c r="G2094" s="113" t="s">
        <v>493</v>
      </c>
      <c r="H2094" s="116">
        <v>41974</v>
      </c>
    </row>
    <row r="2095" spans="1:8">
      <c r="A2095" s="117">
        <v>3260</v>
      </c>
      <c r="B2095" s="118" t="s">
        <v>7864</v>
      </c>
      <c r="C2095" s="117" t="s">
        <v>235</v>
      </c>
      <c r="D2095" s="117" t="s">
        <v>6</v>
      </c>
      <c r="E2095" s="119">
        <v>8.6199999999999992</v>
      </c>
      <c r="F2095" s="119">
        <v>8.6199999999999992</v>
      </c>
      <c r="G2095" s="117" t="s">
        <v>493</v>
      </c>
      <c r="H2095" s="120">
        <v>41974</v>
      </c>
    </row>
    <row r="2096" spans="1:8">
      <c r="A2096" s="113">
        <v>3272</v>
      </c>
      <c r="B2096" s="114" t="s">
        <v>7865</v>
      </c>
      <c r="C2096" s="113" t="s">
        <v>235</v>
      </c>
      <c r="D2096" s="113" t="s">
        <v>6</v>
      </c>
      <c r="E2096" s="115">
        <v>19.16</v>
      </c>
      <c r="F2096" s="115">
        <v>19.16</v>
      </c>
      <c r="G2096" s="113" t="s">
        <v>493</v>
      </c>
      <c r="H2096" s="116">
        <v>41974</v>
      </c>
    </row>
    <row r="2097" spans="1:8">
      <c r="A2097" s="117">
        <v>3265</v>
      </c>
      <c r="B2097" s="118" t="s">
        <v>7866</v>
      </c>
      <c r="C2097" s="117" t="s">
        <v>235</v>
      </c>
      <c r="D2097" s="117" t="s">
        <v>6</v>
      </c>
      <c r="E2097" s="119">
        <v>13.65</v>
      </c>
      <c r="F2097" s="119">
        <v>13.65</v>
      </c>
      <c r="G2097" s="117" t="s">
        <v>493</v>
      </c>
      <c r="H2097" s="120">
        <v>41974</v>
      </c>
    </row>
    <row r="2098" spans="1:8">
      <c r="A2098" s="113">
        <v>3264</v>
      </c>
      <c r="B2098" s="114" t="s">
        <v>7867</v>
      </c>
      <c r="C2098" s="113" t="s">
        <v>235</v>
      </c>
      <c r="D2098" s="113" t="s">
        <v>6</v>
      </c>
      <c r="E2098" s="115">
        <v>10.78</v>
      </c>
      <c r="F2098" s="115">
        <v>10.78</v>
      </c>
      <c r="G2098" s="113" t="s">
        <v>493</v>
      </c>
      <c r="H2098" s="116">
        <v>41974</v>
      </c>
    </row>
    <row r="2099" spans="1:8">
      <c r="A2099" s="117">
        <v>3262</v>
      </c>
      <c r="B2099" s="118" t="s">
        <v>7868</v>
      </c>
      <c r="C2099" s="117" t="s">
        <v>235</v>
      </c>
      <c r="D2099" s="117" t="s">
        <v>6</v>
      </c>
      <c r="E2099" s="119">
        <v>6.55</v>
      </c>
      <c r="F2099" s="119">
        <v>6.55</v>
      </c>
      <c r="G2099" s="117" t="s">
        <v>493</v>
      </c>
      <c r="H2099" s="120">
        <v>41974</v>
      </c>
    </row>
    <row r="2100" spans="1:8">
      <c r="A2100" s="113">
        <v>3267</v>
      </c>
      <c r="B2100" s="114" t="s">
        <v>7869</v>
      </c>
      <c r="C2100" s="113" t="s">
        <v>235</v>
      </c>
      <c r="D2100" s="113" t="s">
        <v>6</v>
      </c>
      <c r="E2100" s="115">
        <v>35.44</v>
      </c>
      <c r="F2100" s="115">
        <v>35.44</v>
      </c>
      <c r="G2100" s="113" t="s">
        <v>493</v>
      </c>
      <c r="H2100" s="116">
        <v>41974</v>
      </c>
    </row>
    <row r="2101" spans="1:8">
      <c r="A2101" s="117">
        <v>3266</v>
      </c>
      <c r="B2101" s="118" t="s">
        <v>7870</v>
      </c>
      <c r="C2101" s="117" t="s">
        <v>235</v>
      </c>
      <c r="D2101" s="117" t="s">
        <v>6</v>
      </c>
      <c r="E2101" s="119">
        <v>25.11</v>
      </c>
      <c r="F2101" s="119">
        <v>25.11</v>
      </c>
      <c r="G2101" s="117" t="s">
        <v>493</v>
      </c>
      <c r="H2101" s="120">
        <v>41974</v>
      </c>
    </row>
    <row r="2102" spans="1:8">
      <c r="A2102" s="113">
        <v>3268</v>
      </c>
      <c r="B2102" s="114" t="s">
        <v>7871</v>
      </c>
      <c r="C2102" s="113" t="s">
        <v>235</v>
      </c>
      <c r="D2102" s="113" t="s">
        <v>6</v>
      </c>
      <c r="E2102" s="115">
        <v>53.4</v>
      </c>
      <c r="F2102" s="115">
        <v>53.4</v>
      </c>
      <c r="G2102" s="113" t="s">
        <v>493</v>
      </c>
      <c r="H2102" s="116">
        <v>41974</v>
      </c>
    </row>
    <row r="2103" spans="1:8">
      <c r="A2103" s="117">
        <v>3263</v>
      </c>
      <c r="B2103" s="118" t="s">
        <v>7872</v>
      </c>
      <c r="C2103" s="117" t="s">
        <v>235</v>
      </c>
      <c r="D2103" s="117" t="s">
        <v>6</v>
      </c>
      <c r="E2103" s="119">
        <v>8.98</v>
      </c>
      <c r="F2103" s="119">
        <v>8.98</v>
      </c>
      <c r="G2103" s="117" t="s">
        <v>493</v>
      </c>
      <c r="H2103" s="120">
        <v>41974</v>
      </c>
    </row>
    <row r="2104" spans="1:8">
      <c r="A2104" s="113">
        <v>3271</v>
      </c>
      <c r="B2104" s="114" t="s">
        <v>7873</v>
      </c>
      <c r="C2104" s="113" t="s">
        <v>235</v>
      </c>
      <c r="D2104" s="113" t="s">
        <v>6</v>
      </c>
      <c r="E2104" s="115">
        <v>67.569999999999993</v>
      </c>
      <c r="F2104" s="115">
        <v>67.569999999999993</v>
      </c>
      <c r="G2104" s="113" t="s">
        <v>493</v>
      </c>
      <c r="H2104" s="116">
        <v>41974</v>
      </c>
    </row>
    <row r="2105" spans="1:8">
      <c r="A2105" s="117">
        <v>3270</v>
      </c>
      <c r="B2105" s="118" t="s">
        <v>7874</v>
      </c>
      <c r="C2105" s="117" t="s">
        <v>235</v>
      </c>
      <c r="D2105" s="117" t="s">
        <v>6</v>
      </c>
      <c r="E2105" s="119">
        <v>94.08</v>
      </c>
      <c r="F2105" s="119">
        <v>94.08</v>
      </c>
      <c r="G2105" s="117" t="s">
        <v>493</v>
      </c>
      <c r="H2105" s="120">
        <v>41974</v>
      </c>
    </row>
    <row r="2106" spans="1:8">
      <c r="A2106" s="113">
        <v>2714</v>
      </c>
      <c r="B2106" s="114" t="s">
        <v>7875</v>
      </c>
      <c r="C2106" s="113" t="s">
        <v>235</v>
      </c>
      <c r="D2106" s="113" t="s">
        <v>6</v>
      </c>
      <c r="E2106" s="115">
        <v>13.14</v>
      </c>
      <c r="F2106" s="115">
        <v>13.14</v>
      </c>
      <c r="G2106" s="113" t="s">
        <v>493</v>
      </c>
      <c r="H2106" s="116">
        <v>41974</v>
      </c>
    </row>
    <row r="2107" spans="1:8" ht="39.6">
      <c r="A2107" s="117">
        <v>21113</v>
      </c>
      <c r="B2107" s="118" t="s">
        <v>7876</v>
      </c>
      <c r="C2107" s="117" t="s">
        <v>235</v>
      </c>
      <c r="D2107" s="117" t="s">
        <v>492</v>
      </c>
      <c r="E2107" s="119">
        <v>11.29</v>
      </c>
      <c r="F2107" s="119">
        <v>11.29</v>
      </c>
      <c r="G2107" s="117" t="s">
        <v>493</v>
      </c>
      <c r="H2107" s="120">
        <v>41974</v>
      </c>
    </row>
    <row r="2108" spans="1:8" ht="66">
      <c r="A2108" s="113">
        <v>14599</v>
      </c>
      <c r="B2108" s="114" t="s">
        <v>7877</v>
      </c>
      <c r="C2108" s="113" t="s">
        <v>235</v>
      </c>
      <c r="D2108" s="113" t="s">
        <v>6</v>
      </c>
      <c r="E2108" s="115">
        <v>8379.5</v>
      </c>
      <c r="F2108" s="115">
        <v>8379.5</v>
      </c>
      <c r="G2108" s="113" t="s">
        <v>493</v>
      </c>
      <c r="H2108" s="116">
        <v>41974</v>
      </c>
    </row>
    <row r="2109" spans="1:8" ht="66">
      <c r="A2109" s="117">
        <v>14602</v>
      </c>
      <c r="B2109" s="118" t="s">
        <v>7878</v>
      </c>
      <c r="C2109" s="117" t="s">
        <v>235</v>
      </c>
      <c r="D2109" s="117" t="s">
        <v>6</v>
      </c>
      <c r="E2109" s="119">
        <v>11395.93</v>
      </c>
      <c r="F2109" s="119">
        <v>11395.93</v>
      </c>
      <c r="G2109" s="117" t="s">
        <v>493</v>
      </c>
      <c r="H2109" s="120">
        <v>41974</v>
      </c>
    </row>
    <row r="2110" spans="1:8" ht="66">
      <c r="A2110" s="113">
        <v>14601</v>
      </c>
      <c r="B2110" s="114" t="s">
        <v>7879</v>
      </c>
      <c r="C2110" s="113" t="s">
        <v>235</v>
      </c>
      <c r="D2110" s="113" t="s">
        <v>6</v>
      </c>
      <c r="E2110" s="115">
        <v>7962.31</v>
      </c>
      <c r="F2110" s="115">
        <v>7962.31</v>
      </c>
      <c r="G2110" s="113" t="s">
        <v>493</v>
      </c>
      <c r="H2110" s="116">
        <v>41974</v>
      </c>
    </row>
    <row r="2111" spans="1:8" ht="52.8">
      <c r="A2111" s="117">
        <v>14600</v>
      </c>
      <c r="B2111" s="118" t="s">
        <v>7880</v>
      </c>
      <c r="C2111" s="117" t="s">
        <v>235</v>
      </c>
      <c r="D2111" s="117" t="s">
        <v>6</v>
      </c>
      <c r="E2111" s="119">
        <v>7651.41</v>
      </c>
      <c r="F2111" s="119">
        <v>7651.41</v>
      </c>
      <c r="G2111" s="117" t="s">
        <v>493</v>
      </c>
      <c r="H2111" s="120">
        <v>41974</v>
      </c>
    </row>
    <row r="2112" spans="1:8" ht="39.6">
      <c r="A2112" s="113">
        <v>14614</v>
      </c>
      <c r="B2112" s="114" t="s">
        <v>7881</v>
      </c>
      <c r="C2112" s="113" t="s">
        <v>235</v>
      </c>
      <c r="D2112" s="113" t="s">
        <v>6</v>
      </c>
      <c r="E2112" s="115">
        <v>18575.47</v>
      </c>
      <c r="F2112" s="115">
        <v>18575.47</v>
      </c>
      <c r="G2112" s="113" t="s">
        <v>493</v>
      </c>
      <c r="H2112" s="116">
        <v>41974</v>
      </c>
    </row>
    <row r="2113" spans="1:8" ht="39.6">
      <c r="A2113" s="117">
        <v>14612</v>
      </c>
      <c r="B2113" s="118" t="s">
        <v>7882</v>
      </c>
      <c r="C2113" s="117" t="s">
        <v>235</v>
      </c>
      <c r="D2113" s="117" t="s">
        <v>6</v>
      </c>
      <c r="E2113" s="119">
        <v>13559.84</v>
      </c>
      <c r="F2113" s="119">
        <v>13559.84</v>
      </c>
      <c r="G2113" s="117" t="s">
        <v>493</v>
      </c>
      <c r="H2113" s="120">
        <v>41974</v>
      </c>
    </row>
    <row r="2114" spans="1:8" ht="39.6">
      <c r="A2114" s="113">
        <v>14613</v>
      </c>
      <c r="B2114" s="114" t="s">
        <v>7883</v>
      </c>
      <c r="C2114" s="113" t="s">
        <v>235</v>
      </c>
      <c r="D2114" s="113" t="s">
        <v>6</v>
      </c>
      <c r="E2114" s="115">
        <v>17673.93</v>
      </c>
      <c r="F2114" s="115">
        <v>17673.93</v>
      </c>
      <c r="G2114" s="113" t="s">
        <v>493</v>
      </c>
      <c r="H2114" s="116">
        <v>41974</v>
      </c>
    </row>
    <row r="2115" spans="1:8" ht="39.6">
      <c r="A2115" s="117">
        <v>14607</v>
      </c>
      <c r="B2115" s="118" t="s">
        <v>7884</v>
      </c>
      <c r="C2115" s="117" t="s">
        <v>235</v>
      </c>
      <c r="D2115" s="117" t="s">
        <v>6</v>
      </c>
      <c r="E2115" s="119">
        <v>8207.75</v>
      </c>
      <c r="F2115" s="119">
        <v>8207.75</v>
      </c>
      <c r="G2115" s="117" t="s">
        <v>493</v>
      </c>
      <c r="H2115" s="120">
        <v>41974</v>
      </c>
    </row>
    <row r="2116" spans="1:8" ht="39.6">
      <c r="A2116" s="113">
        <v>14608</v>
      </c>
      <c r="B2116" s="114" t="s">
        <v>7885</v>
      </c>
      <c r="C2116" s="113" t="s">
        <v>235</v>
      </c>
      <c r="D2116" s="113" t="s">
        <v>6</v>
      </c>
      <c r="E2116" s="115">
        <v>7655.19</v>
      </c>
      <c r="F2116" s="115">
        <v>7655.19</v>
      </c>
      <c r="G2116" s="113" t="s">
        <v>493</v>
      </c>
      <c r="H2116" s="116">
        <v>41974</v>
      </c>
    </row>
    <row r="2117" spans="1:8" ht="39.6">
      <c r="A2117" s="117">
        <v>14609</v>
      </c>
      <c r="B2117" s="118" t="s">
        <v>7886</v>
      </c>
      <c r="C2117" s="117" t="s">
        <v>235</v>
      </c>
      <c r="D2117" s="117" t="s">
        <v>6</v>
      </c>
      <c r="E2117" s="119">
        <v>7677.96</v>
      </c>
      <c r="F2117" s="119">
        <v>7677.96</v>
      </c>
      <c r="G2117" s="117" t="s">
        <v>493</v>
      </c>
      <c r="H2117" s="120">
        <v>41974</v>
      </c>
    </row>
    <row r="2118" spans="1:8" ht="39.6">
      <c r="A2118" s="113">
        <v>14610</v>
      </c>
      <c r="B2118" s="114" t="s">
        <v>7887</v>
      </c>
      <c r="C2118" s="113" t="s">
        <v>235</v>
      </c>
      <c r="D2118" s="113" t="s">
        <v>6</v>
      </c>
      <c r="E2118" s="115">
        <v>11114.48</v>
      </c>
      <c r="F2118" s="115">
        <v>11114.48</v>
      </c>
      <c r="G2118" s="113" t="s">
        <v>493</v>
      </c>
      <c r="H2118" s="116">
        <v>41974</v>
      </c>
    </row>
    <row r="2119" spans="1:8" ht="39.6">
      <c r="A2119" s="117">
        <v>14611</v>
      </c>
      <c r="B2119" s="118" t="s">
        <v>7888</v>
      </c>
      <c r="C2119" s="117" t="s">
        <v>235</v>
      </c>
      <c r="D2119" s="117" t="s">
        <v>6</v>
      </c>
      <c r="E2119" s="119">
        <v>12343.99</v>
      </c>
      <c r="F2119" s="119">
        <v>12343.99</v>
      </c>
      <c r="G2119" s="117" t="s">
        <v>493</v>
      </c>
      <c r="H2119" s="120">
        <v>41974</v>
      </c>
    </row>
    <row r="2120" spans="1:8" ht="39.6">
      <c r="A2120" s="113">
        <v>14604</v>
      </c>
      <c r="B2120" s="114" t="s">
        <v>7889</v>
      </c>
      <c r="C2120" s="113" t="s">
        <v>235</v>
      </c>
      <c r="D2120" s="113" t="s">
        <v>6</v>
      </c>
      <c r="E2120" s="115">
        <v>13839.79</v>
      </c>
      <c r="F2120" s="115">
        <v>13839.79</v>
      </c>
      <c r="G2120" s="113" t="s">
        <v>493</v>
      </c>
      <c r="H2120" s="116">
        <v>41974</v>
      </c>
    </row>
    <row r="2121" spans="1:8" ht="39.6">
      <c r="A2121" s="117">
        <v>14605</v>
      </c>
      <c r="B2121" s="118" t="s">
        <v>7890</v>
      </c>
      <c r="C2121" s="117" t="s">
        <v>235</v>
      </c>
      <c r="D2121" s="117" t="s">
        <v>6</v>
      </c>
      <c r="E2121" s="119">
        <v>17738.509999999998</v>
      </c>
      <c r="F2121" s="119">
        <v>17738.509999999998</v>
      </c>
      <c r="G2121" s="117" t="s">
        <v>493</v>
      </c>
      <c r="H2121" s="120">
        <v>41974</v>
      </c>
    </row>
    <row r="2122" spans="1:8" ht="39.6">
      <c r="A2122" s="113">
        <v>14603</v>
      </c>
      <c r="B2122" s="114" t="s">
        <v>7891</v>
      </c>
      <c r="C2122" s="113" t="s">
        <v>235</v>
      </c>
      <c r="D2122" s="113" t="s">
        <v>6</v>
      </c>
      <c r="E2122" s="115">
        <v>12578.76</v>
      </c>
      <c r="F2122" s="115">
        <v>12578.76</v>
      </c>
      <c r="G2122" s="113" t="s">
        <v>493</v>
      </c>
      <c r="H2122" s="116">
        <v>41974</v>
      </c>
    </row>
    <row r="2123" spans="1:8" ht="52.8">
      <c r="A2123" s="117">
        <v>14606</v>
      </c>
      <c r="B2123" s="118" t="s">
        <v>7892</v>
      </c>
      <c r="C2123" s="117" t="s">
        <v>235</v>
      </c>
      <c r="D2123" s="117" t="s">
        <v>6</v>
      </c>
      <c r="E2123" s="119">
        <v>18955.75</v>
      </c>
      <c r="F2123" s="119">
        <v>18955.75</v>
      </c>
      <c r="G2123" s="117" t="s">
        <v>493</v>
      </c>
      <c r="H2123" s="120">
        <v>41974</v>
      </c>
    </row>
    <row r="2124" spans="1:8">
      <c r="A2124" s="113">
        <v>10814</v>
      </c>
      <c r="B2124" s="114" t="s">
        <v>7893</v>
      </c>
      <c r="C2124" s="113" t="s">
        <v>235</v>
      </c>
      <c r="D2124" s="113" t="s">
        <v>238</v>
      </c>
      <c r="E2124" s="115">
        <v>12</v>
      </c>
      <c r="F2124" s="115">
        <v>12</v>
      </c>
      <c r="G2124" s="113" t="s">
        <v>493</v>
      </c>
      <c r="H2124" s="116">
        <v>41974</v>
      </c>
    </row>
    <row r="2125" spans="1:8" ht="52.8">
      <c r="A2125" s="117">
        <v>3275</v>
      </c>
      <c r="B2125" s="118" t="s">
        <v>7894</v>
      </c>
      <c r="C2125" s="117" t="s">
        <v>235</v>
      </c>
      <c r="D2125" s="117" t="s">
        <v>492</v>
      </c>
      <c r="E2125" s="119">
        <v>84.43</v>
      </c>
      <c r="F2125" s="119">
        <v>84.43</v>
      </c>
      <c r="G2125" s="117" t="s">
        <v>493</v>
      </c>
      <c r="H2125" s="120">
        <v>41974</v>
      </c>
    </row>
    <row r="2126" spans="1:8" ht="39.6">
      <c r="A2126" s="113">
        <v>3286</v>
      </c>
      <c r="B2126" s="114" t="s">
        <v>7895</v>
      </c>
      <c r="C2126" s="113" t="s">
        <v>235</v>
      </c>
      <c r="D2126" s="113" t="s">
        <v>492</v>
      </c>
      <c r="E2126" s="115">
        <v>27.13</v>
      </c>
      <c r="F2126" s="115">
        <v>27.13</v>
      </c>
      <c r="G2126" s="113" t="s">
        <v>493</v>
      </c>
      <c r="H2126" s="116">
        <v>41974</v>
      </c>
    </row>
    <row r="2127" spans="1:8" ht="39.6">
      <c r="A2127" s="117">
        <v>3287</v>
      </c>
      <c r="B2127" s="118" t="s">
        <v>7896</v>
      </c>
      <c r="C2127" s="117" t="s">
        <v>235</v>
      </c>
      <c r="D2127" s="117" t="s">
        <v>492</v>
      </c>
      <c r="E2127" s="119">
        <v>41</v>
      </c>
      <c r="F2127" s="119">
        <v>41</v>
      </c>
      <c r="G2127" s="117" t="s">
        <v>493</v>
      </c>
      <c r="H2127" s="120">
        <v>41974</v>
      </c>
    </row>
    <row r="2128" spans="1:8" ht="39.6">
      <c r="A2128" s="113">
        <v>3285</v>
      </c>
      <c r="B2128" s="114" t="s">
        <v>7897</v>
      </c>
      <c r="C2128" s="113" t="s">
        <v>235</v>
      </c>
      <c r="D2128" s="113" t="s">
        <v>492</v>
      </c>
      <c r="E2128" s="115">
        <v>25.6</v>
      </c>
      <c r="F2128" s="115">
        <v>25.6</v>
      </c>
      <c r="G2128" s="113" t="s">
        <v>493</v>
      </c>
      <c r="H2128" s="116">
        <v>41974</v>
      </c>
    </row>
    <row r="2129" spans="1:8" ht="39.6">
      <c r="A2129" s="117">
        <v>3283</v>
      </c>
      <c r="B2129" s="118" t="s">
        <v>7898</v>
      </c>
      <c r="C2129" s="117" t="s">
        <v>235</v>
      </c>
      <c r="D2129" s="117" t="s">
        <v>492</v>
      </c>
      <c r="E2129" s="119">
        <v>8.61</v>
      </c>
      <c r="F2129" s="119">
        <v>8.61</v>
      </c>
      <c r="G2129" s="117" t="s">
        <v>493</v>
      </c>
      <c r="H2129" s="120">
        <v>41974</v>
      </c>
    </row>
    <row r="2130" spans="1:8" ht="26.4">
      <c r="A2130" s="113">
        <v>11587</v>
      </c>
      <c r="B2130" s="114" t="s">
        <v>7899</v>
      </c>
      <c r="C2130" s="113" t="s">
        <v>235</v>
      </c>
      <c r="D2130" s="113" t="s">
        <v>492</v>
      </c>
      <c r="E2130" s="115">
        <v>34.9</v>
      </c>
      <c r="F2130" s="115">
        <v>34.9</v>
      </c>
      <c r="G2130" s="113" t="s">
        <v>493</v>
      </c>
      <c r="H2130" s="116">
        <v>41974</v>
      </c>
    </row>
    <row r="2131" spans="1:8" ht="26.4">
      <c r="A2131" s="117">
        <v>11887</v>
      </c>
      <c r="B2131" s="118" t="s">
        <v>7900</v>
      </c>
      <c r="C2131" s="117" t="s">
        <v>235</v>
      </c>
      <c r="D2131" s="117" t="s">
        <v>6</v>
      </c>
      <c r="E2131" s="119">
        <v>1804</v>
      </c>
      <c r="F2131" s="119">
        <v>1804</v>
      </c>
      <c r="G2131" s="117" t="s">
        <v>493</v>
      </c>
      <c r="H2131" s="120">
        <v>41974</v>
      </c>
    </row>
    <row r="2132" spans="1:8" ht="26.4">
      <c r="A2132" s="113">
        <v>11883</v>
      </c>
      <c r="B2132" s="114" t="s">
        <v>7901</v>
      </c>
      <c r="C2132" s="113" t="s">
        <v>235</v>
      </c>
      <c r="D2132" s="113" t="s">
        <v>6</v>
      </c>
      <c r="E2132" s="115">
        <v>2652.2</v>
      </c>
      <c r="F2132" s="115">
        <v>2652.2</v>
      </c>
      <c r="G2132" s="113" t="s">
        <v>493</v>
      </c>
      <c r="H2132" s="116">
        <v>41974</v>
      </c>
    </row>
    <row r="2133" spans="1:8" ht="26.4">
      <c r="A2133" s="117">
        <v>11884</v>
      </c>
      <c r="B2133" s="118" t="s">
        <v>7902</v>
      </c>
      <c r="C2133" s="117" t="s">
        <v>235</v>
      </c>
      <c r="D2133" s="117" t="s">
        <v>6</v>
      </c>
      <c r="E2133" s="119">
        <v>2845.57</v>
      </c>
      <c r="F2133" s="119">
        <v>2845.57</v>
      </c>
      <c r="G2133" s="117" t="s">
        <v>493</v>
      </c>
      <c r="H2133" s="120">
        <v>41974</v>
      </c>
    </row>
    <row r="2134" spans="1:8" ht="26.4">
      <c r="A2134" s="113">
        <v>11885</v>
      </c>
      <c r="B2134" s="114" t="s">
        <v>7903</v>
      </c>
      <c r="C2134" s="113" t="s">
        <v>235</v>
      </c>
      <c r="D2134" s="113" t="s">
        <v>6</v>
      </c>
      <c r="E2134" s="115">
        <v>2642.7</v>
      </c>
      <c r="F2134" s="115">
        <v>2642.7</v>
      </c>
      <c r="G2134" s="113" t="s">
        <v>493</v>
      </c>
      <c r="H2134" s="116">
        <v>41974</v>
      </c>
    </row>
    <row r="2135" spans="1:8" ht="26.4">
      <c r="A2135" s="117">
        <v>11886</v>
      </c>
      <c r="B2135" s="118" t="s">
        <v>7904</v>
      </c>
      <c r="C2135" s="117" t="s">
        <v>235</v>
      </c>
      <c r="D2135" s="117" t="s">
        <v>6</v>
      </c>
      <c r="E2135" s="119">
        <v>1022.9</v>
      </c>
      <c r="F2135" s="119">
        <v>1022.9</v>
      </c>
      <c r="G2135" s="117" t="s">
        <v>493</v>
      </c>
      <c r="H2135" s="120">
        <v>41974</v>
      </c>
    </row>
    <row r="2136" spans="1:8" ht="26.4">
      <c r="A2136" s="113">
        <v>11888</v>
      </c>
      <c r="B2136" s="114" t="s">
        <v>7905</v>
      </c>
      <c r="C2136" s="113" t="s">
        <v>235</v>
      </c>
      <c r="D2136" s="113" t="s">
        <v>6</v>
      </c>
      <c r="E2136" s="115">
        <v>2402.17</v>
      </c>
      <c r="F2136" s="115">
        <v>2402.17</v>
      </c>
      <c r="G2136" s="113" t="s">
        <v>493</v>
      </c>
      <c r="H2136" s="116">
        <v>41974</v>
      </c>
    </row>
    <row r="2137" spans="1:8" ht="26.4">
      <c r="A2137" s="117">
        <v>3277</v>
      </c>
      <c r="B2137" s="118" t="s">
        <v>7906</v>
      </c>
      <c r="C2137" s="117" t="s">
        <v>235</v>
      </c>
      <c r="D2137" s="117" t="s">
        <v>6</v>
      </c>
      <c r="E2137" s="119">
        <v>405.11</v>
      </c>
      <c r="F2137" s="119">
        <v>405.11</v>
      </c>
      <c r="G2137" s="117" t="s">
        <v>493</v>
      </c>
      <c r="H2137" s="120">
        <v>41974</v>
      </c>
    </row>
    <row r="2138" spans="1:8" ht="26.4">
      <c r="A2138" s="113">
        <v>3281</v>
      </c>
      <c r="B2138" s="114" t="s">
        <v>7907</v>
      </c>
      <c r="C2138" s="113" t="s">
        <v>235</v>
      </c>
      <c r="D2138" s="113" t="s">
        <v>6</v>
      </c>
      <c r="E2138" s="115">
        <v>335.48</v>
      </c>
      <c r="F2138" s="115">
        <v>335.48</v>
      </c>
      <c r="G2138" s="113" t="s">
        <v>493</v>
      </c>
      <c r="H2138" s="116">
        <v>41974</v>
      </c>
    </row>
    <row r="2139" spans="1:8" ht="26.4">
      <c r="A2139" s="117">
        <v>14576</v>
      </c>
      <c r="B2139" s="118" t="s">
        <v>7908</v>
      </c>
      <c r="C2139" s="117" t="s">
        <v>250</v>
      </c>
      <c r="D2139" s="117" t="s">
        <v>6</v>
      </c>
      <c r="E2139" s="119">
        <v>2467220.9300000002</v>
      </c>
      <c r="F2139" s="119">
        <v>2467220.9300000002</v>
      </c>
      <c r="G2139" s="117" t="s">
        <v>493</v>
      </c>
      <c r="H2139" s="120">
        <v>41974</v>
      </c>
    </row>
    <row r="2140" spans="1:8" ht="26.4">
      <c r="A2140" s="113">
        <v>13877</v>
      </c>
      <c r="B2140" s="114" t="s">
        <v>7909</v>
      </c>
      <c r="C2140" s="113" t="s">
        <v>250</v>
      </c>
      <c r="D2140" s="113" t="s">
        <v>6</v>
      </c>
      <c r="E2140" s="115">
        <v>1056180.48</v>
      </c>
      <c r="F2140" s="115">
        <v>1056180.48</v>
      </c>
      <c r="G2140" s="113" t="s">
        <v>493</v>
      </c>
      <c r="H2140" s="116">
        <v>41974</v>
      </c>
    </row>
    <row r="2141" spans="1:8">
      <c r="A2141" s="117">
        <v>7308</v>
      </c>
      <c r="B2141" s="118" t="s">
        <v>7910</v>
      </c>
      <c r="C2141" s="117" t="s">
        <v>235</v>
      </c>
      <c r="D2141" s="117" t="s">
        <v>239</v>
      </c>
      <c r="E2141" s="119">
        <v>61.36</v>
      </c>
      <c r="F2141" s="119">
        <v>61.36</v>
      </c>
      <c r="G2141" s="117" t="s">
        <v>493</v>
      </c>
      <c r="H2141" s="120">
        <v>41974</v>
      </c>
    </row>
    <row r="2142" spans="1:8">
      <c r="A2142" s="113">
        <v>7307</v>
      </c>
      <c r="B2142" s="114" t="s">
        <v>7910</v>
      </c>
      <c r="C2142" s="113" t="s">
        <v>235</v>
      </c>
      <c r="D2142" s="113" t="s">
        <v>274</v>
      </c>
      <c r="E2142" s="115">
        <v>17.05</v>
      </c>
      <c r="F2142" s="115">
        <v>17.05</v>
      </c>
      <c r="G2142" s="113" t="s">
        <v>493</v>
      </c>
      <c r="H2142" s="116">
        <v>41974</v>
      </c>
    </row>
    <row r="2143" spans="1:8">
      <c r="A2143" s="117">
        <v>6089</v>
      </c>
      <c r="B2143" s="118" t="s">
        <v>7911</v>
      </c>
      <c r="C2143" s="117" t="s">
        <v>235</v>
      </c>
      <c r="D2143" s="117" t="s">
        <v>239</v>
      </c>
      <c r="E2143" s="119">
        <v>37.96</v>
      </c>
      <c r="F2143" s="119">
        <v>37.96</v>
      </c>
      <c r="G2143" s="117" t="s">
        <v>493</v>
      </c>
      <c r="H2143" s="120">
        <v>41974</v>
      </c>
    </row>
    <row r="2144" spans="1:8" ht="26.4">
      <c r="A2144" s="113">
        <v>6086</v>
      </c>
      <c r="B2144" s="114" t="s">
        <v>7912</v>
      </c>
      <c r="C2144" s="113" t="s">
        <v>235</v>
      </c>
      <c r="D2144" s="113" t="s">
        <v>239</v>
      </c>
      <c r="E2144" s="115">
        <v>63.51</v>
      </c>
      <c r="F2144" s="115">
        <v>63.51</v>
      </c>
      <c r="G2144" s="113" t="s">
        <v>493</v>
      </c>
      <c r="H2144" s="116">
        <v>41974</v>
      </c>
    </row>
    <row r="2145" spans="1:8" ht="26.4">
      <c r="A2145" s="117">
        <v>3291</v>
      </c>
      <c r="B2145" s="118" t="s">
        <v>7913</v>
      </c>
      <c r="C2145" s="117" t="s">
        <v>250</v>
      </c>
      <c r="D2145" s="117" t="s">
        <v>231</v>
      </c>
      <c r="E2145" s="119">
        <v>0.72</v>
      </c>
      <c r="F2145" s="119">
        <v>0.72</v>
      </c>
      <c r="G2145" s="117" t="s">
        <v>493</v>
      </c>
      <c r="H2145" s="120">
        <v>41974</v>
      </c>
    </row>
    <row r="2146" spans="1:8">
      <c r="A2146" s="113">
        <v>12344</v>
      </c>
      <c r="B2146" s="114" t="s">
        <v>7914</v>
      </c>
      <c r="C2146" s="113" t="s">
        <v>235</v>
      </c>
      <c r="D2146" s="113" t="s">
        <v>6</v>
      </c>
      <c r="E2146" s="115">
        <v>0.59</v>
      </c>
      <c r="F2146" s="115">
        <v>0.59</v>
      </c>
      <c r="G2146" s="113" t="s">
        <v>493</v>
      </c>
      <c r="H2146" s="116">
        <v>41974</v>
      </c>
    </row>
    <row r="2147" spans="1:8">
      <c r="A2147" s="117">
        <v>12343</v>
      </c>
      <c r="B2147" s="118" t="s">
        <v>7915</v>
      </c>
      <c r="C2147" s="117" t="s">
        <v>235</v>
      </c>
      <c r="D2147" s="117" t="s">
        <v>6</v>
      </c>
      <c r="E2147" s="119">
        <v>0.76</v>
      </c>
      <c r="F2147" s="119">
        <v>0.76</v>
      </c>
      <c r="G2147" s="117" t="s">
        <v>493</v>
      </c>
      <c r="H2147" s="120">
        <v>41974</v>
      </c>
    </row>
    <row r="2148" spans="1:8">
      <c r="A2148" s="113">
        <v>12345</v>
      </c>
      <c r="B2148" s="114" t="s">
        <v>7916</v>
      </c>
      <c r="C2148" s="113" t="s">
        <v>235</v>
      </c>
      <c r="D2148" s="113" t="s">
        <v>6</v>
      </c>
      <c r="E2148" s="115">
        <v>1.05</v>
      </c>
      <c r="F2148" s="115">
        <v>1.05</v>
      </c>
      <c r="G2148" s="113" t="s">
        <v>493</v>
      </c>
      <c r="H2148" s="116">
        <v>41974</v>
      </c>
    </row>
    <row r="2149" spans="1:8">
      <c r="A2149" s="117">
        <v>12346</v>
      </c>
      <c r="B2149" s="118" t="s">
        <v>7917</v>
      </c>
      <c r="C2149" s="117" t="s">
        <v>235</v>
      </c>
      <c r="D2149" s="117" t="s">
        <v>6</v>
      </c>
      <c r="E2149" s="119">
        <v>3.98</v>
      </c>
      <c r="F2149" s="119">
        <v>3.98</v>
      </c>
      <c r="G2149" s="117" t="s">
        <v>493</v>
      </c>
      <c r="H2149" s="120">
        <v>41974</v>
      </c>
    </row>
    <row r="2150" spans="1:8">
      <c r="A2150" s="113">
        <v>12348</v>
      </c>
      <c r="B2150" s="114" t="s">
        <v>7918</v>
      </c>
      <c r="C2150" s="113" t="s">
        <v>235</v>
      </c>
      <c r="D2150" s="113" t="s">
        <v>6</v>
      </c>
      <c r="E2150" s="115">
        <v>10.25</v>
      </c>
      <c r="F2150" s="115">
        <v>10.25</v>
      </c>
      <c r="G2150" s="113" t="s">
        <v>493</v>
      </c>
      <c r="H2150" s="116">
        <v>41974</v>
      </c>
    </row>
    <row r="2151" spans="1:8">
      <c r="A2151" s="117">
        <v>3302</v>
      </c>
      <c r="B2151" s="118" t="s">
        <v>7919</v>
      </c>
      <c r="C2151" s="117" t="s">
        <v>235</v>
      </c>
      <c r="D2151" s="117" t="s">
        <v>6</v>
      </c>
      <c r="E2151" s="119">
        <v>5.79</v>
      </c>
      <c r="F2151" s="119">
        <v>5.79</v>
      </c>
      <c r="G2151" s="117" t="s">
        <v>493</v>
      </c>
      <c r="H2151" s="120">
        <v>41974</v>
      </c>
    </row>
    <row r="2152" spans="1:8">
      <c r="A2152" s="113">
        <v>3297</v>
      </c>
      <c r="B2152" s="114" t="s">
        <v>7920</v>
      </c>
      <c r="C2152" s="113" t="s">
        <v>235</v>
      </c>
      <c r="D2152" s="113" t="s">
        <v>6</v>
      </c>
      <c r="E2152" s="115">
        <v>5.96</v>
      </c>
      <c r="F2152" s="115">
        <v>5.96</v>
      </c>
      <c r="G2152" s="113" t="s">
        <v>493</v>
      </c>
      <c r="H2152" s="116">
        <v>41974</v>
      </c>
    </row>
    <row r="2153" spans="1:8">
      <c r="A2153" s="117">
        <v>3294</v>
      </c>
      <c r="B2153" s="118" t="s">
        <v>7921</v>
      </c>
      <c r="C2153" s="117" t="s">
        <v>235</v>
      </c>
      <c r="D2153" s="117" t="s">
        <v>6</v>
      </c>
      <c r="E2153" s="119">
        <v>5.77</v>
      </c>
      <c r="F2153" s="119">
        <v>5.77</v>
      </c>
      <c r="G2153" s="117" t="s">
        <v>493</v>
      </c>
      <c r="H2153" s="120">
        <v>41974</v>
      </c>
    </row>
    <row r="2154" spans="1:8">
      <c r="A2154" s="113">
        <v>3298</v>
      </c>
      <c r="B2154" s="114" t="s">
        <v>7922</v>
      </c>
      <c r="C2154" s="113" t="s">
        <v>235</v>
      </c>
      <c r="D2154" s="113" t="s">
        <v>6</v>
      </c>
      <c r="E2154" s="115">
        <v>9.09</v>
      </c>
      <c r="F2154" s="115">
        <v>9.09</v>
      </c>
      <c r="G2154" s="113" t="s">
        <v>493</v>
      </c>
      <c r="H2154" s="116">
        <v>41974</v>
      </c>
    </row>
    <row r="2155" spans="1:8">
      <c r="A2155" s="117">
        <v>3300</v>
      </c>
      <c r="B2155" s="118" t="s">
        <v>7923</v>
      </c>
      <c r="C2155" s="117" t="s">
        <v>235</v>
      </c>
      <c r="D2155" s="117" t="s">
        <v>6</v>
      </c>
      <c r="E2155" s="119">
        <v>7.06</v>
      </c>
      <c r="F2155" s="119">
        <v>7.06</v>
      </c>
      <c r="G2155" s="117" t="s">
        <v>493</v>
      </c>
      <c r="H2155" s="120">
        <v>41974</v>
      </c>
    </row>
    <row r="2156" spans="1:8">
      <c r="A2156" s="113">
        <v>3301</v>
      </c>
      <c r="B2156" s="114" t="s">
        <v>7924</v>
      </c>
      <c r="C2156" s="113" t="s">
        <v>235</v>
      </c>
      <c r="D2156" s="113" t="s">
        <v>6</v>
      </c>
      <c r="E2156" s="115">
        <v>10.039999999999999</v>
      </c>
      <c r="F2156" s="115">
        <v>10.039999999999999</v>
      </c>
      <c r="G2156" s="113" t="s">
        <v>493</v>
      </c>
      <c r="H2156" s="116">
        <v>41974</v>
      </c>
    </row>
    <row r="2157" spans="1:8">
      <c r="A2157" s="117">
        <v>3293</v>
      </c>
      <c r="B2157" s="118" t="s">
        <v>7925</v>
      </c>
      <c r="C2157" s="117" t="s">
        <v>235</v>
      </c>
      <c r="D2157" s="117" t="s">
        <v>6</v>
      </c>
      <c r="E2157" s="119">
        <v>6.02</v>
      </c>
      <c r="F2157" s="119">
        <v>6.02</v>
      </c>
      <c r="G2157" s="117" t="s">
        <v>493</v>
      </c>
      <c r="H2157" s="120">
        <v>41974</v>
      </c>
    </row>
    <row r="2158" spans="1:8">
      <c r="A2158" s="113">
        <v>3295</v>
      </c>
      <c r="B2158" s="114" t="s">
        <v>7926</v>
      </c>
      <c r="C2158" s="113" t="s">
        <v>235</v>
      </c>
      <c r="D2158" s="113" t="s">
        <v>6</v>
      </c>
      <c r="E2158" s="115">
        <v>5.9</v>
      </c>
      <c r="F2158" s="115">
        <v>5.9</v>
      </c>
      <c r="G2158" s="113" t="s">
        <v>493</v>
      </c>
      <c r="H2158" s="116">
        <v>41974</v>
      </c>
    </row>
    <row r="2159" spans="1:8">
      <c r="A2159" s="117">
        <v>3299</v>
      </c>
      <c r="B2159" s="118" t="s">
        <v>7927</v>
      </c>
      <c r="C2159" s="117" t="s">
        <v>235</v>
      </c>
      <c r="D2159" s="117" t="s">
        <v>6</v>
      </c>
      <c r="E2159" s="119">
        <v>5.9</v>
      </c>
      <c r="F2159" s="119">
        <v>5.9</v>
      </c>
      <c r="G2159" s="117" t="s">
        <v>493</v>
      </c>
      <c r="H2159" s="120">
        <v>41974</v>
      </c>
    </row>
    <row r="2160" spans="1:8">
      <c r="A2160" s="113">
        <v>3296</v>
      </c>
      <c r="B2160" s="114" t="s">
        <v>7928</v>
      </c>
      <c r="C2160" s="113" t="s">
        <v>235</v>
      </c>
      <c r="D2160" s="113" t="s">
        <v>6</v>
      </c>
      <c r="E2160" s="115">
        <v>5.4</v>
      </c>
      <c r="F2160" s="115">
        <v>5.4</v>
      </c>
      <c r="G2160" s="113" t="s">
        <v>493</v>
      </c>
      <c r="H2160" s="116">
        <v>41974</v>
      </c>
    </row>
    <row r="2161" spans="1:8">
      <c r="A2161" s="117">
        <v>12353</v>
      </c>
      <c r="B2161" s="118" t="s">
        <v>7929</v>
      </c>
      <c r="C2161" s="117" t="s">
        <v>235</v>
      </c>
      <c r="D2161" s="117" t="s">
        <v>6</v>
      </c>
      <c r="E2161" s="119">
        <v>0.94</v>
      </c>
      <c r="F2161" s="119">
        <v>0.94</v>
      </c>
      <c r="G2161" s="117" t="s">
        <v>493</v>
      </c>
      <c r="H2161" s="120">
        <v>41974</v>
      </c>
    </row>
    <row r="2162" spans="1:8">
      <c r="A2162" s="113">
        <v>3304</v>
      </c>
      <c r="B2162" s="114" t="s">
        <v>7930</v>
      </c>
      <c r="C2162" s="113" t="s">
        <v>235</v>
      </c>
      <c r="D2162" s="113" t="s">
        <v>6</v>
      </c>
      <c r="E2162" s="115">
        <v>14.84</v>
      </c>
      <c r="F2162" s="115">
        <v>14.84</v>
      </c>
      <c r="G2162" s="113" t="s">
        <v>493</v>
      </c>
      <c r="H2162" s="116">
        <v>41974</v>
      </c>
    </row>
    <row r="2163" spans="1:8">
      <c r="A2163" s="117">
        <v>13372</v>
      </c>
      <c r="B2163" s="118" t="s">
        <v>7931</v>
      </c>
      <c r="C2163" s="117" t="s">
        <v>235</v>
      </c>
      <c r="D2163" s="117" t="s">
        <v>6</v>
      </c>
      <c r="E2163" s="119">
        <v>24.25</v>
      </c>
      <c r="F2163" s="119">
        <v>24.25</v>
      </c>
      <c r="G2163" s="117" t="s">
        <v>493</v>
      </c>
      <c r="H2163" s="120">
        <v>41974</v>
      </c>
    </row>
    <row r="2164" spans="1:8">
      <c r="A2164" s="113">
        <v>3306</v>
      </c>
      <c r="B2164" s="114" t="s">
        <v>7932</v>
      </c>
      <c r="C2164" s="113" t="s">
        <v>235</v>
      </c>
      <c r="D2164" s="113" t="s">
        <v>6</v>
      </c>
      <c r="E2164" s="115">
        <v>4.13</v>
      </c>
      <c r="F2164" s="115">
        <v>4.13</v>
      </c>
      <c r="G2164" s="113" t="s">
        <v>493</v>
      </c>
      <c r="H2164" s="116">
        <v>41974</v>
      </c>
    </row>
    <row r="2165" spans="1:8">
      <c r="A2165" s="117">
        <v>3305</v>
      </c>
      <c r="B2165" s="118" t="s">
        <v>7933</v>
      </c>
      <c r="C2165" s="117" t="s">
        <v>235</v>
      </c>
      <c r="D2165" s="117" t="s">
        <v>6</v>
      </c>
      <c r="E2165" s="119">
        <v>3.87</v>
      </c>
      <c r="F2165" s="119">
        <v>3.87</v>
      </c>
      <c r="G2165" s="117" t="s">
        <v>493</v>
      </c>
      <c r="H2165" s="120">
        <v>41974</v>
      </c>
    </row>
    <row r="2166" spans="1:8">
      <c r="A2166" s="113">
        <v>13371</v>
      </c>
      <c r="B2166" s="114" t="s">
        <v>7934</v>
      </c>
      <c r="C2166" s="113" t="s">
        <v>235</v>
      </c>
      <c r="D2166" s="113" t="s">
        <v>6</v>
      </c>
      <c r="E2166" s="115">
        <v>11.31</v>
      </c>
      <c r="F2166" s="115">
        <v>11.31</v>
      </c>
      <c r="G2166" s="113" t="s">
        <v>493</v>
      </c>
      <c r="H2166" s="116">
        <v>41974</v>
      </c>
    </row>
    <row r="2167" spans="1:8" ht="26.4">
      <c r="A2167" s="117">
        <v>3303</v>
      </c>
      <c r="B2167" s="118" t="s">
        <v>7935</v>
      </c>
      <c r="C2167" s="117" t="s">
        <v>235</v>
      </c>
      <c r="D2167" s="117" t="s">
        <v>6</v>
      </c>
      <c r="E2167" s="119">
        <v>2.15</v>
      </c>
      <c r="F2167" s="119">
        <v>2.15</v>
      </c>
      <c r="G2167" s="117" t="s">
        <v>493</v>
      </c>
      <c r="H2167" s="120">
        <v>41974</v>
      </c>
    </row>
    <row r="2168" spans="1:8">
      <c r="A2168" s="113">
        <v>3292</v>
      </c>
      <c r="B2168" s="114" t="s">
        <v>7936</v>
      </c>
      <c r="C2168" s="113" t="s">
        <v>235</v>
      </c>
      <c r="D2168" s="113" t="s">
        <v>6</v>
      </c>
      <c r="E2168" s="115">
        <v>6.2</v>
      </c>
      <c r="F2168" s="115">
        <v>6.2</v>
      </c>
      <c r="G2168" s="113" t="s">
        <v>493</v>
      </c>
      <c r="H2168" s="116">
        <v>41974</v>
      </c>
    </row>
    <row r="2169" spans="1:8" ht="26.4">
      <c r="A2169" s="117">
        <v>11596</v>
      </c>
      <c r="B2169" s="118" t="s">
        <v>7937</v>
      </c>
      <c r="C2169" s="117" t="s">
        <v>235</v>
      </c>
      <c r="D2169" s="117" t="s">
        <v>6</v>
      </c>
      <c r="E2169" s="119">
        <v>189.55</v>
      </c>
      <c r="F2169" s="119">
        <v>189.55</v>
      </c>
      <c r="G2169" s="117" t="s">
        <v>493</v>
      </c>
      <c r="H2169" s="120">
        <v>41974</v>
      </c>
    </row>
    <row r="2170" spans="1:8" ht="26.4">
      <c r="A2170" s="113">
        <v>34802</v>
      </c>
      <c r="B2170" s="114" t="s">
        <v>7938</v>
      </c>
      <c r="C2170" s="113" t="s">
        <v>235</v>
      </c>
      <c r="D2170" s="113" t="s">
        <v>6</v>
      </c>
      <c r="E2170" s="115">
        <v>520.57000000000005</v>
      </c>
      <c r="F2170" s="115">
        <v>520.57000000000005</v>
      </c>
      <c r="G2170" s="113" t="s">
        <v>493</v>
      </c>
      <c r="H2170" s="116">
        <v>41974</v>
      </c>
    </row>
    <row r="2171" spans="1:8" ht="39.6">
      <c r="A2171" s="117">
        <v>11588</v>
      </c>
      <c r="B2171" s="118" t="s">
        <v>7939</v>
      </c>
      <c r="C2171" s="117" t="s">
        <v>235</v>
      </c>
      <c r="D2171" s="117" t="s">
        <v>6</v>
      </c>
      <c r="E2171" s="119">
        <v>561.61</v>
      </c>
      <c r="F2171" s="119">
        <v>561.61</v>
      </c>
      <c r="G2171" s="117" t="s">
        <v>493</v>
      </c>
      <c r="H2171" s="120">
        <v>41974</v>
      </c>
    </row>
    <row r="2172" spans="1:8" ht="39.6">
      <c r="A2172" s="113">
        <v>34383</v>
      </c>
      <c r="B2172" s="114" t="s">
        <v>7940</v>
      </c>
      <c r="C2172" s="113" t="s">
        <v>235</v>
      </c>
      <c r="D2172" s="113" t="s">
        <v>6</v>
      </c>
      <c r="E2172" s="115">
        <v>617.80999999999995</v>
      </c>
      <c r="F2172" s="115">
        <v>617.80999999999995</v>
      </c>
      <c r="G2172" s="113" t="s">
        <v>493</v>
      </c>
      <c r="H2172" s="116">
        <v>41974</v>
      </c>
    </row>
    <row r="2173" spans="1:8" ht="26.4">
      <c r="A2173" s="117">
        <v>11591</v>
      </c>
      <c r="B2173" s="118" t="s">
        <v>7941</v>
      </c>
      <c r="C2173" s="117" t="s">
        <v>235</v>
      </c>
      <c r="D2173" s="117" t="s">
        <v>6</v>
      </c>
      <c r="E2173" s="119">
        <v>547.23</v>
      </c>
      <c r="F2173" s="119">
        <v>547.23</v>
      </c>
      <c r="G2173" s="117" t="s">
        <v>493</v>
      </c>
      <c r="H2173" s="120">
        <v>41974</v>
      </c>
    </row>
    <row r="2174" spans="1:8" ht="26.4">
      <c r="A2174" s="113">
        <v>11590</v>
      </c>
      <c r="B2174" s="114" t="s">
        <v>7942</v>
      </c>
      <c r="C2174" s="113" t="s">
        <v>235</v>
      </c>
      <c r="D2174" s="113" t="s">
        <v>6</v>
      </c>
      <c r="E2174" s="115">
        <v>570.28</v>
      </c>
      <c r="F2174" s="115">
        <v>570.28</v>
      </c>
      <c r="G2174" s="113" t="s">
        <v>493</v>
      </c>
      <c r="H2174" s="116">
        <v>41974</v>
      </c>
    </row>
    <row r="2175" spans="1:8" ht="39.6">
      <c r="A2175" s="117">
        <v>3310</v>
      </c>
      <c r="B2175" s="118" t="s">
        <v>7943</v>
      </c>
      <c r="C2175" s="117" t="s">
        <v>235</v>
      </c>
      <c r="D2175" s="117" t="s">
        <v>519</v>
      </c>
      <c r="E2175" s="119">
        <v>237.62</v>
      </c>
      <c r="F2175" s="119">
        <v>237.62</v>
      </c>
      <c r="G2175" s="117" t="s">
        <v>493</v>
      </c>
      <c r="H2175" s="120">
        <v>41974</v>
      </c>
    </row>
    <row r="2176" spans="1:8" ht="26.4">
      <c r="A2176" s="113">
        <v>11594</v>
      </c>
      <c r="B2176" s="114" t="s">
        <v>7944</v>
      </c>
      <c r="C2176" s="113" t="s">
        <v>235</v>
      </c>
      <c r="D2176" s="113" t="s">
        <v>6</v>
      </c>
      <c r="E2176" s="115">
        <v>179</v>
      </c>
      <c r="F2176" s="115">
        <v>179</v>
      </c>
      <c r="G2176" s="113" t="s">
        <v>493</v>
      </c>
      <c r="H2176" s="116">
        <v>41974</v>
      </c>
    </row>
    <row r="2177" spans="1:8" ht="26.4">
      <c r="A2177" s="117">
        <v>3311</v>
      </c>
      <c r="B2177" s="118" t="s">
        <v>7945</v>
      </c>
      <c r="C2177" s="117" t="s">
        <v>235</v>
      </c>
      <c r="D2177" s="117" t="s">
        <v>519</v>
      </c>
      <c r="E2177" s="119">
        <v>179</v>
      </c>
      <c r="F2177" s="119">
        <v>179</v>
      </c>
      <c r="G2177" s="117" t="s">
        <v>493</v>
      </c>
      <c r="H2177" s="120">
        <v>41974</v>
      </c>
    </row>
    <row r="2178" spans="1:8" ht="26.4">
      <c r="A2178" s="113">
        <v>11599</v>
      </c>
      <c r="B2178" s="114" t="s">
        <v>7946</v>
      </c>
      <c r="C2178" s="113" t="s">
        <v>235</v>
      </c>
      <c r="D2178" s="113" t="s">
        <v>6</v>
      </c>
      <c r="E2178" s="115">
        <v>238.05</v>
      </c>
      <c r="F2178" s="115">
        <v>238.05</v>
      </c>
      <c r="G2178" s="113" t="s">
        <v>493</v>
      </c>
      <c r="H2178" s="116">
        <v>41974</v>
      </c>
    </row>
    <row r="2179" spans="1:8" ht="26.4">
      <c r="A2179" s="117">
        <v>11593</v>
      </c>
      <c r="B2179" s="118" t="s">
        <v>7947</v>
      </c>
      <c r="C2179" s="117" t="s">
        <v>235</v>
      </c>
      <c r="D2179" s="117" t="s">
        <v>6</v>
      </c>
      <c r="E2179" s="119">
        <v>333.73</v>
      </c>
      <c r="F2179" s="119">
        <v>333.73</v>
      </c>
      <c r="G2179" s="117" t="s">
        <v>493</v>
      </c>
      <c r="H2179" s="120">
        <v>41974</v>
      </c>
    </row>
    <row r="2180" spans="1:8" ht="26.4">
      <c r="A2180" s="113">
        <v>3314</v>
      </c>
      <c r="B2180" s="114" t="s">
        <v>7948</v>
      </c>
      <c r="C2180" s="113" t="s">
        <v>235</v>
      </c>
      <c r="D2180" s="113" t="s">
        <v>519</v>
      </c>
      <c r="E2180" s="115">
        <v>238.69</v>
      </c>
      <c r="F2180" s="115">
        <v>238.69</v>
      </c>
      <c r="G2180" s="113" t="s">
        <v>493</v>
      </c>
      <c r="H2180" s="116">
        <v>41974</v>
      </c>
    </row>
    <row r="2181" spans="1:8" ht="26.4">
      <c r="A2181" s="117">
        <v>11592</v>
      </c>
      <c r="B2181" s="118" t="s">
        <v>7949</v>
      </c>
      <c r="C2181" s="117" t="s">
        <v>235</v>
      </c>
      <c r="D2181" s="117" t="s">
        <v>6</v>
      </c>
      <c r="E2181" s="119">
        <v>238.69</v>
      </c>
      <c r="F2181" s="119">
        <v>238.69</v>
      </c>
      <c r="G2181" s="117" t="s">
        <v>493</v>
      </c>
      <c r="H2181" s="120">
        <v>41974</v>
      </c>
    </row>
    <row r="2182" spans="1:8" ht="26.4">
      <c r="A2182" s="113">
        <v>11597</v>
      </c>
      <c r="B2182" s="114" t="s">
        <v>7950</v>
      </c>
      <c r="C2182" s="113" t="s">
        <v>235</v>
      </c>
      <c r="D2182" s="113" t="s">
        <v>6</v>
      </c>
      <c r="E2182" s="115">
        <v>277.56</v>
      </c>
      <c r="F2182" s="115">
        <v>277.56</v>
      </c>
      <c r="G2182" s="113" t="s">
        <v>493</v>
      </c>
      <c r="H2182" s="116">
        <v>41974</v>
      </c>
    </row>
    <row r="2183" spans="1:8" ht="26.4">
      <c r="A2183" s="117">
        <v>3309</v>
      </c>
      <c r="B2183" s="118" t="s">
        <v>7951</v>
      </c>
      <c r="C2183" s="117" t="s">
        <v>235</v>
      </c>
      <c r="D2183" s="117" t="s">
        <v>519</v>
      </c>
      <c r="E2183" s="119">
        <v>189.55</v>
      </c>
      <c r="F2183" s="119">
        <v>189.55</v>
      </c>
      <c r="G2183" s="117" t="s">
        <v>493</v>
      </c>
      <c r="H2183" s="120">
        <v>41974</v>
      </c>
    </row>
    <row r="2184" spans="1:8" ht="26.4">
      <c r="A2184" s="113">
        <v>34800</v>
      </c>
      <c r="B2184" s="114" t="s">
        <v>7952</v>
      </c>
      <c r="C2184" s="113" t="s">
        <v>235</v>
      </c>
      <c r="D2184" s="113" t="s">
        <v>519</v>
      </c>
      <c r="E2184" s="115">
        <v>166.87</v>
      </c>
      <c r="F2184" s="115">
        <v>166.87</v>
      </c>
      <c r="G2184" s="113" t="s">
        <v>493</v>
      </c>
      <c r="H2184" s="116">
        <v>41974</v>
      </c>
    </row>
    <row r="2185" spans="1:8" ht="39.6">
      <c r="A2185" s="117">
        <v>4315</v>
      </c>
      <c r="B2185" s="118" t="s">
        <v>7953</v>
      </c>
      <c r="C2185" s="117" t="s">
        <v>235</v>
      </c>
      <c r="D2185" s="117" t="s">
        <v>6</v>
      </c>
      <c r="E2185" s="119">
        <v>1.72</v>
      </c>
      <c r="F2185" s="119">
        <v>1.72</v>
      </c>
      <c r="G2185" s="117" t="s">
        <v>493</v>
      </c>
      <c r="H2185" s="120">
        <v>41974</v>
      </c>
    </row>
    <row r="2186" spans="1:8" ht="26.4">
      <c r="A2186" s="113">
        <v>402</v>
      </c>
      <c r="B2186" s="114" t="s">
        <v>7954</v>
      </c>
      <c r="C2186" s="113" t="s">
        <v>235</v>
      </c>
      <c r="D2186" s="113" t="s">
        <v>6</v>
      </c>
      <c r="E2186" s="115">
        <v>4.53</v>
      </c>
      <c r="F2186" s="115">
        <v>4.53</v>
      </c>
      <c r="G2186" s="113" t="s">
        <v>493</v>
      </c>
      <c r="H2186" s="116">
        <v>41974</v>
      </c>
    </row>
    <row r="2187" spans="1:8" ht="26.4">
      <c r="A2187" s="117">
        <v>12362</v>
      </c>
      <c r="B2187" s="118" t="s">
        <v>7955</v>
      </c>
      <c r="C2187" s="117" t="s">
        <v>235</v>
      </c>
      <c r="D2187" s="117" t="s">
        <v>6</v>
      </c>
      <c r="E2187" s="119">
        <v>2.4500000000000002</v>
      </c>
      <c r="F2187" s="119">
        <v>2.4500000000000002</v>
      </c>
      <c r="G2187" s="117" t="s">
        <v>493</v>
      </c>
      <c r="H2187" s="120">
        <v>41974</v>
      </c>
    </row>
    <row r="2188" spans="1:8">
      <c r="A2188" s="113">
        <v>2715</v>
      </c>
      <c r="B2188" s="114" t="s">
        <v>7956</v>
      </c>
      <c r="C2188" s="113" t="s">
        <v>235</v>
      </c>
      <c r="D2188" s="113" t="s">
        <v>6</v>
      </c>
      <c r="E2188" s="115">
        <v>11.09</v>
      </c>
      <c r="F2188" s="115">
        <v>11.09</v>
      </c>
      <c r="G2188" s="113" t="s">
        <v>493</v>
      </c>
      <c r="H2188" s="116">
        <v>41974</v>
      </c>
    </row>
    <row r="2189" spans="1:8">
      <c r="A2189" s="117">
        <v>4226</v>
      </c>
      <c r="B2189" s="118" t="s">
        <v>7957</v>
      </c>
      <c r="C2189" s="117" t="s">
        <v>235</v>
      </c>
      <c r="D2189" s="117" t="s">
        <v>238</v>
      </c>
      <c r="E2189" s="119">
        <v>3.6</v>
      </c>
      <c r="F2189" s="119">
        <v>3.6</v>
      </c>
      <c r="G2189" s="117" t="s">
        <v>493</v>
      </c>
      <c r="H2189" s="120">
        <v>41974</v>
      </c>
    </row>
    <row r="2190" spans="1:8">
      <c r="A2190" s="113">
        <v>4222</v>
      </c>
      <c r="B2190" s="114" t="s">
        <v>314</v>
      </c>
      <c r="C2190" s="113" t="s">
        <v>235</v>
      </c>
      <c r="D2190" s="113" t="s">
        <v>274</v>
      </c>
      <c r="E2190" s="115">
        <v>3.2</v>
      </c>
      <c r="F2190" s="115">
        <v>3.2</v>
      </c>
      <c r="G2190" s="113" t="s">
        <v>493</v>
      </c>
      <c r="H2190" s="116">
        <v>41974</v>
      </c>
    </row>
    <row r="2191" spans="1:8" ht="52.8">
      <c r="A2191" s="117">
        <v>34804</v>
      </c>
      <c r="B2191" s="118" t="s">
        <v>7958</v>
      </c>
      <c r="C2191" s="117" t="s">
        <v>235</v>
      </c>
      <c r="D2191" s="117" t="s">
        <v>492</v>
      </c>
      <c r="E2191" s="119">
        <v>20.149999999999999</v>
      </c>
      <c r="F2191" s="119">
        <v>20.149999999999999</v>
      </c>
      <c r="G2191" s="117" t="s">
        <v>493</v>
      </c>
      <c r="H2191" s="120">
        <v>41974</v>
      </c>
    </row>
    <row r="2192" spans="1:8" ht="39.6">
      <c r="A2192" s="113">
        <v>4013</v>
      </c>
      <c r="B2192" s="114" t="s">
        <v>7959</v>
      </c>
      <c r="C2192" s="113" t="s">
        <v>235</v>
      </c>
      <c r="D2192" s="113" t="s">
        <v>492</v>
      </c>
      <c r="E2192" s="115">
        <v>4.49</v>
      </c>
      <c r="F2192" s="115">
        <v>4.49</v>
      </c>
      <c r="G2192" s="113" t="s">
        <v>493</v>
      </c>
      <c r="H2192" s="116">
        <v>41974</v>
      </c>
    </row>
    <row r="2193" spans="1:8" ht="26.4">
      <c r="A2193" s="117">
        <v>4011</v>
      </c>
      <c r="B2193" s="118" t="s">
        <v>7960</v>
      </c>
      <c r="C2193" s="117" t="s">
        <v>235</v>
      </c>
      <c r="D2193" s="117" t="s">
        <v>492</v>
      </c>
      <c r="E2193" s="119">
        <v>5.93</v>
      </c>
      <c r="F2193" s="119">
        <v>5.93</v>
      </c>
      <c r="G2193" s="117" t="s">
        <v>493</v>
      </c>
      <c r="H2193" s="120">
        <v>41974</v>
      </c>
    </row>
    <row r="2194" spans="1:8" ht="39.6">
      <c r="A2194" s="113">
        <v>4021</v>
      </c>
      <c r="B2194" s="114" t="s">
        <v>7961</v>
      </c>
      <c r="C2194" s="113" t="s">
        <v>235</v>
      </c>
      <c r="D2194" s="113" t="s">
        <v>492</v>
      </c>
      <c r="E2194" s="115">
        <v>6.45</v>
      </c>
      <c r="F2194" s="115">
        <v>6.45</v>
      </c>
      <c r="G2194" s="113" t="s">
        <v>493</v>
      </c>
      <c r="H2194" s="116">
        <v>41974</v>
      </c>
    </row>
    <row r="2195" spans="1:8" ht="26.4">
      <c r="A2195" s="117">
        <v>4019</v>
      </c>
      <c r="B2195" s="118" t="s">
        <v>7962</v>
      </c>
      <c r="C2195" s="117" t="s">
        <v>235</v>
      </c>
      <c r="D2195" s="117" t="s">
        <v>492</v>
      </c>
      <c r="E2195" s="119">
        <v>9.0500000000000007</v>
      </c>
      <c r="F2195" s="119">
        <v>9.0500000000000007</v>
      </c>
      <c r="G2195" s="117" t="s">
        <v>493</v>
      </c>
      <c r="H2195" s="120">
        <v>41974</v>
      </c>
    </row>
    <row r="2196" spans="1:8" ht="26.4">
      <c r="A2196" s="113">
        <v>4012</v>
      </c>
      <c r="B2196" s="114" t="s">
        <v>7963</v>
      </c>
      <c r="C2196" s="113" t="s">
        <v>235</v>
      </c>
      <c r="D2196" s="113" t="s">
        <v>492</v>
      </c>
      <c r="E2196" s="115">
        <v>11.07</v>
      </c>
      <c r="F2196" s="115">
        <v>11.07</v>
      </c>
      <c r="G2196" s="113" t="s">
        <v>493</v>
      </c>
      <c r="H2196" s="116">
        <v>41974</v>
      </c>
    </row>
    <row r="2197" spans="1:8" ht="26.4">
      <c r="A2197" s="117">
        <v>4020</v>
      </c>
      <c r="B2197" s="118" t="s">
        <v>7964</v>
      </c>
      <c r="C2197" s="117" t="s">
        <v>235</v>
      </c>
      <c r="D2197" s="117" t="s">
        <v>492</v>
      </c>
      <c r="E2197" s="119">
        <v>14.09</v>
      </c>
      <c r="F2197" s="119">
        <v>14.09</v>
      </c>
      <c r="G2197" s="117" t="s">
        <v>493</v>
      </c>
      <c r="H2197" s="120">
        <v>41974</v>
      </c>
    </row>
    <row r="2198" spans="1:8" ht="26.4">
      <c r="A2198" s="113">
        <v>4018</v>
      </c>
      <c r="B2198" s="114" t="s">
        <v>7965</v>
      </c>
      <c r="C2198" s="113" t="s">
        <v>235</v>
      </c>
      <c r="D2198" s="113" t="s">
        <v>492</v>
      </c>
      <c r="E2198" s="115">
        <v>17.21</v>
      </c>
      <c r="F2198" s="115">
        <v>17.21</v>
      </c>
      <c r="G2198" s="113" t="s">
        <v>493</v>
      </c>
      <c r="H2198" s="116">
        <v>41974</v>
      </c>
    </row>
    <row r="2199" spans="1:8" ht="26.4">
      <c r="A2199" s="117">
        <v>36498</v>
      </c>
      <c r="B2199" s="118" t="s">
        <v>7966</v>
      </c>
      <c r="C2199" s="117" t="s">
        <v>250</v>
      </c>
      <c r="D2199" s="117" t="s">
        <v>6</v>
      </c>
      <c r="E2199" s="119">
        <v>3125.04</v>
      </c>
      <c r="F2199" s="119">
        <v>3125.04</v>
      </c>
      <c r="G2199" s="117" t="s">
        <v>493</v>
      </c>
      <c r="H2199" s="120">
        <v>41974</v>
      </c>
    </row>
    <row r="2200" spans="1:8">
      <c r="A2200" s="113">
        <v>12872</v>
      </c>
      <c r="B2200" s="114" t="s">
        <v>7967</v>
      </c>
      <c r="C2200" s="113" t="s">
        <v>264</v>
      </c>
      <c r="D2200" s="113" t="s">
        <v>231</v>
      </c>
      <c r="E2200" s="115">
        <v>10.1</v>
      </c>
      <c r="F2200" s="115">
        <v>8.73</v>
      </c>
      <c r="G2200" s="113" t="s">
        <v>493</v>
      </c>
      <c r="H2200" s="116">
        <v>41974</v>
      </c>
    </row>
    <row r="2201" spans="1:8">
      <c r="A2201" s="117">
        <v>3315</v>
      </c>
      <c r="B2201" s="118" t="s">
        <v>7968</v>
      </c>
      <c r="C2201" s="117" t="s">
        <v>235</v>
      </c>
      <c r="D2201" s="117" t="s">
        <v>238</v>
      </c>
      <c r="E2201" s="119">
        <v>0.67</v>
      </c>
      <c r="F2201" s="119">
        <v>0.67</v>
      </c>
      <c r="G2201" s="117" t="s">
        <v>493</v>
      </c>
      <c r="H2201" s="120">
        <v>41974</v>
      </c>
    </row>
    <row r="2202" spans="1:8">
      <c r="A2202" s="113">
        <v>38655</v>
      </c>
      <c r="B2202" s="114" t="s">
        <v>7969</v>
      </c>
      <c r="C2202" s="113" t="s">
        <v>235</v>
      </c>
      <c r="D2202" s="113" t="s">
        <v>238</v>
      </c>
      <c r="E2202" s="115">
        <v>0.82</v>
      </c>
      <c r="F2202" s="115">
        <v>0.82</v>
      </c>
      <c r="G2202" s="113" t="s">
        <v>493</v>
      </c>
      <c r="H2202" s="116">
        <v>41974</v>
      </c>
    </row>
    <row r="2203" spans="1:8">
      <c r="A2203" s="117">
        <v>12297</v>
      </c>
      <c r="B2203" s="118" t="s">
        <v>7970</v>
      </c>
      <c r="C2203" s="117" t="s">
        <v>235</v>
      </c>
      <c r="D2203" s="117" t="s">
        <v>6</v>
      </c>
      <c r="E2203" s="119">
        <v>10.47</v>
      </c>
      <c r="F2203" s="119">
        <v>10.47</v>
      </c>
      <c r="G2203" s="117" t="s">
        <v>493</v>
      </c>
      <c r="H2203" s="120">
        <v>41974</v>
      </c>
    </row>
    <row r="2204" spans="1:8">
      <c r="A2204" s="113">
        <v>12299</v>
      </c>
      <c r="B2204" s="114" t="s">
        <v>7971</v>
      </c>
      <c r="C2204" s="113" t="s">
        <v>235</v>
      </c>
      <c r="D2204" s="113" t="s">
        <v>6</v>
      </c>
      <c r="E2204" s="115">
        <v>29.06</v>
      </c>
      <c r="F2204" s="115">
        <v>29.06</v>
      </c>
      <c r="G2204" s="113" t="s">
        <v>493</v>
      </c>
      <c r="H2204" s="116">
        <v>41974</v>
      </c>
    </row>
    <row r="2205" spans="1:8">
      <c r="A2205" s="117">
        <v>12298</v>
      </c>
      <c r="B2205" s="118" t="s">
        <v>7972</v>
      </c>
      <c r="C2205" s="117" t="s">
        <v>235</v>
      </c>
      <c r="D2205" s="117" t="s">
        <v>6</v>
      </c>
      <c r="E2205" s="119">
        <v>11.08</v>
      </c>
      <c r="F2205" s="119">
        <v>11.08</v>
      </c>
      <c r="G2205" s="117" t="s">
        <v>493</v>
      </c>
      <c r="H2205" s="120">
        <v>41974</v>
      </c>
    </row>
    <row r="2206" spans="1:8" ht="26.4">
      <c r="A2206" s="113">
        <v>5092</v>
      </c>
      <c r="B2206" s="114" t="s">
        <v>7973</v>
      </c>
      <c r="C2206" s="113" t="s">
        <v>235</v>
      </c>
      <c r="D2206" s="113" t="s">
        <v>6364</v>
      </c>
      <c r="E2206" s="115">
        <v>9.08</v>
      </c>
      <c r="F2206" s="115">
        <v>9.08</v>
      </c>
      <c r="G2206" s="113" t="s">
        <v>493</v>
      </c>
      <c r="H2206" s="116">
        <v>41974</v>
      </c>
    </row>
    <row r="2207" spans="1:8" ht="26.4">
      <c r="A2207" s="117">
        <v>11462</v>
      </c>
      <c r="B2207" s="118" t="s">
        <v>7974</v>
      </c>
      <c r="C2207" s="117" t="s">
        <v>235</v>
      </c>
      <c r="D2207" s="117" t="s">
        <v>6364</v>
      </c>
      <c r="E2207" s="119">
        <v>14.37</v>
      </c>
      <c r="F2207" s="119">
        <v>14.37</v>
      </c>
      <c r="G2207" s="117" t="s">
        <v>493</v>
      </c>
      <c r="H2207" s="120">
        <v>41974</v>
      </c>
    </row>
    <row r="2208" spans="1:8" ht="39.6">
      <c r="A2208" s="113">
        <v>36529</v>
      </c>
      <c r="B2208" s="114" t="s">
        <v>7975</v>
      </c>
      <c r="C2208" s="113" t="s">
        <v>250</v>
      </c>
      <c r="D2208" s="113" t="s">
        <v>6</v>
      </c>
      <c r="E2208" s="115">
        <v>26408.16</v>
      </c>
      <c r="F2208" s="115">
        <v>26408.16</v>
      </c>
      <c r="G2208" s="113" t="s">
        <v>493</v>
      </c>
      <c r="H2208" s="116">
        <v>41974</v>
      </c>
    </row>
    <row r="2209" spans="1:8" ht="26.4">
      <c r="A2209" s="117">
        <v>36528</v>
      </c>
      <c r="B2209" s="118" t="s">
        <v>7976</v>
      </c>
      <c r="C2209" s="117" t="s">
        <v>250</v>
      </c>
      <c r="D2209" s="117" t="s">
        <v>6</v>
      </c>
      <c r="E2209" s="119">
        <v>14999.83</v>
      </c>
      <c r="F2209" s="119">
        <v>14999.83</v>
      </c>
      <c r="G2209" s="117" t="s">
        <v>493</v>
      </c>
      <c r="H2209" s="120">
        <v>41974</v>
      </c>
    </row>
    <row r="2210" spans="1:8" ht="26.4">
      <c r="A2210" s="113">
        <v>3318</v>
      </c>
      <c r="B2210" s="114" t="s">
        <v>7977</v>
      </c>
      <c r="C2210" s="113" t="s">
        <v>250</v>
      </c>
      <c r="D2210" s="113" t="s">
        <v>6</v>
      </c>
      <c r="E2210" s="115">
        <v>20704</v>
      </c>
      <c r="F2210" s="115">
        <v>20704</v>
      </c>
      <c r="G2210" s="113" t="s">
        <v>493</v>
      </c>
      <c r="H2210" s="116">
        <v>41974</v>
      </c>
    </row>
    <row r="2211" spans="1:8">
      <c r="A2211" s="117">
        <v>611</v>
      </c>
      <c r="B2211" s="118" t="s">
        <v>7978</v>
      </c>
      <c r="C2211" s="117" t="s">
        <v>235</v>
      </c>
      <c r="D2211" s="117" t="s">
        <v>207</v>
      </c>
      <c r="E2211" s="119">
        <v>197.97</v>
      </c>
      <c r="F2211" s="119">
        <v>197.97</v>
      </c>
      <c r="G2211" s="117" t="s">
        <v>493</v>
      </c>
      <c r="H2211" s="120">
        <v>41974</v>
      </c>
    </row>
    <row r="2212" spans="1:8">
      <c r="A2212" s="113">
        <v>3324</v>
      </c>
      <c r="B2212" s="114" t="s">
        <v>7979</v>
      </c>
      <c r="C2212" s="113" t="s">
        <v>235</v>
      </c>
      <c r="D2212" s="113" t="s">
        <v>492</v>
      </c>
      <c r="E2212" s="115">
        <v>7.22</v>
      </c>
      <c r="F2212" s="115">
        <v>7.22</v>
      </c>
      <c r="G2212" s="113" t="s">
        <v>493</v>
      </c>
      <c r="H2212" s="116">
        <v>41974</v>
      </c>
    </row>
    <row r="2213" spans="1:8">
      <c r="A2213" s="117">
        <v>3322</v>
      </c>
      <c r="B2213" s="118" t="s">
        <v>7980</v>
      </c>
      <c r="C2213" s="117" t="s">
        <v>235</v>
      </c>
      <c r="D2213" s="117" t="s">
        <v>492</v>
      </c>
      <c r="E2213" s="119">
        <v>7.65</v>
      </c>
      <c r="F2213" s="119">
        <v>7.65</v>
      </c>
      <c r="G2213" s="117" t="s">
        <v>493</v>
      </c>
      <c r="H2213" s="120">
        <v>41974</v>
      </c>
    </row>
    <row r="2214" spans="1:8">
      <c r="A2214" s="113">
        <v>3329</v>
      </c>
      <c r="B2214" s="114" t="s">
        <v>7981</v>
      </c>
      <c r="C2214" s="113" t="s">
        <v>235</v>
      </c>
      <c r="D2214" s="113" t="s">
        <v>492</v>
      </c>
      <c r="E2214" s="115">
        <v>11.55</v>
      </c>
      <c r="F2214" s="115">
        <v>11.55</v>
      </c>
      <c r="G2214" s="113" t="s">
        <v>493</v>
      </c>
      <c r="H2214" s="116">
        <v>41974</v>
      </c>
    </row>
    <row r="2215" spans="1:8">
      <c r="A2215" s="117">
        <v>3325</v>
      </c>
      <c r="B2215" s="118" t="s">
        <v>7982</v>
      </c>
      <c r="C2215" s="117" t="s">
        <v>235</v>
      </c>
      <c r="D2215" s="117" t="s">
        <v>492</v>
      </c>
      <c r="E2215" s="119">
        <v>25.98</v>
      </c>
      <c r="F2215" s="119">
        <v>25.98</v>
      </c>
      <c r="G2215" s="117" t="s">
        <v>493</v>
      </c>
      <c r="H2215" s="120">
        <v>41974</v>
      </c>
    </row>
    <row r="2216" spans="1:8">
      <c r="A2216" s="113">
        <v>3319</v>
      </c>
      <c r="B2216" s="114" t="s">
        <v>7983</v>
      </c>
      <c r="C2216" s="113" t="s">
        <v>235</v>
      </c>
      <c r="D2216" s="113" t="s">
        <v>492</v>
      </c>
      <c r="E2216" s="115">
        <v>12.99</v>
      </c>
      <c r="F2216" s="115">
        <v>12.99</v>
      </c>
      <c r="G2216" s="113" t="s">
        <v>493</v>
      </c>
      <c r="H2216" s="116">
        <v>41974</v>
      </c>
    </row>
    <row r="2217" spans="1:8">
      <c r="A2217" s="117">
        <v>3323</v>
      </c>
      <c r="B2217" s="118" t="s">
        <v>7984</v>
      </c>
      <c r="C2217" s="117" t="s">
        <v>235</v>
      </c>
      <c r="D2217" s="117" t="s">
        <v>492</v>
      </c>
      <c r="E2217" s="119">
        <v>9.15</v>
      </c>
      <c r="F2217" s="119">
        <v>9.15</v>
      </c>
      <c r="G2217" s="117" t="s">
        <v>493</v>
      </c>
      <c r="H2217" s="120">
        <v>41974</v>
      </c>
    </row>
    <row r="2218" spans="1:8" ht="26.4">
      <c r="A2218" s="113">
        <v>422</v>
      </c>
      <c r="B2218" s="114" t="s">
        <v>7985</v>
      </c>
      <c r="C2218" s="113" t="s">
        <v>235</v>
      </c>
      <c r="D2218" s="113" t="s">
        <v>6</v>
      </c>
      <c r="E2218" s="115">
        <v>5.57</v>
      </c>
      <c r="F2218" s="115">
        <v>5.57</v>
      </c>
      <c r="G2218" s="113" t="s">
        <v>493</v>
      </c>
      <c r="H2218" s="116">
        <v>41974</v>
      </c>
    </row>
    <row r="2219" spans="1:8" ht="26.4">
      <c r="A2219" s="117">
        <v>11837</v>
      </c>
      <c r="B2219" s="118" t="s">
        <v>7986</v>
      </c>
      <c r="C2219" s="117" t="s">
        <v>235</v>
      </c>
      <c r="D2219" s="117" t="s">
        <v>6</v>
      </c>
      <c r="E2219" s="119">
        <v>24.68</v>
      </c>
      <c r="F2219" s="119">
        <v>24.68</v>
      </c>
      <c r="G2219" s="117" t="s">
        <v>493</v>
      </c>
      <c r="H2219" s="120">
        <v>41974</v>
      </c>
    </row>
    <row r="2220" spans="1:8" ht="26.4">
      <c r="A2220" s="113">
        <v>426</v>
      </c>
      <c r="B2220" s="114" t="s">
        <v>7987</v>
      </c>
      <c r="C2220" s="113" t="s">
        <v>235</v>
      </c>
      <c r="D2220" s="113" t="s">
        <v>6</v>
      </c>
      <c r="E2220" s="115">
        <v>1.72</v>
      </c>
      <c r="F2220" s="115">
        <v>1.72</v>
      </c>
      <c r="G2220" s="113" t="s">
        <v>493</v>
      </c>
      <c r="H2220" s="116">
        <v>41974</v>
      </c>
    </row>
    <row r="2221" spans="1:8" ht="26.4">
      <c r="A2221" s="117">
        <v>415</v>
      </c>
      <c r="B2221" s="118" t="s">
        <v>7988</v>
      </c>
      <c r="C2221" s="117" t="s">
        <v>235</v>
      </c>
      <c r="D2221" s="117" t="s">
        <v>6</v>
      </c>
      <c r="E2221" s="119">
        <v>4.6100000000000003</v>
      </c>
      <c r="F2221" s="119">
        <v>4.6100000000000003</v>
      </c>
      <c r="G2221" s="117" t="s">
        <v>493</v>
      </c>
      <c r="H2221" s="120">
        <v>41974</v>
      </c>
    </row>
    <row r="2222" spans="1:8" ht="26.4">
      <c r="A2222" s="113">
        <v>416</v>
      </c>
      <c r="B2222" s="114" t="s">
        <v>7989</v>
      </c>
      <c r="C2222" s="113" t="s">
        <v>235</v>
      </c>
      <c r="D2222" s="113" t="s">
        <v>6</v>
      </c>
      <c r="E2222" s="115">
        <v>2.86</v>
      </c>
      <c r="F2222" s="115">
        <v>2.86</v>
      </c>
      <c r="G2222" s="113" t="s">
        <v>493</v>
      </c>
      <c r="H2222" s="116">
        <v>41974</v>
      </c>
    </row>
    <row r="2223" spans="1:8" ht="26.4">
      <c r="A2223" s="117">
        <v>425</v>
      </c>
      <c r="B2223" s="118" t="s">
        <v>7990</v>
      </c>
      <c r="C2223" s="117" t="s">
        <v>235</v>
      </c>
      <c r="D2223" s="117" t="s">
        <v>6</v>
      </c>
      <c r="E2223" s="119">
        <v>2.59</v>
      </c>
      <c r="F2223" s="119">
        <v>2.59</v>
      </c>
      <c r="G2223" s="117" t="s">
        <v>493</v>
      </c>
      <c r="H2223" s="120">
        <v>41974</v>
      </c>
    </row>
    <row r="2224" spans="1:8" ht="26.4">
      <c r="A2224" s="113">
        <v>1568</v>
      </c>
      <c r="B2224" s="114" t="s">
        <v>7991</v>
      </c>
      <c r="C2224" s="113" t="s">
        <v>235</v>
      </c>
      <c r="D2224" s="113" t="s">
        <v>6</v>
      </c>
      <c r="E2224" s="115">
        <v>7.57</v>
      </c>
      <c r="F2224" s="115">
        <v>7.57</v>
      </c>
      <c r="G2224" s="113" t="s">
        <v>493</v>
      </c>
      <c r="H2224" s="116">
        <v>41974</v>
      </c>
    </row>
    <row r="2225" spans="1:8" ht="26.4">
      <c r="A2225" s="117">
        <v>1564</v>
      </c>
      <c r="B2225" s="118" t="s">
        <v>7992</v>
      </c>
      <c r="C2225" s="117" t="s">
        <v>235</v>
      </c>
      <c r="D2225" s="117" t="s">
        <v>6</v>
      </c>
      <c r="E2225" s="119">
        <v>3.55</v>
      </c>
      <c r="F2225" s="119">
        <v>3.55</v>
      </c>
      <c r="G2225" s="117" t="s">
        <v>493</v>
      </c>
      <c r="H2225" s="120">
        <v>41974</v>
      </c>
    </row>
    <row r="2226" spans="1:8" ht="26.4">
      <c r="A2226" s="113">
        <v>1567</v>
      </c>
      <c r="B2226" s="114" t="s">
        <v>7993</v>
      </c>
      <c r="C2226" s="113" t="s">
        <v>235</v>
      </c>
      <c r="D2226" s="113" t="s">
        <v>6</v>
      </c>
      <c r="E2226" s="115">
        <v>5.56</v>
      </c>
      <c r="F2226" s="115">
        <v>5.56</v>
      </c>
      <c r="G2226" s="113" t="s">
        <v>493</v>
      </c>
      <c r="H2226" s="116">
        <v>41974</v>
      </c>
    </row>
    <row r="2227" spans="1:8">
      <c r="A2227" s="117">
        <v>11840</v>
      </c>
      <c r="B2227" s="118" t="s">
        <v>7994</v>
      </c>
      <c r="C2227" s="117" t="s">
        <v>235</v>
      </c>
      <c r="D2227" s="117" t="s">
        <v>6</v>
      </c>
      <c r="E2227" s="119">
        <v>7.9</v>
      </c>
      <c r="F2227" s="119">
        <v>7.9</v>
      </c>
      <c r="G2227" s="117" t="s">
        <v>493</v>
      </c>
      <c r="H2227" s="120">
        <v>41974</v>
      </c>
    </row>
    <row r="2228" spans="1:8" ht="26.4">
      <c r="A2228" s="113">
        <v>5076</v>
      </c>
      <c r="B2228" s="114" t="s">
        <v>7995</v>
      </c>
      <c r="C2228" s="113" t="s">
        <v>235</v>
      </c>
      <c r="D2228" s="113" t="s">
        <v>238</v>
      </c>
      <c r="E2228" s="115">
        <v>9.1</v>
      </c>
      <c r="F2228" s="115">
        <v>9.1</v>
      </c>
      <c r="G2228" s="113" t="s">
        <v>493</v>
      </c>
      <c r="H2228" s="116">
        <v>41974</v>
      </c>
    </row>
    <row r="2229" spans="1:8" ht="26.4">
      <c r="A2229" s="117">
        <v>5077</v>
      </c>
      <c r="B2229" s="118" t="s">
        <v>7996</v>
      </c>
      <c r="C2229" s="117" t="s">
        <v>235</v>
      </c>
      <c r="D2229" s="117" t="s">
        <v>238</v>
      </c>
      <c r="E2229" s="119">
        <v>8.5</v>
      </c>
      <c r="F2229" s="119">
        <v>8.5</v>
      </c>
      <c r="G2229" s="117" t="s">
        <v>493</v>
      </c>
      <c r="H2229" s="120">
        <v>41974</v>
      </c>
    </row>
    <row r="2230" spans="1:8">
      <c r="A2230" s="113">
        <v>11032</v>
      </c>
      <c r="B2230" s="114" t="s">
        <v>7997</v>
      </c>
      <c r="C2230" s="113" t="s">
        <v>235</v>
      </c>
      <c r="D2230" s="113" t="s">
        <v>6</v>
      </c>
      <c r="E2230" s="115">
        <v>9.67</v>
      </c>
      <c r="F2230" s="115">
        <v>9.67</v>
      </c>
      <c r="G2230" s="113" t="s">
        <v>493</v>
      </c>
      <c r="H2230" s="116">
        <v>41974</v>
      </c>
    </row>
    <row r="2231" spans="1:8">
      <c r="A2231" s="117">
        <v>4824</v>
      </c>
      <c r="B2231" s="118" t="s">
        <v>7998</v>
      </c>
      <c r="C2231" s="117" t="s">
        <v>235</v>
      </c>
      <c r="D2231" s="117" t="s">
        <v>238</v>
      </c>
      <c r="E2231" s="119">
        <v>0.67</v>
      </c>
      <c r="F2231" s="119">
        <v>0.67</v>
      </c>
      <c r="G2231" s="117" t="s">
        <v>493</v>
      </c>
      <c r="H2231" s="120">
        <v>41974</v>
      </c>
    </row>
    <row r="2232" spans="1:8" ht="26.4">
      <c r="A2232" s="113">
        <v>36787</v>
      </c>
      <c r="B2232" s="114" t="s">
        <v>7999</v>
      </c>
      <c r="C2232" s="113" t="s">
        <v>250</v>
      </c>
      <c r="D2232" s="113" t="s">
        <v>238</v>
      </c>
      <c r="E2232" s="115">
        <v>75.97</v>
      </c>
      <c r="F2232" s="115">
        <v>75.97</v>
      </c>
      <c r="G2232" s="113" t="s">
        <v>493</v>
      </c>
      <c r="H2232" s="116">
        <v>41974</v>
      </c>
    </row>
    <row r="2233" spans="1:8" ht="26.4">
      <c r="A2233" s="117">
        <v>36786</v>
      </c>
      <c r="B2233" s="118" t="s">
        <v>8000</v>
      </c>
      <c r="C2233" s="117" t="s">
        <v>250</v>
      </c>
      <c r="D2233" s="117" t="s">
        <v>238</v>
      </c>
      <c r="E2233" s="119">
        <v>75.97</v>
      </c>
      <c r="F2233" s="119">
        <v>75.97</v>
      </c>
      <c r="G2233" s="117" t="s">
        <v>493</v>
      </c>
      <c r="H2233" s="120">
        <v>41974</v>
      </c>
    </row>
    <row r="2234" spans="1:8" ht="26.4">
      <c r="A2234" s="113">
        <v>36785</v>
      </c>
      <c r="B2234" s="114" t="s">
        <v>8001</v>
      </c>
      <c r="C2234" s="113" t="s">
        <v>250</v>
      </c>
      <c r="D2234" s="113" t="s">
        <v>238</v>
      </c>
      <c r="E2234" s="115">
        <v>66.010000000000005</v>
      </c>
      <c r="F2234" s="115">
        <v>66.010000000000005</v>
      </c>
      <c r="G2234" s="113" t="s">
        <v>493</v>
      </c>
      <c r="H2234" s="116">
        <v>41974</v>
      </c>
    </row>
    <row r="2235" spans="1:8" ht="26.4">
      <c r="A2235" s="117">
        <v>36782</v>
      </c>
      <c r="B2235" s="118" t="s">
        <v>8002</v>
      </c>
      <c r="C2235" s="117" t="s">
        <v>250</v>
      </c>
      <c r="D2235" s="117" t="s">
        <v>238</v>
      </c>
      <c r="E2235" s="119">
        <v>78.8</v>
      </c>
      <c r="F2235" s="119">
        <v>78.8</v>
      </c>
      <c r="G2235" s="117" t="s">
        <v>493</v>
      </c>
      <c r="H2235" s="120">
        <v>41974</v>
      </c>
    </row>
    <row r="2236" spans="1:8" ht="26.4">
      <c r="A2236" s="113">
        <v>36784</v>
      </c>
      <c r="B2236" s="114" t="s">
        <v>8003</v>
      </c>
      <c r="C2236" s="113" t="s">
        <v>250</v>
      </c>
      <c r="D2236" s="113" t="s">
        <v>238</v>
      </c>
      <c r="E2236" s="115">
        <v>75.97</v>
      </c>
      <c r="F2236" s="115">
        <v>75.97</v>
      </c>
      <c r="G2236" s="113" t="s">
        <v>493</v>
      </c>
      <c r="H2236" s="116">
        <v>41974</v>
      </c>
    </row>
    <row r="2237" spans="1:8" ht="26.4">
      <c r="A2237" s="117">
        <v>25930</v>
      </c>
      <c r="B2237" s="118" t="s">
        <v>8004</v>
      </c>
      <c r="C2237" s="117" t="s">
        <v>235</v>
      </c>
      <c r="D2237" s="117" t="s">
        <v>238</v>
      </c>
      <c r="E2237" s="119">
        <v>88.75</v>
      </c>
      <c r="F2237" s="119">
        <v>88.75</v>
      </c>
      <c r="G2237" s="117" t="s">
        <v>493</v>
      </c>
      <c r="H2237" s="120">
        <v>41974</v>
      </c>
    </row>
    <row r="2238" spans="1:8" ht="26.4">
      <c r="A2238" s="113">
        <v>10840</v>
      </c>
      <c r="B2238" s="114" t="s">
        <v>8005</v>
      </c>
      <c r="C2238" s="113" t="s">
        <v>235</v>
      </c>
      <c r="D2238" s="113" t="s">
        <v>492</v>
      </c>
      <c r="E2238" s="115">
        <v>165</v>
      </c>
      <c r="F2238" s="115">
        <v>165</v>
      </c>
      <c r="G2238" s="113" t="s">
        <v>493</v>
      </c>
      <c r="H2238" s="116">
        <v>41974</v>
      </c>
    </row>
    <row r="2239" spans="1:8">
      <c r="A2239" s="117">
        <v>11794</v>
      </c>
      <c r="B2239" s="118" t="s">
        <v>8006</v>
      </c>
      <c r="C2239" s="117" t="s">
        <v>235</v>
      </c>
      <c r="D2239" s="117" t="s">
        <v>492</v>
      </c>
      <c r="E2239" s="119">
        <v>219.09</v>
      </c>
      <c r="F2239" s="119">
        <v>219.09</v>
      </c>
      <c r="G2239" s="117" t="s">
        <v>493</v>
      </c>
      <c r="H2239" s="120">
        <v>41974</v>
      </c>
    </row>
    <row r="2240" spans="1:8">
      <c r="A2240" s="113">
        <v>11795</v>
      </c>
      <c r="B2240" s="114" t="s">
        <v>8007</v>
      </c>
      <c r="C2240" s="113" t="s">
        <v>235</v>
      </c>
      <c r="D2240" s="113" t="s">
        <v>492</v>
      </c>
      <c r="E2240" s="115">
        <v>176.65</v>
      </c>
      <c r="F2240" s="115">
        <v>176.65</v>
      </c>
      <c r="G2240" s="113" t="s">
        <v>493</v>
      </c>
      <c r="H2240" s="116">
        <v>41974</v>
      </c>
    </row>
    <row r="2241" spans="1:8">
      <c r="A2241" s="117">
        <v>10841</v>
      </c>
      <c r="B2241" s="118" t="s">
        <v>8008</v>
      </c>
      <c r="C2241" s="117" t="s">
        <v>235</v>
      </c>
      <c r="D2241" s="117" t="s">
        <v>492</v>
      </c>
      <c r="E2241" s="119">
        <v>135.11000000000001</v>
      </c>
      <c r="F2241" s="119">
        <v>135.11000000000001</v>
      </c>
      <c r="G2241" s="117" t="s">
        <v>493</v>
      </c>
      <c r="H2241" s="120">
        <v>41974</v>
      </c>
    </row>
    <row r="2242" spans="1:8">
      <c r="A2242" s="113">
        <v>10842</v>
      </c>
      <c r="B2242" s="114" t="s">
        <v>8009</v>
      </c>
      <c r="C2242" s="113" t="s">
        <v>235</v>
      </c>
      <c r="D2242" s="113" t="s">
        <v>492</v>
      </c>
      <c r="E2242" s="115">
        <v>189.26</v>
      </c>
      <c r="F2242" s="115">
        <v>189.26</v>
      </c>
      <c r="G2242" s="113" t="s">
        <v>493</v>
      </c>
      <c r="H2242" s="116">
        <v>41974</v>
      </c>
    </row>
    <row r="2243" spans="1:8" ht="26.4">
      <c r="A2243" s="117">
        <v>11796</v>
      </c>
      <c r="B2243" s="118" t="s">
        <v>8010</v>
      </c>
      <c r="C2243" s="117" t="s">
        <v>235</v>
      </c>
      <c r="D2243" s="117" t="s">
        <v>492</v>
      </c>
      <c r="E2243" s="119">
        <v>266.91000000000003</v>
      </c>
      <c r="F2243" s="119">
        <v>266.91000000000003</v>
      </c>
      <c r="G2243" s="117" t="s">
        <v>493</v>
      </c>
      <c r="H2243" s="120">
        <v>41974</v>
      </c>
    </row>
    <row r="2244" spans="1:8">
      <c r="A2244" s="113">
        <v>134</v>
      </c>
      <c r="B2244" s="114" t="s">
        <v>8011</v>
      </c>
      <c r="C2244" s="113" t="s">
        <v>235</v>
      </c>
      <c r="D2244" s="113" t="s">
        <v>238</v>
      </c>
      <c r="E2244" s="115">
        <v>1.21</v>
      </c>
      <c r="F2244" s="115">
        <v>1.21</v>
      </c>
      <c r="G2244" s="113" t="s">
        <v>493</v>
      </c>
      <c r="H2244" s="116">
        <v>41974</v>
      </c>
    </row>
    <row r="2245" spans="1:8">
      <c r="A2245" s="117">
        <v>4229</v>
      </c>
      <c r="B2245" s="118" t="s">
        <v>8012</v>
      </c>
      <c r="C2245" s="117" t="s">
        <v>235</v>
      </c>
      <c r="D2245" s="117" t="s">
        <v>238</v>
      </c>
      <c r="E2245" s="119">
        <v>15.49</v>
      </c>
      <c r="F2245" s="119">
        <v>15.49</v>
      </c>
      <c r="G2245" s="117" t="s">
        <v>493</v>
      </c>
      <c r="H2245" s="120">
        <v>41974</v>
      </c>
    </row>
    <row r="2246" spans="1:8" ht="39.6">
      <c r="A2246" s="113">
        <v>11244</v>
      </c>
      <c r="B2246" s="114" t="s">
        <v>8013</v>
      </c>
      <c r="C2246" s="113" t="s">
        <v>235</v>
      </c>
      <c r="D2246" s="113" t="s">
        <v>6</v>
      </c>
      <c r="E2246" s="115">
        <v>365.19</v>
      </c>
      <c r="F2246" s="115">
        <v>365.19</v>
      </c>
      <c r="G2246" s="113" t="s">
        <v>493</v>
      </c>
      <c r="H2246" s="116">
        <v>41974</v>
      </c>
    </row>
    <row r="2247" spans="1:8" ht="39.6">
      <c r="A2247" s="117">
        <v>11245</v>
      </c>
      <c r="B2247" s="118" t="s">
        <v>8014</v>
      </c>
      <c r="C2247" s="117" t="s">
        <v>235</v>
      </c>
      <c r="D2247" s="117" t="s">
        <v>6</v>
      </c>
      <c r="E2247" s="119">
        <v>337.26</v>
      </c>
      <c r="F2247" s="119">
        <v>337.26</v>
      </c>
      <c r="G2247" s="117" t="s">
        <v>493</v>
      </c>
      <c r="H2247" s="120">
        <v>41974</v>
      </c>
    </row>
    <row r="2248" spans="1:8" ht="26.4">
      <c r="A2248" s="113">
        <v>21048</v>
      </c>
      <c r="B2248" s="114" t="s">
        <v>8015</v>
      </c>
      <c r="C2248" s="113" t="s">
        <v>235</v>
      </c>
      <c r="D2248" s="113" t="s">
        <v>6</v>
      </c>
      <c r="E2248" s="115">
        <v>34.799999999999997</v>
      </c>
      <c r="F2248" s="115">
        <v>34.799999999999997</v>
      </c>
      <c r="G2248" s="113" t="s">
        <v>493</v>
      </c>
      <c r="H2248" s="116">
        <v>41974</v>
      </c>
    </row>
    <row r="2249" spans="1:8" ht="26.4">
      <c r="A2249" s="117">
        <v>11235</v>
      </c>
      <c r="B2249" s="118" t="s">
        <v>8016</v>
      </c>
      <c r="C2249" s="117" t="s">
        <v>235</v>
      </c>
      <c r="D2249" s="117" t="s">
        <v>6</v>
      </c>
      <c r="E2249" s="119">
        <v>49.41</v>
      </c>
      <c r="F2249" s="119">
        <v>49.41</v>
      </c>
      <c r="G2249" s="117" t="s">
        <v>493</v>
      </c>
      <c r="H2249" s="120">
        <v>41974</v>
      </c>
    </row>
    <row r="2250" spans="1:8" ht="26.4">
      <c r="A2250" s="113">
        <v>11236</v>
      </c>
      <c r="B2250" s="114" t="s">
        <v>8017</v>
      </c>
      <c r="C2250" s="113" t="s">
        <v>235</v>
      </c>
      <c r="D2250" s="113" t="s">
        <v>6</v>
      </c>
      <c r="E2250" s="115">
        <v>64.44</v>
      </c>
      <c r="F2250" s="115">
        <v>64.44</v>
      </c>
      <c r="G2250" s="113" t="s">
        <v>493</v>
      </c>
      <c r="H2250" s="116">
        <v>41974</v>
      </c>
    </row>
    <row r="2251" spans="1:8" ht="26.4">
      <c r="A2251" s="117">
        <v>21049</v>
      </c>
      <c r="B2251" s="118" t="s">
        <v>8018</v>
      </c>
      <c r="C2251" s="117" t="s">
        <v>235</v>
      </c>
      <c r="D2251" s="117" t="s">
        <v>6</v>
      </c>
      <c r="E2251" s="119">
        <v>96.67</v>
      </c>
      <c r="F2251" s="119">
        <v>96.67</v>
      </c>
      <c r="G2251" s="117" t="s">
        <v>493</v>
      </c>
      <c r="H2251" s="120">
        <v>41974</v>
      </c>
    </row>
    <row r="2252" spans="1:8" ht="26.4">
      <c r="A2252" s="113">
        <v>21050</v>
      </c>
      <c r="B2252" s="114" t="s">
        <v>8019</v>
      </c>
      <c r="C2252" s="113" t="s">
        <v>235</v>
      </c>
      <c r="D2252" s="113" t="s">
        <v>6</v>
      </c>
      <c r="E2252" s="115">
        <v>148.22</v>
      </c>
      <c r="F2252" s="115">
        <v>148.22</v>
      </c>
      <c r="G2252" s="113" t="s">
        <v>493</v>
      </c>
      <c r="H2252" s="116">
        <v>41974</v>
      </c>
    </row>
    <row r="2253" spans="1:8" ht="26.4">
      <c r="A2253" s="117">
        <v>21051</v>
      </c>
      <c r="B2253" s="118" t="s">
        <v>8020</v>
      </c>
      <c r="C2253" s="117" t="s">
        <v>235</v>
      </c>
      <c r="D2253" s="117" t="s">
        <v>6</v>
      </c>
      <c r="E2253" s="119">
        <v>128.88999999999999</v>
      </c>
      <c r="F2253" s="119">
        <v>128.88999999999999</v>
      </c>
      <c r="G2253" s="117" t="s">
        <v>493</v>
      </c>
      <c r="H2253" s="120">
        <v>41974</v>
      </c>
    </row>
    <row r="2254" spans="1:8" ht="26.4">
      <c r="A2254" s="113">
        <v>21052</v>
      </c>
      <c r="B2254" s="114" t="s">
        <v>8021</v>
      </c>
      <c r="C2254" s="113" t="s">
        <v>235</v>
      </c>
      <c r="D2254" s="113" t="s">
        <v>6</v>
      </c>
      <c r="E2254" s="115">
        <v>163.26</v>
      </c>
      <c r="F2254" s="115">
        <v>163.26</v>
      </c>
      <c r="G2254" s="113" t="s">
        <v>493</v>
      </c>
      <c r="H2254" s="116">
        <v>41974</v>
      </c>
    </row>
    <row r="2255" spans="1:8" ht="26.4">
      <c r="A2255" s="117">
        <v>21053</v>
      </c>
      <c r="B2255" s="118" t="s">
        <v>8022</v>
      </c>
      <c r="C2255" s="117" t="s">
        <v>235</v>
      </c>
      <c r="D2255" s="117" t="s">
        <v>6</v>
      </c>
      <c r="E2255" s="119">
        <v>164.98</v>
      </c>
      <c r="F2255" s="119">
        <v>164.98</v>
      </c>
      <c r="G2255" s="117" t="s">
        <v>493</v>
      </c>
      <c r="H2255" s="120">
        <v>41974</v>
      </c>
    </row>
    <row r="2256" spans="1:8" ht="26.4">
      <c r="A2256" s="113">
        <v>21054</v>
      </c>
      <c r="B2256" s="114" t="s">
        <v>8023</v>
      </c>
      <c r="C2256" s="113" t="s">
        <v>235</v>
      </c>
      <c r="D2256" s="113" t="s">
        <v>6</v>
      </c>
      <c r="E2256" s="115">
        <v>151.22999999999999</v>
      </c>
      <c r="F2256" s="115">
        <v>151.22999999999999</v>
      </c>
      <c r="G2256" s="113" t="s">
        <v>493</v>
      </c>
      <c r="H2256" s="116">
        <v>41974</v>
      </c>
    </row>
    <row r="2257" spans="1:8" ht="26.4">
      <c r="A2257" s="117">
        <v>21055</v>
      </c>
      <c r="B2257" s="118" t="s">
        <v>8024</v>
      </c>
      <c r="C2257" s="117" t="s">
        <v>235</v>
      </c>
      <c r="D2257" s="117" t="s">
        <v>6</v>
      </c>
      <c r="E2257" s="119">
        <v>175.72</v>
      </c>
      <c r="F2257" s="119">
        <v>175.72</v>
      </c>
      <c r="G2257" s="117" t="s">
        <v>493</v>
      </c>
      <c r="H2257" s="120">
        <v>41974</v>
      </c>
    </row>
    <row r="2258" spans="1:8" ht="26.4">
      <c r="A2258" s="113">
        <v>21056</v>
      </c>
      <c r="B2258" s="114" t="s">
        <v>8025</v>
      </c>
      <c r="C2258" s="113" t="s">
        <v>235</v>
      </c>
      <c r="D2258" s="113" t="s">
        <v>6</v>
      </c>
      <c r="E2258" s="115">
        <v>212.67</v>
      </c>
      <c r="F2258" s="115">
        <v>212.67</v>
      </c>
      <c r="G2258" s="113" t="s">
        <v>493</v>
      </c>
      <c r="H2258" s="116">
        <v>41974</v>
      </c>
    </row>
    <row r="2259" spans="1:8" ht="26.4">
      <c r="A2259" s="117">
        <v>21057</v>
      </c>
      <c r="B2259" s="118" t="s">
        <v>8026</v>
      </c>
      <c r="C2259" s="117" t="s">
        <v>235</v>
      </c>
      <c r="D2259" s="117" t="s">
        <v>6</v>
      </c>
      <c r="E2259" s="119">
        <v>191.4</v>
      </c>
      <c r="F2259" s="119">
        <v>191.4</v>
      </c>
      <c r="G2259" s="117" t="s">
        <v>493</v>
      </c>
      <c r="H2259" s="120">
        <v>41974</v>
      </c>
    </row>
    <row r="2260" spans="1:8" ht="39.6">
      <c r="A2260" s="113">
        <v>11284</v>
      </c>
      <c r="B2260" s="114" t="s">
        <v>8027</v>
      </c>
      <c r="C2260" s="113" t="s">
        <v>235</v>
      </c>
      <c r="D2260" s="113" t="s">
        <v>6</v>
      </c>
      <c r="E2260" s="115">
        <v>290</v>
      </c>
      <c r="F2260" s="115">
        <v>290</v>
      </c>
      <c r="G2260" s="113" t="s">
        <v>493</v>
      </c>
      <c r="H2260" s="120">
        <v>41974</v>
      </c>
    </row>
    <row r="2261" spans="1:8">
      <c r="A2261" s="117">
        <v>11731</v>
      </c>
      <c r="B2261" s="118" t="s">
        <v>8028</v>
      </c>
      <c r="C2261" s="117" t="s">
        <v>235</v>
      </c>
      <c r="D2261" s="117" t="s">
        <v>6</v>
      </c>
      <c r="E2261" s="119">
        <v>3.51</v>
      </c>
      <c r="F2261" s="119">
        <v>3.51</v>
      </c>
      <c r="G2261" s="117" t="s">
        <v>493</v>
      </c>
      <c r="H2261" s="120">
        <v>41974</v>
      </c>
    </row>
    <row r="2262" spans="1:8">
      <c r="A2262" s="113">
        <v>11732</v>
      </c>
      <c r="B2262" s="114" t="s">
        <v>8029</v>
      </c>
      <c r="C2262" s="113" t="s">
        <v>235</v>
      </c>
      <c r="D2262" s="113" t="s">
        <v>6</v>
      </c>
      <c r="E2262" s="115">
        <v>17.8</v>
      </c>
      <c r="F2262" s="115">
        <v>17.8</v>
      </c>
      <c r="G2262" s="113" t="s">
        <v>493</v>
      </c>
      <c r="H2262" s="116">
        <v>41974</v>
      </c>
    </row>
    <row r="2263" spans="1:8" ht="26.4">
      <c r="A2263" s="117">
        <v>36494</v>
      </c>
      <c r="B2263" s="118" t="s">
        <v>8030</v>
      </c>
      <c r="C2263" s="117" t="s">
        <v>250</v>
      </c>
      <c r="D2263" s="117" t="s">
        <v>6</v>
      </c>
      <c r="E2263" s="119">
        <v>386484.38</v>
      </c>
      <c r="F2263" s="119">
        <v>386484.38</v>
      </c>
      <c r="G2263" s="117" t="s">
        <v>493</v>
      </c>
      <c r="H2263" s="120">
        <v>41974</v>
      </c>
    </row>
    <row r="2264" spans="1:8" ht="26.4">
      <c r="A2264" s="113">
        <v>36493</v>
      </c>
      <c r="B2264" s="114" t="s">
        <v>8031</v>
      </c>
      <c r="C2264" s="113" t="s">
        <v>250</v>
      </c>
      <c r="D2264" s="113" t="s">
        <v>6</v>
      </c>
      <c r="E2264" s="115">
        <v>437871.1</v>
      </c>
      <c r="F2264" s="115">
        <v>437871.1</v>
      </c>
      <c r="G2264" s="113" t="s">
        <v>493</v>
      </c>
      <c r="H2264" s="116">
        <v>41974</v>
      </c>
    </row>
    <row r="2265" spans="1:8" ht="26.4">
      <c r="A2265" s="117">
        <v>36492</v>
      </c>
      <c r="B2265" s="118" t="s">
        <v>8032</v>
      </c>
      <c r="C2265" s="117" t="s">
        <v>250</v>
      </c>
      <c r="D2265" s="117" t="s">
        <v>6</v>
      </c>
      <c r="E2265" s="119">
        <v>813398.44</v>
      </c>
      <c r="F2265" s="119">
        <v>813398.44</v>
      </c>
      <c r="G2265" s="117" t="s">
        <v>493</v>
      </c>
      <c r="H2265" s="120">
        <v>41974</v>
      </c>
    </row>
    <row r="2266" spans="1:8" ht="39.6">
      <c r="A2266" s="113">
        <v>13333</v>
      </c>
      <c r="B2266" s="114" t="s">
        <v>8033</v>
      </c>
      <c r="C2266" s="113" t="s">
        <v>250</v>
      </c>
      <c r="D2266" s="113" t="s">
        <v>6</v>
      </c>
      <c r="E2266" s="115">
        <v>86539.38</v>
      </c>
      <c r="F2266" s="115">
        <v>86539.38</v>
      </c>
      <c r="G2266" s="113" t="s">
        <v>493</v>
      </c>
      <c r="H2266" s="116">
        <v>41974</v>
      </c>
    </row>
    <row r="2267" spans="1:8" ht="26.4">
      <c r="A2267" s="117">
        <v>13533</v>
      </c>
      <c r="B2267" s="118" t="s">
        <v>8034</v>
      </c>
      <c r="C2267" s="117" t="s">
        <v>250</v>
      </c>
      <c r="D2267" s="117" t="s">
        <v>6</v>
      </c>
      <c r="E2267" s="119">
        <v>77356.59</v>
      </c>
      <c r="F2267" s="119">
        <v>77356.59</v>
      </c>
      <c r="G2267" s="117" t="s">
        <v>493</v>
      </c>
      <c r="H2267" s="120">
        <v>41974</v>
      </c>
    </row>
    <row r="2268" spans="1:8" ht="39.6">
      <c r="A2268" s="113">
        <v>3331</v>
      </c>
      <c r="B2268" s="114" t="s">
        <v>8035</v>
      </c>
      <c r="C2268" s="113" t="s">
        <v>250</v>
      </c>
      <c r="D2268" s="113" t="s">
        <v>231</v>
      </c>
      <c r="E2268" s="115">
        <v>9.65</v>
      </c>
      <c r="F2268" s="115">
        <v>9.65</v>
      </c>
      <c r="G2268" s="113" t="s">
        <v>493</v>
      </c>
      <c r="H2268" s="116">
        <v>41974</v>
      </c>
    </row>
    <row r="2269" spans="1:8" ht="26.4">
      <c r="A2269" s="117">
        <v>3346</v>
      </c>
      <c r="B2269" s="118" t="s">
        <v>8036</v>
      </c>
      <c r="C2269" s="117" t="s">
        <v>250</v>
      </c>
      <c r="D2269" s="117" t="s">
        <v>231</v>
      </c>
      <c r="E2269" s="119">
        <v>12.6</v>
      </c>
      <c r="F2269" s="119">
        <v>12.6</v>
      </c>
      <c r="G2269" s="117" t="s">
        <v>493</v>
      </c>
      <c r="H2269" s="120">
        <v>41974</v>
      </c>
    </row>
    <row r="2270" spans="1:8" ht="39.6">
      <c r="A2270" s="113">
        <v>36499</v>
      </c>
      <c r="B2270" s="114" t="s">
        <v>8037</v>
      </c>
      <c r="C2270" s="113" t="s">
        <v>250</v>
      </c>
      <c r="D2270" s="113" t="s">
        <v>6</v>
      </c>
      <c r="E2270" s="115">
        <v>1687.52</v>
      </c>
      <c r="F2270" s="115">
        <v>1687.52</v>
      </c>
      <c r="G2270" s="113" t="s">
        <v>493</v>
      </c>
      <c r="H2270" s="116">
        <v>41974</v>
      </c>
    </row>
    <row r="2271" spans="1:8" ht="26.4">
      <c r="A2271" s="117">
        <v>3348</v>
      </c>
      <c r="B2271" s="118" t="s">
        <v>8038</v>
      </c>
      <c r="C2271" s="117" t="s">
        <v>250</v>
      </c>
      <c r="D2271" s="117" t="s">
        <v>231</v>
      </c>
      <c r="E2271" s="119">
        <v>14.4</v>
      </c>
      <c r="F2271" s="119">
        <v>14.4</v>
      </c>
      <c r="G2271" s="117" t="s">
        <v>493</v>
      </c>
      <c r="H2271" s="120">
        <v>41974</v>
      </c>
    </row>
    <row r="2272" spans="1:8" ht="26.4">
      <c r="A2272" s="113">
        <v>3345</v>
      </c>
      <c r="B2272" s="114" t="s">
        <v>8039</v>
      </c>
      <c r="C2272" s="113" t="s">
        <v>250</v>
      </c>
      <c r="D2272" s="113" t="s">
        <v>231</v>
      </c>
      <c r="E2272" s="115">
        <v>9.7200000000000006</v>
      </c>
      <c r="F2272" s="115">
        <v>9.7200000000000006</v>
      </c>
      <c r="G2272" s="113" t="s">
        <v>493</v>
      </c>
      <c r="H2272" s="116">
        <v>41974</v>
      </c>
    </row>
    <row r="2273" spans="1:8" ht="26.4">
      <c r="A2273" s="117">
        <v>3339</v>
      </c>
      <c r="B2273" s="118" t="s">
        <v>8040</v>
      </c>
      <c r="C2273" s="117" t="s">
        <v>250</v>
      </c>
      <c r="D2273" s="117" t="s">
        <v>231</v>
      </c>
      <c r="E2273" s="119">
        <v>3.94</v>
      </c>
      <c r="F2273" s="119">
        <v>3.94</v>
      </c>
      <c r="G2273" s="117" t="s">
        <v>493</v>
      </c>
      <c r="H2273" s="120">
        <v>41974</v>
      </c>
    </row>
    <row r="2274" spans="1:8" ht="26.4">
      <c r="A2274" s="113">
        <v>13758</v>
      </c>
      <c r="B2274" s="114" t="s">
        <v>8041</v>
      </c>
      <c r="C2274" s="113" t="s">
        <v>250</v>
      </c>
      <c r="D2274" s="113" t="s">
        <v>809</v>
      </c>
      <c r="E2274" s="115">
        <v>3332.57</v>
      </c>
      <c r="F2274" s="115">
        <v>3332.57</v>
      </c>
      <c r="G2274" s="113" t="s">
        <v>493</v>
      </c>
      <c r="H2274" s="116">
        <v>41974</v>
      </c>
    </row>
    <row r="2275" spans="1:8" ht="26.4">
      <c r="A2275" s="117">
        <v>13757</v>
      </c>
      <c r="B2275" s="118" t="s">
        <v>8042</v>
      </c>
      <c r="C2275" s="117" t="s">
        <v>250</v>
      </c>
      <c r="D2275" s="117" t="s">
        <v>809</v>
      </c>
      <c r="E2275" s="119">
        <v>4320</v>
      </c>
      <c r="F2275" s="119">
        <v>4320</v>
      </c>
      <c r="G2275" s="117" t="s">
        <v>493</v>
      </c>
      <c r="H2275" s="120">
        <v>41974</v>
      </c>
    </row>
    <row r="2276" spans="1:8" ht="26.4">
      <c r="A2276" s="113">
        <v>25987</v>
      </c>
      <c r="B2276" s="114" t="s">
        <v>8043</v>
      </c>
      <c r="C2276" s="113" t="s">
        <v>250</v>
      </c>
      <c r="D2276" s="113" t="s">
        <v>6</v>
      </c>
      <c r="E2276" s="115">
        <v>37891.75</v>
      </c>
      <c r="F2276" s="115">
        <v>37891.75</v>
      </c>
      <c r="G2276" s="113" t="s">
        <v>493</v>
      </c>
      <c r="H2276" s="116">
        <v>41974</v>
      </c>
    </row>
    <row r="2277" spans="1:8" ht="26.4">
      <c r="A2277" s="117">
        <v>25019</v>
      </c>
      <c r="B2277" s="118" t="s">
        <v>8044</v>
      </c>
      <c r="C2277" s="117" t="s">
        <v>250</v>
      </c>
      <c r="D2277" s="117" t="s">
        <v>6</v>
      </c>
      <c r="E2277" s="119">
        <v>64950.69</v>
      </c>
      <c r="F2277" s="119">
        <v>64950.69</v>
      </c>
      <c r="G2277" s="117" t="s">
        <v>493</v>
      </c>
      <c r="H2277" s="120">
        <v>41974</v>
      </c>
    </row>
    <row r="2278" spans="1:8" ht="26.4">
      <c r="A2278" s="113">
        <v>36501</v>
      </c>
      <c r="B2278" s="114" t="s">
        <v>8045</v>
      </c>
      <c r="C2278" s="113" t="s">
        <v>250</v>
      </c>
      <c r="D2278" s="113" t="s">
        <v>6</v>
      </c>
      <c r="E2278" s="115">
        <v>57828.5</v>
      </c>
      <c r="F2278" s="115">
        <v>57828.5</v>
      </c>
      <c r="G2278" s="113" t="s">
        <v>493</v>
      </c>
      <c r="H2278" s="116">
        <v>41974</v>
      </c>
    </row>
    <row r="2279" spans="1:8" ht="26.4">
      <c r="A2279" s="117">
        <v>14254</v>
      </c>
      <c r="B2279" s="118" t="s">
        <v>8046</v>
      </c>
      <c r="C2279" s="117" t="s">
        <v>250</v>
      </c>
      <c r="D2279" s="117" t="s">
        <v>6</v>
      </c>
      <c r="E2279" s="119">
        <v>45375</v>
      </c>
      <c r="F2279" s="119">
        <v>45375</v>
      </c>
      <c r="G2279" s="117" t="s">
        <v>493</v>
      </c>
      <c r="H2279" s="120">
        <v>41974</v>
      </c>
    </row>
    <row r="2280" spans="1:8" ht="26.4">
      <c r="A2280" s="113">
        <v>25986</v>
      </c>
      <c r="B2280" s="114" t="s">
        <v>8047</v>
      </c>
      <c r="C2280" s="113" t="s">
        <v>250</v>
      </c>
      <c r="D2280" s="113" t="s">
        <v>6</v>
      </c>
      <c r="E2280" s="115">
        <v>69520.929999999993</v>
      </c>
      <c r="F2280" s="115">
        <v>69520.929999999993</v>
      </c>
      <c r="G2280" s="113" t="s">
        <v>493</v>
      </c>
      <c r="H2280" s="116">
        <v>41974</v>
      </c>
    </row>
    <row r="2281" spans="1:8" ht="26.4">
      <c r="A2281" s="117">
        <v>3352</v>
      </c>
      <c r="B2281" s="118" t="s">
        <v>8048</v>
      </c>
      <c r="C2281" s="117" t="s">
        <v>250</v>
      </c>
      <c r="D2281" s="117" t="s">
        <v>231</v>
      </c>
      <c r="E2281" s="119">
        <v>2.67</v>
      </c>
      <c r="F2281" s="119">
        <v>2.67</v>
      </c>
      <c r="G2281" s="117" t="s">
        <v>493</v>
      </c>
      <c r="H2281" s="120">
        <v>41974</v>
      </c>
    </row>
    <row r="2282" spans="1:8" ht="26.4">
      <c r="A2282" s="113">
        <v>36500</v>
      </c>
      <c r="B2282" s="114" t="s">
        <v>8049</v>
      </c>
      <c r="C2282" s="113" t="s">
        <v>235</v>
      </c>
      <c r="D2282" s="113" t="s">
        <v>6</v>
      </c>
      <c r="E2282" s="115">
        <v>40865.82</v>
      </c>
      <c r="F2282" s="115">
        <v>40865.82</v>
      </c>
      <c r="G2282" s="113" t="s">
        <v>493</v>
      </c>
      <c r="H2282" s="116">
        <v>41974</v>
      </c>
    </row>
    <row r="2283" spans="1:8">
      <c r="A2283" s="117">
        <v>11559</v>
      </c>
      <c r="B2283" s="118" t="s">
        <v>8050</v>
      </c>
      <c r="C2283" s="117" t="s">
        <v>235</v>
      </c>
      <c r="D2283" s="117" t="s">
        <v>6</v>
      </c>
      <c r="E2283" s="119">
        <v>5.83</v>
      </c>
      <c r="F2283" s="119">
        <v>5.83</v>
      </c>
      <c r="G2283" s="117" t="s">
        <v>493</v>
      </c>
      <c r="H2283" s="120">
        <v>41974</v>
      </c>
    </row>
    <row r="2284" spans="1:8" ht="26.4">
      <c r="A2284" s="113">
        <v>36497</v>
      </c>
      <c r="B2284" s="114" t="s">
        <v>8051</v>
      </c>
      <c r="C2284" s="113" t="s">
        <v>290</v>
      </c>
      <c r="D2284" s="113" t="s">
        <v>6</v>
      </c>
      <c r="E2284" s="115">
        <v>1769.59</v>
      </c>
      <c r="F2284" s="115">
        <v>1769.59</v>
      </c>
      <c r="G2284" s="113" t="s">
        <v>493</v>
      </c>
      <c r="H2284" s="116">
        <v>41974</v>
      </c>
    </row>
    <row r="2285" spans="1:8" ht="26.4">
      <c r="A2285" s="117">
        <v>36487</v>
      </c>
      <c r="B2285" s="118" t="s">
        <v>8052</v>
      </c>
      <c r="C2285" s="117" t="s">
        <v>250</v>
      </c>
      <c r="D2285" s="117" t="s">
        <v>6</v>
      </c>
      <c r="E2285" s="119">
        <v>3081.12</v>
      </c>
      <c r="F2285" s="119">
        <v>3081.12</v>
      </c>
      <c r="G2285" s="117" t="s">
        <v>493</v>
      </c>
      <c r="H2285" s="120">
        <v>41974</v>
      </c>
    </row>
    <row r="2286" spans="1:8" ht="26.4">
      <c r="A2286" s="113">
        <v>7373</v>
      </c>
      <c r="B2286" s="114" t="s">
        <v>8053</v>
      </c>
      <c r="C2286" s="113" t="s">
        <v>250</v>
      </c>
      <c r="D2286" s="113" t="s">
        <v>231</v>
      </c>
      <c r="E2286" s="115">
        <v>1.22</v>
      </c>
      <c r="F2286" s="115">
        <v>1.22</v>
      </c>
      <c r="G2286" s="113" t="s">
        <v>493</v>
      </c>
      <c r="H2286" s="116">
        <v>41974</v>
      </c>
    </row>
    <row r="2287" spans="1:8" ht="26.4">
      <c r="A2287" s="117">
        <v>7370</v>
      </c>
      <c r="B2287" s="118" t="s">
        <v>8054</v>
      </c>
      <c r="C2287" s="117" t="s">
        <v>250</v>
      </c>
      <c r="D2287" s="117" t="s">
        <v>231</v>
      </c>
      <c r="E2287" s="119">
        <v>1.1399999999999999</v>
      </c>
      <c r="F2287" s="119">
        <v>1.1399999999999999</v>
      </c>
      <c r="G2287" s="117" t="s">
        <v>493</v>
      </c>
      <c r="H2287" s="120">
        <v>41974</v>
      </c>
    </row>
    <row r="2288" spans="1:8" ht="26.4">
      <c r="A2288" s="113">
        <v>3356</v>
      </c>
      <c r="B2288" s="114" t="s">
        <v>8055</v>
      </c>
      <c r="C2288" s="113" t="s">
        <v>250</v>
      </c>
      <c r="D2288" s="113" t="s">
        <v>231</v>
      </c>
      <c r="E2288" s="115">
        <v>105.77</v>
      </c>
      <c r="F2288" s="115">
        <v>105.77</v>
      </c>
      <c r="G2288" s="113" t="s">
        <v>493</v>
      </c>
      <c r="H2288" s="116">
        <v>41974</v>
      </c>
    </row>
    <row r="2289" spans="1:8" ht="39.6">
      <c r="A2289" s="117">
        <v>3372</v>
      </c>
      <c r="B2289" s="118" t="s">
        <v>8056</v>
      </c>
      <c r="C2289" s="117" t="s">
        <v>250</v>
      </c>
      <c r="D2289" s="117" t="s">
        <v>231</v>
      </c>
      <c r="E2289" s="119">
        <v>85.5</v>
      </c>
      <c r="F2289" s="119">
        <v>85.5</v>
      </c>
      <c r="G2289" s="117" t="s">
        <v>493</v>
      </c>
      <c r="H2289" s="120">
        <v>41974</v>
      </c>
    </row>
    <row r="2290" spans="1:8" ht="39.6">
      <c r="A2290" s="113">
        <v>3367</v>
      </c>
      <c r="B2290" s="114" t="s">
        <v>8057</v>
      </c>
      <c r="C2290" s="113" t="s">
        <v>250</v>
      </c>
      <c r="D2290" s="113" t="s">
        <v>231</v>
      </c>
      <c r="E2290" s="115">
        <v>135.99</v>
      </c>
      <c r="F2290" s="115">
        <v>135.99</v>
      </c>
      <c r="G2290" s="113" t="s">
        <v>493</v>
      </c>
      <c r="H2290" s="116">
        <v>41974</v>
      </c>
    </row>
    <row r="2291" spans="1:8" ht="39.6">
      <c r="A2291" s="117">
        <v>10807</v>
      </c>
      <c r="B2291" s="118" t="s">
        <v>8058</v>
      </c>
      <c r="C2291" s="117" t="s">
        <v>250</v>
      </c>
      <c r="D2291" s="117" t="s">
        <v>231</v>
      </c>
      <c r="E2291" s="119">
        <v>160.31</v>
      </c>
      <c r="F2291" s="119">
        <v>160.31</v>
      </c>
      <c r="G2291" s="117" t="s">
        <v>493</v>
      </c>
      <c r="H2291" s="120">
        <v>41974</v>
      </c>
    </row>
    <row r="2292" spans="1:8" ht="39.6">
      <c r="A2292" s="113">
        <v>25952</v>
      </c>
      <c r="B2292" s="114" t="s">
        <v>8059</v>
      </c>
      <c r="C2292" s="113" t="s">
        <v>250</v>
      </c>
      <c r="D2292" s="113" t="s">
        <v>6</v>
      </c>
      <c r="E2292" s="115">
        <v>675827.35</v>
      </c>
      <c r="F2292" s="115">
        <v>675827.35</v>
      </c>
      <c r="G2292" s="113" t="s">
        <v>493</v>
      </c>
      <c r="H2292" s="116">
        <v>41974</v>
      </c>
    </row>
    <row r="2293" spans="1:8" ht="39.6">
      <c r="A2293" s="117">
        <v>25954</v>
      </c>
      <c r="B2293" s="118" t="s">
        <v>8060</v>
      </c>
      <c r="C2293" s="117" t="s">
        <v>250</v>
      </c>
      <c r="D2293" s="117" t="s">
        <v>6</v>
      </c>
      <c r="E2293" s="119">
        <v>1299667.97</v>
      </c>
      <c r="F2293" s="119">
        <v>1299667.97</v>
      </c>
      <c r="G2293" s="117" t="s">
        <v>493</v>
      </c>
      <c r="H2293" s="120">
        <v>41974</v>
      </c>
    </row>
    <row r="2294" spans="1:8" ht="39.6">
      <c r="A2294" s="113">
        <v>25953</v>
      </c>
      <c r="B2294" s="114" t="s">
        <v>8061</v>
      </c>
      <c r="C2294" s="113" t="s">
        <v>250</v>
      </c>
      <c r="D2294" s="113" t="s">
        <v>6</v>
      </c>
      <c r="E2294" s="115">
        <v>2209435.5499999998</v>
      </c>
      <c r="F2294" s="115">
        <v>2209435.5499999998</v>
      </c>
      <c r="G2294" s="113" t="s">
        <v>493</v>
      </c>
      <c r="H2294" s="116">
        <v>41974</v>
      </c>
    </row>
    <row r="2295" spans="1:8" ht="26.4">
      <c r="A2295" s="117">
        <v>3357</v>
      </c>
      <c r="B2295" s="118" t="s">
        <v>8062</v>
      </c>
      <c r="C2295" s="117" t="s">
        <v>250</v>
      </c>
      <c r="D2295" s="117" t="s">
        <v>231</v>
      </c>
      <c r="E2295" s="119">
        <v>75.55</v>
      </c>
      <c r="F2295" s="119">
        <v>75.55</v>
      </c>
      <c r="G2295" s="117" t="s">
        <v>493</v>
      </c>
      <c r="H2295" s="120">
        <v>41974</v>
      </c>
    </row>
    <row r="2296" spans="1:8" ht="39.6">
      <c r="A2296" s="113">
        <v>3366</v>
      </c>
      <c r="B2296" s="114" t="s">
        <v>8063</v>
      </c>
      <c r="C2296" s="113" t="s">
        <v>250</v>
      </c>
      <c r="D2296" s="113" t="s">
        <v>231</v>
      </c>
      <c r="E2296" s="115">
        <v>105.77</v>
      </c>
      <c r="F2296" s="115">
        <v>105.77</v>
      </c>
      <c r="G2296" s="113" t="s">
        <v>493</v>
      </c>
      <c r="H2296" s="116">
        <v>41974</v>
      </c>
    </row>
    <row r="2297" spans="1:8" ht="26.4">
      <c r="A2297" s="117">
        <v>3359</v>
      </c>
      <c r="B2297" s="118" t="s">
        <v>8064</v>
      </c>
      <c r="C2297" s="117" t="s">
        <v>250</v>
      </c>
      <c r="D2297" s="117" t="s">
        <v>231</v>
      </c>
      <c r="E2297" s="119">
        <v>120.88</v>
      </c>
      <c r="F2297" s="119">
        <v>120.88</v>
      </c>
      <c r="G2297" s="117" t="s">
        <v>493</v>
      </c>
      <c r="H2297" s="120">
        <v>41974</v>
      </c>
    </row>
    <row r="2298" spans="1:8" ht="66">
      <c r="A2298" s="113">
        <v>37776</v>
      </c>
      <c r="B2298" s="114" t="s">
        <v>8065</v>
      </c>
      <c r="C2298" s="113" t="s">
        <v>250</v>
      </c>
      <c r="D2298" s="113" t="s">
        <v>6</v>
      </c>
      <c r="E2298" s="115">
        <v>135410.16</v>
      </c>
      <c r="F2298" s="115">
        <v>135410.16</v>
      </c>
      <c r="G2298" s="113" t="s">
        <v>493</v>
      </c>
      <c r="H2298" s="116">
        <v>41974</v>
      </c>
    </row>
    <row r="2299" spans="1:8" ht="66">
      <c r="A2299" s="117">
        <v>37775</v>
      </c>
      <c r="B2299" s="118" t="s">
        <v>8066</v>
      </c>
      <c r="C2299" s="117" t="s">
        <v>250</v>
      </c>
      <c r="D2299" s="117" t="s">
        <v>6</v>
      </c>
      <c r="E2299" s="119">
        <v>213281.25</v>
      </c>
      <c r="F2299" s="119">
        <v>213281.25</v>
      </c>
      <c r="G2299" s="117" t="s">
        <v>493</v>
      </c>
      <c r="H2299" s="120">
        <v>41974</v>
      </c>
    </row>
    <row r="2300" spans="1:8" ht="66">
      <c r="A2300" s="113">
        <v>36491</v>
      </c>
      <c r="B2300" s="114" t="s">
        <v>8067</v>
      </c>
      <c r="C2300" s="113" t="s">
        <v>250</v>
      </c>
      <c r="D2300" s="113" t="s">
        <v>6</v>
      </c>
      <c r="E2300" s="115">
        <v>789843.75</v>
      </c>
      <c r="F2300" s="115">
        <v>789843.75</v>
      </c>
      <c r="G2300" s="113" t="s">
        <v>493</v>
      </c>
      <c r="H2300" s="116">
        <v>41974</v>
      </c>
    </row>
    <row r="2301" spans="1:8" ht="66">
      <c r="A2301" s="117">
        <v>10712</v>
      </c>
      <c r="B2301" s="118" t="s">
        <v>8068</v>
      </c>
      <c r="C2301" s="117" t="s">
        <v>250</v>
      </c>
      <c r="D2301" s="117" t="s">
        <v>6</v>
      </c>
      <c r="E2301" s="119">
        <v>53320.31</v>
      </c>
      <c r="F2301" s="119">
        <v>53320.31</v>
      </c>
      <c r="G2301" s="117" t="s">
        <v>493</v>
      </c>
      <c r="H2301" s="120">
        <v>41974</v>
      </c>
    </row>
    <row r="2302" spans="1:8" ht="66">
      <c r="A2302" s="113">
        <v>3363</v>
      </c>
      <c r="B2302" s="114" t="s">
        <v>8069</v>
      </c>
      <c r="C2302" s="113" t="s">
        <v>250</v>
      </c>
      <c r="D2302" s="113" t="s">
        <v>6</v>
      </c>
      <c r="E2302" s="115">
        <v>75000</v>
      </c>
      <c r="F2302" s="115">
        <v>75000</v>
      </c>
      <c r="G2302" s="113" t="s">
        <v>493</v>
      </c>
      <c r="H2302" s="116">
        <v>41974</v>
      </c>
    </row>
    <row r="2303" spans="1:8" ht="66">
      <c r="A2303" s="117">
        <v>3365</v>
      </c>
      <c r="B2303" s="118" t="s">
        <v>8070</v>
      </c>
      <c r="C2303" s="117" t="s">
        <v>250</v>
      </c>
      <c r="D2303" s="117" t="s">
        <v>6</v>
      </c>
      <c r="E2303" s="119">
        <v>175312.5</v>
      </c>
      <c r="F2303" s="119">
        <v>175312.5</v>
      </c>
      <c r="G2303" s="117" t="s">
        <v>493</v>
      </c>
      <c r="H2303" s="120">
        <v>41974</v>
      </c>
    </row>
    <row r="2304" spans="1:8">
      <c r="A2304" s="113">
        <v>7569</v>
      </c>
      <c r="B2304" s="114" t="s">
        <v>8071</v>
      </c>
      <c r="C2304" s="113" t="s">
        <v>235</v>
      </c>
      <c r="D2304" s="113" t="s">
        <v>6</v>
      </c>
      <c r="E2304" s="115">
        <v>13.92</v>
      </c>
      <c r="F2304" s="115">
        <v>13.92</v>
      </c>
      <c r="G2304" s="113" t="s">
        <v>493</v>
      </c>
      <c r="H2304" s="116">
        <v>41974</v>
      </c>
    </row>
    <row r="2305" spans="1:8">
      <c r="A2305" s="117">
        <v>3383</v>
      </c>
      <c r="B2305" s="118" t="s">
        <v>8072</v>
      </c>
      <c r="C2305" s="117" t="s">
        <v>235</v>
      </c>
      <c r="D2305" s="117" t="s">
        <v>6</v>
      </c>
      <c r="E2305" s="119">
        <v>22.88</v>
      </c>
      <c r="F2305" s="119">
        <v>22.88</v>
      </c>
      <c r="G2305" s="117" t="s">
        <v>493</v>
      </c>
      <c r="H2305" s="120">
        <v>41974</v>
      </c>
    </row>
    <row r="2306" spans="1:8" ht="26.4">
      <c r="A2306" s="113">
        <v>34349</v>
      </c>
      <c r="B2306" s="114" t="s">
        <v>8073</v>
      </c>
      <c r="C2306" s="113" t="s">
        <v>235</v>
      </c>
      <c r="D2306" s="113" t="s">
        <v>6</v>
      </c>
      <c r="E2306" s="115">
        <v>6.45</v>
      </c>
      <c r="F2306" s="115">
        <v>6.45</v>
      </c>
      <c r="G2306" s="113" t="s">
        <v>493</v>
      </c>
      <c r="H2306" s="116">
        <v>41974</v>
      </c>
    </row>
    <row r="2307" spans="1:8" ht="39.6">
      <c r="A2307" s="117">
        <v>3373</v>
      </c>
      <c r="B2307" s="118" t="s">
        <v>8074</v>
      </c>
      <c r="C2307" s="117" t="s">
        <v>235</v>
      </c>
      <c r="D2307" s="117" t="s">
        <v>6</v>
      </c>
      <c r="E2307" s="119">
        <v>27.41</v>
      </c>
      <c r="F2307" s="119">
        <v>27.41</v>
      </c>
      <c r="G2307" s="117" t="s">
        <v>493</v>
      </c>
      <c r="H2307" s="120">
        <v>41974</v>
      </c>
    </row>
    <row r="2308" spans="1:8" ht="52.8">
      <c r="A2308" s="113">
        <v>3380</v>
      </c>
      <c r="B2308" s="114" t="s">
        <v>8075</v>
      </c>
      <c r="C2308" s="113" t="s">
        <v>235</v>
      </c>
      <c r="D2308" s="113" t="s">
        <v>6</v>
      </c>
      <c r="E2308" s="115">
        <v>29.55</v>
      </c>
      <c r="F2308" s="115">
        <v>29.55</v>
      </c>
      <c r="G2308" s="113" t="s">
        <v>493</v>
      </c>
      <c r="H2308" s="116">
        <v>41974</v>
      </c>
    </row>
    <row r="2309" spans="1:8" ht="39.6">
      <c r="A2309" s="117">
        <v>3376</v>
      </c>
      <c r="B2309" s="118" t="s">
        <v>8076</v>
      </c>
      <c r="C2309" s="117" t="s">
        <v>235</v>
      </c>
      <c r="D2309" s="117" t="s">
        <v>6</v>
      </c>
      <c r="E2309" s="119">
        <v>43.51</v>
      </c>
      <c r="F2309" s="119">
        <v>43.51</v>
      </c>
      <c r="G2309" s="117" t="s">
        <v>493</v>
      </c>
      <c r="H2309" s="120">
        <v>41974</v>
      </c>
    </row>
    <row r="2310" spans="1:8" ht="39.6">
      <c r="A2310" s="113">
        <v>3378</v>
      </c>
      <c r="B2310" s="114" t="s">
        <v>8077</v>
      </c>
      <c r="C2310" s="113" t="s">
        <v>235</v>
      </c>
      <c r="D2310" s="113" t="s">
        <v>6</v>
      </c>
      <c r="E2310" s="115">
        <v>41.26</v>
      </c>
      <c r="F2310" s="115">
        <v>41.26</v>
      </c>
      <c r="G2310" s="113" t="s">
        <v>493</v>
      </c>
      <c r="H2310" s="116">
        <v>41974</v>
      </c>
    </row>
    <row r="2311" spans="1:8" ht="39.6">
      <c r="A2311" s="117">
        <v>3379</v>
      </c>
      <c r="B2311" s="118" t="s">
        <v>8078</v>
      </c>
      <c r="C2311" s="117" t="s">
        <v>235</v>
      </c>
      <c r="D2311" s="117" t="s">
        <v>6</v>
      </c>
      <c r="E2311" s="119">
        <v>27.22</v>
      </c>
      <c r="F2311" s="119">
        <v>27.22</v>
      </c>
      <c r="G2311" s="117" t="s">
        <v>493</v>
      </c>
      <c r="H2311" s="120">
        <v>41974</v>
      </c>
    </row>
    <row r="2312" spans="1:8" ht="26.4">
      <c r="A2312" s="113">
        <v>21145</v>
      </c>
      <c r="B2312" s="114" t="s">
        <v>8079</v>
      </c>
      <c r="C2312" s="113" t="s">
        <v>235</v>
      </c>
      <c r="D2312" s="113" t="s">
        <v>6</v>
      </c>
      <c r="E2312" s="115">
        <v>24.78</v>
      </c>
      <c r="F2312" s="115">
        <v>24.78</v>
      </c>
      <c r="G2312" s="113" t="s">
        <v>493</v>
      </c>
      <c r="H2312" s="116">
        <v>41974</v>
      </c>
    </row>
    <row r="2313" spans="1:8" ht="26.4">
      <c r="A2313" s="117">
        <v>11991</v>
      </c>
      <c r="B2313" s="118" t="s">
        <v>8080</v>
      </c>
      <c r="C2313" s="117" t="s">
        <v>235</v>
      </c>
      <c r="D2313" s="117" t="s">
        <v>6</v>
      </c>
      <c r="E2313" s="119">
        <v>38.619999999999997</v>
      </c>
      <c r="F2313" s="119">
        <v>38.619999999999997</v>
      </c>
      <c r="G2313" s="117" t="s">
        <v>493</v>
      </c>
      <c r="H2313" s="120">
        <v>41974</v>
      </c>
    </row>
    <row r="2314" spans="1:8" ht="39.6">
      <c r="A2314" s="113">
        <v>11029</v>
      </c>
      <c r="B2314" s="114" t="s">
        <v>8081</v>
      </c>
      <c r="C2314" s="113" t="s">
        <v>235</v>
      </c>
      <c r="D2314" s="113" t="s">
        <v>1466</v>
      </c>
      <c r="E2314" s="115">
        <v>1.48</v>
      </c>
      <c r="F2314" s="115">
        <v>1.48</v>
      </c>
      <c r="G2314" s="113" t="s">
        <v>493</v>
      </c>
      <c r="H2314" s="116">
        <v>41974</v>
      </c>
    </row>
    <row r="2315" spans="1:8" ht="39.6">
      <c r="A2315" s="117">
        <v>4316</v>
      </c>
      <c r="B2315" s="118" t="s">
        <v>8082</v>
      </c>
      <c r="C2315" s="117" t="s">
        <v>235</v>
      </c>
      <c r="D2315" s="117" t="s">
        <v>6</v>
      </c>
      <c r="E2315" s="119">
        <v>1.5</v>
      </c>
      <c r="F2315" s="119">
        <v>1.5</v>
      </c>
      <c r="G2315" s="117" t="s">
        <v>493</v>
      </c>
      <c r="H2315" s="120">
        <v>41974</v>
      </c>
    </row>
    <row r="2316" spans="1:8" ht="52.8">
      <c r="A2316" s="113">
        <v>4313</v>
      </c>
      <c r="B2316" s="114" t="s">
        <v>8083</v>
      </c>
      <c r="C2316" s="113" t="s">
        <v>235</v>
      </c>
      <c r="D2316" s="113" t="s">
        <v>1466</v>
      </c>
      <c r="E2316" s="115">
        <v>2.15</v>
      </c>
      <c r="F2316" s="115">
        <v>2.15</v>
      </c>
      <c r="G2316" s="113" t="s">
        <v>493</v>
      </c>
      <c r="H2316" s="116">
        <v>41974</v>
      </c>
    </row>
    <row r="2317" spans="1:8" ht="39.6">
      <c r="A2317" s="117">
        <v>4317</v>
      </c>
      <c r="B2317" s="118" t="s">
        <v>8084</v>
      </c>
      <c r="C2317" s="117" t="s">
        <v>235</v>
      </c>
      <c r="D2317" s="117" t="s">
        <v>6</v>
      </c>
      <c r="E2317" s="119">
        <v>2.4500000000000002</v>
      </c>
      <c r="F2317" s="119">
        <v>2.4500000000000002</v>
      </c>
      <c r="G2317" s="117" t="s">
        <v>493</v>
      </c>
      <c r="H2317" s="120">
        <v>41974</v>
      </c>
    </row>
    <row r="2318" spans="1:8" ht="52.8">
      <c r="A2318" s="113">
        <v>4314</v>
      </c>
      <c r="B2318" s="114" t="s">
        <v>8085</v>
      </c>
      <c r="C2318" s="113" t="s">
        <v>235</v>
      </c>
      <c r="D2318" s="113" t="s">
        <v>1466</v>
      </c>
      <c r="E2318" s="115">
        <v>2.87</v>
      </c>
      <c r="F2318" s="115">
        <v>2.87</v>
      </c>
      <c r="G2318" s="113" t="s">
        <v>493</v>
      </c>
      <c r="H2318" s="116">
        <v>41974</v>
      </c>
    </row>
    <row r="2319" spans="1:8">
      <c r="A2319" s="117">
        <v>20062</v>
      </c>
      <c r="B2319" s="118" t="s">
        <v>8086</v>
      </c>
      <c r="C2319" s="117" t="s">
        <v>235</v>
      </c>
      <c r="D2319" s="117" t="s">
        <v>6</v>
      </c>
      <c r="E2319" s="119">
        <v>6.82</v>
      </c>
      <c r="F2319" s="119">
        <v>6.82</v>
      </c>
      <c r="G2319" s="117" t="s">
        <v>493</v>
      </c>
      <c r="H2319" s="120">
        <v>41974</v>
      </c>
    </row>
    <row r="2320" spans="1:8">
      <c r="A2320" s="113">
        <v>10815</v>
      </c>
      <c r="B2320" s="114" t="s">
        <v>8087</v>
      </c>
      <c r="C2320" s="113" t="s">
        <v>235</v>
      </c>
      <c r="D2320" s="113" t="s">
        <v>274</v>
      </c>
      <c r="E2320" s="115">
        <v>22</v>
      </c>
      <c r="F2320" s="115">
        <v>22</v>
      </c>
      <c r="G2320" s="113" t="s">
        <v>493</v>
      </c>
      <c r="H2320" s="116">
        <v>41974</v>
      </c>
    </row>
    <row r="2321" spans="1:8">
      <c r="A2321" s="117">
        <v>10816</v>
      </c>
      <c r="B2321" s="118" t="s">
        <v>8088</v>
      </c>
      <c r="C2321" s="117" t="s">
        <v>235</v>
      </c>
      <c r="D2321" s="117" t="s">
        <v>274</v>
      </c>
      <c r="E2321" s="119">
        <v>45</v>
      </c>
      <c r="F2321" s="119">
        <v>45</v>
      </c>
      <c r="G2321" s="117" t="s">
        <v>493</v>
      </c>
      <c r="H2321" s="120">
        <v>41974</v>
      </c>
    </row>
    <row r="2322" spans="1:8">
      <c r="A2322" s="113">
        <v>10561</v>
      </c>
      <c r="B2322" s="114" t="s">
        <v>8089</v>
      </c>
      <c r="C2322" s="113" t="s">
        <v>235</v>
      </c>
      <c r="D2322" s="113" t="s">
        <v>238</v>
      </c>
      <c r="E2322" s="115">
        <v>3.76</v>
      </c>
      <c r="F2322" s="115">
        <v>3.76</v>
      </c>
      <c r="G2322" s="113" t="s">
        <v>493</v>
      </c>
      <c r="H2322" s="116">
        <v>41974</v>
      </c>
    </row>
    <row r="2323" spans="1:8" ht="26.4">
      <c r="A2323" s="117">
        <v>10922</v>
      </c>
      <c r="B2323" s="118" t="s">
        <v>8090</v>
      </c>
      <c r="C2323" s="117" t="s">
        <v>235</v>
      </c>
      <c r="D2323" s="117" t="s">
        <v>6</v>
      </c>
      <c r="E2323" s="119">
        <v>3253.47</v>
      </c>
      <c r="F2323" s="119">
        <v>3253.47</v>
      </c>
      <c r="G2323" s="117" t="s">
        <v>493</v>
      </c>
      <c r="H2323" s="120">
        <v>41974</v>
      </c>
    </row>
    <row r="2324" spans="1:8" ht="39.6">
      <c r="A2324" s="113">
        <v>10921</v>
      </c>
      <c r="B2324" s="114" t="s">
        <v>8091</v>
      </c>
      <c r="C2324" s="113" t="s">
        <v>235</v>
      </c>
      <c r="D2324" s="113" t="s">
        <v>6</v>
      </c>
      <c r="E2324" s="115">
        <v>3657.52</v>
      </c>
      <c r="F2324" s="115">
        <v>3657.52</v>
      </c>
      <c r="G2324" s="113" t="s">
        <v>493</v>
      </c>
      <c r="H2324" s="116">
        <v>41974</v>
      </c>
    </row>
    <row r="2325" spans="1:8" ht="26.4">
      <c r="A2325" s="117">
        <v>10923</v>
      </c>
      <c r="B2325" s="118" t="s">
        <v>8092</v>
      </c>
      <c r="C2325" s="117" t="s">
        <v>235</v>
      </c>
      <c r="D2325" s="117" t="s">
        <v>6</v>
      </c>
      <c r="E2325" s="119">
        <v>3140.24</v>
      </c>
      <c r="F2325" s="119">
        <v>3140.24</v>
      </c>
      <c r="G2325" s="117" t="s">
        <v>493</v>
      </c>
      <c r="H2325" s="120">
        <v>41974</v>
      </c>
    </row>
    <row r="2326" spans="1:8" ht="26.4">
      <c r="A2326" s="113">
        <v>10924</v>
      </c>
      <c r="B2326" s="114" t="s">
        <v>8093</v>
      </c>
      <c r="C2326" s="113" t="s">
        <v>235</v>
      </c>
      <c r="D2326" s="113" t="s">
        <v>6</v>
      </c>
      <c r="E2326" s="115">
        <v>3376.15</v>
      </c>
      <c r="F2326" s="115">
        <v>3376.15</v>
      </c>
      <c r="G2326" s="113" t="s">
        <v>493</v>
      </c>
      <c r="H2326" s="116">
        <v>41974</v>
      </c>
    </row>
    <row r="2327" spans="1:8" ht="66">
      <c r="A2327" s="117">
        <v>10652</v>
      </c>
      <c r="B2327" s="118" t="s">
        <v>8094</v>
      </c>
      <c r="C2327" s="117" t="s">
        <v>250</v>
      </c>
      <c r="D2327" s="117" t="s">
        <v>6</v>
      </c>
      <c r="E2327" s="119">
        <v>817685.09</v>
      </c>
      <c r="F2327" s="119">
        <v>817685.09</v>
      </c>
      <c r="G2327" s="117" t="s">
        <v>493</v>
      </c>
      <c r="H2327" s="120">
        <v>41974</v>
      </c>
    </row>
    <row r="2328" spans="1:8">
      <c r="A2328" s="113">
        <v>12769</v>
      </c>
      <c r="B2328" s="114" t="s">
        <v>8095</v>
      </c>
      <c r="C2328" s="113" t="s">
        <v>235</v>
      </c>
      <c r="D2328" s="113" t="s">
        <v>6</v>
      </c>
      <c r="E2328" s="115">
        <v>73.91</v>
      </c>
      <c r="F2328" s="115">
        <v>73.91</v>
      </c>
      <c r="G2328" s="113" t="s">
        <v>493</v>
      </c>
      <c r="H2328" s="116">
        <v>41974</v>
      </c>
    </row>
    <row r="2329" spans="1:8">
      <c r="A2329" s="117">
        <v>12770</v>
      </c>
      <c r="B2329" s="118" t="s">
        <v>8096</v>
      </c>
      <c r="C2329" s="117" t="s">
        <v>235</v>
      </c>
      <c r="D2329" s="117" t="s">
        <v>6</v>
      </c>
      <c r="E2329" s="119">
        <v>315.73</v>
      </c>
      <c r="F2329" s="119">
        <v>315.73</v>
      </c>
      <c r="G2329" s="117" t="s">
        <v>493</v>
      </c>
      <c r="H2329" s="120">
        <v>41974</v>
      </c>
    </row>
    <row r="2330" spans="1:8">
      <c r="A2330" s="113">
        <v>12771</v>
      </c>
      <c r="B2330" s="114" t="s">
        <v>8097</v>
      </c>
      <c r="C2330" s="113" t="s">
        <v>235</v>
      </c>
      <c r="D2330" s="113" t="s">
        <v>6</v>
      </c>
      <c r="E2330" s="115">
        <v>91.85</v>
      </c>
      <c r="F2330" s="115">
        <v>91.85</v>
      </c>
      <c r="G2330" s="113" t="s">
        <v>493</v>
      </c>
      <c r="H2330" s="116">
        <v>41974</v>
      </c>
    </row>
    <row r="2331" spans="1:8">
      <c r="A2331" s="117">
        <v>12772</v>
      </c>
      <c r="B2331" s="118" t="s">
        <v>8098</v>
      </c>
      <c r="C2331" s="117" t="s">
        <v>235</v>
      </c>
      <c r="D2331" s="117" t="s">
        <v>6</v>
      </c>
      <c r="E2331" s="119">
        <v>479.05</v>
      </c>
      <c r="F2331" s="119">
        <v>479.05</v>
      </c>
      <c r="G2331" s="117" t="s">
        <v>493</v>
      </c>
      <c r="H2331" s="120">
        <v>41974</v>
      </c>
    </row>
    <row r="2332" spans="1:8">
      <c r="A2332" s="113">
        <v>12773</v>
      </c>
      <c r="B2332" s="114" t="s">
        <v>8099</v>
      </c>
      <c r="C2332" s="113" t="s">
        <v>235</v>
      </c>
      <c r="D2332" s="113" t="s">
        <v>6</v>
      </c>
      <c r="E2332" s="115">
        <v>77.5</v>
      </c>
      <c r="F2332" s="115">
        <v>77.5</v>
      </c>
      <c r="G2332" s="113" t="s">
        <v>493</v>
      </c>
      <c r="H2332" s="116">
        <v>41974</v>
      </c>
    </row>
    <row r="2333" spans="1:8">
      <c r="A2333" s="117">
        <v>12774</v>
      </c>
      <c r="B2333" s="118" t="s">
        <v>8100</v>
      </c>
      <c r="C2333" s="117" t="s">
        <v>235</v>
      </c>
      <c r="D2333" s="117" t="s">
        <v>6</v>
      </c>
      <c r="E2333" s="119">
        <v>102.99</v>
      </c>
      <c r="F2333" s="119">
        <v>102.99</v>
      </c>
      <c r="G2333" s="117" t="s">
        <v>493</v>
      </c>
      <c r="H2333" s="120">
        <v>41974</v>
      </c>
    </row>
    <row r="2334" spans="1:8">
      <c r="A2334" s="113">
        <v>12775</v>
      </c>
      <c r="B2334" s="114" t="s">
        <v>8101</v>
      </c>
      <c r="C2334" s="113" t="s">
        <v>235</v>
      </c>
      <c r="D2334" s="113" t="s">
        <v>6</v>
      </c>
      <c r="E2334" s="115">
        <v>283.64</v>
      </c>
      <c r="F2334" s="115">
        <v>283.64</v>
      </c>
      <c r="G2334" s="113" t="s">
        <v>493</v>
      </c>
      <c r="H2334" s="116">
        <v>41974</v>
      </c>
    </row>
    <row r="2335" spans="1:8">
      <c r="A2335" s="117">
        <v>12776</v>
      </c>
      <c r="B2335" s="118" t="s">
        <v>8102</v>
      </c>
      <c r="C2335" s="117" t="s">
        <v>235</v>
      </c>
      <c r="D2335" s="117" t="s">
        <v>6</v>
      </c>
      <c r="E2335" s="119">
        <v>1389.94</v>
      </c>
      <c r="F2335" s="119">
        <v>1389.94</v>
      </c>
      <c r="G2335" s="117" t="s">
        <v>493</v>
      </c>
      <c r="H2335" s="120">
        <v>41974</v>
      </c>
    </row>
    <row r="2336" spans="1:8">
      <c r="A2336" s="113">
        <v>12777</v>
      </c>
      <c r="B2336" s="114" t="s">
        <v>8103</v>
      </c>
      <c r="C2336" s="113" t="s">
        <v>235</v>
      </c>
      <c r="D2336" s="113" t="s">
        <v>6</v>
      </c>
      <c r="E2336" s="115">
        <v>1824.07</v>
      </c>
      <c r="F2336" s="115">
        <v>1824.07</v>
      </c>
      <c r="G2336" s="113" t="s">
        <v>493</v>
      </c>
      <c r="H2336" s="116">
        <v>41974</v>
      </c>
    </row>
    <row r="2337" spans="1:8">
      <c r="A2337" s="117">
        <v>12778</v>
      </c>
      <c r="B2337" s="118" t="s">
        <v>8104</v>
      </c>
      <c r="C2337" s="117" t="s">
        <v>235</v>
      </c>
      <c r="D2337" s="117" t="s">
        <v>6</v>
      </c>
      <c r="E2337" s="119">
        <v>1222.74</v>
      </c>
      <c r="F2337" s="119">
        <v>1222.74</v>
      </c>
      <c r="G2337" s="117" t="s">
        <v>493</v>
      </c>
      <c r="H2337" s="120">
        <v>41974</v>
      </c>
    </row>
    <row r="2338" spans="1:8">
      <c r="A2338" s="113">
        <v>13005</v>
      </c>
      <c r="B2338" s="114" t="s">
        <v>8105</v>
      </c>
      <c r="C2338" s="113" t="s">
        <v>235</v>
      </c>
      <c r="D2338" s="113" t="s">
        <v>238</v>
      </c>
      <c r="E2338" s="115">
        <v>1.01</v>
      </c>
      <c r="F2338" s="115">
        <v>1.01</v>
      </c>
      <c r="G2338" s="113" t="s">
        <v>493</v>
      </c>
      <c r="H2338" s="116">
        <v>41974</v>
      </c>
    </row>
    <row r="2339" spans="1:8" ht="26.4">
      <c r="A2339" s="117">
        <v>3391</v>
      </c>
      <c r="B2339" s="118" t="s">
        <v>8106</v>
      </c>
      <c r="C2339" s="117" t="s">
        <v>235</v>
      </c>
      <c r="D2339" s="117" t="s">
        <v>6</v>
      </c>
      <c r="E2339" s="119">
        <v>32.020000000000003</v>
      </c>
      <c r="F2339" s="119">
        <v>32.020000000000003</v>
      </c>
      <c r="G2339" s="117" t="s">
        <v>493</v>
      </c>
      <c r="H2339" s="120">
        <v>41974</v>
      </c>
    </row>
    <row r="2340" spans="1:8" ht="26.4">
      <c r="A2340" s="113">
        <v>3389</v>
      </c>
      <c r="B2340" s="114" t="s">
        <v>8107</v>
      </c>
      <c r="C2340" s="113" t="s">
        <v>235</v>
      </c>
      <c r="D2340" s="113" t="s">
        <v>6</v>
      </c>
      <c r="E2340" s="115">
        <v>25.01</v>
      </c>
      <c r="F2340" s="115">
        <v>25.01</v>
      </c>
      <c r="G2340" s="113" t="s">
        <v>493</v>
      </c>
      <c r="H2340" s="116">
        <v>41974</v>
      </c>
    </row>
    <row r="2341" spans="1:8" ht="26.4">
      <c r="A2341" s="117">
        <v>3390</v>
      </c>
      <c r="B2341" s="118" t="s">
        <v>8108</v>
      </c>
      <c r="C2341" s="117" t="s">
        <v>235</v>
      </c>
      <c r="D2341" s="117" t="s">
        <v>6</v>
      </c>
      <c r="E2341" s="119">
        <v>25.52</v>
      </c>
      <c r="F2341" s="119">
        <v>25.52</v>
      </c>
      <c r="G2341" s="117" t="s">
        <v>493</v>
      </c>
      <c r="H2341" s="120">
        <v>41974</v>
      </c>
    </row>
    <row r="2342" spans="1:8">
      <c r="A2342" s="113">
        <v>12873</v>
      </c>
      <c r="B2342" s="114" t="s">
        <v>8109</v>
      </c>
      <c r="C2342" s="113" t="s">
        <v>264</v>
      </c>
      <c r="D2342" s="113" t="s">
        <v>231</v>
      </c>
      <c r="E2342" s="115">
        <v>12.04</v>
      </c>
      <c r="F2342" s="115">
        <v>10.41</v>
      </c>
      <c r="G2342" s="113" t="s">
        <v>493</v>
      </c>
      <c r="H2342" s="116">
        <v>41974</v>
      </c>
    </row>
    <row r="2343" spans="1:8" ht="39.6">
      <c r="A2343" s="117">
        <v>1371</v>
      </c>
      <c r="B2343" s="118" t="s">
        <v>8110</v>
      </c>
      <c r="C2343" s="117" t="s">
        <v>235</v>
      </c>
      <c r="D2343" s="117" t="s">
        <v>238</v>
      </c>
      <c r="E2343" s="119">
        <v>1.92</v>
      </c>
      <c r="F2343" s="119">
        <v>1.92</v>
      </c>
      <c r="G2343" s="117" t="s">
        <v>493</v>
      </c>
      <c r="H2343" s="120">
        <v>41974</v>
      </c>
    </row>
    <row r="2344" spans="1:8" ht="26.4">
      <c r="A2344" s="113">
        <v>126</v>
      </c>
      <c r="B2344" s="114" t="s">
        <v>8111</v>
      </c>
      <c r="C2344" s="113" t="s">
        <v>235</v>
      </c>
      <c r="D2344" s="113" t="s">
        <v>274</v>
      </c>
      <c r="E2344" s="115">
        <v>7.28</v>
      </c>
      <c r="F2344" s="115">
        <v>7.28</v>
      </c>
      <c r="G2344" s="113" t="s">
        <v>493</v>
      </c>
      <c r="H2344" s="116">
        <v>41974</v>
      </c>
    </row>
    <row r="2345" spans="1:8" ht="26.4">
      <c r="A2345" s="117">
        <v>11608</v>
      </c>
      <c r="B2345" s="118" t="s">
        <v>8112</v>
      </c>
      <c r="C2345" s="117" t="s">
        <v>235</v>
      </c>
      <c r="D2345" s="117" t="s">
        <v>238</v>
      </c>
      <c r="E2345" s="119">
        <v>16.600000000000001</v>
      </c>
      <c r="F2345" s="119">
        <v>16.600000000000001</v>
      </c>
      <c r="G2345" s="117" t="s">
        <v>493</v>
      </c>
      <c r="H2345" s="120">
        <v>41974</v>
      </c>
    </row>
    <row r="2346" spans="1:8" ht="26.4">
      <c r="A2346" s="113">
        <v>140</v>
      </c>
      <c r="B2346" s="114" t="s">
        <v>8113</v>
      </c>
      <c r="C2346" s="113" t="s">
        <v>235</v>
      </c>
      <c r="D2346" s="113" t="s">
        <v>238</v>
      </c>
      <c r="E2346" s="115">
        <v>12.01</v>
      </c>
      <c r="F2346" s="115">
        <v>12.01</v>
      </c>
      <c r="G2346" s="113" t="s">
        <v>493</v>
      </c>
      <c r="H2346" s="116">
        <v>41974</v>
      </c>
    </row>
    <row r="2347" spans="1:8" ht="26.4">
      <c r="A2347" s="117">
        <v>141</v>
      </c>
      <c r="B2347" s="118" t="s">
        <v>8114</v>
      </c>
      <c r="C2347" s="117" t="s">
        <v>235</v>
      </c>
      <c r="D2347" s="117" t="s">
        <v>238</v>
      </c>
      <c r="E2347" s="119">
        <v>11.07</v>
      </c>
      <c r="F2347" s="119">
        <v>11.07</v>
      </c>
      <c r="G2347" s="117" t="s">
        <v>493</v>
      </c>
      <c r="H2347" s="120">
        <v>41974</v>
      </c>
    </row>
    <row r="2348" spans="1:8" ht="26.4">
      <c r="A2348" s="113">
        <v>151</v>
      </c>
      <c r="B2348" s="114" t="s">
        <v>8115</v>
      </c>
      <c r="C2348" s="113" t="s">
        <v>235</v>
      </c>
      <c r="D2348" s="113" t="s">
        <v>274</v>
      </c>
      <c r="E2348" s="115">
        <v>15.1</v>
      </c>
      <c r="F2348" s="115">
        <v>15.1</v>
      </c>
      <c r="G2348" s="113" t="s">
        <v>493</v>
      </c>
      <c r="H2348" s="116">
        <v>41974</v>
      </c>
    </row>
    <row r="2349" spans="1:8">
      <c r="A2349" s="117">
        <v>7340</v>
      </c>
      <c r="B2349" s="118" t="s">
        <v>8116</v>
      </c>
      <c r="C2349" s="117" t="s">
        <v>235</v>
      </c>
      <c r="D2349" s="117" t="s">
        <v>274</v>
      </c>
      <c r="E2349" s="119">
        <v>22.91</v>
      </c>
      <c r="F2349" s="119">
        <v>22.91</v>
      </c>
      <c r="G2349" s="117" t="s">
        <v>493</v>
      </c>
      <c r="H2349" s="120">
        <v>41974</v>
      </c>
    </row>
    <row r="2350" spans="1:8" ht="26.4">
      <c r="A2350" s="113">
        <v>158</v>
      </c>
      <c r="B2350" s="114" t="s">
        <v>8117</v>
      </c>
      <c r="C2350" s="113" t="s">
        <v>235</v>
      </c>
      <c r="D2350" s="113" t="s">
        <v>274</v>
      </c>
      <c r="E2350" s="115">
        <v>21.1</v>
      </c>
      <c r="F2350" s="115">
        <v>21.1</v>
      </c>
      <c r="G2350" s="113" t="s">
        <v>493</v>
      </c>
      <c r="H2350" s="116">
        <v>41974</v>
      </c>
    </row>
    <row r="2351" spans="1:8">
      <c r="A2351" s="117">
        <v>10817</v>
      </c>
      <c r="B2351" s="118" t="s">
        <v>8118</v>
      </c>
      <c r="C2351" s="117" t="s">
        <v>235</v>
      </c>
      <c r="D2351" s="117" t="s">
        <v>274</v>
      </c>
      <c r="E2351" s="119">
        <v>19</v>
      </c>
      <c r="F2351" s="119">
        <v>19</v>
      </c>
      <c r="G2351" s="117" t="s">
        <v>493</v>
      </c>
      <c r="H2351" s="120">
        <v>41974</v>
      </c>
    </row>
    <row r="2352" spans="1:8" ht="26.4">
      <c r="A2352" s="113">
        <v>12122</v>
      </c>
      <c r="B2352" s="114" t="s">
        <v>8119</v>
      </c>
      <c r="C2352" s="113" t="s">
        <v>235</v>
      </c>
      <c r="D2352" s="113" t="s">
        <v>6</v>
      </c>
      <c r="E2352" s="115">
        <v>16.3</v>
      </c>
      <c r="F2352" s="115">
        <v>16.3</v>
      </c>
      <c r="G2352" s="113" t="s">
        <v>493</v>
      </c>
      <c r="H2352" s="116">
        <v>41974</v>
      </c>
    </row>
    <row r="2353" spans="1:8">
      <c r="A2353" s="117">
        <v>7546</v>
      </c>
      <c r="B2353" s="118" t="s">
        <v>8120</v>
      </c>
      <c r="C2353" s="117" t="s">
        <v>235</v>
      </c>
      <c r="D2353" s="117" t="s">
        <v>6</v>
      </c>
      <c r="E2353" s="119">
        <v>399.57</v>
      </c>
      <c r="F2353" s="119">
        <v>399.57</v>
      </c>
      <c r="G2353" s="117" t="s">
        <v>493</v>
      </c>
      <c r="H2353" s="120">
        <v>41974</v>
      </c>
    </row>
    <row r="2354" spans="1:8" ht="26.4">
      <c r="A2354" s="113">
        <v>12127</v>
      </c>
      <c r="B2354" s="114" t="s">
        <v>8121</v>
      </c>
      <c r="C2354" s="113" t="s">
        <v>235</v>
      </c>
      <c r="D2354" s="113" t="s">
        <v>6</v>
      </c>
      <c r="E2354" s="115">
        <v>15.16</v>
      </c>
      <c r="F2354" s="115">
        <v>15.16</v>
      </c>
      <c r="G2354" s="113" t="s">
        <v>493</v>
      </c>
      <c r="H2354" s="116">
        <v>41974</v>
      </c>
    </row>
    <row r="2355" spans="1:8" ht="26.4">
      <c r="A2355" s="117">
        <v>7557</v>
      </c>
      <c r="B2355" s="118" t="s">
        <v>8122</v>
      </c>
      <c r="C2355" s="117" t="s">
        <v>235</v>
      </c>
      <c r="D2355" s="117" t="s">
        <v>6</v>
      </c>
      <c r="E2355" s="119">
        <v>6.06</v>
      </c>
      <c r="F2355" s="119">
        <v>6.06</v>
      </c>
      <c r="G2355" s="117" t="s">
        <v>493</v>
      </c>
      <c r="H2355" s="120">
        <v>41974</v>
      </c>
    </row>
    <row r="2356" spans="1:8" ht="26.4">
      <c r="A2356" s="113">
        <v>7563</v>
      </c>
      <c r="B2356" s="114" t="s">
        <v>8123</v>
      </c>
      <c r="C2356" s="113" t="s">
        <v>235</v>
      </c>
      <c r="D2356" s="113" t="s">
        <v>6</v>
      </c>
      <c r="E2356" s="115">
        <v>4.63</v>
      </c>
      <c r="F2356" s="115">
        <v>4.63</v>
      </c>
      <c r="G2356" s="113" t="s">
        <v>493</v>
      </c>
      <c r="H2356" s="116">
        <v>41974</v>
      </c>
    </row>
    <row r="2357" spans="1:8" ht="26.4">
      <c r="A2357" s="117">
        <v>12113</v>
      </c>
      <c r="B2357" s="118" t="s">
        <v>8124</v>
      </c>
      <c r="C2357" s="117" t="s">
        <v>235</v>
      </c>
      <c r="D2357" s="117" t="s">
        <v>6</v>
      </c>
      <c r="E2357" s="119">
        <v>5.26</v>
      </c>
      <c r="F2357" s="119">
        <v>5.26</v>
      </c>
      <c r="G2357" s="117" t="s">
        <v>493</v>
      </c>
      <c r="H2357" s="120">
        <v>41974</v>
      </c>
    </row>
    <row r="2358" spans="1:8" ht="26.4">
      <c r="A2358" s="113">
        <v>7555</v>
      </c>
      <c r="B2358" s="114" t="s">
        <v>8125</v>
      </c>
      <c r="C2358" s="113" t="s">
        <v>235</v>
      </c>
      <c r="D2358" s="113" t="s">
        <v>6</v>
      </c>
      <c r="E2358" s="115">
        <v>4.6100000000000003</v>
      </c>
      <c r="F2358" s="115">
        <v>4.6100000000000003</v>
      </c>
      <c r="G2358" s="113" t="s">
        <v>493</v>
      </c>
      <c r="H2358" s="116">
        <v>41974</v>
      </c>
    </row>
    <row r="2359" spans="1:8" ht="26.4">
      <c r="A2359" s="117">
        <v>7564</v>
      </c>
      <c r="B2359" s="118" t="s">
        <v>8126</v>
      </c>
      <c r="C2359" s="117" t="s">
        <v>235</v>
      </c>
      <c r="D2359" s="117" t="s">
        <v>6</v>
      </c>
      <c r="E2359" s="119">
        <v>3.15</v>
      </c>
      <c r="F2359" s="119">
        <v>3.15</v>
      </c>
      <c r="G2359" s="117" t="s">
        <v>493</v>
      </c>
      <c r="H2359" s="120">
        <v>41974</v>
      </c>
    </row>
    <row r="2360" spans="1:8" ht="26.4">
      <c r="A2360" s="113">
        <v>12128</v>
      </c>
      <c r="B2360" s="114" t="s">
        <v>8127</v>
      </c>
      <c r="C2360" s="113" t="s">
        <v>235</v>
      </c>
      <c r="D2360" s="113" t="s">
        <v>6</v>
      </c>
      <c r="E2360" s="115">
        <v>3.34</v>
      </c>
      <c r="F2360" s="115">
        <v>3.34</v>
      </c>
      <c r="G2360" s="113" t="s">
        <v>493</v>
      </c>
      <c r="H2360" s="116">
        <v>41974</v>
      </c>
    </row>
    <row r="2361" spans="1:8" ht="26.4">
      <c r="A2361" s="117">
        <v>12129</v>
      </c>
      <c r="B2361" s="118" t="s">
        <v>8128</v>
      </c>
      <c r="C2361" s="117" t="s">
        <v>235</v>
      </c>
      <c r="D2361" s="117" t="s">
        <v>6</v>
      </c>
      <c r="E2361" s="119">
        <v>5.99</v>
      </c>
      <c r="F2361" s="119">
        <v>5.99</v>
      </c>
      <c r="G2361" s="117" t="s">
        <v>493</v>
      </c>
      <c r="H2361" s="120">
        <v>41974</v>
      </c>
    </row>
    <row r="2362" spans="1:8" ht="26.4">
      <c r="A2362" s="113">
        <v>13346</v>
      </c>
      <c r="B2362" s="114" t="s">
        <v>8129</v>
      </c>
      <c r="C2362" s="113" t="s">
        <v>235</v>
      </c>
      <c r="D2362" s="113" t="s">
        <v>6</v>
      </c>
      <c r="E2362" s="115">
        <v>4.29</v>
      </c>
      <c r="F2362" s="115">
        <v>4.29</v>
      </c>
      <c r="G2362" s="113" t="s">
        <v>493</v>
      </c>
      <c r="H2362" s="116">
        <v>41974</v>
      </c>
    </row>
    <row r="2363" spans="1:8">
      <c r="A2363" s="117">
        <v>3395</v>
      </c>
      <c r="B2363" s="118" t="s">
        <v>8130</v>
      </c>
      <c r="C2363" s="117" t="s">
        <v>235</v>
      </c>
      <c r="D2363" s="117" t="s">
        <v>6</v>
      </c>
      <c r="E2363" s="119">
        <v>80.83</v>
      </c>
      <c r="F2363" s="119">
        <v>80.83</v>
      </c>
      <c r="G2363" s="117" t="s">
        <v>493</v>
      </c>
      <c r="H2363" s="120">
        <v>41974</v>
      </c>
    </row>
    <row r="2364" spans="1:8">
      <c r="A2364" s="113">
        <v>3394</v>
      </c>
      <c r="B2364" s="114" t="s">
        <v>8131</v>
      </c>
      <c r="C2364" s="113" t="s">
        <v>235</v>
      </c>
      <c r="D2364" s="113" t="s">
        <v>6</v>
      </c>
      <c r="E2364" s="115">
        <v>21.33</v>
      </c>
      <c r="F2364" s="115">
        <v>21.33</v>
      </c>
      <c r="G2364" s="113" t="s">
        <v>493</v>
      </c>
      <c r="H2364" s="116">
        <v>41974</v>
      </c>
    </row>
    <row r="2365" spans="1:8">
      <c r="A2365" s="117">
        <v>3393</v>
      </c>
      <c r="B2365" s="118" t="s">
        <v>8132</v>
      </c>
      <c r="C2365" s="117" t="s">
        <v>235</v>
      </c>
      <c r="D2365" s="117" t="s">
        <v>6</v>
      </c>
      <c r="E2365" s="119">
        <v>109.87</v>
      </c>
      <c r="F2365" s="119">
        <v>109.87</v>
      </c>
      <c r="G2365" s="117" t="s">
        <v>493</v>
      </c>
      <c r="H2365" s="120">
        <v>41974</v>
      </c>
    </row>
    <row r="2366" spans="1:8">
      <c r="A2366" s="113">
        <v>3406</v>
      </c>
      <c r="B2366" s="114" t="s">
        <v>8133</v>
      </c>
      <c r="C2366" s="113" t="s">
        <v>235</v>
      </c>
      <c r="D2366" s="113" t="s">
        <v>6</v>
      </c>
      <c r="E2366" s="115">
        <v>12.75</v>
      </c>
      <c r="F2366" s="115">
        <v>12.75</v>
      </c>
      <c r="G2366" s="113" t="s">
        <v>493</v>
      </c>
      <c r="H2366" s="116">
        <v>41974</v>
      </c>
    </row>
    <row r="2367" spans="1:8">
      <c r="A2367" s="117">
        <v>3398</v>
      </c>
      <c r="B2367" s="118" t="s">
        <v>8134</v>
      </c>
      <c r="C2367" s="117" t="s">
        <v>235</v>
      </c>
      <c r="D2367" s="117" t="s">
        <v>6</v>
      </c>
      <c r="E2367" s="119">
        <v>3.94</v>
      </c>
      <c r="F2367" s="119">
        <v>3.94</v>
      </c>
      <c r="G2367" s="117" t="s">
        <v>493</v>
      </c>
      <c r="H2367" s="120">
        <v>41974</v>
      </c>
    </row>
    <row r="2368" spans="1:8" ht="26.4">
      <c r="A2368" s="113">
        <v>3405</v>
      </c>
      <c r="B2368" s="114" t="s">
        <v>8135</v>
      </c>
      <c r="C2368" s="113" t="s">
        <v>235</v>
      </c>
      <c r="D2368" s="113" t="s">
        <v>6</v>
      </c>
      <c r="E2368" s="115">
        <v>82.64</v>
      </c>
      <c r="F2368" s="115">
        <v>82.64</v>
      </c>
      <c r="G2368" s="113" t="s">
        <v>493</v>
      </c>
      <c r="H2368" s="116">
        <v>41974</v>
      </c>
    </row>
    <row r="2369" spans="1:8">
      <c r="A2369" s="117">
        <v>12364</v>
      </c>
      <c r="B2369" s="118" t="s">
        <v>8136</v>
      </c>
      <c r="C2369" s="117" t="s">
        <v>235</v>
      </c>
      <c r="D2369" s="117" t="s">
        <v>6</v>
      </c>
      <c r="E2369" s="119">
        <v>51.16</v>
      </c>
      <c r="F2369" s="119">
        <v>51.16</v>
      </c>
      <c r="G2369" s="117" t="s">
        <v>493</v>
      </c>
      <c r="H2369" s="120">
        <v>41974</v>
      </c>
    </row>
    <row r="2370" spans="1:8">
      <c r="A2370" s="113">
        <v>12365</v>
      </c>
      <c r="B2370" s="114" t="s">
        <v>8137</v>
      </c>
      <c r="C2370" s="113" t="s">
        <v>235</v>
      </c>
      <c r="D2370" s="113" t="s">
        <v>6</v>
      </c>
      <c r="E2370" s="115">
        <v>4.09</v>
      </c>
      <c r="F2370" s="115">
        <v>4.09</v>
      </c>
      <c r="G2370" s="113" t="s">
        <v>493</v>
      </c>
      <c r="H2370" s="116">
        <v>41974</v>
      </c>
    </row>
    <row r="2371" spans="1:8">
      <c r="A2371" s="117">
        <v>11615</v>
      </c>
      <c r="B2371" s="118" t="s">
        <v>8138</v>
      </c>
      <c r="C2371" s="117" t="s">
        <v>235</v>
      </c>
      <c r="D2371" s="117" t="s">
        <v>492</v>
      </c>
      <c r="E2371" s="119">
        <v>2</v>
      </c>
      <c r="F2371" s="119">
        <v>2</v>
      </c>
      <c r="G2371" s="117" t="s">
        <v>493</v>
      </c>
      <c r="H2371" s="120">
        <v>41974</v>
      </c>
    </row>
    <row r="2372" spans="1:8">
      <c r="A2372" s="113">
        <v>3409</v>
      </c>
      <c r="B2372" s="114" t="s">
        <v>8139</v>
      </c>
      <c r="C2372" s="113" t="s">
        <v>235</v>
      </c>
      <c r="D2372" s="113" t="s">
        <v>492</v>
      </c>
      <c r="E2372" s="115">
        <v>10</v>
      </c>
      <c r="F2372" s="115">
        <v>10</v>
      </c>
      <c r="G2372" s="113" t="s">
        <v>493</v>
      </c>
      <c r="H2372" s="116">
        <v>41974</v>
      </c>
    </row>
    <row r="2373" spans="1:8" ht="26.4">
      <c r="A2373" s="117">
        <v>34364</v>
      </c>
      <c r="B2373" s="118" t="s">
        <v>8140</v>
      </c>
      <c r="C2373" s="117" t="s">
        <v>235</v>
      </c>
      <c r="D2373" s="117" t="s">
        <v>6</v>
      </c>
      <c r="E2373" s="119">
        <v>538.26</v>
      </c>
      <c r="F2373" s="119">
        <v>538.26</v>
      </c>
      <c r="G2373" s="117" t="s">
        <v>493</v>
      </c>
      <c r="H2373" s="120">
        <v>41974</v>
      </c>
    </row>
    <row r="2374" spans="1:8" ht="26.4">
      <c r="A2374" s="113">
        <v>601</v>
      </c>
      <c r="B2374" s="114" t="s">
        <v>8141</v>
      </c>
      <c r="C2374" s="113" t="s">
        <v>235</v>
      </c>
      <c r="D2374" s="113" t="s">
        <v>492</v>
      </c>
      <c r="E2374" s="115">
        <v>317.83999999999997</v>
      </c>
      <c r="F2374" s="115">
        <v>317.83999999999997</v>
      </c>
      <c r="G2374" s="113" t="s">
        <v>493</v>
      </c>
      <c r="H2374" s="116">
        <v>41974</v>
      </c>
    </row>
    <row r="2375" spans="1:8">
      <c r="A2375" s="117">
        <v>34379</v>
      </c>
      <c r="B2375" s="118" t="s">
        <v>8142</v>
      </c>
      <c r="C2375" s="117" t="s">
        <v>235</v>
      </c>
      <c r="D2375" s="117" t="s">
        <v>6</v>
      </c>
      <c r="E2375" s="119">
        <v>302.27999999999997</v>
      </c>
      <c r="F2375" s="119">
        <v>302.27999999999997</v>
      </c>
      <c r="G2375" s="117" t="s">
        <v>493</v>
      </c>
      <c r="H2375" s="120">
        <v>41974</v>
      </c>
    </row>
    <row r="2376" spans="1:8">
      <c r="A2376" s="113">
        <v>34378</v>
      </c>
      <c r="B2376" s="114" t="s">
        <v>8143</v>
      </c>
      <c r="C2376" s="113" t="s">
        <v>235</v>
      </c>
      <c r="D2376" s="113" t="s">
        <v>6</v>
      </c>
      <c r="E2376" s="115">
        <v>255.11</v>
      </c>
      <c r="F2376" s="115">
        <v>255.11</v>
      </c>
      <c r="G2376" s="113" t="s">
        <v>493</v>
      </c>
      <c r="H2376" s="116">
        <v>41974</v>
      </c>
    </row>
    <row r="2377" spans="1:8">
      <c r="A2377" s="117">
        <v>34377</v>
      </c>
      <c r="B2377" s="118" t="s">
        <v>8144</v>
      </c>
      <c r="C2377" s="117" t="s">
        <v>235</v>
      </c>
      <c r="D2377" s="117" t="s">
        <v>6</v>
      </c>
      <c r="E2377" s="119">
        <v>174.24</v>
      </c>
      <c r="F2377" s="119">
        <v>174.24</v>
      </c>
      <c r="G2377" s="117" t="s">
        <v>493</v>
      </c>
      <c r="H2377" s="120">
        <v>41974</v>
      </c>
    </row>
    <row r="2378" spans="1:8" ht="26.4">
      <c r="A2378" s="113">
        <v>596</v>
      </c>
      <c r="B2378" s="114" t="s">
        <v>8145</v>
      </c>
      <c r="C2378" s="113" t="s">
        <v>235</v>
      </c>
      <c r="D2378" s="113" t="s">
        <v>492</v>
      </c>
      <c r="E2378" s="115">
        <v>490.21</v>
      </c>
      <c r="F2378" s="115">
        <v>490.21</v>
      </c>
      <c r="G2378" s="113" t="s">
        <v>493</v>
      </c>
      <c r="H2378" s="116">
        <v>41974</v>
      </c>
    </row>
    <row r="2379" spans="1:8" ht="26.4">
      <c r="A2379" s="117">
        <v>34367</v>
      </c>
      <c r="B2379" s="118" t="s">
        <v>8146</v>
      </c>
      <c r="C2379" s="117" t="s">
        <v>235</v>
      </c>
      <c r="D2379" s="117" t="s">
        <v>6</v>
      </c>
      <c r="E2379" s="119">
        <v>451.31</v>
      </c>
      <c r="F2379" s="119">
        <v>451.31</v>
      </c>
      <c r="G2379" s="117" t="s">
        <v>493</v>
      </c>
      <c r="H2379" s="120">
        <v>41974</v>
      </c>
    </row>
    <row r="2380" spans="1:8" ht="26.4">
      <c r="A2380" s="113">
        <v>34369</v>
      </c>
      <c r="B2380" s="114" t="s">
        <v>8147</v>
      </c>
      <c r="C2380" s="113" t="s">
        <v>235</v>
      </c>
      <c r="D2380" s="113" t="s">
        <v>6</v>
      </c>
      <c r="E2380" s="115">
        <v>579.66999999999996</v>
      </c>
      <c r="F2380" s="115">
        <v>579.66999999999996</v>
      </c>
      <c r="G2380" s="113" t="s">
        <v>493</v>
      </c>
      <c r="H2380" s="116">
        <v>41974</v>
      </c>
    </row>
    <row r="2381" spans="1:8" ht="26.4">
      <c r="A2381" s="117">
        <v>34370</v>
      </c>
      <c r="B2381" s="118" t="s">
        <v>8148</v>
      </c>
      <c r="C2381" s="117" t="s">
        <v>235</v>
      </c>
      <c r="D2381" s="117" t="s">
        <v>6</v>
      </c>
      <c r="E2381" s="119">
        <v>683.18</v>
      </c>
      <c r="F2381" s="119">
        <v>683.18</v>
      </c>
      <c r="G2381" s="117" t="s">
        <v>493</v>
      </c>
      <c r="H2381" s="120">
        <v>41974</v>
      </c>
    </row>
    <row r="2382" spans="1:8" ht="26.4">
      <c r="A2382" s="113">
        <v>34374</v>
      </c>
      <c r="B2382" s="114" t="s">
        <v>8149</v>
      </c>
      <c r="C2382" s="113" t="s">
        <v>235</v>
      </c>
      <c r="D2382" s="113" t="s">
        <v>6</v>
      </c>
      <c r="E2382" s="115">
        <v>493.67</v>
      </c>
      <c r="F2382" s="115">
        <v>493.67</v>
      </c>
      <c r="G2382" s="113" t="s">
        <v>493</v>
      </c>
      <c r="H2382" s="116">
        <v>41974</v>
      </c>
    </row>
    <row r="2383" spans="1:8" ht="26.4">
      <c r="A2383" s="117">
        <v>34371</v>
      </c>
      <c r="B2383" s="118" t="s">
        <v>8150</v>
      </c>
      <c r="C2383" s="117" t="s">
        <v>235</v>
      </c>
      <c r="D2383" s="117" t="s">
        <v>6</v>
      </c>
      <c r="E2383" s="119">
        <v>776.32</v>
      </c>
      <c r="F2383" s="119">
        <v>776.32</v>
      </c>
      <c r="G2383" s="117" t="s">
        <v>493</v>
      </c>
      <c r="H2383" s="120">
        <v>41974</v>
      </c>
    </row>
    <row r="2384" spans="1:8" ht="39.6">
      <c r="A2384" s="113">
        <v>34372</v>
      </c>
      <c r="B2384" s="114" t="s">
        <v>8151</v>
      </c>
      <c r="C2384" s="113" t="s">
        <v>235</v>
      </c>
      <c r="D2384" s="113" t="s">
        <v>6</v>
      </c>
      <c r="E2384" s="115">
        <v>833.41</v>
      </c>
      <c r="F2384" s="115">
        <v>833.41</v>
      </c>
      <c r="G2384" s="113" t="s">
        <v>493</v>
      </c>
      <c r="H2384" s="116">
        <v>41974</v>
      </c>
    </row>
    <row r="2385" spans="1:8" ht="26.4">
      <c r="A2385" s="117">
        <v>34375</v>
      </c>
      <c r="B2385" s="118" t="s">
        <v>8152</v>
      </c>
      <c r="C2385" s="117" t="s">
        <v>235</v>
      </c>
      <c r="D2385" s="117" t="s">
        <v>6</v>
      </c>
      <c r="E2385" s="119">
        <v>573.45000000000005</v>
      </c>
      <c r="F2385" s="119">
        <v>573.45000000000005</v>
      </c>
      <c r="G2385" s="117" t="s">
        <v>493</v>
      </c>
      <c r="H2385" s="120">
        <v>41974</v>
      </c>
    </row>
    <row r="2386" spans="1:8" ht="39.6">
      <c r="A2386" s="113">
        <v>34373</v>
      </c>
      <c r="B2386" s="114" t="s">
        <v>8153</v>
      </c>
      <c r="C2386" s="113" t="s">
        <v>235</v>
      </c>
      <c r="D2386" s="113" t="s">
        <v>6</v>
      </c>
      <c r="E2386" s="115">
        <v>991.8</v>
      </c>
      <c r="F2386" s="115">
        <v>991.8</v>
      </c>
      <c r="G2386" s="113" t="s">
        <v>493</v>
      </c>
      <c r="H2386" s="116">
        <v>41974</v>
      </c>
    </row>
    <row r="2387" spans="1:8" ht="26.4">
      <c r="A2387" s="117">
        <v>34376</v>
      </c>
      <c r="B2387" s="118" t="s">
        <v>8154</v>
      </c>
      <c r="C2387" s="117" t="s">
        <v>235</v>
      </c>
      <c r="D2387" s="117" t="s">
        <v>6</v>
      </c>
      <c r="E2387" s="119">
        <v>707.17</v>
      </c>
      <c r="F2387" s="119">
        <v>707.17</v>
      </c>
      <c r="G2387" s="117" t="s">
        <v>493</v>
      </c>
      <c r="H2387" s="120">
        <v>41974</v>
      </c>
    </row>
    <row r="2388" spans="1:8" ht="26.4">
      <c r="A2388" s="113">
        <v>34365</v>
      </c>
      <c r="B2388" s="114" t="s">
        <v>8155</v>
      </c>
      <c r="C2388" s="113" t="s">
        <v>235</v>
      </c>
      <c r="D2388" s="113" t="s">
        <v>6</v>
      </c>
      <c r="E2388" s="115">
        <v>636.05999999999995</v>
      </c>
      <c r="F2388" s="115">
        <v>636.05999999999995</v>
      </c>
      <c r="G2388" s="113" t="s">
        <v>493</v>
      </c>
      <c r="H2388" s="116">
        <v>41974</v>
      </c>
    </row>
    <row r="2389" spans="1:8" ht="26.4">
      <c r="A2389" s="117">
        <v>34381</v>
      </c>
      <c r="B2389" s="118" t="s">
        <v>8156</v>
      </c>
      <c r="C2389" s="117" t="s">
        <v>235</v>
      </c>
      <c r="D2389" s="117" t="s">
        <v>6</v>
      </c>
      <c r="E2389" s="119">
        <v>218.62</v>
      </c>
      <c r="F2389" s="119">
        <v>218.62</v>
      </c>
      <c r="G2389" s="117" t="s">
        <v>493</v>
      </c>
      <c r="H2389" s="120">
        <v>41974</v>
      </c>
    </row>
    <row r="2390" spans="1:8" ht="26.4">
      <c r="A2390" s="113">
        <v>34362</v>
      </c>
      <c r="B2390" s="114" t="s">
        <v>8157</v>
      </c>
      <c r="C2390" s="113" t="s">
        <v>235</v>
      </c>
      <c r="D2390" s="113" t="s">
        <v>6</v>
      </c>
      <c r="E2390" s="115">
        <v>455.45</v>
      </c>
      <c r="F2390" s="115">
        <v>455.45</v>
      </c>
      <c r="G2390" s="113" t="s">
        <v>493</v>
      </c>
      <c r="H2390" s="116">
        <v>41974</v>
      </c>
    </row>
    <row r="2391" spans="1:8" ht="26.4">
      <c r="A2391" s="117">
        <v>34363</v>
      </c>
      <c r="B2391" s="118" t="s">
        <v>8158</v>
      </c>
      <c r="C2391" s="117" t="s">
        <v>235</v>
      </c>
      <c r="D2391" s="117" t="s">
        <v>6</v>
      </c>
      <c r="E2391" s="119">
        <v>538.26</v>
      </c>
      <c r="F2391" s="119">
        <v>538.26</v>
      </c>
      <c r="G2391" s="117" t="s">
        <v>493</v>
      </c>
      <c r="H2391" s="120">
        <v>41974</v>
      </c>
    </row>
    <row r="2392" spans="1:8" ht="26.4">
      <c r="A2392" s="113">
        <v>11183</v>
      </c>
      <c r="B2392" s="114" t="s">
        <v>8159</v>
      </c>
      <c r="C2392" s="113" t="s">
        <v>235</v>
      </c>
      <c r="D2392" s="113" t="s">
        <v>6</v>
      </c>
      <c r="E2392" s="115">
        <v>261.77</v>
      </c>
      <c r="F2392" s="115">
        <v>261.77</v>
      </c>
      <c r="G2392" s="113" t="s">
        <v>493</v>
      </c>
      <c r="H2392" s="116">
        <v>41974</v>
      </c>
    </row>
    <row r="2393" spans="1:8" ht="26.4">
      <c r="A2393" s="117">
        <v>11190</v>
      </c>
      <c r="B2393" s="118" t="s">
        <v>8160</v>
      </c>
      <c r="C2393" s="117" t="s">
        <v>235</v>
      </c>
      <c r="D2393" s="117" t="s">
        <v>6</v>
      </c>
      <c r="E2393" s="119">
        <v>121.43</v>
      </c>
      <c r="F2393" s="119">
        <v>121.43</v>
      </c>
      <c r="G2393" s="117" t="s">
        <v>493</v>
      </c>
      <c r="H2393" s="120">
        <v>41974</v>
      </c>
    </row>
    <row r="2394" spans="1:8" ht="26.4">
      <c r="A2394" s="113">
        <v>616</v>
      </c>
      <c r="B2394" s="114" t="s">
        <v>8161</v>
      </c>
      <c r="C2394" s="113" t="s">
        <v>235</v>
      </c>
      <c r="D2394" s="113" t="s">
        <v>6</v>
      </c>
      <c r="E2394" s="115">
        <v>142.81</v>
      </c>
      <c r="F2394" s="115">
        <v>142.81</v>
      </c>
      <c r="G2394" s="113" t="s">
        <v>493</v>
      </c>
      <c r="H2394" s="116">
        <v>41974</v>
      </c>
    </row>
    <row r="2395" spans="1:8" ht="26.4">
      <c r="A2395" s="117">
        <v>615</v>
      </c>
      <c r="B2395" s="118" t="s">
        <v>8162</v>
      </c>
      <c r="C2395" s="117" t="s">
        <v>235</v>
      </c>
      <c r="D2395" s="117" t="s">
        <v>492</v>
      </c>
      <c r="E2395" s="119">
        <v>297.52</v>
      </c>
      <c r="F2395" s="119">
        <v>297.52</v>
      </c>
      <c r="G2395" s="117" t="s">
        <v>493</v>
      </c>
      <c r="H2395" s="120">
        <v>41974</v>
      </c>
    </row>
    <row r="2396" spans="1:8" ht="26.4">
      <c r="A2396" s="113">
        <v>11231</v>
      </c>
      <c r="B2396" s="114" t="s">
        <v>8163</v>
      </c>
      <c r="C2396" s="113" t="s">
        <v>235</v>
      </c>
      <c r="D2396" s="113" t="s">
        <v>492</v>
      </c>
      <c r="E2396" s="115">
        <v>349.1</v>
      </c>
      <c r="F2396" s="115">
        <v>349.1</v>
      </c>
      <c r="G2396" s="113" t="s">
        <v>493</v>
      </c>
      <c r="H2396" s="116">
        <v>41974</v>
      </c>
    </row>
    <row r="2397" spans="1:8" ht="26.4">
      <c r="A2397" s="117">
        <v>11192</v>
      </c>
      <c r="B2397" s="118" t="s">
        <v>8164</v>
      </c>
      <c r="C2397" s="117" t="s">
        <v>235</v>
      </c>
      <c r="D2397" s="117" t="s">
        <v>6</v>
      </c>
      <c r="E2397" s="119">
        <v>223.43</v>
      </c>
      <c r="F2397" s="119">
        <v>223.43</v>
      </c>
      <c r="G2397" s="117" t="s">
        <v>493</v>
      </c>
      <c r="H2397" s="120">
        <v>41974</v>
      </c>
    </row>
    <row r="2398" spans="1:8" ht="39.6">
      <c r="A2398" s="113">
        <v>11226</v>
      </c>
      <c r="B2398" s="114" t="s">
        <v>8165</v>
      </c>
      <c r="C2398" s="113" t="s">
        <v>235</v>
      </c>
      <c r="D2398" s="113" t="s">
        <v>6</v>
      </c>
      <c r="E2398" s="115">
        <v>341.23</v>
      </c>
      <c r="F2398" s="115">
        <v>341.23</v>
      </c>
      <c r="G2398" s="113" t="s">
        <v>493</v>
      </c>
      <c r="H2398" s="116">
        <v>41974</v>
      </c>
    </row>
    <row r="2399" spans="1:8" ht="26.4">
      <c r="A2399" s="117">
        <v>3428</v>
      </c>
      <c r="B2399" s="118" t="s">
        <v>8166</v>
      </c>
      <c r="C2399" s="117" t="s">
        <v>235</v>
      </c>
      <c r="D2399" s="117" t="s">
        <v>492</v>
      </c>
      <c r="E2399" s="119">
        <v>184.57</v>
      </c>
      <c r="F2399" s="119">
        <v>184.57</v>
      </c>
      <c r="G2399" s="117" t="s">
        <v>493</v>
      </c>
      <c r="H2399" s="120">
        <v>41974</v>
      </c>
    </row>
    <row r="2400" spans="1:8" ht="52.8">
      <c r="A2400" s="113">
        <v>597</v>
      </c>
      <c r="B2400" s="114" t="s">
        <v>8167</v>
      </c>
      <c r="C2400" s="113" t="s">
        <v>235</v>
      </c>
      <c r="D2400" s="113" t="s">
        <v>492</v>
      </c>
      <c r="E2400" s="115">
        <v>315.24</v>
      </c>
      <c r="F2400" s="115">
        <v>315.24</v>
      </c>
      <c r="G2400" s="113" t="s">
        <v>493</v>
      </c>
      <c r="H2400" s="116">
        <v>41974</v>
      </c>
    </row>
    <row r="2401" spans="1:8" ht="52.8">
      <c r="A2401" s="117">
        <v>11199</v>
      </c>
      <c r="B2401" s="118" t="s">
        <v>8168</v>
      </c>
      <c r="C2401" s="117" t="s">
        <v>235</v>
      </c>
      <c r="D2401" s="117" t="s">
        <v>6</v>
      </c>
      <c r="E2401" s="119">
        <v>670.64</v>
      </c>
      <c r="F2401" s="119">
        <v>670.64</v>
      </c>
      <c r="G2401" s="117" t="s">
        <v>493</v>
      </c>
      <c r="H2401" s="120">
        <v>41974</v>
      </c>
    </row>
    <row r="2402" spans="1:8" ht="52.8">
      <c r="A2402" s="113">
        <v>34801</v>
      </c>
      <c r="B2402" s="114" t="s">
        <v>8169</v>
      </c>
      <c r="C2402" s="113" t="s">
        <v>235</v>
      </c>
      <c r="D2402" s="113" t="s">
        <v>6</v>
      </c>
      <c r="E2402" s="115">
        <v>841.27</v>
      </c>
      <c r="F2402" s="115">
        <v>841.27</v>
      </c>
      <c r="G2402" s="113" t="s">
        <v>493</v>
      </c>
      <c r="H2402" s="116">
        <v>41974</v>
      </c>
    </row>
    <row r="2403" spans="1:8" ht="52.8">
      <c r="A2403" s="117">
        <v>34799</v>
      </c>
      <c r="B2403" s="118" t="s">
        <v>8170</v>
      </c>
      <c r="C2403" s="117" t="s">
        <v>235</v>
      </c>
      <c r="D2403" s="117" t="s">
        <v>6</v>
      </c>
      <c r="E2403" s="119">
        <v>1037.46</v>
      </c>
      <c r="F2403" s="119">
        <v>1037.46</v>
      </c>
      <c r="G2403" s="117" t="s">
        <v>493</v>
      </c>
      <c r="H2403" s="120">
        <v>41974</v>
      </c>
    </row>
    <row r="2404" spans="1:8" ht="39.6">
      <c r="A2404" s="113">
        <v>622</v>
      </c>
      <c r="B2404" s="114" t="s">
        <v>8171</v>
      </c>
      <c r="C2404" s="113" t="s">
        <v>235</v>
      </c>
      <c r="D2404" s="113" t="s">
        <v>6</v>
      </c>
      <c r="E2404" s="115">
        <v>467.07</v>
      </c>
      <c r="F2404" s="115">
        <v>467.07</v>
      </c>
      <c r="G2404" s="113" t="s">
        <v>493</v>
      </c>
      <c r="H2404" s="116">
        <v>41974</v>
      </c>
    </row>
    <row r="2405" spans="1:8" ht="39.6">
      <c r="A2405" s="117">
        <v>34805</v>
      </c>
      <c r="B2405" s="118" t="s">
        <v>8172</v>
      </c>
      <c r="C2405" s="117" t="s">
        <v>235</v>
      </c>
      <c r="D2405" s="117" t="s">
        <v>492</v>
      </c>
      <c r="E2405" s="119">
        <v>349.57</v>
      </c>
      <c r="F2405" s="119">
        <v>349.57</v>
      </c>
      <c r="G2405" s="117" t="s">
        <v>493</v>
      </c>
      <c r="H2405" s="120">
        <v>41974</v>
      </c>
    </row>
    <row r="2406" spans="1:8" ht="39.6">
      <c r="A2406" s="113">
        <v>34803</v>
      </c>
      <c r="B2406" s="114" t="s">
        <v>8173</v>
      </c>
      <c r="C2406" s="113" t="s">
        <v>235</v>
      </c>
      <c r="D2406" s="113" t="s">
        <v>6</v>
      </c>
      <c r="E2406" s="115">
        <v>422.7</v>
      </c>
      <c r="F2406" s="115">
        <v>422.7</v>
      </c>
      <c r="G2406" s="113" t="s">
        <v>493</v>
      </c>
      <c r="H2406" s="116">
        <v>41974</v>
      </c>
    </row>
    <row r="2407" spans="1:8" ht="52.8">
      <c r="A2407" s="117">
        <v>606</v>
      </c>
      <c r="B2407" s="118" t="s">
        <v>8174</v>
      </c>
      <c r="C2407" s="117" t="s">
        <v>235</v>
      </c>
      <c r="D2407" s="117" t="s">
        <v>492</v>
      </c>
      <c r="E2407" s="119">
        <v>467.37</v>
      </c>
      <c r="F2407" s="119">
        <v>467.37</v>
      </c>
      <c r="G2407" s="117" t="s">
        <v>493</v>
      </c>
      <c r="H2407" s="120">
        <v>41974</v>
      </c>
    </row>
    <row r="2408" spans="1:8" ht="39.6">
      <c r="A2408" s="113">
        <v>11227</v>
      </c>
      <c r="B2408" s="114" t="s">
        <v>8175</v>
      </c>
      <c r="C2408" s="113" t="s">
        <v>235</v>
      </c>
      <c r="D2408" s="113" t="s">
        <v>6</v>
      </c>
      <c r="E2408" s="115">
        <v>495.02</v>
      </c>
      <c r="F2408" s="115">
        <v>495.02</v>
      </c>
      <c r="G2408" s="113" t="s">
        <v>493</v>
      </c>
      <c r="H2408" s="116">
        <v>41974</v>
      </c>
    </row>
    <row r="2409" spans="1:8" ht="39.6">
      <c r="A2409" s="117">
        <v>11193</v>
      </c>
      <c r="B2409" s="118" t="s">
        <v>8176</v>
      </c>
      <c r="C2409" s="117" t="s">
        <v>235</v>
      </c>
      <c r="D2409" s="117" t="s">
        <v>492</v>
      </c>
      <c r="E2409" s="119">
        <v>473.87</v>
      </c>
      <c r="F2409" s="119">
        <v>473.87</v>
      </c>
      <c r="G2409" s="117" t="s">
        <v>493</v>
      </c>
      <c r="H2409" s="120">
        <v>41974</v>
      </c>
    </row>
    <row r="2410" spans="1:8" ht="39.6">
      <c r="A2410" s="113">
        <v>11194</v>
      </c>
      <c r="B2410" s="114" t="s">
        <v>8177</v>
      </c>
      <c r="C2410" s="113" t="s">
        <v>235</v>
      </c>
      <c r="D2410" s="113" t="s">
        <v>492</v>
      </c>
      <c r="E2410" s="115">
        <v>426.66</v>
      </c>
      <c r="F2410" s="115">
        <v>426.66</v>
      </c>
      <c r="G2410" s="113" t="s">
        <v>493</v>
      </c>
      <c r="H2410" s="116">
        <v>41974</v>
      </c>
    </row>
    <row r="2411" spans="1:8" ht="52.8">
      <c r="A2411" s="117">
        <v>11197</v>
      </c>
      <c r="B2411" s="118" t="s">
        <v>8178</v>
      </c>
      <c r="C2411" s="117" t="s">
        <v>235</v>
      </c>
      <c r="D2411" s="117" t="s">
        <v>6</v>
      </c>
      <c r="E2411" s="119">
        <v>648.97</v>
      </c>
      <c r="F2411" s="119">
        <v>648.97</v>
      </c>
      <c r="G2411" s="117" t="s">
        <v>493</v>
      </c>
      <c r="H2411" s="120">
        <v>41974</v>
      </c>
    </row>
    <row r="2412" spans="1:8" ht="52.8">
      <c r="A2412" s="113">
        <v>605</v>
      </c>
      <c r="B2412" s="114" t="s">
        <v>8179</v>
      </c>
      <c r="C2412" s="113" t="s">
        <v>235</v>
      </c>
      <c r="D2412" s="113" t="s">
        <v>492</v>
      </c>
      <c r="E2412" s="115">
        <v>535.84</v>
      </c>
      <c r="F2412" s="115">
        <v>535.84</v>
      </c>
      <c r="G2412" s="113" t="s">
        <v>493</v>
      </c>
      <c r="H2412" s="116">
        <v>41974</v>
      </c>
    </row>
    <row r="2413" spans="1:8" ht="26.4">
      <c r="A2413" s="117">
        <v>3430</v>
      </c>
      <c r="B2413" s="118" t="s">
        <v>8180</v>
      </c>
      <c r="C2413" s="117" t="s">
        <v>235</v>
      </c>
      <c r="D2413" s="117" t="s">
        <v>492</v>
      </c>
      <c r="E2413" s="119">
        <v>206.72</v>
      </c>
      <c r="F2413" s="119">
        <v>206.72</v>
      </c>
      <c r="G2413" s="117" t="s">
        <v>493</v>
      </c>
      <c r="H2413" s="120">
        <v>41974</v>
      </c>
    </row>
    <row r="2414" spans="1:8" ht="26.4">
      <c r="A2414" s="113">
        <v>3431</v>
      </c>
      <c r="B2414" s="114" t="s">
        <v>8181</v>
      </c>
      <c r="C2414" s="113" t="s">
        <v>235</v>
      </c>
      <c r="D2414" s="113" t="s">
        <v>6</v>
      </c>
      <c r="E2414" s="115">
        <v>419.34</v>
      </c>
      <c r="F2414" s="115">
        <v>419.34</v>
      </c>
      <c r="G2414" s="113" t="s">
        <v>493</v>
      </c>
      <c r="H2414" s="116">
        <v>41974</v>
      </c>
    </row>
    <row r="2415" spans="1:8" ht="26.4">
      <c r="A2415" s="117">
        <v>3436</v>
      </c>
      <c r="B2415" s="118" t="s">
        <v>8182</v>
      </c>
      <c r="C2415" s="117" t="s">
        <v>235</v>
      </c>
      <c r="D2415" s="117" t="s">
        <v>6</v>
      </c>
      <c r="E2415" s="119">
        <v>559.62</v>
      </c>
      <c r="F2415" s="119">
        <v>559.62</v>
      </c>
      <c r="G2415" s="117" t="s">
        <v>493</v>
      </c>
      <c r="H2415" s="120">
        <v>41974</v>
      </c>
    </row>
    <row r="2416" spans="1:8" ht="26.4">
      <c r="A2416" s="113">
        <v>3432</v>
      </c>
      <c r="B2416" s="114" t="s">
        <v>8183</v>
      </c>
      <c r="C2416" s="113" t="s">
        <v>235</v>
      </c>
      <c r="D2416" s="113" t="s">
        <v>6</v>
      </c>
      <c r="E2416" s="115">
        <v>671.83</v>
      </c>
      <c r="F2416" s="115">
        <v>671.83</v>
      </c>
      <c r="G2416" s="113" t="s">
        <v>493</v>
      </c>
      <c r="H2416" s="116">
        <v>41974</v>
      </c>
    </row>
    <row r="2417" spans="1:8" ht="26.4">
      <c r="A2417" s="117">
        <v>3434</v>
      </c>
      <c r="B2417" s="118" t="s">
        <v>8184</v>
      </c>
      <c r="C2417" s="117" t="s">
        <v>235</v>
      </c>
      <c r="D2417" s="117" t="s">
        <v>492</v>
      </c>
      <c r="E2417" s="119">
        <v>265.77999999999997</v>
      </c>
      <c r="F2417" s="119">
        <v>265.77999999999997</v>
      </c>
      <c r="G2417" s="117" t="s">
        <v>493</v>
      </c>
      <c r="H2417" s="120">
        <v>41974</v>
      </c>
    </row>
    <row r="2418" spans="1:8" ht="26.4">
      <c r="A2418" s="113">
        <v>3419</v>
      </c>
      <c r="B2418" s="114" t="s">
        <v>8185</v>
      </c>
      <c r="C2418" s="113" t="s">
        <v>235</v>
      </c>
      <c r="D2418" s="113" t="s">
        <v>492</v>
      </c>
      <c r="E2418" s="115">
        <v>161.68</v>
      </c>
      <c r="F2418" s="115">
        <v>161.68</v>
      </c>
      <c r="G2418" s="113" t="s">
        <v>493</v>
      </c>
      <c r="H2418" s="116">
        <v>41974</v>
      </c>
    </row>
    <row r="2419" spans="1:8" ht="26.4">
      <c r="A2419" s="117">
        <v>3418</v>
      </c>
      <c r="B2419" s="118" t="s">
        <v>8186</v>
      </c>
      <c r="C2419" s="117" t="s">
        <v>235</v>
      </c>
      <c r="D2419" s="117" t="s">
        <v>492</v>
      </c>
      <c r="E2419" s="119">
        <v>221.48</v>
      </c>
      <c r="F2419" s="119">
        <v>221.48</v>
      </c>
      <c r="G2419" s="117" t="s">
        <v>493</v>
      </c>
      <c r="H2419" s="120">
        <v>41974</v>
      </c>
    </row>
    <row r="2420" spans="1:8" ht="26.4">
      <c r="A2420" s="113">
        <v>3438</v>
      </c>
      <c r="B2420" s="114" t="s">
        <v>8187</v>
      </c>
      <c r="C2420" s="113" t="s">
        <v>235</v>
      </c>
      <c r="D2420" s="113" t="s">
        <v>492</v>
      </c>
      <c r="E2420" s="115">
        <v>162.41999999999999</v>
      </c>
      <c r="F2420" s="115">
        <v>162.41999999999999</v>
      </c>
      <c r="G2420" s="113" t="s">
        <v>493</v>
      </c>
      <c r="H2420" s="116">
        <v>41974</v>
      </c>
    </row>
    <row r="2421" spans="1:8" ht="26.4">
      <c r="A2421" s="117">
        <v>3424</v>
      </c>
      <c r="B2421" s="118" t="s">
        <v>8188</v>
      </c>
      <c r="C2421" s="117" t="s">
        <v>235</v>
      </c>
      <c r="D2421" s="117" t="s">
        <v>492</v>
      </c>
      <c r="E2421" s="119">
        <v>117.09</v>
      </c>
      <c r="F2421" s="119">
        <v>117.09</v>
      </c>
      <c r="G2421" s="117" t="s">
        <v>493</v>
      </c>
      <c r="H2421" s="120">
        <v>41974</v>
      </c>
    </row>
    <row r="2422" spans="1:8" ht="26.4">
      <c r="A2422" s="113">
        <v>3433</v>
      </c>
      <c r="B2422" s="114" t="s">
        <v>8189</v>
      </c>
      <c r="C2422" s="113" t="s">
        <v>235</v>
      </c>
      <c r="D2422" s="113" t="s">
        <v>492</v>
      </c>
      <c r="E2422" s="115">
        <v>191.95</v>
      </c>
      <c r="F2422" s="115">
        <v>191.95</v>
      </c>
      <c r="G2422" s="113" t="s">
        <v>493</v>
      </c>
      <c r="H2422" s="116">
        <v>41974</v>
      </c>
    </row>
    <row r="2423" spans="1:8" ht="26.4">
      <c r="A2423" s="117">
        <v>3421</v>
      </c>
      <c r="B2423" s="118" t="s">
        <v>8190</v>
      </c>
      <c r="C2423" s="117" t="s">
        <v>235</v>
      </c>
      <c r="D2423" s="117" t="s">
        <v>492</v>
      </c>
      <c r="E2423" s="119">
        <v>141.5</v>
      </c>
      <c r="F2423" s="119">
        <v>141.5</v>
      </c>
      <c r="G2423" s="117" t="s">
        <v>493</v>
      </c>
      <c r="H2423" s="120">
        <v>41974</v>
      </c>
    </row>
    <row r="2424" spans="1:8" ht="26.4">
      <c r="A2424" s="113">
        <v>3422</v>
      </c>
      <c r="B2424" s="114" t="s">
        <v>8191</v>
      </c>
      <c r="C2424" s="113" t="s">
        <v>235</v>
      </c>
      <c r="D2424" s="113" t="s">
        <v>492</v>
      </c>
      <c r="E2424" s="115">
        <v>220.01</v>
      </c>
      <c r="F2424" s="115">
        <v>220.01</v>
      </c>
      <c r="G2424" s="113" t="s">
        <v>493</v>
      </c>
      <c r="H2424" s="116">
        <v>41974</v>
      </c>
    </row>
    <row r="2425" spans="1:8">
      <c r="A2425" s="117">
        <v>3429</v>
      </c>
      <c r="B2425" s="118" t="s">
        <v>8192</v>
      </c>
      <c r="C2425" s="117" t="s">
        <v>235</v>
      </c>
      <c r="D2425" s="117" t="s">
        <v>492</v>
      </c>
      <c r="E2425" s="119">
        <v>116.83</v>
      </c>
      <c r="F2425" s="119">
        <v>116.83</v>
      </c>
      <c r="G2425" s="117" t="s">
        <v>493</v>
      </c>
      <c r="H2425" s="120">
        <v>41974</v>
      </c>
    </row>
    <row r="2426" spans="1:8" ht="26.4">
      <c r="A2426" s="113">
        <v>3435</v>
      </c>
      <c r="B2426" s="114" t="s">
        <v>8193</v>
      </c>
      <c r="C2426" s="113" t="s">
        <v>235</v>
      </c>
      <c r="D2426" s="113" t="s">
        <v>492</v>
      </c>
      <c r="E2426" s="115">
        <v>252.49</v>
      </c>
      <c r="F2426" s="115">
        <v>252.49</v>
      </c>
      <c r="G2426" s="113" t="s">
        <v>493</v>
      </c>
      <c r="H2426" s="116">
        <v>41974</v>
      </c>
    </row>
    <row r="2427" spans="1:8" ht="26.4">
      <c r="A2427" s="117">
        <v>3420</v>
      </c>
      <c r="B2427" s="118" t="s">
        <v>8194</v>
      </c>
      <c r="C2427" s="117" t="s">
        <v>235</v>
      </c>
      <c r="D2427" s="117" t="s">
        <v>492</v>
      </c>
      <c r="E2427" s="119">
        <v>265.77999999999997</v>
      </c>
      <c r="F2427" s="119">
        <v>265.77999999999997</v>
      </c>
      <c r="G2427" s="117" t="s">
        <v>493</v>
      </c>
      <c r="H2427" s="120">
        <v>41974</v>
      </c>
    </row>
    <row r="2428" spans="1:8" ht="26.4">
      <c r="A2428" s="113">
        <v>3417</v>
      </c>
      <c r="B2428" s="114" t="s">
        <v>8195</v>
      </c>
      <c r="C2428" s="113" t="s">
        <v>235</v>
      </c>
      <c r="D2428" s="113" t="s">
        <v>6</v>
      </c>
      <c r="E2428" s="115">
        <v>236.25</v>
      </c>
      <c r="F2428" s="115">
        <v>236.25</v>
      </c>
      <c r="G2428" s="113" t="s">
        <v>493</v>
      </c>
      <c r="H2428" s="116">
        <v>41974</v>
      </c>
    </row>
    <row r="2429" spans="1:8">
      <c r="A2429" s="117">
        <v>3423</v>
      </c>
      <c r="B2429" s="118" t="s">
        <v>8196</v>
      </c>
      <c r="C2429" s="117" t="s">
        <v>235</v>
      </c>
      <c r="D2429" s="117" t="s">
        <v>492</v>
      </c>
      <c r="E2429" s="119">
        <v>132.88999999999999</v>
      </c>
      <c r="F2429" s="119">
        <v>132.88999999999999</v>
      </c>
      <c r="G2429" s="117" t="s">
        <v>493</v>
      </c>
      <c r="H2429" s="120">
        <v>41974</v>
      </c>
    </row>
    <row r="2430" spans="1:8" ht="39.6">
      <c r="A2430" s="113">
        <v>34797</v>
      </c>
      <c r="B2430" s="114" t="s">
        <v>8197</v>
      </c>
      <c r="C2430" s="113" t="s">
        <v>235</v>
      </c>
      <c r="D2430" s="113" t="s">
        <v>6</v>
      </c>
      <c r="E2430" s="115">
        <v>264.5</v>
      </c>
      <c r="F2430" s="115">
        <v>264.5</v>
      </c>
      <c r="G2430" s="113" t="s">
        <v>493</v>
      </c>
      <c r="H2430" s="116">
        <v>41974</v>
      </c>
    </row>
    <row r="2431" spans="1:8" ht="39.6">
      <c r="A2431" s="117">
        <v>624</v>
      </c>
      <c r="B2431" s="118" t="s">
        <v>8198</v>
      </c>
      <c r="C2431" s="117" t="s">
        <v>235</v>
      </c>
      <c r="D2431" s="117" t="s">
        <v>492</v>
      </c>
      <c r="E2431" s="119">
        <v>551.03</v>
      </c>
      <c r="F2431" s="119">
        <v>551.03</v>
      </c>
      <c r="G2431" s="117" t="s">
        <v>493</v>
      </c>
      <c r="H2431" s="120">
        <v>41974</v>
      </c>
    </row>
    <row r="2432" spans="1:8" ht="39.6">
      <c r="A2432" s="113">
        <v>623</v>
      </c>
      <c r="B2432" s="114" t="s">
        <v>8199</v>
      </c>
      <c r="C2432" s="113" t="s">
        <v>235</v>
      </c>
      <c r="D2432" s="113" t="s">
        <v>492</v>
      </c>
      <c r="E2432" s="115">
        <v>206.91</v>
      </c>
      <c r="F2432" s="115">
        <v>206.91</v>
      </c>
      <c r="G2432" s="113" t="s">
        <v>493</v>
      </c>
      <c r="H2432" s="116">
        <v>41974</v>
      </c>
    </row>
    <row r="2433" spans="1:8">
      <c r="A2433" s="117">
        <v>25964</v>
      </c>
      <c r="B2433" s="118" t="s">
        <v>8200</v>
      </c>
      <c r="C2433" s="117" t="s">
        <v>264</v>
      </c>
      <c r="D2433" s="117" t="s">
        <v>231</v>
      </c>
      <c r="E2433" s="119">
        <v>8.67</v>
      </c>
      <c r="F2433" s="119">
        <v>7.5</v>
      </c>
      <c r="G2433" s="117" t="s">
        <v>493</v>
      </c>
      <c r="H2433" s="120">
        <v>41974</v>
      </c>
    </row>
    <row r="2434" spans="1:8">
      <c r="A2434" s="113">
        <v>3489</v>
      </c>
      <c r="B2434" s="114" t="s">
        <v>8201</v>
      </c>
      <c r="C2434" s="113" t="s">
        <v>235</v>
      </c>
      <c r="D2434" s="113" t="s">
        <v>6</v>
      </c>
      <c r="E2434" s="115">
        <v>4.1100000000000003</v>
      </c>
      <c r="F2434" s="115">
        <v>4.1100000000000003</v>
      </c>
      <c r="G2434" s="113" t="s">
        <v>493</v>
      </c>
      <c r="H2434" s="116">
        <v>41974</v>
      </c>
    </row>
    <row r="2435" spans="1:8">
      <c r="A2435" s="117">
        <v>21118</v>
      </c>
      <c r="B2435" s="118" t="s">
        <v>8202</v>
      </c>
      <c r="C2435" s="117" t="s">
        <v>235</v>
      </c>
      <c r="D2435" s="117" t="s">
        <v>6</v>
      </c>
      <c r="E2435" s="119">
        <v>1</v>
      </c>
      <c r="F2435" s="119">
        <v>1</v>
      </c>
      <c r="G2435" s="117" t="s">
        <v>493</v>
      </c>
      <c r="H2435" s="120">
        <v>41974</v>
      </c>
    </row>
    <row r="2436" spans="1:8" ht="26.4">
      <c r="A2436" s="113">
        <v>38679</v>
      </c>
      <c r="B2436" s="114" t="s">
        <v>8203</v>
      </c>
      <c r="C2436" s="113" t="s">
        <v>235</v>
      </c>
      <c r="D2436" s="113" t="s">
        <v>6</v>
      </c>
      <c r="E2436" s="115">
        <v>3.09</v>
      </c>
      <c r="F2436" s="115">
        <v>3.09</v>
      </c>
      <c r="G2436" s="113" t="s">
        <v>493</v>
      </c>
      <c r="H2436" s="116">
        <v>41974</v>
      </c>
    </row>
    <row r="2437" spans="1:8">
      <c r="A2437" s="117">
        <v>3475</v>
      </c>
      <c r="B2437" s="118" t="s">
        <v>8204</v>
      </c>
      <c r="C2437" s="117" t="s">
        <v>235</v>
      </c>
      <c r="D2437" s="117" t="s">
        <v>6</v>
      </c>
      <c r="E2437" s="119">
        <v>1.1499999999999999</v>
      </c>
      <c r="F2437" s="119">
        <v>1.1499999999999999</v>
      </c>
      <c r="G2437" s="117" t="s">
        <v>493</v>
      </c>
      <c r="H2437" s="120">
        <v>41974</v>
      </c>
    </row>
    <row r="2438" spans="1:8" ht="26.4">
      <c r="A2438" s="113">
        <v>38681</v>
      </c>
      <c r="B2438" s="114" t="s">
        <v>8205</v>
      </c>
      <c r="C2438" s="113" t="s">
        <v>235</v>
      </c>
      <c r="D2438" s="113" t="s">
        <v>6</v>
      </c>
      <c r="E2438" s="115">
        <v>10.97</v>
      </c>
      <c r="F2438" s="115">
        <v>10.97</v>
      </c>
      <c r="G2438" s="113" t="s">
        <v>493</v>
      </c>
      <c r="H2438" s="116">
        <v>41974</v>
      </c>
    </row>
    <row r="2439" spans="1:8">
      <c r="A2439" s="117">
        <v>3446</v>
      </c>
      <c r="B2439" s="118" t="s">
        <v>8206</v>
      </c>
      <c r="C2439" s="117" t="s">
        <v>235</v>
      </c>
      <c r="D2439" s="117" t="s">
        <v>6</v>
      </c>
      <c r="E2439" s="119">
        <v>18.920000000000002</v>
      </c>
      <c r="F2439" s="119">
        <v>18.920000000000002</v>
      </c>
      <c r="G2439" s="117" t="s">
        <v>493</v>
      </c>
      <c r="H2439" s="120">
        <v>41974</v>
      </c>
    </row>
    <row r="2440" spans="1:8">
      <c r="A2440" s="113">
        <v>3445</v>
      </c>
      <c r="B2440" s="114" t="s">
        <v>8207</v>
      </c>
      <c r="C2440" s="113" t="s">
        <v>235</v>
      </c>
      <c r="D2440" s="113" t="s">
        <v>6</v>
      </c>
      <c r="E2440" s="115">
        <v>15.69</v>
      </c>
      <c r="F2440" s="115">
        <v>15.69</v>
      </c>
      <c r="G2440" s="113" t="s">
        <v>493</v>
      </c>
      <c r="H2440" s="116">
        <v>41974</v>
      </c>
    </row>
    <row r="2441" spans="1:8">
      <c r="A2441" s="117">
        <v>3444</v>
      </c>
      <c r="B2441" s="118" t="s">
        <v>8208</v>
      </c>
      <c r="C2441" s="117" t="s">
        <v>235</v>
      </c>
      <c r="D2441" s="117" t="s">
        <v>6</v>
      </c>
      <c r="E2441" s="119">
        <v>9.66</v>
      </c>
      <c r="F2441" s="119">
        <v>9.66</v>
      </c>
      <c r="G2441" s="117" t="s">
        <v>493</v>
      </c>
      <c r="H2441" s="120">
        <v>41974</v>
      </c>
    </row>
    <row r="2442" spans="1:8">
      <c r="A2442" s="113">
        <v>3441</v>
      </c>
      <c r="B2442" s="114" t="s">
        <v>8209</v>
      </c>
      <c r="C2442" s="113" t="s">
        <v>235</v>
      </c>
      <c r="D2442" s="113" t="s">
        <v>6</v>
      </c>
      <c r="E2442" s="115">
        <v>4.51</v>
      </c>
      <c r="F2442" s="115">
        <v>4.51</v>
      </c>
      <c r="G2442" s="113" t="s">
        <v>493</v>
      </c>
      <c r="H2442" s="116">
        <v>41974</v>
      </c>
    </row>
    <row r="2443" spans="1:8">
      <c r="A2443" s="117">
        <v>3447</v>
      </c>
      <c r="B2443" s="118" t="s">
        <v>8210</v>
      </c>
      <c r="C2443" s="117" t="s">
        <v>235</v>
      </c>
      <c r="D2443" s="117" t="s">
        <v>6</v>
      </c>
      <c r="E2443" s="119">
        <v>23.79</v>
      </c>
      <c r="F2443" s="119">
        <v>23.79</v>
      </c>
      <c r="G2443" s="117" t="s">
        <v>493</v>
      </c>
      <c r="H2443" s="120">
        <v>41974</v>
      </c>
    </row>
    <row r="2444" spans="1:8">
      <c r="A2444" s="113">
        <v>12402</v>
      </c>
      <c r="B2444" s="114" t="s">
        <v>8211</v>
      </c>
      <c r="C2444" s="113" t="s">
        <v>235</v>
      </c>
      <c r="D2444" s="113" t="s">
        <v>6</v>
      </c>
      <c r="E2444" s="115">
        <v>44.7</v>
      </c>
      <c r="F2444" s="115">
        <v>44.7</v>
      </c>
      <c r="G2444" s="113" t="s">
        <v>493</v>
      </c>
      <c r="H2444" s="116">
        <v>41974</v>
      </c>
    </row>
    <row r="2445" spans="1:8">
      <c r="A2445" s="117">
        <v>3448</v>
      </c>
      <c r="B2445" s="118" t="s">
        <v>8212</v>
      </c>
      <c r="C2445" s="117" t="s">
        <v>235</v>
      </c>
      <c r="D2445" s="117" t="s">
        <v>6</v>
      </c>
      <c r="E2445" s="119">
        <v>58.03</v>
      </c>
      <c r="F2445" s="119">
        <v>58.03</v>
      </c>
      <c r="G2445" s="117" t="s">
        <v>493</v>
      </c>
      <c r="H2445" s="120">
        <v>41974</v>
      </c>
    </row>
    <row r="2446" spans="1:8">
      <c r="A2446" s="113">
        <v>3442</v>
      </c>
      <c r="B2446" s="114" t="s">
        <v>8213</v>
      </c>
      <c r="C2446" s="113" t="s">
        <v>235</v>
      </c>
      <c r="D2446" s="113" t="s">
        <v>6</v>
      </c>
      <c r="E2446" s="115">
        <v>6.79</v>
      </c>
      <c r="F2446" s="115">
        <v>6.79</v>
      </c>
      <c r="G2446" s="113" t="s">
        <v>493</v>
      </c>
      <c r="H2446" s="116">
        <v>41974</v>
      </c>
    </row>
    <row r="2447" spans="1:8">
      <c r="A2447" s="117">
        <v>3449</v>
      </c>
      <c r="B2447" s="118" t="s">
        <v>8214</v>
      </c>
      <c r="C2447" s="117" t="s">
        <v>235</v>
      </c>
      <c r="D2447" s="117" t="s">
        <v>6</v>
      </c>
      <c r="E2447" s="119">
        <v>112.87</v>
      </c>
      <c r="F2447" s="119">
        <v>112.87</v>
      </c>
      <c r="G2447" s="117" t="s">
        <v>493</v>
      </c>
      <c r="H2447" s="120">
        <v>41974</v>
      </c>
    </row>
    <row r="2448" spans="1:8">
      <c r="A2448" s="113">
        <v>12403</v>
      </c>
      <c r="B2448" s="114" t="s">
        <v>8215</v>
      </c>
      <c r="C2448" s="113" t="s">
        <v>235</v>
      </c>
      <c r="D2448" s="113" t="s">
        <v>6</v>
      </c>
      <c r="E2448" s="115">
        <v>11.3</v>
      </c>
      <c r="F2448" s="115">
        <v>11.3</v>
      </c>
      <c r="G2448" s="113" t="s">
        <v>493</v>
      </c>
      <c r="H2448" s="116">
        <v>41974</v>
      </c>
    </row>
    <row r="2449" spans="1:8">
      <c r="A2449" s="117">
        <v>3468</v>
      </c>
      <c r="B2449" s="118" t="s">
        <v>8216</v>
      </c>
      <c r="C2449" s="117" t="s">
        <v>235</v>
      </c>
      <c r="D2449" s="117" t="s">
        <v>6</v>
      </c>
      <c r="E2449" s="119">
        <v>15.89</v>
      </c>
      <c r="F2449" s="119">
        <v>15.89</v>
      </c>
      <c r="G2449" s="117" t="s">
        <v>493</v>
      </c>
      <c r="H2449" s="120">
        <v>41974</v>
      </c>
    </row>
    <row r="2450" spans="1:8" ht="26.4">
      <c r="A2450" s="113">
        <v>3465</v>
      </c>
      <c r="B2450" s="114" t="s">
        <v>8217</v>
      </c>
      <c r="C2450" s="113" t="s">
        <v>235</v>
      </c>
      <c r="D2450" s="113" t="s">
        <v>6</v>
      </c>
      <c r="E2450" s="115">
        <v>16.2</v>
      </c>
      <c r="F2450" s="115">
        <v>16.2</v>
      </c>
      <c r="G2450" s="113" t="s">
        <v>493</v>
      </c>
      <c r="H2450" s="116">
        <v>41974</v>
      </c>
    </row>
    <row r="2451" spans="1:8">
      <c r="A2451" s="117">
        <v>3463</v>
      </c>
      <c r="B2451" s="118" t="s">
        <v>8218</v>
      </c>
      <c r="C2451" s="117" t="s">
        <v>235</v>
      </c>
      <c r="D2451" s="117" t="s">
        <v>6</v>
      </c>
      <c r="E2451" s="119">
        <v>7.18</v>
      </c>
      <c r="F2451" s="119">
        <v>7.18</v>
      </c>
      <c r="G2451" s="117" t="s">
        <v>493</v>
      </c>
      <c r="H2451" s="120">
        <v>41974</v>
      </c>
    </row>
    <row r="2452" spans="1:8">
      <c r="A2452" s="113">
        <v>3464</v>
      </c>
      <c r="B2452" s="114" t="s">
        <v>8219</v>
      </c>
      <c r="C2452" s="113" t="s">
        <v>235</v>
      </c>
      <c r="D2452" s="113" t="s">
        <v>6</v>
      </c>
      <c r="E2452" s="115">
        <v>6.98</v>
      </c>
      <c r="F2452" s="115">
        <v>6.98</v>
      </c>
      <c r="G2452" s="113" t="s">
        <v>493</v>
      </c>
      <c r="H2452" s="116">
        <v>41974</v>
      </c>
    </row>
    <row r="2453" spans="1:8">
      <c r="A2453" s="117">
        <v>3466</v>
      </c>
      <c r="B2453" s="118" t="s">
        <v>8220</v>
      </c>
      <c r="C2453" s="117" t="s">
        <v>235</v>
      </c>
      <c r="D2453" s="117" t="s">
        <v>6</v>
      </c>
      <c r="E2453" s="119">
        <v>48.41</v>
      </c>
      <c r="F2453" s="119">
        <v>48.41</v>
      </c>
      <c r="G2453" s="117" t="s">
        <v>493</v>
      </c>
      <c r="H2453" s="120">
        <v>41974</v>
      </c>
    </row>
    <row r="2454" spans="1:8">
      <c r="A2454" s="113">
        <v>3467</v>
      </c>
      <c r="B2454" s="114" t="s">
        <v>8221</v>
      </c>
      <c r="C2454" s="113" t="s">
        <v>235</v>
      </c>
      <c r="D2454" s="113" t="s">
        <v>6</v>
      </c>
      <c r="E2454" s="115">
        <v>25.74</v>
      </c>
      <c r="F2454" s="115">
        <v>25.74</v>
      </c>
      <c r="G2454" s="113" t="s">
        <v>493</v>
      </c>
      <c r="H2454" s="116">
        <v>41974</v>
      </c>
    </row>
    <row r="2455" spans="1:8">
      <c r="A2455" s="117">
        <v>3462</v>
      </c>
      <c r="B2455" s="118" t="s">
        <v>8222</v>
      </c>
      <c r="C2455" s="117" t="s">
        <v>235</v>
      </c>
      <c r="D2455" s="117" t="s">
        <v>6</v>
      </c>
      <c r="E2455" s="119">
        <v>4.99</v>
      </c>
      <c r="F2455" s="119">
        <v>4.99</v>
      </c>
      <c r="G2455" s="117" t="s">
        <v>493</v>
      </c>
      <c r="H2455" s="120">
        <v>41974</v>
      </c>
    </row>
    <row r="2456" spans="1:8">
      <c r="A2456" s="113">
        <v>3458</v>
      </c>
      <c r="B2456" s="114" t="s">
        <v>8223</v>
      </c>
      <c r="C2456" s="113" t="s">
        <v>235</v>
      </c>
      <c r="D2456" s="113" t="s">
        <v>6</v>
      </c>
      <c r="E2456" s="115">
        <v>16.88</v>
      </c>
      <c r="F2456" s="115">
        <v>16.88</v>
      </c>
      <c r="G2456" s="113" t="s">
        <v>493</v>
      </c>
      <c r="H2456" s="116">
        <v>41974</v>
      </c>
    </row>
    <row r="2457" spans="1:8">
      <c r="A2457" s="117">
        <v>3457</v>
      </c>
      <c r="B2457" s="118" t="s">
        <v>8224</v>
      </c>
      <c r="C2457" s="117" t="s">
        <v>235</v>
      </c>
      <c r="D2457" s="117" t="s">
        <v>6</v>
      </c>
      <c r="E2457" s="119">
        <v>11.81</v>
      </c>
      <c r="F2457" s="119">
        <v>11.81</v>
      </c>
      <c r="G2457" s="117" t="s">
        <v>493</v>
      </c>
      <c r="H2457" s="120">
        <v>41974</v>
      </c>
    </row>
    <row r="2458" spans="1:8">
      <c r="A2458" s="113">
        <v>3472</v>
      </c>
      <c r="B2458" s="114" t="s">
        <v>8225</v>
      </c>
      <c r="C2458" s="113" t="s">
        <v>235</v>
      </c>
      <c r="D2458" s="113" t="s">
        <v>6</v>
      </c>
      <c r="E2458" s="115">
        <v>7.7</v>
      </c>
      <c r="F2458" s="115">
        <v>7.7</v>
      </c>
      <c r="G2458" s="113" t="s">
        <v>493</v>
      </c>
      <c r="H2458" s="116">
        <v>41974</v>
      </c>
    </row>
    <row r="2459" spans="1:8">
      <c r="A2459" s="117">
        <v>3455</v>
      </c>
      <c r="B2459" s="118" t="s">
        <v>8226</v>
      </c>
      <c r="C2459" s="117" t="s">
        <v>235</v>
      </c>
      <c r="D2459" s="117" t="s">
        <v>6</v>
      </c>
      <c r="E2459" s="119">
        <v>3.19</v>
      </c>
      <c r="F2459" s="119">
        <v>3.19</v>
      </c>
      <c r="G2459" s="117" t="s">
        <v>493</v>
      </c>
      <c r="H2459" s="120">
        <v>41974</v>
      </c>
    </row>
    <row r="2460" spans="1:8">
      <c r="A2460" s="113">
        <v>3470</v>
      </c>
      <c r="B2460" s="114" t="s">
        <v>8227</v>
      </c>
      <c r="C2460" s="113" t="s">
        <v>235</v>
      </c>
      <c r="D2460" s="113" t="s">
        <v>6</v>
      </c>
      <c r="E2460" s="115">
        <v>49.81</v>
      </c>
      <c r="F2460" s="115">
        <v>49.81</v>
      </c>
      <c r="G2460" s="113" t="s">
        <v>493</v>
      </c>
      <c r="H2460" s="116">
        <v>41974</v>
      </c>
    </row>
    <row r="2461" spans="1:8">
      <c r="A2461" s="117">
        <v>3471</v>
      </c>
      <c r="B2461" s="118" t="s">
        <v>8228</v>
      </c>
      <c r="C2461" s="117" t="s">
        <v>235</v>
      </c>
      <c r="D2461" s="117" t="s">
        <v>6</v>
      </c>
      <c r="E2461" s="119">
        <v>25.86</v>
      </c>
      <c r="F2461" s="119">
        <v>25.86</v>
      </c>
      <c r="G2461" s="117" t="s">
        <v>493</v>
      </c>
      <c r="H2461" s="120">
        <v>41974</v>
      </c>
    </row>
    <row r="2462" spans="1:8">
      <c r="A2462" s="113">
        <v>3459</v>
      </c>
      <c r="B2462" s="114" t="s">
        <v>8229</v>
      </c>
      <c r="C2462" s="113" t="s">
        <v>235</v>
      </c>
      <c r="D2462" s="113" t="s">
        <v>6</v>
      </c>
      <c r="E2462" s="115">
        <v>67.569999999999993</v>
      </c>
      <c r="F2462" s="115">
        <v>67.569999999999993</v>
      </c>
      <c r="G2462" s="113" t="s">
        <v>493</v>
      </c>
      <c r="H2462" s="116">
        <v>41974</v>
      </c>
    </row>
    <row r="2463" spans="1:8">
      <c r="A2463" s="117">
        <v>3456</v>
      </c>
      <c r="B2463" s="118" t="s">
        <v>8230</v>
      </c>
      <c r="C2463" s="117" t="s">
        <v>235</v>
      </c>
      <c r="D2463" s="117" t="s">
        <v>6</v>
      </c>
      <c r="E2463" s="119">
        <v>5.67</v>
      </c>
      <c r="F2463" s="119">
        <v>5.67</v>
      </c>
      <c r="G2463" s="117" t="s">
        <v>493</v>
      </c>
      <c r="H2463" s="120">
        <v>41974</v>
      </c>
    </row>
    <row r="2464" spans="1:8">
      <c r="A2464" s="113">
        <v>3469</v>
      </c>
      <c r="B2464" s="114" t="s">
        <v>8231</v>
      </c>
      <c r="C2464" s="113" t="s">
        <v>235</v>
      </c>
      <c r="D2464" s="113" t="s">
        <v>6</v>
      </c>
      <c r="E2464" s="115">
        <v>118.86</v>
      </c>
      <c r="F2464" s="115">
        <v>118.86</v>
      </c>
      <c r="G2464" s="113" t="s">
        <v>493</v>
      </c>
      <c r="H2464" s="116">
        <v>41974</v>
      </c>
    </row>
    <row r="2465" spans="1:8">
      <c r="A2465" s="117">
        <v>3460</v>
      </c>
      <c r="B2465" s="118" t="s">
        <v>8232</v>
      </c>
      <c r="C2465" s="117" t="s">
        <v>235</v>
      </c>
      <c r="D2465" s="117" t="s">
        <v>6</v>
      </c>
      <c r="E2465" s="119">
        <v>299.70999999999998</v>
      </c>
      <c r="F2465" s="119">
        <v>299.70999999999998</v>
      </c>
      <c r="G2465" s="117" t="s">
        <v>493</v>
      </c>
      <c r="H2465" s="120">
        <v>41974</v>
      </c>
    </row>
    <row r="2466" spans="1:8">
      <c r="A2466" s="113">
        <v>3461</v>
      </c>
      <c r="B2466" s="114" t="s">
        <v>8233</v>
      </c>
      <c r="C2466" s="113" t="s">
        <v>235</v>
      </c>
      <c r="D2466" s="113" t="s">
        <v>6</v>
      </c>
      <c r="E2466" s="115">
        <v>373.51</v>
      </c>
      <c r="F2466" s="115">
        <v>373.51</v>
      </c>
      <c r="G2466" s="113" t="s">
        <v>493</v>
      </c>
      <c r="H2466" s="116">
        <v>41974</v>
      </c>
    </row>
    <row r="2467" spans="1:8">
      <c r="A2467" s="117">
        <v>3443</v>
      </c>
      <c r="B2467" s="118" t="s">
        <v>8234</v>
      </c>
      <c r="C2467" s="117" t="s">
        <v>235</v>
      </c>
      <c r="D2467" s="117" t="s">
        <v>6</v>
      </c>
      <c r="E2467" s="119">
        <v>11.57</v>
      </c>
      <c r="F2467" s="119">
        <v>11.57</v>
      </c>
      <c r="G2467" s="117" t="s">
        <v>493</v>
      </c>
      <c r="H2467" s="120">
        <v>41974</v>
      </c>
    </row>
    <row r="2468" spans="1:8">
      <c r="A2468" s="113">
        <v>3473</v>
      </c>
      <c r="B2468" s="114" t="s">
        <v>8235</v>
      </c>
      <c r="C2468" s="113" t="s">
        <v>235</v>
      </c>
      <c r="D2468" s="113" t="s">
        <v>6</v>
      </c>
      <c r="E2468" s="115">
        <v>19.32</v>
      </c>
      <c r="F2468" s="115">
        <v>19.32</v>
      </c>
      <c r="G2468" s="113" t="s">
        <v>493</v>
      </c>
      <c r="H2468" s="116">
        <v>41974</v>
      </c>
    </row>
    <row r="2469" spans="1:8">
      <c r="A2469" s="117">
        <v>3474</v>
      </c>
      <c r="B2469" s="118" t="s">
        <v>8236</v>
      </c>
      <c r="C2469" s="117" t="s">
        <v>235</v>
      </c>
      <c r="D2469" s="117" t="s">
        <v>6</v>
      </c>
      <c r="E2469" s="119">
        <v>17.48</v>
      </c>
      <c r="F2469" s="119">
        <v>17.48</v>
      </c>
      <c r="G2469" s="117" t="s">
        <v>493</v>
      </c>
      <c r="H2469" s="120">
        <v>41974</v>
      </c>
    </row>
    <row r="2470" spans="1:8">
      <c r="A2470" s="113">
        <v>3450</v>
      </c>
      <c r="B2470" s="114" t="s">
        <v>8237</v>
      </c>
      <c r="C2470" s="113" t="s">
        <v>235</v>
      </c>
      <c r="D2470" s="113" t="s">
        <v>6</v>
      </c>
      <c r="E2470" s="115">
        <v>5.95</v>
      </c>
      <c r="F2470" s="115">
        <v>5.95</v>
      </c>
      <c r="G2470" s="113" t="s">
        <v>493</v>
      </c>
      <c r="H2470" s="116">
        <v>41974</v>
      </c>
    </row>
    <row r="2471" spans="1:8">
      <c r="A2471" s="117">
        <v>3453</v>
      </c>
      <c r="B2471" s="118" t="s">
        <v>8238</v>
      </c>
      <c r="C2471" s="117" t="s">
        <v>235</v>
      </c>
      <c r="D2471" s="117" t="s">
        <v>6</v>
      </c>
      <c r="E2471" s="119">
        <v>48.49</v>
      </c>
      <c r="F2471" s="119">
        <v>48.49</v>
      </c>
      <c r="G2471" s="117" t="s">
        <v>493</v>
      </c>
      <c r="H2471" s="120">
        <v>41974</v>
      </c>
    </row>
    <row r="2472" spans="1:8">
      <c r="A2472" s="113">
        <v>3452</v>
      </c>
      <c r="B2472" s="114" t="s">
        <v>8239</v>
      </c>
      <c r="C2472" s="113" t="s">
        <v>235</v>
      </c>
      <c r="D2472" s="113" t="s">
        <v>6</v>
      </c>
      <c r="E2472" s="115">
        <v>29.1</v>
      </c>
      <c r="F2472" s="115">
        <v>29.1</v>
      </c>
      <c r="G2472" s="113" t="s">
        <v>493</v>
      </c>
      <c r="H2472" s="116">
        <v>41974</v>
      </c>
    </row>
    <row r="2473" spans="1:8">
      <c r="A2473" s="117">
        <v>3454</v>
      </c>
      <c r="B2473" s="118" t="s">
        <v>8240</v>
      </c>
      <c r="C2473" s="117" t="s">
        <v>235</v>
      </c>
      <c r="D2473" s="117" t="s">
        <v>6</v>
      </c>
      <c r="E2473" s="119">
        <v>62.26</v>
      </c>
      <c r="F2473" s="119">
        <v>62.26</v>
      </c>
      <c r="G2473" s="117" t="s">
        <v>493</v>
      </c>
      <c r="H2473" s="120">
        <v>41974</v>
      </c>
    </row>
    <row r="2474" spans="1:8">
      <c r="A2474" s="113">
        <v>3451</v>
      </c>
      <c r="B2474" s="114" t="s">
        <v>8241</v>
      </c>
      <c r="C2474" s="113" t="s">
        <v>235</v>
      </c>
      <c r="D2474" s="113" t="s">
        <v>6</v>
      </c>
      <c r="E2474" s="115">
        <v>7.58</v>
      </c>
      <c r="F2474" s="115">
        <v>7.58</v>
      </c>
      <c r="G2474" s="113" t="s">
        <v>493</v>
      </c>
      <c r="H2474" s="116">
        <v>41974</v>
      </c>
    </row>
    <row r="2475" spans="1:8">
      <c r="A2475" s="117">
        <v>12628</v>
      </c>
      <c r="B2475" s="118" t="s">
        <v>8242</v>
      </c>
      <c r="C2475" s="117" t="s">
        <v>235</v>
      </c>
      <c r="D2475" s="117" t="s">
        <v>6</v>
      </c>
      <c r="E2475" s="119">
        <v>5.72</v>
      </c>
      <c r="F2475" s="119">
        <v>5.72</v>
      </c>
      <c r="G2475" s="117" t="s">
        <v>493</v>
      </c>
      <c r="H2475" s="120">
        <v>41974</v>
      </c>
    </row>
    <row r="2476" spans="1:8">
      <c r="A2476" s="113">
        <v>12629</v>
      </c>
      <c r="B2476" s="114" t="s">
        <v>8243</v>
      </c>
      <c r="C2476" s="113" t="s">
        <v>235</v>
      </c>
      <c r="D2476" s="113" t="s">
        <v>6</v>
      </c>
      <c r="E2476" s="115">
        <v>6.21</v>
      </c>
      <c r="F2476" s="115">
        <v>6.21</v>
      </c>
      <c r="G2476" s="113" t="s">
        <v>493</v>
      </c>
      <c r="H2476" s="116">
        <v>41974</v>
      </c>
    </row>
    <row r="2477" spans="1:8" ht="26.4">
      <c r="A2477" s="117">
        <v>10835</v>
      </c>
      <c r="B2477" s="118" t="s">
        <v>8244</v>
      </c>
      <c r="C2477" s="117" t="s">
        <v>235</v>
      </c>
      <c r="D2477" s="117" t="s">
        <v>6</v>
      </c>
      <c r="E2477" s="119">
        <v>1.3</v>
      </c>
      <c r="F2477" s="119">
        <v>1.3</v>
      </c>
      <c r="G2477" s="117" t="s">
        <v>493</v>
      </c>
      <c r="H2477" s="120">
        <v>41974</v>
      </c>
    </row>
    <row r="2478" spans="1:8" ht="26.4">
      <c r="A2478" s="113">
        <v>10836</v>
      </c>
      <c r="B2478" s="114" t="s">
        <v>8245</v>
      </c>
      <c r="C2478" s="113" t="s">
        <v>235</v>
      </c>
      <c r="D2478" s="113" t="s">
        <v>6</v>
      </c>
      <c r="E2478" s="115">
        <v>6.93</v>
      </c>
      <c r="F2478" s="115">
        <v>6.93</v>
      </c>
      <c r="G2478" s="113" t="s">
        <v>493</v>
      </c>
      <c r="H2478" s="116">
        <v>41974</v>
      </c>
    </row>
    <row r="2479" spans="1:8">
      <c r="A2479" s="117">
        <v>3485</v>
      </c>
      <c r="B2479" s="118" t="s">
        <v>8246</v>
      </c>
      <c r="C2479" s="117" t="s">
        <v>235</v>
      </c>
      <c r="D2479" s="117" t="s">
        <v>6</v>
      </c>
      <c r="E2479" s="119">
        <v>3.72</v>
      </c>
      <c r="F2479" s="119">
        <v>3.72</v>
      </c>
      <c r="G2479" s="117" t="s">
        <v>493</v>
      </c>
      <c r="H2479" s="120">
        <v>41974</v>
      </c>
    </row>
    <row r="2480" spans="1:8">
      <c r="A2480" s="113">
        <v>3534</v>
      </c>
      <c r="B2480" s="114" t="s">
        <v>8247</v>
      </c>
      <c r="C2480" s="113" t="s">
        <v>235</v>
      </c>
      <c r="D2480" s="113" t="s">
        <v>6</v>
      </c>
      <c r="E2480" s="115">
        <v>1.48</v>
      </c>
      <c r="F2480" s="115">
        <v>1.48</v>
      </c>
      <c r="G2480" s="113" t="s">
        <v>493</v>
      </c>
      <c r="H2480" s="116">
        <v>41974</v>
      </c>
    </row>
    <row r="2481" spans="1:8">
      <c r="A2481" s="117">
        <v>3482</v>
      </c>
      <c r="B2481" s="118" t="s">
        <v>8248</v>
      </c>
      <c r="C2481" s="117" t="s">
        <v>235</v>
      </c>
      <c r="D2481" s="117" t="s">
        <v>6</v>
      </c>
      <c r="E2481" s="119">
        <v>1.73</v>
      </c>
      <c r="F2481" s="119">
        <v>1.73</v>
      </c>
      <c r="G2481" s="117" t="s">
        <v>493</v>
      </c>
      <c r="H2481" s="120">
        <v>41974</v>
      </c>
    </row>
    <row r="2482" spans="1:8">
      <c r="A2482" s="113">
        <v>3505</v>
      </c>
      <c r="B2482" s="114" t="s">
        <v>8249</v>
      </c>
      <c r="C2482" s="113" t="s">
        <v>235</v>
      </c>
      <c r="D2482" s="113" t="s">
        <v>6</v>
      </c>
      <c r="E2482" s="115">
        <v>0.97</v>
      </c>
      <c r="F2482" s="115">
        <v>0.97</v>
      </c>
      <c r="G2482" s="113" t="s">
        <v>493</v>
      </c>
      <c r="H2482" s="116">
        <v>41974</v>
      </c>
    </row>
    <row r="2483" spans="1:8">
      <c r="A2483" s="117">
        <v>3543</v>
      </c>
      <c r="B2483" s="118" t="s">
        <v>8250</v>
      </c>
      <c r="C2483" s="117" t="s">
        <v>235</v>
      </c>
      <c r="D2483" s="117" t="s">
        <v>6</v>
      </c>
      <c r="E2483" s="119">
        <v>0.7</v>
      </c>
      <c r="F2483" s="119">
        <v>0.7</v>
      </c>
      <c r="G2483" s="117" t="s">
        <v>493</v>
      </c>
      <c r="H2483" s="120">
        <v>41974</v>
      </c>
    </row>
    <row r="2484" spans="1:8">
      <c r="A2484" s="113">
        <v>20128</v>
      </c>
      <c r="B2484" s="114" t="s">
        <v>8251</v>
      </c>
      <c r="C2484" s="113" t="s">
        <v>235</v>
      </c>
      <c r="D2484" s="113" t="s">
        <v>6</v>
      </c>
      <c r="E2484" s="115">
        <v>32.11</v>
      </c>
      <c r="F2484" s="115">
        <v>32.11</v>
      </c>
      <c r="G2484" s="113" t="s">
        <v>493</v>
      </c>
      <c r="H2484" s="116">
        <v>41974</v>
      </c>
    </row>
    <row r="2485" spans="1:8">
      <c r="A2485" s="117">
        <v>20129</v>
      </c>
      <c r="B2485" s="118" t="s">
        <v>8252</v>
      </c>
      <c r="C2485" s="117" t="s">
        <v>235</v>
      </c>
      <c r="D2485" s="117" t="s">
        <v>6</v>
      </c>
      <c r="E2485" s="119">
        <v>58.68</v>
      </c>
      <c r="F2485" s="119">
        <v>58.68</v>
      </c>
      <c r="G2485" s="117" t="s">
        <v>493</v>
      </c>
      <c r="H2485" s="120">
        <v>41974</v>
      </c>
    </row>
    <row r="2486" spans="1:8">
      <c r="A2486" s="113">
        <v>20131</v>
      </c>
      <c r="B2486" s="114" t="s">
        <v>8253</v>
      </c>
      <c r="C2486" s="113" t="s">
        <v>235</v>
      </c>
      <c r="D2486" s="113" t="s">
        <v>6</v>
      </c>
      <c r="E2486" s="115">
        <v>33.68</v>
      </c>
      <c r="F2486" s="115">
        <v>33.68</v>
      </c>
      <c r="G2486" s="113" t="s">
        <v>493</v>
      </c>
      <c r="H2486" s="116">
        <v>41974</v>
      </c>
    </row>
    <row r="2487" spans="1:8">
      <c r="A2487" s="117">
        <v>20132</v>
      </c>
      <c r="B2487" s="118" t="s">
        <v>8254</v>
      </c>
      <c r="C2487" s="117" t="s">
        <v>235</v>
      </c>
      <c r="D2487" s="117" t="s">
        <v>6</v>
      </c>
      <c r="E2487" s="119">
        <v>94.81</v>
      </c>
      <c r="F2487" s="119">
        <v>94.81</v>
      </c>
      <c r="G2487" s="117" t="s">
        <v>493</v>
      </c>
      <c r="H2487" s="120">
        <v>41974</v>
      </c>
    </row>
    <row r="2488" spans="1:8">
      <c r="A2488" s="113">
        <v>20151</v>
      </c>
      <c r="B2488" s="114" t="s">
        <v>8255</v>
      </c>
      <c r="C2488" s="113" t="s">
        <v>235</v>
      </c>
      <c r="D2488" s="113" t="s">
        <v>6</v>
      </c>
      <c r="E2488" s="115">
        <v>10.56</v>
      </c>
      <c r="F2488" s="115">
        <v>10.56</v>
      </c>
      <c r="G2488" s="113" t="s">
        <v>493</v>
      </c>
      <c r="H2488" s="116">
        <v>41974</v>
      </c>
    </row>
    <row r="2489" spans="1:8">
      <c r="A2489" s="117">
        <v>20152</v>
      </c>
      <c r="B2489" s="118" t="s">
        <v>8256</v>
      </c>
      <c r="C2489" s="117" t="s">
        <v>235</v>
      </c>
      <c r="D2489" s="117" t="s">
        <v>6</v>
      </c>
      <c r="E2489" s="119">
        <v>32.78</v>
      </c>
      <c r="F2489" s="119">
        <v>32.78</v>
      </c>
      <c r="G2489" s="117" t="s">
        <v>493</v>
      </c>
      <c r="H2489" s="120">
        <v>41974</v>
      </c>
    </row>
    <row r="2490" spans="1:8">
      <c r="A2490" s="113">
        <v>20148</v>
      </c>
      <c r="B2490" s="114" t="s">
        <v>8257</v>
      </c>
      <c r="C2490" s="113" t="s">
        <v>235</v>
      </c>
      <c r="D2490" s="113" t="s">
        <v>6</v>
      </c>
      <c r="E2490" s="115">
        <v>2.09</v>
      </c>
      <c r="F2490" s="115">
        <v>2.09</v>
      </c>
      <c r="G2490" s="113" t="s">
        <v>493</v>
      </c>
      <c r="H2490" s="116">
        <v>41974</v>
      </c>
    </row>
    <row r="2491" spans="1:8">
      <c r="A2491" s="117">
        <v>20149</v>
      </c>
      <c r="B2491" s="118" t="s">
        <v>8258</v>
      </c>
      <c r="C2491" s="117" t="s">
        <v>235</v>
      </c>
      <c r="D2491" s="117" t="s">
        <v>6</v>
      </c>
      <c r="E2491" s="119">
        <v>3.18</v>
      </c>
      <c r="F2491" s="119">
        <v>3.18</v>
      </c>
      <c r="G2491" s="117" t="s">
        <v>493</v>
      </c>
      <c r="H2491" s="120">
        <v>41974</v>
      </c>
    </row>
    <row r="2492" spans="1:8">
      <c r="A2492" s="113">
        <v>20150</v>
      </c>
      <c r="B2492" s="114" t="s">
        <v>8259</v>
      </c>
      <c r="C2492" s="113" t="s">
        <v>235</v>
      </c>
      <c r="D2492" s="113" t="s">
        <v>6</v>
      </c>
      <c r="E2492" s="115">
        <v>7.48</v>
      </c>
      <c r="F2492" s="115">
        <v>7.48</v>
      </c>
      <c r="G2492" s="113" t="s">
        <v>493</v>
      </c>
      <c r="H2492" s="116">
        <v>41974</v>
      </c>
    </row>
    <row r="2493" spans="1:8" ht="26.4">
      <c r="A2493" s="117">
        <v>20159</v>
      </c>
      <c r="B2493" s="118" t="s">
        <v>8260</v>
      </c>
      <c r="C2493" s="117" t="s">
        <v>235</v>
      </c>
      <c r="D2493" s="117" t="s">
        <v>6</v>
      </c>
      <c r="E2493" s="119">
        <v>19.07</v>
      </c>
      <c r="F2493" s="119">
        <v>19.07</v>
      </c>
      <c r="G2493" s="117" t="s">
        <v>493</v>
      </c>
      <c r="H2493" s="120">
        <v>41974</v>
      </c>
    </row>
    <row r="2494" spans="1:8">
      <c r="A2494" s="113">
        <v>20157</v>
      </c>
      <c r="B2494" s="114" t="s">
        <v>8261</v>
      </c>
      <c r="C2494" s="113" t="s">
        <v>235</v>
      </c>
      <c r="D2494" s="113" t="s">
        <v>6</v>
      </c>
      <c r="E2494" s="115">
        <v>12.89</v>
      </c>
      <c r="F2494" s="115">
        <v>12.89</v>
      </c>
      <c r="G2494" s="113" t="s">
        <v>493</v>
      </c>
      <c r="H2494" s="116">
        <v>41974</v>
      </c>
    </row>
    <row r="2495" spans="1:8">
      <c r="A2495" s="117">
        <v>20158</v>
      </c>
      <c r="B2495" s="118" t="s">
        <v>8262</v>
      </c>
      <c r="C2495" s="117" t="s">
        <v>235</v>
      </c>
      <c r="D2495" s="117" t="s">
        <v>6</v>
      </c>
      <c r="E2495" s="119">
        <v>48.03</v>
      </c>
      <c r="F2495" s="119">
        <v>48.03</v>
      </c>
      <c r="G2495" s="117" t="s">
        <v>493</v>
      </c>
      <c r="H2495" s="120">
        <v>41974</v>
      </c>
    </row>
    <row r="2496" spans="1:8">
      <c r="A2496" s="113">
        <v>20154</v>
      </c>
      <c r="B2496" s="114" t="s">
        <v>8263</v>
      </c>
      <c r="C2496" s="113" t="s">
        <v>235</v>
      </c>
      <c r="D2496" s="113" t="s">
        <v>6</v>
      </c>
      <c r="E2496" s="115">
        <v>2.2999999999999998</v>
      </c>
      <c r="F2496" s="115">
        <v>2.2999999999999998</v>
      </c>
      <c r="G2496" s="113" t="s">
        <v>493</v>
      </c>
      <c r="H2496" s="116">
        <v>41974</v>
      </c>
    </row>
    <row r="2497" spans="1:8">
      <c r="A2497" s="117">
        <v>20155</v>
      </c>
      <c r="B2497" s="118" t="s">
        <v>8264</v>
      </c>
      <c r="C2497" s="117" t="s">
        <v>235</v>
      </c>
      <c r="D2497" s="117" t="s">
        <v>6</v>
      </c>
      <c r="E2497" s="119">
        <v>3.63</v>
      </c>
      <c r="F2497" s="119">
        <v>3.63</v>
      </c>
      <c r="G2497" s="117" t="s">
        <v>493</v>
      </c>
      <c r="H2497" s="120">
        <v>41974</v>
      </c>
    </row>
    <row r="2498" spans="1:8">
      <c r="A2498" s="113">
        <v>20156</v>
      </c>
      <c r="B2498" s="114" t="s">
        <v>8265</v>
      </c>
      <c r="C2498" s="113" t="s">
        <v>235</v>
      </c>
      <c r="D2498" s="113" t="s">
        <v>6</v>
      </c>
      <c r="E2498" s="115">
        <v>7.78</v>
      </c>
      <c r="F2498" s="115">
        <v>7.78</v>
      </c>
      <c r="G2498" s="113" t="s">
        <v>493</v>
      </c>
      <c r="H2498" s="116">
        <v>41974</v>
      </c>
    </row>
    <row r="2499" spans="1:8">
      <c r="A2499" s="117">
        <v>3516</v>
      </c>
      <c r="B2499" s="118" t="s">
        <v>8266</v>
      </c>
      <c r="C2499" s="117" t="s">
        <v>235</v>
      </c>
      <c r="D2499" s="117" t="s">
        <v>6</v>
      </c>
      <c r="E2499" s="119">
        <v>0.82</v>
      </c>
      <c r="F2499" s="119">
        <v>0.82</v>
      </c>
      <c r="G2499" s="117" t="s">
        <v>493</v>
      </c>
      <c r="H2499" s="120">
        <v>41974</v>
      </c>
    </row>
    <row r="2500" spans="1:8">
      <c r="A2500" s="113">
        <v>3512</v>
      </c>
      <c r="B2500" s="114" t="s">
        <v>8267</v>
      </c>
      <c r="C2500" s="113" t="s">
        <v>235</v>
      </c>
      <c r="D2500" s="113" t="s">
        <v>6</v>
      </c>
      <c r="E2500" s="115">
        <v>79.8</v>
      </c>
      <c r="F2500" s="115">
        <v>79.8</v>
      </c>
      <c r="G2500" s="113" t="s">
        <v>493</v>
      </c>
      <c r="H2500" s="116">
        <v>41974</v>
      </c>
    </row>
    <row r="2501" spans="1:8">
      <c r="A2501" s="117">
        <v>3499</v>
      </c>
      <c r="B2501" s="118" t="s">
        <v>8268</v>
      </c>
      <c r="C2501" s="117" t="s">
        <v>235</v>
      </c>
      <c r="D2501" s="117" t="s">
        <v>6</v>
      </c>
      <c r="E2501" s="119">
        <v>0.33</v>
      </c>
      <c r="F2501" s="119">
        <v>0.33</v>
      </c>
      <c r="G2501" s="117" t="s">
        <v>493</v>
      </c>
      <c r="H2501" s="120">
        <v>41974</v>
      </c>
    </row>
    <row r="2502" spans="1:8">
      <c r="A2502" s="113">
        <v>3500</v>
      </c>
      <c r="B2502" s="114" t="s">
        <v>8269</v>
      </c>
      <c r="C2502" s="113" t="s">
        <v>235</v>
      </c>
      <c r="D2502" s="113" t="s">
        <v>6</v>
      </c>
      <c r="E2502" s="115">
        <v>0.64</v>
      </c>
      <c r="F2502" s="115">
        <v>0.64</v>
      </c>
      <c r="G2502" s="113" t="s">
        <v>493</v>
      </c>
      <c r="H2502" s="116">
        <v>41974</v>
      </c>
    </row>
    <row r="2503" spans="1:8">
      <c r="A2503" s="117">
        <v>3501</v>
      </c>
      <c r="B2503" s="118" t="s">
        <v>8270</v>
      </c>
      <c r="C2503" s="117" t="s">
        <v>235</v>
      </c>
      <c r="D2503" s="117" t="s">
        <v>6</v>
      </c>
      <c r="E2503" s="119">
        <v>1.54</v>
      </c>
      <c r="F2503" s="119">
        <v>1.54</v>
      </c>
      <c r="G2503" s="117" t="s">
        <v>493</v>
      </c>
      <c r="H2503" s="120">
        <v>41974</v>
      </c>
    </row>
    <row r="2504" spans="1:8">
      <c r="A2504" s="113">
        <v>3502</v>
      </c>
      <c r="B2504" s="114" t="s">
        <v>8271</v>
      </c>
      <c r="C2504" s="113" t="s">
        <v>235</v>
      </c>
      <c r="D2504" s="113" t="s">
        <v>6</v>
      </c>
      <c r="E2504" s="115">
        <v>2.27</v>
      </c>
      <c r="F2504" s="115">
        <v>2.27</v>
      </c>
      <c r="G2504" s="113" t="s">
        <v>493</v>
      </c>
      <c r="H2504" s="116">
        <v>41974</v>
      </c>
    </row>
    <row r="2505" spans="1:8">
      <c r="A2505" s="117">
        <v>3503</v>
      </c>
      <c r="B2505" s="118" t="s">
        <v>8272</v>
      </c>
      <c r="C2505" s="117" t="s">
        <v>235</v>
      </c>
      <c r="D2505" s="117" t="s">
        <v>6</v>
      </c>
      <c r="E2505" s="119">
        <v>2.88</v>
      </c>
      <c r="F2505" s="119">
        <v>2.88</v>
      </c>
      <c r="G2505" s="117" t="s">
        <v>493</v>
      </c>
      <c r="H2505" s="120">
        <v>41974</v>
      </c>
    </row>
    <row r="2506" spans="1:8">
      <c r="A2506" s="113">
        <v>3477</v>
      </c>
      <c r="B2506" s="114" t="s">
        <v>8273</v>
      </c>
      <c r="C2506" s="113" t="s">
        <v>235</v>
      </c>
      <c r="D2506" s="113" t="s">
        <v>6</v>
      </c>
      <c r="E2506" s="115">
        <v>10.08</v>
      </c>
      <c r="F2506" s="115">
        <v>10.08</v>
      </c>
      <c r="G2506" s="113" t="s">
        <v>493</v>
      </c>
      <c r="H2506" s="116">
        <v>41974</v>
      </c>
    </row>
    <row r="2507" spans="1:8">
      <c r="A2507" s="117">
        <v>3478</v>
      </c>
      <c r="B2507" s="118" t="s">
        <v>8274</v>
      </c>
      <c r="C2507" s="117" t="s">
        <v>235</v>
      </c>
      <c r="D2507" s="117" t="s">
        <v>6</v>
      </c>
      <c r="E2507" s="119">
        <v>24.54</v>
      </c>
      <c r="F2507" s="119">
        <v>24.54</v>
      </c>
      <c r="G2507" s="117" t="s">
        <v>493</v>
      </c>
      <c r="H2507" s="120">
        <v>41974</v>
      </c>
    </row>
    <row r="2508" spans="1:8">
      <c r="A2508" s="113">
        <v>3525</v>
      </c>
      <c r="B2508" s="114" t="s">
        <v>8275</v>
      </c>
      <c r="C2508" s="113" t="s">
        <v>235</v>
      </c>
      <c r="D2508" s="113" t="s">
        <v>6</v>
      </c>
      <c r="E2508" s="115">
        <v>27.84</v>
      </c>
      <c r="F2508" s="115">
        <v>27.84</v>
      </c>
      <c r="G2508" s="113" t="s">
        <v>493</v>
      </c>
      <c r="H2508" s="116">
        <v>41974</v>
      </c>
    </row>
    <row r="2509" spans="1:8">
      <c r="A2509" s="117">
        <v>3528</v>
      </c>
      <c r="B2509" s="118" t="s">
        <v>8276</v>
      </c>
      <c r="C2509" s="117" t="s">
        <v>235</v>
      </c>
      <c r="D2509" s="117" t="s">
        <v>6</v>
      </c>
      <c r="E2509" s="119">
        <v>3.24</v>
      </c>
      <c r="F2509" s="119">
        <v>3.24</v>
      </c>
      <c r="G2509" s="117" t="s">
        <v>493</v>
      </c>
      <c r="H2509" s="120">
        <v>41974</v>
      </c>
    </row>
    <row r="2510" spans="1:8">
      <c r="A2510" s="113">
        <v>3518</v>
      </c>
      <c r="B2510" s="114" t="s">
        <v>8277</v>
      </c>
      <c r="C2510" s="113" t="s">
        <v>235</v>
      </c>
      <c r="D2510" s="113" t="s">
        <v>6</v>
      </c>
      <c r="E2510" s="115">
        <v>1.36</v>
      </c>
      <c r="F2510" s="115">
        <v>1.36</v>
      </c>
      <c r="G2510" s="113" t="s">
        <v>493</v>
      </c>
      <c r="H2510" s="116">
        <v>41974</v>
      </c>
    </row>
    <row r="2511" spans="1:8">
      <c r="A2511" s="117">
        <v>3519</v>
      </c>
      <c r="B2511" s="118" t="s">
        <v>8278</v>
      </c>
      <c r="C2511" s="117" t="s">
        <v>235</v>
      </c>
      <c r="D2511" s="117" t="s">
        <v>6</v>
      </c>
      <c r="E2511" s="119">
        <v>2.97</v>
      </c>
      <c r="F2511" s="119">
        <v>2.97</v>
      </c>
      <c r="G2511" s="117" t="s">
        <v>493</v>
      </c>
      <c r="H2511" s="120">
        <v>41974</v>
      </c>
    </row>
    <row r="2512" spans="1:8">
      <c r="A2512" s="113">
        <v>3517</v>
      </c>
      <c r="B2512" s="114" t="s">
        <v>8279</v>
      </c>
      <c r="C2512" s="113" t="s">
        <v>235</v>
      </c>
      <c r="D2512" s="113" t="s">
        <v>6</v>
      </c>
      <c r="E2512" s="115">
        <v>0.7</v>
      </c>
      <c r="F2512" s="115">
        <v>0.7</v>
      </c>
      <c r="G2512" s="113" t="s">
        <v>493</v>
      </c>
      <c r="H2512" s="116">
        <v>41974</v>
      </c>
    </row>
    <row r="2513" spans="1:8">
      <c r="A2513" s="117">
        <v>3515</v>
      </c>
      <c r="B2513" s="118" t="s">
        <v>8280</v>
      </c>
      <c r="C2513" s="117" t="s">
        <v>235</v>
      </c>
      <c r="D2513" s="117" t="s">
        <v>6</v>
      </c>
      <c r="E2513" s="119">
        <v>2.39</v>
      </c>
      <c r="F2513" s="119">
        <v>2.39</v>
      </c>
      <c r="G2513" s="117" t="s">
        <v>493</v>
      </c>
      <c r="H2513" s="120">
        <v>41974</v>
      </c>
    </row>
    <row r="2514" spans="1:8">
      <c r="A2514" s="113">
        <v>3524</v>
      </c>
      <c r="B2514" s="114" t="s">
        <v>8281</v>
      </c>
      <c r="C2514" s="113" t="s">
        <v>235</v>
      </c>
      <c r="D2514" s="113" t="s">
        <v>6</v>
      </c>
      <c r="E2514" s="115">
        <v>3.09</v>
      </c>
      <c r="F2514" s="115">
        <v>3.09</v>
      </c>
      <c r="G2514" s="113" t="s">
        <v>493</v>
      </c>
      <c r="H2514" s="116">
        <v>41974</v>
      </c>
    </row>
    <row r="2515" spans="1:8">
      <c r="A2515" s="117">
        <v>3530</v>
      </c>
      <c r="B2515" s="118" t="s">
        <v>8282</v>
      </c>
      <c r="C2515" s="117" t="s">
        <v>235</v>
      </c>
      <c r="D2515" s="117" t="s">
        <v>6</v>
      </c>
      <c r="E2515" s="119">
        <v>87.31</v>
      </c>
      <c r="F2515" s="119">
        <v>87.31</v>
      </c>
      <c r="G2515" s="117" t="s">
        <v>493</v>
      </c>
      <c r="H2515" s="120">
        <v>41974</v>
      </c>
    </row>
    <row r="2516" spans="1:8">
      <c r="A2516" s="113">
        <v>3529</v>
      </c>
      <c r="B2516" s="114" t="s">
        <v>8283</v>
      </c>
      <c r="C2516" s="113" t="s">
        <v>235</v>
      </c>
      <c r="D2516" s="113" t="s">
        <v>6</v>
      </c>
      <c r="E2516" s="115">
        <v>0.3</v>
      </c>
      <c r="F2516" s="115">
        <v>0.3</v>
      </c>
      <c r="G2516" s="113" t="s">
        <v>493</v>
      </c>
      <c r="H2516" s="116">
        <v>41974</v>
      </c>
    </row>
    <row r="2517" spans="1:8">
      <c r="A2517" s="117">
        <v>3511</v>
      </c>
      <c r="B2517" s="118" t="s">
        <v>8284</v>
      </c>
      <c r="C2517" s="117" t="s">
        <v>235</v>
      </c>
      <c r="D2517" s="117" t="s">
        <v>6</v>
      </c>
      <c r="E2517" s="119">
        <v>33.29</v>
      </c>
      <c r="F2517" s="119">
        <v>33.29</v>
      </c>
      <c r="G2517" s="117" t="s">
        <v>493</v>
      </c>
      <c r="H2517" s="120">
        <v>41974</v>
      </c>
    </row>
    <row r="2518" spans="1:8">
      <c r="A2518" s="113">
        <v>3513</v>
      </c>
      <c r="B2518" s="114" t="s">
        <v>8285</v>
      </c>
      <c r="C2518" s="113" t="s">
        <v>235</v>
      </c>
      <c r="D2518" s="113" t="s">
        <v>6</v>
      </c>
      <c r="E2518" s="115">
        <v>37.53</v>
      </c>
      <c r="F2518" s="115">
        <v>37.53</v>
      </c>
      <c r="G2518" s="113" t="s">
        <v>493</v>
      </c>
      <c r="H2518" s="116">
        <v>41974</v>
      </c>
    </row>
    <row r="2519" spans="1:8">
      <c r="A2519" s="117">
        <v>3542</v>
      </c>
      <c r="B2519" s="118" t="s">
        <v>8286</v>
      </c>
      <c r="C2519" s="117" t="s">
        <v>235</v>
      </c>
      <c r="D2519" s="117" t="s">
        <v>6</v>
      </c>
      <c r="E2519" s="119">
        <v>0.24</v>
      </c>
      <c r="F2519" s="119">
        <v>0.24</v>
      </c>
      <c r="G2519" s="117" t="s">
        <v>493</v>
      </c>
      <c r="H2519" s="120">
        <v>41974</v>
      </c>
    </row>
    <row r="2520" spans="1:8">
      <c r="A2520" s="113">
        <v>3536</v>
      </c>
      <c r="B2520" s="114" t="s">
        <v>8287</v>
      </c>
      <c r="C2520" s="113" t="s">
        <v>235</v>
      </c>
      <c r="D2520" s="113" t="s">
        <v>6</v>
      </c>
      <c r="E2520" s="115">
        <v>0.79</v>
      </c>
      <c r="F2520" s="115">
        <v>0.79</v>
      </c>
      <c r="G2520" s="113" t="s">
        <v>493</v>
      </c>
      <c r="H2520" s="116">
        <v>41974</v>
      </c>
    </row>
    <row r="2521" spans="1:8">
      <c r="A2521" s="117">
        <v>3535</v>
      </c>
      <c r="B2521" s="118" t="s">
        <v>8288</v>
      </c>
      <c r="C2521" s="117" t="s">
        <v>235</v>
      </c>
      <c r="D2521" s="117" t="s">
        <v>6</v>
      </c>
      <c r="E2521" s="119">
        <v>1.82</v>
      </c>
      <c r="F2521" s="119">
        <v>1.82</v>
      </c>
      <c r="G2521" s="117" t="s">
        <v>493</v>
      </c>
      <c r="H2521" s="120">
        <v>41974</v>
      </c>
    </row>
    <row r="2522" spans="1:8">
      <c r="A2522" s="113">
        <v>3540</v>
      </c>
      <c r="B2522" s="114" t="s">
        <v>8289</v>
      </c>
      <c r="C2522" s="113" t="s">
        <v>235</v>
      </c>
      <c r="D2522" s="113" t="s">
        <v>6</v>
      </c>
      <c r="E2522" s="115">
        <v>2.12</v>
      </c>
      <c r="F2522" s="115">
        <v>2.12</v>
      </c>
      <c r="G2522" s="113" t="s">
        <v>493</v>
      </c>
      <c r="H2522" s="116">
        <v>41974</v>
      </c>
    </row>
    <row r="2523" spans="1:8">
      <c r="A2523" s="117">
        <v>3539</v>
      </c>
      <c r="B2523" s="118" t="s">
        <v>8290</v>
      </c>
      <c r="C2523" s="117" t="s">
        <v>235</v>
      </c>
      <c r="D2523" s="117" t="s">
        <v>6</v>
      </c>
      <c r="E2523" s="119">
        <v>10.32</v>
      </c>
      <c r="F2523" s="119">
        <v>10.32</v>
      </c>
      <c r="G2523" s="117" t="s">
        <v>493</v>
      </c>
      <c r="H2523" s="120">
        <v>41974</v>
      </c>
    </row>
    <row r="2524" spans="1:8">
      <c r="A2524" s="113">
        <v>3520</v>
      </c>
      <c r="B2524" s="114" t="s">
        <v>8291</v>
      </c>
      <c r="C2524" s="113" t="s">
        <v>235</v>
      </c>
      <c r="D2524" s="113" t="s">
        <v>6</v>
      </c>
      <c r="E2524" s="115">
        <v>3.51</v>
      </c>
      <c r="F2524" s="115">
        <v>3.51</v>
      </c>
      <c r="G2524" s="113" t="s">
        <v>493</v>
      </c>
      <c r="H2524" s="116">
        <v>41974</v>
      </c>
    </row>
    <row r="2525" spans="1:8">
      <c r="A2525" s="117">
        <v>3526</v>
      </c>
      <c r="B2525" s="118" t="s">
        <v>8292</v>
      </c>
      <c r="C2525" s="117" t="s">
        <v>235</v>
      </c>
      <c r="D2525" s="117" t="s">
        <v>6</v>
      </c>
      <c r="E2525" s="119">
        <v>1.06</v>
      </c>
      <c r="F2525" s="119">
        <v>1.06</v>
      </c>
      <c r="G2525" s="117" t="s">
        <v>493</v>
      </c>
      <c r="H2525" s="120">
        <v>41974</v>
      </c>
    </row>
    <row r="2526" spans="1:8">
      <c r="A2526" s="113">
        <v>3509</v>
      </c>
      <c r="B2526" s="114" t="s">
        <v>8293</v>
      </c>
      <c r="C2526" s="113" t="s">
        <v>235</v>
      </c>
      <c r="D2526" s="113" t="s">
        <v>6</v>
      </c>
      <c r="E2526" s="115">
        <v>2.57</v>
      </c>
      <c r="F2526" s="115">
        <v>2.57</v>
      </c>
      <c r="G2526" s="113" t="s">
        <v>493</v>
      </c>
      <c r="H2526" s="116">
        <v>41974</v>
      </c>
    </row>
    <row r="2527" spans="1:8" ht="26.4">
      <c r="A2527" s="117">
        <v>3521</v>
      </c>
      <c r="B2527" s="118" t="s">
        <v>8294</v>
      </c>
      <c r="C2527" s="117" t="s">
        <v>235</v>
      </c>
      <c r="D2527" s="117" t="s">
        <v>6</v>
      </c>
      <c r="E2527" s="119">
        <v>0.67</v>
      </c>
      <c r="F2527" s="119">
        <v>0.67</v>
      </c>
      <c r="G2527" s="117" t="s">
        <v>493</v>
      </c>
      <c r="H2527" s="120">
        <v>41974</v>
      </c>
    </row>
    <row r="2528" spans="1:8" ht="26.4">
      <c r="A2528" s="113">
        <v>3522</v>
      </c>
      <c r="B2528" s="114" t="s">
        <v>8295</v>
      </c>
      <c r="C2528" s="113" t="s">
        <v>235</v>
      </c>
      <c r="D2528" s="113" t="s">
        <v>6</v>
      </c>
      <c r="E2528" s="115">
        <v>1.1499999999999999</v>
      </c>
      <c r="F2528" s="115">
        <v>1.1499999999999999</v>
      </c>
      <c r="G2528" s="113" t="s">
        <v>493</v>
      </c>
      <c r="H2528" s="116">
        <v>41974</v>
      </c>
    </row>
    <row r="2529" spans="1:8" ht="26.4">
      <c r="A2529" s="117">
        <v>3492</v>
      </c>
      <c r="B2529" s="118" t="s">
        <v>8296</v>
      </c>
      <c r="C2529" s="117" t="s">
        <v>235</v>
      </c>
      <c r="D2529" s="117" t="s">
        <v>6</v>
      </c>
      <c r="E2529" s="119">
        <v>7.21</v>
      </c>
      <c r="F2529" s="119">
        <v>7.21</v>
      </c>
      <c r="G2529" s="117" t="s">
        <v>493</v>
      </c>
      <c r="H2529" s="120">
        <v>41974</v>
      </c>
    </row>
    <row r="2530" spans="1:8" ht="26.4">
      <c r="A2530" s="113">
        <v>3491</v>
      </c>
      <c r="B2530" s="114" t="s">
        <v>8297</v>
      </c>
      <c r="C2530" s="113" t="s">
        <v>235</v>
      </c>
      <c r="D2530" s="113" t="s">
        <v>6</v>
      </c>
      <c r="E2530" s="115">
        <v>5.99</v>
      </c>
      <c r="F2530" s="115">
        <v>5.99</v>
      </c>
      <c r="G2530" s="113" t="s">
        <v>493</v>
      </c>
      <c r="H2530" s="116">
        <v>41974</v>
      </c>
    </row>
    <row r="2531" spans="1:8" ht="26.4">
      <c r="A2531" s="117">
        <v>3493</v>
      </c>
      <c r="B2531" s="118" t="s">
        <v>8298</v>
      </c>
      <c r="C2531" s="117" t="s">
        <v>235</v>
      </c>
      <c r="D2531" s="117" t="s">
        <v>6</v>
      </c>
      <c r="E2531" s="119">
        <v>13.98</v>
      </c>
      <c r="F2531" s="119">
        <v>13.98</v>
      </c>
      <c r="G2531" s="117" t="s">
        <v>493</v>
      </c>
      <c r="H2531" s="120">
        <v>41974</v>
      </c>
    </row>
    <row r="2532" spans="1:8" ht="26.4">
      <c r="A2532" s="113">
        <v>3481</v>
      </c>
      <c r="B2532" s="114" t="s">
        <v>8299</v>
      </c>
      <c r="C2532" s="113" t="s">
        <v>235</v>
      </c>
      <c r="D2532" s="113" t="s">
        <v>6</v>
      </c>
      <c r="E2532" s="115">
        <v>7.3</v>
      </c>
      <c r="F2532" s="115">
        <v>7.3</v>
      </c>
      <c r="G2532" s="113" t="s">
        <v>493</v>
      </c>
      <c r="H2532" s="116">
        <v>41974</v>
      </c>
    </row>
    <row r="2533" spans="1:8" ht="26.4">
      <c r="A2533" s="117">
        <v>3510</v>
      </c>
      <c r="B2533" s="118" t="s">
        <v>8300</v>
      </c>
      <c r="C2533" s="117" t="s">
        <v>235</v>
      </c>
      <c r="D2533" s="117" t="s">
        <v>6</v>
      </c>
      <c r="E2533" s="119">
        <v>6.4</v>
      </c>
      <c r="F2533" s="119">
        <v>6.4</v>
      </c>
      <c r="G2533" s="117" t="s">
        <v>493</v>
      </c>
      <c r="H2533" s="120">
        <v>41974</v>
      </c>
    </row>
    <row r="2534" spans="1:8" ht="26.4">
      <c r="A2534" s="113">
        <v>3508</v>
      </c>
      <c r="B2534" s="114" t="s">
        <v>8301</v>
      </c>
      <c r="C2534" s="113" t="s">
        <v>235</v>
      </c>
      <c r="D2534" s="113" t="s">
        <v>6</v>
      </c>
      <c r="E2534" s="115">
        <v>14.57</v>
      </c>
      <c r="F2534" s="115">
        <v>14.57</v>
      </c>
      <c r="G2534" s="113" t="s">
        <v>493</v>
      </c>
      <c r="H2534" s="116">
        <v>41974</v>
      </c>
    </row>
    <row r="2535" spans="1:8" ht="26.4">
      <c r="A2535" s="117">
        <v>3497</v>
      </c>
      <c r="B2535" s="118" t="s">
        <v>8302</v>
      </c>
      <c r="C2535" s="117" t="s">
        <v>235</v>
      </c>
      <c r="D2535" s="117" t="s">
        <v>6</v>
      </c>
      <c r="E2535" s="119">
        <v>3.29</v>
      </c>
      <c r="F2535" s="119">
        <v>3.29</v>
      </c>
      <c r="G2535" s="117" t="s">
        <v>493</v>
      </c>
      <c r="H2535" s="120">
        <v>41974</v>
      </c>
    </row>
    <row r="2536" spans="1:8" ht="26.4">
      <c r="A2536" s="113">
        <v>3498</v>
      </c>
      <c r="B2536" s="114" t="s">
        <v>8303</v>
      </c>
      <c r="C2536" s="113" t="s">
        <v>235</v>
      </c>
      <c r="D2536" s="113" t="s">
        <v>6</v>
      </c>
      <c r="E2536" s="115">
        <v>1.76</v>
      </c>
      <c r="F2536" s="115">
        <v>1.76</v>
      </c>
      <c r="G2536" s="113" t="s">
        <v>493</v>
      </c>
      <c r="H2536" s="116">
        <v>41974</v>
      </c>
    </row>
    <row r="2537" spans="1:8" ht="26.4">
      <c r="A2537" s="117">
        <v>3496</v>
      </c>
      <c r="B2537" s="118" t="s">
        <v>8304</v>
      </c>
      <c r="C2537" s="117" t="s">
        <v>235</v>
      </c>
      <c r="D2537" s="117" t="s">
        <v>6</v>
      </c>
      <c r="E2537" s="119">
        <v>1.0900000000000001</v>
      </c>
      <c r="F2537" s="119">
        <v>1.0900000000000001</v>
      </c>
      <c r="G2537" s="117" t="s">
        <v>493</v>
      </c>
      <c r="H2537" s="120">
        <v>41974</v>
      </c>
    </row>
    <row r="2538" spans="1:8" ht="26.4">
      <c r="A2538" s="113">
        <v>20147</v>
      </c>
      <c r="B2538" s="114" t="s">
        <v>8305</v>
      </c>
      <c r="C2538" s="113" t="s">
        <v>235</v>
      </c>
      <c r="D2538" s="113" t="s">
        <v>6</v>
      </c>
      <c r="E2538" s="115">
        <v>2.6</v>
      </c>
      <c r="F2538" s="115">
        <v>2.6</v>
      </c>
      <c r="G2538" s="113" t="s">
        <v>493</v>
      </c>
      <c r="H2538" s="116">
        <v>41974</v>
      </c>
    </row>
    <row r="2539" spans="1:8" ht="26.4">
      <c r="A2539" s="117">
        <v>3532</v>
      </c>
      <c r="B2539" s="118" t="s">
        <v>8306</v>
      </c>
      <c r="C2539" s="117" t="s">
        <v>235</v>
      </c>
      <c r="D2539" s="117" t="s">
        <v>6</v>
      </c>
      <c r="E2539" s="119">
        <v>6.29</v>
      </c>
      <c r="F2539" s="119">
        <v>6.29</v>
      </c>
      <c r="G2539" s="117" t="s">
        <v>493</v>
      </c>
      <c r="H2539" s="120">
        <v>41974</v>
      </c>
    </row>
    <row r="2540" spans="1:8" ht="26.4">
      <c r="A2540" s="113">
        <v>3533</v>
      </c>
      <c r="B2540" s="114" t="s">
        <v>8307</v>
      </c>
      <c r="C2540" s="113" t="s">
        <v>235</v>
      </c>
      <c r="D2540" s="113" t="s">
        <v>6</v>
      </c>
      <c r="E2540" s="115">
        <v>0.88</v>
      </c>
      <c r="F2540" s="115">
        <v>0.88</v>
      </c>
      <c r="G2540" s="113" t="s">
        <v>493</v>
      </c>
      <c r="H2540" s="116">
        <v>41974</v>
      </c>
    </row>
    <row r="2541" spans="1:8" ht="26.4">
      <c r="A2541" s="117">
        <v>3538</v>
      </c>
      <c r="B2541" s="118" t="s">
        <v>8308</v>
      </c>
      <c r="C2541" s="117" t="s">
        <v>235</v>
      </c>
      <c r="D2541" s="117" t="s">
        <v>6</v>
      </c>
      <c r="E2541" s="119">
        <v>1.1499999999999999</v>
      </c>
      <c r="F2541" s="119">
        <v>1.1499999999999999</v>
      </c>
      <c r="G2541" s="117" t="s">
        <v>493</v>
      </c>
      <c r="H2541" s="120">
        <v>41974</v>
      </c>
    </row>
    <row r="2542" spans="1:8" ht="26.4">
      <c r="A2542" s="113">
        <v>3531</v>
      </c>
      <c r="B2542" s="114" t="s">
        <v>8309</v>
      </c>
      <c r="C2542" s="113" t="s">
        <v>235</v>
      </c>
      <c r="D2542" s="113" t="s">
        <v>6</v>
      </c>
      <c r="E2542" s="115">
        <v>0.85</v>
      </c>
      <c r="F2542" s="115">
        <v>0.85</v>
      </c>
      <c r="G2542" s="113" t="s">
        <v>493</v>
      </c>
      <c r="H2542" s="116">
        <v>41974</v>
      </c>
    </row>
    <row r="2543" spans="1:8" ht="26.4">
      <c r="A2543" s="117">
        <v>3527</v>
      </c>
      <c r="B2543" s="118" t="s">
        <v>8310</v>
      </c>
      <c r="C2543" s="117" t="s">
        <v>235</v>
      </c>
      <c r="D2543" s="117" t="s">
        <v>6</v>
      </c>
      <c r="E2543" s="119">
        <v>4.3</v>
      </c>
      <c r="F2543" s="119">
        <v>4.3</v>
      </c>
      <c r="G2543" s="117" t="s">
        <v>493</v>
      </c>
      <c r="H2543" s="120">
        <v>41974</v>
      </c>
    </row>
    <row r="2544" spans="1:8" ht="26.4">
      <c r="A2544" s="113">
        <v>20240</v>
      </c>
      <c r="B2544" s="114" t="s">
        <v>8311</v>
      </c>
      <c r="C2544" s="113" t="s">
        <v>235</v>
      </c>
      <c r="D2544" s="113" t="s">
        <v>5979</v>
      </c>
      <c r="E2544" s="115">
        <v>27.11</v>
      </c>
      <c r="F2544" s="115">
        <v>27.11</v>
      </c>
      <c r="G2544" s="113" t="s">
        <v>493</v>
      </c>
      <c r="H2544" s="116">
        <v>41974</v>
      </c>
    </row>
    <row r="2545" spans="1:8" ht="26.4">
      <c r="A2545" s="117">
        <v>20242</v>
      </c>
      <c r="B2545" s="118" t="s">
        <v>8312</v>
      </c>
      <c r="C2545" s="117" t="s">
        <v>235</v>
      </c>
      <c r="D2545" s="117" t="s">
        <v>5979</v>
      </c>
      <c r="E2545" s="119">
        <v>64.55</v>
      </c>
      <c r="F2545" s="119">
        <v>64.55</v>
      </c>
      <c r="G2545" s="117" t="s">
        <v>493</v>
      </c>
      <c r="H2545" s="120">
        <v>41974</v>
      </c>
    </row>
    <row r="2546" spans="1:8" ht="26.4">
      <c r="A2546" s="113">
        <v>20243</v>
      </c>
      <c r="B2546" s="114" t="s">
        <v>8313</v>
      </c>
      <c r="C2546" s="113" t="s">
        <v>235</v>
      </c>
      <c r="D2546" s="113" t="s">
        <v>5979</v>
      </c>
      <c r="E2546" s="115">
        <v>58.52</v>
      </c>
      <c r="F2546" s="115">
        <v>58.52</v>
      </c>
      <c r="G2546" s="113" t="s">
        <v>493</v>
      </c>
      <c r="H2546" s="116">
        <v>41974</v>
      </c>
    </row>
    <row r="2547" spans="1:8" ht="26.4">
      <c r="A2547" s="117">
        <v>20241</v>
      </c>
      <c r="B2547" s="118" t="s">
        <v>8314</v>
      </c>
      <c r="C2547" s="117" t="s">
        <v>235</v>
      </c>
      <c r="D2547" s="117" t="s">
        <v>5979</v>
      </c>
      <c r="E2547" s="119">
        <v>84.84</v>
      </c>
      <c r="F2547" s="119">
        <v>84.84</v>
      </c>
      <c r="G2547" s="117" t="s">
        <v>493</v>
      </c>
      <c r="H2547" s="120">
        <v>41974</v>
      </c>
    </row>
    <row r="2548" spans="1:8" ht="66">
      <c r="A2548" s="113">
        <v>3104</v>
      </c>
      <c r="B2548" s="114" t="s">
        <v>8315</v>
      </c>
      <c r="C2548" s="113" t="s">
        <v>235</v>
      </c>
      <c r="D2548" s="113" t="s">
        <v>1466</v>
      </c>
      <c r="E2548" s="115">
        <v>277.25</v>
      </c>
      <c r="F2548" s="115">
        <v>277.25</v>
      </c>
      <c r="G2548" s="113" t="s">
        <v>493</v>
      </c>
      <c r="H2548" s="116">
        <v>41974</v>
      </c>
    </row>
    <row r="2549" spans="1:8" ht="26.4">
      <c r="A2549" s="117">
        <v>12032</v>
      </c>
      <c r="B2549" s="118" t="s">
        <v>8316</v>
      </c>
      <c r="C2549" s="117" t="s">
        <v>235</v>
      </c>
      <c r="D2549" s="117" t="s">
        <v>5979</v>
      </c>
      <c r="E2549" s="119">
        <v>19.59</v>
      </c>
      <c r="F2549" s="119">
        <v>19.59</v>
      </c>
      <c r="G2549" s="117" t="s">
        <v>493</v>
      </c>
      <c r="H2549" s="120">
        <v>41974</v>
      </c>
    </row>
    <row r="2550" spans="1:8" ht="26.4">
      <c r="A2550" s="113">
        <v>12030</v>
      </c>
      <c r="B2550" s="114" t="s">
        <v>8317</v>
      </c>
      <c r="C2550" s="113" t="s">
        <v>235</v>
      </c>
      <c r="D2550" s="113" t="s">
        <v>5979</v>
      </c>
      <c r="E2550" s="115">
        <v>22.26</v>
      </c>
      <c r="F2550" s="115">
        <v>22.26</v>
      </c>
      <c r="G2550" s="113" t="s">
        <v>493</v>
      </c>
      <c r="H2550" s="116">
        <v>41974</v>
      </c>
    </row>
    <row r="2551" spans="1:8">
      <c r="A2551" s="117">
        <v>14157</v>
      </c>
      <c r="B2551" s="118" t="s">
        <v>8318</v>
      </c>
      <c r="C2551" s="117" t="s">
        <v>235</v>
      </c>
      <c r="D2551" s="117" t="s">
        <v>6</v>
      </c>
      <c r="E2551" s="119">
        <v>0.22</v>
      </c>
      <c r="F2551" s="119">
        <v>0.22</v>
      </c>
      <c r="G2551" s="117" t="s">
        <v>493</v>
      </c>
      <c r="H2551" s="120">
        <v>41974</v>
      </c>
    </row>
    <row r="2552" spans="1:8">
      <c r="A2552" s="113">
        <v>3663</v>
      </c>
      <c r="B2552" s="114" t="s">
        <v>8319</v>
      </c>
      <c r="C2552" s="113" t="s">
        <v>235</v>
      </c>
      <c r="D2552" s="113" t="s">
        <v>6</v>
      </c>
      <c r="E2552" s="115">
        <v>4.54</v>
      </c>
      <c r="F2552" s="115">
        <v>4.54</v>
      </c>
      <c r="G2552" s="113" t="s">
        <v>493</v>
      </c>
      <c r="H2552" s="116">
        <v>41974</v>
      </c>
    </row>
    <row r="2553" spans="1:8">
      <c r="A2553" s="117">
        <v>3654</v>
      </c>
      <c r="B2553" s="118" t="s">
        <v>8320</v>
      </c>
      <c r="C2553" s="117" t="s">
        <v>235</v>
      </c>
      <c r="D2553" s="117" t="s">
        <v>6</v>
      </c>
      <c r="E2553" s="119">
        <v>3.63</v>
      </c>
      <c r="F2553" s="119">
        <v>3.63</v>
      </c>
      <c r="G2553" s="117" t="s">
        <v>493</v>
      </c>
      <c r="H2553" s="120">
        <v>41974</v>
      </c>
    </row>
    <row r="2554" spans="1:8">
      <c r="A2554" s="113">
        <v>3664</v>
      </c>
      <c r="B2554" s="114" t="s">
        <v>8321</v>
      </c>
      <c r="C2554" s="113" t="s">
        <v>235</v>
      </c>
      <c r="D2554" s="113" t="s">
        <v>6</v>
      </c>
      <c r="E2554" s="115">
        <v>4.21</v>
      </c>
      <c r="F2554" s="115">
        <v>4.21</v>
      </c>
      <c r="G2554" s="113" t="s">
        <v>493</v>
      </c>
      <c r="H2554" s="116">
        <v>41974</v>
      </c>
    </row>
    <row r="2555" spans="1:8">
      <c r="A2555" s="117">
        <v>20139</v>
      </c>
      <c r="B2555" s="118" t="s">
        <v>8322</v>
      </c>
      <c r="C2555" s="117" t="s">
        <v>235</v>
      </c>
      <c r="D2555" s="117" t="s">
        <v>6</v>
      </c>
      <c r="E2555" s="119">
        <v>31.38</v>
      </c>
      <c r="F2555" s="119">
        <v>31.38</v>
      </c>
      <c r="G2555" s="117" t="s">
        <v>493</v>
      </c>
      <c r="H2555" s="120">
        <v>41974</v>
      </c>
    </row>
    <row r="2556" spans="1:8">
      <c r="A2556" s="113">
        <v>3668</v>
      </c>
      <c r="B2556" s="114" t="s">
        <v>8323</v>
      </c>
      <c r="C2556" s="113" t="s">
        <v>235</v>
      </c>
      <c r="D2556" s="113" t="s">
        <v>6</v>
      </c>
      <c r="E2556" s="115">
        <v>15.1</v>
      </c>
      <c r="F2556" s="115">
        <v>15.1</v>
      </c>
      <c r="G2556" s="113" t="s">
        <v>493</v>
      </c>
      <c r="H2556" s="116">
        <v>41974</v>
      </c>
    </row>
    <row r="2557" spans="1:8">
      <c r="A2557" s="117">
        <v>3656</v>
      </c>
      <c r="B2557" s="118" t="s">
        <v>8324</v>
      </c>
      <c r="C2557" s="117" t="s">
        <v>235</v>
      </c>
      <c r="D2557" s="117" t="s">
        <v>6</v>
      </c>
      <c r="E2557" s="119">
        <v>7.6</v>
      </c>
      <c r="F2557" s="119">
        <v>7.6</v>
      </c>
      <c r="G2557" s="117" t="s">
        <v>493</v>
      </c>
      <c r="H2557" s="120">
        <v>41974</v>
      </c>
    </row>
    <row r="2558" spans="1:8">
      <c r="A2558" s="113">
        <v>3593</v>
      </c>
      <c r="B2558" s="114" t="s">
        <v>8325</v>
      </c>
      <c r="C2558" s="113" t="s">
        <v>235</v>
      </c>
      <c r="D2558" s="113" t="s">
        <v>6</v>
      </c>
      <c r="E2558" s="115">
        <v>40.71</v>
      </c>
      <c r="F2558" s="115">
        <v>40.71</v>
      </c>
      <c r="G2558" s="113" t="s">
        <v>493</v>
      </c>
      <c r="H2558" s="116">
        <v>41974</v>
      </c>
    </row>
    <row r="2559" spans="1:8">
      <c r="A2559" s="117">
        <v>3588</v>
      </c>
      <c r="B2559" s="118" t="s">
        <v>8326</v>
      </c>
      <c r="C2559" s="117" t="s">
        <v>235</v>
      </c>
      <c r="D2559" s="117" t="s">
        <v>6</v>
      </c>
      <c r="E2559" s="119">
        <v>30.33</v>
      </c>
      <c r="F2559" s="119">
        <v>30.33</v>
      </c>
      <c r="G2559" s="117" t="s">
        <v>493</v>
      </c>
      <c r="H2559" s="120">
        <v>41974</v>
      </c>
    </row>
    <row r="2560" spans="1:8">
      <c r="A2560" s="113">
        <v>3587</v>
      </c>
      <c r="B2560" s="114" t="s">
        <v>8327</v>
      </c>
      <c r="C2560" s="113" t="s">
        <v>235</v>
      </c>
      <c r="D2560" s="113" t="s">
        <v>6</v>
      </c>
      <c r="E2560" s="115">
        <v>20.48</v>
      </c>
      <c r="F2560" s="115">
        <v>20.48</v>
      </c>
      <c r="G2560" s="113" t="s">
        <v>493</v>
      </c>
      <c r="H2560" s="116">
        <v>41974</v>
      </c>
    </row>
    <row r="2561" spans="1:8">
      <c r="A2561" s="117">
        <v>3585</v>
      </c>
      <c r="B2561" s="118" t="s">
        <v>8328</v>
      </c>
      <c r="C2561" s="117" t="s">
        <v>235</v>
      </c>
      <c r="D2561" s="117" t="s">
        <v>6</v>
      </c>
      <c r="E2561" s="119">
        <v>7.58</v>
      </c>
      <c r="F2561" s="119">
        <v>7.58</v>
      </c>
      <c r="G2561" s="117" t="s">
        <v>493</v>
      </c>
      <c r="H2561" s="120">
        <v>41974</v>
      </c>
    </row>
    <row r="2562" spans="1:8">
      <c r="A2562" s="113">
        <v>3590</v>
      </c>
      <c r="B2562" s="114" t="s">
        <v>8329</v>
      </c>
      <c r="C2562" s="113" t="s">
        <v>235</v>
      </c>
      <c r="D2562" s="113" t="s">
        <v>6</v>
      </c>
      <c r="E2562" s="115">
        <v>98.55</v>
      </c>
      <c r="F2562" s="115">
        <v>98.55</v>
      </c>
      <c r="G2562" s="113" t="s">
        <v>493</v>
      </c>
      <c r="H2562" s="116">
        <v>41974</v>
      </c>
    </row>
    <row r="2563" spans="1:8">
      <c r="A2563" s="117">
        <v>3589</v>
      </c>
      <c r="B2563" s="118" t="s">
        <v>8330</v>
      </c>
      <c r="C2563" s="117" t="s">
        <v>235</v>
      </c>
      <c r="D2563" s="117" t="s">
        <v>6</v>
      </c>
      <c r="E2563" s="119">
        <v>66.61</v>
      </c>
      <c r="F2563" s="119">
        <v>66.61</v>
      </c>
      <c r="G2563" s="117" t="s">
        <v>493</v>
      </c>
      <c r="H2563" s="120">
        <v>41974</v>
      </c>
    </row>
    <row r="2564" spans="1:8">
      <c r="A2564" s="113">
        <v>3592</v>
      </c>
      <c r="B2564" s="114" t="s">
        <v>8331</v>
      </c>
      <c r="C2564" s="113" t="s">
        <v>235</v>
      </c>
      <c r="D2564" s="113" t="s">
        <v>6</v>
      </c>
      <c r="E2564" s="115">
        <v>150.31</v>
      </c>
      <c r="F2564" s="115">
        <v>150.31</v>
      </c>
      <c r="G2564" s="113" t="s">
        <v>493</v>
      </c>
      <c r="H2564" s="116">
        <v>41974</v>
      </c>
    </row>
    <row r="2565" spans="1:8">
      <c r="A2565" s="117">
        <v>3586</v>
      </c>
      <c r="B2565" s="118" t="s">
        <v>8332</v>
      </c>
      <c r="C2565" s="117" t="s">
        <v>235</v>
      </c>
      <c r="D2565" s="117" t="s">
        <v>6</v>
      </c>
      <c r="E2565" s="119">
        <v>13.93</v>
      </c>
      <c r="F2565" s="119">
        <v>13.93</v>
      </c>
      <c r="G2565" s="117" t="s">
        <v>493</v>
      </c>
      <c r="H2565" s="120">
        <v>41974</v>
      </c>
    </row>
    <row r="2566" spans="1:8">
      <c r="A2566" s="113">
        <v>3591</v>
      </c>
      <c r="B2566" s="114" t="s">
        <v>8333</v>
      </c>
      <c r="C2566" s="113" t="s">
        <v>235</v>
      </c>
      <c r="D2566" s="113" t="s">
        <v>6</v>
      </c>
      <c r="E2566" s="115">
        <v>259.43</v>
      </c>
      <c r="F2566" s="115">
        <v>259.43</v>
      </c>
      <c r="G2566" s="113" t="s">
        <v>493</v>
      </c>
      <c r="H2566" s="116">
        <v>41974</v>
      </c>
    </row>
    <row r="2567" spans="1:8">
      <c r="A2567" s="117">
        <v>3632</v>
      </c>
      <c r="B2567" s="118" t="s">
        <v>8334</v>
      </c>
      <c r="C2567" s="117" t="s">
        <v>235</v>
      </c>
      <c r="D2567" s="117" t="s">
        <v>6</v>
      </c>
      <c r="E2567" s="119">
        <v>162.09</v>
      </c>
      <c r="F2567" s="119">
        <v>162.09</v>
      </c>
      <c r="G2567" s="117" t="s">
        <v>493</v>
      </c>
      <c r="H2567" s="120">
        <v>41974</v>
      </c>
    </row>
    <row r="2568" spans="1:8">
      <c r="A2568" s="113">
        <v>3638</v>
      </c>
      <c r="B2568" s="114" t="s">
        <v>8335</v>
      </c>
      <c r="C2568" s="113" t="s">
        <v>235</v>
      </c>
      <c r="D2568" s="113" t="s">
        <v>6</v>
      </c>
      <c r="E2568" s="115">
        <v>2851.56</v>
      </c>
      <c r="F2568" s="115">
        <v>2851.56</v>
      </c>
      <c r="G2568" s="113" t="s">
        <v>493</v>
      </c>
      <c r="H2568" s="116">
        <v>41974</v>
      </c>
    </row>
    <row r="2569" spans="1:8">
      <c r="A2569" s="117">
        <v>3604</v>
      </c>
      <c r="B2569" s="118" t="s">
        <v>8336</v>
      </c>
      <c r="C2569" s="117" t="s">
        <v>235</v>
      </c>
      <c r="D2569" s="117" t="s">
        <v>6</v>
      </c>
      <c r="E2569" s="119">
        <v>3858.08</v>
      </c>
      <c r="F2569" s="119">
        <v>3858.08</v>
      </c>
      <c r="G2569" s="117" t="s">
        <v>493</v>
      </c>
      <c r="H2569" s="120">
        <v>41974</v>
      </c>
    </row>
    <row r="2570" spans="1:8">
      <c r="A2570" s="113">
        <v>3595</v>
      </c>
      <c r="B2570" s="114" t="s">
        <v>8337</v>
      </c>
      <c r="C2570" s="113" t="s">
        <v>235</v>
      </c>
      <c r="D2570" s="113" t="s">
        <v>6</v>
      </c>
      <c r="E2570" s="115">
        <v>352.98</v>
      </c>
      <c r="F2570" s="115">
        <v>352.98</v>
      </c>
      <c r="G2570" s="113" t="s">
        <v>493</v>
      </c>
      <c r="H2570" s="116">
        <v>41974</v>
      </c>
    </row>
    <row r="2571" spans="1:8">
      <c r="A2571" s="117">
        <v>3596</v>
      </c>
      <c r="B2571" s="118" t="s">
        <v>8338</v>
      </c>
      <c r="C2571" s="117" t="s">
        <v>235</v>
      </c>
      <c r="D2571" s="117" t="s">
        <v>6</v>
      </c>
      <c r="E2571" s="119">
        <v>417.99</v>
      </c>
      <c r="F2571" s="119">
        <v>417.99</v>
      </c>
      <c r="G2571" s="117" t="s">
        <v>493</v>
      </c>
      <c r="H2571" s="120">
        <v>41974</v>
      </c>
    </row>
    <row r="2572" spans="1:8">
      <c r="A2572" s="113">
        <v>3635</v>
      </c>
      <c r="B2572" s="114" t="s">
        <v>8339</v>
      </c>
      <c r="C2572" s="113" t="s">
        <v>235</v>
      </c>
      <c r="D2572" s="113" t="s">
        <v>6</v>
      </c>
      <c r="E2572" s="115">
        <v>685.58</v>
      </c>
      <c r="F2572" s="115">
        <v>685.58</v>
      </c>
      <c r="G2572" s="113" t="s">
        <v>493</v>
      </c>
      <c r="H2572" s="116">
        <v>41974</v>
      </c>
    </row>
    <row r="2573" spans="1:8">
      <c r="A2573" s="117">
        <v>3597</v>
      </c>
      <c r="B2573" s="118" t="s">
        <v>8340</v>
      </c>
      <c r="C2573" s="117" t="s">
        <v>235</v>
      </c>
      <c r="D2573" s="117" t="s">
        <v>6</v>
      </c>
      <c r="E2573" s="119">
        <v>983.51</v>
      </c>
      <c r="F2573" s="119">
        <v>983.51</v>
      </c>
      <c r="G2573" s="117" t="s">
        <v>493</v>
      </c>
      <c r="H2573" s="120">
        <v>41974</v>
      </c>
    </row>
    <row r="2574" spans="1:8">
      <c r="A2574" s="113">
        <v>3639</v>
      </c>
      <c r="B2574" s="114" t="s">
        <v>8341</v>
      </c>
      <c r="C2574" s="113" t="s">
        <v>235</v>
      </c>
      <c r="D2574" s="113" t="s">
        <v>6</v>
      </c>
      <c r="E2574" s="115">
        <v>1067.21</v>
      </c>
      <c r="F2574" s="115">
        <v>1067.21</v>
      </c>
      <c r="G2574" s="113" t="s">
        <v>493</v>
      </c>
      <c r="H2574" s="116">
        <v>41974</v>
      </c>
    </row>
    <row r="2575" spans="1:8">
      <c r="A2575" s="117">
        <v>3598</v>
      </c>
      <c r="B2575" s="118" t="s">
        <v>8342</v>
      </c>
      <c r="C2575" s="117" t="s">
        <v>235</v>
      </c>
      <c r="D2575" s="117" t="s">
        <v>6</v>
      </c>
      <c r="E2575" s="119">
        <v>1144.6099999999999</v>
      </c>
      <c r="F2575" s="119">
        <v>1144.6099999999999</v>
      </c>
      <c r="G2575" s="117" t="s">
        <v>493</v>
      </c>
      <c r="H2575" s="120">
        <v>41974</v>
      </c>
    </row>
    <row r="2576" spans="1:8">
      <c r="A2576" s="113">
        <v>3599</v>
      </c>
      <c r="B2576" s="114" t="s">
        <v>8343</v>
      </c>
      <c r="C2576" s="113" t="s">
        <v>235</v>
      </c>
      <c r="D2576" s="113" t="s">
        <v>6</v>
      </c>
      <c r="E2576" s="115">
        <v>1367.99</v>
      </c>
      <c r="F2576" s="115">
        <v>1367.99</v>
      </c>
      <c r="G2576" s="113" t="s">
        <v>493</v>
      </c>
      <c r="H2576" s="116">
        <v>41974</v>
      </c>
    </row>
    <row r="2577" spans="1:8">
      <c r="A2577" s="117">
        <v>3600</v>
      </c>
      <c r="B2577" s="118" t="s">
        <v>8344</v>
      </c>
      <c r="C2577" s="117" t="s">
        <v>235</v>
      </c>
      <c r="D2577" s="117" t="s">
        <v>6</v>
      </c>
      <c r="E2577" s="119">
        <v>1443.99</v>
      </c>
      <c r="F2577" s="119">
        <v>1443.99</v>
      </c>
      <c r="G2577" s="117" t="s">
        <v>493</v>
      </c>
      <c r="H2577" s="120">
        <v>41974</v>
      </c>
    </row>
    <row r="2578" spans="1:8">
      <c r="A2578" s="113">
        <v>3601</v>
      </c>
      <c r="B2578" s="114" t="s">
        <v>8345</v>
      </c>
      <c r="C2578" s="113" t="s">
        <v>235</v>
      </c>
      <c r="D2578" s="113" t="s">
        <v>6</v>
      </c>
      <c r="E2578" s="115">
        <v>1909.95</v>
      </c>
      <c r="F2578" s="115">
        <v>1909.95</v>
      </c>
      <c r="G2578" s="113" t="s">
        <v>493</v>
      </c>
      <c r="H2578" s="116">
        <v>41974</v>
      </c>
    </row>
    <row r="2579" spans="1:8">
      <c r="A2579" s="117">
        <v>3602</v>
      </c>
      <c r="B2579" s="118" t="s">
        <v>8346</v>
      </c>
      <c r="C2579" s="117" t="s">
        <v>235</v>
      </c>
      <c r="D2579" s="117" t="s">
        <v>6</v>
      </c>
      <c r="E2579" s="119">
        <v>1747.9</v>
      </c>
      <c r="F2579" s="119">
        <v>1747.9</v>
      </c>
      <c r="G2579" s="117" t="s">
        <v>493</v>
      </c>
      <c r="H2579" s="120">
        <v>41974</v>
      </c>
    </row>
    <row r="2580" spans="1:8">
      <c r="A2580" s="113">
        <v>3603</v>
      </c>
      <c r="B2580" s="114" t="s">
        <v>8347</v>
      </c>
      <c r="C2580" s="113" t="s">
        <v>235</v>
      </c>
      <c r="D2580" s="113" t="s">
        <v>6</v>
      </c>
      <c r="E2580" s="115">
        <v>2497.11</v>
      </c>
      <c r="F2580" s="115">
        <v>2497.11</v>
      </c>
      <c r="G2580" s="113" t="s">
        <v>493</v>
      </c>
      <c r="H2580" s="116">
        <v>41974</v>
      </c>
    </row>
    <row r="2581" spans="1:8">
      <c r="A2581" s="117">
        <v>3637</v>
      </c>
      <c r="B2581" s="118" t="s">
        <v>8348</v>
      </c>
      <c r="C2581" s="117" t="s">
        <v>235</v>
      </c>
      <c r="D2581" s="117" t="s">
        <v>6</v>
      </c>
      <c r="E2581" s="119">
        <v>288.5</v>
      </c>
      <c r="F2581" s="119">
        <v>288.5</v>
      </c>
      <c r="G2581" s="117" t="s">
        <v>493</v>
      </c>
      <c r="H2581" s="120">
        <v>41974</v>
      </c>
    </row>
    <row r="2582" spans="1:8">
      <c r="A2582" s="113">
        <v>3608</v>
      </c>
      <c r="B2582" s="114" t="s">
        <v>8349</v>
      </c>
      <c r="C2582" s="113" t="s">
        <v>235</v>
      </c>
      <c r="D2582" s="113" t="s">
        <v>6</v>
      </c>
      <c r="E2582" s="115">
        <v>983.51</v>
      </c>
      <c r="F2582" s="115">
        <v>983.51</v>
      </c>
      <c r="G2582" s="113" t="s">
        <v>493</v>
      </c>
      <c r="H2582" s="116">
        <v>41974</v>
      </c>
    </row>
    <row r="2583" spans="1:8">
      <c r="A2583" s="117">
        <v>3609</v>
      </c>
      <c r="B2583" s="118" t="s">
        <v>8350</v>
      </c>
      <c r="C2583" s="117" t="s">
        <v>235</v>
      </c>
      <c r="D2583" s="117" t="s">
        <v>6</v>
      </c>
      <c r="E2583" s="119">
        <v>1067.21</v>
      </c>
      <c r="F2583" s="119">
        <v>1067.21</v>
      </c>
      <c r="G2583" s="117" t="s">
        <v>493</v>
      </c>
      <c r="H2583" s="120">
        <v>41974</v>
      </c>
    </row>
    <row r="2584" spans="1:8">
      <c r="A2584" s="113">
        <v>3610</v>
      </c>
      <c r="B2584" s="114" t="s">
        <v>8351</v>
      </c>
      <c r="C2584" s="113" t="s">
        <v>235</v>
      </c>
      <c r="D2584" s="113" t="s">
        <v>6</v>
      </c>
      <c r="E2584" s="115">
        <v>1144.6099999999999</v>
      </c>
      <c r="F2584" s="115">
        <v>1144.6099999999999</v>
      </c>
      <c r="G2584" s="113" t="s">
        <v>493</v>
      </c>
      <c r="H2584" s="116">
        <v>41974</v>
      </c>
    </row>
    <row r="2585" spans="1:8">
      <c r="A2585" s="117">
        <v>3634</v>
      </c>
      <c r="B2585" s="118" t="s">
        <v>8352</v>
      </c>
      <c r="C2585" s="117" t="s">
        <v>235</v>
      </c>
      <c r="D2585" s="117" t="s">
        <v>6</v>
      </c>
      <c r="E2585" s="119">
        <v>1506.63</v>
      </c>
      <c r="F2585" s="119">
        <v>1506.63</v>
      </c>
      <c r="G2585" s="117" t="s">
        <v>493</v>
      </c>
      <c r="H2585" s="120">
        <v>41974</v>
      </c>
    </row>
    <row r="2586" spans="1:8">
      <c r="A2586" s="113">
        <v>3611</v>
      </c>
      <c r="B2586" s="114" t="s">
        <v>8353</v>
      </c>
      <c r="C2586" s="113" t="s">
        <v>235</v>
      </c>
      <c r="D2586" s="113" t="s">
        <v>6</v>
      </c>
      <c r="E2586" s="115">
        <v>1590.33</v>
      </c>
      <c r="F2586" s="115">
        <v>1590.33</v>
      </c>
      <c r="G2586" s="113" t="s">
        <v>493</v>
      </c>
      <c r="H2586" s="116">
        <v>41974</v>
      </c>
    </row>
    <row r="2587" spans="1:8">
      <c r="A2587" s="117">
        <v>3612</v>
      </c>
      <c r="B2587" s="118" t="s">
        <v>8354</v>
      </c>
      <c r="C2587" s="117" t="s">
        <v>235</v>
      </c>
      <c r="D2587" s="117" t="s">
        <v>6</v>
      </c>
      <c r="E2587" s="119">
        <v>1909.93</v>
      </c>
      <c r="F2587" s="119">
        <v>1909.93</v>
      </c>
      <c r="G2587" s="117" t="s">
        <v>493</v>
      </c>
      <c r="H2587" s="120">
        <v>41974</v>
      </c>
    </row>
    <row r="2588" spans="1:8">
      <c r="A2588" s="113">
        <v>3613</v>
      </c>
      <c r="B2588" s="114" t="s">
        <v>8355</v>
      </c>
      <c r="C2588" s="113" t="s">
        <v>235</v>
      </c>
      <c r="D2588" s="113" t="s">
        <v>6</v>
      </c>
      <c r="E2588" s="115">
        <v>2265.4699999999998</v>
      </c>
      <c r="F2588" s="115">
        <v>2265.4699999999998</v>
      </c>
      <c r="G2588" s="113" t="s">
        <v>493</v>
      </c>
      <c r="H2588" s="116">
        <v>41974</v>
      </c>
    </row>
    <row r="2589" spans="1:8">
      <c r="A2589" s="117">
        <v>3633</v>
      </c>
      <c r="B2589" s="118" t="s">
        <v>8356</v>
      </c>
      <c r="C2589" s="117" t="s">
        <v>235</v>
      </c>
      <c r="D2589" s="117" t="s">
        <v>6</v>
      </c>
      <c r="E2589" s="119">
        <v>3401.27</v>
      </c>
      <c r="F2589" s="119">
        <v>3401.27</v>
      </c>
      <c r="G2589" s="117" t="s">
        <v>493</v>
      </c>
      <c r="H2589" s="120">
        <v>41974</v>
      </c>
    </row>
    <row r="2590" spans="1:8">
      <c r="A2590" s="113">
        <v>3614</v>
      </c>
      <c r="B2590" s="114" t="s">
        <v>8357</v>
      </c>
      <c r="C2590" s="113" t="s">
        <v>235</v>
      </c>
      <c r="D2590" s="113" t="s">
        <v>6</v>
      </c>
      <c r="E2590" s="115">
        <v>3367.47</v>
      </c>
      <c r="F2590" s="115">
        <v>3367.47</v>
      </c>
      <c r="G2590" s="113" t="s">
        <v>493</v>
      </c>
      <c r="H2590" s="116">
        <v>41974</v>
      </c>
    </row>
    <row r="2591" spans="1:8">
      <c r="A2591" s="117">
        <v>3615</v>
      </c>
      <c r="B2591" s="118" t="s">
        <v>8358</v>
      </c>
      <c r="C2591" s="117" t="s">
        <v>235</v>
      </c>
      <c r="D2591" s="117" t="s">
        <v>6</v>
      </c>
      <c r="E2591" s="119">
        <v>4214.8999999999996</v>
      </c>
      <c r="F2591" s="119">
        <v>4214.8999999999996</v>
      </c>
      <c r="G2591" s="117" t="s">
        <v>493</v>
      </c>
      <c r="H2591" s="120">
        <v>41974</v>
      </c>
    </row>
    <row r="2592" spans="1:8">
      <c r="A2592" s="113">
        <v>3617</v>
      </c>
      <c r="B2592" s="114" t="s">
        <v>8359</v>
      </c>
      <c r="C2592" s="113" t="s">
        <v>235</v>
      </c>
      <c r="D2592" s="113" t="s">
        <v>6</v>
      </c>
      <c r="E2592" s="115">
        <v>392</v>
      </c>
      <c r="F2592" s="115">
        <v>392</v>
      </c>
      <c r="G2592" s="113" t="s">
        <v>493</v>
      </c>
      <c r="H2592" s="116">
        <v>41974</v>
      </c>
    </row>
    <row r="2593" spans="1:8">
      <c r="A2593" s="117">
        <v>3629</v>
      </c>
      <c r="B2593" s="118" t="s">
        <v>8360</v>
      </c>
      <c r="C2593" s="117" t="s">
        <v>235</v>
      </c>
      <c r="D2593" s="117" t="s">
        <v>6</v>
      </c>
      <c r="E2593" s="119">
        <v>753.31</v>
      </c>
      <c r="F2593" s="119">
        <v>753.31</v>
      </c>
      <c r="G2593" s="117" t="s">
        <v>493</v>
      </c>
      <c r="H2593" s="120">
        <v>41974</v>
      </c>
    </row>
    <row r="2594" spans="1:8">
      <c r="A2594" s="113">
        <v>3618</v>
      </c>
      <c r="B2594" s="114" t="s">
        <v>8361</v>
      </c>
      <c r="C2594" s="113" t="s">
        <v>235</v>
      </c>
      <c r="D2594" s="113" t="s">
        <v>6</v>
      </c>
      <c r="E2594" s="115">
        <v>685.58</v>
      </c>
      <c r="F2594" s="115">
        <v>685.58</v>
      </c>
      <c r="G2594" s="113" t="s">
        <v>493</v>
      </c>
      <c r="H2594" s="116">
        <v>41974</v>
      </c>
    </row>
    <row r="2595" spans="1:8">
      <c r="A2595" s="117">
        <v>3619</v>
      </c>
      <c r="B2595" s="118" t="s">
        <v>8362</v>
      </c>
      <c r="C2595" s="117" t="s">
        <v>235</v>
      </c>
      <c r="D2595" s="117" t="s">
        <v>6</v>
      </c>
      <c r="E2595" s="119">
        <v>1088.1300000000001</v>
      </c>
      <c r="F2595" s="119">
        <v>1088.1300000000001</v>
      </c>
      <c r="G2595" s="117" t="s">
        <v>493</v>
      </c>
      <c r="H2595" s="120">
        <v>41974</v>
      </c>
    </row>
    <row r="2596" spans="1:8">
      <c r="A2596" s="113">
        <v>3628</v>
      </c>
      <c r="B2596" s="114" t="s">
        <v>8363</v>
      </c>
      <c r="C2596" s="113" t="s">
        <v>235</v>
      </c>
      <c r="D2596" s="113" t="s">
        <v>6</v>
      </c>
      <c r="E2596" s="115">
        <v>1171.83</v>
      </c>
      <c r="F2596" s="115">
        <v>1171.83</v>
      </c>
      <c r="G2596" s="113" t="s">
        <v>493</v>
      </c>
      <c r="H2596" s="116">
        <v>41974</v>
      </c>
    </row>
    <row r="2597" spans="1:8">
      <c r="A2597" s="117">
        <v>3620</v>
      </c>
      <c r="B2597" s="118" t="s">
        <v>8364</v>
      </c>
      <c r="C2597" s="117" t="s">
        <v>235</v>
      </c>
      <c r="D2597" s="117" t="s">
        <v>6</v>
      </c>
      <c r="E2597" s="119">
        <v>1506.65</v>
      </c>
      <c r="F2597" s="119">
        <v>1506.65</v>
      </c>
      <c r="G2597" s="117" t="s">
        <v>493</v>
      </c>
      <c r="H2597" s="120">
        <v>41974</v>
      </c>
    </row>
    <row r="2598" spans="1:8">
      <c r="A2598" s="113">
        <v>3627</v>
      </c>
      <c r="B2598" s="114" t="s">
        <v>8365</v>
      </c>
      <c r="C2598" s="113" t="s">
        <v>235</v>
      </c>
      <c r="D2598" s="113" t="s">
        <v>6</v>
      </c>
      <c r="E2598" s="115">
        <v>1653.13</v>
      </c>
      <c r="F2598" s="115">
        <v>1653.13</v>
      </c>
      <c r="G2598" s="113" t="s">
        <v>493</v>
      </c>
      <c r="H2598" s="116">
        <v>41974</v>
      </c>
    </row>
    <row r="2599" spans="1:8">
      <c r="A2599" s="117">
        <v>3621</v>
      </c>
      <c r="B2599" s="118" t="s">
        <v>8366</v>
      </c>
      <c r="C2599" s="117" t="s">
        <v>235</v>
      </c>
      <c r="D2599" s="117" t="s">
        <v>6</v>
      </c>
      <c r="E2599" s="119">
        <v>1757.75</v>
      </c>
      <c r="F2599" s="119">
        <v>1757.75</v>
      </c>
      <c r="G2599" s="117" t="s">
        <v>493</v>
      </c>
      <c r="H2599" s="120">
        <v>41974</v>
      </c>
    </row>
    <row r="2600" spans="1:8">
      <c r="A2600" s="113">
        <v>3626</v>
      </c>
      <c r="B2600" s="114" t="s">
        <v>8367</v>
      </c>
      <c r="C2600" s="113" t="s">
        <v>235</v>
      </c>
      <c r="D2600" s="113" t="s">
        <v>6</v>
      </c>
      <c r="E2600" s="115">
        <v>1909.93</v>
      </c>
      <c r="F2600" s="115">
        <v>1909.93</v>
      </c>
      <c r="G2600" s="113" t="s">
        <v>493</v>
      </c>
      <c r="H2600" s="116">
        <v>41974</v>
      </c>
    </row>
    <row r="2601" spans="1:8">
      <c r="A2601" s="117">
        <v>3622</v>
      </c>
      <c r="B2601" s="118" t="s">
        <v>8368</v>
      </c>
      <c r="C2601" s="117" t="s">
        <v>235</v>
      </c>
      <c r="D2601" s="117" t="s">
        <v>6</v>
      </c>
      <c r="E2601" s="119">
        <v>2265.0100000000002</v>
      </c>
      <c r="F2601" s="119">
        <v>2265.0100000000002</v>
      </c>
      <c r="G2601" s="117" t="s">
        <v>493</v>
      </c>
      <c r="H2601" s="120">
        <v>41974</v>
      </c>
    </row>
    <row r="2602" spans="1:8">
      <c r="A2602" s="113">
        <v>3625</v>
      </c>
      <c r="B2602" s="114" t="s">
        <v>8369</v>
      </c>
      <c r="C2602" s="113" t="s">
        <v>235</v>
      </c>
      <c r="D2602" s="113" t="s">
        <v>6</v>
      </c>
      <c r="E2602" s="115">
        <v>3401.27</v>
      </c>
      <c r="F2602" s="115">
        <v>3401.27</v>
      </c>
      <c r="G2602" s="113" t="s">
        <v>493</v>
      </c>
      <c r="H2602" s="116">
        <v>41974</v>
      </c>
    </row>
    <row r="2603" spans="1:8">
      <c r="A2603" s="117">
        <v>3623</v>
      </c>
      <c r="B2603" s="118" t="s">
        <v>8370</v>
      </c>
      <c r="C2603" s="117" t="s">
        <v>235</v>
      </c>
      <c r="D2603" s="117" t="s">
        <v>6</v>
      </c>
      <c r="E2603" s="119">
        <v>4571.72</v>
      </c>
      <c r="F2603" s="119">
        <v>4571.72</v>
      </c>
      <c r="G2603" s="117" t="s">
        <v>493</v>
      </c>
      <c r="H2603" s="120">
        <v>41974</v>
      </c>
    </row>
    <row r="2604" spans="1:8">
      <c r="A2604" s="113">
        <v>3624</v>
      </c>
      <c r="B2604" s="114" t="s">
        <v>8371</v>
      </c>
      <c r="C2604" s="113" t="s">
        <v>235</v>
      </c>
      <c r="D2604" s="113" t="s">
        <v>6</v>
      </c>
      <c r="E2604" s="115">
        <v>5092.07</v>
      </c>
      <c r="F2604" s="115">
        <v>5092.07</v>
      </c>
      <c r="G2604" s="113" t="s">
        <v>493</v>
      </c>
      <c r="H2604" s="116">
        <v>41974</v>
      </c>
    </row>
    <row r="2605" spans="1:8" ht="26.4">
      <c r="A2605" s="117">
        <v>3607</v>
      </c>
      <c r="B2605" s="118" t="s">
        <v>8372</v>
      </c>
      <c r="C2605" s="117" t="s">
        <v>235</v>
      </c>
      <c r="D2605" s="117" t="s">
        <v>6</v>
      </c>
      <c r="E2605" s="119">
        <v>392</v>
      </c>
      <c r="F2605" s="119">
        <v>392</v>
      </c>
      <c r="G2605" s="117" t="s">
        <v>493</v>
      </c>
      <c r="H2605" s="120">
        <v>41974</v>
      </c>
    </row>
    <row r="2606" spans="1:8">
      <c r="A2606" s="113">
        <v>10911</v>
      </c>
      <c r="B2606" s="114" t="s">
        <v>8373</v>
      </c>
      <c r="C2606" s="113" t="s">
        <v>235</v>
      </c>
      <c r="D2606" s="113" t="s">
        <v>6</v>
      </c>
      <c r="E2606" s="115">
        <v>14.47</v>
      </c>
      <c r="F2606" s="115">
        <v>14.47</v>
      </c>
      <c r="G2606" s="113" t="s">
        <v>493</v>
      </c>
      <c r="H2606" s="116">
        <v>41974</v>
      </c>
    </row>
    <row r="2607" spans="1:8" ht="26.4">
      <c r="A2607" s="117">
        <v>10908</v>
      </c>
      <c r="B2607" s="118" t="s">
        <v>8374</v>
      </c>
      <c r="C2607" s="117" t="s">
        <v>235</v>
      </c>
      <c r="D2607" s="117" t="s">
        <v>6</v>
      </c>
      <c r="E2607" s="119">
        <v>6.48</v>
      </c>
      <c r="F2607" s="119">
        <v>6.48</v>
      </c>
      <c r="G2607" s="117" t="s">
        <v>493</v>
      </c>
      <c r="H2607" s="120">
        <v>41974</v>
      </c>
    </row>
    <row r="2608" spans="1:8" ht="26.4">
      <c r="A2608" s="113">
        <v>10909</v>
      </c>
      <c r="B2608" s="114" t="s">
        <v>8375</v>
      </c>
      <c r="C2608" s="113" t="s">
        <v>235</v>
      </c>
      <c r="D2608" s="113" t="s">
        <v>6</v>
      </c>
      <c r="E2608" s="115">
        <v>10.68</v>
      </c>
      <c r="F2608" s="115">
        <v>10.68</v>
      </c>
      <c r="G2608" s="113" t="s">
        <v>493</v>
      </c>
      <c r="H2608" s="116">
        <v>41974</v>
      </c>
    </row>
    <row r="2609" spans="1:8" ht="26.4">
      <c r="A2609" s="117">
        <v>3669</v>
      </c>
      <c r="B2609" s="118" t="s">
        <v>8376</v>
      </c>
      <c r="C2609" s="117" t="s">
        <v>235</v>
      </c>
      <c r="D2609" s="117" t="s">
        <v>6</v>
      </c>
      <c r="E2609" s="119">
        <v>4.18</v>
      </c>
      <c r="F2609" s="119">
        <v>4.18</v>
      </c>
      <c r="G2609" s="117" t="s">
        <v>493</v>
      </c>
      <c r="H2609" s="120">
        <v>41974</v>
      </c>
    </row>
    <row r="2610" spans="1:8" ht="26.4">
      <c r="A2610" s="113">
        <v>3655</v>
      </c>
      <c r="B2610" s="114" t="s">
        <v>8377</v>
      </c>
      <c r="C2610" s="113" t="s">
        <v>235</v>
      </c>
      <c r="D2610" s="113" t="s">
        <v>6</v>
      </c>
      <c r="E2610" s="115">
        <v>22.34</v>
      </c>
      <c r="F2610" s="115">
        <v>22.34</v>
      </c>
      <c r="G2610" s="113" t="s">
        <v>493</v>
      </c>
      <c r="H2610" s="116">
        <v>41974</v>
      </c>
    </row>
    <row r="2611" spans="1:8" ht="26.4">
      <c r="A2611" s="117">
        <v>3657</v>
      </c>
      <c r="B2611" s="118" t="s">
        <v>8378</v>
      </c>
      <c r="C2611" s="117" t="s">
        <v>235</v>
      </c>
      <c r="D2611" s="117" t="s">
        <v>6</v>
      </c>
      <c r="E2611" s="119">
        <v>16.45</v>
      </c>
      <c r="F2611" s="119">
        <v>16.45</v>
      </c>
      <c r="G2611" s="117" t="s">
        <v>493</v>
      </c>
      <c r="H2611" s="120">
        <v>41974</v>
      </c>
    </row>
    <row r="2612" spans="1:8" ht="26.4">
      <c r="A2612" s="113">
        <v>3653</v>
      </c>
      <c r="B2612" s="114" t="s">
        <v>8379</v>
      </c>
      <c r="C2612" s="113" t="s">
        <v>235</v>
      </c>
      <c r="D2612" s="113" t="s">
        <v>6</v>
      </c>
      <c r="E2612" s="115">
        <v>13.59</v>
      </c>
      <c r="F2612" s="115">
        <v>13.59</v>
      </c>
      <c r="G2612" s="113" t="s">
        <v>493</v>
      </c>
      <c r="H2612" s="116">
        <v>41974</v>
      </c>
    </row>
    <row r="2613" spans="1:8" ht="26.4">
      <c r="A2613" s="117">
        <v>3649</v>
      </c>
      <c r="B2613" s="118" t="s">
        <v>8380</v>
      </c>
      <c r="C2613" s="117" t="s">
        <v>235</v>
      </c>
      <c r="D2613" s="117" t="s">
        <v>6</v>
      </c>
      <c r="E2613" s="119">
        <v>26.95</v>
      </c>
      <c r="F2613" s="119">
        <v>26.95</v>
      </c>
      <c r="G2613" s="117" t="s">
        <v>493</v>
      </c>
      <c r="H2613" s="120">
        <v>41974</v>
      </c>
    </row>
    <row r="2614" spans="1:8" ht="26.4">
      <c r="A2614" s="113">
        <v>3651</v>
      </c>
      <c r="B2614" s="114" t="s">
        <v>8381</v>
      </c>
      <c r="C2614" s="113" t="s">
        <v>235</v>
      </c>
      <c r="D2614" s="113" t="s">
        <v>6</v>
      </c>
      <c r="E2614" s="115">
        <v>44.74</v>
      </c>
      <c r="F2614" s="115">
        <v>44.74</v>
      </c>
      <c r="G2614" s="113" t="s">
        <v>493</v>
      </c>
      <c r="H2614" s="116">
        <v>41974</v>
      </c>
    </row>
    <row r="2615" spans="1:8" ht="26.4">
      <c r="A2615" s="117">
        <v>3650</v>
      </c>
      <c r="B2615" s="118" t="s">
        <v>8382</v>
      </c>
      <c r="C2615" s="117" t="s">
        <v>235</v>
      </c>
      <c r="D2615" s="117" t="s">
        <v>6</v>
      </c>
      <c r="E2615" s="119">
        <v>130.38999999999999</v>
      </c>
      <c r="F2615" s="119">
        <v>130.38999999999999</v>
      </c>
      <c r="G2615" s="117" t="s">
        <v>493</v>
      </c>
      <c r="H2615" s="120">
        <v>41974</v>
      </c>
    </row>
    <row r="2616" spans="1:8" ht="26.4">
      <c r="A2616" s="113">
        <v>3645</v>
      </c>
      <c r="B2616" s="114" t="s">
        <v>8383</v>
      </c>
      <c r="C2616" s="113" t="s">
        <v>235</v>
      </c>
      <c r="D2616" s="113" t="s">
        <v>6</v>
      </c>
      <c r="E2616" s="115">
        <v>213.27</v>
      </c>
      <c r="F2616" s="115">
        <v>213.27</v>
      </c>
      <c r="G2616" s="113" t="s">
        <v>493</v>
      </c>
      <c r="H2616" s="116">
        <v>41974</v>
      </c>
    </row>
    <row r="2617" spans="1:8" ht="26.4">
      <c r="A2617" s="117">
        <v>3646</v>
      </c>
      <c r="B2617" s="118" t="s">
        <v>8384</v>
      </c>
      <c r="C2617" s="117" t="s">
        <v>235</v>
      </c>
      <c r="D2617" s="117" t="s">
        <v>6</v>
      </c>
      <c r="E2617" s="119">
        <v>313.57</v>
      </c>
      <c r="F2617" s="119">
        <v>313.57</v>
      </c>
      <c r="G2617" s="117" t="s">
        <v>493</v>
      </c>
      <c r="H2617" s="120">
        <v>41974</v>
      </c>
    </row>
    <row r="2618" spans="1:8" ht="26.4">
      <c r="A2618" s="113">
        <v>3647</v>
      </c>
      <c r="B2618" s="114" t="s">
        <v>8385</v>
      </c>
      <c r="C2618" s="113" t="s">
        <v>235</v>
      </c>
      <c r="D2618" s="113" t="s">
        <v>6</v>
      </c>
      <c r="E2618" s="115">
        <v>425.71</v>
      </c>
      <c r="F2618" s="115">
        <v>425.71</v>
      </c>
      <c r="G2618" s="113" t="s">
        <v>493</v>
      </c>
      <c r="H2618" s="116">
        <v>41974</v>
      </c>
    </row>
    <row r="2619" spans="1:8">
      <c r="A2619" s="117">
        <v>12625</v>
      </c>
      <c r="B2619" s="118" t="s">
        <v>8386</v>
      </c>
      <c r="C2619" s="117" t="s">
        <v>235</v>
      </c>
      <c r="D2619" s="117" t="s">
        <v>6</v>
      </c>
      <c r="E2619" s="119">
        <v>7.85</v>
      </c>
      <c r="F2619" s="119">
        <v>7.85</v>
      </c>
      <c r="G2619" s="117" t="s">
        <v>493</v>
      </c>
      <c r="H2619" s="120">
        <v>41974</v>
      </c>
    </row>
    <row r="2620" spans="1:8" ht="26.4">
      <c r="A2620" s="113">
        <v>10865</v>
      </c>
      <c r="B2620" s="114" t="s">
        <v>8387</v>
      </c>
      <c r="C2620" s="113" t="s">
        <v>235</v>
      </c>
      <c r="D2620" s="113" t="s">
        <v>6</v>
      </c>
      <c r="E2620" s="115">
        <v>13.07</v>
      </c>
      <c r="F2620" s="115">
        <v>13.07</v>
      </c>
      <c r="G2620" s="113" t="s">
        <v>493</v>
      </c>
      <c r="H2620" s="116">
        <v>41974</v>
      </c>
    </row>
    <row r="2621" spans="1:8">
      <c r="A2621" s="117">
        <v>3666</v>
      </c>
      <c r="B2621" s="118" t="s">
        <v>8388</v>
      </c>
      <c r="C2621" s="117" t="s">
        <v>235</v>
      </c>
      <c r="D2621" s="117" t="s">
        <v>6</v>
      </c>
      <c r="E2621" s="119">
        <v>1.48</v>
      </c>
      <c r="F2621" s="119">
        <v>1.48</v>
      </c>
      <c r="G2621" s="117" t="s">
        <v>493</v>
      </c>
      <c r="H2621" s="120">
        <v>41974</v>
      </c>
    </row>
    <row r="2622" spans="1:8" ht="26.4">
      <c r="A2622" s="113">
        <v>3665</v>
      </c>
      <c r="B2622" s="114" t="s">
        <v>8389</v>
      </c>
      <c r="C2622" s="113" t="s">
        <v>235</v>
      </c>
      <c r="D2622" s="113" t="s">
        <v>6</v>
      </c>
      <c r="E2622" s="115">
        <v>33.619999999999997</v>
      </c>
      <c r="F2622" s="115">
        <v>33.619999999999997</v>
      </c>
      <c r="G2622" s="113" t="s">
        <v>493</v>
      </c>
      <c r="H2622" s="116">
        <v>41974</v>
      </c>
    </row>
    <row r="2623" spans="1:8">
      <c r="A2623" s="117">
        <v>20136</v>
      </c>
      <c r="B2623" s="118" t="s">
        <v>8390</v>
      </c>
      <c r="C2623" s="117" t="s">
        <v>235</v>
      </c>
      <c r="D2623" s="117" t="s">
        <v>6</v>
      </c>
      <c r="E2623" s="119">
        <v>70.73</v>
      </c>
      <c r="F2623" s="119">
        <v>70.73</v>
      </c>
      <c r="G2623" s="117" t="s">
        <v>493</v>
      </c>
      <c r="H2623" s="120">
        <v>41974</v>
      </c>
    </row>
    <row r="2624" spans="1:8">
      <c r="A2624" s="113">
        <v>3670</v>
      </c>
      <c r="B2624" s="114" t="s">
        <v>8391</v>
      </c>
      <c r="C2624" s="113" t="s">
        <v>235</v>
      </c>
      <c r="D2624" s="113" t="s">
        <v>6</v>
      </c>
      <c r="E2624" s="115">
        <v>8.59</v>
      </c>
      <c r="F2624" s="115">
        <v>8.59</v>
      </c>
      <c r="G2624" s="113" t="s">
        <v>493</v>
      </c>
      <c r="H2624" s="116">
        <v>41974</v>
      </c>
    </row>
    <row r="2625" spans="1:8">
      <c r="A2625" s="117">
        <v>3659</v>
      </c>
      <c r="B2625" s="118" t="s">
        <v>8392</v>
      </c>
      <c r="C2625" s="117" t="s">
        <v>235</v>
      </c>
      <c r="D2625" s="117" t="s">
        <v>6</v>
      </c>
      <c r="E2625" s="119">
        <v>5.05</v>
      </c>
      <c r="F2625" s="119">
        <v>5.05</v>
      </c>
      <c r="G2625" s="117" t="s">
        <v>493</v>
      </c>
      <c r="H2625" s="120">
        <v>41974</v>
      </c>
    </row>
    <row r="2626" spans="1:8">
      <c r="A2626" s="113">
        <v>3660</v>
      </c>
      <c r="B2626" s="114" t="s">
        <v>8393</v>
      </c>
      <c r="C2626" s="113" t="s">
        <v>235</v>
      </c>
      <c r="D2626" s="113" t="s">
        <v>6</v>
      </c>
      <c r="E2626" s="115">
        <v>8.93</v>
      </c>
      <c r="F2626" s="115">
        <v>8.93</v>
      </c>
      <c r="G2626" s="113" t="s">
        <v>493</v>
      </c>
      <c r="H2626" s="116">
        <v>41974</v>
      </c>
    </row>
    <row r="2627" spans="1:8">
      <c r="A2627" s="117">
        <v>3662</v>
      </c>
      <c r="B2627" s="118" t="s">
        <v>8394</v>
      </c>
      <c r="C2627" s="117" t="s">
        <v>235</v>
      </c>
      <c r="D2627" s="117" t="s">
        <v>6</v>
      </c>
      <c r="E2627" s="119">
        <v>3.27</v>
      </c>
      <c r="F2627" s="119">
        <v>3.27</v>
      </c>
      <c r="G2627" s="117" t="s">
        <v>493</v>
      </c>
      <c r="H2627" s="120">
        <v>41974</v>
      </c>
    </row>
    <row r="2628" spans="1:8">
      <c r="A2628" s="113">
        <v>3661</v>
      </c>
      <c r="B2628" s="114" t="s">
        <v>8395</v>
      </c>
      <c r="C2628" s="113" t="s">
        <v>235</v>
      </c>
      <c r="D2628" s="113" t="s">
        <v>6</v>
      </c>
      <c r="E2628" s="115">
        <v>5.1100000000000003</v>
      </c>
      <c r="F2628" s="115">
        <v>5.1100000000000003</v>
      </c>
      <c r="G2628" s="113" t="s">
        <v>493</v>
      </c>
      <c r="H2628" s="116">
        <v>41974</v>
      </c>
    </row>
    <row r="2629" spans="1:8">
      <c r="A2629" s="117">
        <v>3658</v>
      </c>
      <c r="B2629" s="118" t="s">
        <v>8396</v>
      </c>
      <c r="C2629" s="117" t="s">
        <v>235</v>
      </c>
      <c r="D2629" s="117" t="s">
        <v>6</v>
      </c>
      <c r="E2629" s="119">
        <v>6.51</v>
      </c>
      <c r="F2629" s="119">
        <v>6.51</v>
      </c>
      <c r="G2629" s="117" t="s">
        <v>493</v>
      </c>
      <c r="H2629" s="120">
        <v>41974</v>
      </c>
    </row>
    <row r="2630" spans="1:8" ht="26.4">
      <c r="A2630" s="113">
        <v>20144</v>
      </c>
      <c r="B2630" s="114" t="s">
        <v>8397</v>
      </c>
      <c r="C2630" s="113" t="s">
        <v>235</v>
      </c>
      <c r="D2630" s="113" t="s">
        <v>6</v>
      </c>
      <c r="E2630" s="115">
        <v>23.61</v>
      </c>
      <c r="F2630" s="115">
        <v>23.61</v>
      </c>
      <c r="G2630" s="113" t="s">
        <v>493</v>
      </c>
      <c r="H2630" s="116">
        <v>41974</v>
      </c>
    </row>
    <row r="2631" spans="1:8" ht="26.4">
      <c r="A2631" s="117">
        <v>20143</v>
      </c>
      <c r="B2631" s="118" t="s">
        <v>8398</v>
      </c>
      <c r="C2631" s="117" t="s">
        <v>235</v>
      </c>
      <c r="D2631" s="117" t="s">
        <v>6</v>
      </c>
      <c r="E2631" s="119">
        <v>24.76</v>
      </c>
      <c r="F2631" s="119">
        <v>24.76</v>
      </c>
      <c r="G2631" s="117" t="s">
        <v>493</v>
      </c>
      <c r="H2631" s="120">
        <v>41974</v>
      </c>
    </row>
    <row r="2632" spans="1:8" ht="26.4">
      <c r="A2632" s="113">
        <v>20145</v>
      </c>
      <c r="B2632" s="114" t="s">
        <v>8399</v>
      </c>
      <c r="C2632" s="113" t="s">
        <v>235</v>
      </c>
      <c r="D2632" s="113" t="s">
        <v>6</v>
      </c>
      <c r="E2632" s="115">
        <v>61.04</v>
      </c>
      <c r="F2632" s="115">
        <v>61.04</v>
      </c>
      <c r="G2632" s="113" t="s">
        <v>493</v>
      </c>
      <c r="H2632" s="116">
        <v>41974</v>
      </c>
    </row>
    <row r="2633" spans="1:8" ht="26.4">
      <c r="A2633" s="117">
        <v>20146</v>
      </c>
      <c r="B2633" s="118" t="s">
        <v>8400</v>
      </c>
      <c r="C2633" s="117" t="s">
        <v>235</v>
      </c>
      <c r="D2633" s="117" t="s">
        <v>6</v>
      </c>
      <c r="E2633" s="119">
        <v>63.16</v>
      </c>
      <c r="F2633" s="119">
        <v>63.16</v>
      </c>
      <c r="G2633" s="117" t="s">
        <v>493</v>
      </c>
      <c r="H2633" s="120">
        <v>41974</v>
      </c>
    </row>
    <row r="2634" spans="1:8">
      <c r="A2634" s="113">
        <v>20140</v>
      </c>
      <c r="B2634" s="114" t="s">
        <v>8401</v>
      </c>
      <c r="C2634" s="113" t="s">
        <v>235</v>
      </c>
      <c r="D2634" s="113" t="s">
        <v>6</v>
      </c>
      <c r="E2634" s="115">
        <v>4.24</v>
      </c>
      <c r="F2634" s="115">
        <v>4.24</v>
      </c>
      <c r="G2634" s="113" t="s">
        <v>493</v>
      </c>
      <c r="H2634" s="116">
        <v>41974</v>
      </c>
    </row>
    <row r="2635" spans="1:8">
      <c r="A2635" s="117">
        <v>20141</v>
      </c>
      <c r="B2635" s="118" t="s">
        <v>8402</v>
      </c>
      <c r="C2635" s="117" t="s">
        <v>235</v>
      </c>
      <c r="D2635" s="117" t="s">
        <v>6</v>
      </c>
      <c r="E2635" s="119">
        <v>6.54</v>
      </c>
      <c r="F2635" s="119">
        <v>6.54</v>
      </c>
      <c r="G2635" s="117" t="s">
        <v>493</v>
      </c>
      <c r="H2635" s="120">
        <v>41974</v>
      </c>
    </row>
    <row r="2636" spans="1:8" ht="26.4">
      <c r="A2636" s="113">
        <v>20142</v>
      </c>
      <c r="B2636" s="114" t="s">
        <v>8403</v>
      </c>
      <c r="C2636" s="113" t="s">
        <v>235</v>
      </c>
      <c r="D2636" s="113" t="s">
        <v>6</v>
      </c>
      <c r="E2636" s="115">
        <v>15.49</v>
      </c>
      <c r="F2636" s="115">
        <v>15.49</v>
      </c>
      <c r="G2636" s="113" t="s">
        <v>493</v>
      </c>
      <c r="H2636" s="116">
        <v>41974</v>
      </c>
    </row>
    <row r="2637" spans="1:8" ht="26.4">
      <c r="A2637" s="117">
        <v>20138</v>
      </c>
      <c r="B2637" s="118" t="s">
        <v>8404</v>
      </c>
      <c r="C2637" s="117" t="s">
        <v>235</v>
      </c>
      <c r="D2637" s="117" t="s">
        <v>6</v>
      </c>
      <c r="E2637" s="119">
        <v>27.24</v>
      </c>
      <c r="F2637" s="119">
        <v>27.24</v>
      </c>
      <c r="G2637" s="117" t="s">
        <v>493</v>
      </c>
      <c r="H2637" s="120">
        <v>41974</v>
      </c>
    </row>
    <row r="2638" spans="1:8" ht="26.4">
      <c r="A2638" s="113">
        <v>20137</v>
      </c>
      <c r="B2638" s="114" t="s">
        <v>8405</v>
      </c>
      <c r="C2638" s="113" t="s">
        <v>235</v>
      </c>
      <c r="D2638" s="113" t="s">
        <v>6</v>
      </c>
      <c r="E2638" s="115">
        <v>23.82</v>
      </c>
      <c r="F2638" s="115">
        <v>23.82</v>
      </c>
      <c r="G2638" s="113" t="s">
        <v>493</v>
      </c>
      <c r="H2638" s="116">
        <v>41974</v>
      </c>
    </row>
    <row r="2639" spans="1:8" ht="26.4">
      <c r="A2639" s="117">
        <v>3677</v>
      </c>
      <c r="B2639" s="118" t="s">
        <v>8406</v>
      </c>
      <c r="C2639" s="117" t="s">
        <v>235</v>
      </c>
      <c r="D2639" s="117" t="s">
        <v>207</v>
      </c>
      <c r="E2639" s="119">
        <v>366.22</v>
      </c>
      <c r="F2639" s="119">
        <v>366.22</v>
      </c>
      <c r="G2639" s="117" t="s">
        <v>493</v>
      </c>
      <c r="H2639" s="120">
        <v>41974</v>
      </c>
    </row>
    <row r="2640" spans="1:8" ht="26.4">
      <c r="A2640" s="113">
        <v>3674</v>
      </c>
      <c r="B2640" s="114" t="s">
        <v>8407</v>
      </c>
      <c r="C2640" s="113" t="s">
        <v>235</v>
      </c>
      <c r="D2640" s="113" t="s">
        <v>207</v>
      </c>
      <c r="E2640" s="115">
        <v>60.42</v>
      </c>
      <c r="F2640" s="115">
        <v>60.42</v>
      </c>
      <c r="G2640" s="113" t="s">
        <v>493</v>
      </c>
      <c r="H2640" s="116">
        <v>41974</v>
      </c>
    </row>
    <row r="2641" spans="1:8" ht="26.4">
      <c r="A2641" s="117">
        <v>3681</v>
      </c>
      <c r="B2641" s="118" t="s">
        <v>8408</v>
      </c>
      <c r="C2641" s="117" t="s">
        <v>235</v>
      </c>
      <c r="D2641" s="117" t="s">
        <v>207</v>
      </c>
      <c r="E2641" s="119">
        <v>149.78</v>
      </c>
      <c r="F2641" s="119">
        <v>149.78</v>
      </c>
      <c r="G2641" s="117" t="s">
        <v>493</v>
      </c>
      <c r="H2641" s="120">
        <v>41974</v>
      </c>
    </row>
    <row r="2642" spans="1:8" ht="26.4">
      <c r="A2642" s="113">
        <v>3676</v>
      </c>
      <c r="B2642" s="114" t="s">
        <v>8409</v>
      </c>
      <c r="C2642" s="113" t="s">
        <v>235</v>
      </c>
      <c r="D2642" s="113" t="s">
        <v>207</v>
      </c>
      <c r="E2642" s="115">
        <v>423.67</v>
      </c>
      <c r="F2642" s="115">
        <v>423.67</v>
      </c>
      <c r="G2642" s="113" t="s">
        <v>493</v>
      </c>
      <c r="H2642" s="116">
        <v>41974</v>
      </c>
    </row>
    <row r="2643" spans="1:8" ht="26.4">
      <c r="A2643" s="117">
        <v>11618</v>
      </c>
      <c r="B2643" s="118" t="s">
        <v>8410</v>
      </c>
      <c r="C2643" s="117" t="s">
        <v>235</v>
      </c>
      <c r="D2643" s="117" t="s">
        <v>207</v>
      </c>
      <c r="E2643" s="119">
        <v>497.14</v>
      </c>
      <c r="F2643" s="119">
        <v>497.14</v>
      </c>
      <c r="G2643" s="117" t="s">
        <v>493</v>
      </c>
      <c r="H2643" s="120">
        <v>41974</v>
      </c>
    </row>
    <row r="2644" spans="1:8" ht="26.4">
      <c r="A2644" s="113">
        <v>3679</v>
      </c>
      <c r="B2644" s="114" t="s">
        <v>8411</v>
      </c>
      <c r="C2644" s="113" t="s">
        <v>235</v>
      </c>
      <c r="D2644" s="113" t="s">
        <v>207</v>
      </c>
      <c r="E2644" s="115">
        <v>398.28</v>
      </c>
      <c r="F2644" s="115">
        <v>398.28</v>
      </c>
      <c r="G2644" s="113" t="s">
        <v>493</v>
      </c>
      <c r="H2644" s="116">
        <v>41974</v>
      </c>
    </row>
    <row r="2645" spans="1:8" ht="26.4">
      <c r="A2645" s="117">
        <v>3678</v>
      </c>
      <c r="B2645" s="118" t="s">
        <v>8412</v>
      </c>
      <c r="C2645" s="117" t="s">
        <v>235</v>
      </c>
      <c r="D2645" s="117" t="s">
        <v>207</v>
      </c>
      <c r="E2645" s="119">
        <v>32.85</v>
      </c>
      <c r="F2645" s="119">
        <v>32.85</v>
      </c>
      <c r="G2645" s="117" t="s">
        <v>493</v>
      </c>
      <c r="H2645" s="120">
        <v>41974</v>
      </c>
    </row>
    <row r="2646" spans="1:8" ht="26.4">
      <c r="A2646" s="113">
        <v>14804</v>
      </c>
      <c r="B2646" s="114" t="s">
        <v>8413</v>
      </c>
      <c r="C2646" s="113" t="s">
        <v>235</v>
      </c>
      <c r="D2646" s="113" t="s">
        <v>207</v>
      </c>
      <c r="E2646" s="115">
        <v>167.37</v>
      </c>
      <c r="F2646" s="115">
        <v>167.37</v>
      </c>
      <c r="G2646" s="113" t="s">
        <v>493</v>
      </c>
      <c r="H2646" s="116">
        <v>41974</v>
      </c>
    </row>
    <row r="2647" spans="1:8" ht="26.4">
      <c r="A2647" s="117">
        <v>14077</v>
      </c>
      <c r="B2647" s="118" t="s">
        <v>8414</v>
      </c>
      <c r="C2647" s="117" t="s">
        <v>235</v>
      </c>
      <c r="D2647" s="117" t="s">
        <v>207</v>
      </c>
      <c r="E2647" s="119">
        <v>119.14</v>
      </c>
      <c r="F2647" s="119">
        <v>119.14</v>
      </c>
      <c r="G2647" s="117" t="s">
        <v>493</v>
      </c>
      <c r="H2647" s="120">
        <v>41974</v>
      </c>
    </row>
    <row r="2648" spans="1:8">
      <c r="A2648" s="113">
        <v>3672</v>
      </c>
      <c r="B2648" s="114" t="s">
        <v>8415</v>
      </c>
      <c r="C2648" s="113" t="s">
        <v>235</v>
      </c>
      <c r="D2648" s="113" t="s">
        <v>207</v>
      </c>
      <c r="E2648" s="115">
        <v>1.1599999999999999</v>
      </c>
      <c r="F2648" s="115">
        <v>1.1599999999999999</v>
      </c>
      <c r="G2648" s="113" t="s">
        <v>493</v>
      </c>
      <c r="H2648" s="116">
        <v>41974</v>
      </c>
    </row>
    <row r="2649" spans="1:8">
      <c r="A2649" s="117">
        <v>3673</v>
      </c>
      <c r="B2649" s="118" t="s">
        <v>8416</v>
      </c>
      <c r="C2649" s="117" t="s">
        <v>235</v>
      </c>
      <c r="D2649" s="117" t="s">
        <v>207</v>
      </c>
      <c r="E2649" s="119">
        <v>1.53</v>
      </c>
      <c r="F2649" s="119">
        <v>1.53</v>
      </c>
      <c r="G2649" s="117" t="s">
        <v>493</v>
      </c>
      <c r="H2649" s="120">
        <v>41974</v>
      </c>
    </row>
    <row r="2650" spans="1:8">
      <c r="A2650" s="113">
        <v>3718</v>
      </c>
      <c r="B2650" s="114" t="s">
        <v>8417</v>
      </c>
      <c r="C2650" s="113" t="s">
        <v>235</v>
      </c>
      <c r="D2650" s="113" t="s">
        <v>6</v>
      </c>
      <c r="E2650" s="115">
        <v>126.26</v>
      </c>
      <c r="F2650" s="115">
        <v>126.26</v>
      </c>
      <c r="G2650" s="113" t="s">
        <v>493</v>
      </c>
      <c r="H2650" s="116">
        <v>41974</v>
      </c>
    </row>
    <row r="2651" spans="1:8">
      <c r="A2651" s="117">
        <v>3719</v>
      </c>
      <c r="B2651" s="118" t="s">
        <v>8418</v>
      </c>
      <c r="C2651" s="117" t="s">
        <v>235</v>
      </c>
      <c r="D2651" s="117" t="s">
        <v>6</v>
      </c>
      <c r="E2651" s="119">
        <v>130.56</v>
      </c>
      <c r="F2651" s="119">
        <v>130.56</v>
      </c>
      <c r="G2651" s="117" t="s">
        <v>493</v>
      </c>
      <c r="H2651" s="120">
        <v>41974</v>
      </c>
    </row>
    <row r="2652" spans="1:8">
      <c r="A2652" s="113">
        <v>3720</v>
      </c>
      <c r="B2652" s="114" t="s">
        <v>8419</v>
      </c>
      <c r="C2652" s="113" t="s">
        <v>235</v>
      </c>
      <c r="D2652" s="113" t="s">
        <v>6</v>
      </c>
      <c r="E2652" s="115">
        <v>132.76</v>
      </c>
      <c r="F2652" s="115">
        <v>132.76</v>
      </c>
      <c r="G2652" s="113" t="s">
        <v>493</v>
      </c>
      <c r="H2652" s="116">
        <v>41974</v>
      </c>
    </row>
    <row r="2653" spans="1:8">
      <c r="A2653" s="117">
        <v>3721</v>
      </c>
      <c r="B2653" s="118" t="s">
        <v>8420</v>
      </c>
      <c r="C2653" s="117" t="s">
        <v>235</v>
      </c>
      <c r="D2653" s="117" t="s">
        <v>6</v>
      </c>
      <c r="E2653" s="119">
        <v>228.64</v>
      </c>
      <c r="F2653" s="119">
        <v>228.64</v>
      </c>
      <c r="G2653" s="117" t="s">
        <v>493</v>
      </c>
      <c r="H2653" s="120">
        <v>41974</v>
      </c>
    </row>
    <row r="2654" spans="1:8">
      <c r="A2654" s="113">
        <v>3722</v>
      </c>
      <c r="B2654" s="114" t="s">
        <v>8421</v>
      </c>
      <c r="C2654" s="113" t="s">
        <v>235</v>
      </c>
      <c r="D2654" s="113" t="s">
        <v>6</v>
      </c>
      <c r="E2654" s="115">
        <v>383.56</v>
      </c>
      <c r="F2654" s="115">
        <v>383.56</v>
      </c>
      <c r="G2654" s="113" t="s">
        <v>493</v>
      </c>
      <c r="H2654" s="116">
        <v>41974</v>
      </c>
    </row>
    <row r="2655" spans="1:8">
      <c r="A2655" s="117">
        <v>3723</v>
      </c>
      <c r="B2655" s="118" t="s">
        <v>8422</v>
      </c>
      <c r="C2655" s="117" t="s">
        <v>235</v>
      </c>
      <c r="D2655" s="117" t="s">
        <v>6</v>
      </c>
      <c r="E2655" s="119">
        <v>405.69</v>
      </c>
      <c r="F2655" s="119">
        <v>405.69</v>
      </c>
      <c r="G2655" s="117" t="s">
        <v>493</v>
      </c>
      <c r="H2655" s="120">
        <v>41974</v>
      </c>
    </row>
    <row r="2656" spans="1:8">
      <c r="A2656" s="113">
        <v>3724</v>
      </c>
      <c r="B2656" s="114" t="s">
        <v>8423</v>
      </c>
      <c r="C2656" s="113" t="s">
        <v>235</v>
      </c>
      <c r="D2656" s="113" t="s">
        <v>6</v>
      </c>
      <c r="E2656" s="115">
        <v>546.15</v>
      </c>
      <c r="F2656" s="115">
        <v>546.15</v>
      </c>
      <c r="G2656" s="113" t="s">
        <v>493</v>
      </c>
      <c r="H2656" s="116">
        <v>41974</v>
      </c>
    </row>
    <row r="2657" spans="1:8">
      <c r="A2657" s="117">
        <v>3725</v>
      </c>
      <c r="B2657" s="118" t="s">
        <v>8424</v>
      </c>
      <c r="C2657" s="117" t="s">
        <v>235</v>
      </c>
      <c r="D2657" s="117" t="s">
        <v>6</v>
      </c>
      <c r="E2657" s="119">
        <v>796.59</v>
      </c>
      <c r="F2657" s="119">
        <v>796.59</v>
      </c>
      <c r="G2657" s="117" t="s">
        <v>493</v>
      </c>
      <c r="H2657" s="120">
        <v>41974</v>
      </c>
    </row>
    <row r="2658" spans="1:8">
      <c r="A2658" s="113">
        <v>3728</v>
      </c>
      <c r="B2658" s="114" t="s">
        <v>8425</v>
      </c>
      <c r="C2658" s="113" t="s">
        <v>235</v>
      </c>
      <c r="D2658" s="113" t="s">
        <v>6</v>
      </c>
      <c r="E2658" s="115">
        <v>892.48</v>
      </c>
      <c r="F2658" s="115">
        <v>892.48</v>
      </c>
      <c r="G2658" s="113" t="s">
        <v>493</v>
      </c>
      <c r="H2658" s="116">
        <v>41974</v>
      </c>
    </row>
    <row r="2659" spans="1:8">
      <c r="A2659" s="117">
        <v>3726</v>
      </c>
      <c r="B2659" s="118" t="s">
        <v>8426</v>
      </c>
      <c r="C2659" s="117" t="s">
        <v>235</v>
      </c>
      <c r="D2659" s="117" t="s">
        <v>6</v>
      </c>
      <c r="E2659" s="119">
        <v>1349.79</v>
      </c>
      <c r="F2659" s="119">
        <v>1349.79</v>
      </c>
      <c r="G2659" s="117" t="s">
        <v>493</v>
      </c>
      <c r="H2659" s="120">
        <v>41974</v>
      </c>
    </row>
    <row r="2660" spans="1:8">
      <c r="A2660" s="113">
        <v>3727</v>
      </c>
      <c r="B2660" s="114" t="s">
        <v>8427</v>
      </c>
      <c r="C2660" s="113" t="s">
        <v>235</v>
      </c>
      <c r="D2660" s="113" t="s">
        <v>6</v>
      </c>
      <c r="E2660" s="115">
        <v>2050.5</v>
      </c>
      <c r="F2660" s="115">
        <v>2050.5</v>
      </c>
      <c r="G2660" s="113" t="s">
        <v>493</v>
      </c>
      <c r="H2660" s="116">
        <v>41974</v>
      </c>
    </row>
    <row r="2661" spans="1:8">
      <c r="A2661" s="117">
        <v>11617</v>
      </c>
      <c r="B2661" s="118" t="s">
        <v>8428</v>
      </c>
      <c r="C2661" s="117" t="s">
        <v>235</v>
      </c>
      <c r="D2661" s="117" t="s">
        <v>238</v>
      </c>
      <c r="E2661" s="119">
        <v>5.22</v>
      </c>
      <c r="F2661" s="119">
        <v>5.22</v>
      </c>
      <c r="G2661" s="117" t="s">
        <v>493</v>
      </c>
      <c r="H2661" s="120">
        <v>41974</v>
      </c>
    </row>
    <row r="2662" spans="1:8" ht="26.4">
      <c r="A2662" s="113">
        <v>3671</v>
      </c>
      <c r="B2662" s="114" t="s">
        <v>8429</v>
      </c>
      <c r="C2662" s="113" t="s">
        <v>235</v>
      </c>
      <c r="D2662" s="113" t="s">
        <v>207</v>
      </c>
      <c r="E2662" s="115">
        <v>1.39</v>
      </c>
      <c r="F2662" s="115">
        <v>1.39</v>
      </c>
      <c r="G2662" s="113" t="s">
        <v>493</v>
      </c>
      <c r="H2662" s="116">
        <v>41974</v>
      </c>
    </row>
    <row r="2663" spans="1:8">
      <c r="A2663" s="117">
        <v>6092</v>
      </c>
      <c r="B2663" s="118" t="s">
        <v>8430</v>
      </c>
      <c r="C2663" s="117" t="s">
        <v>235</v>
      </c>
      <c r="D2663" s="117" t="s">
        <v>238</v>
      </c>
      <c r="E2663" s="119">
        <v>25.03</v>
      </c>
      <c r="F2663" s="119">
        <v>25.03</v>
      </c>
      <c r="G2663" s="117" t="s">
        <v>493</v>
      </c>
      <c r="H2663" s="120">
        <v>41974</v>
      </c>
    </row>
    <row r="2664" spans="1:8" ht="26.4">
      <c r="A2664" s="113">
        <v>20266</v>
      </c>
      <c r="B2664" s="114" t="s">
        <v>8431</v>
      </c>
      <c r="C2664" s="113" t="s">
        <v>235</v>
      </c>
      <c r="D2664" s="113" t="s">
        <v>6</v>
      </c>
      <c r="E2664" s="115">
        <v>25.14</v>
      </c>
      <c r="F2664" s="115">
        <v>25.14</v>
      </c>
      <c r="G2664" s="113" t="s">
        <v>493</v>
      </c>
      <c r="H2664" s="116">
        <v>41974</v>
      </c>
    </row>
    <row r="2665" spans="1:8" ht="26.4">
      <c r="A2665" s="117">
        <v>3729</v>
      </c>
      <c r="B2665" s="118" t="s">
        <v>8432</v>
      </c>
      <c r="C2665" s="117" t="s">
        <v>235</v>
      </c>
      <c r="D2665" s="117" t="s">
        <v>6</v>
      </c>
      <c r="E2665" s="119">
        <v>45.79</v>
      </c>
      <c r="F2665" s="119">
        <v>45.79</v>
      </c>
      <c r="G2665" s="117" t="s">
        <v>493</v>
      </c>
      <c r="H2665" s="120">
        <v>41974</v>
      </c>
    </row>
    <row r="2666" spans="1:8">
      <c r="A2666" s="113">
        <v>63</v>
      </c>
      <c r="B2666" s="114" t="s">
        <v>8433</v>
      </c>
      <c r="C2666" s="113" t="s">
        <v>235</v>
      </c>
      <c r="D2666" s="113" t="s">
        <v>6</v>
      </c>
      <c r="E2666" s="115">
        <v>50.75</v>
      </c>
      <c r="F2666" s="115">
        <v>50.75</v>
      </c>
      <c r="G2666" s="113" t="s">
        <v>493</v>
      </c>
      <c r="H2666" s="116">
        <v>41974</v>
      </c>
    </row>
    <row r="2667" spans="1:8" ht="39.6">
      <c r="A2667" s="117">
        <v>13343</v>
      </c>
      <c r="B2667" s="118" t="s">
        <v>8434</v>
      </c>
      <c r="C2667" s="117" t="s">
        <v>235</v>
      </c>
      <c r="D2667" s="117" t="s">
        <v>6</v>
      </c>
      <c r="E2667" s="119">
        <v>23.91</v>
      </c>
      <c r="F2667" s="119">
        <v>23.91</v>
      </c>
      <c r="G2667" s="117" t="s">
        <v>493</v>
      </c>
      <c r="H2667" s="120">
        <v>41974</v>
      </c>
    </row>
    <row r="2668" spans="1:8">
      <c r="A2668" s="113">
        <v>2599</v>
      </c>
      <c r="B2668" s="114" t="s">
        <v>8435</v>
      </c>
      <c r="C2668" s="113" t="s">
        <v>235</v>
      </c>
      <c r="D2668" s="113" t="s">
        <v>6</v>
      </c>
      <c r="E2668" s="115">
        <v>17.7</v>
      </c>
      <c r="F2668" s="115">
        <v>17.7</v>
      </c>
      <c r="G2668" s="113" t="s">
        <v>493</v>
      </c>
      <c r="H2668" s="116">
        <v>41974</v>
      </c>
    </row>
    <row r="2669" spans="1:8">
      <c r="A2669" s="117">
        <v>2600</v>
      </c>
      <c r="B2669" s="118" t="s">
        <v>8436</v>
      </c>
      <c r="C2669" s="117" t="s">
        <v>235</v>
      </c>
      <c r="D2669" s="117" t="s">
        <v>6</v>
      </c>
      <c r="E2669" s="119">
        <v>22.04</v>
      </c>
      <c r="F2669" s="119">
        <v>22.04</v>
      </c>
      <c r="G2669" s="117" t="s">
        <v>493</v>
      </c>
      <c r="H2669" s="120">
        <v>41974</v>
      </c>
    </row>
    <row r="2670" spans="1:8">
      <c r="A2670" s="113">
        <v>2607</v>
      </c>
      <c r="B2670" s="114" t="s">
        <v>8437</v>
      </c>
      <c r="C2670" s="113" t="s">
        <v>235</v>
      </c>
      <c r="D2670" s="113" t="s">
        <v>6</v>
      </c>
      <c r="E2670" s="115">
        <v>26.92</v>
      </c>
      <c r="F2670" s="115">
        <v>26.92</v>
      </c>
      <c r="G2670" s="113" t="s">
        <v>493</v>
      </c>
      <c r="H2670" s="116">
        <v>41974</v>
      </c>
    </row>
    <row r="2671" spans="1:8">
      <c r="A2671" s="117">
        <v>2601</v>
      </c>
      <c r="B2671" s="118" t="s">
        <v>8438</v>
      </c>
      <c r="C2671" s="117" t="s">
        <v>235</v>
      </c>
      <c r="D2671" s="117" t="s">
        <v>6</v>
      </c>
      <c r="E2671" s="119">
        <v>34.74</v>
      </c>
      <c r="F2671" s="119">
        <v>34.74</v>
      </c>
      <c r="G2671" s="117" t="s">
        <v>493</v>
      </c>
      <c r="H2671" s="120">
        <v>41974</v>
      </c>
    </row>
    <row r="2672" spans="1:8">
      <c r="A2672" s="113">
        <v>2606</v>
      </c>
      <c r="B2672" s="114" t="s">
        <v>8439</v>
      </c>
      <c r="C2672" s="113" t="s">
        <v>235</v>
      </c>
      <c r="D2672" s="113" t="s">
        <v>6</v>
      </c>
      <c r="E2672" s="115">
        <v>42.71</v>
      </c>
      <c r="F2672" s="115">
        <v>42.71</v>
      </c>
      <c r="G2672" s="113" t="s">
        <v>493</v>
      </c>
      <c r="H2672" s="116">
        <v>41974</v>
      </c>
    </row>
    <row r="2673" spans="1:8">
      <c r="A2673" s="117">
        <v>2602</v>
      </c>
      <c r="B2673" s="118" t="s">
        <v>8440</v>
      </c>
      <c r="C2673" s="117" t="s">
        <v>235</v>
      </c>
      <c r="D2673" s="117" t="s">
        <v>6</v>
      </c>
      <c r="E2673" s="119">
        <v>51.62</v>
      </c>
      <c r="F2673" s="119">
        <v>51.62</v>
      </c>
      <c r="G2673" s="117" t="s">
        <v>493</v>
      </c>
      <c r="H2673" s="120">
        <v>41974</v>
      </c>
    </row>
    <row r="2674" spans="1:8">
      <c r="A2674" s="113">
        <v>2603</v>
      </c>
      <c r="B2674" s="114" t="s">
        <v>8441</v>
      </c>
      <c r="C2674" s="113" t="s">
        <v>235</v>
      </c>
      <c r="D2674" s="113" t="s">
        <v>6</v>
      </c>
      <c r="E2674" s="115">
        <v>22.79</v>
      </c>
      <c r="F2674" s="115">
        <v>22.79</v>
      </c>
      <c r="G2674" s="113" t="s">
        <v>493</v>
      </c>
      <c r="H2674" s="116">
        <v>41974</v>
      </c>
    </row>
    <row r="2675" spans="1:8">
      <c r="A2675" s="117">
        <v>2605</v>
      </c>
      <c r="B2675" s="118" t="s">
        <v>8442</v>
      </c>
      <c r="C2675" s="117" t="s">
        <v>235</v>
      </c>
      <c r="D2675" s="117" t="s">
        <v>6</v>
      </c>
      <c r="E2675" s="119">
        <v>26.68</v>
      </c>
      <c r="F2675" s="119">
        <v>26.68</v>
      </c>
      <c r="G2675" s="117" t="s">
        <v>493</v>
      </c>
      <c r="H2675" s="120">
        <v>41974</v>
      </c>
    </row>
    <row r="2676" spans="1:8">
      <c r="A2676" s="113">
        <v>2604</v>
      </c>
      <c r="B2676" s="114" t="s">
        <v>8443</v>
      </c>
      <c r="C2676" s="113" t="s">
        <v>235</v>
      </c>
      <c r="D2676" s="113" t="s">
        <v>6</v>
      </c>
      <c r="E2676" s="115">
        <v>37.96</v>
      </c>
      <c r="F2676" s="115">
        <v>37.96</v>
      </c>
      <c r="G2676" s="113" t="s">
        <v>493</v>
      </c>
      <c r="H2676" s="116">
        <v>41974</v>
      </c>
    </row>
    <row r="2677" spans="1:8">
      <c r="A2677" s="117">
        <v>2598</v>
      </c>
      <c r="B2677" s="118" t="s">
        <v>8444</v>
      </c>
      <c r="C2677" s="117" t="s">
        <v>235</v>
      </c>
      <c r="D2677" s="117" t="s">
        <v>6</v>
      </c>
      <c r="E2677" s="119">
        <v>44.24</v>
      </c>
      <c r="F2677" s="119">
        <v>44.24</v>
      </c>
      <c r="G2677" s="117" t="s">
        <v>493</v>
      </c>
      <c r="H2677" s="120">
        <v>41974</v>
      </c>
    </row>
    <row r="2678" spans="1:8">
      <c r="A2678" s="113">
        <v>2608</v>
      </c>
      <c r="B2678" s="114" t="s">
        <v>8445</v>
      </c>
      <c r="C2678" s="113" t="s">
        <v>235</v>
      </c>
      <c r="D2678" s="113" t="s">
        <v>6</v>
      </c>
      <c r="E2678" s="115">
        <v>48.1</v>
      </c>
      <c r="F2678" s="115">
        <v>48.1</v>
      </c>
      <c r="G2678" s="113" t="s">
        <v>493</v>
      </c>
      <c r="H2678" s="116">
        <v>41974</v>
      </c>
    </row>
    <row r="2679" spans="1:8">
      <c r="A2679" s="117">
        <v>3412</v>
      </c>
      <c r="B2679" s="118" t="s">
        <v>8446</v>
      </c>
      <c r="C2679" s="117" t="s">
        <v>235</v>
      </c>
      <c r="D2679" s="117" t="s">
        <v>492</v>
      </c>
      <c r="E2679" s="119">
        <v>26.07</v>
      </c>
      <c r="F2679" s="119">
        <v>26.07</v>
      </c>
      <c r="G2679" s="117" t="s">
        <v>493</v>
      </c>
      <c r="H2679" s="120">
        <v>41974</v>
      </c>
    </row>
    <row r="2680" spans="1:8">
      <c r="A2680" s="113">
        <v>3413</v>
      </c>
      <c r="B2680" s="114" t="s">
        <v>8447</v>
      </c>
      <c r="C2680" s="113" t="s">
        <v>235</v>
      </c>
      <c r="D2680" s="113" t="s">
        <v>492</v>
      </c>
      <c r="E2680" s="115">
        <v>50.99</v>
      </c>
      <c r="F2680" s="115">
        <v>50.99</v>
      </c>
      <c r="G2680" s="113" t="s">
        <v>493</v>
      </c>
      <c r="H2680" s="116">
        <v>41974</v>
      </c>
    </row>
    <row r="2681" spans="1:8">
      <c r="A2681" s="117">
        <v>11168</v>
      </c>
      <c r="B2681" s="118" t="s">
        <v>8448</v>
      </c>
      <c r="C2681" s="117" t="s">
        <v>235</v>
      </c>
      <c r="D2681" s="117" t="s">
        <v>239</v>
      </c>
      <c r="E2681" s="119">
        <v>56.26</v>
      </c>
      <c r="F2681" s="119">
        <v>56.26</v>
      </c>
      <c r="G2681" s="117" t="s">
        <v>493</v>
      </c>
      <c r="H2681" s="120">
        <v>41974</v>
      </c>
    </row>
    <row r="2682" spans="1:8">
      <c r="A2682" s="113">
        <v>3733</v>
      </c>
      <c r="B2682" s="114" t="s">
        <v>8449</v>
      </c>
      <c r="C2682" s="113" t="s">
        <v>235</v>
      </c>
      <c r="D2682" s="113" t="s">
        <v>492</v>
      </c>
      <c r="E2682" s="115">
        <v>42.04</v>
      </c>
      <c r="F2682" s="115">
        <v>42.04</v>
      </c>
      <c r="G2682" s="113" t="s">
        <v>493</v>
      </c>
      <c r="H2682" s="116">
        <v>41974</v>
      </c>
    </row>
    <row r="2683" spans="1:8">
      <c r="A2683" s="117">
        <v>3735</v>
      </c>
      <c r="B2683" s="118" t="s">
        <v>8450</v>
      </c>
      <c r="C2683" s="117" t="s">
        <v>235</v>
      </c>
      <c r="D2683" s="117" t="s">
        <v>492</v>
      </c>
      <c r="E2683" s="119">
        <v>47.06</v>
      </c>
      <c r="F2683" s="119">
        <v>47.06</v>
      </c>
      <c r="G2683" s="117" t="s">
        <v>493</v>
      </c>
      <c r="H2683" s="120">
        <v>41974</v>
      </c>
    </row>
    <row r="2684" spans="1:8">
      <c r="A2684" s="113">
        <v>3732</v>
      </c>
      <c r="B2684" s="114" t="s">
        <v>8451</v>
      </c>
      <c r="C2684" s="113" t="s">
        <v>235</v>
      </c>
      <c r="D2684" s="113" t="s">
        <v>492</v>
      </c>
      <c r="E2684" s="115">
        <v>56.43</v>
      </c>
      <c r="F2684" s="115">
        <v>56.43</v>
      </c>
      <c r="G2684" s="113" t="s">
        <v>493</v>
      </c>
      <c r="H2684" s="116">
        <v>41974</v>
      </c>
    </row>
    <row r="2685" spans="1:8" ht="26.4">
      <c r="A2685" s="117">
        <v>3731</v>
      </c>
      <c r="B2685" s="118" t="s">
        <v>8452</v>
      </c>
      <c r="C2685" s="117" t="s">
        <v>235</v>
      </c>
      <c r="D2685" s="117" t="s">
        <v>492</v>
      </c>
      <c r="E2685" s="119">
        <v>38</v>
      </c>
      <c r="F2685" s="119">
        <v>38</v>
      </c>
      <c r="G2685" s="117" t="s">
        <v>493</v>
      </c>
      <c r="H2685" s="120">
        <v>41974</v>
      </c>
    </row>
    <row r="2686" spans="1:8">
      <c r="A2686" s="113">
        <v>3734</v>
      </c>
      <c r="B2686" s="114" t="s">
        <v>8453</v>
      </c>
      <c r="C2686" s="113" t="s">
        <v>235</v>
      </c>
      <c r="D2686" s="113" t="s">
        <v>492</v>
      </c>
      <c r="E2686" s="115">
        <v>36.380000000000003</v>
      </c>
      <c r="F2686" s="115">
        <v>36.380000000000003</v>
      </c>
      <c r="G2686" s="113" t="s">
        <v>493</v>
      </c>
      <c r="H2686" s="116">
        <v>41974</v>
      </c>
    </row>
    <row r="2687" spans="1:8" ht="26.4">
      <c r="A2687" s="117">
        <v>11644</v>
      </c>
      <c r="B2687" s="118" t="s">
        <v>8454</v>
      </c>
      <c r="C2687" s="117" t="s">
        <v>235</v>
      </c>
      <c r="D2687" s="117" t="s">
        <v>6</v>
      </c>
      <c r="E2687" s="119">
        <v>224.65</v>
      </c>
      <c r="F2687" s="119">
        <v>224.65</v>
      </c>
      <c r="G2687" s="117" t="s">
        <v>493</v>
      </c>
      <c r="H2687" s="120">
        <v>41974</v>
      </c>
    </row>
    <row r="2688" spans="1:8" ht="26.4">
      <c r="A2688" s="113">
        <v>11645</v>
      </c>
      <c r="B2688" s="114" t="s">
        <v>8455</v>
      </c>
      <c r="C2688" s="113" t="s">
        <v>235</v>
      </c>
      <c r="D2688" s="113" t="s">
        <v>6</v>
      </c>
      <c r="E2688" s="115">
        <v>148.29</v>
      </c>
      <c r="F2688" s="115">
        <v>148.29</v>
      </c>
      <c r="G2688" s="113" t="s">
        <v>493</v>
      </c>
      <c r="H2688" s="116">
        <v>41974</v>
      </c>
    </row>
    <row r="2689" spans="1:8" ht="26.4">
      <c r="A2689" s="117">
        <v>11646</v>
      </c>
      <c r="B2689" s="118" t="s">
        <v>8456</v>
      </c>
      <c r="C2689" s="117" t="s">
        <v>235</v>
      </c>
      <c r="D2689" s="117" t="s">
        <v>6</v>
      </c>
      <c r="E2689" s="119">
        <v>63.36</v>
      </c>
      <c r="F2689" s="119">
        <v>63.36</v>
      </c>
      <c r="G2689" s="117" t="s">
        <v>493</v>
      </c>
      <c r="H2689" s="120">
        <v>41974</v>
      </c>
    </row>
    <row r="2690" spans="1:8" ht="26.4">
      <c r="A2690" s="113">
        <v>11647</v>
      </c>
      <c r="B2690" s="114" t="s">
        <v>8457</v>
      </c>
      <c r="C2690" s="113" t="s">
        <v>235</v>
      </c>
      <c r="D2690" s="113" t="s">
        <v>6</v>
      </c>
      <c r="E2690" s="115">
        <v>205.75</v>
      </c>
      <c r="F2690" s="115">
        <v>205.75</v>
      </c>
      <c r="G2690" s="113" t="s">
        <v>493</v>
      </c>
      <c r="H2690" s="116">
        <v>41974</v>
      </c>
    </row>
    <row r="2691" spans="1:8" ht="26.4">
      <c r="A2691" s="117">
        <v>11648</v>
      </c>
      <c r="B2691" s="118" t="s">
        <v>8458</v>
      </c>
      <c r="C2691" s="117" t="s">
        <v>235</v>
      </c>
      <c r="D2691" s="117" t="s">
        <v>6</v>
      </c>
      <c r="E2691" s="119">
        <v>207.6</v>
      </c>
      <c r="F2691" s="119">
        <v>207.6</v>
      </c>
      <c r="G2691" s="117" t="s">
        <v>493</v>
      </c>
      <c r="H2691" s="120">
        <v>41974</v>
      </c>
    </row>
    <row r="2692" spans="1:8" ht="26.4">
      <c r="A2692" s="113">
        <v>11649</v>
      </c>
      <c r="B2692" s="114" t="s">
        <v>8459</v>
      </c>
      <c r="C2692" s="113" t="s">
        <v>235</v>
      </c>
      <c r="D2692" s="113" t="s">
        <v>6</v>
      </c>
      <c r="E2692" s="115">
        <v>217.98</v>
      </c>
      <c r="F2692" s="115">
        <v>217.98</v>
      </c>
      <c r="G2692" s="113" t="s">
        <v>493</v>
      </c>
      <c r="H2692" s="116">
        <v>41974</v>
      </c>
    </row>
    <row r="2693" spans="1:8" ht="26.4">
      <c r="A2693" s="117">
        <v>11650</v>
      </c>
      <c r="B2693" s="118" t="s">
        <v>8460</v>
      </c>
      <c r="C2693" s="117" t="s">
        <v>235</v>
      </c>
      <c r="D2693" s="117" t="s">
        <v>6</v>
      </c>
      <c r="E2693" s="119">
        <v>248.38</v>
      </c>
      <c r="F2693" s="119">
        <v>248.38</v>
      </c>
      <c r="G2693" s="117" t="s">
        <v>493</v>
      </c>
      <c r="H2693" s="120">
        <v>41974</v>
      </c>
    </row>
    <row r="2694" spans="1:8" ht="39.6">
      <c r="A2694" s="113">
        <v>13652</v>
      </c>
      <c r="B2694" s="114" t="s">
        <v>8461</v>
      </c>
      <c r="C2694" s="113" t="s">
        <v>235</v>
      </c>
      <c r="D2694" s="113" t="s">
        <v>492</v>
      </c>
      <c r="E2694" s="115">
        <v>44.49</v>
      </c>
      <c r="F2694" s="115">
        <v>44.49</v>
      </c>
      <c r="G2694" s="113" t="s">
        <v>493</v>
      </c>
      <c r="H2694" s="116">
        <v>41974</v>
      </c>
    </row>
    <row r="2695" spans="1:8" ht="39.6">
      <c r="A2695" s="117">
        <v>3736</v>
      </c>
      <c r="B2695" s="118" t="s">
        <v>8462</v>
      </c>
      <c r="C2695" s="117" t="s">
        <v>235</v>
      </c>
      <c r="D2695" s="117" t="s">
        <v>492</v>
      </c>
      <c r="E2695" s="119">
        <v>25.95</v>
      </c>
      <c r="F2695" s="119">
        <v>25.95</v>
      </c>
      <c r="G2695" s="117" t="s">
        <v>493</v>
      </c>
      <c r="H2695" s="120">
        <v>41974</v>
      </c>
    </row>
    <row r="2696" spans="1:8" ht="26.4">
      <c r="A2696" s="113">
        <v>3741</v>
      </c>
      <c r="B2696" s="114" t="s">
        <v>8463</v>
      </c>
      <c r="C2696" s="113" t="s">
        <v>235</v>
      </c>
      <c r="D2696" s="113" t="s">
        <v>492</v>
      </c>
      <c r="E2696" s="115">
        <v>29.66</v>
      </c>
      <c r="F2696" s="115">
        <v>29.66</v>
      </c>
      <c r="G2696" s="113" t="s">
        <v>493</v>
      </c>
      <c r="H2696" s="116">
        <v>41974</v>
      </c>
    </row>
    <row r="2697" spans="1:8" ht="26.4">
      <c r="A2697" s="117">
        <v>3745</v>
      </c>
      <c r="B2697" s="118" t="s">
        <v>8464</v>
      </c>
      <c r="C2697" s="117" t="s">
        <v>235</v>
      </c>
      <c r="D2697" s="117" t="s">
        <v>492</v>
      </c>
      <c r="E2697" s="119">
        <v>31.51</v>
      </c>
      <c r="F2697" s="119">
        <v>31.51</v>
      </c>
      <c r="G2697" s="117" t="s">
        <v>493</v>
      </c>
      <c r="H2697" s="120">
        <v>41974</v>
      </c>
    </row>
    <row r="2698" spans="1:8" ht="26.4">
      <c r="A2698" s="113">
        <v>3742</v>
      </c>
      <c r="B2698" s="114" t="s">
        <v>8465</v>
      </c>
      <c r="C2698" s="113" t="s">
        <v>235</v>
      </c>
      <c r="D2698" s="113" t="s">
        <v>492</v>
      </c>
      <c r="E2698" s="115">
        <v>46.34</v>
      </c>
      <c r="F2698" s="115">
        <v>46.34</v>
      </c>
      <c r="G2698" s="113" t="s">
        <v>493</v>
      </c>
      <c r="H2698" s="116">
        <v>41974</v>
      </c>
    </row>
    <row r="2699" spans="1:8" ht="26.4">
      <c r="A2699" s="117">
        <v>3743</v>
      </c>
      <c r="B2699" s="118" t="s">
        <v>8466</v>
      </c>
      <c r="C2699" s="117" t="s">
        <v>235</v>
      </c>
      <c r="D2699" s="117" t="s">
        <v>492</v>
      </c>
      <c r="E2699" s="119">
        <v>27.8</v>
      </c>
      <c r="F2699" s="119">
        <v>27.8</v>
      </c>
      <c r="G2699" s="117" t="s">
        <v>493</v>
      </c>
      <c r="H2699" s="120">
        <v>41974</v>
      </c>
    </row>
    <row r="2700" spans="1:8" ht="26.4">
      <c r="A2700" s="113">
        <v>3744</v>
      </c>
      <c r="B2700" s="114" t="s">
        <v>8467</v>
      </c>
      <c r="C2700" s="113" t="s">
        <v>235</v>
      </c>
      <c r="D2700" s="113" t="s">
        <v>492</v>
      </c>
      <c r="E2700" s="115">
        <v>30.4</v>
      </c>
      <c r="F2700" s="115">
        <v>30.4</v>
      </c>
      <c r="G2700" s="113" t="s">
        <v>493</v>
      </c>
      <c r="H2700" s="116">
        <v>41974</v>
      </c>
    </row>
    <row r="2701" spans="1:8" ht="26.4">
      <c r="A2701" s="117">
        <v>3739</v>
      </c>
      <c r="B2701" s="118" t="s">
        <v>8468</v>
      </c>
      <c r="C2701" s="117" t="s">
        <v>235</v>
      </c>
      <c r="D2701" s="117" t="s">
        <v>492</v>
      </c>
      <c r="E2701" s="119">
        <v>33.36</v>
      </c>
      <c r="F2701" s="119">
        <v>33.36</v>
      </c>
      <c r="G2701" s="117" t="s">
        <v>493</v>
      </c>
      <c r="H2701" s="120">
        <v>41974</v>
      </c>
    </row>
    <row r="2702" spans="1:8" ht="26.4">
      <c r="A2702" s="113">
        <v>3747</v>
      </c>
      <c r="B2702" s="114" t="s">
        <v>8469</v>
      </c>
      <c r="C2702" s="113" t="s">
        <v>235</v>
      </c>
      <c r="D2702" s="113" t="s">
        <v>492</v>
      </c>
      <c r="E2702" s="115">
        <v>33.74</v>
      </c>
      <c r="F2702" s="115">
        <v>33.74</v>
      </c>
      <c r="G2702" s="113" t="s">
        <v>493</v>
      </c>
      <c r="H2702" s="116">
        <v>41974</v>
      </c>
    </row>
    <row r="2703" spans="1:8" ht="26.4">
      <c r="A2703" s="117">
        <v>3737</v>
      </c>
      <c r="B2703" s="118" t="s">
        <v>8470</v>
      </c>
      <c r="C2703" s="117" t="s">
        <v>235</v>
      </c>
      <c r="D2703" s="117" t="s">
        <v>492</v>
      </c>
      <c r="E2703" s="119">
        <v>35.22</v>
      </c>
      <c r="F2703" s="119">
        <v>35.22</v>
      </c>
      <c r="G2703" s="117" t="s">
        <v>493</v>
      </c>
      <c r="H2703" s="120">
        <v>41974</v>
      </c>
    </row>
    <row r="2704" spans="1:8" ht="26.4">
      <c r="A2704" s="113">
        <v>3738</v>
      </c>
      <c r="B2704" s="114" t="s">
        <v>8471</v>
      </c>
      <c r="C2704" s="113" t="s">
        <v>235</v>
      </c>
      <c r="D2704" s="113" t="s">
        <v>492</v>
      </c>
      <c r="E2704" s="115">
        <v>36.700000000000003</v>
      </c>
      <c r="F2704" s="115">
        <v>36.700000000000003</v>
      </c>
      <c r="G2704" s="113" t="s">
        <v>493</v>
      </c>
      <c r="H2704" s="116">
        <v>41974</v>
      </c>
    </row>
    <row r="2705" spans="1:8" ht="39.6">
      <c r="A2705" s="117">
        <v>3746</v>
      </c>
      <c r="B2705" s="118" t="s">
        <v>105</v>
      </c>
      <c r="C2705" s="117" t="s">
        <v>235</v>
      </c>
      <c r="D2705" s="117" t="s">
        <v>492</v>
      </c>
      <c r="E2705" s="119">
        <v>56.27</v>
      </c>
      <c r="F2705" s="119">
        <v>56.27</v>
      </c>
      <c r="G2705" s="117" t="s">
        <v>493</v>
      </c>
      <c r="H2705" s="120">
        <v>41974</v>
      </c>
    </row>
    <row r="2706" spans="1:8" ht="26.4">
      <c r="A2706" s="113">
        <v>3748</v>
      </c>
      <c r="B2706" s="114" t="s">
        <v>8472</v>
      </c>
      <c r="C2706" s="113" t="s">
        <v>235</v>
      </c>
      <c r="D2706" s="113" t="s">
        <v>492</v>
      </c>
      <c r="E2706" s="115">
        <v>55.61</v>
      </c>
      <c r="F2706" s="115">
        <v>55.61</v>
      </c>
      <c r="G2706" s="113" t="s">
        <v>493</v>
      </c>
      <c r="H2706" s="116">
        <v>41974</v>
      </c>
    </row>
    <row r="2707" spans="1:8" ht="26.4">
      <c r="A2707" s="117">
        <v>3740</v>
      </c>
      <c r="B2707" s="118" t="s">
        <v>8473</v>
      </c>
      <c r="C2707" s="117" t="s">
        <v>235</v>
      </c>
      <c r="D2707" s="117" t="s">
        <v>492</v>
      </c>
      <c r="E2707" s="119">
        <v>66.73</v>
      </c>
      <c r="F2707" s="119">
        <v>66.73</v>
      </c>
      <c r="G2707" s="117" t="s">
        <v>493</v>
      </c>
      <c r="H2707" s="120">
        <v>41974</v>
      </c>
    </row>
    <row r="2708" spans="1:8" ht="26.4">
      <c r="A2708" s="113">
        <v>13650</v>
      </c>
      <c r="B2708" s="114" t="s">
        <v>8474</v>
      </c>
      <c r="C2708" s="113" t="s">
        <v>235</v>
      </c>
      <c r="D2708" s="113" t="s">
        <v>492</v>
      </c>
      <c r="E2708" s="115">
        <v>29.29</v>
      </c>
      <c r="F2708" s="115">
        <v>29.29</v>
      </c>
      <c r="G2708" s="113" t="s">
        <v>493</v>
      </c>
      <c r="H2708" s="116">
        <v>41974</v>
      </c>
    </row>
    <row r="2709" spans="1:8" ht="39.6">
      <c r="A2709" s="117">
        <v>13651</v>
      </c>
      <c r="B2709" s="118" t="s">
        <v>8475</v>
      </c>
      <c r="C2709" s="117" t="s">
        <v>235</v>
      </c>
      <c r="D2709" s="117" t="s">
        <v>492</v>
      </c>
      <c r="E2709" s="119">
        <v>29.66</v>
      </c>
      <c r="F2709" s="119">
        <v>29.66</v>
      </c>
      <c r="G2709" s="117" t="s">
        <v>493</v>
      </c>
      <c r="H2709" s="120">
        <v>41974</v>
      </c>
    </row>
    <row r="2710" spans="1:8" ht="39.6">
      <c r="A2710" s="113">
        <v>13423</v>
      </c>
      <c r="B2710" s="114" t="s">
        <v>8476</v>
      </c>
      <c r="C2710" s="113" t="s">
        <v>235</v>
      </c>
      <c r="D2710" s="113" t="s">
        <v>492</v>
      </c>
      <c r="E2710" s="115">
        <v>53.31</v>
      </c>
      <c r="F2710" s="115">
        <v>53.31</v>
      </c>
      <c r="G2710" s="113" t="s">
        <v>493</v>
      </c>
      <c r="H2710" s="116">
        <v>41974</v>
      </c>
    </row>
    <row r="2711" spans="1:8" ht="39.6">
      <c r="A2711" s="117">
        <v>13424</v>
      </c>
      <c r="B2711" s="118" t="s">
        <v>8477</v>
      </c>
      <c r="C2711" s="117" t="s">
        <v>235</v>
      </c>
      <c r="D2711" s="117" t="s">
        <v>492</v>
      </c>
      <c r="E2711" s="119">
        <v>66.91</v>
      </c>
      <c r="F2711" s="119">
        <v>66.91</v>
      </c>
      <c r="G2711" s="117" t="s">
        <v>493</v>
      </c>
      <c r="H2711" s="120">
        <v>41974</v>
      </c>
    </row>
    <row r="2712" spans="1:8" ht="39.6">
      <c r="A2712" s="113">
        <v>13425</v>
      </c>
      <c r="B2712" s="114" t="s">
        <v>8478</v>
      </c>
      <c r="C2712" s="113" t="s">
        <v>235</v>
      </c>
      <c r="D2712" s="113" t="s">
        <v>492</v>
      </c>
      <c r="E2712" s="115">
        <v>72.66</v>
      </c>
      <c r="F2712" s="115">
        <v>72.66</v>
      </c>
      <c r="G2712" s="113" t="s">
        <v>493</v>
      </c>
      <c r="H2712" s="116">
        <v>41974</v>
      </c>
    </row>
    <row r="2713" spans="1:8" ht="39.6">
      <c r="A2713" s="117">
        <v>13426</v>
      </c>
      <c r="B2713" s="118" t="s">
        <v>8479</v>
      </c>
      <c r="C2713" s="117" t="s">
        <v>235</v>
      </c>
      <c r="D2713" s="117" t="s">
        <v>492</v>
      </c>
      <c r="E2713" s="119">
        <v>83.04</v>
      </c>
      <c r="F2713" s="119">
        <v>83.04</v>
      </c>
      <c r="G2713" s="117" t="s">
        <v>493</v>
      </c>
      <c r="H2713" s="120">
        <v>41974</v>
      </c>
    </row>
    <row r="2714" spans="1:8">
      <c r="A2714" s="113">
        <v>13250</v>
      </c>
      <c r="B2714" s="114" t="s">
        <v>8480</v>
      </c>
      <c r="C2714" s="113" t="s">
        <v>235</v>
      </c>
      <c r="D2714" s="113" t="s">
        <v>6</v>
      </c>
      <c r="E2714" s="115">
        <v>0.54</v>
      </c>
      <c r="F2714" s="115">
        <v>0.54</v>
      </c>
      <c r="G2714" s="113" t="s">
        <v>493</v>
      </c>
      <c r="H2714" s="116">
        <v>41974</v>
      </c>
    </row>
    <row r="2715" spans="1:8">
      <c r="A2715" s="117">
        <v>11641</v>
      </c>
      <c r="B2715" s="118" t="s">
        <v>8480</v>
      </c>
      <c r="C2715" s="117" t="s">
        <v>235</v>
      </c>
      <c r="D2715" s="117" t="s">
        <v>492</v>
      </c>
      <c r="E2715" s="119">
        <v>9.02</v>
      </c>
      <c r="F2715" s="119">
        <v>9.02</v>
      </c>
      <c r="G2715" s="117" t="s">
        <v>493</v>
      </c>
      <c r="H2715" s="120">
        <v>41974</v>
      </c>
    </row>
    <row r="2716" spans="1:8">
      <c r="A2716" s="113">
        <v>21106</v>
      </c>
      <c r="B2716" s="114" t="s">
        <v>8481</v>
      </c>
      <c r="C2716" s="113" t="s">
        <v>235</v>
      </c>
      <c r="D2716" s="113" t="s">
        <v>238</v>
      </c>
      <c r="E2716" s="115">
        <v>23.71</v>
      </c>
      <c r="F2716" s="115">
        <v>23.71</v>
      </c>
      <c r="G2716" s="113" t="s">
        <v>493</v>
      </c>
      <c r="H2716" s="116">
        <v>41974</v>
      </c>
    </row>
    <row r="2717" spans="1:8">
      <c r="A2717" s="117">
        <v>3753</v>
      </c>
      <c r="B2717" s="118" t="s">
        <v>8482</v>
      </c>
      <c r="C2717" s="117" t="s">
        <v>235</v>
      </c>
      <c r="D2717" s="117" t="s">
        <v>6</v>
      </c>
      <c r="E2717" s="119">
        <v>3.42</v>
      </c>
      <c r="F2717" s="119">
        <v>3.42</v>
      </c>
      <c r="G2717" s="117" t="s">
        <v>493</v>
      </c>
      <c r="H2717" s="120">
        <v>41974</v>
      </c>
    </row>
    <row r="2718" spans="1:8">
      <c r="A2718" s="113">
        <v>3754</v>
      </c>
      <c r="B2718" s="114" t="s">
        <v>8483</v>
      </c>
      <c r="C2718" s="113" t="s">
        <v>235</v>
      </c>
      <c r="D2718" s="113" t="s">
        <v>6</v>
      </c>
      <c r="E2718" s="115">
        <v>3.42</v>
      </c>
      <c r="F2718" s="115">
        <v>3.42</v>
      </c>
      <c r="G2718" s="113" t="s">
        <v>493</v>
      </c>
      <c r="H2718" s="116">
        <v>41974</v>
      </c>
    </row>
    <row r="2719" spans="1:8">
      <c r="A2719" s="117">
        <v>12207</v>
      </c>
      <c r="B2719" s="118" t="s">
        <v>8484</v>
      </c>
      <c r="C2719" s="117" t="s">
        <v>235</v>
      </c>
      <c r="D2719" s="117" t="s">
        <v>6</v>
      </c>
      <c r="E2719" s="119">
        <v>7.46</v>
      </c>
      <c r="F2719" s="119">
        <v>7.46</v>
      </c>
      <c r="G2719" s="117" t="s">
        <v>493</v>
      </c>
      <c r="H2719" s="120">
        <v>41974</v>
      </c>
    </row>
    <row r="2720" spans="1:8">
      <c r="A2720" s="113">
        <v>3763</v>
      </c>
      <c r="B2720" s="114" t="s">
        <v>8485</v>
      </c>
      <c r="C2720" s="113" t="s">
        <v>235</v>
      </c>
      <c r="D2720" s="113" t="s">
        <v>6</v>
      </c>
      <c r="E2720" s="115">
        <v>1.03</v>
      </c>
      <c r="F2720" s="115">
        <v>1.03</v>
      </c>
      <c r="G2720" s="113" t="s">
        <v>493</v>
      </c>
      <c r="H2720" s="116">
        <v>41974</v>
      </c>
    </row>
    <row r="2721" spans="1:8">
      <c r="A2721" s="117">
        <v>12203</v>
      </c>
      <c r="B2721" s="118" t="s">
        <v>8486</v>
      </c>
      <c r="C2721" s="117" t="s">
        <v>235</v>
      </c>
      <c r="D2721" s="117" t="s">
        <v>6</v>
      </c>
      <c r="E2721" s="119">
        <v>1.48</v>
      </c>
      <c r="F2721" s="119">
        <v>1.48</v>
      </c>
      <c r="G2721" s="117" t="s">
        <v>493</v>
      </c>
      <c r="H2721" s="120">
        <v>41974</v>
      </c>
    </row>
    <row r="2722" spans="1:8">
      <c r="A2722" s="113">
        <v>12202</v>
      </c>
      <c r="B2722" s="114" t="s">
        <v>8487</v>
      </c>
      <c r="C2722" s="113" t="s">
        <v>235</v>
      </c>
      <c r="D2722" s="113" t="s">
        <v>6</v>
      </c>
      <c r="E2722" s="115">
        <v>1.86</v>
      </c>
      <c r="F2722" s="115">
        <v>1.86</v>
      </c>
      <c r="G2722" s="113" t="s">
        <v>493</v>
      </c>
      <c r="H2722" s="116">
        <v>41974</v>
      </c>
    </row>
    <row r="2723" spans="1:8">
      <c r="A2723" s="117">
        <v>12200</v>
      </c>
      <c r="B2723" s="118" t="s">
        <v>8488</v>
      </c>
      <c r="C2723" s="117" t="s">
        <v>235</v>
      </c>
      <c r="D2723" s="117" t="s">
        <v>6</v>
      </c>
      <c r="E2723" s="119">
        <v>7.93</v>
      </c>
      <c r="F2723" s="119">
        <v>7.93</v>
      </c>
      <c r="G2723" s="117" t="s">
        <v>493</v>
      </c>
      <c r="H2723" s="120">
        <v>41974</v>
      </c>
    </row>
    <row r="2724" spans="1:8">
      <c r="A2724" s="113">
        <v>12201</v>
      </c>
      <c r="B2724" s="114" t="s">
        <v>8489</v>
      </c>
      <c r="C2724" s="113" t="s">
        <v>235</v>
      </c>
      <c r="D2724" s="113" t="s">
        <v>6</v>
      </c>
      <c r="E2724" s="115">
        <v>0.8</v>
      </c>
      <c r="F2724" s="115">
        <v>0.8</v>
      </c>
      <c r="G2724" s="113" t="s">
        <v>493</v>
      </c>
      <c r="H2724" s="116">
        <v>41974</v>
      </c>
    </row>
    <row r="2725" spans="1:8">
      <c r="A2725" s="117">
        <v>3764</v>
      </c>
      <c r="B2725" s="118" t="s">
        <v>8490</v>
      </c>
      <c r="C2725" s="117" t="s">
        <v>235</v>
      </c>
      <c r="D2725" s="117" t="s">
        <v>6</v>
      </c>
      <c r="E2725" s="119">
        <v>0.8</v>
      </c>
      <c r="F2725" s="119">
        <v>0.8</v>
      </c>
      <c r="G2725" s="117" t="s">
        <v>493</v>
      </c>
      <c r="H2725" s="120">
        <v>41974</v>
      </c>
    </row>
    <row r="2726" spans="1:8">
      <c r="A2726" s="113">
        <v>3755</v>
      </c>
      <c r="B2726" s="114" t="s">
        <v>8491</v>
      </c>
      <c r="C2726" s="113" t="s">
        <v>235</v>
      </c>
      <c r="D2726" s="113" t="s">
        <v>6</v>
      </c>
      <c r="E2726" s="115">
        <v>9.84</v>
      </c>
      <c r="F2726" s="115">
        <v>9.84</v>
      </c>
      <c r="G2726" s="113" t="s">
        <v>493</v>
      </c>
      <c r="H2726" s="116">
        <v>41974</v>
      </c>
    </row>
    <row r="2727" spans="1:8">
      <c r="A2727" s="117">
        <v>3750</v>
      </c>
      <c r="B2727" s="118" t="s">
        <v>8492</v>
      </c>
      <c r="C2727" s="117" t="s">
        <v>235</v>
      </c>
      <c r="D2727" s="117" t="s">
        <v>6</v>
      </c>
      <c r="E2727" s="119">
        <v>12.9</v>
      </c>
      <c r="F2727" s="119">
        <v>12.9</v>
      </c>
      <c r="G2727" s="117" t="s">
        <v>493</v>
      </c>
      <c r="H2727" s="120">
        <v>41974</v>
      </c>
    </row>
    <row r="2728" spans="1:8">
      <c r="A2728" s="113">
        <v>3756</v>
      </c>
      <c r="B2728" s="114" t="s">
        <v>8493</v>
      </c>
      <c r="C2728" s="113" t="s">
        <v>235</v>
      </c>
      <c r="D2728" s="113" t="s">
        <v>6</v>
      </c>
      <c r="E2728" s="115">
        <v>28.88</v>
      </c>
      <c r="F2728" s="115">
        <v>28.88</v>
      </c>
      <c r="G2728" s="113" t="s">
        <v>493</v>
      </c>
      <c r="H2728" s="116">
        <v>41974</v>
      </c>
    </row>
    <row r="2729" spans="1:8">
      <c r="A2729" s="117">
        <v>12214</v>
      </c>
      <c r="B2729" s="118" t="s">
        <v>8494</v>
      </c>
      <c r="C2729" s="117" t="s">
        <v>235</v>
      </c>
      <c r="D2729" s="117" t="s">
        <v>6</v>
      </c>
      <c r="E2729" s="119">
        <v>9.34</v>
      </c>
      <c r="F2729" s="119">
        <v>9.34</v>
      </c>
      <c r="G2729" s="117" t="s">
        <v>493</v>
      </c>
      <c r="H2729" s="120">
        <v>41974</v>
      </c>
    </row>
    <row r="2730" spans="1:8">
      <c r="A2730" s="113">
        <v>3749</v>
      </c>
      <c r="B2730" s="114" t="s">
        <v>8495</v>
      </c>
      <c r="C2730" s="113" t="s">
        <v>235</v>
      </c>
      <c r="D2730" s="113" t="s">
        <v>6</v>
      </c>
      <c r="E2730" s="115">
        <v>18.5</v>
      </c>
      <c r="F2730" s="115">
        <v>18.5</v>
      </c>
      <c r="G2730" s="113" t="s">
        <v>493</v>
      </c>
      <c r="H2730" s="116">
        <v>41974</v>
      </c>
    </row>
    <row r="2731" spans="1:8">
      <c r="A2731" s="117">
        <v>3751</v>
      </c>
      <c r="B2731" s="118" t="s">
        <v>8496</v>
      </c>
      <c r="C2731" s="117" t="s">
        <v>235</v>
      </c>
      <c r="D2731" s="117" t="s">
        <v>6</v>
      </c>
      <c r="E2731" s="119">
        <v>27.86</v>
      </c>
      <c r="F2731" s="119">
        <v>27.86</v>
      </c>
      <c r="G2731" s="117" t="s">
        <v>493</v>
      </c>
      <c r="H2731" s="120">
        <v>41974</v>
      </c>
    </row>
    <row r="2732" spans="1:8">
      <c r="A2732" s="113">
        <v>3760</v>
      </c>
      <c r="B2732" s="114" t="s">
        <v>8497</v>
      </c>
      <c r="C2732" s="113" t="s">
        <v>235</v>
      </c>
      <c r="D2732" s="113" t="s">
        <v>6</v>
      </c>
      <c r="E2732" s="115">
        <v>167.91</v>
      </c>
      <c r="F2732" s="115">
        <v>167.91</v>
      </c>
      <c r="G2732" s="113" t="s">
        <v>493</v>
      </c>
      <c r="H2732" s="116">
        <v>41974</v>
      </c>
    </row>
    <row r="2733" spans="1:8">
      <c r="A2733" s="117">
        <v>3752</v>
      </c>
      <c r="B2733" s="118" t="s">
        <v>8498</v>
      </c>
      <c r="C2733" s="117" t="s">
        <v>235</v>
      </c>
      <c r="D2733" s="117" t="s">
        <v>6</v>
      </c>
      <c r="E2733" s="119">
        <v>77.84</v>
      </c>
      <c r="F2733" s="119">
        <v>77.84</v>
      </c>
      <c r="G2733" s="117" t="s">
        <v>493</v>
      </c>
      <c r="H2733" s="120">
        <v>41974</v>
      </c>
    </row>
    <row r="2734" spans="1:8">
      <c r="A2734" s="113">
        <v>12216</v>
      </c>
      <c r="B2734" s="114" t="s">
        <v>8499</v>
      </c>
      <c r="C2734" s="113" t="s">
        <v>235</v>
      </c>
      <c r="D2734" s="113" t="s">
        <v>6</v>
      </c>
      <c r="E2734" s="115">
        <v>27.09</v>
      </c>
      <c r="F2734" s="115">
        <v>27.09</v>
      </c>
      <c r="G2734" s="113" t="s">
        <v>493</v>
      </c>
      <c r="H2734" s="116">
        <v>41974</v>
      </c>
    </row>
    <row r="2735" spans="1:8">
      <c r="A2735" s="117">
        <v>3757</v>
      </c>
      <c r="B2735" s="118" t="s">
        <v>8500</v>
      </c>
      <c r="C2735" s="117" t="s">
        <v>235</v>
      </c>
      <c r="D2735" s="117" t="s">
        <v>6</v>
      </c>
      <c r="E2735" s="119">
        <v>30.89</v>
      </c>
      <c r="F2735" s="119">
        <v>30.89</v>
      </c>
      <c r="G2735" s="117" t="s">
        <v>493</v>
      </c>
      <c r="H2735" s="120">
        <v>41974</v>
      </c>
    </row>
    <row r="2736" spans="1:8">
      <c r="A2736" s="113">
        <v>3758</v>
      </c>
      <c r="B2736" s="114" t="s">
        <v>8501</v>
      </c>
      <c r="C2736" s="113" t="s">
        <v>235</v>
      </c>
      <c r="D2736" s="113" t="s">
        <v>6</v>
      </c>
      <c r="E2736" s="115">
        <v>36.94</v>
      </c>
      <c r="F2736" s="115">
        <v>36.94</v>
      </c>
      <c r="G2736" s="113" t="s">
        <v>493</v>
      </c>
      <c r="H2736" s="116">
        <v>41974</v>
      </c>
    </row>
    <row r="2737" spans="1:8">
      <c r="A2737" s="117">
        <v>14145</v>
      </c>
      <c r="B2737" s="118" t="s">
        <v>8502</v>
      </c>
      <c r="C2737" s="117" t="s">
        <v>235</v>
      </c>
      <c r="D2737" s="117" t="s">
        <v>238</v>
      </c>
      <c r="E2737" s="119">
        <v>39.76</v>
      </c>
      <c r="F2737" s="119">
        <v>39.76</v>
      </c>
      <c r="G2737" s="117" t="s">
        <v>493</v>
      </c>
      <c r="H2737" s="120">
        <v>41974</v>
      </c>
    </row>
    <row r="2738" spans="1:8">
      <c r="A2738" s="113">
        <v>14144</v>
      </c>
      <c r="B2738" s="114" t="s">
        <v>8503</v>
      </c>
      <c r="C2738" s="113" t="s">
        <v>235</v>
      </c>
      <c r="D2738" s="113" t="s">
        <v>238</v>
      </c>
      <c r="E2738" s="115">
        <v>30.86</v>
      </c>
      <c r="F2738" s="115">
        <v>30.86</v>
      </c>
      <c r="G2738" s="113" t="s">
        <v>493</v>
      </c>
      <c r="H2738" s="116">
        <v>41974</v>
      </c>
    </row>
    <row r="2739" spans="1:8" ht="39.6">
      <c r="A2739" s="117">
        <v>746</v>
      </c>
      <c r="B2739" s="118" t="s">
        <v>8504</v>
      </c>
      <c r="C2739" s="117" t="s">
        <v>250</v>
      </c>
      <c r="D2739" s="117" t="s">
        <v>6</v>
      </c>
      <c r="E2739" s="119">
        <v>1620</v>
      </c>
      <c r="F2739" s="119">
        <v>1620</v>
      </c>
      <c r="G2739" s="117" t="s">
        <v>493</v>
      </c>
      <c r="H2739" s="120">
        <v>41974</v>
      </c>
    </row>
    <row r="2740" spans="1:8" ht="26.4">
      <c r="A2740" s="113">
        <v>36521</v>
      </c>
      <c r="B2740" s="114" t="s">
        <v>8505</v>
      </c>
      <c r="C2740" s="113" t="s">
        <v>235</v>
      </c>
      <c r="D2740" s="113" t="s">
        <v>6</v>
      </c>
      <c r="E2740" s="115">
        <v>96.74</v>
      </c>
      <c r="F2740" s="115">
        <v>96.74</v>
      </c>
      <c r="G2740" s="113" t="s">
        <v>493</v>
      </c>
      <c r="H2740" s="116">
        <v>41974</v>
      </c>
    </row>
    <row r="2741" spans="1:8">
      <c r="A2741" s="117">
        <v>36794</v>
      </c>
      <c r="B2741" s="118" t="s">
        <v>8506</v>
      </c>
      <c r="C2741" s="117" t="s">
        <v>250</v>
      </c>
      <c r="D2741" s="117" t="s">
        <v>6</v>
      </c>
      <c r="E2741" s="119">
        <v>98.61</v>
      </c>
      <c r="F2741" s="119">
        <v>98.61</v>
      </c>
      <c r="G2741" s="117" t="s">
        <v>493</v>
      </c>
      <c r="H2741" s="120">
        <v>41974</v>
      </c>
    </row>
    <row r="2742" spans="1:8">
      <c r="A2742" s="113">
        <v>10426</v>
      </c>
      <c r="B2742" s="114" t="s">
        <v>8507</v>
      </c>
      <c r="C2742" s="113" t="s">
        <v>235</v>
      </c>
      <c r="D2742" s="113" t="s">
        <v>6</v>
      </c>
      <c r="E2742" s="115">
        <v>142.02000000000001</v>
      </c>
      <c r="F2742" s="115">
        <v>142.02000000000001</v>
      </c>
      <c r="G2742" s="113" t="s">
        <v>493</v>
      </c>
      <c r="H2742" s="116">
        <v>41974</v>
      </c>
    </row>
    <row r="2743" spans="1:8">
      <c r="A2743" s="117">
        <v>10425</v>
      </c>
      <c r="B2743" s="118" t="s">
        <v>8508</v>
      </c>
      <c r="C2743" s="117" t="s">
        <v>235</v>
      </c>
      <c r="D2743" s="117" t="s">
        <v>6</v>
      </c>
      <c r="E2743" s="119">
        <v>62.63</v>
      </c>
      <c r="F2743" s="119">
        <v>62.63</v>
      </c>
      <c r="G2743" s="117" t="s">
        <v>493</v>
      </c>
      <c r="H2743" s="120">
        <v>41974</v>
      </c>
    </row>
    <row r="2744" spans="1:8">
      <c r="A2744" s="113">
        <v>10431</v>
      </c>
      <c r="B2744" s="114" t="s">
        <v>8509</v>
      </c>
      <c r="C2744" s="113" t="s">
        <v>235</v>
      </c>
      <c r="D2744" s="113" t="s">
        <v>6</v>
      </c>
      <c r="E2744" s="115">
        <v>155.81</v>
      </c>
      <c r="F2744" s="115">
        <v>155.81</v>
      </c>
      <c r="G2744" s="113" t="s">
        <v>493</v>
      </c>
      <c r="H2744" s="116">
        <v>41974</v>
      </c>
    </row>
    <row r="2745" spans="1:8">
      <c r="A2745" s="117">
        <v>10429</v>
      </c>
      <c r="B2745" s="118" t="s">
        <v>8510</v>
      </c>
      <c r="C2745" s="117" t="s">
        <v>235</v>
      </c>
      <c r="D2745" s="117" t="s">
        <v>6</v>
      </c>
      <c r="E2745" s="119">
        <v>74.7</v>
      </c>
      <c r="F2745" s="119">
        <v>74.7</v>
      </c>
      <c r="G2745" s="117" t="s">
        <v>493</v>
      </c>
      <c r="H2745" s="120">
        <v>41974</v>
      </c>
    </row>
    <row r="2746" spans="1:8" ht="26.4">
      <c r="A2746" s="113">
        <v>20269</v>
      </c>
      <c r="B2746" s="114" t="s">
        <v>8511</v>
      </c>
      <c r="C2746" s="113" t="s">
        <v>235</v>
      </c>
      <c r="D2746" s="113" t="s">
        <v>6</v>
      </c>
      <c r="E2746" s="115">
        <v>61.56</v>
      </c>
      <c r="F2746" s="115">
        <v>61.56</v>
      </c>
      <c r="G2746" s="113" t="s">
        <v>493</v>
      </c>
      <c r="H2746" s="116">
        <v>41974</v>
      </c>
    </row>
    <row r="2747" spans="1:8" ht="26.4">
      <c r="A2747" s="117">
        <v>20270</v>
      </c>
      <c r="B2747" s="118" t="s">
        <v>8512</v>
      </c>
      <c r="C2747" s="117" t="s">
        <v>235</v>
      </c>
      <c r="D2747" s="117" t="s">
        <v>6</v>
      </c>
      <c r="E2747" s="119">
        <v>67.040000000000006</v>
      </c>
      <c r="F2747" s="119">
        <v>67.040000000000006</v>
      </c>
      <c r="G2747" s="117" t="s">
        <v>493</v>
      </c>
      <c r="H2747" s="120">
        <v>41974</v>
      </c>
    </row>
    <row r="2748" spans="1:8" ht="26.4">
      <c r="A2748" s="113">
        <v>11696</v>
      </c>
      <c r="B2748" s="114" t="s">
        <v>8513</v>
      </c>
      <c r="C2748" s="113" t="s">
        <v>235</v>
      </c>
      <c r="D2748" s="113" t="s">
        <v>6</v>
      </c>
      <c r="E2748" s="115">
        <v>97.94</v>
      </c>
      <c r="F2748" s="115">
        <v>97.94</v>
      </c>
      <c r="G2748" s="113" t="s">
        <v>493</v>
      </c>
      <c r="H2748" s="116">
        <v>41974</v>
      </c>
    </row>
    <row r="2749" spans="1:8" ht="26.4">
      <c r="A2749" s="117">
        <v>10427</v>
      </c>
      <c r="B2749" s="118" t="s">
        <v>8514</v>
      </c>
      <c r="C2749" s="117" t="s">
        <v>235</v>
      </c>
      <c r="D2749" s="117" t="s">
        <v>6</v>
      </c>
      <c r="E2749" s="119">
        <v>175.6</v>
      </c>
      <c r="F2749" s="119">
        <v>175.6</v>
      </c>
      <c r="G2749" s="117" t="s">
        <v>493</v>
      </c>
      <c r="H2749" s="120">
        <v>41974</v>
      </c>
    </row>
    <row r="2750" spans="1:8" ht="26.4">
      <c r="A2750" s="113">
        <v>10428</v>
      </c>
      <c r="B2750" s="114" t="s">
        <v>8515</v>
      </c>
      <c r="C2750" s="113" t="s">
        <v>235</v>
      </c>
      <c r="D2750" s="113" t="s">
        <v>6</v>
      </c>
      <c r="E2750" s="115">
        <v>178.22</v>
      </c>
      <c r="F2750" s="115">
        <v>178.22</v>
      </c>
      <c r="G2750" s="113" t="s">
        <v>493</v>
      </c>
      <c r="H2750" s="116">
        <v>41974</v>
      </c>
    </row>
    <row r="2751" spans="1:8">
      <c r="A2751" s="117">
        <v>10853</v>
      </c>
      <c r="B2751" s="118" t="s">
        <v>8516</v>
      </c>
      <c r="C2751" s="117" t="s">
        <v>235</v>
      </c>
      <c r="D2751" s="117" t="s">
        <v>6</v>
      </c>
      <c r="E2751" s="119">
        <v>68.27</v>
      </c>
      <c r="F2751" s="119">
        <v>68.27</v>
      </c>
      <c r="G2751" s="117" t="s">
        <v>493</v>
      </c>
      <c r="H2751" s="120">
        <v>41974</v>
      </c>
    </row>
    <row r="2752" spans="1:8" ht="26.4">
      <c r="A2752" s="113">
        <v>5093</v>
      </c>
      <c r="B2752" s="114" t="s">
        <v>8517</v>
      </c>
      <c r="C2752" s="113" t="s">
        <v>235</v>
      </c>
      <c r="D2752" s="113" t="s">
        <v>6364</v>
      </c>
      <c r="E2752" s="115">
        <v>21.19</v>
      </c>
      <c r="F2752" s="115">
        <v>21.19</v>
      </c>
      <c r="G2752" s="113" t="s">
        <v>493</v>
      </c>
      <c r="H2752" s="116">
        <v>41974</v>
      </c>
    </row>
    <row r="2753" spans="1:8" ht="66">
      <c r="A2753" s="117">
        <v>13323</v>
      </c>
      <c r="B2753" s="118" t="s">
        <v>8518</v>
      </c>
      <c r="C2753" s="117" t="s">
        <v>235</v>
      </c>
      <c r="D2753" s="117" t="s">
        <v>6</v>
      </c>
      <c r="E2753" s="119">
        <v>700797.62</v>
      </c>
      <c r="F2753" s="119">
        <v>700797.62</v>
      </c>
      <c r="G2753" s="117" t="s">
        <v>493</v>
      </c>
      <c r="H2753" s="120">
        <v>41974</v>
      </c>
    </row>
    <row r="2754" spans="1:8">
      <c r="A2754" s="113">
        <v>6091</v>
      </c>
      <c r="B2754" s="114" t="s">
        <v>8519</v>
      </c>
      <c r="C2754" s="113" t="s">
        <v>235</v>
      </c>
      <c r="D2754" s="113" t="s">
        <v>274</v>
      </c>
      <c r="E2754" s="115">
        <v>8.4600000000000009</v>
      </c>
      <c r="F2754" s="115">
        <v>8.4600000000000009</v>
      </c>
      <c r="G2754" s="113" t="s">
        <v>493</v>
      </c>
      <c r="H2754" s="116">
        <v>41974</v>
      </c>
    </row>
    <row r="2755" spans="1:8" ht="26.4">
      <c r="A2755" s="117">
        <v>3767</v>
      </c>
      <c r="B2755" s="118" t="s">
        <v>8520</v>
      </c>
      <c r="C2755" s="117" t="s">
        <v>235</v>
      </c>
      <c r="D2755" s="117" t="s">
        <v>6</v>
      </c>
      <c r="E2755" s="119">
        <v>0.56000000000000005</v>
      </c>
      <c r="F2755" s="119">
        <v>0.56000000000000005</v>
      </c>
      <c r="G2755" s="117" t="s">
        <v>493</v>
      </c>
      <c r="H2755" s="120">
        <v>41974</v>
      </c>
    </row>
    <row r="2756" spans="1:8">
      <c r="A2756" s="113">
        <v>3768</v>
      </c>
      <c r="B2756" s="114" t="s">
        <v>8521</v>
      </c>
      <c r="C2756" s="113" t="s">
        <v>235</v>
      </c>
      <c r="D2756" s="113" t="s">
        <v>6</v>
      </c>
      <c r="E2756" s="115">
        <v>2.36</v>
      </c>
      <c r="F2756" s="115">
        <v>2.36</v>
      </c>
      <c r="G2756" s="113" t="s">
        <v>493</v>
      </c>
      <c r="H2756" s="116">
        <v>41974</v>
      </c>
    </row>
    <row r="2757" spans="1:8" ht="26.4">
      <c r="A2757" s="117">
        <v>13192</v>
      </c>
      <c r="B2757" s="118" t="s">
        <v>8522</v>
      </c>
      <c r="C2757" s="117" t="s">
        <v>250</v>
      </c>
      <c r="D2757" s="117" t="s">
        <v>6</v>
      </c>
      <c r="E2757" s="119">
        <v>3019.9</v>
      </c>
      <c r="F2757" s="119">
        <v>3019.9</v>
      </c>
      <c r="G2757" s="117" t="s">
        <v>493</v>
      </c>
      <c r="H2757" s="120">
        <v>41974</v>
      </c>
    </row>
    <row r="2758" spans="1:8" ht="26.4">
      <c r="A2758" s="113">
        <v>3290</v>
      </c>
      <c r="B2758" s="114" t="s">
        <v>8523</v>
      </c>
      <c r="C2758" s="113" t="s">
        <v>250</v>
      </c>
      <c r="D2758" s="113" t="s">
        <v>231</v>
      </c>
      <c r="E2758" s="115">
        <v>0.6</v>
      </c>
      <c r="F2758" s="115">
        <v>0.6</v>
      </c>
      <c r="G2758" s="113" t="s">
        <v>493</v>
      </c>
      <c r="H2758" s="116">
        <v>41974</v>
      </c>
    </row>
    <row r="2759" spans="1:8" ht="26.4">
      <c r="A2759" s="117">
        <v>3779</v>
      </c>
      <c r="B2759" s="118" t="s">
        <v>8524</v>
      </c>
      <c r="C2759" s="117" t="s">
        <v>235</v>
      </c>
      <c r="D2759" s="117" t="s">
        <v>207</v>
      </c>
      <c r="E2759" s="119">
        <v>4.66</v>
      </c>
      <c r="F2759" s="119">
        <v>4.66</v>
      </c>
      <c r="G2759" s="117" t="s">
        <v>493</v>
      </c>
      <c r="H2759" s="120">
        <v>41974</v>
      </c>
    </row>
    <row r="2760" spans="1:8" ht="26.4">
      <c r="A2760" s="113">
        <v>3777</v>
      </c>
      <c r="B2760" s="114" t="s">
        <v>8525</v>
      </c>
      <c r="C2760" s="113" t="s">
        <v>235</v>
      </c>
      <c r="D2760" s="113" t="s">
        <v>492</v>
      </c>
      <c r="E2760" s="115">
        <v>0.67</v>
      </c>
      <c r="F2760" s="115">
        <v>0.67</v>
      </c>
      <c r="G2760" s="113" t="s">
        <v>493</v>
      </c>
      <c r="H2760" s="116">
        <v>41974</v>
      </c>
    </row>
    <row r="2761" spans="1:8" ht="39.6">
      <c r="A2761" s="117">
        <v>12268</v>
      </c>
      <c r="B2761" s="118" t="s">
        <v>8526</v>
      </c>
      <c r="C2761" s="117" t="s">
        <v>235</v>
      </c>
      <c r="D2761" s="117" t="s">
        <v>6</v>
      </c>
      <c r="E2761" s="119">
        <v>63.08</v>
      </c>
      <c r="F2761" s="119">
        <v>63.08</v>
      </c>
      <c r="G2761" s="117" t="s">
        <v>493</v>
      </c>
      <c r="H2761" s="120">
        <v>41974</v>
      </c>
    </row>
    <row r="2762" spans="1:8" ht="26.4">
      <c r="A2762" s="113">
        <v>3798</v>
      </c>
      <c r="B2762" s="114" t="s">
        <v>8527</v>
      </c>
      <c r="C2762" s="113" t="s">
        <v>235</v>
      </c>
      <c r="D2762" s="113" t="s">
        <v>6</v>
      </c>
      <c r="E2762" s="115">
        <v>37.200000000000003</v>
      </c>
      <c r="F2762" s="115">
        <v>37.200000000000003</v>
      </c>
      <c r="G2762" s="113" t="s">
        <v>493</v>
      </c>
      <c r="H2762" s="116">
        <v>41974</v>
      </c>
    </row>
    <row r="2763" spans="1:8" ht="26.4">
      <c r="A2763" s="117">
        <v>3805</v>
      </c>
      <c r="B2763" s="118" t="s">
        <v>8528</v>
      </c>
      <c r="C2763" s="117" t="s">
        <v>235</v>
      </c>
      <c r="D2763" s="117" t="s">
        <v>6</v>
      </c>
      <c r="E2763" s="119">
        <v>42.73</v>
      </c>
      <c r="F2763" s="119">
        <v>42.73</v>
      </c>
      <c r="G2763" s="117" t="s">
        <v>493</v>
      </c>
      <c r="H2763" s="120">
        <v>41974</v>
      </c>
    </row>
    <row r="2764" spans="1:8">
      <c r="A2764" s="113">
        <v>3806</v>
      </c>
      <c r="B2764" s="114" t="s">
        <v>8529</v>
      </c>
      <c r="C2764" s="113" t="s">
        <v>235</v>
      </c>
      <c r="D2764" s="113" t="s">
        <v>6</v>
      </c>
      <c r="E2764" s="115">
        <v>128.85</v>
      </c>
      <c r="F2764" s="115">
        <v>128.85</v>
      </c>
      <c r="G2764" s="113" t="s">
        <v>493</v>
      </c>
      <c r="H2764" s="116">
        <v>41974</v>
      </c>
    </row>
    <row r="2765" spans="1:8" ht="39.6">
      <c r="A2765" s="117">
        <v>14646</v>
      </c>
      <c r="B2765" s="118" t="s">
        <v>8530</v>
      </c>
      <c r="C2765" s="117" t="s">
        <v>235</v>
      </c>
      <c r="D2765" s="117" t="s">
        <v>6</v>
      </c>
      <c r="E2765" s="119">
        <v>50.61</v>
      </c>
      <c r="F2765" s="119">
        <v>50.61</v>
      </c>
      <c r="G2765" s="117" t="s">
        <v>493</v>
      </c>
      <c r="H2765" s="120">
        <v>41974</v>
      </c>
    </row>
    <row r="2766" spans="1:8" ht="39.6">
      <c r="A2766" s="113">
        <v>12243</v>
      </c>
      <c r="B2766" s="114" t="s">
        <v>8531</v>
      </c>
      <c r="C2766" s="113" t="s">
        <v>235</v>
      </c>
      <c r="D2766" s="113" t="s">
        <v>6</v>
      </c>
      <c r="E2766" s="115">
        <v>26.06</v>
      </c>
      <c r="F2766" s="115">
        <v>26.06</v>
      </c>
      <c r="G2766" s="113" t="s">
        <v>493</v>
      </c>
      <c r="H2766" s="116">
        <v>41974</v>
      </c>
    </row>
    <row r="2767" spans="1:8" ht="39.6">
      <c r="A2767" s="117">
        <v>3788</v>
      </c>
      <c r="B2767" s="118" t="s">
        <v>8532</v>
      </c>
      <c r="C2767" s="117" t="s">
        <v>235</v>
      </c>
      <c r="D2767" s="117" t="s">
        <v>6</v>
      </c>
      <c r="E2767" s="119">
        <v>40.06</v>
      </c>
      <c r="F2767" s="119">
        <v>40.06</v>
      </c>
      <c r="G2767" s="117" t="s">
        <v>493</v>
      </c>
      <c r="H2767" s="120">
        <v>41974</v>
      </c>
    </row>
    <row r="2768" spans="1:8" ht="26.4">
      <c r="A2768" s="113">
        <v>3811</v>
      </c>
      <c r="B2768" s="114" t="s">
        <v>8533</v>
      </c>
      <c r="C2768" s="113" t="s">
        <v>235</v>
      </c>
      <c r="D2768" s="113" t="s">
        <v>6</v>
      </c>
      <c r="E2768" s="115">
        <v>64.569999999999993</v>
      </c>
      <c r="F2768" s="115">
        <v>64.569999999999993</v>
      </c>
      <c r="G2768" s="113" t="s">
        <v>493</v>
      </c>
      <c r="H2768" s="116">
        <v>41974</v>
      </c>
    </row>
    <row r="2769" spans="1:8" ht="39.6">
      <c r="A2769" s="117">
        <v>3799</v>
      </c>
      <c r="B2769" s="118" t="s">
        <v>8534</v>
      </c>
      <c r="C2769" s="117" t="s">
        <v>235</v>
      </c>
      <c r="D2769" s="117" t="s">
        <v>6</v>
      </c>
      <c r="E2769" s="119">
        <v>67.94</v>
      </c>
      <c r="F2769" s="119">
        <v>67.94</v>
      </c>
      <c r="G2769" s="117" t="s">
        <v>493</v>
      </c>
      <c r="H2769" s="120">
        <v>41974</v>
      </c>
    </row>
    <row r="2770" spans="1:8" ht="39.6">
      <c r="A2770" s="113">
        <v>3812</v>
      </c>
      <c r="B2770" s="114" t="s">
        <v>8535</v>
      </c>
      <c r="C2770" s="113" t="s">
        <v>235</v>
      </c>
      <c r="D2770" s="113" t="s">
        <v>6</v>
      </c>
      <c r="E2770" s="115">
        <v>103.08</v>
      </c>
      <c r="F2770" s="115">
        <v>103.08</v>
      </c>
      <c r="G2770" s="113" t="s">
        <v>493</v>
      </c>
      <c r="H2770" s="116">
        <v>41974</v>
      </c>
    </row>
    <row r="2771" spans="1:8" ht="39.6">
      <c r="A2771" s="117">
        <v>3786</v>
      </c>
      <c r="B2771" s="118" t="s">
        <v>8536</v>
      </c>
      <c r="C2771" s="117" t="s">
        <v>235</v>
      </c>
      <c r="D2771" s="117" t="s">
        <v>6</v>
      </c>
      <c r="E2771" s="119">
        <v>97.88</v>
      </c>
      <c r="F2771" s="119">
        <v>97.88</v>
      </c>
      <c r="G2771" s="117" t="s">
        <v>493</v>
      </c>
      <c r="H2771" s="120">
        <v>41974</v>
      </c>
    </row>
    <row r="2772" spans="1:8" ht="39.6">
      <c r="A2772" s="113">
        <v>3785</v>
      </c>
      <c r="B2772" s="114" t="s">
        <v>8537</v>
      </c>
      <c r="C2772" s="113" t="s">
        <v>235</v>
      </c>
      <c r="D2772" s="113" t="s">
        <v>6</v>
      </c>
      <c r="E2772" s="115">
        <v>107.76</v>
      </c>
      <c r="F2772" s="115">
        <v>107.76</v>
      </c>
      <c r="G2772" s="113" t="s">
        <v>493</v>
      </c>
      <c r="H2772" s="116">
        <v>41974</v>
      </c>
    </row>
    <row r="2773" spans="1:8" ht="39.6">
      <c r="A2773" s="117">
        <v>3784</v>
      </c>
      <c r="B2773" s="118" t="s">
        <v>8538</v>
      </c>
      <c r="C2773" s="117" t="s">
        <v>235</v>
      </c>
      <c r="D2773" s="117" t="s">
        <v>6</v>
      </c>
      <c r="E2773" s="119">
        <v>125.46</v>
      </c>
      <c r="F2773" s="119">
        <v>125.46</v>
      </c>
      <c r="G2773" s="117" t="s">
        <v>493</v>
      </c>
      <c r="H2773" s="120">
        <v>41974</v>
      </c>
    </row>
    <row r="2774" spans="1:8" ht="39.6">
      <c r="A2774" s="113">
        <v>12230</v>
      </c>
      <c r="B2774" s="114" t="s">
        <v>8539</v>
      </c>
      <c r="C2774" s="113" t="s">
        <v>235</v>
      </c>
      <c r="D2774" s="113" t="s">
        <v>6</v>
      </c>
      <c r="E2774" s="115">
        <v>8.5500000000000007</v>
      </c>
      <c r="F2774" s="115">
        <v>8.5500000000000007</v>
      </c>
      <c r="G2774" s="113" t="s">
        <v>493</v>
      </c>
      <c r="H2774" s="116">
        <v>41974</v>
      </c>
    </row>
    <row r="2775" spans="1:8" ht="39.6">
      <c r="A2775" s="117">
        <v>12231</v>
      </c>
      <c r="B2775" s="118" t="s">
        <v>8540</v>
      </c>
      <c r="C2775" s="117" t="s">
        <v>235</v>
      </c>
      <c r="D2775" s="117" t="s">
        <v>6</v>
      </c>
      <c r="E2775" s="119">
        <v>12.2</v>
      </c>
      <c r="F2775" s="119">
        <v>12.2</v>
      </c>
      <c r="G2775" s="117" t="s">
        <v>493</v>
      </c>
      <c r="H2775" s="120">
        <v>41974</v>
      </c>
    </row>
    <row r="2776" spans="1:8" ht="39.6">
      <c r="A2776" s="113">
        <v>12232</v>
      </c>
      <c r="B2776" s="114" t="s">
        <v>8541</v>
      </c>
      <c r="C2776" s="113" t="s">
        <v>235</v>
      </c>
      <c r="D2776" s="113" t="s">
        <v>6</v>
      </c>
      <c r="E2776" s="115">
        <v>8.01</v>
      </c>
      <c r="F2776" s="115">
        <v>8.01</v>
      </c>
      <c r="G2776" s="113" t="s">
        <v>493</v>
      </c>
      <c r="H2776" s="116">
        <v>41974</v>
      </c>
    </row>
    <row r="2777" spans="1:8" ht="39.6">
      <c r="A2777" s="117">
        <v>12239</v>
      </c>
      <c r="B2777" s="118" t="s">
        <v>8542</v>
      </c>
      <c r="C2777" s="117" t="s">
        <v>235</v>
      </c>
      <c r="D2777" s="117" t="s">
        <v>6</v>
      </c>
      <c r="E2777" s="119">
        <v>15.57</v>
      </c>
      <c r="F2777" s="119">
        <v>15.57</v>
      </c>
      <c r="G2777" s="117" t="s">
        <v>493</v>
      </c>
      <c r="H2777" s="120">
        <v>41974</v>
      </c>
    </row>
    <row r="2778" spans="1:8" ht="39.6">
      <c r="A2778" s="113">
        <v>12240</v>
      </c>
      <c r="B2778" s="114" t="s">
        <v>8543</v>
      </c>
      <c r="C2778" s="113" t="s">
        <v>235</v>
      </c>
      <c r="D2778" s="113" t="s">
        <v>6</v>
      </c>
      <c r="E2778" s="115">
        <v>14.69</v>
      </c>
      <c r="F2778" s="115">
        <v>14.69</v>
      </c>
      <c r="G2778" s="113" t="s">
        <v>493</v>
      </c>
      <c r="H2778" s="116">
        <v>41974</v>
      </c>
    </row>
    <row r="2779" spans="1:8" ht="39.6">
      <c r="A2779" s="117">
        <v>12241</v>
      </c>
      <c r="B2779" s="118" t="s">
        <v>8544</v>
      </c>
      <c r="C2779" s="117" t="s">
        <v>235</v>
      </c>
      <c r="D2779" s="117" t="s">
        <v>6</v>
      </c>
      <c r="E2779" s="119">
        <v>21.79</v>
      </c>
      <c r="F2779" s="119">
        <v>21.79</v>
      </c>
      <c r="G2779" s="117" t="s">
        <v>493</v>
      </c>
      <c r="H2779" s="120">
        <v>41974</v>
      </c>
    </row>
    <row r="2780" spans="1:8" ht="39.6">
      <c r="A2780" s="113">
        <v>12242</v>
      </c>
      <c r="B2780" s="114" t="s">
        <v>8545</v>
      </c>
      <c r="C2780" s="113" t="s">
        <v>235</v>
      </c>
      <c r="D2780" s="113" t="s">
        <v>6</v>
      </c>
      <c r="E2780" s="115">
        <v>15.92</v>
      </c>
      <c r="F2780" s="115">
        <v>15.92</v>
      </c>
      <c r="G2780" s="113" t="s">
        <v>493</v>
      </c>
      <c r="H2780" s="116">
        <v>41974</v>
      </c>
    </row>
    <row r="2781" spans="1:8" ht="26.4">
      <c r="A2781" s="117">
        <v>12271</v>
      </c>
      <c r="B2781" s="118" t="s">
        <v>8546</v>
      </c>
      <c r="C2781" s="117" t="s">
        <v>235</v>
      </c>
      <c r="D2781" s="117" t="s">
        <v>6</v>
      </c>
      <c r="E2781" s="119">
        <v>162.9</v>
      </c>
      <c r="F2781" s="119">
        <v>162.9</v>
      </c>
      <c r="G2781" s="117" t="s">
        <v>493</v>
      </c>
      <c r="H2781" s="120">
        <v>41974</v>
      </c>
    </row>
    <row r="2782" spans="1:8">
      <c r="A2782" s="113">
        <v>12244</v>
      </c>
      <c r="B2782" s="114" t="s">
        <v>8547</v>
      </c>
      <c r="C2782" s="113" t="s">
        <v>235</v>
      </c>
      <c r="D2782" s="113" t="s">
        <v>6</v>
      </c>
      <c r="E2782" s="115">
        <v>101.48</v>
      </c>
      <c r="F2782" s="115">
        <v>101.48</v>
      </c>
      <c r="G2782" s="113" t="s">
        <v>493</v>
      </c>
      <c r="H2782" s="116">
        <v>41974</v>
      </c>
    </row>
    <row r="2783" spans="1:8">
      <c r="A2783" s="117">
        <v>12245</v>
      </c>
      <c r="B2783" s="118" t="s">
        <v>8548</v>
      </c>
      <c r="C2783" s="117" t="s">
        <v>235</v>
      </c>
      <c r="D2783" s="117" t="s">
        <v>6</v>
      </c>
      <c r="E2783" s="119">
        <v>70.66</v>
      </c>
      <c r="F2783" s="119">
        <v>70.66</v>
      </c>
      <c r="G2783" s="117" t="s">
        <v>493</v>
      </c>
      <c r="H2783" s="120">
        <v>41974</v>
      </c>
    </row>
    <row r="2784" spans="1:8" ht="39.6">
      <c r="A2784" s="113">
        <v>13382</v>
      </c>
      <c r="B2784" s="114" t="s">
        <v>8549</v>
      </c>
      <c r="C2784" s="113" t="s">
        <v>235</v>
      </c>
      <c r="D2784" s="113" t="s">
        <v>6</v>
      </c>
      <c r="E2784" s="115">
        <v>173.59</v>
      </c>
      <c r="F2784" s="115">
        <v>173.59</v>
      </c>
      <c r="G2784" s="113" t="s">
        <v>493</v>
      </c>
      <c r="H2784" s="116">
        <v>41974</v>
      </c>
    </row>
    <row r="2785" spans="1:8" ht="39.6">
      <c r="A2785" s="117">
        <v>3787</v>
      </c>
      <c r="B2785" s="118" t="s">
        <v>8550</v>
      </c>
      <c r="C2785" s="117" t="s">
        <v>235</v>
      </c>
      <c r="D2785" s="117" t="s">
        <v>6</v>
      </c>
      <c r="E2785" s="119">
        <v>295.10000000000002</v>
      </c>
      <c r="F2785" s="119">
        <v>295.10000000000002</v>
      </c>
      <c r="G2785" s="117" t="s">
        <v>493</v>
      </c>
      <c r="H2785" s="120">
        <v>41974</v>
      </c>
    </row>
    <row r="2786" spans="1:8" ht="52.8">
      <c r="A2786" s="113">
        <v>3780</v>
      </c>
      <c r="B2786" s="114" t="s">
        <v>8551</v>
      </c>
      <c r="C2786" s="113" t="s">
        <v>235</v>
      </c>
      <c r="D2786" s="113" t="s">
        <v>6</v>
      </c>
      <c r="E2786" s="115">
        <v>45.8</v>
      </c>
      <c r="F2786" s="115">
        <v>45.8</v>
      </c>
      <c r="G2786" s="113" t="s">
        <v>493</v>
      </c>
      <c r="H2786" s="116">
        <v>41974</v>
      </c>
    </row>
    <row r="2787" spans="1:8" ht="26.4">
      <c r="A2787" s="117">
        <v>12265</v>
      </c>
      <c r="B2787" s="118" t="s">
        <v>8552</v>
      </c>
      <c r="C2787" s="117" t="s">
        <v>235</v>
      </c>
      <c r="D2787" s="117" t="s">
        <v>6</v>
      </c>
      <c r="E2787" s="119">
        <v>325.35000000000002</v>
      </c>
      <c r="F2787" s="119">
        <v>325.35000000000002</v>
      </c>
      <c r="G2787" s="117" t="s">
        <v>493</v>
      </c>
      <c r="H2787" s="120">
        <v>41974</v>
      </c>
    </row>
    <row r="2788" spans="1:8">
      <c r="A2788" s="113">
        <v>12266</v>
      </c>
      <c r="B2788" s="114" t="s">
        <v>8553</v>
      </c>
      <c r="C2788" s="113" t="s">
        <v>235</v>
      </c>
      <c r="D2788" s="113" t="s">
        <v>6</v>
      </c>
      <c r="E2788" s="115">
        <v>11.67</v>
      </c>
      <c r="F2788" s="115">
        <v>11.67</v>
      </c>
      <c r="G2788" s="113" t="s">
        <v>493</v>
      </c>
      <c r="H2788" s="116">
        <v>41974</v>
      </c>
    </row>
    <row r="2789" spans="1:8" ht="39.6">
      <c r="A2789" s="117">
        <v>3803</v>
      </c>
      <c r="B2789" s="118" t="s">
        <v>8554</v>
      </c>
      <c r="C2789" s="117" t="s">
        <v>235</v>
      </c>
      <c r="D2789" s="117" t="s">
        <v>6</v>
      </c>
      <c r="E2789" s="119">
        <v>24.03</v>
      </c>
      <c r="F2789" s="119">
        <v>24.03</v>
      </c>
      <c r="G2789" s="117" t="s">
        <v>493</v>
      </c>
      <c r="H2789" s="120">
        <v>41974</v>
      </c>
    </row>
    <row r="2790" spans="1:8" ht="52.8">
      <c r="A2790" s="113">
        <v>13841</v>
      </c>
      <c r="B2790" s="114" t="s">
        <v>8555</v>
      </c>
      <c r="C2790" s="113" t="s">
        <v>235</v>
      </c>
      <c r="D2790" s="113" t="s">
        <v>6</v>
      </c>
      <c r="E2790" s="115">
        <v>35.79</v>
      </c>
      <c r="F2790" s="115">
        <v>35.79</v>
      </c>
      <c r="G2790" s="113" t="s">
        <v>493</v>
      </c>
      <c r="H2790" s="116">
        <v>41974</v>
      </c>
    </row>
    <row r="2791" spans="1:8" ht="39.6">
      <c r="A2791" s="117">
        <v>3807</v>
      </c>
      <c r="B2791" s="118" t="s">
        <v>8556</v>
      </c>
      <c r="C2791" s="117" t="s">
        <v>235</v>
      </c>
      <c r="D2791" s="117" t="s">
        <v>6</v>
      </c>
      <c r="E2791" s="119">
        <v>98.65</v>
      </c>
      <c r="F2791" s="119">
        <v>98.65</v>
      </c>
      <c r="G2791" s="117" t="s">
        <v>493</v>
      </c>
      <c r="H2791" s="120">
        <v>41974</v>
      </c>
    </row>
    <row r="2792" spans="1:8" ht="39.6">
      <c r="A2792" s="113">
        <v>3793</v>
      </c>
      <c r="B2792" s="114" t="s">
        <v>8557</v>
      </c>
      <c r="C2792" s="113" t="s">
        <v>235</v>
      </c>
      <c r="D2792" s="113" t="s">
        <v>6</v>
      </c>
      <c r="E2792" s="115">
        <v>127.01</v>
      </c>
      <c r="F2792" s="115">
        <v>127.01</v>
      </c>
      <c r="G2792" s="113" t="s">
        <v>493</v>
      </c>
      <c r="H2792" s="116">
        <v>41974</v>
      </c>
    </row>
    <row r="2793" spans="1:8" ht="39.6">
      <c r="A2793" s="117">
        <v>3794</v>
      </c>
      <c r="B2793" s="118" t="s">
        <v>8558</v>
      </c>
      <c r="C2793" s="117" t="s">
        <v>235</v>
      </c>
      <c r="D2793" s="117" t="s">
        <v>6</v>
      </c>
      <c r="E2793" s="119">
        <v>164.24</v>
      </c>
      <c r="F2793" s="119">
        <v>164.24</v>
      </c>
      <c r="G2793" s="117" t="s">
        <v>493</v>
      </c>
      <c r="H2793" s="120">
        <v>41974</v>
      </c>
    </row>
    <row r="2794" spans="1:8">
      <c r="A2794" s="113">
        <v>12267</v>
      </c>
      <c r="B2794" s="114" t="s">
        <v>8559</v>
      </c>
      <c r="C2794" s="113" t="s">
        <v>235</v>
      </c>
      <c r="D2794" s="113" t="s">
        <v>6</v>
      </c>
      <c r="E2794" s="115">
        <v>93.47</v>
      </c>
      <c r="F2794" s="115">
        <v>93.47</v>
      </c>
      <c r="G2794" s="113" t="s">
        <v>493</v>
      </c>
      <c r="H2794" s="116">
        <v>41974</v>
      </c>
    </row>
    <row r="2795" spans="1:8">
      <c r="A2795" s="117">
        <v>12731</v>
      </c>
      <c r="B2795" s="118" t="s">
        <v>8560</v>
      </c>
      <c r="C2795" s="117" t="s">
        <v>235</v>
      </c>
      <c r="D2795" s="117" t="s">
        <v>6</v>
      </c>
      <c r="E2795" s="119">
        <v>140.69</v>
      </c>
      <c r="F2795" s="119">
        <v>140.69</v>
      </c>
      <c r="G2795" s="117" t="s">
        <v>493</v>
      </c>
      <c r="H2795" s="120">
        <v>41974</v>
      </c>
    </row>
    <row r="2796" spans="1:8">
      <c r="A2796" s="113">
        <v>12723</v>
      </c>
      <c r="B2796" s="114" t="s">
        <v>8561</v>
      </c>
      <c r="C2796" s="113" t="s">
        <v>235</v>
      </c>
      <c r="D2796" s="113" t="s">
        <v>6</v>
      </c>
      <c r="E2796" s="115">
        <v>1.36</v>
      </c>
      <c r="F2796" s="115">
        <v>1.36</v>
      </c>
      <c r="G2796" s="113" t="s">
        <v>493</v>
      </c>
      <c r="H2796" s="116">
        <v>41974</v>
      </c>
    </row>
    <row r="2797" spans="1:8">
      <c r="A2797" s="117">
        <v>12724</v>
      </c>
      <c r="B2797" s="118" t="s">
        <v>8562</v>
      </c>
      <c r="C2797" s="117" t="s">
        <v>235</v>
      </c>
      <c r="D2797" s="117" t="s">
        <v>6</v>
      </c>
      <c r="E2797" s="119">
        <v>2.44</v>
      </c>
      <c r="F2797" s="119">
        <v>2.44</v>
      </c>
      <c r="G2797" s="117" t="s">
        <v>493</v>
      </c>
      <c r="H2797" s="120">
        <v>41974</v>
      </c>
    </row>
    <row r="2798" spans="1:8">
      <c r="A2798" s="113">
        <v>12725</v>
      </c>
      <c r="B2798" s="114" t="s">
        <v>8563</v>
      </c>
      <c r="C2798" s="113" t="s">
        <v>235</v>
      </c>
      <c r="D2798" s="113" t="s">
        <v>6</v>
      </c>
      <c r="E2798" s="115">
        <v>4.79</v>
      </c>
      <c r="F2798" s="115">
        <v>4.79</v>
      </c>
      <c r="G2798" s="113" t="s">
        <v>493</v>
      </c>
      <c r="H2798" s="116">
        <v>41974</v>
      </c>
    </row>
    <row r="2799" spans="1:8">
      <c r="A2799" s="117">
        <v>12726</v>
      </c>
      <c r="B2799" s="118" t="s">
        <v>8564</v>
      </c>
      <c r="C2799" s="117" t="s">
        <v>235</v>
      </c>
      <c r="D2799" s="117" t="s">
        <v>6</v>
      </c>
      <c r="E2799" s="119">
        <v>11.69</v>
      </c>
      <c r="F2799" s="119">
        <v>11.69</v>
      </c>
      <c r="G2799" s="117" t="s">
        <v>493</v>
      </c>
      <c r="H2799" s="120">
        <v>41974</v>
      </c>
    </row>
    <row r="2800" spans="1:8">
      <c r="A2800" s="113">
        <v>12727</v>
      </c>
      <c r="B2800" s="114" t="s">
        <v>8565</v>
      </c>
      <c r="C2800" s="113" t="s">
        <v>235</v>
      </c>
      <c r="D2800" s="113" t="s">
        <v>6</v>
      </c>
      <c r="E2800" s="115">
        <v>16.559999999999999</v>
      </c>
      <c r="F2800" s="115">
        <v>16.559999999999999</v>
      </c>
      <c r="G2800" s="113" t="s">
        <v>493</v>
      </c>
      <c r="H2800" s="116">
        <v>41974</v>
      </c>
    </row>
    <row r="2801" spans="1:8">
      <c r="A2801" s="117">
        <v>12728</v>
      </c>
      <c r="B2801" s="118" t="s">
        <v>8566</v>
      </c>
      <c r="C2801" s="117" t="s">
        <v>235</v>
      </c>
      <c r="D2801" s="117" t="s">
        <v>6</v>
      </c>
      <c r="E2801" s="119">
        <v>25.36</v>
      </c>
      <c r="F2801" s="119">
        <v>25.36</v>
      </c>
      <c r="G2801" s="117" t="s">
        <v>493</v>
      </c>
      <c r="H2801" s="120">
        <v>41974</v>
      </c>
    </row>
    <row r="2802" spans="1:8">
      <c r="A2802" s="113">
        <v>12729</v>
      </c>
      <c r="B2802" s="114" t="s">
        <v>8567</v>
      </c>
      <c r="C2802" s="113" t="s">
        <v>235</v>
      </c>
      <c r="D2802" s="113" t="s">
        <v>6</v>
      </c>
      <c r="E2802" s="115">
        <v>75.41</v>
      </c>
      <c r="F2802" s="115">
        <v>75.41</v>
      </c>
      <c r="G2802" s="113" t="s">
        <v>493</v>
      </c>
      <c r="H2802" s="116">
        <v>41974</v>
      </c>
    </row>
    <row r="2803" spans="1:8">
      <c r="A2803" s="117">
        <v>12730</v>
      </c>
      <c r="B2803" s="118" t="s">
        <v>8568</v>
      </c>
      <c r="C2803" s="117" t="s">
        <v>235</v>
      </c>
      <c r="D2803" s="117" t="s">
        <v>6</v>
      </c>
      <c r="E2803" s="119">
        <v>103.73</v>
      </c>
      <c r="F2803" s="119">
        <v>103.73</v>
      </c>
      <c r="G2803" s="117" t="s">
        <v>493</v>
      </c>
      <c r="H2803" s="120">
        <v>41974</v>
      </c>
    </row>
    <row r="2804" spans="1:8">
      <c r="A2804" s="113">
        <v>3840</v>
      </c>
      <c r="B2804" s="114" t="s">
        <v>8569</v>
      </c>
      <c r="C2804" s="113" t="s">
        <v>235</v>
      </c>
      <c r="D2804" s="113" t="s">
        <v>6</v>
      </c>
      <c r="E2804" s="115">
        <v>58.36</v>
      </c>
      <c r="F2804" s="115">
        <v>58.36</v>
      </c>
      <c r="G2804" s="113" t="s">
        <v>493</v>
      </c>
      <c r="H2804" s="116">
        <v>41974</v>
      </c>
    </row>
    <row r="2805" spans="1:8">
      <c r="A2805" s="117">
        <v>3838</v>
      </c>
      <c r="B2805" s="118" t="s">
        <v>8570</v>
      </c>
      <c r="C2805" s="117" t="s">
        <v>235</v>
      </c>
      <c r="D2805" s="117" t="s">
        <v>6</v>
      </c>
      <c r="E2805" s="119">
        <v>76.5</v>
      </c>
      <c r="F2805" s="119">
        <v>76.5</v>
      </c>
      <c r="G2805" s="117" t="s">
        <v>493</v>
      </c>
      <c r="H2805" s="120">
        <v>41974</v>
      </c>
    </row>
    <row r="2806" spans="1:8">
      <c r="A2806" s="113">
        <v>3844</v>
      </c>
      <c r="B2806" s="114" t="s">
        <v>8571</v>
      </c>
      <c r="C2806" s="113" t="s">
        <v>235</v>
      </c>
      <c r="D2806" s="113" t="s">
        <v>6</v>
      </c>
      <c r="E2806" s="115">
        <v>109.15</v>
      </c>
      <c r="F2806" s="115">
        <v>109.15</v>
      </c>
      <c r="G2806" s="113" t="s">
        <v>493</v>
      </c>
      <c r="H2806" s="116">
        <v>41974</v>
      </c>
    </row>
    <row r="2807" spans="1:8">
      <c r="A2807" s="117">
        <v>3839</v>
      </c>
      <c r="B2807" s="118" t="s">
        <v>8572</v>
      </c>
      <c r="C2807" s="117" t="s">
        <v>235</v>
      </c>
      <c r="D2807" s="117" t="s">
        <v>6</v>
      </c>
      <c r="E2807" s="119">
        <v>199.75</v>
      </c>
      <c r="F2807" s="119">
        <v>199.75</v>
      </c>
      <c r="G2807" s="117" t="s">
        <v>493</v>
      </c>
      <c r="H2807" s="120">
        <v>41974</v>
      </c>
    </row>
    <row r="2808" spans="1:8">
      <c r="A2808" s="113">
        <v>3843</v>
      </c>
      <c r="B2808" s="114" t="s">
        <v>8573</v>
      </c>
      <c r="C2808" s="113" t="s">
        <v>235</v>
      </c>
      <c r="D2808" s="113" t="s">
        <v>6</v>
      </c>
      <c r="E2808" s="115">
        <v>289.26</v>
      </c>
      <c r="F2808" s="115">
        <v>289.26</v>
      </c>
      <c r="G2808" s="113" t="s">
        <v>493</v>
      </c>
      <c r="H2808" s="116">
        <v>41974</v>
      </c>
    </row>
    <row r="2809" spans="1:8" ht="26.4">
      <c r="A2809" s="117">
        <v>3833</v>
      </c>
      <c r="B2809" s="118" t="s">
        <v>8574</v>
      </c>
      <c r="C2809" s="117" t="s">
        <v>235</v>
      </c>
      <c r="D2809" s="117" t="s">
        <v>6</v>
      </c>
      <c r="E2809" s="119">
        <v>6.21</v>
      </c>
      <c r="F2809" s="119">
        <v>6.21</v>
      </c>
      <c r="G2809" s="117" t="s">
        <v>493</v>
      </c>
      <c r="H2809" s="120">
        <v>41974</v>
      </c>
    </row>
    <row r="2810" spans="1:8" ht="26.4">
      <c r="A2810" s="113">
        <v>3834</v>
      </c>
      <c r="B2810" s="114" t="s">
        <v>8575</v>
      </c>
      <c r="C2810" s="113" t="s">
        <v>235</v>
      </c>
      <c r="D2810" s="113" t="s">
        <v>6</v>
      </c>
      <c r="E2810" s="115">
        <v>18.59</v>
      </c>
      <c r="F2810" s="115">
        <v>18.59</v>
      </c>
      <c r="G2810" s="113" t="s">
        <v>493</v>
      </c>
      <c r="H2810" s="116">
        <v>41974</v>
      </c>
    </row>
    <row r="2811" spans="1:8" ht="26.4">
      <c r="A2811" s="117">
        <v>3835</v>
      </c>
      <c r="B2811" s="118" t="s">
        <v>8576</v>
      </c>
      <c r="C2811" s="117" t="s">
        <v>235</v>
      </c>
      <c r="D2811" s="117" t="s">
        <v>6</v>
      </c>
      <c r="E2811" s="119">
        <v>24.21</v>
      </c>
      <c r="F2811" s="119">
        <v>24.21</v>
      </c>
      <c r="G2811" s="117" t="s">
        <v>493</v>
      </c>
      <c r="H2811" s="120">
        <v>41974</v>
      </c>
    </row>
    <row r="2812" spans="1:8" ht="26.4">
      <c r="A2812" s="113">
        <v>3836</v>
      </c>
      <c r="B2812" s="114" t="s">
        <v>8577</v>
      </c>
      <c r="C2812" s="113" t="s">
        <v>235</v>
      </c>
      <c r="D2812" s="113" t="s">
        <v>6</v>
      </c>
      <c r="E2812" s="115">
        <v>37.42</v>
      </c>
      <c r="F2812" s="115">
        <v>37.42</v>
      </c>
      <c r="G2812" s="113" t="s">
        <v>493</v>
      </c>
      <c r="H2812" s="116">
        <v>41974</v>
      </c>
    </row>
    <row r="2813" spans="1:8" ht="26.4">
      <c r="A2813" s="117">
        <v>3830</v>
      </c>
      <c r="B2813" s="118" t="s">
        <v>8578</v>
      </c>
      <c r="C2813" s="117" t="s">
        <v>235</v>
      </c>
      <c r="D2813" s="117" t="s">
        <v>6</v>
      </c>
      <c r="E2813" s="119">
        <v>100.93</v>
      </c>
      <c r="F2813" s="119">
        <v>100.93</v>
      </c>
      <c r="G2813" s="117" t="s">
        <v>493</v>
      </c>
      <c r="H2813" s="120">
        <v>41974</v>
      </c>
    </row>
    <row r="2814" spans="1:8" ht="26.4">
      <c r="A2814" s="113">
        <v>3831</v>
      </c>
      <c r="B2814" s="114" t="s">
        <v>8579</v>
      </c>
      <c r="C2814" s="113" t="s">
        <v>235</v>
      </c>
      <c r="D2814" s="113" t="s">
        <v>6</v>
      </c>
      <c r="E2814" s="115">
        <v>174.92</v>
      </c>
      <c r="F2814" s="115">
        <v>174.92</v>
      </c>
      <c r="G2814" s="113" t="s">
        <v>493</v>
      </c>
      <c r="H2814" s="116">
        <v>41974</v>
      </c>
    </row>
    <row r="2815" spans="1:8" ht="26.4">
      <c r="A2815" s="117">
        <v>3841</v>
      </c>
      <c r="B2815" s="118" t="s">
        <v>8580</v>
      </c>
      <c r="C2815" s="117" t="s">
        <v>235</v>
      </c>
      <c r="D2815" s="117" t="s">
        <v>6</v>
      </c>
      <c r="E2815" s="119">
        <v>233.14</v>
      </c>
      <c r="F2815" s="119">
        <v>233.14</v>
      </c>
      <c r="G2815" s="117" t="s">
        <v>493</v>
      </c>
      <c r="H2815" s="120">
        <v>41974</v>
      </c>
    </row>
    <row r="2816" spans="1:8" ht="26.4">
      <c r="A2816" s="113">
        <v>3842</v>
      </c>
      <c r="B2816" s="114" t="s">
        <v>8581</v>
      </c>
      <c r="C2816" s="113" t="s">
        <v>235</v>
      </c>
      <c r="D2816" s="113" t="s">
        <v>6</v>
      </c>
      <c r="E2816" s="115">
        <v>299.41000000000003</v>
      </c>
      <c r="F2816" s="115">
        <v>299.41000000000003</v>
      </c>
      <c r="G2816" s="113" t="s">
        <v>493</v>
      </c>
      <c r="H2816" s="116">
        <v>41974</v>
      </c>
    </row>
    <row r="2817" spans="1:8">
      <c r="A2817" s="117">
        <v>3848</v>
      </c>
      <c r="B2817" s="118" t="s">
        <v>8582</v>
      </c>
      <c r="C2817" s="117" t="s">
        <v>235</v>
      </c>
      <c r="D2817" s="117" t="s">
        <v>6</v>
      </c>
      <c r="E2817" s="119">
        <v>4.5</v>
      </c>
      <c r="F2817" s="119">
        <v>4.5</v>
      </c>
      <c r="G2817" s="117" t="s">
        <v>493</v>
      </c>
      <c r="H2817" s="120">
        <v>41974</v>
      </c>
    </row>
    <row r="2818" spans="1:8">
      <c r="A2818" s="113">
        <v>3895</v>
      </c>
      <c r="B2818" s="114" t="s">
        <v>8583</v>
      </c>
      <c r="C2818" s="113" t="s">
        <v>235</v>
      </c>
      <c r="D2818" s="113" t="s">
        <v>6</v>
      </c>
      <c r="E2818" s="115">
        <v>6.89</v>
      </c>
      <c r="F2818" s="115">
        <v>6.89</v>
      </c>
      <c r="G2818" s="113" t="s">
        <v>493</v>
      </c>
      <c r="H2818" s="116">
        <v>41974</v>
      </c>
    </row>
    <row r="2819" spans="1:8">
      <c r="A2819" s="117">
        <v>3893</v>
      </c>
      <c r="B2819" s="118" t="s">
        <v>8584</v>
      </c>
      <c r="C2819" s="117" t="s">
        <v>235</v>
      </c>
      <c r="D2819" s="117" t="s">
        <v>6</v>
      </c>
      <c r="E2819" s="119">
        <v>14.41</v>
      </c>
      <c r="F2819" s="119">
        <v>14.41</v>
      </c>
      <c r="G2819" s="117" t="s">
        <v>493</v>
      </c>
      <c r="H2819" s="120">
        <v>41974</v>
      </c>
    </row>
    <row r="2820" spans="1:8" ht="26.4">
      <c r="A2820" s="113">
        <v>3900</v>
      </c>
      <c r="B2820" s="114" t="s">
        <v>8585</v>
      </c>
      <c r="C2820" s="113" t="s">
        <v>235</v>
      </c>
      <c r="D2820" s="113" t="s">
        <v>6</v>
      </c>
      <c r="E2820" s="115">
        <v>15.4</v>
      </c>
      <c r="F2820" s="115">
        <v>15.4</v>
      </c>
      <c r="G2820" s="113" t="s">
        <v>493</v>
      </c>
      <c r="H2820" s="116">
        <v>41974</v>
      </c>
    </row>
    <row r="2821" spans="1:8" ht="26.4">
      <c r="A2821" s="117">
        <v>3846</v>
      </c>
      <c r="B2821" s="118" t="s">
        <v>8586</v>
      </c>
      <c r="C2821" s="117" t="s">
        <v>235</v>
      </c>
      <c r="D2821" s="117" t="s">
        <v>6</v>
      </c>
      <c r="E2821" s="119">
        <v>5.45</v>
      </c>
      <c r="F2821" s="119">
        <v>5.45</v>
      </c>
      <c r="G2821" s="117" t="s">
        <v>493</v>
      </c>
      <c r="H2821" s="120">
        <v>41974</v>
      </c>
    </row>
    <row r="2822" spans="1:8" ht="26.4">
      <c r="A2822" s="113">
        <v>3886</v>
      </c>
      <c r="B2822" s="114" t="s">
        <v>8587</v>
      </c>
      <c r="C2822" s="113" t="s">
        <v>235</v>
      </c>
      <c r="D2822" s="113" t="s">
        <v>6</v>
      </c>
      <c r="E2822" s="115">
        <v>7.66</v>
      </c>
      <c r="F2822" s="115">
        <v>7.66</v>
      </c>
      <c r="G2822" s="113" t="s">
        <v>493</v>
      </c>
      <c r="H2822" s="116">
        <v>41974</v>
      </c>
    </row>
    <row r="2823" spans="1:8" ht="26.4">
      <c r="A2823" s="117">
        <v>3826</v>
      </c>
      <c r="B2823" s="118" t="s">
        <v>8588</v>
      </c>
      <c r="C2823" s="117" t="s">
        <v>235</v>
      </c>
      <c r="D2823" s="117" t="s">
        <v>6</v>
      </c>
      <c r="E2823" s="119">
        <v>19.84</v>
      </c>
      <c r="F2823" s="119">
        <v>19.84</v>
      </c>
      <c r="G2823" s="117" t="s">
        <v>493</v>
      </c>
      <c r="H2823" s="120">
        <v>41974</v>
      </c>
    </row>
    <row r="2824" spans="1:8" ht="26.4">
      <c r="A2824" s="113">
        <v>3825</v>
      </c>
      <c r="B2824" s="114" t="s">
        <v>8589</v>
      </c>
      <c r="C2824" s="113" t="s">
        <v>235</v>
      </c>
      <c r="D2824" s="113" t="s">
        <v>6</v>
      </c>
      <c r="E2824" s="115">
        <v>4.68</v>
      </c>
      <c r="F2824" s="115">
        <v>4.68</v>
      </c>
      <c r="G2824" s="113" t="s">
        <v>493</v>
      </c>
      <c r="H2824" s="116">
        <v>41974</v>
      </c>
    </row>
    <row r="2825" spans="1:8" ht="26.4">
      <c r="A2825" s="117">
        <v>3827</v>
      </c>
      <c r="B2825" s="118" t="s">
        <v>8590</v>
      </c>
      <c r="C2825" s="117" t="s">
        <v>235</v>
      </c>
      <c r="D2825" s="117" t="s">
        <v>6</v>
      </c>
      <c r="E2825" s="119">
        <v>13.07</v>
      </c>
      <c r="F2825" s="119">
        <v>13.07</v>
      </c>
      <c r="G2825" s="117" t="s">
        <v>493</v>
      </c>
      <c r="H2825" s="120">
        <v>41974</v>
      </c>
    </row>
    <row r="2826" spans="1:8">
      <c r="A2826" s="113">
        <v>20165</v>
      </c>
      <c r="B2826" s="114" t="s">
        <v>8591</v>
      </c>
      <c r="C2826" s="113" t="s">
        <v>235</v>
      </c>
      <c r="D2826" s="113" t="s">
        <v>6</v>
      </c>
      <c r="E2826" s="115">
        <v>9.14</v>
      </c>
      <c r="F2826" s="115">
        <v>9.14</v>
      </c>
      <c r="G2826" s="113" t="s">
        <v>493</v>
      </c>
      <c r="H2826" s="116">
        <v>41974</v>
      </c>
    </row>
    <row r="2827" spans="1:8">
      <c r="A2827" s="117">
        <v>20166</v>
      </c>
      <c r="B2827" s="118" t="s">
        <v>8592</v>
      </c>
      <c r="C2827" s="117" t="s">
        <v>235</v>
      </c>
      <c r="D2827" s="117" t="s">
        <v>6</v>
      </c>
      <c r="E2827" s="119">
        <v>59.36</v>
      </c>
      <c r="F2827" s="119">
        <v>59.36</v>
      </c>
      <c r="G2827" s="117" t="s">
        <v>493</v>
      </c>
      <c r="H2827" s="120">
        <v>41974</v>
      </c>
    </row>
    <row r="2828" spans="1:8">
      <c r="A2828" s="113">
        <v>20164</v>
      </c>
      <c r="B2828" s="114" t="s">
        <v>8593</v>
      </c>
      <c r="C2828" s="113" t="s">
        <v>235</v>
      </c>
      <c r="D2828" s="113" t="s">
        <v>6</v>
      </c>
      <c r="E2828" s="115">
        <v>7.12</v>
      </c>
      <c r="F2828" s="115">
        <v>7.12</v>
      </c>
      <c r="G2828" s="113" t="s">
        <v>493</v>
      </c>
      <c r="H2828" s="116">
        <v>41974</v>
      </c>
    </row>
    <row r="2829" spans="1:8">
      <c r="A2829" s="117">
        <v>3854</v>
      </c>
      <c r="B2829" s="118" t="s">
        <v>8594</v>
      </c>
      <c r="C2829" s="117" t="s">
        <v>235</v>
      </c>
      <c r="D2829" s="117" t="s">
        <v>6</v>
      </c>
      <c r="E2829" s="119">
        <v>5.13</v>
      </c>
      <c r="F2829" s="119">
        <v>5.13</v>
      </c>
      <c r="G2829" s="117" t="s">
        <v>493</v>
      </c>
      <c r="H2829" s="120">
        <v>41974</v>
      </c>
    </row>
    <row r="2830" spans="1:8">
      <c r="A2830" s="113">
        <v>3873</v>
      </c>
      <c r="B2830" s="114" t="s">
        <v>8595</v>
      </c>
      <c r="C2830" s="113" t="s">
        <v>235</v>
      </c>
      <c r="D2830" s="113" t="s">
        <v>6</v>
      </c>
      <c r="E2830" s="115">
        <v>6.98</v>
      </c>
      <c r="F2830" s="115">
        <v>6.98</v>
      </c>
      <c r="G2830" s="113" t="s">
        <v>493</v>
      </c>
      <c r="H2830" s="116">
        <v>41974</v>
      </c>
    </row>
    <row r="2831" spans="1:8">
      <c r="A2831" s="117">
        <v>3847</v>
      </c>
      <c r="B2831" s="118" t="s">
        <v>8596</v>
      </c>
      <c r="C2831" s="117" t="s">
        <v>235</v>
      </c>
      <c r="D2831" s="117" t="s">
        <v>6</v>
      </c>
      <c r="E2831" s="119">
        <v>19.010000000000002</v>
      </c>
      <c r="F2831" s="119">
        <v>19.010000000000002</v>
      </c>
      <c r="G2831" s="117" t="s">
        <v>493</v>
      </c>
      <c r="H2831" s="120">
        <v>41974</v>
      </c>
    </row>
    <row r="2832" spans="1:8">
      <c r="A2832" s="113">
        <v>21119</v>
      </c>
      <c r="B2832" s="114" t="s">
        <v>8597</v>
      </c>
      <c r="C2832" s="113" t="s">
        <v>235</v>
      </c>
      <c r="D2832" s="113" t="s">
        <v>6</v>
      </c>
      <c r="E2832" s="115">
        <v>0.99</v>
      </c>
      <c r="F2832" s="115">
        <v>0.99</v>
      </c>
      <c r="G2832" s="113" t="s">
        <v>493</v>
      </c>
      <c r="H2832" s="116">
        <v>41974</v>
      </c>
    </row>
    <row r="2833" spans="1:8" ht="26.4">
      <c r="A2833" s="117">
        <v>21120</v>
      </c>
      <c r="B2833" s="118" t="s">
        <v>8598</v>
      </c>
      <c r="C2833" s="117" t="s">
        <v>235</v>
      </c>
      <c r="D2833" s="117" t="s">
        <v>6</v>
      </c>
      <c r="E2833" s="119">
        <v>9.19</v>
      </c>
      <c r="F2833" s="119">
        <v>9.19</v>
      </c>
      <c r="G2833" s="117" t="s">
        <v>493</v>
      </c>
      <c r="H2833" s="120">
        <v>41974</v>
      </c>
    </row>
    <row r="2834" spans="1:8" ht="26.4">
      <c r="A2834" s="113">
        <v>38682</v>
      </c>
      <c r="B2834" s="114" t="s">
        <v>8599</v>
      </c>
      <c r="C2834" s="113" t="s">
        <v>235</v>
      </c>
      <c r="D2834" s="113" t="s">
        <v>6</v>
      </c>
      <c r="E2834" s="115">
        <v>1.1399999999999999</v>
      </c>
      <c r="F2834" s="115">
        <v>1.1399999999999999</v>
      </c>
      <c r="G2834" s="113" t="s">
        <v>493</v>
      </c>
      <c r="H2834" s="116">
        <v>41974</v>
      </c>
    </row>
    <row r="2835" spans="1:8">
      <c r="A2835" s="117">
        <v>20162</v>
      </c>
      <c r="B2835" s="118" t="s">
        <v>8600</v>
      </c>
      <c r="C2835" s="117" t="s">
        <v>235</v>
      </c>
      <c r="D2835" s="117" t="s">
        <v>6</v>
      </c>
      <c r="E2835" s="119">
        <v>26.62</v>
      </c>
      <c r="F2835" s="119">
        <v>26.62</v>
      </c>
      <c r="G2835" s="117" t="s">
        <v>493</v>
      </c>
      <c r="H2835" s="120">
        <v>41974</v>
      </c>
    </row>
    <row r="2836" spans="1:8">
      <c r="A2836" s="113">
        <v>20163</v>
      </c>
      <c r="B2836" s="114" t="s">
        <v>8601</v>
      </c>
      <c r="C2836" s="113" t="s">
        <v>235</v>
      </c>
      <c r="D2836" s="113" t="s">
        <v>6</v>
      </c>
      <c r="E2836" s="115">
        <v>47.07</v>
      </c>
      <c r="F2836" s="115">
        <v>47.07</v>
      </c>
      <c r="G2836" s="113" t="s">
        <v>493</v>
      </c>
      <c r="H2836" s="116">
        <v>41974</v>
      </c>
    </row>
    <row r="2837" spans="1:8">
      <c r="A2837" s="117">
        <v>2638</v>
      </c>
      <c r="B2837" s="118" t="s">
        <v>8602</v>
      </c>
      <c r="C2837" s="117" t="s">
        <v>235</v>
      </c>
      <c r="D2837" s="117" t="s">
        <v>6</v>
      </c>
      <c r="E2837" s="119">
        <v>0.67</v>
      </c>
      <c r="F2837" s="119">
        <v>0.67</v>
      </c>
      <c r="G2837" s="117" t="s">
        <v>493</v>
      </c>
      <c r="H2837" s="120">
        <v>41974</v>
      </c>
    </row>
    <row r="2838" spans="1:8">
      <c r="A2838" s="113">
        <v>2644</v>
      </c>
      <c r="B2838" s="114" t="s">
        <v>8603</v>
      </c>
      <c r="C2838" s="113" t="s">
        <v>235</v>
      </c>
      <c r="D2838" s="113" t="s">
        <v>6</v>
      </c>
      <c r="E2838" s="115">
        <v>1.22</v>
      </c>
      <c r="F2838" s="115">
        <v>1.22</v>
      </c>
      <c r="G2838" s="113" t="s">
        <v>493</v>
      </c>
      <c r="H2838" s="116">
        <v>41974</v>
      </c>
    </row>
    <row r="2839" spans="1:8">
      <c r="A2839" s="117">
        <v>2639</v>
      </c>
      <c r="B2839" s="118" t="s">
        <v>8604</v>
      </c>
      <c r="C2839" s="117" t="s">
        <v>235</v>
      </c>
      <c r="D2839" s="117" t="s">
        <v>6</v>
      </c>
      <c r="E2839" s="119">
        <v>1.0900000000000001</v>
      </c>
      <c r="F2839" s="119">
        <v>1.0900000000000001</v>
      </c>
      <c r="G2839" s="117" t="s">
        <v>493</v>
      </c>
      <c r="H2839" s="120">
        <v>41974</v>
      </c>
    </row>
    <row r="2840" spans="1:8">
      <c r="A2840" s="113">
        <v>2636</v>
      </c>
      <c r="B2840" s="114" t="s">
        <v>8605</v>
      </c>
      <c r="C2840" s="113" t="s">
        <v>235</v>
      </c>
      <c r="D2840" s="113" t="s">
        <v>6</v>
      </c>
      <c r="E2840" s="115">
        <v>0.57999999999999996</v>
      </c>
      <c r="F2840" s="115">
        <v>0.57999999999999996</v>
      </c>
      <c r="G2840" s="113" t="s">
        <v>493</v>
      </c>
      <c r="H2840" s="116">
        <v>41974</v>
      </c>
    </row>
    <row r="2841" spans="1:8">
      <c r="A2841" s="117">
        <v>2640</v>
      </c>
      <c r="B2841" s="118" t="s">
        <v>8606</v>
      </c>
      <c r="C2841" s="117" t="s">
        <v>235</v>
      </c>
      <c r="D2841" s="117" t="s">
        <v>6</v>
      </c>
      <c r="E2841" s="119">
        <v>4.9400000000000004</v>
      </c>
      <c r="F2841" s="119">
        <v>4.9400000000000004</v>
      </c>
      <c r="G2841" s="117" t="s">
        <v>493</v>
      </c>
      <c r="H2841" s="120">
        <v>41974</v>
      </c>
    </row>
    <row r="2842" spans="1:8">
      <c r="A2842" s="113">
        <v>2642</v>
      </c>
      <c r="B2842" s="114" t="s">
        <v>8607</v>
      </c>
      <c r="C2842" s="113" t="s">
        <v>235</v>
      </c>
      <c r="D2842" s="113" t="s">
        <v>6</v>
      </c>
      <c r="E2842" s="115">
        <v>6.27</v>
      </c>
      <c r="F2842" s="115">
        <v>6.27</v>
      </c>
      <c r="G2842" s="113" t="s">
        <v>493</v>
      </c>
      <c r="H2842" s="116">
        <v>41974</v>
      </c>
    </row>
    <row r="2843" spans="1:8">
      <c r="A2843" s="117">
        <v>2637</v>
      </c>
      <c r="B2843" s="118" t="s">
        <v>8608</v>
      </c>
      <c r="C2843" s="117" t="s">
        <v>235</v>
      </c>
      <c r="D2843" s="117" t="s">
        <v>6</v>
      </c>
      <c r="E2843" s="119">
        <v>0.57999999999999996</v>
      </c>
      <c r="F2843" s="119">
        <v>0.57999999999999996</v>
      </c>
      <c r="G2843" s="117" t="s">
        <v>493</v>
      </c>
      <c r="H2843" s="120">
        <v>41974</v>
      </c>
    </row>
    <row r="2844" spans="1:8">
      <c r="A2844" s="113">
        <v>2641</v>
      </c>
      <c r="B2844" s="114" t="s">
        <v>8609</v>
      </c>
      <c r="C2844" s="113" t="s">
        <v>235</v>
      </c>
      <c r="D2844" s="113" t="s">
        <v>6</v>
      </c>
      <c r="E2844" s="115">
        <v>14.19</v>
      </c>
      <c r="F2844" s="115">
        <v>14.19</v>
      </c>
      <c r="G2844" s="113" t="s">
        <v>493</v>
      </c>
      <c r="H2844" s="116">
        <v>41974</v>
      </c>
    </row>
    <row r="2845" spans="1:8">
      <c r="A2845" s="117">
        <v>2643</v>
      </c>
      <c r="B2845" s="118" t="s">
        <v>8610</v>
      </c>
      <c r="C2845" s="117" t="s">
        <v>235</v>
      </c>
      <c r="D2845" s="117" t="s">
        <v>6</v>
      </c>
      <c r="E2845" s="119">
        <v>2.2599999999999998</v>
      </c>
      <c r="F2845" s="119">
        <v>2.2599999999999998</v>
      </c>
      <c r="G2845" s="117" t="s">
        <v>493</v>
      </c>
      <c r="H2845" s="120">
        <v>41974</v>
      </c>
    </row>
    <row r="2846" spans="1:8">
      <c r="A2846" s="113">
        <v>3910</v>
      </c>
      <c r="B2846" s="114" t="s">
        <v>8611</v>
      </c>
      <c r="C2846" s="113" t="s">
        <v>235</v>
      </c>
      <c r="D2846" s="113" t="s">
        <v>6</v>
      </c>
      <c r="E2846" s="115">
        <v>6.35</v>
      </c>
      <c r="F2846" s="115">
        <v>6.35</v>
      </c>
      <c r="G2846" s="113" t="s">
        <v>493</v>
      </c>
      <c r="H2846" s="116">
        <v>41974</v>
      </c>
    </row>
    <row r="2847" spans="1:8">
      <c r="A2847" s="117">
        <v>3939</v>
      </c>
      <c r="B2847" s="118" t="s">
        <v>8612</v>
      </c>
      <c r="C2847" s="117" t="s">
        <v>235</v>
      </c>
      <c r="D2847" s="117" t="s">
        <v>6</v>
      </c>
      <c r="E2847" s="119">
        <v>12.09</v>
      </c>
      <c r="F2847" s="119">
        <v>12.09</v>
      </c>
      <c r="G2847" s="117" t="s">
        <v>493</v>
      </c>
      <c r="H2847" s="120">
        <v>41974</v>
      </c>
    </row>
    <row r="2848" spans="1:8">
      <c r="A2848" s="113">
        <v>3911</v>
      </c>
      <c r="B2848" s="114" t="s">
        <v>8613</v>
      </c>
      <c r="C2848" s="113" t="s">
        <v>235</v>
      </c>
      <c r="D2848" s="113" t="s">
        <v>6</v>
      </c>
      <c r="E2848" s="115">
        <v>8.98</v>
      </c>
      <c r="F2848" s="115">
        <v>8.98</v>
      </c>
      <c r="G2848" s="113" t="s">
        <v>493</v>
      </c>
      <c r="H2848" s="116">
        <v>41974</v>
      </c>
    </row>
    <row r="2849" spans="1:8">
      <c r="A2849" s="117">
        <v>3908</v>
      </c>
      <c r="B2849" s="118" t="s">
        <v>8614</v>
      </c>
      <c r="C2849" s="117" t="s">
        <v>235</v>
      </c>
      <c r="D2849" s="117" t="s">
        <v>6</v>
      </c>
      <c r="E2849" s="119">
        <v>2.95</v>
      </c>
      <c r="F2849" s="119">
        <v>2.95</v>
      </c>
      <c r="G2849" s="117" t="s">
        <v>493</v>
      </c>
      <c r="H2849" s="120">
        <v>41974</v>
      </c>
    </row>
    <row r="2850" spans="1:8">
      <c r="A2850" s="113">
        <v>3912</v>
      </c>
      <c r="B2850" s="114" t="s">
        <v>8615</v>
      </c>
      <c r="C2850" s="113" t="s">
        <v>235</v>
      </c>
      <c r="D2850" s="113" t="s">
        <v>6</v>
      </c>
      <c r="E2850" s="115">
        <v>18.2</v>
      </c>
      <c r="F2850" s="115">
        <v>18.2</v>
      </c>
      <c r="G2850" s="113" t="s">
        <v>493</v>
      </c>
      <c r="H2850" s="116">
        <v>41974</v>
      </c>
    </row>
    <row r="2851" spans="1:8">
      <c r="A2851" s="117">
        <v>3913</v>
      </c>
      <c r="B2851" s="118" t="s">
        <v>8616</v>
      </c>
      <c r="C2851" s="117" t="s">
        <v>235</v>
      </c>
      <c r="D2851" s="117" t="s">
        <v>6</v>
      </c>
      <c r="E2851" s="119">
        <v>34.840000000000003</v>
      </c>
      <c r="F2851" s="119">
        <v>34.840000000000003</v>
      </c>
      <c r="G2851" s="117" t="s">
        <v>493</v>
      </c>
      <c r="H2851" s="120">
        <v>41974</v>
      </c>
    </row>
    <row r="2852" spans="1:8">
      <c r="A2852" s="113">
        <v>3914</v>
      </c>
      <c r="B2852" s="114" t="s">
        <v>8617</v>
      </c>
      <c r="C2852" s="113" t="s">
        <v>235</v>
      </c>
      <c r="D2852" s="113" t="s">
        <v>6</v>
      </c>
      <c r="E2852" s="115">
        <v>51.41</v>
      </c>
      <c r="F2852" s="115">
        <v>51.41</v>
      </c>
      <c r="G2852" s="113" t="s">
        <v>493</v>
      </c>
      <c r="H2852" s="116">
        <v>41974</v>
      </c>
    </row>
    <row r="2853" spans="1:8">
      <c r="A2853" s="117">
        <v>3909</v>
      </c>
      <c r="B2853" s="118" t="s">
        <v>8618</v>
      </c>
      <c r="C2853" s="117" t="s">
        <v>235</v>
      </c>
      <c r="D2853" s="117" t="s">
        <v>6</v>
      </c>
      <c r="E2853" s="119">
        <v>4.3099999999999996</v>
      </c>
      <c r="F2853" s="119">
        <v>4.3099999999999996</v>
      </c>
      <c r="G2853" s="117" t="s">
        <v>493</v>
      </c>
      <c r="H2853" s="120">
        <v>41974</v>
      </c>
    </row>
    <row r="2854" spans="1:8">
      <c r="A2854" s="113">
        <v>3915</v>
      </c>
      <c r="B2854" s="114" t="s">
        <v>8619</v>
      </c>
      <c r="C2854" s="113" t="s">
        <v>235</v>
      </c>
      <c r="D2854" s="113" t="s">
        <v>6</v>
      </c>
      <c r="E2854" s="115">
        <v>76.11</v>
      </c>
      <c r="F2854" s="115">
        <v>76.11</v>
      </c>
      <c r="G2854" s="113" t="s">
        <v>493</v>
      </c>
      <c r="H2854" s="116">
        <v>41974</v>
      </c>
    </row>
    <row r="2855" spans="1:8">
      <c r="A2855" s="117">
        <v>3916</v>
      </c>
      <c r="B2855" s="118" t="s">
        <v>8620</v>
      </c>
      <c r="C2855" s="117" t="s">
        <v>235</v>
      </c>
      <c r="D2855" s="117" t="s">
        <v>6</v>
      </c>
      <c r="E2855" s="119">
        <v>149.38999999999999</v>
      </c>
      <c r="F2855" s="119">
        <v>149.38999999999999</v>
      </c>
      <c r="G2855" s="117" t="s">
        <v>493</v>
      </c>
      <c r="H2855" s="120">
        <v>41974</v>
      </c>
    </row>
    <row r="2856" spans="1:8">
      <c r="A2856" s="113">
        <v>3917</v>
      </c>
      <c r="B2856" s="114" t="s">
        <v>8621</v>
      </c>
      <c r="C2856" s="113" t="s">
        <v>235</v>
      </c>
      <c r="D2856" s="113" t="s">
        <v>6</v>
      </c>
      <c r="E2856" s="115">
        <v>213.26</v>
      </c>
      <c r="F2856" s="115">
        <v>213.26</v>
      </c>
      <c r="G2856" s="113" t="s">
        <v>493</v>
      </c>
      <c r="H2856" s="116">
        <v>41974</v>
      </c>
    </row>
    <row r="2857" spans="1:8">
      <c r="A2857" s="117">
        <v>12404</v>
      </c>
      <c r="B2857" s="118" t="s">
        <v>8622</v>
      </c>
      <c r="C2857" s="117" t="s">
        <v>235</v>
      </c>
      <c r="D2857" s="117" t="s">
        <v>6</v>
      </c>
      <c r="E2857" s="119">
        <v>5.95</v>
      </c>
      <c r="F2857" s="119">
        <v>5.95</v>
      </c>
      <c r="G2857" s="117" t="s">
        <v>493</v>
      </c>
      <c r="H2857" s="120">
        <v>41974</v>
      </c>
    </row>
    <row r="2858" spans="1:8">
      <c r="A2858" s="113">
        <v>3876</v>
      </c>
      <c r="B2858" s="114" t="s">
        <v>8623</v>
      </c>
      <c r="C2858" s="113" t="s">
        <v>235</v>
      </c>
      <c r="D2858" s="113" t="s">
        <v>6</v>
      </c>
      <c r="E2858" s="115">
        <v>1.76</v>
      </c>
      <c r="F2858" s="115">
        <v>1.76</v>
      </c>
      <c r="G2858" s="113" t="s">
        <v>493</v>
      </c>
      <c r="H2858" s="116">
        <v>41974</v>
      </c>
    </row>
    <row r="2859" spans="1:8">
      <c r="A2859" s="117">
        <v>3878</v>
      </c>
      <c r="B2859" s="118" t="s">
        <v>8624</v>
      </c>
      <c r="C2859" s="117" t="s">
        <v>235</v>
      </c>
      <c r="D2859" s="117" t="s">
        <v>6</v>
      </c>
      <c r="E2859" s="119">
        <v>3.16</v>
      </c>
      <c r="F2859" s="119">
        <v>3.16</v>
      </c>
      <c r="G2859" s="117" t="s">
        <v>493</v>
      </c>
      <c r="H2859" s="120">
        <v>41974</v>
      </c>
    </row>
    <row r="2860" spans="1:8">
      <c r="A2860" s="113">
        <v>3877</v>
      </c>
      <c r="B2860" s="114" t="s">
        <v>8625</v>
      </c>
      <c r="C2860" s="113" t="s">
        <v>235</v>
      </c>
      <c r="D2860" s="113" t="s">
        <v>6</v>
      </c>
      <c r="E2860" s="115">
        <v>2.94</v>
      </c>
      <c r="F2860" s="115">
        <v>2.94</v>
      </c>
      <c r="G2860" s="113" t="s">
        <v>493</v>
      </c>
      <c r="H2860" s="116">
        <v>41974</v>
      </c>
    </row>
    <row r="2861" spans="1:8">
      <c r="A2861" s="117">
        <v>3883</v>
      </c>
      <c r="B2861" s="118" t="s">
        <v>8626</v>
      </c>
      <c r="C2861" s="117" t="s">
        <v>235</v>
      </c>
      <c r="D2861" s="117" t="s">
        <v>6</v>
      </c>
      <c r="E2861" s="119">
        <v>0.59</v>
      </c>
      <c r="F2861" s="119">
        <v>0.59</v>
      </c>
      <c r="G2861" s="117" t="s">
        <v>493</v>
      </c>
      <c r="H2861" s="120">
        <v>41974</v>
      </c>
    </row>
    <row r="2862" spans="1:8">
      <c r="A2862" s="113">
        <v>3879</v>
      </c>
      <c r="B2862" s="114" t="s">
        <v>8627</v>
      </c>
      <c r="C2862" s="113" t="s">
        <v>235</v>
      </c>
      <c r="D2862" s="113" t="s">
        <v>6</v>
      </c>
      <c r="E2862" s="115">
        <v>6.44</v>
      </c>
      <c r="F2862" s="115">
        <v>6.44</v>
      </c>
      <c r="G2862" s="113" t="s">
        <v>493</v>
      </c>
      <c r="H2862" s="116">
        <v>41974</v>
      </c>
    </row>
    <row r="2863" spans="1:8">
      <c r="A2863" s="117">
        <v>3902</v>
      </c>
      <c r="B2863" s="118" t="s">
        <v>8628</v>
      </c>
      <c r="C2863" s="117" t="s">
        <v>235</v>
      </c>
      <c r="D2863" s="117" t="s">
        <v>6</v>
      </c>
      <c r="E2863" s="119">
        <v>9.4499999999999993</v>
      </c>
      <c r="F2863" s="119">
        <v>9.4499999999999993</v>
      </c>
      <c r="G2863" s="117" t="s">
        <v>493</v>
      </c>
      <c r="H2863" s="120">
        <v>41974</v>
      </c>
    </row>
    <row r="2864" spans="1:8">
      <c r="A2864" s="113">
        <v>3880</v>
      </c>
      <c r="B2864" s="114" t="s">
        <v>8629</v>
      </c>
      <c r="C2864" s="113" t="s">
        <v>235</v>
      </c>
      <c r="D2864" s="113" t="s">
        <v>6</v>
      </c>
      <c r="E2864" s="115">
        <v>11.41</v>
      </c>
      <c r="F2864" s="115">
        <v>11.41</v>
      </c>
      <c r="G2864" s="113" t="s">
        <v>493</v>
      </c>
      <c r="H2864" s="116">
        <v>41974</v>
      </c>
    </row>
    <row r="2865" spans="1:8">
      <c r="A2865" s="117">
        <v>3884</v>
      </c>
      <c r="B2865" s="118" t="s">
        <v>8630</v>
      </c>
      <c r="C2865" s="117" t="s">
        <v>235</v>
      </c>
      <c r="D2865" s="117" t="s">
        <v>6</v>
      </c>
      <c r="E2865" s="119">
        <v>0.9</v>
      </c>
      <c r="F2865" s="119">
        <v>0.9</v>
      </c>
      <c r="G2865" s="117" t="s">
        <v>493</v>
      </c>
      <c r="H2865" s="120">
        <v>41974</v>
      </c>
    </row>
    <row r="2866" spans="1:8">
      <c r="A2866" s="113">
        <v>3901</v>
      </c>
      <c r="B2866" s="114" t="s">
        <v>8631</v>
      </c>
      <c r="C2866" s="113" t="s">
        <v>235</v>
      </c>
      <c r="D2866" s="113" t="s">
        <v>6</v>
      </c>
      <c r="E2866" s="115">
        <v>19.09</v>
      </c>
      <c r="F2866" s="115">
        <v>19.09</v>
      </c>
      <c r="G2866" s="113" t="s">
        <v>493</v>
      </c>
      <c r="H2866" s="116">
        <v>41974</v>
      </c>
    </row>
    <row r="2867" spans="1:8">
      <c r="A2867" s="117">
        <v>1898</v>
      </c>
      <c r="B2867" s="118" t="s">
        <v>8632</v>
      </c>
      <c r="C2867" s="117" t="s">
        <v>235</v>
      </c>
      <c r="D2867" s="117" t="s">
        <v>6</v>
      </c>
      <c r="E2867" s="119">
        <v>0.83</v>
      </c>
      <c r="F2867" s="119">
        <v>0.83</v>
      </c>
      <c r="G2867" s="117" t="s">
        <v>493</v>
      </c>
      <c r="H2867" s="120">
        <v>41974</v>
      </c>
    </row>
    <row r="2868" spans="1:8">
      <c r="A2868" s="113">
        <v>1904</v>
      </c>
      <c r="B2868" s="114" t="s">
        <v>8633</v>
      </c>
      <c r="C2868" s="113" t="s">
        <v>235</v>
      </c>
      <c r="D2868" s="113" t="s">
        <v>6</v>
      </c>
      <c r="E2868" s="115">
        <v>0.88</v>
      </c>
      <c r="F2868" s="115">
        <v>0.88</v>
      </c>
      <c r="G2868" s="113" t="s">
        <v>493</v>
      </c>
      <c r="H2868" s="116">
        <v>41974</v>
      </c>
    </row>
    <row r="2869" spans="1:8">
      <c r="A2869" s="117">
        <v>1899</v>
      </c>
      <c r="B2869" s="118" t="s">
        <v>8634</v>
      </c>
      <c r="C2869" s="117" t="s">
        <v>235</v>
      </c>
      <c r="D2869" s="117" t="s">
        <v>6</v>
      </c>
      <c r="E2869" s="119">
        <v>0.92</v>
      </c>
      <c r="F2869" s="119">
        <v>0.92</v>
      </c>
      <c r="G2869" s="117" t="s">
        <v>493</v>
      </c>
      <c r="H2869" s="120">
        <v>41974</v>
      </c>
    </row>
    <row r="2870" spans="1:8">
      <c r="A2870" s="113">
        <v>1900</v>
      </c>
      <c r="B2870" s="114" t="s">
        <v>8635</v>
      </c>
      <c r="C2870" s="113" t="s">
        <v>235</v>
      </c>
      <c r="D2870" s="113" t="s">
        <v>6</v>
      </c>
      <c r="E2870" s="115">
        <v>1.46</v>
      </c>
      <c r="F2870" s="115">
        <v>1.46</v>
      </c>
      <c r="G2870" s="113" t="s">
        <v>493</v>
      </c>
      <c r="H2870" s="116">
        <v>41974</v>
      </c>
    </row>
    <row r="2871" spans="1:8">
      <c r="A2871" s="117">
        <v>1892</v>
      </c>
      <c r="B2871" s="118" t="s">
        <v>8636</v>
      </c>
      <c r="C2871" s="117" t="s">
        <v>235</v>
      </c>
      <c r="D2871" s="117" t="s">
        <v>6</v>
      </c>
      <c r="E2871" s="119">
        <v>1.85</v>
      </c>
      <c r="F2871" s="119">
        <v>1.85</v>
      </c>
      <c r="G2871" s="117" t="s">
        <v>493</v>
      </c>
      <c r="H2871" s="120">
        <v>41974</v>
      </c>
    </row>
    <row r="2872" spans="1:8">
      <c r="A2872" s="113">
        <v>1893</v>
      </c>
      <c r="B2872" s="114" t="s">
        <v>8637</v>
      </c>
      <c r="C2872" s="113" t="s">
        <v>235</v>
      </c>
      <c r="D2872" s="113" t="s">
        <v>6</v>
      </c>
      <c r="E2872" s="115">
        <v>3.89</v>
      </c>
      <c r="F2872" s="115">
        <v>3.89</v>
      </c>
      <c r="G2872" s="113" t="s">
        <v>493</v>
      </c>
      <c r="H2872" s="116">
        <v>41974</v>
      </c>
    </row>
    <row r="2873" spans="1:8">
      <c r="A2873" s="117">
        <v>1902</v>
      </c>
      <c r="B2873" s="118" t="s">
        <v>8638</v>
      </c>
      <c r="C2873" s="117" t="s">
        <v>235</v>
      </c>
      <c r="D2873" s="117" t="s">
        <v>6</v>
      </c>
      <c r="E2873" s="119">
        <v>3.11</v>
      </c>
      <c r="F2873" s="119">
        <v>3.11</v>
      </c>
      <c r="G2873" s="117" t="s">
        <v>493</v>
      </c>
      <c r="H2873" s="120">
        <v>41974</v>
      </c>
    </row>
    <row r="2874" spans="1:8">
      <c r="A2874" s="113">
        <v>1901</v>
      </c>
      <c r="B2874" s="114" t="s">
        <v>8639</v>
      </c>
      <c r="C2874" s="113" t="s">
        <v>235</v>
      </c>
      <c r="D2874" s="113" t="s">
        <v>6</v>
      </c>
      <c r="E2874" s="115">
        <v>0.97</v>
      </c>
      <c r="F2874" s="115">
        <v>0.97</v>
      </c>
      <c r="G2874" s="113" t="s">
        <v>493</v>
      </c>
      <c r="H2874" s="116">
        <v>41974</v>
      </c>
    </row>
    <row r="2875" spans="1:8">
      <c r="A2875" s="117">
        <v>1894</v>
      </c>
      <c r="B2875" s="118" t="s">
        <v>8640</v>
      </c>
      <c r="C2875" s="117" t="s">
        <v>235</v>
      </c>
      <c r="D2875" s="117" t="s">
        <v>6</v>
      </c>
      <c r="E2875" s="119">
        <v>6.28</v>
      </c>
      <c r="F2875" s="119">
        <v>6.28</v>
      </c>
      <c r="G2875" s="117" t="s">
        <v>493</v>
      </c>
      <c r="H2875" s="120">
        <v>41974</v>
      </c>
    </row>
    <row r="2876" spans="1:8">
      <c r="A2876" s="113">
        <v>1907</v>
      </c>
      <c r="B2876" s="114" t="s">
        <v>8641</v>
      </c>
      <c r="C2876" s="113" t="s">
        <v>235</v>
      </c>
      <c r="D2876" s="113" t="s">
        <v>6</v>
      </c>
      <c r="E2876" s="115">
        <v>17.079999999999998</v>
      </c>
      <c r="F2876" s="115">
        <v>17.079999999999998</v>
      </c>
      <c r="G2876" s="113" t="s">
        <v>493</v>
      </c>
      <c r="H2876" s="116">
        <v>41974</v>
      </c>
    </row>
    <row r="2877" spans="1:8">
      <c r="A2877" s="117">
        <v>1896</v>
      </c>
      <c r="B2877" s="118" t="s">
        <v>8642</v>
      </c>
      <c r="C2877" s="117" t="s">
        <v>235</v>
      </c>
      <c r="D2877" s="117" t="s">
        <v>6</v>
      </c>
      <c r="E2877" s="119">
        <v>20.83</v>
      </c>
      <c r="F2877" s="119">
        <v>20.83</v>
      </c>
      <c r="G2877" s="117" t="s">
        <v>493</v>
      </c>
      <c r="H2877" s="120">
        <v>41974</v>
      </c>
    </row>
    <row r="2878" spans="1:8">
      <c r="A2878" s="113">
        <v>1891</v>
      </c>
      <c r="B2878" s="114" t="s">
        <v>8643</v>
      </c>
      <c r="C2878" s="113" t="s">
        <v>235</v>
      </c>
      <c r="D2878" s="113" t="s">
        <v>6</v>
      </c>
      <c r="E2878" s="115">
        <v>1.46</v>
      </c>
      <c r="F2878" s="115">
        <v>1.46</v>
      </c>
      <c r="G2878" s="113" t="s">
        <v>493</v>
      </c>
      <c r="H2878" s="116">
        <v>41974</v>
      </c>
    </row>
    <row r="2879" spans="1:8">
      <c r="A2879" s="117">
        <v>1895</v>
      </c>
      <c r="B2879" s="118" t="s">
        <v>8644</v>
      </c>
      <c r="C2879" s="117" t="s">
        <v>235</v>
      </c>
      <c r="D2879" s="117" t="s">
        <v>6</v>
      </c>
      <c r="E2879" s="119">
        <v>40.44</v>
      </c>
      <c r="F2879" s="119">
        <v>40.44</v>
      </c>
      <c r="G2879" s="117" t="s">
        <v>493</v>
      </c>
      <c r="H2879" s="120">
        <v>41974</v>
      </c>
    </row>
    <row r="2880" spans="1:8">
      <c r="A2880" s="113">
        <v>3867</v>
      </c>
      <c r="B2880" s="114" t="s">
        <v>8645</v>
      </c>
      <c r="C2880" s="113" t="s">
        <v>235</v>
      </c>
      <c r="D2880" s="113" t="s">
        <v>6</v>
      </c>
      <c r="E2880" s="115">
        <v>42.38</v>
      </c>
      <c r="F2880" s="115">
        <v>42.38</v>
      </c>
      <c r="G2880" s="113" t="s">
        <v>493</v>
      </c>
      <c r="H2880" s="116">
        <v>41974</v>
      </c>
    </row>
    <row r="2881" spans="1:8">
      <c r="A2881" s="117">
        <v>3861</v>
      </c>
      <c r="B2881" s="118" t="s">
        <v>8646</v>
      </c>
      <c r="C2881" s="117" t="s">
        <v>235</v>
      </c>
      <c r="D2881" s="117" t="s">
        <v>6</v>
      </c>
      <c r="E2881" s="119">
        <v>0.41</v>
      </c>
      <c r="F2881" s="119">
        <v>0.41</v>
      </c>
      <c r="G2881" s="117" t="s">
        <v>493</v>
      </c>
      <c r="H2881" s="120">
        <v>41974</v>
      </c>
    </row>
    <row r="2882" spans="1:8">
      <c r="A2882" s="113">
        <v>3904</v>
      </c>
      <c r="B2882" s="114" t="s">
        <v>8647</v>
      </c>
      <c r="C2882" s="113" t="s">
        <v>235</v>
      </c>
      <c r="D2882" s="113" t="s">
        <v>6</v>
      </c>
      <c r="E2882" s="115">
        <v>0.5</v>
      </c>
      <c r="F2882" s="115">
        <v>0.5</v>
      </c>
      <c r="G2882" s="113" t="s">
        <v>493</v>
      </c>
      <c r="H2882" s="116">
        <v>41974</v>
      </c>
    </row>
    <row r="2883" spans="1:8">
      <c r="A2883" s="117">
        <v>3903</v>
      </c>
      <c r="B2883" s="118" t="s">
        <v>8648</v>
      </c>
      <c r="C2883" s="117" t="s">
        <v>235</v>
      </c>
      <c r="D2883" s="117" t="s">
        <v>6</v>
      </c>
      <c r="E2883" s="119">
        <v>0.95</v>
      </c>
      <c r="F2883" s="119">
        <v>0.95</v>
      </c>
      <c r="G2883" s="117" t="s">
        <v>493</v>
      </c>
      <c r="H2883" s="120">
        <v>41974</v>
      </c>
    </row>
    <row r="2884" spans="1:8">
      <c r="A2884" s="113">
        <v>3862</v>
      </c>
      <c r="B2884" s="114" t="s">
        <v>8649</v>
      </c>
      <c r="C2884" s="113" t="s">
        <v>235</v>
      </c>
      <c r="D2884" s="113" t="s">
        <v>6</v>
      </c>
      <c r="E2884" s="115">
        <v>2.25</v>
      </c>
      <c r="F2884" s="115">
        <v>2.25</v>
      </c>
      <c r="G2884" s="113" t="s">
        <v>493</v>
      </c>
      <c r="H2884" s="116">
        <v>41974</v>
      </c>
    </row>
    <row r="2885" spans="1:8">
      <c r="A2885" s="117">
        <v>3863</v>
      </c>
      <c r="B2885" s="118" t="s">
        <v>8650</v>
      </c>
      <c r="C2885" s="117" t="s">
        <v>235</v>
      </c>
      <c r="D2885" s="117" t="s">
        <v>6</v>
      </c>
      <c r="E2885" s="119">
        <v>2.0299999999999998</v>
      </c>
      <c r="F2885" s="119">
        <v>2.0299999999999998</v>
      </c>
      <c r="G2885" s="117" t="s">
        <v>493</v>
      </c>
      <c r="H2885" s="120">
        <v>41974</v>
      </c>
    </row>
    <row r="2886" spans="1:8">
      <c r="A2886" s="113">
        <v>3864</v>
      </c>
      <c r="B2886" s="114" t="s">
        <v>8651</v>
      </c>
      <c r="C2886" s="113" t="s">
        <v>235</v>
      </c>
      <c r="D2886" s="113" t="s">
        <v>6</v>
      </c>
      <c r="E2886" s="115">
        <v>8.51</v>
      </c>
      <c r="F2886" s="115">
        <v>8.51</v>
      </c>
      <c r="G2886" s="113" t="s">
        <v>493</v>
      </c>
      <c r="H2886" s="116">
        <v>41974</v>
      </c>
    </row>
    <row r="2887" spans="1:8">
      <c r="A2887" s="117">
        <v>3865</v>
      </c>
      <c r="B2887" s="118" t="s">
        <v>8652</v>
      </c>
      <c r="C2887" s="117" t="s">
        <v>235</v>
      </c>
      <c r="D2887" s="117" t="s">
        <v>6</v>
      </c>
      <c r="E2887" s="119">
        <v>10.95</v>
      </c>
      <c r="F2887" s="119">
        <v>10.95</v>
      </c>
      <c r="G2887" s="117" t="s">
        <v>493</v>
      </c>
      <c r="H2887" s="120">
        <v>41974</v>
      </c>
    </row>
    <row r="2888" spans="1:8">
      <c r="A2888" s="113">
        <v>3866</v>
      </c>
      <c r="B2888" s="114" t="s">
        <v>8653</v>
      </c>
      <c r="C2888" s="113" t="s">
        <v>235</v>
      </c>
      <c r="D2888" s="113" t="s">
        <v>6</v>
      </c>
      <c r="E2888" s="115">
        <v>31.12</v>
      </c>
      <c r="F2888" s="115">
        <v>31.12</v>
      </c>
      <c r="G2888" s="113" t="s">
        <v>493</v>
      </c>
      <c r="H2888" s="116">
        <v>41974</v>
      </c>
    </row>
    <row r="2889" spans="1:8" ht="26.4">
      <c r="A2889" s="117">
        <v>3859</v>
      </c>
      <c r="B2889" s="118" t="s">
        <v>8654</v>
      </c>
      <c r="C2889" s="117" t="s">
        <v>235</v>
      </c>
      <c r="D2889" s="117" t="s">
        <v>6</v>
      </c>
      <c r="E2889" s="119">
        <v>0.68</v>
      </c>
      <c r="F2889" s="119">
        <v>0.68</v>
      </c>
      <c r="G2889" s="117" t="s">
        <v>493</v>
      </c>
      <c r="H2889" s="120">
        <v>41974</v>
      </c>
    </row>
    <row r="2890" spans="1:8" ht="26.4">
      <c r="A2890" s="113">
        <v>3906</v>
      </c>
      <c r="B2890" s="114" t="s">
        <v>8655</v>
      </c>
      <c r="C2890" s="113" t="s">
        <v>235</v>
      </c>
      <c r="D2890" s="113" t="s">
        <v>6</v>
      </c>
      <c r="E2890" s="115">
        <v>0.81</v>
      </c>
      <c r="F2890" s="115">
        <v>0.81</v>
      </c>
      <c r="G2890" s="113" t="s">
        <v>493</v>
      </c>
      <c r="H2890" s="116">
        <v>41974</v>
      </c>
    </row>
    <row r="2891" spans="1:8" ht="26.4">
      <c r="A2891" s="117">
        <v>3860</v>
      </c>
      <c r="B2891" s="118" t="s">
        <v>8656</v>
      </c>
      <c r="C2891" s="117" t="s">
        <v>235</v>
      </c>
      <c r="D2891" s="117" t="s">
        <v>6</v>
      </c>
      <c r="E2891" s="119">
        <v>2.39</v>
      </c>
      <c r="F2891" s="119">
        <v>2.39</v>
      </c>
      <c r="G2891" s="117" t="s">
        <v>493</v>
      </c>
      <c r="H2891" s="120">
        <v>41974</v>
      </c>
    </row>
    <row r="2892" spans="1:8" ht="26.4">
      <c r="A2892" s="113">
        <v>3905</v>
      </c>
      <c r="B2892" s="114" t="s">
        <v>8657</v>
      </c>
      <c r="C2892" s="113" t="s">
        <v>235</v>
      </c>
      <c r="D2892" s="113" t="s">
        <v>6</v>
      </c>
      <c r="E2892" s="115">
        <v>6.71</v>
      </c>
      <c r="F2892" s="115">
        <v>6.71</v>
      </c>
      <c r="G2892" s="113" t="s">
        <v>493</v>
      </c>
      <c r="H2892" s="116">
        <v>41974</v>
      </c>
    </row>
    <row r="2893" spans="1:8" ht="26.4">
      <c r="A2893" s="117">
        <v>3871</v>
      </c>
      <c r="B2893" s="118" t="s">
        <v>8658</v>
      </c>
      <c r="C2893" s="117" t="s">
        <v>235</v>
      </c>
      <c r="D2893" s="117" t="s">
        <v>6</v>
      </c>
      <c r="E2893" s="119">
        <v>16.350000000000001</v>
      </c>
      <c r="F2893" s="119">
        <v>16.350000000000001</v>
      </c>
      <c r="G2893" s="117" t="s">
        <v>493</v>
      </c>
      <c r="H2893" s="120">
        <v>41974</v>
      </c>
    </row>
    <row r="2894" spans="1:8">
      <c r="A2894" s="113">
        <v>3855</v>
      </c>
      <c r="B2894" s="114" t="s">
        <v>8659</v>
      </c>
      <c r="C2894" s="113" t="s">
        <v>235</v>
      </c>
      <c r="D2894" s="113" t="s">
        <v>6</v>
      </c>
      <c r="E2894" s="115">
        <v>3.24</v>
      </c>
      <c r="F2894" s="115">
        <v>3.24</v>
      </c>
      <c r="G2894" s="113" t="s">
        <v>493</v>
      </c>
      <c r="H2894" s="116">
        <v>41974</v>
      </c>
    </row>
    <row r="2895" spans="1:8">
      <c r="A2895" s="117">
        <v>3870</v>
      </c>
      <c r="B2895" s="118" t="s">
        <v>8660</v>
      </c>
      <c r="C2895" s="117" t="s">
        <v>235</v>
      </c>
      <c r="D2895" s="117" t="s">
        <v>6</v>
      </c>
      <c r="E2895" s="119">
        <v>4.32</v>
      </c>
      <c r="F2895" s="119">
        <v>4.32</v>
      </c>
      <c r="G2895" s="117" t="s">
        <v>493</v>
      </c>
      <c r="H2895" s="120">
        <v>41974</v>
      </c>
    </row>
    <row r="2896" spans="1:8">
      <c r="A2896" s="113">
        <v>12892</v>
      </c>
      <c r="B2896" s="114" t="s">
        <v>8661</v>
      </c>
      <c r="C2896" s="113" t="s">
        <v>250</v>
      </c>
      <c r="D2896" s="113" t="s">
        <v>6364</v>
      </c>
      <c r="E2896" s="115">
        <v>11.44</v>
      </c>
      <c r="F2896" s="115">
        <v>11.44</v>
      </c>
      <c r="G2896" s="113" t="s">
        <v>493</v>
      </c>
      <c r="H2896" s="116">
        <v>41974</v>
      </c>
    </row>
    <row r="2897" spans="1:8">
      <c r="A2897" s="117">
        <v>3938</v>
      </c>
      <c r="B2897" s="118" t="s">
        <v>8662</v>
      </c>
      <c r="C2897" s="117" t="s">
        <v>235</v>
      </c>
      <c r="D2897" s="117" t="s">
        <v>6</v>
      </c>
      <c r="E2897" s="119">
        <v>6.39</v>
      </c>
      <c r="F2897" s="119">
        <v>6.39</v>
      </c>
      <c r="G2897" s="117" t="s">
        <v>493</v>
      </c>
      <c r="H2897" s="120">
        <v>41974</v>
      </c>
    </row>
    <row r="2898" spans="1:8">
      <c r="A2898" s="113">
        <v>3919</v>
      </c>
      <c r="B2898" s="114" t="s">
        <v>8663</v>
      </c>
      <c r="C2898" s="113" t="s">
        <v>235</v>
      </c>
      <c r="D2898" s="113" t="s">
        <v>6</v>
      </c>
      <c r="E2898" s="115">
        <v>6.47</v>
      </c>
      <c r="F2898" s="115">
        <v>6.47</v>
      </c>
      <c r="G2898" s="113" t="s">
        <v>493</v>
      </c>
      <c r="H2898" s="116">
        <v>41974</v>
      </c>
    </row>
    <row r="2899" spans="1:8">
      <c r="A2899" s="117">
        <v>3924</v>
      </c>
      <c r="B2899" s="118" t="s">
        <v>8664</v>
      </c>
      <c r="C2899" s="117" t="s">
        <v>235</v>
      </c>
      <c r="D2899" s="117" t="s">
        <v>6</v>
      </c>
      <c r="E2899" s="119">
        <v>12.05</v>
      </c>
      <c r="F2899" s="119">
        <v>12.05</v>
      </c>
      <c r="G2899" s="117" t="s">
        <v>493</v>
      </c>
      <c r="H2899" s="120">
        <v>41974</v>
      </c>
    </row>
    <row r="2900" spans="1:8">
      <c r="A2900" s="113">
        <v>3936</v>
      </c>
      <c r="B2900" s="114" t="s">
        <v>8665</v>
      </c>
      <c r="C2900" s="113" t="s">
        <v>235</v>
      </c>
      <c r="D2900" s="113" t="s">
        <v>6</v>
      </c>
      <c r="E2900" s="115">
        <v>11.89</v>
      </c>
      <c r="F2900" s="115">
        <v>11.89</v>
      </c>
      <c r="G2900" s="113" t="s">
        <v>493</v>
      </c>
      <c r="H2900" s="116">
        <v>41974</v>
      </c>
    </row>
    <row r="2901" spans="1:8">
      <c r="A2901" s="117">
        <v>3922</v>
      </c>
      <c r="B2901" s="118" t="s">
        <v>8666</v>
      </c>
      <c r="C2901" s="117" t="s">
        <v>235</v>
      </c>
      <c r="D2901" s="117" t="s">
        <v>6</v>
      </c>
      <c r="E2901" s="119">
        <v>10.82</v>
      </c>
      <c r="F2901" s="119">
        <v>10.82</v>
      </c>
      <c r="G2901" s="117" t="s">
        <v>493</v>
      </c>
      <c r="H2901" s="120">
        <v>41974</v>
      </c>
    </row>
    <row r="2902" spans="1:8">
      <c r="A2902" s="113">
        <v>3923</v>
      </c>
      <c r="B2902" s="114" t="s">
        <v>8667</v>
      </c>
      <c r="C2902" s="113" t="s">
        <v>235</v>
      </c>
      <c r="D2902" s="113" t="s">
        <v>6</v>
      </c>
      <c r="E2902" s="115">
        <v>11.69</v>
      </c>
      <c r="F2902" s="115">
        <v>11.69</v>
      </c>
      <c r="G2902" s="113" t="s">
        <v>493</v>
      </c>
      <c r="H2902" s="116">
        <v>41974</v>
      </c>
    </row>
    <row r="2903" spans="1:8">
      <c r="A2903" s="117">
        <v>3921</v>
      </c>
      <c r="B2903" s="118" t="s">
        <v>8668</v>
      </c>
      <c r="C2903" s="117" t="s">
        <v>235</v>
      </c>
      <c r="D2903" s="117" t="s">
        <v>6</v>
      </c>
      <c r="E2903" s="119">
        <v>8.9</v>
      </c>
      <c r="F2903" s="119">
        <v>8.9</v>
      </c>
      <c r="G2903" s="117" t="s">
        <v>493</v>
      </c>
      <c r="H2903" s="120">
        <v>41974</v>
      </c>
    </row>
    <row r="2904" spans="1:8">
      <c r="A2904" s="113">
        <v>3937</v>
      </c>
      <c r="B2904" s="114" t="s">
        <v>8669</v>
      </c>
      <c r="C2904" s="113" t="s">
        <v>235</v>
      </c>
      <c r="D2904" s="113" t="s">
        <v>6</v>
      </c>
      <c r="E2904" s="115">
        <v>8.74</v>
      </c>
      <c r="F2904" s="115">
        <v>8.74</v>
      </c>
      <c r="G2904" s="113" t="s">
        <v>493</v>
      </c>
      <c r="H2904" s="116">
        <v>41974</v>
      </c>
    </row>
    <row r="2905" spans="1:8">
      <c r="A2905" s="117">
        <v>3920</v>
      </c>
      <c r="B2905" s="118" t="s">
        <v>8670</v>
      </c>
      <c r="C2905" s="117" t="s">
        <v>235</v>
      </c>
      <c r="D2905" s="117" t="s">
        <v>6</v>
      </c>
      <c r="E2905" s="119">
        <v>8.74</v>
      </c>
      <c r="F2905" s="119">
        <v>8.74</v>
      </c>
      <c r="G2905" s="117" t="s">
        <v>493</v>
      </c>
      <c r="H2905" s="120">
        <v>41974</v>
      </c>
    </row>
    <row r="2906" spans="1:8">
      <c r="A2906" s="113">
        <v>3925</v>
      </c>
      <c r="B2906" s="114" t="s">
        <v>8671</v>
      </c>
      <c r="C2906" s="113" t="s">
        <v>235</v>
      </c>
      <c r="D2906" s="113" t="s">
        <v>6</v>
      </c>
      <c r="E2906" s="115">
        <v>18.12</v>
      </c>
      <c r="F2906" s="115">
        <v>18.12</v>
      </c>
      <c r="G2906" s="113" t="s">
        <v>493</v>
      </c>
      <c r="H2906" s="116">
        <v>41974</v>
      </c>
    </row>
    <row r="2907" spans="1:8">
      <c r="A2907" s="117">
        <v>3926</v>
      </c>
      <c r="B2907" s="118" t="s">
        <v>8672</v>
      </c>
      <c r="C2907" s="117" t="s">
        <v>235</v>
      </c>
      <c r="D2907" s="117" t="s">
        <v>6</v>
      </c>
      <c r="E2907" s="119">
        <v>18.32</v>
      </c>
      <c r="F2907" s="119">
        <v>18.32</v>
      </c>
      <c r="G2907" s="117" t="s">
        <v>493</v>
      </c>
      <c r="H2907" s="120">
        <v>41974</v>
      </c>
    </row>
    <row r="2908" spans="1:8">
      <c r="A2908" s="113">
        <v>3935</v>
      </c>
      <c r="B2908" s="114" t="s">
        <v>8673</v>
      </c>
      <c r="C2908" s="113" t="s">
        <v>235</v>
      </c>
      <c r="D2908" s="113" t="s">
        <v>6</v>
      </c>
      <c r="E2908" s="115">
        <v>18.28</v>
      </c>
      <c r="F2908" s="115">
        <v>18.28</v>
      </c>
      <c r="G2908" s="113" t="s">
        <v>493</v>
      </c>
      <c r="H2908" s="116">
        <v>41974</v>
      </c>
    </row>
    <row r="2909" spans="1:8">
      <c r="A2909" s="117">
        <v>3927</v>
      </c>
      <c r="B2909" s="118" t="s">
        <v>8674</v>
      </c>
      <c r="C2909" s="117" t="s">
        <v>235</v>
      </c>
      <c r="D2909" s="117" t="s">
        <v>6</v>
      </c>
      <c r="E2909" s="119">
        <v>34.130000000000003</v>
      </c>
      <c r="F2909" s="119">
        <v>34.130000000000003</v>
      </c>
      <c r="G2909" s="117" t="s">
        <v>493</v>
      </c>
      <c r="H2909" s="120">
        <v>41974</v>
      </c>
    </row>
    <row r="2910" spans="1:8">
      <c r="A2910" s="113">
        <v>3928</v>
      </c>
      <c r="B2910" s="114" t="s">
        <v>8675</v>
      </c>
      <c r="C2910" s="113" t="s">
        <v>235</v>
      </c>
      <c r="D2910" s="113" t="s">
        <v>6</v>
      </c>
      <c r="E2910" s="115">
        <v>34.130000000000003</v>
      </c>
      <c r="F2910" s="115">
        <v>34.130000000000003</v>
      </c>
      <c r="G2910" s="113" t="s">
        <v>493</v>
      </c>
      <c r="H2910" s="116">
        <v>41974</v>
      </c>
    </row>
    <row r="2911" spans="1:8">
      <c r="A2911" s="117">
        <v>3929</v>
      </c>
      <c r="B2911" s="118" t="s">
        <v>8676</v>
      </c>
      <c r="C2911" s="117" t="s">
        <v>235</v>
      </c>
      <c r="D2911" s="117" t="s">
        <v>6</v>
      </c>
      <c r="E2911" s="119">
        <v>49.73</v>
      </c>
      <c r="F2911" s="119">
        <v>49.73</v>
      </c>
      <c r="G2911" s="117" t="s">
        <v>493</v>
      </c>
      <c r="H2911" s="120">
        <v>41974</v>
      </c>
    </row>
    <row r="2912" spans="1:8">
      <c r="A2912" s="113">
        <v>3930</v>
      </c>
      <c r="B2912" s="114" t="s">
        <v>8677</v>
      </c>
      <c r="C2912" s="113" t="s">
        <v>235</v>
      </c>
      <c r="D2912" s="113" t="s">
        <v>6</v>
      </c>
      <c r="E2912" s="115">
        <v>49.73</v>
      </c>
      <c r="F2912" s="115">
        <v>49.73</v>
      </c>
      <c r="G2912" s="113" t="s">
        <v>493</v>
      </c>
      <c r="H2912" s="116">
        <v>41974</v>
      </c>
    </row>
    <row r="2913" spans="1:8">
      <c r="A2913" s="117">
        <v>3931</v>
      </c>
      <c r="B2913" s="118" t="s">
        <v>8678</v>
      </c>
      <c r="C2913" s="117" t="s">
        <v>235</v>
      </c>
      <c r="D2913" s="117" t="s">
        <v>6</v>
      </c>
      <c r="E2913" s="119">
        <v>49.73</v>
      </c>
      <c r="F2913" s="119">
        <v>49.73</v>
      </c>
      <c r="G2913" s="117" t="s">
        <v>493</v>
      </c>
      <c r="H2913" s="120">
        <v>41974</v>
      </c>
    </row>
    <row r="2914" spans="1:8">
      <c r="A2914" s="113">
        <v>12406</v>
      </c>
      <c r="B2914" s="114" t="s">
        <v>8679</v>
      </c>
      <c r="C2914" s="113" t="s">
        <v>235</v>
      </c>
      <c r="D2914" s="113" t="s">
        <v>6</v>
      </c>
      <c r="E2914" s="115">
        <v>4.3099999999999996</v>
      </c>
      <c r="F2914" s="115">
        <v>4.3099999999999996</v>
      </c>
      <c r="G2914" s="113" t="s">
        <v>493</v>
      </c>
      <c r="H2914" s="116">
        <v>41974</v>
      </c>
    </row>
    <row r="2915" spans="1:8">
      <c r="A2915" s="117">
        <v>3933</v>
      </c>
      <c r="B2915" s="118" t="s">
        <v>8680</v>
      </c>
      <c r="C2915" s="117" t="s">
        <v>235</v>
      </c>
      <c r="D2915" s="117" t="s">
        <v>6</v>
      </c>
      <c r="E2915" s="119">
        <v>74.239999999999995</v>
      </c>
      <c r="F2915" s="119">
        <v>74.239999999999995</v>
      </c>
      <c r="G2915" s="117" t="s">
        <v>493</v>
      </c>
      <c r="H2915" s="120">
        <v>41974</v>
      </c>
    </row>
    <row r="2916" spans="1:8">
      <c r="A2916" s="113">
        <v>3932</v>
      </c>
      <c r="B2916" s="114" t="s">
        <v>8681</v>
      </c>
      <c r="C2916" s="113" t="s">
        <v>235</v>
      </c>
      <c r="D2916" s="113" t="s">
        <v>6</v>
      </c>
      <c r="E2916" s="115">
        <v>74.239999999999995</v>
      </c>
      <c r="F2916" s="115">
        <v>74.239999999999995</v>
      </c>
      <c r="G2916" s="113" t="s">
        <v>493</v>
      </c>
      <c r="H2916" s="116">
        <v>41974</v>
      </c>
    </row>
    <row r="2917" spans="1:8">
      <c r="A2917" s="117">
        <v>3934</v>
      </c>
      <c r="B2917" s="118" t="s">
        <v>8682</v>
      </c>
      <c r="C2917" s="117" t="s">
        <v>235</v>
      </c>
      <c r="D2917" s="117" t="s">
        <v>6</v>
      </c>
      <c r="E2917" s="119">
        <v>75.52</v>
      </c>
      <c r="F2917" s="119">
        <v>75.52</v>
      </c>
      <c r="G2917" s="117" t="s">
        <v>493</v>
      </c>
      <c r="H2917" s="120">
        <v>41974</v>
      </c>
    </row>
    <row r="2918" spans="1:8" ht="26.4">
      <c r="A2918" s="113">
        <v>12408</v>
      </c>
      <c r="B2918" s="114" t="s">
        <v>8683</v>
      </c>
      <c r="C2918" s="113" t="s">
        <v>235</v>
      </c>
      <c r="D2918" s="113" t="s">
        <v>6</v>
      </c>
      <c r="E2918" s="115">
        <v>8.14</v>
      </c>
      <c r="F2918" s="115">
        <v>8.14</v>
      </c>
      <c r="G2918" s="113" t="s">
        <v>493</v>
      </c>
      <c r="H2918" s="116">
        <v>41974</v>
      </c>
    </row>
    <row r="2919" spans="1:8" ht="26.4">
      <c r="A2919" s="117">
        <v>12409</v>
      </c>
      <c r="B2919" s="118" t="s">
        <v>8684</v>
      </c>
      <c r="C2919" s="117" t="s">
        <v>235</v>
      </c>
      <c r="D2919" s="117" t="s">
        <v>6</v>
      </c>
      <c r="E2919" s="119">
        <v>8.14</v>
      </c>
      <c r="F2919" s="119">
        <v>8.14</v>
      </c>
      <c r="G2919" s="117" t="s">
        <v>493</v>
      </c>
      <c r="H2919" s="120">
        <v>41974</v>
      </c>
    </row>
    <row r="2920" spans="1:8" ht="26.4">
      <c r="A2920" s="113">
        <v>12407</v>
      </c>
      <c r="B2920" s="114" t="s">
        <v>8685</v>
      </c>
      <c r="C2920" s="113" t="s">
        <v>235</v>
      </c>
      <c r="D2920" s="113" t="s">
        <v>6</v>
      </c>
      <c r="E2920" s="115">
        <v>13.17</v>
      </c>
      <c r="F2920" s="115">
        <v>13.17</v>
      </c>
      <c r="G2920" s="113" t="s">
        <v>493</v>
      </c>
      <c r="H2920" s="116">
        <v>41974</v>
      </c>
    </row>
    <row r="2921" spans="1:8" ht="26.4">
      <c r="A2921" s="117">
        <v>12410</v>
      </c>
      <c r="B2921" s="118" t="s">
        <v>8686</v>
      </c>
      <c r="C2921" s="117" t="s">
        <v>235</v>
      </c>
      <c r="D2921" s="117" t="s">
        <v>6</v>
      </c>
      <c r="E2921" s="119">
        <v>5.63</v>
      </c>
      <c r="F2921" s="119">
        <v>5.63</v>
      </c>
      <c r="G2921" s="117" t="s">
        <v>493</v>
      </c>
      <c r="H2921" s="120">
        <v>41974</v>
      </c>
    </row>
    <row r="2922" spans="1:8" ht="26.4">
      <c r="A2922" s="113">
        <v>3907</v>
      </c>
      <c r="B2922" s="114" t="s">
        <v>8687</v>
      </c>
      <c r="C2922" s="113" t="s">
        <v>235</v>
      </c>
      <c r="D2922" s="113" t="s">
        <v>6</v>
      </c>
      <c r="E2922" s="115">
        <v>1.85</v>
      </c>
      <c r="F2922" s="115">
        <v>1.85</v>
      </c>
      <c r="G2922" s="113" t="s">
        <v>493</v>
      </c>
      <c r="H2922" s="116">
        <v>41974</v>
      </c>
    </row>
    <row r="2923" spans="1:8" ht="26.4">
      <c r="A2923" s="117">
        <v>3889</v>
      </c>
      <c r="B2923" s="118" t="s">
        <v>8688</v>
      </c>
      <c r="C2923" s="117" t="s">
        <v>235</v>
      </c>
      <c r="D2923" s="117" t="s">
        <v>6</v>
      </c>
      <c r="E2923" s="119">
        <v>1.35</v>
      </c>
      <c r="F2923" s="119">
        <v>1.35</v>
      </c>
      <c r="G2923" s="117" t="s">
        <v>493</v>
      </c>
      <c r="H2923" s="120">
        <v>41974</v>
      </c>
    </row>
    <row r="2924" spans="1:8" ht="26.4">
      <c r="A2924" s="113">
        <v>3872</v>
      </c>
      <c r="B2924" s="114" t="s">
        <v>8689</v>
      </c>
      <c r="C2924" s="113" t="s">
        <v>235</v>
      </c>
      <c r="D2924" s="113" t="s">
        <v>6</v>
      </c>
      <c r="E2924" s="115">
        <v>2.12</v>
      </c>
      <c r="F2924" s="115">
        <v>2.12</v>
      </c>
      <c r="G2924" s="113" t="s">
        <v>493</v>
      </c>
      <c r="H2924" s="116">
        <v>41974</v>
      </c>
    </row>
    <row r="2925" spans="1:8" ht="26.4">
      <c r="A2925" s="117">
        <v>3868</v>
      </c>
      <c r="B2925" s="118" t="s">
        <v>8690</v>
      </c>
      <c r="C2925" s="117" t="s">
        <v>235</v>
      </c>
      <c r="D2925" s="117" t="s">
        <v>6</v>
      </c>
      <c r="E2925" s="119">
        <v>0.72</v>
      </c>
      <c r="F2925" s="119">
        <v>0.72</v>
      </c>
      <c r="G2925" s="117" t="s">
        <v>493</v>
      </c>
      <c r="H2925" s="120">
        <v>41974</v>
      </c>
    </row>
    <row r="2926" spans="1:8" ht="26.4">
      <c r="A2926" s="113">
        <v>3869</v>
      </c>
      <c r="B2926" s="114" t="s">
        <v>8691</v>
      </c>
      <c r="C2926" s="113" t="s">
        <v>235</v>
      </c>
      <c r="D2926" s="113" t="s">
        <v>6</v>
      </c>
      <c r="E2926" s="115">
        <v>1.8</v>
      </c>
      <c r="F2926" s="115">
        <v>1.8</v>
      </c>
      <c r="G2926" s="113" t="s">
        <v>493</v>
      </c>
      <c r="H2926" s="116">
        <v>41974</v>
      </c>
    </row>
    <row r="2927" spans="1:8" ht="26.4">
      <c r="A2927" s="117">
        <v>3850</v>
      </c>
      <c r="B2927" s="118" t="s">
        <v>8692</v>
      </c>
      <c r="C2927" s="117" t="s">
        <v>235</v>
      </c>
      <c r="D2927" s="117" t="s">
        <v>6</v>
      </c>
      <c r="E2927" s="119">
        <v>4.82</v>
      </c>
      <c r="F2927" s="119">
        <v>4.82</v>
      </c>
      <c r="G2927" s="117" t="s">
        <v>493</v>
      </c>
      <c r="H2927" s="120">
        <v>41974</v>
      </c>
    </row>
    <row r="2928" spans="1:8" ht="26.4">
      <c r="A2928" s="113">
        <v>3874</v>
      </c>
      <c r="B2928" s="114" t="s">
        <v>8693</v>
      </c>
      <c r="C2928" s="113" t="s">
        <v>235</v>
      </c>
      <c r="D2928" s="113" t="s">
        <v>6</v>
      </c>
      <c r="E2928" s="115">
        <v>3.51</v>
      </c>
      <c r="F2928" s="115">
        <v>3.51</v>
      </c>
      <c r="G2928" s="113" t="s">
        <v>493</v>
      </c>
      <c r="H2928" s="116">
        <v>41974</v>
      </c>
    </row>
    <row r="2929" spans="1:8" ht="26.4">
      <c r="A2929" s="117">
        <v>3856</v>
      </c>
      <c r="B2929" s="118" t="s">
        <v>8694</v>
      </c>
      <c r="C2929" s="117" t="s">
        <v>235</v>
      </c>
      <c r="D2929" s="117" t="s">
        <v>6</v>
      </c>
      <c r="E2929" s="119">
        <v>1.17</v>
      </c>
      <c r="F2929" s="119">
        <v>1.17</v>
      </c>
      <c r="G2929" s="117" t="s">
        <v>493</v>
      </c>
      <c r="H2929" s="120">
        <v>41974</v>
      </c>
    </row>
    <row r="2930" spans="1:8">
      <c r="A2930" s="113">
        <v>3899</v>
      </c>
      <c r="B2930" s="114" t="s">
        <v>8695</v>
      </c>
      <c r="C2930" s="113" t="s">
        <v>235</v>
      </c>
      <c r="D2930" s="113" t="s">
        <v>6</v>
      </c>
      <c r="E2930" s="115">
        <v>3.65</v>
      </c>
      <c r="F2930" s="115">
        <v>3.65</v>
      </c>
      <c r="G2930" s="113" t="s">
        <v>493</v>
      </c>
      <c r="H2930" s="116">
        <v>41974</v>
      </c>
    </row>
    <row r="2931" spans="1:8">
      <c r="A2931" s="117">
        <v>3875</v>
      </c>
      <c r="B2931" s="118" t="s">
        <v>8696</v>
      </c>
      <c r="C2931" s="117" t="s">
        <v>235</v>
      </c>
      <c r="D2931" s="117" t="s">
        <v>6</v>
      </c>
      <c r="E2931" s="119">
        <v>1.76</v>
      </c>
      <c r="F2931" s="119">
        <v>1.76</v>
      </c>
      <c r="G2931" s="117" t="s">
        <v>493</v>
      </c>
      <c r="H2931" s="120">
        <v>41974</v>
      </c>
    </row>
    <row r="2932" spans="1:8">
      <c r="A2932" s="113">
        <v>3898</v>
      </c>
      <c r="B2932" s="114" t="s">
        <v>8697</v>
      </c>
      <c r="C2932" s="113" t="s">
        <v>235</v>
      </c>
      <c r="D2932" s="113" t="s">
        <v>6</v>
      </c>
      <c r="E2932" s="115">
        <v>2.97</v>
      </c>
      <c r="F2932" s="115">
        <v>2.97</v>
      </c>
      <c r="G2932" s="113" t="s">
        <v>493</v>
      </c>
      <c r="H2932" s="116">
        <v>41974</v>
      </c>
    </row>
    <row r="2933" spans="1:8" ht="26.4">
      <c r="A2933" s="117">
        <v>3837</v>
      </c>
      <c r="B2933" s="118" t="s">
        <v>8698</v>
      </c>
      <c r="C2933" s="117" t="s">
        <v>235</v>
      </c>
      <c r="D2933" s="117" t="s">
        <v>6</v>
      </c>
      <c r="E2933" s="119">
        <v>19.149999999999999</v>
      </c>
      <c r="F2933" s="119">
        <v>19.149999999999999</v>
      </c>
      <c r="G2933" s="117" t="s">
        <v>493</v>
      </c>
      <c r="H2933" s="120">
        <v>41974</v>
      </c>
    </row>
    <row r="2934" spans="1:8" ht="26.4">
      <c r="A2934" s="113">
        <v>3845</v>
      </c>
      <c r="B2934" s="114" t="s">
        <v>8699</v>
      </c>
      <c r="C2934" s="113" t="s">
        <v>235</v>
      </c>
      <c r="D2934" s="113" t="s">
        <v>6</v>
      </c>
      <c r="E2934" s="115">
        <v>5.76</v>
      </c>
      <c r="F2934" s="115">
        <v>5.76</v>
      </c>
      <c r="G2934" s="113" t="s">
        <v>493</v>
      </c>
      <c r="H2934" s="116">
        <v>41974</v>
      </c>
    </row>
    <row r="2935" spans="1:8" ht="26.4">
      <c r="A2935" s="117">
        <v>11045</v>
      </c>
      <c r="B2935" s="118" t="s">
        <v>8700</v>
      </c>
      <c r="C2935" s="117" t="s">
        <v>235</v>
      </c>
      <c r="D2935" s="117" t="s">
        <v>6</v>
      </c>
      <c r="E2935" s="119">
        <v>10.44</v>
      </c>
      <c r="F2935" s="119">
        <v>10.44</v>
      </c>
      <c r="G2935" s="117" t="s">
        <v>493</v>
      </c>
      <c r="H2935" s="120">
        <v>41974</v>
      </c>
    </row>
    <row r="2936" spans="1:8">
      <c r="A2936" s="113">
        <v>20170</v>
      </c>
      <c r="B2936" s="114" t="s">
        <v>8701</v>
      </c>
      <c r="C2936" s="113" t="s">
        <v>235</v>
      </c>
      <c r="D2936" s="113" t="s">
        <v>6</v>
      </c>
      <c r="E2936" s="115">
        <v>9.5500000000000007</v>
      </c>
      <c r="F2936" s="115">
        <v>9.5500000000000007</v>
      </c>
      <c r="G2936" s="113" t="s">
        <v>493</v>
      </c>
      <c r="H2936" s="116">
        <v>41974</v>
      </c>
    </row>
    <row r="2937" spans="1:8">
      <c r="A2937" s="117">
        <v>20171</v>
      </c>
      <c r="B2937" s="118" t="s">
        <v>8702</v>
      </c>
      <c r="C2937" s="117" t="s">
        <v>235</v>
      </c>
      <c r="D2937" s="117" t="s">
        <v>6</v>
      </c>
      <c r="E2937" s="119">
        <v>23.33</v>
      </c>
      <c r="F2937" s="119">
        <v>23.33</v>
      </c>
      <c r="G2937" s="117" t="s">
        <v>493</v>
      </c>
      <c r="H2937" s="120">
        <v>41974</v>
      </c>
    </row>
    <row r="2938" spans="1:8">
      <c r="A2938" s="113">
        <v>20167</v>
      </c>
      <c r="B2938" s="114" t="s">
        <v>8703</v>
      </c>
      <c r="C2938" s="113" t="s">
        <v>235</v>
      </c>
      <c r="D2938" s="113" t="s">
        <v>6</v>
      </c>
      <c r="E2938" s="115">
        <v>3.92</v>
      </c>
      <c r="F2938" s="115">
        <v>3.92</v>
      </c>
      <c r="G2938" s="113" t="s">
        <v>493</v>
      </c>
      <c r="H2938" s="116">
        <v>41974</v>
      </c>
    </row>
    <row r="2939" spans="1:8">
      <c r="A2939" s="117">
        <v>20168</v>
      </c>
      <c r="B2939" s="118" t="s">
        <v>8704</v>
      </c>
      <c r="C2939" s="117" t="s">
        <v>235</v>
      </c>
      <c r="D2939" s="117" t="s">
        <v>6</v>
      </c>
      <c r="E2939" s="119">
        <v>5.18</v>
      </c>
      <c r="F2939" s="119">
        <v>5.18</v>
      </c>
      <c r="G2939" s="117" t="s">
        <v>493</v>
      </c>
      <c r="H2939" s="120">
        <v>41974</v>
      </c>
    </row>
    <row r="2940" spans="1:8">
      <c r="A2940" s="113">
        <v>20169</v>
      </c>
      <c r="B2940" s="114" t="s">
        <v>8705</v>
      </c>
      <c r="C2940" s="113" t="s">
        <v>235</v>
      </c>
      <c r="D2940" s="113" t="s">
        <v>6</v>
      </c>
      <c r="E2940" s="115">
        <v>6.13</v>
      </c>
      <c r="F2940" s="115">
        <v>6.13</v>
      </c>
      <c r="G2940" s="113" t="s">
        <v>493</v>
      </c>
      <c r="H2940" s="116">
        <v>41974</v>
      </c>
    </row>
    <row r="2941" spans="1:8">
      <c r="A2941" s="117">
        <v>3897</v>
      </c>
      <c r="B2941" s="118" t="s">
        <v>8706</v>
      </c>
      <c r="C2941" s="117" t="s">
        <v>235</v>
      </c>
      <c r="D2941" s="117" t="s">
        <v>6</v>
      </c>
      <c r="E2941" s="119">
        <v>0.86</v>
      </c>
      <c r="F2941" s="119">
        <v>0.86</v>
      </c>
      <c r="G2941" s="117" t="s">
        <v>493</v>
      </c>
      <c r="H2941" s="120">
        <v>41974</v>
      </c>
    </row>
    <row r="2942" spans="1:8" ht="26.4">
      <c r="A2942" s="113">
        <v>26037</v>
      </c>
      <c r="B2942" s="114" t="s">
        <v>8707</v>
      </c>
      <c r="C2942" s="113" t="s">
        <v>250</v>
      </c>
      <c r="D2942" s="113" t="s">
        <v>6341</v>
      </c>
      <c r="E2942" s="115">
        <v>520.55999999999995</v>
      </c>
      <c r="F2942" s="115">
        <v>520.55999999999995</v>
      </c>
      <c r="G2942" s="113" t="s">
        <v>493</v>
      </c>
      <c r="H2942" s="116">
        <v>41974</v>
      </c>
    </row>
    <row r="2943" spans="1:8">
      <c r="A2943" s="117">
        <v>11519</v>
      </c>
      <c r="B2943" s="118" t="s">
        <v>8708</v>
      </c>
      <c r="C2943" s="117" t="s">
        <v>235</v>
      </c>
      <c r="D2943" s="117" t="s">
        <v>6364</v>
      </c>
      <c r="E2943" s="119">
        <v>29.45</v>
      </c>
      <c r="F2943" s="119">
        <v>29.45</v>
      </c>
      <c r="G2943" s="117" t="s">
        <v>493</v>
      </c>
      <c r="H2943" s="120">
        <v>41974</v>
      </c>
    </row>
    <row r="2944" spans="1:8">
      <c r="A2944" s="113">
        <v>11520</v>
      </c>
      <c r="B2944" s="114" t="s">
        <v>8709</v>
      </c>
      <c r="C2944" s="113" t="s">
        <v>235</v>
      </c>
      <c r="D2944" s="113" t="s">
        <v>6364</v>
      </c>
      <c r="E2944" s="115">
        <v>7.99</v>
      </c>
      <c r="F2944" s="115">
        <v>7.99</v>
      </c>
      <c r="G2944" s="113" t="s">
        <v>493</v>
      </c>
      <c r="H2944" s="116">
        <v>41974</v>
      </c>
    </row>
    <row r="2945" spans="1:8">
      <c r="A2945" s="117">
        <v>11518</v>
      </c>
      <c r="B2945" s="118" t="s">
        <v>8710</v>
      </c>
      <c r="C2945" s="117" t="s">
        <v>235</v>
      </c>
      <c r="D2945" s="117" t="s">
        <v>6364</v>
      </c>
      <c r="E2945" s="119">
        <v>91.33</v>
      </c>
      <c r="F2945" s="119">
        <v>91.33</v>
      </c>
      <c r="G2945" s="117" t="s">
        <v>493</v>
      </c>
      <c r="H2945" s="120">
        <v>41974</v>
      </c>
    </row>
    <row r="2946" spans="1:8">
      <c r="A2946" s="113">
        <v>4244</v>
      </c>
      <c r="B2946" s="114" t="s">
        <v>8711</v>
      </c>
      <c r="C2946" s="113" t="s">
        <v>264</v>
      </c>
      <c r="D2946" s="113" t="s">
        <v>231</v>
      </c>
      <c r="E2946" s="115">
        <v>12.7</v>
      </c>
      <c r="F2946" s="115">
        <v>10.98</v>
      </c>
      <c r="G2946" s="113" t="s">
        <v>493</v>
      </c>
      <c r="H2946" s="116">
        <v>41974</v>
      </c>
    </row>
    <row r="2947" spans="1:8">
      <c r="A2947" s="117">
        <v>4004</v>
      </c>
      <c r="B2947" s="118" t="s">
        <v>8712</v>
      </c>
      <c r="C2947" s="117" t="s">
        <v>235</v>
      </c>
      <c r="D2947" s="117" t="s">
        <v>519</v>
      </c>
      <c r="E2947" s="119">
        <v>675</v>
      </c>
      <c r="F2947" s="119">
        <v>675</v>
      </c>
      <c r="G2947" s="117" t="s">
        <v>493</v>
      </c>
      <c r="H2947" s="120">
        <v>41974</v>
      </c>
    </row>
    <row r="2948" spans="1:8" ht="26.4">
      <c r="A2948" s="113">
        <v>11836</v>
      </c>
      <c r="B2948" s="114" t="s">
        <v>8713</v>
      </c>
      <c r="C2948" s="113" t="s">
        <v>235</v>
      </c>
      <c r="D2948" s="113" t="s">
        <v>519</v>
      </c>
      <c r="E2948" s="115">
        <v>799.34</v>
      </c>
      <c r="F2948" s="115">
        <v>799.34</v>
      </c>
      <c r="G2948" s="113" t="s">
        <v>493</v>
      </c>
      <c r="H2948" s="116">
        <v>41974</v>
      </c>
    </row>
    <row r="2949" spans="1:8" ht="39.6">
      <c r="A2949" s="117">
        <v>20198</v>
      </c>
      <c r="B2949" s="118" t="s">
        <v>8714</v>
      </c>
      <c r="C2949" s="117" t="s">
        <v>235</v>
      </c>
      <c r="D2949" s="117" t="s">
        <v>519</v>
      </c>
      <c r="E2949" s="119">
        <v>1029.95</v>
      </c>
      <c r="F2949" s="119">
        <v>1029.95</v>
      </c>
      <c r="G2949" s="117" t="s">
        <v>493</v>
      </c>
      <c r="H2949" s="120">
        <v>41974</v>
      </c>
    </row>
    <row r="2950" spans="1:8" ht="26.4">
      <c r="A2950" s="113">
        <v>3997</v>
      </c>
      <c r="B2950" s="114" t="s">
        <v>8715</v>
      </c>
      <c r="C2950" s="113" t="s">
        <v>235</v>
      </c>
      <c r="D2950" s="113" t="s">
        <v>519</v>
      </c>
      <c r="E2950" s="115">
        <v>1333.33</v>
      </c>
      <c r="F2950" s="115">
        <v>1333.33</v>
      </c>
      <c r="G2950" s="113" t="s">
        <v>493</v>
      </c>
      <c r="H2950" s="116">
        <v>41974</v>
      </c>
    </row>
    <row r="2951" spans="1:8">
      <c r="A2951" s="117">
        <v>10564</v>
      </c>
      <c r="B2951" s="118" t="s">
        <v>8716</v>
      </c>
      <c r="C2951" s="117" t="s">
        <v>235</v>
      </c>
      <c r="D2951" s="117" t="s">
        <v>519</v>
      </c>
      <c r="E2951" s="119">
        <v>1340</v>
      </c>
      <c r="F2951" s="119">
        <v>1340</v>
      </c>
      <c r="G2951" s="117" t="s">
        <v>493</v>
      </c>
      <c r="H2951" s="120">
        <v>41974</v>
      </c>
    </row>
    <row r="2952" spans="1:8">
      <c r="A2952" s="113">
        <v>3989</v>
      </c>
      <c r="B2952" s="114" t="s">
        <v>8717</v>
      </c>
      <c r="C2952" s="113" t="s">
        <v>235</v>
      </c>
      <c r="D2952" s="113" t="s">
        <v>519</v>
      </c>
      <c r="E2952" s="115">
        <v>2000</v>
      </c>
      <c r="F2952" s="115">
        <v>2000</v>
      </c>
      <c r="G2952" s="113" t="s">
        <v>493</v>
      </c>
      <c r="H2952" s="116">
        <v>41974</v>
      </c>
    </row>
    <row r="2953" spans="1:8" ht="26.4">
      <c r="A2953" s="117">
        <v>4006</v>
      </c>
      <c r="B2953" s="118" t="s">
        <v>8718</v>
      </c>
      <c r="C2953" s="117" t="s">
        <v>235</v>
      </c>
      <c r="D2953" s="117" t="s">
        <v>519</v>
      </c>
      <c r="E2953" s="119">
        <v>480.54</v>
      </c>
      <c r="F2953" s="119">
        <v>480.54</v>
      </c>
      <c r="G2953" s="117" t="s">
        <v>493</v>
      </c>
      <c r="H2953" s="120">
        <v>41974</v>
      </c>
    </row>
    <row r="2954" spans="1:8" ht="26.4">
      <c r="A2954" s="113">
        <v>20185</v>
      </c>
      <c r="B2954" s="114" t="s">
        <v>8719</v>
      </c>
      <c r="C2954" s="113" t="s">
        <v>235</v>
      </c>
      <c r="D2954" s="113" t="s">
        <v>207</v>
      </c>
      <c r="E2954" s="115">
        <v>8.33</v>
      </c>
      <c r="F2954" s="115">
        <v>8.33</v>
      </c>
      <c r="G2954" s="113" t="s">
        <v>493</v>
      </c>
      <c r="H2954" s="116">
        <v>41974</v>
      </c>
    </row>
    <row r="2955" spans="1:8" ht="52.8">
      <c r="A2955" s="117">
        <v>21028</v>
      </c>
      <c r="B2955" s="118" t="s">
        <v>8720</v>
      </c>
      <c r="C2955" s="117" t="s">
        <v>235</v>
      </c>
      <c r="D2955" s="117" t="s">
        <v>6</v>
      </c>
      <c r="E2955" s="119">
        <v>147.03</v>
      </c>
      <c r="F2955" s="119">
        <v>147.03</v>
      </c>
      <c r="G2955" s="117" t="s">
        <v>493</v>
      </c>
      <c r="H2955" s="120">
        <v>41974</v>
      </c>
    </row>
    <row r="2956" spans="1:8" ht="52.8">
      <c r="A2956" s="113">
        <v>21030</v>
      </c>
      <c r="B2956" s="114" t="s">
        <v>8721</v>
      </c>
      <c r="C2956" s="113" t="s">
        <v>235</v>
      </c>
      <c r="D2956" s="113" t="s">
        <v>6</v>
      </c>
      <c r="E2956" s="115">
        <v>231.08</v>
      </c>
      <c r="F2956" s="115">
        <v>231.08</v>
      </c>
      <c r="G2956" s="113" t="s">
        <v>493</v>
      </c>
      <c r="H2956" s="116">
        <v>41974</v>
      </c>
    </row>
    <row r="2957" spans="1:8" ht="52.8">
      <c r="A2957" s="117">
        <v>21031</v>
      </c>
      <c r="B2957" s="118" t="s">
        <v>8722</v>
      </c>
      <c r="C2957" s="117" t="s">
        <v>235</v>
      </c>
      <c r="D2957" s="117" t="s">
        <v>6</v>
      </c>
      <c r="E2957" s="119">
        <v>278.38</v>
      </c>
      <c r="F2957" s="119">
        <v>278.38</v>
      </c>
      <c r="G2957" s="117" t="s">
        <v>493</v>
      </c>
      <c r="H2957" s="120">
        <v>41974</v>
      </c>
    </row>
    <row r="2958" spans="1:8" ht="52.8">
      <c r="A2958" s="113">
        <v>21032</v>
      </c>
      <c r="B2958" s="114" t="s">
        <v>8723</v>
      </c>
      <c r="C2958" s="113" t="s">
        <v>235</v>
      </c>
      <c r="D2958" s="113" t="s">
        <v>6</v>
      </c>
      <c r="E2958" s="115">
        <v>338.92</v>
      </c>
      <c r="F2958" s="115">
        <v>338.92</v>
      </c>
      <c r="G2958" s="113" t="s">
        <v>493</v>
      </c>
      <c r="H2958" s="116">
        <v>41974</v>
      </c>
    </row>
    <row r="2959" spans="1:8" ht="52.8">
      <c r="A2959" s="117">
        <v>21033</v>
      </c>
      <c r="B2959" s="118" t="s">
        <v>8724</v>
      </c>
      <c r="C2959" s="117" t="s">
        <v>235</v>
      </c>
      <c r="D2959" s="117" t="s">
        <v>6</v>
      </c>
      <c r="E2959" s="119">
        <v>270.27</v>
      </c>
      <c r="F2959" s="119">
        <v>270.27</v>
      </c>
      <c r="G2959" s="117" t="s">
        <v>493</v>
      </c>
      <c r="H2959" s="120">
        <v>41974</v>
      </c>
    </row>
    <row r="2960" spans="1:8" ht="52.8">
      <c r="A2960" s="113">
        <v>21034</v>
      </c>
      <c r="B2960" s="114" t="s">
        <v>8725</v>
      </c>
      <c r="C2960" s="113" t="s">
        <v>235</v>
      </c>
      <c r="D2960" s="113" t="s">
        <v>6</v>
      </c>
      <c r="E2960" s="115">
        <v>402.7</v>
      </c>
      <c r="F2960" s="115">
        <v>402.7</v>
      </c>
      <c r="G2960" s="113" t="s">
        <v>493</v>
      </c>
      <c r="H2960" s="116">
        <v>41974</v>
      </c>
    </row>
    <row r="2961" spans="1:8" ht="52.8">
      <c r="A2961" s="117">
        <v>21035</v>
      </c>
      <c r="B2961" s="118" t="s">
        <v>8726</v>
      </c>
      <c r="C2961" s="117" t="s">
        <v>235</v>
      </c>
      <c r="D2961" s="117" t="s">
        <v>6</v>
      </c>
      <c r="E2961" s="119">
        <v>475.41</v>
      </c>
      <c r="F2961" s="119">
        <v>475.41</v>
      </c>
      <c r="G2961" s="117" t="s">
        <v>493</v>
      </c>
      <c r="H2961" s="120">
        <v>41974</v>
      </c>
    </row>
    <row r="2962" spans="1:8" ht="52.8">
      <c r="A2962" s="113">
        <v>21036</v>
      </c>
      <c r="B2962" s="114" t="s">
        <v>8727</v>
      </c>
      <c r="C2962" s="113" t="s">
        <v>235</v>
      </c>
      <c r="D2962" s="113" t="s">
        <v>6</v>
      </c>
      <c r="E2962" s="115">
        <v>567.57000000000005</v>
      </c>
      <c r="F2962" s="115">
        <v>567.57000000000005</v>
      </c>
      <c r="G2962" s="113" t="s">
        <v>493</v>
      </c>
      <c r="H2962" s="116">
        <v>41974</v>
      </c>
    </row>
    <row r="2963" spans="1:8" ht="52.8">
      <c r="A2963" s="117">
        <v>21037</v>
      </c>
      <c r="B2963" s="118" t="s">
        <v>8728</v>
      </c>
      <c r="C2963" s="117" t="s">
        <v>235</v>
      </c>
      <c r="D2963" s="117" t="s">
        <v>6</v>
      </c>
      <c r="E2963" s="119">
        <v>669.73</v>
      </c>
      <c r="F2963" s="119">
        <v>669.73</v>
      </c>
      <c r="G2963" s="117" t="s">
        <v>493</v>
      </c>
      <c r="H2963" s="120">
        <v>41974</v>
      </c>
    </row>
    <row r="2964" spans="1:8" ht="39.6">
      <c r="A2964" s="113">
        <v>21038</v>
      </c>
      <c r="B2964" s="114" t="s">
        <v>8729</v>
      </c>
      <c r="C2964" s="113" t="s">
        <v>235</v>
      </c>
      <c r="D2964" s="113" t="s">
        <v>207</v>
      </c>
      <c r="E2964" s="115">
        <v>11.16</v>
      </c>
      <c r="F2964" s="115">
        <v>11.16</v>
      </c>
      <c r="G2964" s="113" t="s">
        <v>493</v>
      </c>
      <c r="H2964" s="116">
        <v>41974</v>
      </c>
    </row>
    <row r="2965" spans="1:8" ht="39.6">
      <c r="A2965" s="117">
        <v>21039</v>
      </c>
      <c r="B2965" s="118" t="s">
        <v>8730</v>
      </c>
      <c r="C2965" s="117" t="s">
        <v>235</v>
      </c>
      <c r="D2965" s="117" t="s">
        <v>207</v>
      </c>
      <c r="E2965" s="119">
        <v>23.43</v>
      </c>
      <c r="F2965" s="119">
        <v>23.43</v>
      </c>
      <c r="G2965" s="117" t="s">
        <v>493</v>
      </c>
      <c r="H2965" s="120">
        <v>41974</v>
      </c>
    </row>
    <row r="2966" spans="1:8" ht="66">
      <c r="A2966" s="113">
        <v>21029</v>
      </c>
      <c r="B2966" s="114" t="s">
        <v>8731</v>
      </c>
      <c r="C2966" s="113" t="s">
        <v>235</v>
      </c>
      <c r="D2966" s="113" t="s">
        <v>6</v>
      </c>
      <c r="E2966" s="115">
        <v>195</v>
      </c>
      <c r="F2966" s="115">
        <v>195</v>
      </c>
      <c r="G2966" s="113" t="s">
        <v>493</v>
      </c>
      <c r="H2966" s="116">
        <v>41974</v>
      </c>
    </row>
    <row r="2967" spans="1:8">
      <c r="A2967" s="117">
        <v>20260</v>
      </c>
      <c r="B2967" s="118" t="s">
        <v>8732</v>
      </c>
      <c r="C2967" s="117" t="s">
        <v>235</v>
      </c>
      <c r="D2967" s="117" t="s">
        <v>6</v>
      </c>
      <c r="E2967" s="119">
        <v>5.0999999999999996</v>
      </c>
      <c r="F2967" s="119">
        <v>5.0999999999999996</v>
      </c>
      <c r="G2967" s="117" t="s">
        <v>493</v>
      </c>
      <c r="H2967" s="120">
        <v>41974</v>
      </c>
    </row>
    <row r="2968" spans="1:8" ht="52.8">
      <c r="A2968" s="113">
        <v>12899</v>
      </c>
      <c r="B2968" s="114" t="s">
        <v>8733</v>
      </c>
      <c r="C2968" s="113" t="s">
        <v>235</v>
      </c>
      <c r="D2968" s="113" t="s">
        <v>6</v>
      </c>
      <c r="E2968" s="115">
        <v>39.520000000000003</v>
      </c>
      <c r="F2968" s="115">
        <v>39.520000000000003</v>
      </c>
      <c r="G2968" s="113" t="s">
        <v>493</v>
      </c>
      <c r="H2968" s="116">
        <v>41974</v>
      </c>
    </row>
    <row r="2969" spans="1:8">
      <c r="A2969" s="117">
        <v>4022</v>
      </c>
      <c r="B2969" s="118" t="s">
        <v>8734</v>
      </c>
      <c r="C2969" s="117" t="s">
        <v>235</v>
      </c>
      <c r="D2969" s="117" t="s">
        <v>492</v>
      </c>
      <c r="E2969" s="119">
        <v>51.43</v>
      </c>
      <c r="F2969" s="119">
        <v>51.43</v>
      </c>
      <c r="G2969" s="117" t="s">
        <v>493</v>
      </c>
      <c r="H2969" s="120">
        <v>41974</v>
      </c>
    </row>
    <row r="2970" spans="1:8" ht="39.6">
      <c r="A2970" s="113">
        <v>11621</v>
      </c>
      <c r="B2970" s="114" t="s">
        <v>8735</v>
      </c>
      <c r="C2970" s="113" t="s">
        <v>235</v>
      </c>
      <c r="D2970" s="113" t="s">
        <v>492</v>
      </c>
      <c r="E2970" s="115">
        <v>30.2</v>
      </c>
      <c r="F2970" s="115">
        <v>30.2</v>
      </c>
      <c r="G2970" s="113" t="s">
        <v>493</v>
      </c>
      <c r="H2970" s="116">
        <v>41974</v>
      </c>
    </row>
    <row r="2971" spans="1:8" ht="39.6">
      <c r="A2971" s="117">
        <v>4015</v>
      </c>
      <c r="B2971" s="118" t="s">
        <v>8736</v>
      </c>
      <c r="C2971" s="117" t="s">
        <v>235</v>
      </c>
      <c r="D2971" s="117" t="s">
        <v>492</v>
      </c>
      <c r="E2971" s="119">
        <v>31.64</v>
      </c>
      <c r="F2971" s="119">
        <v>31.64</v>
      </c>
      <c r="G2971" s="117" t="s">
        <v>493</v>
      </c>
      <c r="H2971" s="120">
        <v>41974</v>
      </c>
    </row>
    <row r="2972" spans="1:8" ht="39.6">
      <c r="A2972" s="113">
        <v>4017</v>
      </c>
      <c r="B2972" s="114" t="s">
        <v>8737</v>
      </c>
      <c r="C2972" s="113" t="s">
        <v>235</v>
      </c>
      <c r="D2972" s="113" t="s">
        <v>492</v>
      </c>
      <c r="E2972" s="115">
        <v>34.18</v>
      </c>
      <c r="F2972" s="115">
        <v>34.18</v>
      </c>
      <c r="G2972" s="113" t="s">
        <v>493</v>
      </c>
      <c r="H2972" s="116">
        <v>41974</v>
      </c>
    </row>
    <row r="2973" spans="1:8" ht="39.6">
      <c r="A2973" s="117">
        <v>4014</v>
      </c>
      <c r="B2973" s="118" t="s">
        <v>8738</v>
      </c>
      <c r="C2973" s="117" t="s">
        <v>235</v>
      </c>
      <c r="D2973" s="117" t="s">
        <v>492</v>
      </c>
      <c r="E2973" s="119">
        <v>27.39</v>
      </c>
      <c r="F2973" s="119">
        <v>27.39</v>
      </c>
      <c r="G2973" s="117" t="s">
        <v>493</v>
      </c>
      <c r="H2973" s="120">
        <v>41974</v>
      </c>
    </row>
    <row r="2974" spans="1:8" ht="39.6">
      <c r="A2974" s="113">
        <v>4016</v>
      </c>
      <c r="B2974" s="114" t="s">
        <v>8739</v>
      </c>
      <c r="C2974" s="113" t="s">
        <v>235</v>
      </c>
      <c r="D2974" s="113" t="s">
        <v>492</v>
      </c>
      <c r="E2974" s="115">
        <v>20.57</v>
      </c>
      <c r="F2974" s="115">
        <v>20.57</v>
      </c>
      <c r="G2974" s="113" t="s">
        <v>493</v>
      </c>
      <c r="H2974" s="116">
        <v>41974</v>
      </c>
    </row>
    <row r="2975" spans="1:8" ht="26.4">
      <c r="A2975" s="117">
        <v>4023</v>
      </c>
      <c r="B2975" s="118" t="s">
        <v>8740</v>
      </c>
      <c r="C2975" s="117" t="s">
        <v>235</v>
      </c>
      <c r="D2975" s="117" t="s">
        <v>492</v>
      </c>
      <c r="E2975" s="119">
        <v>105.66</v>
      </c>
      <c r="F2975" s="119">
        <v>105.66</v>
      </c>
      <c r="G2975" s="117" t="s">
        <v>493</v>
      </c>
      <c r="H2975" s="120">
        <v>41974</v>
      </c>
    </row>
    <row r="2976" spans="1:8" ht="26.4">
      <c r="A2976" s="113">
        <v>25860</v>
      </c>
      <c r="B2976" s="114" t="s">
        <v>8741</v>
      </c>
      <c r="C2976" s="113" t="s">
        <v>235</v>
      </c>
      <c r="D2976" s="113" t="s">
        <v>492</v>
      </c>
      <c r="E2976" s="115">
        <v>3.62</v>
      </c>
      <c r="F2976" s="115">
        <v>3.62</v>
      </c>
      <c r="G2976" s="113" t="s">
        <v>493</v>
      </c>
      <c r="H2976" s="116">
        <v>41974</v>
      </c>
    </row>
    <row r="2977" spans="1:8" ht="26.4">
      <c r="A2977" s="117">
        <v>25861</v>
      </c>
      <c r="B2977" s="118" t="s">
        <v>8742</v>
      </c>
      <c r="C2977" s="117" t="s">
        <v>235</v>
      </c>
      <c r="D2977" s="117" t="s">
        <v>492</v>
      </c>
      <c r="E2977" s="119">
        <v>5.43</v>
      </c>
      <c r="F2977" s="119">
        <v>5.43</v>
      </c>
      <c r="G2977" s="117" t="s">
        <v>493</v>
      </c>
      <c r="H2977" s="120">
        <v>41974</v>
      </c>
    </row>
    <row r="2978" spans="1:8" ht="26.4">
      <c r="A2978" s="113">
        <v>25862</v>
      </c>
      <c r="B2978" s="114" t="s">
        <v>8743</v>
      </c>
      <c r="C2978" s="113" t="s">
        <v>235</v>
      </c>
      <c r="D2978" s="113" t="s">
        <v>492</v>
      </c>
      <c r="E2978" s="115">
        <v>5.79</v>
      </c>
      <c r="F2978" s="115">
        <v>5.79</v>
      </c>
      <c r="G2978" s="113" t="s">
        <v>493</v>
      </c>
      <c r="H2978" s="116">
        <v>41974</v>
      </c>
    </row>
    <row r="2979" spans="1:8" ht="26.4">
      <c r="A2979" s="117">
        <v>25863</v>
      </c>
      <c r="B2979" s="118" t="s">
        <v>8744</v>
      </c>
      <c r="C2979" s="117" t="s">
        <v>235</v>
      </c>
      <c r="D2979" s="117" t="s">
        <v>492</v>
      </c>
      <c r="E2979" s="119">
        <v>7.24</v>
      </c>
      <c r="F2979" s="119">
        <v>7.24</v>
      </c>
      <c r="G2979" s="117" t="s">
        <v>493</v>
      </c>
      <c r="H2979" s="120">
        <v>41974</v>
      </c>
    </row>
    <row r="2980" spans="1:8" ht="26.4">
      <c r="A2980" s="113">
        <v>25864</v>
      </c>
      <c r="B2980" s="114" t="s">
        <v>8745</v>
      </c>
      <c r="C2980" s="113" t="s">
        <v>235</v>
      </c>
      <c r="D2980" s="113" t="s">
        <v>492</v>
      </c>
      <c r="E2980" s="115">
        <v>10.86</v>
      </c>
      <c r="F2980" s="115">
        <v>10.86</v>
      </c>
      <c r="G2980" s="113" t="s">
        <v>493</v>
      </c>
      <c r="H2980" s="116">
        <v>41974</v>
      </c>
    </row>
    <row r="2981" spans="1:8" ht="26.4">
      <c r="A2981" s="117">
        <v>25865</v>
      </c>
      <c r="B2981" s="118" t="s">
        <v>8746</v>
      </c>
      <c r="C2981" s="117" t="s">
        <v>235</v>
      </c>
      <c r="D2981" s="117" t="s">
        <v>492</v>
      </c>
      <c r="E2981" s="119">
        <v>14.48</v>
      </c>
      <c r="F2981" s="119">
        <v>14.48</v>
      </c>
      <c r="G2981" s="117" t="s">
        <v>493</v>
      </c>
      <c r="H2981" s="120">
        <v>41974</v>
      </c>
    </row>
    <row r="2982" spans="1:8" ht="26.4">
      <c r="A2982" s="113">
        <v>25866</v>
      </c>
      <c r="B2982" s="114" t="s">
        <v>8747</v>
      </c>
      <c r="C2982" s="113" t="s">
        <v>235</v>
      </c>
      <c r="D2982" s="113" t="s">
        <v>492</v>
      </c>
      <c r="E2982" s="115">
        <v>18.100000000000001</v>
      </c>
      <c r="F2982" s="115">
        <v>18.100000000000001</v>
      </c>
      <c r="G2982" s="113" t="s">
        <v>493</v>
      </c>
      <c r="H2982" s="116">
        <v>41974</v>
      </c>
    </row>
    <row r="2983" spans="1:8" ht="39.6">
      <c r="A2983" s="117">
        <v>25868</v>
      </c>
      <c r="B2983" s="118" t="s">
        <v>8748</v>
      </c>
      <c r="C2983" s="117" t="s">
        <v>235</v>
      </c>
      <c r="D2983" s="117" t="s">
        <v>492</v>
      </c>
      <c r="E2983" s="119">
        <v>4.01</v>
      </c>
      <c r="F2983" s="119">
        <v>4.01</v>
      </c>
      <c r="G2983" s="117" t="s">
        <v>493</v>
      </c>
      <c r="H2983" s="120">
        <v>41974</v>
      </c>
    </row>
    <row r="2984" spans="1:8" ht="39.6">
      <c r="A2984" s="113">
        <v>25869</v>
      </c>
      <c r="B2984" s="114" t="s">
        <v>8749</v>
      </c>
      <c r="C2984" s="113" t="s">
        <v>235</v>
      </c>
      <c r="D2984" s="113" t="s">
        <v>492</v>
      </c>
      <c r="E2984" s="115">
        <v>6.03</v>
      </c>
      <c r="F2984" s="115">
        <v>6.03</v>
      </c>
      <c r="G2984" s="113" t="s">
        <v>493</v>
      </c>
      <c r="H2984" s="116">
        <v>41974</v>
      </c>
    </row>
    <row r="2985" spans="1:8" ht="39.6">
      <c r="A2985" s="117">
        <v>25867</v>
      </c>
      <c r="B2985" s="118" t="s">
        <v>8750</v>
      </c>
      <c r="C2985" s="117" t="s">
        <v>235</v>
      </c>
      <c r="D2985" s="117" t="s">
        <v>492</v>
      </c>
      <c r="E2985" s="119">
        <v>11.81</v>
      </c>
      <c r="F2985" s="119">
        <v>11.81</v>
      </c>
      <c r="G2985" s="117" t="s">
        <v>493</v>
      </c>
      <c r="H2985" s="120">
        <v>41974</v>
      </c>
    </row>
    <row r="2986" spans="1:8" ht="39.6">
      <c r="A2986" s="113">
        <v>25872</v>
      </c>
      <c r="B2986" s="114" t="s">
        <v>8751</v>
      </c>
      <c r="C2986" s="113" t="s">
        <v>235</v>
      </c>
      <c r="D2986" s="113" t="s">
        <v>492</v>
      </c>
      <c r="E2986" s="115">
        <v>15.74</v>
      </c>
      <c r="F2986" s="115">
        <v>15.74</v>
      </c>
      <c r="G2986" s="113" t="s">
        <v>493</v>
      </c>
      <c r="H2986" s="116">
        <v>41974</v>
      </c>
    </row>
    <row r="2987" spans="1:8" ht="39.6">
      <c r="A2987" s="117">
        <v>25873</v>
      </c>
      <c r="B2987" s="118" t="s">
        <v>8752</v>
      </c>
      <c r="C2987" s="117" t="s">
        <v>235</v>
      </c>
      <c r="D2987" s="117" t="s">
        <v>492</v>
      </c>
      <c r="E2987" s="119">
        <v>19.68</v>
      </c>
      <c r="F2987" s="119">
        <v>19.68</v>
      </c>
      <c r="G2987" s="117" t="s">
        <v>493</v>
      </c>
      <c r="H2987" s="120">
        <v>41974</v>
      </c>
    </row>
    <row r="2988" spans="1:8" ht="26.4">
      <c r="A2988" s="113">
        <v>25871</v>
      </c>
      <c r="B2988" s="114" t="s">
        <v>8753</v>
      </c>
      <c r="C2988" s="113" t="s">
        <v>235</v>
      </c>
      <c r="D2988" s="113" t="s">
        <v>492</v>
      </c>
      <c r="E2988" s="115">
        <v>7.96</v>
      </c>
      <c r="F2988" s="115">
        <v>7.96</v>
      </c>
      <c r="G2988" s="113" t="s">
        <v>493</v>
      </c>
      <c r="H2988" s="116">
        <v>41974</v>
      </c>
    </row>
    <row r="2989" spans="1:8" ht="39.6">
      <c r="A2989" s="117">
        <v>25870</v>
      </c>
      <c r="B2989" s="118" t="s">
        <v>8754</v>
      </c>
      <c r="C2989" s="117" t="s">
        <v>235</v>
      </c>
      <c r="D2989" s="117" t="s">
        <v>492</v>
      </c>
      <c r="E2989" s="119">
        <v>6.41</v>
      </c>
      <c r="F2989" s="119">
        <v>6.41</v>
      </c>
      <c r="G2989" s="117" t="s">
        <v>493</v>
      </c>
      <c r="H2989" s="120">
        <v>41974</v>
      </c>
    </row>
    <row r="2990" spans="1:8" ht="52.8">
      <c r="A2990" s="113">
        <v>12898</v>
      </c>
      <c r="B2990" s="114" t="s">
        <v>8755</v>
      </c>
      <c r="C2990" s="113" t="s">
        <v>235</v>
      </c>
      <c r="D2990" s="113" t="s">
        <v>6</v>
      </c>
      <c r="E2990" s="115">
        <v>92.5</v>
      </c>
      <c r="F2990" s="115">
        <v>92.5</v>
      </c>
      <c r="G2990" s="113" t="s">
        <v>493</v>
      </c>
      <c r="H2990" s="116">
        <v>41974</v>
      </c>
    </row>
    <row r="2991" spans="1:8" ht="39.6">
      <c r="A2991" s="117">
        <v>14535</v>
      </c>
      <c r="B2991" s="118" t="s">
        <v>8756</v>
      </c>
      <c r="C2991" s="117" t="s">
        <v>250</v>
      </c>
      <c r="D2991" s="117" t="s">
        <v>6</v>
      </c>
      <c r="E2991" s="119">
        <v>46560.55</v>
      </c>
      <c r="F2991" s="119">
        <v>46560.55</v>
      </c>
      <c r="G2991" s="117" t="s">
        <v>493</v>
      </c>
      <c r="H2991" s="120">
        <v>41974</v>
      </c>
    </row>
    <row r="2992" spans="1:8" ht="39.6">
      <c r="A2992" s="113">
        <v>14534</v>
      </c>
      <c r="B2992" s="114" t="s">
        <v>8757</v>
      </c>
      <c r="C2992" s="113" t="s">
        <v>250</v>
      </c>
      <c r="D2992" s="113" t="s">
        <v>6</v>
      </c>
      <c r="E2992" s="115">
        <v>12803.4</v>
      </c>
      <c r="F2992" s="115">
        <v>12803.4</v>
      </c>
      <c r="G2992" s="113" t="s">
        <v>493</v>
      </c>
      <c r="H2992" s="116">
        <v>41974</v>
      </c>
    </row>
    <row r="2993" spans="1:8" ht="26.4">
      <c r="A2993" s="117">
        <v>4037</v>
      </c>
      <c r="B2993" s="118" t="s">
        <v>8758</v>
      </c>
      <c r="C2993" s="117" t="s">
        <v>250</v>
      </c>
      <c r="D2993" s="117" t="s">
        <v>231</v>
      </c>
      <c r="E2993" s="119">
        <v>6.08</v>
      </c>
      <c r="F2993" s="119">
        <v>6.08</v>
      </c>
      <c r="G2993" s="117" t="s">
        <v>493</v>
      </c>
      <c r="H2993" s="120">
        <v>41974</v>
      </c>
    </row>
    <row r="2994" spans="1:8" ht="26.4">
      <c r="A2994" s="113">
        <v>4035</v>
      </c>
      <c r="B2994" s="114" t="s">
        <v>8759</v>
      </c>
      <c r="C2994" s="113" t="s">
        <v>250</v>
      </c>
      <c r="D2994" s="113" t="s">
        <v>231</v>
      </c>
      <c r="E2994" s="115">
        <v>4.05</v>
      </c>
      <c r="F2994" s="115">
        <v>4.05</v>
      </c>
      <c r="G2994" s="113" t="s">
        <v>493</v>
      </c>
      <c r="H2994" s="116">
        <v>41974</v>
      </c>
    </row>
    <row r="2995" spans="1:8" ht="39.6">
      <c r="A2995" s="117">
        <v>11280</v>
      </c>
      <c r="B2995" s="118" t="s">
        <v>8760</v>
      </c>
      <c r="C2995" s="117" t="s">
        <v>250</v>
      </c>
      <c r="D2995" s="117" t="s">
        <v>6</v>
      </c>
      <c r="E2995" s="119">
        <v>7254.78</v>
      </c>
      <c r="F2995" s="119">
        <v>7254.78</v>
      </c>
      <c r="G2995" s="117" t="s">
        <v>493</v>
      </c>
      <c r="H2995" s="120">
        <v>41974</v>
      </c>
    </row>
    <row r="2996" spans="1:8" ht="26.4">
      <c r="A2996" s="113">
        <v>14619</v>
      </c>
      <c r="B2996" s="114" t="s">
        <v>8761</v>
      </c>
      <c r="C2996" s="113" t="s">
        <v>250</v>
      </c>
      <c r="D2996" s="113" t="s">
        <v>6</v>
      </c>
      <c r="E2996" s="115">
        <v>2723.07</v>
      </c>
      <c r="F2996" s="115">
        <v>2723.07</v>
      </c>
      <c r="G2996" s="113" t="s">
        <v>493</v>
      </c>
      <c r="H2996" s="116">
        <v>41974</v>
      </c>
    </row>
    <row r="2997" spans="1:8" ht="26.4">
      <c r="A2997" s="117">
        <v>4036</v>
      </c>
      <c r="B2997" s="118" t="s">
        <v>8762</v>
      </c>
      <c r="C2997" s="117" t="s">
        <v>250</v>
      </c>
      <c r="D2997" s="117" t="s">
        <v>231</v>
      </c>
      <c r="E2997" s="119">
        <v>6.08</v>
      </c>
      <c r="F2997" s="119">
        <v>6.08</v>
      </c>
      <c r="G2997" s="117" t="s">
        <v>493</v>
      </c>
      <c r="H2997" s="120">
        <v>41974</v>
      </c>
    </row>
    <row r="2998" spans="1:8" ht="26.4">
      <c r="A2998" s="113">
        <v>14647</v>
      </c>
      <c r="B2998" s="114" t="s">
        <v>8763</v>
      </c>
      <c r="C2998" s="113" t="s">
        <v>250</v>
      </c>
      <c r="D2998" s="113" t="s">
        <v>6</v>
      </c>
      <c r="E2998" s="115">
        <v>304500</v>
      </c>
      <c r="F2998" s="115">
        <v>304500</v>
      </c>
      <c r="G2998" s="113" t="s">
        <v>493</v>
      </c>
      <c r="H2998" s="116">
        <v>41974</v>
      </c>
    </row>
    <row r="2999" spans="1:8" ht="26.4">
      <c r="A2999" s="117">
        <v>13890</v>
      </c>
      <c r="B2999" s="118" t="s">
        <v>8764</v>
      </c>
      <c r="C2999" s="117" t="s">
        <v>250</v>
      </c>
      <c r="D2999" s="117" t="s">
        <v>6</v>
      </c>
      <c r="E2999" s="119">
        <v>484690.92</v>
      </c>
      <c r="F2999" s="119">
        <v>484690.92</v>
      </c>
      <c r="G2999" s="117" t="s">
        <v>493</v>
      </c>
      <c r="H2999" s="120">
        <v>41974</v>
      </c>
    </row>
    <row r="3000" spans="1:8">
      <c r="A3000" s="113">
        <v>10764</v>
      </c>
      <c r="B3000" s="114" t="s">
        <v>8765</v>
      </c>
      <c r="C3000" s="113" t="s">
        <v>250</v>
      </c>
      <c r="D3000" s="113" t="s">
        <v>231</v>
      </c>
      <c r="E3000" s="115">
        <v>3.3</v>
      </c>
      <c r="F3000" s="115">
        <v>3.3</v>
      </c>
      <c r="G3000" s="113" t="s">
        <v>493</v>
      </c>
      <c r="H3000" s="116">
        <v>41974</v>
      </c>
    </row>
    <row r="3001" spans="1:8" ht="26.4">
      <c r="A3001" s="117">
        <v>20189</v>
      </c>
      <c r="B3001" s="118" t="s">
        <v>8766</v>
      </c>
      <c r="C3001" s="117" t="s">
        <v>250</v>
      </c>
      <c r="D3001" s="117" t="s">
        <v>231</v>
      </c>
      <c r="E3001" s="119">
        <v>6.08</v>
      </c>
      <c r="F3001" s="119">
        <v>6.08</v>
      </c>
      <c r="G3001" s="117" t="s">
        <v>493</v>
      </c>
      <c r="H3001" s="120">
        <v>41974</v>
      </c>
    </row>
    <row r="3002" spans="1:8" ht="26.4">
      <c r="A3002" s="113">
        <v>20190</v>
      </c>
      <c r="B3002" s="114" t="s">
        <v>8767</v>
      </c>
      <c r="C3002" s="113" t="s">
        <v>250</v>
      </c>
      <c r="D3002" s="113" t="s">
        <v>231</v>
      </c>
      <c r="E3002" s="115">
        <v>7.94</v>
      </c>
      <c r="F3002" s="115">
        <v>7.94</v>
      </c>
      <c r="G3002" s="113" t="s">
        <v>493</v>
      </c>
      <c r="H3002" s="116">
        <v>41974</v>
      </c>
    </row>
    <row r="3003" spans="1:8" ht="26.4">
      <c r="A3003" s="117">
        <v>10754</v>
      </c>
      <c r="B3003" s="118" t="s">
        <v>8768</v>
      </c>
      <c r="C3003" s="117" t="s">
        <v>250</v>
      </c>
      <c r="D3003" s="117" t="s">
        <v>231</v>
      </c>
      <c r="E3003" s="119">
        <v>6.11</v>
      </c>
      <c r="F3003" s="119">
        <v>6.11</v>
      </c>
      <c r="G3003" s="117" t="s">
        <v>493</v>
      </c>
      <c r="H3003" s="120">
        <v>41974</v>
      </c>
    </row>
    <row r="3004" spans="1:8" ht="39.6">
      <c r="A3004" s="113">
        <v>20216</v>
      </c>
      <c r="B3004" s="114" t="s">
        <v>8769</v>
      </c>
      <c r="C3004" s="113" t="s">
        <v>250</v>
      </c>
      <c r="D3004" s="113" t="s">
        <v>6</v>
      </c>
      <c r="E3004" s="115">
        <v>2962.47</v>
      </c>
      <c r="F3004" s="115">
        <v>2962.47</v>
      </c>
      <c r="G3004" s="113" t="s">
        <v>493</v>
      </c>
      <c r="H3004" s="116">
        <v>41974</v>
      </c>
    </row>
    <row r="3005" spans="1:8" ht="26.4">
      <c r="A3005" s="117">
        <v>3335</v>
      </c>
      <c r="B3005" s="118" t="s">
        <v>8770</v>
      </c>
      <c r="C3005" s="117" t="s">
        <v>250</v>
      </c>
      <c r="D3005" s="117" t="s">
        <v>231</v>
      </c>
      <c r="E3005" s="119">
        <v>1.69</v>
      </c>
      <c r="F3005" s="119">
        <v>1.69</v>
      </c>
      <c r="G3005" s="117" t="s">
        <v>493</v>
      </c>
      <c r="H3005" s="120">
        <v>41974</v>
      </c>
    </row>
    <row r="3006" spans="1:8">
      <c r="A3006" s="113">
        <v>12868</v>
      </c>
      <c r="B3006" s="114" t="s">
        <v>8771</v>
      </c>
      <c r="C3006" s="113" t="s">
        <v>264</v>
      </c>
      <c r="D3006" s="113" t="s">
        <v>231</v>
      </c>
      <c r="E3006" s="115">
        <v>10.28</v>
      </c>
      <c r="F3006" s="115">
        <v>8.89</v>
      </c>
      <c r="G3006" s="113" t="s">
        <v>493</v>
      </c>
      <c r="H3006" s="116">
        <v>41974</v>
      </c>
    </row>
    <row r="3007" spans="1:8" ht="39.6">
      <c r="A3007" s="117">
        <v>191</v>
      </c>
      <c r="B3007" s="118" t="s">
        <v>8772</v>
      </c>
      <c r="C3007" s="117" t="s">
        <v>235</v>
      </c>
      <c r="D3007" s="117" t="s">
        <v>5979</v>
      </c>
      <c r="E3007" s="119">
        <v>67</v>
      </c>
      <c r="F3007" s="119">
        <v>67</v>
      </c>
      <c r="G3007" s="117" t="s">
        <v>493</v>
      </c>
      <c r="H3007" s="120">
        <v>41974</v>
      </c>
    </row>
    <row r="3008" spans="1:8" ht="39.6">
      <c r="A3008" s="113">
        <v>195</v>
      </c>
      <c r="B3008" s="114" t="s">
        <v>8773</v>
      </c>
      <c r="C3008" s="113" t="s">
        <v>235</v>
      </c>
      <c r="D3008" s="113" t="s">
        <v>5979</v>
      </c>
      <c r="E3008" s="115">
        <v>36.549999999999997</v>
      </c>
      <c r="F3008" s="115">
        <v>36.549999999999997</v>
      </c>
      <c r="G3008" s="113" t="s">
        <v>493</v>
      </c>
      <c r="H3008" s="116">
        <v>41974</v>
      </c>
    </row>
    <row r="3009" spans="1:8" ht="26.4">
      <c r="A3009" s="117">
        <v>194</v>
      </c>
      <c r="B3009" s="118" t="s">
        <v>8774</v>
      </c>
      <c r="C3009" s="117" t="s">
        <v>235</v>
      </c>
      <c r="D3009" s="117" t="s">
        <v>5979</v>
      </c>
      <c r="E3009" s="119">
        <v>22.62</v>
      </c>
      <c r="F3009" s="119">
        <v>22.62</v>
      </c>
      <c r="G3009" s="117" t="s">
        <v>493</v>
      </c>
      <c r="H3009" s="120">
        <v>41974</v>
      </c>
    </row>
    <row r="3010" spans="1:8" ht="26.4">
      <c r="A3010" s="113">
        <v>190</v>
      </c>
      <c r="B3010" s="114" t="s">
        <v>8775</v>
      </c>
      <c r="C3010" s="113" t="s">
        <v>235</v>
      </c>
      <c r="D3010" s="113" t="s">
        <v>5979</v>
      </c>
      <c r="E3010" s="115">
        <v>58.52</v>
      </c>
      <c r="F3010" s="115">
        <v>58.52</v>
      </c>
      <c r="G3010" s="113" t="s">
        <v>493</v>
      </c>
      <c r="H3010" s="116">
        <v>41974</v>
      </c>
    </row>
    <row r="3011" spans="1:8">
      <c r="A3011" s="117">
        <v>11691</v>
      </c>
      <c r="B3011" s="118" t="s">
        <v>8776</v>
      </c>
      <c r="C3011" s="117" t="s">
        <v>235</v>
      </c>
      <c r="D3011" s="117" t="s">
        <v>492</v>
      </c>
      <c r="E3011" s="119">
        <v>384.41</v>
      </c>
      <c r="F3011" s="119">
        <v>384.41</v>
      </c>
      <c r="G3011" s="117" t="s">
        <v>493</v>
      </c>
      <c r="H3011" s="120">
        <v>41974</v>
      </c>
    </row>
    <row r="3012" spans="1:8">
      <c r="A3012" s="113">
        <v>10628</v>
      </c>
      <c r="B3012" s="114" t="s">
        <v>8777</v>
      </c>
      <c r="C3012" s="113" t="s">
        <v>235</v>
      </c>
      <c r="D3012" s="113" t="s">
        <v>492</v>
      </c>
      <c r="E3012" s="115">
        <v>538.16999999999996</v>
      </c>
      <c r="F3012" s="115">
        <v>538.16999999999996</v>
      </c>
      <c r="G3012" s="113" t="s">
        <v>493</v>
      </c>
      <c r="H3012" s="116">
        <v>41974</v>
      </c>
    </row>
    <row r="3013" spans="1:8" ht="26.4">
      <c r="A3013" s="117">
        <v>10722</v>
      </c>
      <c r="B3013" s="118" t="s">
        <v>8778</v>
      </c>
      <c r="C3013" s="117" t="s">
        <v>235</v>
      </c>
      <c r="D3013" s="117" t="s">
        <v>492</v>
      </c>
      <c r="E3013" s="119">
        <v>216.23</v>
      </c>
      <c r="F3013" s="119">
        <v>216.23</v>
      </c>
      <c r="G3013" s="117" t="s">
        <v>493</v>
      </c>
      <c r="H3013" s="120">
        <v>41974</v>
      </c>
    </row>
    <row r="3014" spans="1:8">
      <c r="A3014" s="113">
        <v>11692</v>
      </c>
      <c r="B3014" s="114" t="s">
        <v>8779</v>
      </c>
      <c r="C3014" s="113" t="s">
        <v>235</v>
      </c>
      <c r="D3014" s="113" t="s">
        <v>492</v>
      </c>
      <c r="E3014" s="115">
        <v>454.08</v>
      </c>
      <c r="F3014" s="115">
        <v>454.08</v>
      </c>
      <c r="G3014" s="113" t="s">
        <v>493</v>
      </c>
      <c r="H3014" s="116">
        <v>41974</v>
      </c>
    </row>
    <row r="3015" spans="1:8">
      <c r="A3015" s="117">
        <v>10629</v>
      </c>
      <c r="B3015" s="118" t="s">
        <v>8780</v>
      </c>
      <c r="C3015" s="117" t="s">
        <v>235</v>
      </c>
      <c r="D3015" s="117" t="s">
        <v>492</v>
      </c>
      <c r="E3015" s="119">
        <v>523.75</v>
      </c>
      <c r="F3015" s="119">
        <v>523.75</v>
      </c>
      <c r="G3015" s="117" t="s">
        <v>493</v>
      </c>
      <c r="H3015" s="120">
        <v>41974</v>
      </c>
    </row>
    <row r="3016" spans="1:8">
      <c r="A3016" s="113">
        <v>10723</v>
      </c>
      <c r="B3016" s="114" t="s">
        <v>8781</v>
      </c>
      <c r="C3016" s="113" t="s">
        <v>235</v>
      </c>
      <c r="D3016" s="113" t="s">
        <v>492</v>
      </c>
      <c r="E3016" s="115">
        <v>211.42</v>
      </c>
      <c r="F3016" s="115">
        <v>211.42</v>
      </c>
      <c r="G3016" s="113" t="s">
        <v>493</v>
      </c>
      <c r="H3016" s="116">
        <v>41974</v>
      </c>
    </row>
    <row r="3017" spans="1:8">
      <c r="A3017" s="117">
        <v>4755</v>
      </c>
      <c r="B3017" s="118" t="s">
        <v>8782</v>
      </c>
      <c r="C3017" s="117" t="s">
        <v>264</v>
      </c>
      <c r="D3017" s="117" t="s">
        <v>231</v>
      </c>
      <c r="E3017" s="119">
        <v>10.78</v>
      </c>
      <c r="F3017" s="119">
        <v>9.32</v>
      </c>
      <c r="G3017" s="117" t="s">
        <v>493</v>
      </c>
      <c r="H3017" s="120">
        <v>41974</v>
      </c>
    </row>
    <row r="3018" spans="1:8" ht="26.4">
      <c r="A3018" s="113">
        <v>4040</v>
      </c>
      <c r="B3018" s="114" t="s">
        <v>8783</v>
      </c>
      <c r="C3018" s="113" t="s">
        <v>250</v>
      </c>
      <c r="D3018" s="113" t="s">
        <v>231</v>
      </c>
      <c r="E3018" s="115">
        <v>4.3899999999999997</v>
      </c>
      <c r="F3018" s="115">
        <v>4.3899999999999997</v>
      </c>
      <c r="G3018" s="113" t="s">
        <v>493</v>
      </c>
      <c r="H3018" s="116">
        <v>41974</v>
      </c>
    </row>
    <row r="3019" spans="1:8" ht="39.6">
      <c r="A3019" s="117">
        <v>4045</v>
      </c>
      <c r="B3019" s="118" t="s">
        <v>8784</v>
      </c>
      <c r="C3019" s="117" t="s">
        <v>250</v>
      </c>
      <c r="D3019" s="117" t="s">
        <v>231</v>
      </c>
      <c r="E3019" s="119">
        <v>6.39</v>
      </c>
      <c r="F3019" s="119">
        <v>6.39</v>
      </c>
      <c r="G3019" s="117" t="s">
        <v>493</v>
      </c>
      <c r="H3019" s="120">
        <v>41974</v>
      </c>
    </row>
    <row r="3020" spans="1:8" ht="26.4">
      <c r="A3020" s="113">
        <v>4044</v>
      </c>
      <c r="B3020" s="114" t="s">
        <v>8785</v>
      </c>
      <c r="C3020" s="113" t="s">
        <v>250</v>
      </c>
      <c r="D3020" s="113" t="s">
        <v>231</v>
      </c>
      <c r="E3020" s="115">
        <v>4.59</v>
      </c>
      <c r="F3020" s="115">
        <v>4.59</v>
      </c>
      <c r="G3020" s="113" t="s">
        <v>493</v>
      </c>
      <c r="H3020" s="116">
        <v>41974</v>
      </c>
    </row>
    <row r="3021" spans="1:8" ht="26.4">
      <c r="A3021" s="117">
        <v>4043</v>
      </c>
      <c r="B3021" s="118" t="s">
        <v>8786</v>
      </c>
      <c r="C3021" s="117" t="s">
        <v>250</v>
      </c>
      <c r="D3021" s="117" t="s">
        <v>231</v>
      </c>
      <c r="E3021" s="119">
        <v>4.78</v>
      </c>
      <c r="F3021" s="119">
        <v>4.78</v>
      </c>
      <c r="G3021" s="117" t="s">
        <v>493</v>
      </c>
      <c r="H3021" s="120">
        <v>41974</v>
      </c>
    </row>
    <row r="3022" spans="1:8" ht="26.4">
      <c r="A3022" s="113">
        <v>14531</v>
      </c>
      <c r="B3022" s="114" t="s">
        <v>8787</v>
      </c>
      <c r="C3022" s="113" t="s">
        <v>235</v>
      </c>
      <c r="D3022" s="113" t="s">
        <v>6</v>
      </c>
      <c r="E3022" s="115">
        <v>4595.05</v>
      </c>
      <c r="F3022" s="115">
        <v>4595.05</v>
      </c>
      <c r="G3022" s="113" t="s">
        <v>493</v>
      </c>
      <c r="H3022" s="116">
        <v>41974</v>
      </c>
    </row>
    <row r="3023" spans="1:8" ht="26.4">
      <c r="A3023" s="117">
        <v>36533</v>
      </c>
      <c r="B3023" s="118" t="s">
        <v>8788</v>
      </c>
      <c r="C3023" s="117" t="s">
        <v>250</v>
      </c>
      <c r="D3023" s="117" t="s">
        <v>6</v>
      </c>
      <c r="E3023" s="119">
        <v>5287.72</v>
      </c>
      <c r="F3023" s="119">
        <v>5287.72</v>
      </c>
      <c r="G3023" s="117" t="s">
        <v>493</v>
      </c>
      <c r="H3023" s="120">
        <v>41974</v>
      </c>
    </row>
    <row r="3024" spans="1:8" ht="26.4">
      <c r="A3024" s="113">
        <v>11616</v>
      </c>
      <c r="B3024" s="114" t="s">
        <v>8789</v>
      </c>
      <c r="C3024" s="113" t="s">
        <v>250</v>
      </c>
      <c r="D3024" s="113" t="s">
        <v>6</v>
      </c>
      <c r="E3024" s="115">
        <v>4994.18</v>
      </c>
      <c r="F3024" s="115">
        <v>4994.18</v>
      </c>
      <c r="G3024" s="113" t="s">
        <v>493</v>
      </c>
      <c r="H3024" s="116">
        <v>41974</v>
      </c>
    </row>
    <row r="3025" spans="1:8" ht="26.4">
      <c r="A3025" s="117">
        <v>4046</v>
      </c>
      <c r="B3025" s="118" t="s">
        <v>8790</v>
      </c>
      <c r="C3025" s="117" t="s">
        <v>250</v>
      </c>
      <c r="D3025" s="117" t="s">
        <v>6</v>
      </c>
      <c r="E3025" s="119">
        <v>4882.08</v>
      </c>
      <c r="F3025" s="119">
        <v>4882.08</v>
      </c>
      <c r="G3025" s="117" t="s">
        <v>493</v>
      </c>
      <c r="H3025" s="120">
        <v>41974</v>
      </c>
    </row>
    <row r="3026" spans="1:8" ht="26.4">
      <c r="A3026" s="113">
        <v>13447</v>
      </c>
      <c r="B3026" s="114" t="s">
        <v>8791</v>
      </c>
      <c r="C3026" s="113" t="s">
        <v>250</v>
      </c>
      <c r="D3026" s="113" t="s">
        <v>6</v>
      </c>
      <c r="E3026" s="115">
        <v>10339.58</v>
      </c>
      <c r="F3026" s="115">
        <v>10339.58</v>
      </c>
      <c r="G3026" s="113" t="s">
        <v>493</v>
      </c>
      <c r="H3026" s="116">
        <v>41974</v>
      </c>
    </row>
    <row r="3027" spans="1:8" ht="26.4">
      <c r="A3027" s="117">
        <v>14529</v>
      </c>
      <c r="B3027" s="118" t="s">
        <v>8792</v>
      </c>
      <c r="C3027" s="117" t="s">
        <v>235</v>
      </c>
      <c r="D3027" s="117" t="s">
        <v>6</v>
      </c>
      <c r="E3027" s="119">
        <v>5782.66</v>
      </c>
      <c r="F3027" s="119">
        <v>5782.66</v>
      </c>
      <c r="G3027" s="117" t="s">
        <v>493</v>
      </c>
      <c r="H3027" s="120">
        <v>41974</v>
      </c>
    </row>
    <row r="3028" spans="1:8" ht="26.4">
      <c r="A3028" s="113">
        <v>10747</v>
      </c>
      <c r="B3028" s="114" t="s">
        <v>8793</v>
      </c>
      <c r="C3028" s="113" t="s">
        <v>235</v>
      </c>
      <c r="D3028" s="113" t="s">
        <v>6</v>
      </c>
      <c r="E3028" s="115">
        <v>5673.68</v>
      </c>
      <c r="F3028" s="115">
        <v>5673.68</v>
      </c>
      <c r="G3028" s="113" t="s">
        <v>493</v>
      </c>
      <c r="H3028" s="116">
        <v>41974</v>
      </c>
    </row>
    <row r="3029" spans="1:8">
      <c r="A3029" s="117">
        <v>4053</v>
      </c>
      <c r="B3029" s="118" t="s">
        <v>8794</v>
      </c>
      <c r="C3029" s="117" t="s">
        <v>235</v>
      </c>
      <c r="D3029" s="117" t="s">
        <v>239</v>
      </c>
      <c r="E3029" s="119">
        <v>48.95</v>
      </c>
      <c r="F3029" s="119">
        <v>48.95</v>
      </c>
      <c r="G3029" s="117" t="s">
        <v>493</v>
      </c>
      <c r="H3029" s="120">
        <v>41974</v>
      </c>
    </row>
    <row r="3030" spans="1:8">
      <c r="A3030" s="113">
        <v>4052</v>
      </c>
      <c r="B3030" s="114" t="s">
        <v>8795</v>
      </c>
      <c r="C3030" s="113" t="s">
        <v>235</v>
      </c>
      <c r="D3030" s="113" t="s">
        <v>5340</v>
      </c>
      <c r="E3030" s="115">
        <v>99.84</v>
      </c>
      <c r="F3030" s="115">
        <v>99.84</v>
      </c>
      <c r="G3030" s="113" t="s">
        <v>493</v>
      </c>
      <c r="H3030" s="116">
        <v>41974</v>
      </c>
    </row>
    <row r="3031" spans="1:8">
      <c r="A3031" s="117">
        <v>4056</v>
      </c>
      <c r="B3031" s="118" t="s">
        <v>8796</v>
      </c>
      <c r="C3031" s="117" t="s">
        <v>235</v>
      </c>
      <c r="D3031" s="117" t="s">
        <v>239</v>
      </c>
      <c r="E3031" s="119">
        <v>25.74</v>
      </c>
      <c r="F3031" s="119">
        <v>25.74</v>
      </c>
      <c r="G3031" s="117" t="s">
        <v>493</v>
      </c>
      <c r="H3031" s="120">
        <v>41974</v>
      </c>
    </row>
    <row r="3032" spans="1:8">
      <c r="A3032" s="113">
        <v>7328</v>
      </c>
      <c r="B3032" s="114" t="s">
        <v>8797</v>
      </c>
      <c r="C3032" s="113" t="s">
        <v>235</v>
      </c>
      <c r="D3032" s="113" t="s">
        <v>238</v>
      </c>
      <c r="E3032" s="115">
        <v>17</v>
      </c>
      <c r="F3032" s="115">
        <v>17</v>
      </c>
      <c r="G3032" s="113" t="s">
        <v>493</v>
      </c>
      <c r="H3032" s="116">
        <v>41974</v>
      </c>
    </row>
    <row r="3033" spans="1:8">
      <c r="A3033" s="117">
        <v>4048</v>
      </c>
      <c r="B3033" s="118" t="s">
        <v>8798</v>
      </c>
      <c r="C3033" s="117" t="s">
        <v>235</v>
      </c>
      <c r="D3033" s="117" t="s">
        <v>274</v>
      </c>
      <c r="E3033" s="119">
        <v>3.57</v>
      </c>
      <c r="F3033" s="119">
        <v>3.57</v>
      </c>
      <c r="G3033" s="117" t="s">
        <v>493</v>
      </c>
      <c r="H3033" s="120">
        <v>41974</v>
      </c>
    </row>
    <row r="3034" spans="1:8">
      <c r="A3034" s="113">
        <v>4047</v>
      </c>
      <c r="B3034" s="114" t="s">
        <v>8798</v>
      </c>
      <c r="C3034" s="113" t="s">
        <v>235</v>
      </c>
      <c r="D3034" s="113" t="s">
        <v>239</v>
      </c>
      <c r="E3034" s="115">
        <v>12.85</v>
      </c>
      <c r="F3034" s="115">
        <v>12.85</v>
      </c>
      <c r="G3034" s="113" t="s">
        <v>493</v>
      </c>
      <c r="H3034" s="116">
        <v>41974</v>
      </c>
    </row>
    <row r="3035" spans="1:8">
      <c r="A3035" s="117">
        <v>4051</v>
      </c>
      <c r="B3035" s="118" t="s">
        <v>8798</v>
      </c>
      <c r="C3035" s="117" t="s">
        <v>235</v>
      </c>
      <c r="D3035" s="117" t="s">
        <v>5340</v>
      </c>
      <c r="E3035" s="119">
        <v>64.25</v>
      </c>
      <c r="F3035" s="119">
        <v>64.25</v>
      </c>
      <c r="G3035" s="117" t="s">
        <v>493</v>
      </c>
      <c r="H3035" s="120">
        <v>41974</v>
      </c>
    </row>
    <row r="3036" spans="1:8" ht="26.4">
      <c r="A3036" s="113">
        <v>4049</v>
      </c>
      <c r="B3036" s="114" t="s">
        <v>8799</v>
      </c>
      <c r="C3036" s="113" t="s">
        <v>235</v>
      </c>
      <c r="D3036" s="113" t="s">
        <v>274</v>
      </c>
      <c r="E3036" s="115">
        <v>40.26</v>
      </c>
      <c r="F3036" s="115">
        <v>40.26</v>
      </c>
      <c r="G3036" s="113" t="s">
        <v>493</v>
      </c>
      <c r="H3036" s="116">
        <v>41974</v>
      </c>
    </row>
    <row r="3037" spans="1:8">
      <c r="A3037" s="117">
        <v>11604</v>
      </c>
      <c r="B3037" s="118" t="s">
        <v>8800</v>
      </c>
      <c r="C3037" s="117" t="s">
        <v>235</v>
      </c>
      <c r="D3037" s="117" t="s">
        <v>6</v>
      </c>
      <c r="E3037" s="119">
        <v>11.53</v>
      </c>
      <c r="F3037" s="119">
        <v>11.53</v>
      </c>
      <c r="G3037" s="117" t="s">
        <v>493</v>
      </c>
      <c r="H3037" s="120">
        <v>41974</v>
      </c>
    </row>
    <row r="3038" spans="1:8">
      <c r="A3038" s="113">
        <v>1611</v>
      </c>
      <c r="B3038" s="114" t="s">
        <v>8801</v>
      </c>
      <c r="C3038" s="113" t="s">
        <v>235</v>
      </c>
      <c r="D3038" s="113" t="s">
        <v>238</v>
      </c>
      <c r="E3038" s="115">
        <v>58.03</v>
      </c>
      <c r="F3038" s="115">
        <v>58.03</v>
      </c>
      <c r="G3038" s="113" t="s">
        <v>493</v>
      </c>
      <c r="H3038" s="116">
        <v>41974</v>
      </c>
    </row>
    <row r="3039" spans="1:8">
      <c r="A3039" s="117">
        <v>10498</v>
      </c>
      <c r="B3039" s="118" t="s">
        <v>8802</v>
      </c>
      <c r="C3039" s="117" t="s">
        <v>235</v>
      </c>
      <c r="D3039" s="117" t="s">
        <v>238</v>
      </c>
      <c r="E3039" s="119">
        <v>3.43</v>
      </c>
      <c r="F3039" s="119">
        <v>3.43</v>
      </c>
      <c r="G3039" s="117" t="s">
        <v>493</v>
      </c>
      <c r="H3039" s="120">
        <v>41974</v>
      </c>
    </row>
    <row r="3040" spans="1:8">
      <c r="A3040" s="113">
        <v>4823</v>
      </c>
      <c r="B3040" s="114" t="s">
        <v>8803</v>
      </c>
      <c r="C3040" s="113" t="s">
        <v>235</v>
      </c>
      <c r="D3040" s="113" t="s">
        <v>238</v>
      </c>
      <c r="E3040" s="115">
        <v>24.89</v>
      </c>
      <c r="F3040" s="115">
        <v>24.89</v>
      </c>
      <c r="G3040" s="113" t="s">
        <v>493</v>
      </c>
      <c r="H3040" s="116">
        <v>41974</v>
      </c>
    </row>
    <row r="3041" spans="1:8">
      <c r="A3041" s="117">
        <v>1610</v>
      </c>
      <c r="B3041" s="118" t="s">
        <v>8804</v>
      </c>
      <c r="C3041" s="117" t="s">
        <v>235</v>
      </c>
      <c r="D3041" s="117" t="s">
        <v>238</v>
      </c>
      <c r="E3041" s="119">
        <v>16.350000000000001</v>
      </c>
      <c r="F3041" s="119">
        <v>16.350000000000001</v>
      </c>
      <c r="G3041" s="117" t="s">
        <v>493</v>
      </c>
      <c r="H3041" s="120">
        <v>41974</v>
      </c>
    </row>
    <row r="3042" spans="1:8">
      <c r="A3042" s="113">
        <v>7317</v>
      </c>
      <c r="B3042" s="114" t="s">
        <v>8805</v>
      </c>
      <c r="C3042" s="113" t="s">
        <v>235</v>
      </c>
      <c r="D3042" s="113" t="s">
        <v>238</v>
      </c>
      <c r="E3042" s="115">
        <v>9.6199999999999992</v>
      </c>
      <c r="F3042" s="115">
        <v>9.6199999999999992</v>
      </c>
      <c r="G3042" s="113" t="s">
        <v>493</v>
      </c>
      <c r="H3042" s="116">
        <v>41974</v>
      </c>
    </row>
    <row r="3043" spans="1:8">
      <c r="A3043" s="117">
        <v>7321</v>
      </c>
      <c r="B3043" s="118" t="s">
        <v>8806</v>
      </c>
      <c r="C3043" s="117" t="s">
        <v>235</v>
      </c>
      <c r="D3043" s="117" t="s">
        <v>8807</v>
      </c>
      <c r="E3043" s="119">
        <v>23.67</v>
      </c>
      <c r="F3043" s="119">
        <v>23.67</v>
      </c>
      <c r="G3043" s="117" t="s">
        <v>493</v>
      </c>
      <c r="H3043" s="120">
        <v>41974</v>
      </c>
    </row>
    <row r="3044" spans="1:8" ht="26.4">
      <c r="A3044" s="113">
        <v>628</v>
      </c>
      <c r="B3044" s="114" t="s">
        <v>8808</v>
      </c>
      <c r="C3044" s="113" t="s">
        <v>235</v>
      </c>
      <c r="D3044" s="113" t="s">
        <v>238</v>
      </c>
      <c r="E3044" s="115">
        <v>35.31</v>
      </c>
      <c r="F3044" s="115">
        <v>35.31</v>
      </c>
      <c r="G3044" s="113" t="s">
        <v>493</v>
      </c>
      <c r="H3044" s="116">
        <v>41974</v>
      </c>
    </row>
    <row r="3045" spans="1:8" ht="26.4">
      <c r="A3045" s="117">
        <v>12357</v>
      </c>
      <c r="B3045" s="118" t="s">
        <v>8809</v>
      </c>
      <c r="C3045" s="117" t="s">
        <v>235</v>
      </c>
      <c r="D3045" s="117" t="s">
        <v>6</v>
      </c>
      <c r="E3045" s="119">
        <v>144.43</v>
      </c>
      <c r="F3045" s="119">
        <v>144.43</v>
      </c>
      <c r="G3045" s="117" t="s">
        <v>493</v>
      </c>
      <c r="H3045" s="120">
        <v>41974</v>
      </c>
    </row>
    <row r="3046" spans="1:8" ht="26.4">
      <c r="A3046" s="113">
        <v>12358</v>
      </c>
      <c r="B3046" s="114" t="s">
        <v>8810</v>
      </c>
      <c r="C3046" s="113" t="s">
        <v>235</v>
      </c>
      <c r="D3046" s="113" t="s">
        <v>6</v>
      </c>
      <c r="E3046" s="115">
        <v>155.08000000000001</v>
      </c>
      <c r="F3046" s="115">
        <v>155.08000000000001</v>
      </c>
      <c r="G3046" s="113" t="s">
        <v>493</v>
      </c>
      <c r="H3046" s="116">
        <v>41974</v>
      </c>
    </row>
    <row r="3047" spans="1:8">
      <c r="A3047" s="117">
        <v>4058</v>
      </c>
      <c r="B3047" s="118" t="s">
        <v>8811</v>
      </c>
      <c r="C3047" s="117" t="s">
        <v>264</v>
      </c>
      <c r="D3047" s="117" t="s">
        <v>231</v>
      </c>
      <c r="E3047" s="119">
        <v>12.7</v>
      </c>
      <c r="F3047" s="119">
        <v>10.98</v>
      </c>
      <c r="G3047" s="117" t="s">
        <v>493</v>
      </c>
      <c r="H3047" s="120">
        <v>41974</v>
      </c>
    </row>
    <row r="3048" spans="1:8">
      <c r="A3048" s="113">
        <v>34794</v>
      </c>
      <c r="B3048" s="114" t="s">
        <v>8812</v>
      </c>
      <c r="C3048" s="113" t="s">
        <v>264</v>
      </c>
      <c r="D3048" s="113" t="s">
        <v>231</v>
      </c>
      <c r="E3048" s="115">
        <v>11.06</v>
      </c>
      <c r="F3048" s="115">
        <v>9.57</v>
      </c>
      <c r="G3048" s="113" t="s">
        <v>493</v>
      </c>
      <c r="H3048" s="116">
        <v>41974</v>
      </c>
    </row>
    <row r="3049" spans="1:8">
      <c r="A3049" s="117">
        <v>12768</v>
      </c>
      <c r="B3049" s="118" t="s">
        <v>8813</v>
      </c>
      <c r="C3049" s="117" t="s">
        <v>235</v>
      </c>
      <c r="D3049" s="117" t="s">
        <v>6</v>
      </c>
      <c r="E3049" s="119">
        <v>1311.72</v>
      </c>
      <c r="F3049" s="119">
        <v>1311.72</v>
      </c>
      <c r="G3049" s="117" t="s">
        <v>493</v>
      </c>
      <c r="H3049" s="120">
        <v>41974</v>
      </c>
    </row>
    <row r="3050" spans="1:8">
      <c r="A3050" s="113">
        <v>12779</v>
      </c>
      <c r="B3050" s="114" t="s">
        <v>8814</v>
      </c>
      <c r="C3050" s="113" t="s">
        <v>235</v>
      </c>
      <c r="D3050" s="113" t="s">
        <v>6</v>
      </c>
      <c r="E3050" s="115">
        <v>1770.97</v>
      </c>
      <c r="F3050" s="115">
        <v>1770.97</v>
      </c>
      <c r="G3050" s="113" t="s">
        <v>493</v>
      </c>
      <c r="H3050" s="116">
        <v>41974</v>
      </c>
    </row>
    <row r="3051" spans="1:8">
      <c r="A3051" s="117">
        <v>12780</v>
      </c>
      <c r="B3051" s="118" t="s">
        <v>8815</v>
      </c>
      <c r="C3051" s="117" t="s">
        <v>235</v>
      </c>
      <c r="D3051" s="117" t="s">
        <v>6</v>
      </c>
      <c r="E3051" s="119">
        <v>2276.14</v>
      </c>
      <c r="F3051" s="119">
        <v>2276.14</v>
      </c>
      <c r="G3051" s="117" t="s">
        <v>493</v>
      </c>
      <c r="H3051" s="120">
        <v>41974</v>
      </c>
    </row>
    <row r="3052" spans="1:8" ht="39.6">
      <c r="A3052" s="113">
        <v>13741</v>
      </c>
      <c r="B3052" s="114" t="s">
        <v>8816</v>
      </c>
      <c r="C3052" s="113" t="s">
        <v>235</v>
      </c>
      <c r="D3052" s="113" t="s">
        <v>6</v>
      </c>
      <c r="E3052" s="115">
        <v>4660.32</v>
      </c>
      <c r="F3052" s="115">
        <v>4660.32</v>
      </c>
      <c r="G3052" s="113" t="s">
        <v>493</v>
      </c>
      <c r="H3052" s="116">
        <v>41974</v>
      </c>
    </row>
    <row r="3053" spans="1:8" ht="39.6">
      <c r="A3053" s="117">
        <v>3288</v>
      </c>
      <c r="B3053" s="118" t="s">
        <v>8817</v>
      </c>
      <c r="C3053" s="117" t="s">
        <v>235</v>
      </c>
      <c r="D3053" s="117" t="s">
        <v>207</v>
      </c>
      <c r="E3053" s="119">
        <v>2.0499999999999998</v>
      </c>
      <c r="F3053" s="119">
        <v>2.0499999999999998</v>
      </c>
      <c r="G3053" s="117" t="s">
        <v>493</v>
      </c>
      <c r="H3053" s="120">
        <v>41974</v>
      </c>
    </row>
    <row r="3054" spans="1:8" ht="39.6">
      <c r="A3054" s="113">
        <v>13587</v>
      </c>
      <c r="B3054" s="114" t="s">
        <v>8818</v>
      </c>
      <c r="C3054" s="113" t="s">
        <v>235</v>
      </c>
      <c r="D3054" s="113" t="s">
        <v>207</v>
      </c>
      <c r="E3054" s="115">
        <v>1.24</v>
      </c>
      <c r="F3054" s="115">
        <v>1.24</v>
      </c>
      <c r="G3054" s="113" t="s">
        <v>493</v>
      </c>
      <c r="H3054" s="116">
        <v>41974</v>
      </c>
    </row>
    <row r="3055" spans="1:8" ht="26.4">
      <c r="A3055" s="117">
        <v>38671</v>
      </c>
      <c r="B3055" s="118" t="s">
        <v>8819</v>
      </c>
      <c r="C3055" s="117" t="s">
        <v>235</v>
      </c>
      <c r="D3055" s="117" t="s">
        <v>6</v>
      </c>
      <c r="E3055" s="119">
        <v>2.4300000000000002</v>
      </c>
      <c r="F3055" s="119">
        <v>2.4300000000000002</v>
      </c>
      <c r="G3055" s="117" t="s">
        <v>493</v>
      </c>
      <c r="H3055" s="120">
        <v>41974</v>
      </c>
    </row>
    <row r="3056" spans="1:8" ht="26.4">
      <c r="A3056" s="113">
        <v>38668</v>
      </c>
      <c r="B3056" s="114" t="s">
        <v>8820</v>
      </c>
      <c r="C3056" s="113" t="s">
        <v>235</v>
      </c>
      <c r="D3056" s="113" t="s">
        <v>6</v>
      </c>
      <c r="E3056" s="115">
        <v>1.64</v>
      </c>
      <c r="F3056" s="115">
        <v>1.64</v>
      </c>
      <c r="G3056" s="113" t="s">
        <v>493</v>
      </c>
      <c r="H3056" s="116">
        <v>41974</v>
      </c>
    </row>
    <row r="3057" spans="1:8" ht="26.4">
      <c r="A3057" s="117">
        <v>38665</v>
      </c>
      <c r="B3057" s="118" t="s">
        <v>8821</v>
      </c>
      <c r="C3057" s="117" t="s">
        <v>235</v>
      </c>
      <c r="D3057" s="117" t="s">
        <v>6</v>
      </c>
      <c r="E3057" s="119">
        <v>1.84</v>
      </c>
      <c r="F3057" s="119">
        <v>1.84</v>
      </c>
      <c r="G3057" s="117" t="s">
        <v>493</v>
      </c>
      <c r="H3057" s="120">
        <v>41974</v>
      </c>
    </row>
    <row r="3058" spans="1:8" ht="26.4">
      <c r="A3058" s="113">
        <v>38661</v>
      </c>
      <c r="B3058" s="114" t="s">
        <v>8822</v>
      </c>
      <c r="C3058" s="113" t="s">
        <v>235</v>
      </c>
      <c r="D3058" s="113" t="s">
        <v>6</v>
      </c>
      <c r="E3058" s="115">
        <v>1.23</v>
      </c>
      <c r="F3058" s="115">
        <v>1.23</v>
      </c>
      <c r="G3058" s="113" t="s">
        <v>493</v>
      </c>
      <c r="H3058" s="116">
        <v>41974</v>
      </c>
    </row>
    <row r="3059" spans="1:8" ht="26.4">
      <c r="A3059" s="117">
        <v>38666</v>
      </c>
      <c r="B3059" s="118" t="s">
        <v>8823</v>
      </c>
      <c r="C3059" s="117" t="s">
        <v>235</v>
      </c>
      <c r="D3059" s="117" t="s">
        <v>6</v>
      </c>
      <c r="E3059" s="119">
        <v>2</v>
      </c>
      <c r="F3059" s="119">
        <v>2</v>
      </c>
      <c r="G3059" s="117" t="s">
        <v>493</v>
      </c>
      <c r="H3059" s="120">
        <v>41974</v>
      </c>
    </row>
    <row r="3060" spans="1:8" ht="26.4">
      <c r="A3060" s="113">
        <v>38662</v>
      </c>
      <c r="B3060" s="114" t="s">
        <v>8824</v>
      </c>
      <c r="C3060" s="113" t="s">
        <v>235</v>
      </c>
      <c r="D3060" s="113" t="s">
        <v>6</v>
      </c>
      <c r="E3060" s="115">
        <v>1.45</v>
      </c>
      <c r="F3060" s="115">
        <v>1.45</v>
      </c>
      <c r="G3060" s="113" t="s">
        <v>493</v>
      </c>
      <c r="H3060" s="116">
        <v>41974</v>
      </c>
    </row>
    <row r="3061" spans="1:8" ht="26.4">
      <c r="A3061" s="117">
        <v>38667</v>
      </c>
      <c r="B3061" s="118" t="s">
        <v>8825</v>
      </c>
      <c r="C3061" s="117" t="s">
        <v>235</v>
      </c>
      <c r="D3061" s="117" t="s">
        <v>6</v>
      </c>
      <c r="E3061" s="119">
        <v>3.46</v>
      </c>
      <c r="F3061" s="119">
        <v>3.46</v>
      </c>
      <c r="G3061" s="117" t="s">
        <v>493</v>
      </c>
      <c r="H3061" s="120">
        <v>41974</v>
      </c>
    </row>
    <row r="3062" spans="1:8" ht="26.4">
      <c r="A3062" s="113">
        <v>34787</v>
      </c>
      <c r="B3062" s="114" t="s">
        <v>8826</v>
      </c>
      <c r="C3062" s="113" t="s">
        <v>235</v>
      </c>
      <c r="D3062" s="113" t="s">
        <v>6</v>
      </c>
      <c r="E3062" s="115">
        <v>0.78</v>
      </c>
      <c r="F3062" s="115">
        <v>0.78</v>
      </c>
      <c r="G3062" s="113" t="s">
        <v>493</v>
      </c>
      <c r="H3062" s="116">
        <v>41974</v>
      </c>
    </row>
    <row r="3063" spans="1:8" ht="26.4">
      <c r="A3063" s="117">
        <v>34788</v>
      </c>
      <c r="B3063" s="118" t="s">
        <v>8827</v>
      </c>
      <c r="C3063" s="117" t="s">
        <v>235</v>
      </c>
      <c r="D3063" s="117" t="s">
        <v>6</v>
      </c>
      <c r="E3063" s="119">
        <v>0.79</v>
      </c>
      <c r="F3063" s="119">
        <v>0.79</v>
      </c>
      <c r="G3063" s="117" t="s">
        <v>493</v>
      </c>
      <c r="H3063" s="120">
        <v>41974</v>
      </c>
    </row>
    <row r="3064" spans="1:8" ht="26.4">
      <c r="A3064" s="113">
        <v>34784</v>
      </c>
      <c r="B3064" s="114" t="s">
        <v>8828</v>
      </c>
      <c r="C3064" s="113" t="s">
        <v>235</v>
      </c>
      <c r="D3064" s="113" t="s">
        <v>6</v>
      </c>
      <c r="E3064" s="115">
        <v>0.87</v>
      </c>
      <c r="F3064" s="115">
        <v>0.87</v>
      </c>
      <c r="G3064" s="113" t="s">
        <v>493</v>
      </c>
      <c r="H3064" s="116">
        <v>41974</v>
      </c>
    </row>
    <row r="3065" spans="1:8" ht="26.4">
      <c r="A3065" s="117">
        <v>34781</v>
      </c>
      <c r="B3065" s="118" t="s">
        <v>8829</v>
      </c>
      <c r="C3065" s="117" t="s">
        <v>235</v>
      </c>
      <c r="D3065" s="117" t="s">
        <v>6</v>
      </c>
      <c r="E3065" s="119">
        <v>0.98</v>
      </c>
      <c r="F3065" s="119">
        <v>0.98</v>
      </c>
      <c r="G3065" s="117" t="s">
        <v>493</v>
      </c>
      <c r="H3065" s="120">
        <v>41974</v>
      </c>
    </row>
    <row r="3066" spans="1:8" ht="26.4">
      <c r="A3066" s="113">
        <v>34774</v>
      </c>
      <c r="B3066" s="114" t="s">
        <v>8830</v>
      </c>
      <c r="C3066" s="113" t="s">
        <v>235</v>
      </c>
      <c r="D3066" s="113" t="s">
        <v>6</v>
      </c>
      <c r="E3066" s="115">
        <v>1.56</v>
      </c>
      <c r="F3066" s="115">
        <v>1.56</v>
      </c>
      <c r="G3066" s="113" t="s">
        <v>493</v>
      </c>
      <c r="H3066" s="116">
        <v>41974</v>
      </c>
    </row>
    <row r="3067" spans="1:8" ht="26.4">
      <c r="A3067" s="117">
        <v>34773</v>
      </c>
      <c r="B3067" s="118" t="s">
        <v>8831</v>
      </c>
      <c r="C3067" s="117" t="s">
        <v>235</v>
      </c>
      <c r="D3067" s="117" t="s">
        <v>6</v>
      </c>
      <c r="E3067" s="119">
        <v>1.74</v>
      </c>
      <c r="F3067" s="119">
        <v>1.74</v>
      </c>
      <c r="G3067" s="117" t="s">
        <v>493</v>
      </c>
      <c r="H3067" s="120">
        <v>41974</v>
      </c>
    </row>
    <row r="3068" spans="1:8" ht="26.4">
      <c r="A3068" s="113">
        <v>34771</v>
      </c>
      <c r="B3068" s="114" t="s">
        <v>8832</v>
      </c>
      <c r="C3068" s="113" t="s">
        <v>235</v>
      </c>
      <c r="D3068" s="113" t="s">
        <v>6</v>
      </c>
      <c r="E3068" s="115">
        <v>1.79</v>
      </c>
      <c r="F3068" s="115">
        <v>1.79</v>
      </c>
      <c r="G3068" s="113" t="s">
        <v>493</v>
      </c>
      <c r="H3068" s="116">
        <v>41974</v>
      </c>
    </row>
    <row r="3069" spans="1:8" ht="26.4">
      <c r="A3069" s="117">
        <v>34769</v>
      </c>
      <c r="B3069" s="118" t="s">
        <v>8833</v>
      </c>
      <c r="C3069" s="117" t="s">
        <v>235</v>
      </c>
      <c r="D3069" s="117" t="s">
        <v>6</v>
      </c>
      <c r="E3069" s="119">
        <v>2.02</v>
      </c>
      <c r="F3069" s="119">
        <v>2.02</v>
      </c>
      <c r="G3069" s="117" t="s">
        <v>493</v>
      </c>
      <c r="H3069" s="120">
        <v>41974</v>
      </c>
    </row>
    <row r="3070" spans="1:8" ht="26.4">
      <c r="A3070" s="113">
        <v>34764</v>
      </c>
      <c r="B3070" s="114" t="s">
        <v>8834</v>
      </c>
      <c r="C3070" s="113" t="s">
        <v>235</v>
      </c>
      <c r="D3070" s="113" t="s">
        <v>6</v>
      </c>
      <c r="E3070" s="115">
        <v>1.0900000000000001</v>
      </c>
      <c r="F3070" s="115">
        <v>1.0900000000000001</v>
      </c>
      <c r="G3070" s="113" t="s">
        <v>493</v>
      </c>
      <c r="H3070" s="116">
        <v>41974</v>
      </c>
    </row>
    <row r="3071" spans="1:8" ht="26.4">
      <c r="A3071" s="117">
        <v>34763</v>
      </c>
      <c r="B3071" s="118" t="s">
        <v>8835</v>
      </c>
      <c r="C3071" s="117" t="s">
        <v>235</v>
      </c>
      <c r="D3071" s="117" t="s">
        <v>6</v>
      </c>
      <c r="E3071" s="119">
        <v>1.17</v>
      </c>
      <c r="F3071" s="119">
        <v>1.17</v>
      </c>
      <c r="G3071" s="117" t="s">
        <v>493</v>
      </c>
      <c r="H3071" s="120">
        <v>41974</v>
      </c>
    </row>
    <row r="3072" spans="1:8" ht="26.4">
      <c r="A3072" s="113">
        <v>4062</v>
      </c>
      <c r="B3072" s="114" t="s">
        <v>8836</v>
      </c>
      <c r="C3072" s="113" t="s">
        <v>235</v>
      </c>
      <c r="D3072" s="113" t="s">
        <v>6</v>
      </c>
      <c r="E3072" s="115">
        <v>17.09</v>
      </c>
      <c r="F3072" s="115">
        <v>17.09</v>
      </c>
      <c r="G3072" s="113" t="s">
        <v>493</v>
      </c>
      <c r="H3072" s="116">
        <v>41974</v>
      </c>
    </row>
    <row r="3073" spans="1:8" ht="26.4">
      <c r="A3073" s="117">
        <v>4059</v>
      </c>
      <c r="B3073" s="118" t="s">
        <v>8837</v>
      </c>
      <c r="C3073" s="117" t="s">
        <v>235</v>
      </c>
      <c r="D3073" s="117" t="s">
        <v>207</v>
      </c>
      <c r="E3073" s="119">
        <v>20.71</v>
      </c>
      <c r="F3073" s="119">
        <v>20.71</v>
      </c>
      <c r="G3073" s="117" t="s">
        <v>493</v>
      </c>
      <c r="H3073" s="120">
        <v>41974</v>
      </c>
    </row>
    <row r="3074" spans="1:8" ht="26.4">
      <c r="A3074" s="113">
        <v>4061</v>
      </c>
      <c r="B3074" s="114" t="s">
        <v>8838</v>
      </c>
      <c r="C3074" s="113" t="s">
        <v>235</v>
      </c>
      <c r="D3074" s="113" t="s">
        <v>6</v>
      </c>
      <c r="E3074" s="115">
        <v>16.57</v>
      </c>
      <c r="F3074" s="115">
        <v>16.57</v>
      </c>
      <c r="G3074" s="113" t="s">
        <v>493</v>
      </c>
      <c r="H3074" s="116">
        <v>41974</v>
      </c>
    </row>
    <row r="3075" spans="1:8" ht="26.4">
      <c r="A3075" s="117">
        <v>1376</v>
      </c>
      <c r="B3075" s="118" t="s">
        <v>8839</v>
      </c>
      <c r="C3075" s="117" t="s">
        <v>235</v>
      </c>
      <c r="D3075" s="117" t="s">
        <v>238</v>
      </c>
      <c r="E3075" s="119">
        <v>4.22</v>
      </c>
      <c r="F3075" s="119">
        <v>4.22</v>
      </c>
      <c r="G3075" s="117" t="s">
        <v>493</v>
      </c>
      <c r="H3075" s="120">
        <v>41974</v>
      </c>
    </row>
    <row r="3076" spans="1:8" ht="26.4">
      <c r="A3076" s="113">
        <v>7322</v>
      </c>
      <c r="B3076" s="114" t="s">
        <v>8840</v>
      </c>
      <c r="C3076" s="113" t="s">
        <v>235</v>
      </c>
      <c r="D3076" s="113" t="s">
        <v>238</v>
      </c>
      <c r="E3076" s="115">
        <v>15</v>
      </c>
      <c r="F3076" s="115">
        <v>15</v>
      </c>
      <c r="G3076" s="113" t="s">
        <v>493</v>
      </c>
      <c r="H3076" s="116">
        <v>41974</v>
      </c>
    </row>
    <row r="3077" spans="1:8" ht="26.4">
      <c r="A3077" s="117">
        <v>10608</v>
      </c>
      <c r="B3077" s="118" t="s">
        <v>8841</v>
      </c>
      <c r="C3077" s="117" t="s">
        <v>250</v>
      </c>
      <c r="D3077" s="117" t="s">
        <v>6</v>
      </c>
      <c r="E3077" s="119">
        <v>5174.7</v>
      </c>
      <c r="F3077" s="119">
        <v>5174.7</v>
      </c>
      <c r="G3077" s="117" t="s">
        <v>493</v>
      </c>
      <c r="H3077" s="120">
        <v>41974</v>
      </c>
    </row>
    <row r="3078" spans="1:8">
      <c r="A3078" s="113">
        <v>4069</v>
      </c>
      <c r="B3078" s="114" t="s">
        <v>8842</v>
      </c>
      <c r="C3078" s="113" t="s">
        <v>264</v>
      </c>
      <c r="D3078" s="113" t="s">
        <v>231</v>
      </c>
      <c r="E3078" s="115">
        <v>21.16</v>
      </c>
      <c r="F3078" s="115">
        <v>18.3</v>
      </c>
      <c r="G3078" s="113" t="s">
        <v>493</v>
      </c>
      <c r="H3078" s="116">
        <v>41974</v>
      </c>
    </row>
    <row r="3079" spans="1:8">
      <c r="A3079" s="117">
        <v>34361</v>
      </c>
      <c r="B3079" s="118" t="s">
        <v>8843</v>
      </c>
      <c r="C3079" s="117" t="s">
        <v>235</v>
      </c>
      <c r="D3079" s="117" t="s">
        <v>238</v>
      </c>
      <c r="E3079" s="119">
        <v>1.41</v>
      </c>
      <c r="F3079" s="119">
        <v>1.41</v>
      </c>
      <c r="G3079" s="117" t="s">
        <v>493</v>
      </c>
      <c r="H3079" s="120">
        <v>41974</v>
      </c>
    </row>
    <row r="3080" spans="1:8" ht="39.6">
      <c r="A3080" s="113">
        <v>36512</v>
      </c>
      <c r="B3080" s="114" t="s">
        <v>8844</v>
      </c>
      <c r="C3080" s="113" t="s">
        <v>250</v>
      </c>
      <c r="D3080" s="113" t="s">
        <v>6</v>
      </c>
      <c r="E3080" s="115">
        <v>8115.88</v>
      </c>
      <c r="F3080" s="115">
        <v>8115.88</v>
      </c>
      <c r="G3080" s="113" t="s">
        <v>493</v>
      </c>
      <c r="H3080" s="116">
        <v>41974</v>
      </c>
    </row>
    <row r="3081" spans="1:8" ht="26.4">
      <c r="A3081" s="117">
        <v>25972</v>
      </c>
      <c r="B3081" s="118" t="s">
        <v>8845</v>
      </c>
      <c r="C3081" s="117" t="s">
        <v>235</v>
      </c>
      <c r="D3081" s="117" t="s">
        <v>238</v>
      </c>
      <c r="E3081" s="119">
        <v>4.5</v>
      </c>
      <c r="F3081" s="119">
        <v>4.5</v>
      </c>
      <c r="G3081" s="117" t="s">
        <v>493</v>
      </c>
      <c r="H3081" s="120">
        <v>41974</v>
      </c>
    </row>
    <row r="3082" spans="1:8" ht="26.4">
      <c r="A3082" s="113">
        <v>25973</v>
      </c>
      <c r="B3082" s="114" t="s">
        <v>8846</v>
      </c>
      <c r="C3082" s="113" t="s">
        <v>235</v>
      </c>
      <c r="D3082" s="113" t="s">
        <v>238</v>
      </c>
      <c r="E3082" s="115">
        <v>4.5</v>
      </c>
      <c r="F3082" s="115">
        <v>4.5</v>
      </c>
      <c r="G3082" s="113" t="s">
        <v>493</v>
      </c>
      <c r="H3082" s="116">
        <v>41974</v>
      </c>
    </row>
    <row r="3083" spans="1:8">
      <c r="A3083" s="117">
        <v>11699</v>
      </c>
      <c r="B3083" s="118" t="s">
        <v>8847</v>
      </c>
      <c r="C3083" s="117" t="s">
        <v>235</v>
      </c>
      <c r="D3083" s="117" t="s">
        <v>6</v>
      </c>
      <c r="E3083" s="119">
        <v>321.22000000000003</v>
      </c>
      <c r="F3083" s="119">
        <v>321.22000000000003</v>
      </c>
      <c r="G3083" s="117" t="s">
        <v>493</v>
      </c>
      <c r="H3083" s="120">
        <v>41974</v>
      </c>
    </row>
    <row r="3084" spans="1:8">
      <c r="A3084" s="113">
        <v>11697</v>
      </c>
      <c r="B3084" s="114" t="s">
        <v>8848</v>
      </c>
      <c r="C3084" s="113" t="s">
        <v>235</v>
      </c>
      <c r="D3084" s="113" t="s">
        <v>207</v>
      </c>
      <c r="E3084" s="115">
        <v>393.17</v>
      </c>
      <c r="F3084" s="115">
        <v>393.17</v>
      </c>
      <c r="G3084" s="113" t="s">
        <v>493</v>
      </c>
      <c r="H3084" s="116">
        <v>41974</v>
      </c>
    </row>
    <row r="3085" spans="1:8">
      <c r="A3085" s="117">
        <v>11698</v>
      </c>
      <c r="B3085" s="118" t="s">
        <v>8849</v>
      </c>
      <c r="C3085" s="117" t="s">
        <v>235</v>
      </c>
      <c r="D3085" s="117" t="s">
        <v>207</v>
      </c>
      <c r="E3085" s="119">
        <v>505.76</v>
      </c>
      <c r="F3085" s="119">
        <v>505.76</v>
      </c>
      <c r="G3085" s="117" t="s">
        <v>493</v>
      </c>
      <c r="H3085" s="120">
        <v>41974</v>
      </c>
    </row>
    <row r="3086" spans="1:8" ht="26.4">
      <c r="A3086" s="113">
        <v>10432</v>
      </c>
      <c r="B3086" s="114" t="s">
        <v>8850</v>
      </c>
      <c r="C3086" s="113" t="s">
        <v>235</v>
      </c>
      <c r="D3086" s="113" t="s">
        <v>6</v>
      </c>
      <c r="E3086" s="115">
        <v>218.18</v>
      </c>
      <c r="F3086" s="115">
        <v>218.18</v>
      </c>
      <c r="G3086" s="113" t="s">
        <v>493</v>
      </c>
      <c r="H3086" s="116">
        <v>41974</v>
      </c>
    </row>
    <row r="3087" spans="1:8">
      <c r="A3087" s="117">
        <v>10430</v>
      </c>
      <c r="B3087" s="118" t="s">
        <v>8851</v>
      </c>
      <c r="C3087" s="117" t="s">
        <v>235</v>
      </c>
      <c r="D3087" s="117" t="s">
        <v>6</v>
      </c>
      <c r="E3087" s="119">
        <v>234.97</v>
      </c>
      <c r="F3087" s="119">
        <v>234.97</v>
      </c>
      <c r="G3087" s="117" t="s">
        <v>493</v>
      </c>
      <c r="H3087" s="120">
        <v>41974</v>
      </c>
    </row>
    <row r="3088" spans="1:8" ht="26.4">
      <c r="A3088" s="113">
        <v>36800</v>
      </c>
      <c r="B3088" s="114" t="s">
        <v>8852</v>
      </c>
      <c r="C3088" s="113" t="s">
        <v>235</v>
      </c>
      <c r="D3088" s="113" t="s">
        <v>6</v>
      </c>
      <c r="E3088" s="115">
        <v>39.89</v>
      </c>
      <c r="F3088" s="115">
        <v>39.89</v>
      </c>
      <c r="G3088" s="113" t="s">
        <v>493</v>
      </c>
      <c r="H3088" s="116">
        <v>41974</v>
      </c>
    </row>
    <row r="3089" spans="1:8" ht="26.4">
      <c r="A3089" s="117">
        <v>11769</v>
      </c>
      <c r="B3089" s="118" t="s">
        <v>8853</v>
      </c>
      <c r="C3089" s="117" t="s">
        <v>235</v>
      </c>
      <c r="D3089" s="117" t="s">
        <v>6</v>
      </c>
      <c r="E3089" s="119">
        <v>97.75</v>
      </c>
      <c r="F3089" s="119">
        <v>97.75</v>
      </c>
      <c r="G3089" s="117" t="s">
        <v>493</v>
      </c>
      <c r="H3089" s="120">
        <v>41974</v>
      </c>
    </row>
    <row r="3090" spans="1:8" ht="26.4">
      <c r="A3090" s="113">
        <v>36793</v>
      </c>
      <c r="B3090" s="114" t="s">
        <v>8854</v>
      </c>
      <c r="C3090" s="113" t="s">
        <v>235</v>
      </c>
      <c r="D3090" s="113" t="s">
        <v>6</v>
      </c>
      <c r="E3090" s="115">
        <v>158.27000000000001</v>
      </c>
      <c r="F3090" s="115">
        <v>158.27000000000001</v>
      </c>
      <c r="G3090" s="113" t="s">
        <v>493</v>
      </c>
      <c r="H3090" s="116">
        <v>41974</v>
      </c>
    </row>
    <row r="3091" spans="1:8" ht="39.6">
      <c r="A3091" s="117">
        <v>34762</v>
      </c>
      <c r="B3091" s="118" t="s">
        <v>8855</v>
      </c>
      <c r="C3091" s="117" t="s">
        <v>250</v>
      </c>
      <c r="D3091" s="117" t="s">
        <v>231</v>
      </c>
      <c r="E3091" s="119">
        <v>0.82</v>
      </c>
      <c r="F3091" s="119">
        <v>0.82</v>
      </c>
      <c r="G3091" s="117" t="s">
        <v>493</v>
      </c>
      <c r="H3091" s="120">
        <v>41974</v>
      </c>
    </row>
    <row r="3092" spans="1:8" ht="39.6">
      <c r="A3092" s="113">
        <v>37546</v>
      </c>
      <c r="B3092" s="114" t="s">
        <v>8856</v>
      </c>
      <c r="C3092" s="113" t="s">
        <v>250</v>
      </c>
      <c r="D3092" s="113" t="s">
        <v>6</v>
      </c>
      <c r="E3092" s="115">
        <v>7893.81</v>
      </c>
      <c r="F3092" s="115">
        <v>7893.81</v>
      </c>
      <c r="G3092" s="113" t="s">
        <v>493</v>
      </c>
      <c r="H3092" s="116">
        <v>41974</v>
      </c>
    </row>
    <row r="3093" spans="1:8" ht="39.6">
      <c r="A3093" s="117">
        <v>37544</v>
      </c>
      <c r="B3093" s="118" t="s">
        <v>8857</v>
      </c>
      <c r="C3093" s="117" t="s">
        <v>250</v>
      </c>
      <c r="D3093" s="117" t="s">
        <v>6</v>
      </c>
      <c r="E3093" s="119">
        <v>8349.0300000000007</v>
      </c>
      <c r="F3093" s="119">
        <v>8349.0300000000007</v>
      </c>
      <c r="G3093" s="117" t="s">
        <v>493</v>
      </c>
      <c r="H3093" s="120">
        <v>41974</v>
      </c>
    </row>
    <row r="3094" spans="1:8" ht="39.6">
      <c r="A3094" s="113">
        <v>37545</v>
      </c>
      <c r="B3094" s="114" t="s">
        <v>8858</v>
      </c>
      <c r="C3094" s="113" t="s">
        <v>250</v>
      </c>
      <c r="D3094" s="113" t="s">
        <v>6</v>
      </c>
      <c r="E3094" s="115">
        <v>9934.2199999999993</v>
      </c>
      <c r="F3094" s="115">
        <v>9934.2199999999993</v>
      </c>
      <c r="G3094" s="113" t="s">
        <v>493</v>
      </c>
      <c r="H3094" s="116">
        <v>41974</v>
      </c>
    </row>
    <row r="3095" spans="1:8" ht="26.4">
      <c r="A3095" s="117">
        <v>11771</v>
      </c>
      <c r="B3095" s="118" t="s">
        <v>8859</v>
      </c>
      <c r="C3095" s="117" t="s">
        <v>235</v>
      </c>
      <c r="D3095" s="117" t="s">
        <v>6</v>
      </c>
      <c r="E3095" s="119">
        <v>121.25</v>
      </c>
      <c r="F3095" s="119">
        <v>121.25</v>
      </c>
      <c r="G3095" s="117" t="s">
        <v>493</v>
      </c>
      <c r="H3095" s="120">
        <v>41974</v>
      </c>
    </row>
    <row r="3096" spans="1:8">
      <c r="A3096" s="113">
        <v>11561</v>
      </c>
      <c r="B3096" s="114" t="s">
        <v>8860</v>
      </c>
      <c r="C3096" s="113" t="s">
        <v>235</v>
      </c>
      <c r="D3096" s="113" t="s">
        <v>6</v>
      </c>
      <c r="E3096" s="115">
        <v>210.31</v>
      </c>
      <c r="F3096" s="115">
        <v>210.31</v>
      </c>
      <c r="G3096" s="113" t="s">
        <v>493</v>
      </c>
      <c r="H3096" s="116">
        <v>41974</v>
      </c>
    </row>
    <row r="3097" spans="1:8">
      <c r="A3097" s="117">
        <v>11560</v>
      </c>
      <c r="B3097" s="118" t="s">
        <v>8861</v>
      </c>
      <c r="C3097" s="117" t="s">
        <v>235</v>
      </c>
      <c r="D3097" s="117" t="s">
        <v>6</v>
      </c>
      <c r="E3097" s="119">
        <v>173.37</v>
      </c>
      <c r="F3097" s="119">
        <v>173.37</v>
      </c>
      <c r="G3097" s="117" t="s">
        <v>493</v>
      </c>
      <c r="H3097" s="120">
        <v>41974</v>
      </c>
    </row>
    <row r="3098" spans="1:8" ht="26.4">
      <c r="A3098" s="113">
        <v>11571</v>
      </c>
      <c r="B3098" s="114" t="s">
        <v>8862</v>
      </c>
      <c r="C3098" s="113" t="s">
        <v>235</v>
      </c>
      <c r="D3098" s="113" t="s">
        <v>6</v>
      </c>
      <c r="E3098" s="115">
        <v>229.61</v>
      </c>
      <c r="F3098" s="115">
        <v>229.61</v>
      </c>
      <c r="G3098" s="113" t="s">
        <v>493</v>
      </c>
      <c r="H3098" s="116">
        <v>41974</v>
      </c>
    </row>
    <row r="3099" spans="1:8">
      <c r="A3099" s="117">
        <v>11499</v>
      </c>
      <c r="B3099" s="118" t="s">
        <v>8863</v>
      </c>
      <c r="C3099" s="117" t="s">
        <v>235</v>
      </c>
      <c r="D3099" s="117" t="s">
        <v>6</v>
      </c>
      <c r="E3099" s="119">
        <v>827.35</v>
      </c>
      <c r="F3099" s="119">
        <v>827.35</v>
      </c>
      <c r="G3099" s="117" t="s">
        <v>493</v>
      </c>
      <c r="H3099" s="120">
        <v>41974</v>
      </c>
    </row>
    <row r="3100" spans="1:8">
      <c r="A3100" s="113">
        <v>2700</v>
      </c>
      <c r="B3100" s="114" t="s">
        <v>8864</v>
      </c>
      <c r="C3100" s="113" t="s">
        <v>264</v>
      </c>
      <c r="D3100" s="113" t="s">
        <v>231</v>
      </c>
      <c r="E3100" s="115">
        <v>15</v>
      </c>
      <c r="F3100" s="115">
        <v>12.97</v>
      </c>
      <c r="G3100" s="113" t="s">
        <v>493</v>
      </c>
      <c r="H3100" s="116">
        <v>41974</v>
      </c>
    </row>
    <row r="3101" spans="1:8">
      <c r="A3101" s="117">
        <v>2701</v>
      </c>
      <c r="B3101" s="118" t="s">
        <v>8865</v>
      </c>
      <c r="C3101" s="117" t="s">
        <v>264</v>
      </c>
      <c r="D3101" s="117" t="s">
        <v>231</v>
      </c>
      <c r="E3101" s="119">
        <v>15</v>
      </c>
      <c r="F3101" s="119">
        <v>12.97</v>
      </c>
      <c r="G3101" s="117" t="s">
        <v>493</v>
      </c>
      <c r="H3101" s="120">
        <v>41974</v>
      </c>
    </row>
    <row r="3102" spans="1:8">
      <c r="A3102" s="113">
        <v>25957</v>
      </c>
      <c r="B3102" s="114" t="s">
        <v>8866</v>
      </c>
      <c r="C3102" s="113" t="s">
        <v>264</v>
      </c>
      <c r="D3102" s="113" t="s">
        <v>231</v>
      </c>
      <c r="E3102" s="115">
        <v>6.8</v>
      </c>
      <c r="F3102" s="115">
        <v>5.88</v>
      </c>
      <c r="G3102" s="113" t="s">
        <v>493</v>
      </c>
      <c r="H3102" s="116">
        <v>41974</v>
      </c>
    </row>
    <row r="3103" spans="1:8">
      <c r="A3103" s="117">
        <v>34761</v>
      </c>
      <c r="B3103" s="118" t="s">
        <v>8867</v>
      </c>
      <c r="C3103" s="117" t="s">
        <v>264</v>
      </c>
      <c r="D3103" s="117" t="s">
        <v>231</v>
      </c>
      <c r="E3103" s="119">
        <v>9.9700000000000006</v>
      </c>
      <c r="F3103" s="119">
        <v>8.6199999999999992</v>
      </c>
      <c r="G3103" s="117" t="s">
        <v>493</v>
      </c>
      <c r="H3103" s="120">
        <v>41974</v>
      </c>
    </row>
    <row r="3104" spans="1:8">
      <c r="A3104" s="113">
        <v>2437</v>
      </c>
      <c r="B3104" s="114" t="s">
        <v>8868</v>
      </c>
      <c r="C3104" s="113" t="s">
        <v>264</v>
      </c>
      <c r="D3104" s="113" t="s">
        <v>231</v>
      </c>
      <c r="E3104" s="115">
        <v>15.61</v>
      </c>
      <c r="F3104" s="115">
        <v>13.5</v>
      </c>
      <c r="G3104" s="113" t="s">
        <v>493</v>
      </c>
      <c r="H3104" s="116">
        <v>41974</v>
      </c>
    </row>
    <row r="3105" spans="1:8">
      <c r="A3105" s="117">
        <v>2703</v>
      </c>
      <c r="B3105" s="118" t="s">
        <v>8869</v>
      </c>
      <c r="C3105" s="117" t="s">
        <v>264</v>
      </c>
      <c r="D3105" s="117" t="s">
        <v>231</v>
      </c>
      <c r="E3105" s="119">
        <v>16.77</v>
      </c>
      <c r="F3105" s="119">
        <v>14.5</v>
      </c>
      <c r="G3105" s="117" t="s">
        <v>493</v>
      </c>
      <c r="H3105" s="120">
        <v>41974</v>
      </c>
    </row>
    <row r="3106" spans="1:8" ht="39.6">
      <c r="A3106" s="113">
        <v>14252</v>
      </c>
      <c r="B3106" s="114" t="s">
        <v>8870</v>
      </c>
      <c r="C3106" s="113" t="s">
        <v>250</v>
      </c>
      <c r="D3106" s="113" t="s">
        <v>6</v>
      </c>
      <c r="E3106" s="115">
        <v>1693.23</v>
      </c>
      <c r="F3106" s="115">
        <v>1693.23</v>
      </c>
      <c r="G3106" s="113" t="s">
        <v>493</v>
      </c>
      <c r="H3106" s="116">
        <v>41974</v>
      </c>
    </row>
    <row r="3107" spans="1:8" ht="52.8">
      <c r="A3107" s="117">
        <v>730</v>
      </c>
      <c r="B3107" s="118" t="s">
        <v>8871</v>
      </c>
      <c r="C3107" s="117" t="s">
        <v>250</v>
      </c>
      <c r="D3107" s="117" t="s">
        <v>6</v>
      </c>
      <c r="E3107" s="119">
        <v>4523.9799999999996</v>
      </c>
      <c r="F3107" s="119">
        <v>4523.9799999999996</v>
      </c>
      <c r="G3107" s="117" t="s">
        <v>493</v>
      </c>
      <c r="H3107" s="120">
        <v>41974</v>
      </c>
    </row>
    <row r="3108" spans="1:8" ht="52.8">
      <c r="A3108" s="113">
        <v>723</v>
      </c>
      <c r="B3108" s="114" t="s">
        <v>8872</v>
      </c>
      <c r="C3108" s="113" t="s">
        <v>250</v>
      </c>
      <c r="D3108" s="113" t="s">
        <v>6</v>
      </c>
      <c r="E3108" s="115">
        <v>2248.58</v>
      </c>
      <c r="F3108" s="115">
        <v>2248.58</v>
      </c>
      <c r="G3108" s="113" t="s">
        <v>493</v>
      </c>
      <c r="H3108" s="116">
        <v>41974</v>
      </c>
    </row>
    <row r="3109" spans="1:8" ht="26.4">
      <c r="A3109" s="117">
        <v>741</v>
      </c>
      <c r="B3109" s="118" t="s">
        <v>8873</v>
      </c>
      <c r="C3109" s="117" t="s">
        <v>250</v>
      </c>
      <c r="D3109" s="117" t="s">
        <v>231</v>
      </c>
      <c r="E3109" s="119">
        <v>0.63</v>
      </c>
      <c r="F3109" s="119">
        <v>0.63</v>
      </c>
      <c r="G3109" s="117" t="s">
        <v>493</v>
      </c>
      <c r="H3109" s="120">
        <v>41974</v>
      </c>
    </row>
    <row r="3110" spans="1:8" ht="39.6">
      <c r="A3110" s="113">
        <v>744</v>
      </c>
      <c r="B3110" s="114" t="s">
        <v>8874</v>
      </c>
      <c r="C3110" s="113" t="s">
        <v>250</v>
      </c>
      <c r="D3110" s="113" t="s">
        <v>231</v>
      </c>
      <c r="E3110" s="115">
        <v>1.38</v>
      </c>
      <c r="F3110" s="115">
        <v>1.38</v>
      </c>
      <c r="G3110" s="113" t="s">
        <v>493</v>
      </c>
      <c r="H3110" s="116">
        <v>41974</v>
      </c>
    </row>
    <row r="3111" spans="1:8" ht="39.6">
      <c r="A3111" s="117">
        <v>36502</v>
      </c>
      <c r="B3111" s="118" t="s">
        <v>8875</v>
      </c>
      <c r="C3111" s="117" t="s">
        <v>250</v>
      </c>
      <c r="D3111" s="117" t="s">
        <v>6</v>
      </c>
      <c r="E3111" s="119">
        <v>2113.4</v>
      </c>
      <c r="F3111" s="119">
        <v>2113.4</v>
      </c>
      <c r="G3111" s="117" t="s">
        <v>493</v>
      </c>
      <c r="H3111" s="120">
        <v>41974</v>
      </c>
    </row>
    <row r="3112" spans="1:8" ht="39.6">
      <c r="A3112" s="113">
        <v>36503</v>
      </c>
      <c r="B3112" s="114" t="s">
        <v>8876</v>
      </c>
      <c r="C3112" s="113" t="s">
        <v>250</v>
      </c>
      <c r="D3112" s="113" t="s">
        <v>6</v>
      </c>
      <c r="E3112" s="115">
        <v>2606.0700000000002</v>
      </c>
      <c r="F3112" s="115">
        <v>2606.0700000000002</v>
      </c>
      <c r="G3112" s="113" t="s">
        <v>493</v>
      </c>
      <c r="H3112" s="116">
        <v>41974</v>
      </c>
    </row>
    <row r="3113" spans="1:8">
      <c r="A3113" s="117">
        <v>4087</v>
      </c>
      <c r="B3113" s="118" t="s">
        <v>8877</v>
      </c>
      <c r="C3113" s="117" t="s">
        <v>250</v>
      </c>
      <c r="D3113" s="117" t="s">
        <v>6</v>
      </c>
      <c r="E3113" s="119">
        <v>9231.44</v>
      </c>
      <c r="F3113" s="119">
        <v>9231.44</v>
      </c>
      <c r="G3113" s="117" t="s">
        <v>493</v>
      </c>
      <c r="H3113" s="120">
        <v>41974</v>
      </c>
    </row>
    <row r="3114" spans="1:8" ht="26.4">
      <c r="A3114" s="113">
        <v>13227</v>
      </c>
      <c r="B3114" s="114" t="s">
        <v>8878</v>
      </c>
      <c r="C3114" s="113" t="s">
        <v>250</v>
      </c>
      <c r="D3114" s="113" t="s">
        <v>6</v>
      </c>
      <c r="E3114" s="115">
        <v>574414.5</v>
      </c>
      <c r="F3114" s="115">
        <v>574414.5</v>
      </c>
      <c r="G3114" s="113" t="s">
        <v>493</v>
      </c>
      <c r="H3114" s="116">
        <v>41974</v>
      </c>
    </row>
    <row r="3115" spans="1:8" ht="26.4">
      <c r="A3115" s="117">
        <v>10597</v>
      </c>
      <c r="B3115" s="118" t="s">
        <v>8879</v>
      </c>
      <c r="C3115" s="117" t="s">
        <v>250</v>
      </c>
      <c r="D3115" s="117" t="s">
        <v>6</v>
      </c>
      <c r="E3115" s="119">
        <v>772942.5</v>
      </c>
      <c r="F3115" s="119">
        <v>772942.5</v>
      </c>
      <c r="G3115" s="117" t="s">
        <v>493</v>
      </c>
      <c r="H3115" s="120">
        <v>41974</v>
      </c>
    </row>
    <row r="3116" spans="1:8">
      <c r="A3116" s="113">
        <v>4089</v>
      </c>
      <c r="B3116" s="114" t="s">
        <v>8880</v>
      </c>
      <c r="C3116" s="113" t="s">
        <v>250</v>
      </c>
      <c r="D3116" s="113" t="s">
        <v>231</v>
      </c>
      <c r="E3116" s="115">
        <v>187.78</v>
      </c>
      <c r="F3116" s="115">
        <v>187.78</v>
      </c>
      <c r="G3116" s="113" t="s">
        <v>493</v>
      </c>
      <c r="H3116" s="116">
        <v>41974</v>
      </c>
    </row>
    <row r="3117" spans="1:8">
      <c r="A3117" s="117">
        <v>4092</v>
      </c>
      <c r="B3117" s="118" t="s">
        <v>8881</v>
      </c>
      <c r="C3117" s="117" t="s">
        <v>250</v>
      </c>
      <c r="D3117" s="117" t="s">
        <v>231</v>
      </c>
      <c r="E3117" s="119">
        <v>159.62</v>
      </c>
      <c r="F3117" s="119">
        <v>159.62</v>
      </c>
      <c r="G3117" s="117" t="s">
        <v>493</v>
      </c>
      <c r="H3117" s="120">
        <v>41974</v>
      </c>
    </row>
    <row r="3118" spans="1:8" ht="39.6">
      <c r="A3118" s="113">
        <v>4091</v>
      </c>
      <c r="B3118" s="114" t="s">
        <v>8882</v>
      </c>
      <c r="C3118" s="113" t="s">
        <v>250</v>
      </c>
      <c r="D3118" s="113" t="s">
        <v>231</v>
      </c>
      <c r="E3118" s="115">
        <v>173.7</v>
      </c>
      <c r="F3118" s="115">
        <v>173.7</v>
      </c>
      <c r="G3118" s="113" t="s">
        <v>493</v>
      </c>
      <c r="H3118" s="116">
        <v>41974</v>
      </c>
    </row>
    <row r="3119" spans="1:8" ht="39.6">
      <c r="A3119" s="117">
        <v>4090</v>
      </c>
      <c r="B3119" s="118" t="s">
        <v>8883</v>
      </c>
      <c r="C3119" s="117" t="s">
        <v>250</v>
      </c>
      <c r="D3119" s="117" t="s">
        <v>6</v>
      </c>
      <c r="E3119" s="119">
        <v>550000</v>
      </c>
      <c r="F3119" s="119">
        <v>550000</v>
      </c>
      <c r="G3119" s="117" t="s">
        <v>493</v>
      </c>
      <c r="H3119" s="120">
        <v>41974</v>
      </c>
    </row>
    <row r="3120" spans="1:8">
      <c r="A3120" s="113">
        <v>20020</v>
      </c>
      <c r="B3120" s="114" t="s">
        <v>8884</v>
      </c>
      <c r="C3120" s="113" t="s">
        <v>264</v>
      </c>
      <c r="D3120" s="113" t="s">
        <v>231</v>
      </c>
      <c r="E3120" s="115">
        <v>10.88</v>
      </c>
      <c r="F3120" s="115">
        <v>9.41</v>
      </c>
      <c r="G3120" s="113" t="s">
        <v>493</v>
      </c>
      <c r="H3120" s="116">
        <v>41974</v>
      </c>
    </row>
    <row r="3121" spans="1:8">
      <c r="A3121" s="117">
        <v>4093</v>
      </c>
      <c r="B3121" s="118" t="s">
        <v>8885</v>
      </c>
      <c r="C3121" s="117" t="s">
        <v>264</v>
      </c>
      <c r="D3121" s="117" t="s">
        <v>231</v>
      </c>
      <c r="E3121" s="119">
        <v>11.8</v>
      </c>
      <c r="F3121" s="119">
        <v>10.199999999999999</v>
      </c>
      <c r="G3121" s="117" t="s">
        <v>493</v>
      </c>
      <c r="H3121" s="120">
        <v>41974</v>
      </c>
    </row>
    <row r="3122" spans="1:8" ht="26.4">
      <c r="A3122" s="113">
        <v>10512</v>
      </c>
      <c r="B3122" s="114" t="s">
        <v>8886</v>
      </c>
      <c r="C3122" s="113" t="s">
        <v>264</v>
      </c>
      <c r="D3122" s="113" t="s">
        <v>809</v>
      </c>
      <c r="E3122" s="115">
        <v>2048.5300000000002</v>
      </c>
      <c r="F3122" s="115">
        <v>1770.66</v>
      </c>
      <c r="G3122" s="113" t="s">
        <v>493</v>
      </c>
      <c r="H3122" s="116">
        <v>41974</v>
      </c>
    </row>
    <row r="3123" spans="1:8">
      <c r="A3123" s="117">
        <v>4094</v>
      </c>
      <c r="B3123" s="118" t="s">
        <v>8887</v>
      </c>
      <c r="C3123" s="117" t="s">
        <v>264</v>
      </c>
      <c r="D3123" s="117" t="s">
        <v>231</v>
      </c>
      <c r="E3123" s="119">
        <v>12.48</v>
      </c>
      <c r="F3123" s="119">
        <v>10.79</v>
      </c>
      <c r="G3123" s="117" t="s">
        <v>493</v>
      </c>
      <c r="H3123" s="120">
        <v>41974</v>
      </c>
    </row>
    <row r="3124" spans="1:8">
      <c r="A3124" s="113">
        <v>4095</v>
      </c>
      <c r="B3124" s="114" t="s">
        <v>8888</v>
      </c>
      <c r="C3124" s="113" t="s">
        <v>264</v>
      </c>
      <c r="D3124" s="113" t="s">
        <v>231</v>
      </c>
      <c r="E3124" s="115">
        <v>11.73</v>
      </c>
      <c r="F3124" s="115">
        <v>10.14</v>
      </c>
      <c r="G3124" s="113" t="s">
        <v>493</v>
      </c>
      <c r="H3124" s="116">
        <v>41974</v>
      </c>
    </row>
    <row r="3125" spans="1:8">
      <c r="A3125" s="117">
        <v>4097</v>
      </c>
      <c r="B3125" s="118" t="s">
        <v>8889</v>
      </c>
      <c r="C3125" s="117" t="s">
        <v>264</v>
      </c>
      <c r="D3125" s="117" t="s">
        <v>231</v>
      </c>
      <c r="E3125" s="119">
        <v>12.7</v>
      </c>
      <c r="F3125" s="119">
        <v>10.98</v>
      </c>
      <c r="G3125" s="117" t="s">
        <v>493</v>
      </c>
      <c r="H3125" s="120">
        <v>41974</v>
      </c>
    </row>
    <row r="3126" spans="1:8">
      <c r="A3126" s="113">
        <v>4096</v>
      </c>
      <c r="B3126" s="114" t="s">
        <v>8890</v>
      </c>
      <c r="C3126" s="113" t="s">
        <v>264</v>
      </c>
      <c r="D3126" s="113" t="s">
        <v>231</v>
      </c>
      <c r="E3126" s="115">
        <v>12.7</v>
      </c>
      <c r="F3126" s="115">
        <v>10.98</v>
      </c>
      <c r="G3126" s="113" t="s">
        <v>493</v>
      </c>
      <c r="H3126" s="116">
        <v>41974</v>
      </c>
    </row>
    <row r="3127" spans="1:8" ht="26.4">
      <c r="A3127" s="117">
        <v>13955</v>
      </c>
      <c r="B3127" s="118" t="s">
        <v>8891</v>
      </c>
      <c r="C3127" s="117" t="s">
        <v>250</v>
      </c>
      <c r="D3127" s="117" t="s">
        <v>6</v>
      </c>
      <c r="E3127" s="119">
        <v>2047.95</v>
      </c>
      <c r="F3127" s="119">
        <v>2047.95</v>
      </c>
      <c r="G3127" s="117" t="s">
        <v>493</v>
      </c>
      <c r="H3127" s="120">
        <v>41974</v>
      </c>
    </row>
    <row r="3128" spans="1:8" ht="26.4">
      <c r="A3128" s="113">
        <v>10763</v>
      </c>
      <c r="B3128" s="114" t="s">
        <v>8892</v>
      </c>
      <c r="C3128" s="113" t="s">
        <v>250</v>
      </c>
      <c r="D3128" s="113" t="s">
        <v>231</v>
      </c>
      <c r="E3128" s="115">
        <v>2.7</v>
      </c>
      <c r="F3128" s="115">
        <v>2.7</v>
      </c>
      <c r="G3128" s="113" t="s">
        <v>493</v>
      </c>
      <c r="H3128" s="116">
        <v>41974</v>
      </c>
    </row>
    <row r="3129" spans="1:8" ht="26.4">
      <c r="A3129" s="117">
        <v>4114</v>
      </c>
      <c r="B3129" s="118" t="s">
        <v>8893</v>
      </c>
      <c r="C3129" s="117" t="s">
        <v>235</v>
      </c>
      <c r="D3129" s="117" t="s">
        <v>6</v>
      </c>
      <c r="E3129" s="119">
        <v>40.83</v>
      </c>
      <c r="F3129" s="119">
        <v>40.83</v>
      </c>
      <c r="G3129" s="117" t="s">
        <v>493</v>
      </c>
      <c r="H3129" s="120">
        <v>41974</v>
      </c>
    </row>
    <row r="3130" spans="1:8">
      <c r="A3130" s="113">
        <v>4107</v>
      </c>
      <c r="B3130" s="114" t="s">
        <v>8894</v>
      </c>
      <c r="C3130" s="113" t="s">
        <v>235</v>
      </c>
      <c r="D3130" s="113" t="s">
        <v>6</v>
      </c>
      <c r="E3130" s="115">
        <v>34.380000000000003</v>
      </c>
      <c r="F3130" s="115">
        <v>34.380000000000003</v>
      </c>
      <c r="G3130" s="113" t="s">
        <v>493</v>
      </c>
      <c r="H3130" s="116">
        <v>41974</v>
      </c>
    </row>
    <row r="3131" spans="1:8">
      <c r="A3131" s="117">
        <v>4108</v>
      </c>
      <c r="B3131" s="118" t="s">
        <v>8895</v>
      </c>
      <c r="C3131" s="117" t="s">
        <v>235</v>
      </c>
      <c r="D3131" s="117" t="s">
        <v>6</v>
      </c>
      <c r="E3131" s="119">
        <v>27.64</v>
      </c>
      <c r="F3131" s="119">
        <v>27.64</v>
      </c>
      <c r="G3131" s="117" t="s">
        <v>493</v>
      </c>
      <c r="H3131" s="120">
        <v>41974</v>
      </c>
    </row>
    <row r="3132" spans="1:8">
      <c r="A3132" s="113">
        <v>4102</v>
      </c>
      <c r="B3132" s="114" t="s">
        <v>8896</v>
      </c>
      <c r="C3132" s="113" t="s">
        <v>235</v>
      </c>
      <c r="D3132" s="113" t="s">
        <v>6</v>
      </c>
      <c r="E3132" s="115">
        <v>41.12</v>
      </c>
      <c r="F3132" s="115">
        <v>41.12</v>
      </c>
      <c r="G3132" s="113" t="s">
        <v>493</v>
      </c>
      <c r="H3132" s="116">
        <v>41974</v>
      </c>
    </row>
    <row r="3133" spans="1:8" ht="26.4">
      <c r="A3133" s="117">
        <v>36799</v>
      </c>
      <c r="B3133" s="118" t="s">
        <v>8897</v>
      </c>
      <c r="C3133" s="117" t="s">
        <v>235</v>
      </c>
      <c r="D3133" s="117" t="s">
        <v>6</v>
      </c>
      <c r="E3133" s="119">
        <v>32.83</v>
      </c>
      <c r="F3133" s="119">
        <v>32.83</v>
      </c>
      <c r="G3133" s="117" t="s">
        <v>493</v>
      </c>
      <c r="H3133" s="120">
        <v>41974</v>
      </c>
    </row>
    <row r="3134" spans="1:8">
      <c r="A3134" s="113">
        <v>357</v>
      </c>
      <c r="B3134" s="114" t="s">
        <v>8898</v>
      </c>
      <c r="C3134" s="113" t="s">
        <v>235</v>
      </c>
      <c r="D3134" s="113" t="s">
        <v>6</v>
      </c>
      <c r="E3134" s="115">
        <v>24</v>
      </c>
      <c r="F3134" s="115">
        <v>24</v>
      </c>
      <c r="G3134" s="113" t="s">
        <v>493</v>
      </c>
      <c r="H3134" s="116">
        <v>41974</v>
      </c>
    </row>
    <row r="3135" spans="1:8">
      <c r="A3135" s="117">
        <v>358</v>
      </c>
      <c r="B3135" s="118" t="s">
        <v>8899</v>
      </c>
      <c r="C3135" s="117" t="s">
        <v>235</v>
      </c>
      <c r="D3135" s="117" t="s">
        <v>6</v>
      </c>
      <c r="E3135" s="119">
        <v>24</v>
      </c>
      <c r="F3135" s="119">
        <v>24</v>
      </c>
      <c r="G3135" s="117" t="s">
        <v>493</v>
      </c>
      <c r="H3135" s="120">
        <v>41974</v>
      </c>
    </row>
    <row r="3136" spans="1:8">
      <c r="A3136" s="113">
        <v>365</v>
      </c>
      <c r="B3136" s="114" t="s">
        <v>8900</v>
      </c>
      <c r="C3136" s="113" t="s">
        <v>235</v>
      </c>
      <c r="D3136" s="113" t="s">
        <v>6</v>
      </c>
      <c r="E3136" s="115">
        <v>6.5</v>
      </c>
      <c r="F3136" s="115">
        <v>6.5</v>
      </c>
      <c r="G3136" s="113" t="s">
        <v>493</v>
      </c>
      <c r="H3136" s="116">
        <v>41974</v>
      </c>
    </row>
    <row r="3137" spans="1:8">
      <c r="A3137" s="117">
        <v>349</v>
      </c>
      <c r="B3137" s="118" t="s">
        <v>8901</v>
      </c>
      <c r="C3137" s="117" t="s">
        <v>235</v>
      </c>
      <c r="D3137" s="117" t="s">
        <v>6</v>
      </c>
      <c r="E3137" s="119">
        <v>1.26</v>
      </c>
      <c r="F3137" s="119">
        <v>1.26</v>
      </c>
      <c r="G3137" s="117" t="s">
        <v>493</v>
      </c>
      <c r="H3137" s="120">
        <v>41974</v>
      </c>
    </row>
    <row r="3138" spans="1:8">
      <c r="A3138" s="113">
        <v>360</v>
      </c>
      <c r="B3138" s="114" t="s">
        <v>8902</v>
      </c>
      <c r="C3138" s="113" t="s">
        <v>235</v>
      </c>
      <c r="D3138" s="113" t="s">
        <v>6</v>
      </c>
      <c r="E3138" s="115">
        <v>1.2</v>
      </c>
      <c r="F3138" s="115">
        <v>1.2</v>
      </c>
      <c r="G3138" s="113" t="s">
        <v>493</v>
      </c>
      <c r="H3138" s="116">
        <v>41974</v>
      </c>
    </row>
    <row r="3139" spans="1:8" ht="39.6">
      <c r="A3139" s="117">
        <v>4146</v>
      </c>
      <c r="B3139" s="118" t="s">
        <v>8903</v>
      </c>
      <c r="C3139" s="117" t="s">
        <v>235</v>
      </c>
      <c r="D3139" s="117" t="s">
        <v>6</v>
      </c>
      <c r="E3139" s="119">
        <v>229.92</v>
      </c>
      <c r="F3139" s="119">
        <v>229.92</v>
      </c>
      <c r="G3139" s="117" t="s">
        <v>493</v>
      </c>
      <c r="H3139" s="120">
        <v>41974</v>
      </c>
    </row>
    <row r="3140" spans="1:8" ht="39.6">
      <c r="A3140" s="113">
        <v>4127</v>
      </c>
      <c r="B3140" s="114" t="s">
        <v>8904</v>
      </c>
      <c r="C3140" s="113" t="s">
        <v>235</v>
      </c>
      <c r="D3140" s="113" t="s">
        <v>6</v>
      </c>
      <c r="E3140" s="115">
        <v>211.98</v>
      </c>
      <c r="F3140" s="115">
        <v>211.98</v>
      </c>
      <c r="G3140" s="113" t="s">
        <v>493</v>
      </c>
      <c r="H3140" s="116">
        <v>41974</v>
      </c>
    </row>
    <row r="3141" spans="1:8" ht="39.6">
      <c r="A3141" s="117">
        <v>4133</v>
      </c>
      <c r="B3141" s="118" t="s">
        <v>8905</v>
      </c>
      <c r="C3141" s="117" t="s">
        <v>235</v>
      </c>
      <c r="D3141" s="117" t="s">
        <v>6</v>
      </c>
      <c r="E3141" s="119">
        <v>290.61</v>
      </c>
      <c r="F3141" s="119">
        <v>290.61</v>
      </c>
      <c r="G3141" s="117" t="s">
        <v>493</v>
      </c>
      <c r="H3141" s="120">
        <v>41974</v>
      </c>
    </row>
    <row r="3142" spans="1:8" ht="39.6">
      <c r="A3142" s="113">
        <v>4135</v>
      </c>
      <c r="B3142" s="114" t="s">
        <v>8906</v>
      </c>
      <c r="C3142" s="113" t="s">
        <v>235</v>
      </c>
      <c r="D3142" s="113" t="s">
        <v>6</v>
      </c>
      <c r="E3142" s="115">
        <v>319.67</v>
      </c>
      <c r="F3142" s="115">
        <v>319.67</v>
      </c>
      <c r="G3142" s="113" t="s">
        <v>493</v>
      </c>
      <c r="H3142" s="116">
        <v>41974</v>
      </c>
    </row>
    <row r="3143" spans="1:8" ht="26.4">
      <c r="A3143" s="117">
        <v>4145</v>
      </c>
      <c r="B3143" s="118" t="s">
        <v>8907</v>
      </c>
      <c r="C3143" s="117" t="s">
        <v>235</v>
      </c>
      <c r="D3143" s="117" t="s">
        <v>6</v>
      </c>
      <c r="E3143" s="119">
        <v>253</v>
      </c>
      <c r="F3143" s="119">
        <v>253</v>
      </c>
      <c r="G3143" s="117" t="s">
        <v>493</v>
      </c>
      <c r="H3143" s="120">
        <v>41974</v>
      </c>
    </row>
    <row r="3144" spans="1:8" ht="39.6">
      <c r="A3144" s="113">
        <v>4140</v>
      </c>
      <c r="B3144" s="114" t="s">
        <v>8908</v>
      </c>
      <c r="C3144" s="113" t="s">
        <v>235</v>
      </c>
      <c r="D3144" s="113" t="s">
        <v>6</v>
      </c>
      <c r="E3144" s="115">
        <v>253</v>
      </c>
      <c r="F3144" s="115">
        <v>253</v>
      </c>
      <c r="G3144" s="113" t="s">
        <v>493</v>
      </c>
      <c r="H3144" s="116">
        <v>41974</v>
      </c>
    </row>
    <row r="3145" spans="1:8" ht="39.6">
      <c r="A3145" s="117">
        <v>4154</v>
      </c>
      <c r="B3145" s="118" t="s">
        <v>8909</v>
      </c>
      <c r="C3145" s="117" t="s">
        <v>235</v>
      </c>
      <c r="D3145" s="117" t="s">
        <v>6</v>
      </c>
      <c r="E3145" s="119">
        <v>258.99</v>
      </c>
      <c r="F3145" s="119">
        <v>258.99</v>
      </c>
      <c r="G3145" s="117" t="s">
        <v>493</v>
      </c>
      <c r="H3145" s="120">
        <v>41974</v>
      </c>
    </row>
    <row r="3146" spans="1:8" ht="39.6">
      <c r="A3146" s="113">
        <v>4152</v>
      </c>
      <c r="B3146" s="114" t="s">
        <v>8910</v>
      </c>
      <c r="C3146" s="113" t="s">
        <v>235</v>
      </c>
      <c r="D3146" s="113" t="s">
        <v>6</v>
      </c>
      <c r="E3146" s="115">
        <v>258.99</v>
      </c>
      <c r="F3146" s="115">
        <v>258.99</v>
      </c>
      <c r="G3146" s="113" t="s">
        <v>493</v>
      </c>
      <c r="H3146" s="116">
        <v>41974</v>
      </c>
    </row>
    <row r="3147" spans="1:8" ht="39.6">
      <c r="A3147" s="117">
        <v>4168</v>
      </c>
      <c r="B3147" s="118" t="s">
        <v>8911</v>
      </c>
      <c r="C3147" s="117" t="s">
        <v>235</v>
      </c>
      <c r="D3147" s="117" t="s">
        <v>6</v>
      </c>
      <c r="E3147" s="119">
        <v>273.52</v>
      </c>
      <c r="F3147" s="119">
        <v>273.52</v>
      </c>
      <c r="G3147" s="117" t="s">
        <v>493</v>
      </c>
      <c r="H3147" s="120">
        <v>41974</v>
      </c>
    </row>
    <row r="3148" spans="1:8" ht="39.6">
      <c r="A3148" s="113">
        <v>4161</v>
      </c>
      <c r="B3148" s="114" t="s">
        <v>8912</v>
      </c>
      <c r="C3148" s="113" t="s">
        <v>235</v>
      </c>
      <c r="D3148" s="113" t="s">
        <v>6</v>
      </c>
      <c r="E3148" s="115">
        <v>263.26</v>
      </c>
      <c r="F3148" s="115">
        <v>263.26</v>
      </c>
      <c r="G3148" s="113" t="s">
        <v>493</v>
      </c>
      <c r="H3148" s="116">
        <v>41974</v>
      </c>
    </row>
    <row r="3149" spans="1:8" ht="39.6">
      <c r="A3149" s="117">
        <v>4167</v>
      </c>
      <c r="B3149" s="118" t="s">
        <v>8913</v>
      </c>
      <c r="C3149" s="117" t="s">
        <v>235</v>
      </c>
      <c r="D3149" s="117" t="s">
        <v>6</v>
      </c>
      <c r="E3149" s="119">
        <v>250.81</v>
      </c>
      <c r="F3149" s="119">
        <v>250.81</v>
      </c>
      <c r="G3149" s="117" t="s">
        <v>493</v>
      </c>
      <c r="H3149" s="120">
        <v>41974</v>
      </c>
    </row>
    <row r="3150" spans="1:8">
      <c r="A3150" s="113">
        <v>4179</v>
      </c>
      <c r="B3150" s="114" t="s">
        <v>8914</v>
      </c>
      <c r="C3150" s="113" t="s">
        <v>235</v>
      </c>
      <c r="D3150" s="113" t="s">
        <v>6</v>
      </c>
      <c r="E3150" s="115">
        <v>5.59</v>
      </c>
      <c r="F3150" s="115">
        <v>5.59</v>
      </c>
      <c r="G3150" s="113" t="s">
        <v>493</v>
      </c>
      <c r="H3150" s="116">
        <v>41974</v>
      </c>
    </row>
    <row r="3151" spans="1:8">
      <c r="A3151" s="117">
        <v>4209</v>
      </c>
      <c r="B3151" s="118" t="s">
        <v>8915</v>
      </c>
      <c r="C3151" s="117" t="s">
        <v>235</v>
      </c>
      <c r="D3151" s="117" t="s">
        <v>6</v>
      </c>
      <c r="E3151" s="119">
        <v>8.82</v>
      </c>
      <c r="F3151" s="119">
        <v>8.82</v>
      </c>
      <c r="G3151" s="117" t="s">
        <v>493</v>
      </c>
      <c r="H3151" s="120">
        <v>41974</v>
      </c>
    </row>
    <row r="3152" spans="1:8">
      <c r="A3152" s="113">
        <v>4180</v>
      </c>
      <c r="B3152" s="114" t="s">
        <v>8916</v>
      </c>
      <c r="C3152" s="113" t="s">
        <v>235</v>
      </c>
      <c r="D3152" s="113" t="s">
        <v>6</v>
      </c>
      <c r="E3152" s="115">
        <v>7.78</v>
      </c>
      <c r="F3152" s="115">
        <v>7.78</v>
      </c>
      <c r="G3152" s="113" t="s">
        <v>493</v>
      </c>
      <c r="H3152" s="116">
        <v>41974</v>
      </c>
    </row>
    <row r="3153" spans="1:8">
      <c r="A3153" s="117">
        <v>4177</v>
      </c>
      <c r="B3153" s="118" t="s">
        <v>8917</v>
      </c>
      <c r="C3153" s="117" t="s">
        <v>235</v>
      </c>
      <c r="D3153" s="117" t="s">
        <v>6</v>
      </c>
      <c r="E3153" s="119">
        <v>2.31</v>
      </c>
      <c r="F3153" s="119">
        <v>2.31</v>
      </c>
      <c r="G3153" s="117" t="s">
        <v>493</v>
      </c>
      <c r="H3153" s="120">
        <v>41974</v>
      </c>
    </row>
    <row r="3154" spans="1:8">
      <c r="A3154" s="113">
        <v>4181</v>
      </c>
      <c r="B3154" s="114" t="s">
        <v>8918</v>
      </c>
      <c r="C3154" s="113" t="s">
        <v>235</v>
      </c>
      <c r="D3154" s="113" t="s">
        <v>6</v>
      </c>
      <c r="E3154" s="115">
        <v>19.2</v>
      </c>
      <c r="F3154" s="115">
        <v>19.2</v>
      </c>
      <c r="G3154" s="113" t="s">
        <v>493</v>
      </c>
      <c r="H3154" s="116">
        <v>41974</v>
      </c>
    </row>
    <row r="3155" spans="1:8">
      <c r="A3155" s="117">
        <v>4208</v>
      </c>
      <c r="B3155" s="118" t="s">
        <v>8919</v>
      </c>
      <c r="C3155" s="117" t="s">
        <v>235</v>
      </c>
      <c r="D3155" s="117" t="s">
        <v>6</v>
      </c>
      <c r="E3155" s="119">
        <v>27.42</v>
      </c>
      <c r="F3155" s="119">
        <v>27.42</v>
      </c>
      <c r="G3155" s="117" t="s">
        <v>493</v>
      </c>
      <c r="H3155" s="120">
        <v>41974</v>
      </c>
    </row>
    <row r="3156" spans="1:8">
      <c r="A3156" s="113">
        <v>4182</v>
      </c>
      <c r="B3156" s="114" t="s">
        <v>8920</v>
      </c>
      <c r="C3156" s="113" t="s">
        <v>235</v>
      </c>
      <c r="D3156" s="113" t="s">
        <v>6</v>
      </c>
      <c r="E3156" s="115">
        <v>38.96</v>
      </c>
      <c r="F3156" s="115">
        <v>38.96</v>
      </c>
      <c r="G3156" s="113" t="s">
        <v>493</v>
      </c>
      <c r="H3156" s="116">
        <v>41974</v>
      </c>
    </row>
    <row r="3157" spans="1:8">
      <c r="A3157" s="117">
        <v>4178</v>
      </c>
      <c r="B3157" s="118" t="s">
        <v>8921</v>
      </c>
      <c r="C3157" s="117" t="s">
        <v>235</v>
      </c>
      <c r="D3157" s="117" t="s">
        <v>6</v>
      </c>
      <c r="E3157" s="119">
        <v>3.31</v>
      </c>
      <c r="F3157" s="119">
        <v>3.31</v>
      </c>
      <c r="G3157" s="117" t="s">
        <v>493</v>
      </c>
      <c r="H3157" s="120">
        <v>41974</v>
      </c>
    </row>
    <row r="3158" spans="1:8">
      <c r="A3158" s="113">
        <v>4183</v>
      </c>
      <c r="B3158" s="114" t="s">
        <v>8922</v>
      </c>
      <c r="C3158" s="113" t="s">
        <v>235</v>
      </c>
      <c r="D3158" s="113" t="s">
        <v>6</v>
      </c>
      <c r="E3158" s="115">
        <v>61.19</v>
      </c>
      <c r="F3158" s="115">
        <v>61.19</v>
      </c>
      <c r="G3158" s="113" t="s">
        <v>493</v>
      </c>
      <c r="H3158" s="116">
        <v>41974</v>
      </c>
    </row>
    <row r="3159" spans="1:8">
      <c r="A3159" s="117">
        <v>4184</v>
      </c>
      <c r="B3159" s="118" t="s">
        <v>8923</v>
      </c>
      <c r="C3159" s="117" t="s">
        <v>235</v>
      </c>
      <c r="D3159" s="117" t="s">
        <v>6</v>
      </c>
      <c r="E3159" s="119">
        <v>109.88</v>
      </c>
      <c r="F3159" s="119">
        <v>109.88</v>
      </c>
      <c r="G3159" s="117" t="s">
        <v>493</v>
      </c>
      <c r="H3159" s="120">
        <v>41974</v>
      </c>
    </row>
    <row r="3160" spans="1:8">
      <c r="A3160" s="113">
        <v>4185</v>
      </c>
      <c r="B3160" s="114" t="s">
        <v>8924</v>
      </c>
      <c r="C3160" s="113" t="s">
        <v>235</v>
      </c>
      <c r="D3160" s="113" t="s">
        <v>6</v>
      </c>
      <c r="E3160" s="115">
        <v>134.27000000000001</v>
      </c>
      <c r="F3160" s="115">
        <v>134.27000000000001</v>
      </c>
      <c r="G3160" s="113" t="s">
        <v>493</v>
      </c>
      <c r="H3160" s="116">
        <v>41974</v>
      </c>
    </row>
    <row r="3161" spans="1:8">
      <c r="A3161" s="117">
        <v>4214</v>
      </c>
      <c r="B3161" s="118" t="s">
        <v>8925</v>
      </c>
      <c r="C3161" s="117" t="s">
        <v>235</v>
      </c>
      <c r="D3161" s="117" t="s">
        <v>6</v>
      </c>
      <c r="E3161" s="119">
        <v>3.58</v>
      </c>
      <c r="F3161" s="119">
        <v>3.58</v>
      </c>
      <c r="G3161" s="117" t="s">
        <v>493</v>
      </c>
      <c r="H3161" s="120">
        <v>41974</v>
      </c>
    </row>
    <row r="3162" spans="1:8">
      <c r="A3162" s="113">
        <v>4215</v>
      </c>
      <c r="B3162" s="114" t="s">
        <v>8926</v>
      </c>
      <c r="C3162" s="113" t="s">
        <v>235</v>
      </c>
      <c r="D3162" s="113" t="s">
        <v>6</v>
      </c>
      <c r="E3162" s="115">
        <v>2.97</v>
      </c>
      <c r="F3162" s="115">
        <v>2.97</v>
      </c>
      <c r="G3162" s="113" t="s">
        <v>493</v>
      </c>
      <c r="H3162" s="116">
        <v>41974</v>
      </c>
    </row>
    <row r="3163" spans="1:8">
      <c r="A3163" s="117">
        <v>4212</v>
      </c>
      <c r="B3163" s="118" t="s">
        <v>8927</v>
      </c>
      <c r="C3163" s="117" t="s">
        <v>235</v>
      </c>
      <c r="D3163" s="117" t="s">
        <v>6</v>
      </c>
      <c r="E3163" s="119">
        <v>1.2</v>
      </c>
      <c r="F3163" s="119">
        <v>1.2</v>
      </c>
      <c r="G3163" s="117" t="s">
        <v>493</v>
      </c>
      <c r="H3163" s="120">
        <v>41974</v>
      </c>
    </row>
    <row r="3164" spans="1:8">
      <c r="A3164" s="113">
        <v>4210</v>
      </c>
      <c r="B3164" s="114" t="s">
        <v>8928</v>
      </c>
      <c r="C3164" s="113" t="s">
        <v>235</v>
      </c>
      <c r="D3164" s="113" t="s">
        <v>6</v>
      </c>
      <c r="E3164" s="115">
        <v>0.46</v>
      </c>
      <c r="F3164" s="115">
        <v>0.46</v>
      </c>
      <c r="G3164" s="113" t="s">
        <v>493</v>
      </c>
      <c r="H3164" s="116">
        <v>41974</v>
      </c>
    </row>
    <row r="3165" spans="1:8">
      <c r="A3165" s="117">
        <v>4213</v>
      </c>
      <c r="B3165" s="118" t="s">
        <v>8929</v>
      </c>
      <c r="C3165" s="117" t="s">
        <v>235</v>
      </c>
      <c r="D3165" s="117" t="s">
        <v>6</v>
      </c>
      <c r="E3165" s="119">
        <v>6.46</v>
      </c>
      <c r="F3165" s="119">
        <v>6.46</v>
      </c>
      <c r="G3165" s="117" t="s">
        <v>493</v>
      </c>
      <c r="H3165" s="120">
        <v>41974</v>
      </c>
    </row>
    <row r="3166" spans="1:8">
      <c r="A3166" s="113">
        <v>4211</v>
      </c>
      <c r="B3166" s="114" t="s">
        <v>8930</v>
      </c>
      <c r="C3166" s="113" t="s">
        <v>235</v>
      </c>
      <c r="D3166" s="113" t="s">
        <v>6</v>
      </c>
      <c r="E3166" s="115">
        <v>0.68</v>
      </c>
      <c r="F3166" s="115">
        <v>0.68</v>
      </c>
      <c r="G3166" s="113" t="s">
        <v>493</v>
      </c>
      <c r="H3166" s="116">
        <v>41974</v>
      </c>
    </row>
    <row r="3167" spans="1:8">
      <c r="A3167" s="117">
        <v>4188</v>
      </c>
      <c r="B3167" s="118" t="s">
        <v>8931</v>
      </c>
      <c r="C3167" s="117" t="s">
        <v>235</v>
      </c>
      <c r="D3167" s="117" t="s">
        <v>6</v>
      </c>
      <c r="E3167" s="119">
        <v>5.51</v>
      </c>
      <c r="F3167" s="119">
        <v>5.51</v>
      </c>
      <c r="G3167" s="117" t="s">
        <v>493</v>
      </c>
      <c r="H3167" s="120">
        <v>41974</v>
      </c>
    </row>
    <row r="3168" spans="1:8">
      <c r="A3168" s="113">
        <v>4189</v>
      </c>
      <c r="B3168" s="114" t="s">
        <v>8932</v>
      </c>
      <c r="C3168" s="113" t="s">
        <v>235</v>
      </c>
      <c r="D3168" s="113" t="s">
        <v>6</v>
      </c>
      <c r="E3168" s="115">
        <v>5.39</v>
      </c>
      <c r="F3168" s="115">
        <v>5.39</v>
      </c>
      <c r="G3168" s="113" t="s">
        <v>493</v>
      </c>
      <c r="H3168" s="116">
        <v>41974</v>
      </c>
    </row>
    <row r="3169" spans="1:8">
      <c r="A3169" s="117">
        <v>4192</v>
      </c>
      <c r="B3169" s="118" t="s">
        <v>8933</v>
      </c>
      <c r="C3169" s="117" t="s">
        <v>235</v>
      </c>
      <c r="D3169" s="117" t="s">
        <v>6</v>
      </c>
      <c r="E3169" s="119">
        <v>8.6999999999999993</v>
      </c>
      <c r="F3169" s="119">
        <v>8.6999999999999993</v>
      </c>
      <c r="G3169" s="117" t="s">
        <v>493</v>
      </c>
      <c r="H3169" s="120">
        <v>41974</v>
      </c>
    </row>
    <row r="3170" spans="1:8">
      <c r="A3170" s="113">
        <v>4205</v>
      </c>
      <c r="B3170" s="114" t="s">
        <v>8934</v>
      </c>
      <c r="C3170" s="113" t="s">
        <v>235</v>
      </c>
      <c r="D3170" s="113" t="s">
        <v>6</v>
      </c>
      <c r="E3170" s="115">
        <v>8.7799999999999994</v>
      </c>
      <c r="F3170" s="115">
        <v>8.7799999999999994</v>
      </c>
      <c r="G3170" s="113" t="s">
        <v>493</v>
      </c>
      <c r="H3170" s="116">
        <v>41974</v>
      </c>
    </row>
    <row r="3171" spans="1:8">
      <c r="A3171" s="117">
        <v>4191</v>
      </c>
      <c r="B3171" s="118" t="s">
        <v>8935</v>
      </c>
      <c r="C3171" s="117" t="s">
        <v>235</v>
      </c>
      <c r="D3171" s="117" t="s">
        <v>6</v>
      </c>
      <c r="E3171" s="119">
        <v>8.6999999999999993</v>
      </c>
      <c r="F3171" s="119">
        <v>8.6999999999999993</v>
      </c>
      <c r="G3171" s="117" t="s">
        <v>493</v>
      </c>
      <c r="H3171" s="120">
        <v>41974</v>
      </c>
    </row>
    <row r="3172" spans="1:8">
      <c r="A3172" s="113">
        <v>4206</v>
      </c>
      <c r="B3172" s="114" t="s">
        <v>8936</v>
      </c>
      <c r="C3172" s="113" t="s">
        <v>235</v>
      </c>
      <c r="D3172" s="113" t="s">
        <v>6</v>
      </c>
      <c r="E3172" s="115">
        <v>7.7</v>
      </c>
      <c r="F3172" s="115">
        <v>7.7</v>
      </c>
      <c r="G3172" s="113" t="s">
        <v>493</v>
      </c>
      <c r="H3172" s="116">
        <v>41974</v>
      </c>
    </row>
    <row r="3173" spans="1:8">
      <c r="A3173" s="117">
        <v>4207</v>
      </c>
      <c r="B3173" s="118" t="s">
        <v>8937</v>
      </c>
      <c r="C3173" s="117" t="s">
        <v>235</v>
      </c>
      <c r="D3173" s="117" t="s">
        <v>6</v>
      </c>
      <c r="E3173" s="119">
        <v>7.3</v>
      </c>
      <c r="F3173" s="119">
        <v>7.3</v>
      </c>
      <c r="G3173" s="117" t="s">
        <v>493</v>
      </c>
      <c r="H3173" s="120">
        <v>41974</v>
      </c>
    </row>
    <row r="3174" spans="1:8">
      <c r="A3174" s="113">
        <v>4190</v>
      </c>
      <c r="B3174" s="114" t="s">
        <v>8938</v>
      </c>
      <c r="C3174" s="113" t="s">
        <v>235</v>
      </c>
      <c r="D3174" s="113" t="s">
        <v>6</v>
      </c>
      <c r="E3174" s="115">
        <v>7.5</v>
      </c>
      <c r="F3174" s="115">
        <v>7.5</v>
      </c>
      <c r="G3174" s="113" t="s">
        <v>493</v>
      </c>
      <c r="H3174" s="116">
        <v>41974</v>
      </c>
    </row>
    <row r="3175" spans="1:8">
      <c r="A3175" s="117">
        <v>4186</v>
      </c>
      <c r="B3175" s="118" t="s">
        <v>8939</v>
      </c>
      <c r="C3175" s="117" t="s">
        <v>235</v>
      </c>
      <c r="D3175" s="117" t="s">
        <v>6</v>
      </c>
      <c r="E3175" s="119">
        <v>2.31</v>
      </c>
      <c r="F3175" s="119">
        <v>2.31</v>
      </c>
      <c r="G3175" s="117" t="s">
        <v>493</v>
      </c>
      <c r="H3175" s="120">
        <v>41974</v>
      </c>
    </row>
    <row r="3176" spans="1:8">
      <c r="A3176" s="113">
        <v>4204</v>
      </c>
      <c r="B3176" s="114" t="s">
        <v>8940</v>
      </c>
      <c r="C3176" s="113" t="s">
        <v>235</v>
      </c>
      <c r="D3176" s="113" t="s">
        <v>6</v>
      </c>
      <c r="E3176" s="115">
        <v>18.760000000000002</v>
      </c>
      <c r="F3176" s="115">
        <v>18.760000000000002</v>
      </c>
      <c r="G3176" s="113" t="s">
        <v>493</v>
      </c>
      <c r="H3176" s="116">
        <v>41974</v>
      </c>
    </row>
    <row r="3177" spans="1:8">
      <c r="A3177" s="117">
        <v>4194</v>
      </c>
      <c r="B3177" s="118" t="s">
        <v>8941</v>
      </c>
      <c r="C3177" s="117" t="s">
        <v>235</v>
      </c>
      <c r="D3177" s="117" t="s">
        <v>6</v>
      </c>
      <c r="E3177" s="119">
        <v>18.760000000000002</v>
      </c>
      <c r="F3177" s="119">
        <v>18.760000000000002</v>
      </c>
      <c r="G3177" s="117" t="s">
        <v>493</v>
      </c>
      <c r="H3177" s="120">
        <v>41974</v>
      </c>
    </row>
    <row r="3178" spans="1:8">
      <c r="A3178" s="113">
        <v>4193</v>
      </c>
      <c r="B3178" s="114" t="s">
        <v>8942</v>
      </c>
      <c r="C3178" s="113" t="s">
        <v>235</v>
      </c>
      <c r="D3178" s="113" t="s">
        <v>6</v>
      </c>
      <c r="E3178" s="115">
        <v>18.760000000000002</v>
      </c>
      <c r="F3178" s="115">
        <v>18.760000000000002</v>
      </c>
      <c r="G3178" s="113" t="s">
        <v>493</v>
      </c>
      <c r="H3178" s="116">
        <v>41974</v>
      </c>
    </row>
    <row r="3179" spans="1:8">
      <c r="A3179" s="117">
        <v>4196</v>
      </c>
      <c r="B3179" s="118" t="s">
        <v>8943</v>
      </c>
      <c r="C3179" s="117" t="s">
        <v>235</v>
      </c>
      <c r="D3179" s="117" t="s">
        <v>6</v>
      </c>
      <c r="E3179" s="119">
        <v>26.66</v>
      </c>
      <c r="F3179" s="119">
        <v>26.66</v>
      </c>
      <c r="G3179" s="117" t="s">
        <v>493</v>
      </c>
      <c r="H3179" s="120">
        <v>41974</v>
      </c>
    </row>
    <row r="3180" spans="1:8">
      <c r="A3180" s="113">
        <v>4195</v>
      </c>
      <c r="B3180" s="114" t="s">
        <v>8944</v>
      </c>
      <c r="C3180" s="113" t="s">
        <v>235</v>
      </c>
      <c r="D3180" s="113" t="s">
        <v>6</v>
      </c>
      <c r="E3180" s="115">
        <v>26.98</v>
      </c>
      <c r="F3180" s="115">
        <v>26.98</v>
      </c>
      <c r="G3180" s="113" t="s">
        <v>493</v>
      </c>
      <c r="H3180" s="116">
        <v>41974</v>
      </c>
    </row>
    <row r="3181" spans="1:8">
      <c r="A3181" s="117">
        <v>4197</v>
      </c>
      <c r="B3181" s="118" t="s">
        <v>8945</v>
      </c>
      <c r="C3181" s="117" t="s">
        <v>235</v>
      </c>
      <c r="D3181" s="117" t="s">
        <v>6</v>
      </c>
      <c r="E3181" s="119">
        <v>26.66</v>
      </c>
      <c r="F3181" s="119">
        <v>26.66</v>
      </c>
      <c r="G3181" s="117" t="s">
        <v>493</v>
      </c>
      <c r="H3181" s="120">
        <v>41974</v>
      </c>
    </row>
    <row r="3182" spans="1:8">
      <c r="A3182" s="113">
        <v>4198</v>
      </c>
      <c r="B3182" s="114" t="s">
        <v>8946</v>
      </c>
      <c r="C3182" s="113" t="s">
        <v>235</v>
      </c>
      <c r="D3182" s="113" t="s">
        <v>6</v>
      </c>
      <c r="E3182" s="115">
        <v>38.479999999999997</v>
      </c>
      <c r="F3182" s="115">
        <v>38.479999999999997</v>
      </c>
      <c r="G3182" s="113" t="s">
        <v>493</v>
      </c>
      <c r="H3182" s="116">
        <v>41974</v>
      </c>
    </row>
    <row r="3183" spans="1:8">
      <c r="A3183" s="117">
        <v>4203</v>
      </c>
      <c r="B3183" s="118" t="s">
        <v>8947</v>
      </c>
      <c r="C3183" s="117" t="s">
        <v>235</v>
      </c>
      <c r="D3183" s="117" t="s">
        <v>6</v>
      </c>
      <c r="E3183" s="119">
        <v>38.479999999999997</v>
      </c>
      <c r="F3183" s="119">
        <v>38.479999999999997</v>
      </c>
      <c r="G3183" s="117" t="s">
        <v>493</v>
      </c>
      <c r="H3183" s="120">
        <v>41974</v>
      </c>
    </row>
    <row r="3184" spans="1:8">
      <c r="A3184" s="113">
        <v>4202</v>
      </c>
      <c r="B3184" s="114" t="s">
        <v>8948</v>
      </c>
      <c r="C3184" s="113" t="s">
        <v>235</v>
      </c>
      <c r="D3184" s="113" t="s">
        <v>6</v>
      </c>
      <c r="E3184" s="115">
        <v>38.479999999999997</v>
      </c>
      <c r="F3184" s="115">
        <v>38.479999999999997</v>
      </c>
      <c r="G3184" s="113" t="s">
        <v>493</v>
      </c>
      <c r="H3184" s="116">
        <v>41974</v>
      </c>
    </row>
    <row r="3185" spans="1:8">
      <c r="A3185" s="117">
        <v>4187</v>
      </c>
      <c r="B3185" s="118" t="s">
        <v>8949</v>
      </c>
      <c r="C3185" s="117" t="s">
        <v>235</v>
      </c>
      <c r="D3185" s="117" t="s">
        <v>6</v>
      </c>
      <c r="E3185" s="119">
        <v>3.31</v>
      </c>
      <c r="F3185" s="119">
        <v>3.31</v>
      </c>
      <c r="G3185" s="117" t="s">
        <v>493</v>
      </c>
      <c r="H3185" s="120">
        <v>41974</v>
      </c>
    </row>
    <row r="3186" spans="1:8">
      <c r="A3186" s="113">
        <v>2645</v>
      </c>
      <c r="B3186" s="114" t="s">
        <v>8950</v>
      </c>
      <c r="C3186" s="113" t="s">
        <v>235</v>
      </c>
      <c r="D3186" s="113" t="s">
        <v>6</v>
      </c>
      <c r="E3186" s="115">
        <v>2.79</v>
      </c>
      <c r="F3186" s="115">
        <v>2.79</v>
      </c>
      <c r="G3186" s="113" t="s">
        <v>493</v>
      </c>
      <c r="H3186" s="116">
        <v>41974</v>
      </c>
    </row>
    <row r="3187" spans="1:8" ht="26.4">
      <c r="A3187" s="117">
        <v>2646</v>
      </c>
      <c r="B3187" s="118" t="s">
        <v>8951</v>
      </c>
      <c r="C3187" s="117" t="s">
        <v>235</v>
      </c>
      <c r="D3187" s="117" t="s">
        <v>6</v>
      </c>
      <c r="E3187" s="119">
        <v>4.43</v>
      </c>
      <c r="F3187" s="119">
        <v>4.43</v>
      </c>
      <c r="G3187" s="117" t="s">
        <v>493</v>
      </c>
      <c r="H3187" s="120">
        <v>41974</v>
      </c>
    </row>
    <row r="3188" spans="1:8" ht="26.4">
      <c r="A3188" s="113">
        <v>7252</v>
      </c>
      <c r="B3188" s="114" t="s">
        <v>8952</v>
      </c>
      <c r="C3188" s="113" t="s">
        <v>235</v>
      </c>
      <c r="D3188" s="113" t="s">
        <v>231</v>
      </c>
      <c r="E3188" s="115">
        <v>1.3</v>
      </c>
      <c r="F3188" s="115">
        <v>1.3</v>
      </c>
      <c r="G3188" s="113" t="s">
        <v>493</v>
      </c>
      <c r="H3188" s="116">
        <v>41974</v>
      </c>
    </row>
    <row r="3189" spans="1:8">
      <c r="A3189" s="117">
        <v>7595</v>
      </c>
      <c r="B3189" s="118" t="s">
        <v>8953</v>
      </c>
      <c r="C3189" s="117" t="s">
        <v>264</v>
      </c>
      <c r="D3189" s="117" t="s">
        <v>231</v>
      </c>
      <c r="E3189" s="119">
        <v>17.27</v>
      </c>
      <c r="F3189" s="119">
        <v>14.93</v>
      </c>
      <c r="G3189" s="117" t="s">
        <v>493</v>
      </c>
      <c r="H3189" s="120">
        <v>41974</v>
      </c>
    </row>
    <row r="3190" spans="1:8">
      <c r="A3190" s="113">
        <v>11138</v>
      </c>
      <c r="B3190" s="114" t="s">
        <v>8954</v>
      </c>
      <c r="C3190" s="113" t="s">
        <v>235</v>
      </c>
      <c r="D3190" s="113" t="s">
        <v>274</v>
      </c>
      <c r="E3190" s="115">
        <v>1.8</v>
      </c>
      <c r="F3190" s="115">
        <v>1.8</v>
      </c>
      <c r="G3190" s="113" t="s">
        <v>493</v>
      </c>
      <c r="H3190" s="116">
        <v>41974</v>
      </c>
    </row>
    <row r="3191" spans="1:8">
      <c r="A3191" s="117">
        <v>5333</v>
      </c>
      <c r="B3191" s="118" t="s">
        <v>8955</v>
      </c>
      <c r="C3191" s="117" t="s">
        <v>235</v>
      </c>
      <c r="D3191" s="117" t="s">
        <v>274</v>
      </c>
      <c r="E3191" s="119">
        <v>13.66</v>
      </c>
      <c r="F3191" s="119">
        <v>13.66</v>
      </c>
      <c r="G3191" s="117" t="s">
        <v>493</v>
      </c>
      <c r="H3191" s="120">
        <v>41974</v>
      </c>
    </row>
    <row r="3192" spans="1:8">
      <c r="A3192" s="113">
        <v>4221</v>
      </c>
      <c r="B3192" s="114" t="s">
        <v>8956</v>
      </c>
      <c r="C3192" s="113" t="s">
        <v>235</v>
      </c>
      <c r="D3192" s="113" t="s">
        <v>274</v>
      </c>
      <c r="E3192" s="115">
        <v>2.8</v>
      </c>
      <c r="F3192" s="115">
        <v>2.8</v>
      </c>
      <c r="G3192" s="113" t="s">
        <v>493</v>
      </c>
      <c r="H3192" s="116">
        <v>41974</v>
      </c>
    </row>
    <row r="3193" spans="1:8" ht="26.4">
      <c r="A3193" s="117">
        <v>4227</v>
      </c>
      <c r="B3193" s="118" t="s">
        <v>8957</v>
      </c>
      <c r="C3193" s="117" t="s">
        <v>235</v>
      </c>
      <c r="D3193" s="117" t="s">
        <v>274</v>
      </c>
      <c r="E3193" s="119">
        <v>10.55</v>
      </c>
      <c r="F3193" s="119">
        <v>10.55</v>
      </c>
      <c r="G3193" s="117" t="s">
        <v>493</v>
      </c>
      <c r="H3193" s="120">
        <v>41974</v>
      </c>
    </row>
    <row r="3194" spans="1:8">
      <c r="A3194" s="113">
        <v>4242</v>
      </c>
      <c r="B3194" s="114" t="s">
        <v>8958</v>
      </c>
      <c r="C3194" s="113" t="s">
        <v>264</v>
      </c>
      <c r="D3194" s="113" t="s">
        <v>231</v>
      </c>
      <c r="E3194" s="115">
        <v>11.52</v>
      </c>
      <c r="F3194" s="115">
        <v>9.9600000000000009</v>
      </c>
      <c r="G3194" s="113" t="s">
        <v>493</v>
      </c>
      <c r="H3194" s="116">
        <v>41974</v>
      </c>
    </row>
    <row r="3195" spans="1:8">
      <c r="A3195" s="117">
        <v>4243</v>
      </c>
      <c r="B3195" s="118" t="s">
        <v>8959</v>
      </c>
      <c r="C3195" s="117" t="s">
        <v>264</v>
      </c>
      <c r="D3195" s="117" t="s">
        <v>231</v>
      </c>
      <c r="E3195" s="119">
        <v>11.48</v>
      </c>
      <c r="F3195" s="119">
        <v>9.93</v>
      </c>
      <c r="G3195" s="117" t="s">
        <v>493</v>
      </c>
      <c r="H3195" s="120">
        <v>41974</v>
      </c>
    </row>
    <row r="3196" spans="1:8" ht="26.4">
      <c r="A3196" s="113">
        <v>37623</v>
      </c>
      <c r="B3196" s="114" t="s">
        <v>8960</v>
      </c>
      <c r="C3196" s="113" t="s">
        <v>264</v>
      </c>
      <c r="D3196" s="113" t="s">
        <v>231</v>
      </c>
      <c r="E3196" s="115">
        <v>9.09</v>
      </c>
      <c r="F3196" s="115">
        <v>7.86</v>
      </c>
      <c r="G3196" s="113" t="s">
        <v>493</v>
      </c>
      <c r="H3196" s="116">
        <v>41974</v>
      </c>
    </row>
    <row r="3197" spans="1:8">
      <c r="A3197" s="117">
        <v>4250</v>
      </c>
      <c r="B3197" s="118" t="s">
        <v>8961</v>
      </c>
      <c r="C3197" s="117" t="s">
        <v>264</v>
      </c>
      <c r="D3197" s="117" t="s">
        <v>231</v>
      </c>
      <c r="E3197" s="119">
        <v>6.91</v>
      </c>
      <c r="F3197" s="119">
        <v>5.98</v>
      </c>
      <c r="G3197" s="117" t="s">
        <v>493</v>
      </c>
      <c r="H3197" s="120">
        <v>41974</v>
      </c>
    </row>
    <row r="3198" spans="1:8">
      <c r="A3198" s="113">
        <v>25960</v>
      </c>
      <c r="B3198" s="114" t="s">
        <v>8962</v>
      </c>
      <c r="C3198" s="113" t="s">
        <v>264</v>
      </c>
      <c r="D3198" s="113" t="s">
        <v>231</v>
      </c>
      <c r="E3198" s="115">
        <v>7.57</v>
      </c>
      <c r="F3198" s="115">
        <v>6.55</v>
      </c>
      <c r="G3198" s="113" t="s">
        <v>493</v>
      </c>
      <c r="H3198" s="116">
        <v>41974</v>
      </c>
    </row>
    <row r="3199" spans="1:8">
      <c r="A3199" s="117">
        <v>4234</v>
      </c>
      <c r="B3199" s="118" t="s">
        <v>8963</v>
      </c>
      <c r="C3199" s="117" t="s">
        <v>264</v>
      </c>
      <c r="D3199" s="117" t="s">
        <v>231</v>
      </c>
      <c r="E3199" s="119">
        <v>11.52</v>
      </c>
      <c r="F3199" s="119">
        <v>9.9600000000000009</v>
      </c>
      <c r="G3199" s="117" t="s">
        <v>493</v>
      </c>
      <c r="H3199" s="120">
        <v>41974</v>
      </c>
    </row>
    <row r="3200" spans="1:8">
      <c r="A3200" s="113">
        <v>4253</v>
      </c>
      <c r="B3200" s="114" t="s">
        <v>8964</v>
      </c>
      <c r="C3200" s="113" t="s">
        <v>264</v>
      </c>
      <c r="D3200" s="113" t="s">
        <v>231</v>
      </c>
      <c r="E3200" s="115">
        <v>6.39</v>
      </c>
      <c r="F3200" s="115">
        <v>5.52</v>
      </c>
      <c r="G3200" s="113" t="s">
        <v>493</v>
      </c>
      <c r="H3200" s="116">
        <v>41974</v>
      </c>
    </row>
    <row r="3201" spans="1:8">
      <c r="A3201" s="117">
        <v>4254</v>
      </c>
      <c r="B3201" s="118" t="s">
        <v>8965</v>
      </c>
      <c r="C3201" s="117" t="s">
        <v>264</v>
      </c>
      <c r="D3201" s="117" t="s">
        <v>231</v>
      </c>
      <c r="E3201" s="119">
        <v>12.55</v>
      </c>
      <c r="F3201" s="119">
        <v>10.85</v>
      </c>
      <c r="G3201" s="117" t="s">
        <v>493</v>
      </c>
      <c r="H3201" s="120">
        <v>41974</v>
      </c>
    </row>
    <row r="3202" spans="1:8">
      <c r="A3202" s="113">
        <v>4230</v>
      </c>
      <c r="B3202" s="114" t="s">
        <v>8966</v>
      </c>
      <c r="C3202" s="113" t="s">
        <v>264</v>
      </c>
      <c r="D3202" s="113" t="s">
        <v>231</v>
      </c>
      <c r="E3202" s="115">
        <v>12.11</v>
      </c>
      <c r="F3202" s="115">
        <v>10.47</v>
      </c>
      <c r="G3202" s="113" t="s">
        <v>493</v>
      </c>
      <c r="H3202" s="116">
        <v>41974</v>
      </c>
    </row>
    <row r="3203" spans="1:8">
      <c r="A3203" s="117">
        <v>4257</v>
      </c>
      <c r="B3203" s="118" t="s">
        <v>8967</v>
      </c>
      <c r="C3203" s="117" t="s">
        <v>264</v>
      </c>
      <c r="D3203" s="117" t="s">
        <v>231</v>
      </c>
      <c r="E3203" s="119">
        <v>6.42</v>
      </c>
      <c r="F3203" s="119">
        <v>5.55</v>
      </c>
      <c r="G3203" s="117" t="s">
        <v>493</v>
      </c>
      <c r="H3203" s="120">
        <v>41974</v>
      </c>
    </row>
    <row r="3204" spans="1:8">
      <c r="A3204" s="113">
        <v>4240</v>
      </c>
      <c r="B3204" s="114" t="s">
        <v>8968</v>
      </c>
      <c r="C3204" s="113" t="s">
        <v>264</v>
      </c>
      <c r="D3204" s="113" t="s">
        <v>231</v>
      </c>
      <c r="E3204" s="115">
        <v>11.52</v>
      </c>
      <c r="F3204" s="115">
        <v>9.9600000000000009</v>
      </c>
      <c r="G3204" s="113" t="s">
        <v>493</v>
      </c>
      <c r="H3204" s="116">
        <v>41974</v>
      </c>
    </row>
    <row r="3205" spans="1:8">
      <c r="A3205" s="117">
        <v>4239</v>
      </c>
      <c r="B3205" s="118" t="s">
        <v>8969</v>
      </c>
      <c r="C3205" s="117" t="s">
        <v>264</v>
      </c>
      <c r="D3205" s="117" t="s">
        <v>231</v>
      </c>
      <c r="E3205" s="119">
        <v>12.63</v>
      </c>
      <c r="F3205" s="119">
        <v>10.92</v>
      </c>
      <c r="G3205" s="117" t="s">
        <v>493</v>
      </c>
      <c r="H3205" s="120">
        <v>41974</v>
      </c>
    </row>
    <row r="3206" spans="1:8">
      <c r="A3206" s="113">
        <v>4248</v>
      </c>
      <c r="B3206" s="114" t="s">
        <v>8970</v>
      </c>
      <c r="C3206" s="113" t="s">
        <v>264</v>
      </c>
      <c r="D3206" s="113" t="s">
        <v>231</v>
      </c>
      <c r="E3206" s="115">
        <v>12.39</v>
      </c>
      <c r="F3206" s="115">
        <v>10.72</v>
      </c>
      <c r="G3206" s="113" t="s">
        <v>493</v>
      </c>
      <c r="H3206" s="116">
        <v>41974</v>
      </c>
    </row>
    <row r="3207" spans="1:8">
      <c r="A3207" s="117">
        <v>25959</v>
      </c>
      <c r="B3207" s="118" t="s">
        <v>8971</v>
      </c>
      <c r="C3207" s="117" t="s">
        <v>264</v>
      </c>
      <c r="D3207" s="117" t="s">
        <v>231</v>
      </c>
      <c r="E3207" s="119">
        <v>9.7899999999999991</v>
      </c>
      <c r="F3207" s="119">
        <v>8.4700000000000006</v>
      </c>
      <c r="G3207" s="117" t="s">
        <v>493</v>
      </c>
      <c r="H3207" s="120">
        <v>41974</v>
      </c>
    </row>
    <row r="3208" spans="1:8">
      <c r="A3208" s="113">
        <v>4238</v>
      </c>
      <c r="B3208" s="114" t="s">
        <v>320</v>
      </c>
      <c r="C3208" s="113" t="s">
        <v>264</v>
      </c>
      <c r="D3208" s="113" t="s">
        <v>231</v>
      </c>
      <c r="E3208" s="115">
        <v>11.52</v>
      </c>
      <c r="F3208" s="115">
        <v>9.9600000000000009</v>
      </c>
      <c r="G3208" s="113" t="s">
        <v>493</v>
      </c>
      <c r="H3208" s="116">
        <v>41974</v>
      </c>
    </row>
    <row r="3209" spans="1:8" ht="26.4">
      <c r="A3209" s="117">
        <v>4233</v>
      </c>
      <c r="B3209" s="118" t="s">
        <v>8972</v>
      </c>
      <c r="C3209" s="117" t="s">
        <v>264</v>
      </c>
      <c r="D3209" s="117" t="s">
        <v>231</v>
      </c>
      <c r="E3209" s="119">
        <v>12.7</v>
      </c>
      <c r="F3209" s="119">
        <v>10.98</v>
      </c>
      <c r="G3209" s="117" t="s">
        <v>493</v>
      </c>
      <c r="H3209" s="120">
        <v>41974</v>
      </c>
    </row>
    <row r="3210" spans="1:8">
      <c r="A3210" s="113">
        <v>4251</v>
      </c>
      <c r="B3210" s="114" t="s">
        <v>8973</v>
      </c>
      <c r="C3210" s="113" t="s">
        <v>264</v>
      </c>
      <c r="D3210" s="113" t="s">
        <v>231</v>
      </c>
      <c r="E3210" s="115">
        <v>6.85</v>
      </c>
      <c r="F3210" s="115">
        <v>5.93</v>
      </c>
      <c r="G3210" s="113" t="s">
        <v>493</v>
      </c>
      <c r="H3210" s="116">
        <v>41974</v>
      </c>
    </row>
    <row r="3211" spans="1:8">
      <c r="A3211" s="117">
        <v>4252</v>
      </c>
      <c r="B3211" s="118" t="s">
        <v>8974</v>
      </c>
      <c r="C3211" s="117" t="s">
        <v>264</v>
      </c>
      <c r="D3211" s="117" t="s">
        <v>231</v>
      </c>
      <c r="E3211" s="119">
        <v>8.1</v>
      </c>
      <c r="F3211" s="119">
        <v>7</v>
      </c>
      <c r="G3211" s="117" t="s">
        <v>493</v>
      </c>
      <c r="H3211" s="120">
        <v>41974</v>
      </c>
    </row>
    <row r="3212" spans="1:8">
      <c r="A3212" s="113">
        <v>2</v>
      </c>
      <c r="B3212" s="114" t="s">
        <v>8975</v>
      </c>
      <c r="C3212" s="113" t="s">
        <v>235</v>
      </c>
      <c r="D3212" s="113" t="s">
        <v>519</v>
      </c>
      <c r="E3212" s="115">
        <v>11.44</v>
      </c>
      <c r="F3212" s="115">
        <v>11.44</v>
      </c>
      <c r="G3212" s="113" t="s">
        <v>493</v>
      </c>
      <c r="H3212" s="116">
        <v>41974</v>
      </c>
    </row>
    <row r="3213" spans="1:8" ht="39.6">
      <c r="A3213" s="117">
        <v>4261</v>
      </c>
      <c r="B3213" s="118" t="s">
        <v>8976</v>
      </c>
      <c r="C3213" s="117" t="s">
        <v>250</v>
      </c>
      <c r="D3213" s="117" t="s">
        <v>231</v>
      </c>
      <c r="E3213" s="119">
        <v>98.33</v>
      </c>
      <c r="F3213" s="119">
        <v>98.33</v>
      </c>
      <c r="G3213" s="117" t="s">
        <v>493</v>
      </c>
      <c r="H3213" s="120">
        <v>41974</v>
      </c>
    </row>
    <row r="3214" spans="1:8" ht="39.6">
      <c r="A3214" s="113">
        <v>4259</v>
      </c>
      <c r="B3214" s="114" t="s">
        <v>8977</v>
      </c>
      <c r="C3214" s="113" t="s">
        <v>250</v>
      </c>
      <c r="D3214" s="113" t="s">
        <v>231</v>
      </c>
      <c r="E3214" s="115">
        <v>122.91</v>
      </c>
      <c r="F3214" s="115">
        <v>122.91</v>
      </c>
      <c r="G3214" s="113" t="s">
        <v>493</v>
      </c>
      <c r="H3214" s="116">
        <v>41974</v>
      </c>
    </row>
    <row r="3215" spans="1:8" ht="39.6">
      <c r="A3215" s="117">
        <v>4260</v>
      </c>
      <c r="B3215" s="118" t="s">
        <v>8978</v>
      </c>
      <c r="C3215" s="117" t="s">
        <v>250</v>
      </c>
      <c r="D3215" s="117" t="s">
        <v>231</v>
      </c>
      <c r="E3215" s="119">
        <v>87.3</v>
      </c>
      <c r="F3215" s="119">
        <v>87.3</v>
      </c>
      <c r="G3215" s="117" t="s">
        <v>493</v>
      </c>
      <c r="H3215" s="120">
        <v>41974</v>
      </c>
    </row>
    <row r="3216" spans="1:8" ht="39.6">
      <c r="A3216" s="113">
        <v>25016</v>
      </c>
      <c r="B3216" s="114" t="s">
        <v>8979</v>
      </c>
      <c r="C3216" s="113" t="s">
        <v>250</v>
      </c>
      <c r="D3216" s="113" t="s">
        <v>6</v>
      </c>
      <c r="E3216" s="115">
        <v>474318.78</v>
      </c>
      <c r="F3216" s="115">
        <v>474318.78</v>
      </c>
      <c r="G3216" s="113" t="s">
        <v>493</v>
      </c>
      <c r="H3216" s="116">
        <v>41974</v>
      </c>
    </row>
    <row r="3217" spans="1:8" ht="39.6">
      <c r="A3217" s="117">
        <v>14221</v>
      </c>
      <c r="B3217" s="118" t="s">
        <v>8980</v>
      </c>
      <c r="C3217" s="117" t="s">
        <v>250</v>
      </c>
      <c r="D3217" s="117" t="s">
        <v>6</v>
      </c>
      <c r="E3217" s="119">
        <v>311410.65999999997</v>
      </c>
      <c r="F3217" s="119">
        <v>311410.65999999997</v>
      </c>
      <c r="G3217" s="117" t="s">
        <v>493</v>
      </c>
      <c r="H3217" s="120">
        <v>41974</v>
      </c>
    </row>
    <row r="3218" spans="1:8" ht="39.6">
      <c r="A3218" s="113">
        <v>36517</v>
      </c>
      <c r="B3218" s="114" t="s">
        <v>8981</v>
      </c>
      <c r="C3218" s="113" t="s">
        <v>250</v>
      </c>
      <c r="D3218" s="113" t="s">
        <v>6</v>
      </c>
      <c r="E3218" s="115">
        <v>300144</v>
      </c>
      <c r="F3218" s="115">
        <v>300144</v>
      </c>
      <c r="G3218" s="113" t="s">
        <v>493</v>
      </c>
      <c r="H3218" s="116">
        <v>41974</v>
      </c>
    </row>
    <row r="3219" spans="1:8" ht="39.6">
      <c r="A3219" s="117">
        <v>4262</v>
      </c>
      <c r="B3219" s="118" t="s">
        <v>8982</v>
      </c>
      <c r="C3219" s="117" t="s">
        <v>250</v>
      </c>
      <c r="D3219" s="117" t="s">
        <v>6</v>
      </c>
      <c r="E3219" s="119">
        <v>338000</v>
      </c>
      <c r="F3219" s="119">
        <v>338000</v>
      </c>
      <c r="G3219" s="117" t="s">
        <v>493</v>
      </c>
      <c r="H3219" s="120">
        <v>41974</v>
      </c>
    </row>
    <row r="3220" spans="1:8" ht="39.6">
      <c r="A3220" s="113">
        <v>4263</v>
      </c>
      <c r="B3220" s="114" t="s">
        <v>8983</v>
      </c>
      <c r="C3220" s="113" t="s">
        <v>250</v>
      </c>
      <c r="D3220" s="113" t="s">
        <v>6</v>
      </c>
      <c r="E3220" s="115">
        <v>468693.31</v>
      </c>
      <c r="F3220" s="115">
        <v>468693.31</v>
      </c>
      <c r="G3220" s="113" t="s">
        <v>493</v>
      </c>
      <c r="H3220" s="116">
        <v>41974</v>
      </c>
    </row>
    <row r="3221" spans="1:8" ht="39.6">
      <c r="A3221" s="117">
        <v>36518</v>
      </c>
      <c r="B3221" s="118" t="s">
        <v>8984</v>
      </c>
      <c r="C3221" s="117" t="s">
        <v>250</v>
      </c>
      <c r="D3221" s="117" t="s">
        <v>6</v>
      </c>
      <c r="E3221" s="119">
        <v>533589.31000000006</v>
      </c>
      <c r="F3221" s="119">
        <v>533589.31000000006</v>
      </c>
      <c r="G3221" s="117" t="s">
        <v>493</v>
      </c>
      <c r="H3221" s="120">
        <v>41974</v>
      </c>
    </row>
    <row r="3222" spans="1:8" ht="26.4">
      <c r="A3222" s="113">
        <v>13597</v>
      </c>
      <c r="B3222" s="114" t="s">
        <v>8985</v>
      </c>
      <c r="C3222" s="113" t="s">
        <v>235</v>
      </c>
      <c r="D3222" s="113" t="s">
        <v>6</v>
      </c>
      <c r="E3222" s="115">
        <v>726.79</v>
      </c>
      <c r="F3222" s="115">
        <v>726.79</v>
      </c>
      <c r="G3222" s="113" t="s">
        <v>493</v>
      </c>
      <c r="H3222" s="116">
        <v>41974</v>
      </c>
    </row>
    <row r="3223" spans="1:8">
      <c r="A3223" s="117">
        <v>21144</v>
      </c>
      <c r="B3223" s="118" t="s">
        <v>8986</v>
      </c>
      <c r="C3223" s="117" t="s">
        <v>235</v>
      </c>
      <c r="D3223" s="117" t="s">
        <v>6</v>
      </c>
      <c r="E3223" s="119">
        <v>0.96</v>
      </c>
      <c r="F3223" s="119">
        <v>0.96</v>
      </c>
      <c r="G3223" s="117" t="s">
        <v>493</v>
      </c>
      <c r="H3223" s="120">
        <v>41974</v>
      </c>
    </row>
    <row r="3224" spans="1:8" ht="26.4">
      <c r="A3224" s="113">
        <v>21140</v>
      </c>
      <c r="B3224" s="114" t="s">
        <v>8987</v>
      </c>
      <c r="C3224" s="113" t="s">
        <v>235</v>
      </c>
      <c r="D3224" s="113" t="s">
        <v>8988</v>
      </c>
      <c r="E3224" s="115">
        <v>5</v>
      </c>
      <c r="F3224" s="115">
        <v>5</v>
      </c>
      <c r="G3224" s="113" t="s">
        <v>493</v>
      </c>
      <c r="H3224" s="116">
        <v>41974</v>
      </c>
    </row>
    <row r="3225" spans="1:8" ht="26.4">
      <c r="A3225" s="117">
        <v>11851</v>
      </c>
      <c r="B3225" s="118" t="s">
        <v>8989</v>
      </c>
      <c r="C3225" s="117" t="s">
        <v>235</v>
      </c>
      <c r="D3225" s="117" t="s">
        <v>8990</v>
      </c>
      <c r="E3225" s="119">
        <v>0.03</v>
      </c>
      <c r="F3225" s="119">
        <v>0.03</v>
      </c>
      <c r="G3225" s="117" t="s">
        <v>493</v>
      </c>
      <c r="H3225" s="120">
        <v>41974</v>
      </c>
    </row>
    <row r="3226" spans="1:8">
      <c r="A3226" s="113">
        <v>11852</v>
      </c>
      <c r="B3226" s="114" t="s">
        <v>8991</v>
      </c>
      <c r="C3226" s="113" t="s">
        <v>235</v>
      </c>
      <c r="D3226" s="113" t="s">
        <v>207</v>
      </c>
      <c r="E3226" s="115">
        <v>5.43</v>
      </c>
      <c r="F3226" s="115">
        <v>5.43</v>
      </c>
      <c r="G3226" s="113" t="s">
        <v>493</v>
      </c>
      <c r="H3226" s="116">
        <v>41974</v>
      </c>
    </row>
    <row r="3227" spans="1:8">
      <c r="A3227" s="117">
        <v>11853</v>
      </c>
      <c r="B3227" s="118" t="s">
        <v>8992</v>
      </c>
      <c r="C3227" s="117" t="s">
        <v>235</v>
      </c>
      <c r="D3227" s="117" t="s">
        <v>207</v>
      </c>
      <c r="E3227" s="119">
        <v>4.33</v>
      </c>
      <c r="F3227" s="119">
        <v>4.33</v>
      </c>
      <c r="G3227" s="117" t="s">
        <v>493</v>
      </c>
      <c r="H3227" s="120">
        <v>41974</v>
      </c>
    </row>
    <row r="3228" spans="1:8">
      <c r="A3228" s="113">
        <v>21139</v>
      </c>
      <c r="B3228" s="114" t="s">
        <v>8993</v>
      </c>
      <c r="C3228" s="113" t="s">
        <v>235</v>
      </c>
      <c r="D3228" s="113" t="s">
        <v>207</v>
      </c>
      <c r="E3228" s="115">
        <v>4.13</v>
      </c>
      <c r="F3228" s="115">
        <v>4.13</v>
      </c>
      <c r="G3228" s="113" t="s">
        <v>493</v>
      </c>
      <c r="H3228" s="116">
        <v>41974</v>
      </c>
    </row>
    <row r="3229" spans="1:8">
      <c r="A3229" s="117">
        <v>11703</v>
      </c>
      <c r="B3229" s="118" t="s">
        <v>8994</v>
      </c>
      <c r="C3229" s="117" t="s">
        <v>235</v>
      </c>
      <c r="D3229" s="117" t="s">
        <v>6</v>
      </c>
      <c r="E3229" s="119">
        <v>24.44</v>
      </c>
      <c r="F3229" s="119">
        <v>24.44</v>
      </c>
      <c r="G3229" s="117" t="s">
        <v>493</v>
      </c>
      <c r="H3229" s="120">
        <v>41974</v>
      </c>
    </row>
    <row r="3230" spans="1:8">
      <c r="A3230" s="113">
        <v>4267</v>
      </c>
      <c r="B3230" s="114" t="s">
        <v>8995</v>
      </c>
      <c r="C3230" s="113" t="s">
        <v>235</v>
      </c>
      <c r="D3230" s="113" t="s">
        <v>6</v>
      </c>
      <c r="E3230" s="115">
        <v>15</v>
      </c>
      <c r="F3230" s="115">
        <v>15</v>
      </c>
      <c r="G3230" s="113" t="s">
        <v>493</v>
      </c>
      <c r="H3230" s="116">
        <v>41974</v>
      </c>
    </row>
    <row r="3231" spans="1:8" ht="39.6">
      <c r="A3231" s="117">
        <v>25400</v>
      </c>
      <c r="B3231" s="118" t="s">
        <v>8996</v>
      </c>
      <c r="C3231" s="117" t="s">
        <v>235</v>
      </c>
      <c r="D3231" s="117" t="s">
        <v>6</v>
      </c>
      <c r="E3231" s="119">
        <v>740.49</v>
      </c>
      <c r="F3231" s="119">
        <v>740.49</v>
      </c>
      <c r="G3231" s="117" t="s">
        <v>493</v>
      </c>
      <c r="H3231" s="120">
        <v>41974</v>
      </c>
    </row>
    <row r="3232" spans="1:8" ht="39.6">
      <c r="A3232" s="113">
        <v>4272</v>
      </c>
      <c r="B3232" s="114" t="s">
        <v>8997</v>
      </c>
      <c r="C3232" s="113" t="s">
        <v>235</v>
      </c>
      <c r="D3232" s="113" t="s">
        <v>6</v>
      </c>
      <c r="E3232" s="115">
        <v>89.87</v>
      </c>
      <c r="F3232" s="115">
        <v>89.87</v>
      </c>
      <c r="G3232" s="113" t="s">
        <v>493</v>
      </c>
      <c r="H3232" s="116">
        <v>41974</v>
      </c>
    </row>
    <row r="3233" spans="1:8" ht="26.4">
      <c r="A3233" s="117">
        <v>4276</v>
      </c>
      <c r="B3233" s="118" t="s">
        <v>8998</v>
      </c>
      <c r="C3233" s="117" t="s">
        <v>235</v>
      </c>
      <c r="D3233" s="117" t="s">
        <v>6</v>
      </c>
      <c r="E3233" s="119">
        <v>243.38</v>
      </c>
      <c r="F3233" s="119">
        <v>243.38</v>
      </c>
      <c r="G3233" s="117" t="s">
        <v>493</v>
      </c>
      <c r="H3233" s="120">
        <v>41974</v>
      </c>
    </row>
    <row r="3234" spans="1:8" ht="26.4">
      <c r="A3234" s="113">
        <v>4273</v>
      </c>
      <c r="B3234" s="114" t="s">
        <v>8999</v>
      </c>
      <c r="C3234" s="113" t="s">
        <v>235</v>
      </c>
      <c r="D3234" s="113" t="s">
        <v>6</v>
      </c>
      <c r="E3234" s="115">
        <v>646.78</v>
      </c>
      <c r="F3234" s="115">
        <v>646.78</v>
      </c>
      <c r="G3234" s="113" t="s">
        <v>493</v>
      </c>
      <c r="H3234" s="116">
        <v>41974</v>
      </c>
    </row>
    <row r="3235" spans="1:8" ht="39.6">
      <c r="A3235" s="117">
        <v>4274</v>
      </c>
      <c r="B3235" s="118" t="s">
        <v>9000</v>
      </c>
      <c r="C3235" s="117" t="s">
        <v>235</v>
      </c>
      <c r="D3235" s="117" t="s">
        <v>6</v>
      </c>
      <c r="E3235" s="119">
        <v>67.400000000000006</v>
      </c>
      <c r="F3235" s="119">
        <v>67.400000000000006</v>
      </c>
      <c r="G3235" s="117" t="s">
        <v>493</v>
      </c>
      <c r="H3235" s="120">
        <v>41974</v>
      </c>
    </row>
    <row r="3236" spans="1:8">
      <c r="A3236" s="113">
        <v>11963</v>
      </c>
      <c r="B3236" s="114" t="s">
        <v>9001</v>
      </c>
      <c r="C3236" s="113" t="s">
        <v>235</v>
      </c>
      <c r="D3236" s="113" t="s">
        <v>6</v>
      </c>
      <c r="E3236" s="115">
        <v>4.46</v>
      </c>
      <c r="F3236" s="115">
        <v>4.46</v>
      </c>
      <c r="G3236" s="113" t="s">
        <v>493</v>
      </c>
      <c r="H3236" s="116">
        <v>41974</v>
      </c>
    </row>
    <row r="3237" spans="1:8">
      <c r="A3237" s="117">
        <v>11964</v>
      </c>
      <c r="B3237" s="118" t="s">
        <v>9002</v>
      </c>
      <c r="C3237" s="117" t="s">
        <v>235</v>
      </c>
      <c r="D3237" s="117" t="s">
        <v>6</v>
      </c>
      <c r="E3237" s="119">
        <v>3.7</v>
      </c>
      <c r="F3237" s="119">
        <v>3.7</v>
      </c>
      <c r="G3237" s="117" t="s">
        <v>493</v>
      </c>
      <c r="H3237" s="120">
        <v>41974</v>
      </c>
    </row>
    <row r="3238" spans="1:8" ht="39.6">
      <c r="A3238" s="113">
        <v>4377</v>
      </c>
      <c r="B3238" s="114" t="s">
        <v>9003</v>
      </c>
      <c r="C3238" s="113" t="s">
        <v>235</v>
      </c>
      <c r="D3238" s="113" t="s">
        <v>6</v>
      </c>
      <c r="E3238" s="115">
        <v>0.1</v>
      </c>
      <c r="F3238" s="115">
        <v>0.1</v>
      </c>
      <c r="G3238" s="113" t="s">
        <v>493</v>
      </c>
      <c r="H3238" s="116">
        <v>41974</v>
      </c>
    </row>
    <row r="3239" spans="1:8" ht="39.6">
      <c r="A3239" s="117">
        <v>4356</v>
      </c>
      <c r="B3239" s="118" t="s">
        <v>9004</v>
      </c>
      <c r="C3239" s="117" t="s">
        <v>235</v>
      </c>
      <c r="D3239" s="117" t="s">
        <v>6</v>
      </c>
      <c r="E3239" s="119">
        <v>0.14000000000000001</v>
      </c>
      <c r="F3239" s="119">
        <v>0.14000000000000001</v>
      </c>
      <c r="G3239" s="117" t="s">
        <v>493</v>
      </c>
      <c r="H3239" s="120">
        <v>41974</v>
      </c>
    </row>
    <row r="3240" spans="1:8" ht="39.6">
      <c r="A3240" s="113">
        <v>13246</v>
      </c>
      <c r="B3240" s="114" t="s">
        <v>272</v>
      </c>
      <c r="C3240" s="113" t="s">
        <v>235</v>
      </c>
      <c r="D3240" s="113" t="s">
        <v>6</v>
      </c>
      <c r="E3240" s="115">
        <v>0.24</v>
      </c>
      <c r="F3240" s="115">
        <v>0.24</v>
      </c>
      <c r="G3240" s="113" t="s">
        <v>493</v>
      </c>
      <c r="H3240" s="116">
        <v>41974</v>
      </c>
    </row>
    <row r="3241" spans="1:8" ht="39.6">
      <c r="A3241" s="117">
        <v>4346</v>
      </c>
      <c r="B3241" s="118" t="s">
        <v>9005</v>
      </c>
      <c r="C3241" s="117" t="s">
        <v>235</v>
      </c>
      <c r="D3241" s="117" t="s">
        <v>6</v>
      </c>
      <c r="E3241" s="119">
        <v>5.44</v>
      </c>
      <c r="F3241" s="119">
        <v>5.44</v>
      </c>
      <c r="G3241" s="117" t="s">
        <v>493</v>
      </c>
      <c r="H3241" s="120">
        <v>41974</v>
      </c>
    </row>
    <row r="3242" spans="1:8" ht="39.6">
      <c r="A3242" s="113">
        <v>11955</v>
      </c>
      <c r="B3242" s="114" t="s">
        <v>9006</v>
      </c>
      <c r="C3242" s="113" t="s">
        <v>235</v>
      </c>
      <c r="D3242" s="113" t="s">
        <v>6</v>
      </c>
      <c r="E3242" s="115">
        <v>2.38</v>
      </c>
      <c r="F3242" s="115">
        <v>2.38</v>
      </c>
      <c r="G3242" s="113" t="s">
        <v>493</v>
      </c>
      <c r="H3242" s="116">
        <v>41974</v>
      </c>
    </row>
    <row r="3243" spans="1:8" ht="39.6">
      <c r="A3243" s="117">
        <v>4333</v>
      </c>
      <c r="B3243" s="118" t="s">
        <v>9007</v>
      </c>
      <c r="C3243" s="117" t="s">
        <v>235</v>
      </c>
      <c r="D3243" s="117" t="s">
        <v>6</v>
      </c>
      <c r="E3243" s="119">
        <v>0.14000000000000001</v>
      </c>
      <c r="F3243" s="119">
        <v>0.14000000000000001</v>
      </c>
      <c r="G3243" s="117" t="s">
        <v>493</v>
      </c>
      <c r="H3243" s="120">
        <v>41974</v>
      </c>
    </row>
    <row r="3244" spans="1:8" ht="39.6">
      <c r="A3244" s="113">
        <v>4358</v>
      </c>
      <c r="B3244" s="114" t="s">
        <v>9008</v>
      </c>
      <c r="C3244" s="113" t="s">
        <v>235</v>
      </c>
      <c r="D3244" s="113" t="s">
        <v>6</v>
      </c>
      <c r="E3244" s="115">
        <v>1.0900000000000001</v>
      </c>
      <c r="F3244" s="115">
        <v>1.0900000000000001</v>
      </c>
      <c r="G3244" s="113" t="s">
        <v>493</v>
      </c>
      <c r="H3244" s="116">
        <v>41974</v>
      </c>
    </row>
    <row r="3245" spans="1:8" ht="39.6">
      <c r="A3245" s="117">
        <v>4329</v>
      </c>
      <c r="B3245" s="118" t="s">
        <v>9009</v>
      </c>
      <c r="C3245" s="117" t="s">
        <v>235</v>
      </c>
      <c r="D3245" s="117" t="s">
        <v>6</v>
      </c>
      <c r="E3245" s="119">
        <v>1.1599999999999999</v>
      </c>
      <c r="F3245" s="119">
        <v>1.1599999999999999</v>
      </c>
      <c r="G3245" s="117" t="s">
        <v>493</v>
      </c>
      <c r="H3245" s="120">
        <v>41974</v>
      </c>
    </row>
    <row r="3246" spans="1:8" ht="26.4">
      <c r="A3246" s="113">
        <v>436</v>
      </c>
      <c r="B3246" s="114" t="s">
        <v>9010</v>
      </c>
      <c r="C3246" s="113" t="s">
        <v>235</v>
      </c>
      <c r="D3246" s="113" t="s">
        <v>6</v>
      </c>
      <c r="E3246" s="115">
        <v>3.33</v>
      </c>
      <c r="F3246" s="115">
        <v>3.33</v>
      </c>
      <c r="G3246" s="113" t="s">
        <v>493</v>
      </c>
      <c r="H3246" s="116">
        <v>41974</v>
      </c>
    </row>
    <row r="3247" spans="1:8" ht="26.4">
      <c r="A3247" s="117">
        <v>442</v>
      </c>
      <c r="B3247" s="118" t="s">
        <v>9011</v>
      </c>
      <c r="C3247" s="117" t="s">
        <v>235</v>
      </c>
      <c r="D3247" s="117" t="s">
        <v>6</v>
      </c>
      <c r="E3247" s="119">
        <v>2.08</v>
      </c>
      <c r="F3247" s="119">
        <v>2.08</v>
      </c>
      <c r="G3247" s="117" t="s">
        <v>493</v>
      </c>
      <c r="H3247" s="120">
        <v>41974</v>
      </c>
    </row>
    <row r="3248" spans="1:8" ht="26.4">
      <c r="A3248" s="113">
        <v>4383</v>
      </c>
      <c r="B3248" s="114" t="s">
        <v>9012</v>
      </c>
      <c r="C3248" s="113" t="s">
        <v>235</v>
      </c>
      <c r="D3248" s="113" t="s">
        <v>6</v>
      </c>
      <c r="E3248" s="115">
        <v>2.5</v>
      </c>
      <c r="F3248" s="115">
        <v>2.5</v>
      </c>
      <c r="G3248" s="113" t="s">
        <v>493</v>
      </c>
      <c r="H3248" s="116">
        <v>41974</v>
      </c>
    </row>
    <row r="3249" spans="1:8" ht="39.6">
      <c r="A3249" s="117">
        <v>4344</v>
      </c>
      <c r="B3249" s="118" t="s">
        <v>9013</v>
      </c>
      <c r="C3249" s="117" t="s">
        <v>235</v>
      </c>
      <c r="D3249" s="117" t="s">
        <v>6</v>
      </c>
      <c r="E3249" s="119">
        <v>2.33</v>
      </c>
      <c r="F3249" s="119">
        <v>2.33</v>
      </c>
      <c r="G3249" s="117" t="s">
        <v>493</v>
      </c>
      <c r="H3249" s="120">
        <v>41974</v>
      </c>
    </row>
    <row r="3250" spans="1:8" ht="26.4">
      <c r="A3250" s="113">
        <v>11953</v>
      </c>
      <c r="B3250" s="114" t="s">
        <v>9014</v>
      </c>
      <c r="C3250" s="113" t="s">
        <v>235</v>
      </c>
      <c r="D3250" s="113" t="s">
        <v>6</v>
      </c>
      <c r="E3250" s="115">
        <v>0.36</v>
      </c>
      <c r="F3250" s="115">
        <v>0.36</v>
      </c>
      <c r="G3250" s="113" t="s">
        <v>493</v>
      </c>
      <c r="H3250" s="116">
        <v>41974</v>
      </c>
    </row>
    <row r="3251" spans="1:8" ht="26.4">
      <c r="A3251" s="117">
        <v>4335</v>
      </c>
      <c r="B3251" s="118" t="s">
        <v>9015</v>
      </c>
      <c r="C3251" s="117" t="s">
        <v>235</v>
      </c>
      <c r="D3251" s="117" t="s">
        <v>6</v>
      </c>
      <c r="E3251" s="119">
        <v>7.38</v>
      </c>
      <c r="F3251" s="119">
        <v>7.38</v>
      </c>
      <c r="G3251" s="117" t="s">
        <v>493</v>
      </c>
      <c r="H3251" s="120">
        <v>41974</v>
      </c>
    </row>
    <row r="3252" spans="1:8" ht="26.4">
      <c r="A3252" s="113">
        <v>4334</v>
      </c>
      <c r="B3252" s="114" t="s">
        <v>9016</v>
      </c>
      <c r="C3252" s="113" t="s">
        <v>235</v>
      </c>
      <c r="D3252" s="113" t="s">
        <v>6</v>
      </c>
      <c r="E3252" s="115">
        <v>10.130000000000001</v>
      </c>
      <c r="F3252" s="115">
        <v>10.130000000000001</v>
      </c>
      <c r="G3252" s="113" t="s">
        <v>493</v>
      </c>
      <c r="H3252" s="116">
        <v>41974</v>
      </c>
    </row>
    <row r="3253" spans="1:8" ht="26.4">
      <c r="A3253" s="117">
        <v>4343</v>
      </c>
      <c r="B3253" s="118" t="s">
        <v>9017</v>
      </c>
      <c r="C3253" s="117" t="s">
        <v>235</v>
      </c>
      <c r="D3253" s="117" t="s">
        <v>6</v>
      </c>
      <c r="E3253" s="119">
        <v>2.4900000000000002</v>
      </c>
      <c r="F3253" s="119">
        <v>2.4900000000000002</v>
      </c>
      <c r="G3253" s="117" t="s">
        <v>493</v>
      </c>
      <c r="H3253" s="120">
        <v>41974</v>
      </c>
    </row>
    <row r="3254" spans="1:8" ht="26.4">
      <c r="A3254" s="113">
        <v>11960</v>
      </c>
      <c r="B3254" s="114" t="s">
        <v>9018</v>
      </c>
      <c r="C3254" s="113" t="s">
        <v>235</v>
      </c>
      <c r="D3254" s="113" t="s">
        <v>6</v>
      </c>
      <c r="E3254" s="115">
        <v>8.92</v>
      </c>
      <c r="F3254" s="115">
        <v>8.92</v>
      </c>
      <c r="G3254" s="113" t="s">
        <v>493</v>
      </c>
      <c r="H3254" s="116">
        <v>41974</v>
      </c>
    </row>
    <row r="3255" spans="1:8" ht="26.4">
      <c r="A3255" s="117">
        <v>429</v>
      </c>
      <c r="B3255" s="118" t="s">
        <v>9019</v>
      </c>
      <c r="C3255" s="117" t="s">
        <v>235</v>
      </c>
      <c r="D3255" s="117" t="s">
        <v>6</v>
      </c>
      <c r="E3255" s="119">
        <v>5.17</v>
      </c>
      <c r="F3255" s="119">
        <v>5.17</v>
      </c>
      <c r="G3255" s="117" t="s">
        <v>493</v>
      </c>
      <c r="H3255" s="120">
        <v>41974</v>
      </c>
    </row>
    <row r="3256" spans="1:8" ht="26.4">
      <c r="A3256" s="113">
        <v>437</v>
      </c>
      <c r="B3256" s="114" t="s">
        <v>9020</v>
      </c>
      <c r="C3256" s="113" t="s">
        <v>235</v>
      </c>
      <c r="D3256" s="113" t="s">
        <v>6</v>
      </c>
      <c r="E3256" s="115">
        <v>7.85</v>
      </c>
      <c r="F3256" s="115">
        <v>7.85</v>
      </c>
      <c r="G3256" s="113" t="s">
        <v>493</v>
      </c>
      <c r="H3256" s="116">
        <v>41974</v>
      </c>
    </row>
    <row r="3257" spans="1:8" ht="26.4">
      <c r="A3257" s="117">
        <v>430</v>
      </c>
      <c r="B3257" s="118" t="s">
        <v>9021</v>
      </c>
      <c r="C3257" s="117" t="s">
        <v>235</v>
      </c>
      <c r="D3257" s="117" t="s">
        <v>6</v>
      </c>
      <c r="E3257" s="119">
        <v>2.56</v>
      </c>
      <c r="F3257" s="119">
        <v>2.56</v>
      </c>
      <c r="G3257" s="117" t="s">
        <v>493</v>
      </c>
      <c r="H3257" s="120">
        <v>41974</v>
      </c>
    </row>
    <row r="3258" spans="1:8" ht="26.4">
      <c r="A3258" s="113">
        <v>441</v>
      </c>
      <c r="B3258" s="114" t="s">
        <v>9022</v>
      </c>
      <c r="C3258" s="113" t="s">
        <v>235</v>
      </c>
      <c r="D3258" s="113" t="s">
        <v>6</v>
      </c>
      <c r="E3258" s="115">
        <v>2.85</v>
      </c>
      <c r="F3258" s="115">
        <v>2.85</v>
      </c>
      <c r="G3258" s="113" t="s">
        <v>493</v>
      </c>
      <c r="H3258" s="116">
        <v>41974</v>
      </c>
    </row>
    <row r="3259" spans="1:8" ht="26.4">
      <c r="A3259" s="117">
        <v>431</v>
      </c>
      <c r="B3259" s="118" t="s">
        <v>9023</v>
      </c>
      <c r="C3259" s="117" t="s">
        <v>235</v>
      </c>
      <c r="D3259" s="117" t="s">
        <v>6</v>
      </c>
      <c r="E3259" s="119">
        <v>3.73</v>
      </c>
      <c r="F3259" s="119">
        <v>3.73</v>
      </c>
      <c r="G3259" s="117" t="s">
        <v>493</v>
      </c>
      <c r="H3259" s="120">
        <v>41974</v>
      </c>
    </row>
    <row r="3260" spans="1:8" ht="26.4">
      <c r="A3260" s="113">
        <v>432</v>
      </c>
      <c r="B3260" s="114" t="s">
        <v>9024</v>
      </c>
      <c r="C3260" s="113" t="s">
        <v>235</v>
      </c>
      <c r="D3260" s="113" t="s">
        <v>6</v>
      </c>
      <c r="E3260" s="115">
        <v>4.3899999999999997</v>
      </c>
      <c r="F3260" s="115">
        <v>4.3899999999999997</v>
      </c>
      <c r="G3260" s="113" t="s">
        <v>493</v>
      </c>
      <c r="H3260" s="116">
        <v>41974</v>
      </c>
    </row>
    <row r="3261" spans="1:8" ht="26.4">
      <c r="A3261" s="117">
        <v>439</v>
      </c>
      <c r="B3261" s="118" t="s">
        <v>9025</v>
      </c>
      <c r="C3261" s="117" t="s">
        <v>235</v>
      </c>
      <c r="D3261" s="117" t="s">
        <v>6</v>
      </c>
      <c r="E3261" s="119">
        <v>4.3899999999999997</v>
      </c>
      <c r="F3261" s="119">
        <v>4.3899999999999997</v>
      </c>
      <c r="G3261" s="117" t="s">
        <v>493</v>
      </c>
      <c r="H3261" s="120">
        <v>41974</v>
      </c>
    </row>
    <row r="3262" spans="1:8" ht="26.4">
      <c r="A3262" s="113">
        <v>433</v>
      </c>
      <c r="B3262" s="114" t="s">
        <v>9026</v>
      </c>
      <c r="C3262" s="113" t="s">
        <v>235</v>
      </c>
      <c r="D3262" s="113" t="s">
        <v>6</v>
      </c>
      <c r="E3262" s="115">
        <v>6.34</v>
      </c>
      <c r="F3262" s="115">
        <v>6.34</v>
      </c>
      <c r="G3262" s="113" t="s">
        <v>493</v>
      </c>
      <c r="H3262" s="116">
        <v>41974</v>
      </c>
    </row>
    <row r="3263" spans="1:8" ht="26.4">
      <c r="A3263" s="117">
        <v>11790</v>
      </c>
      <c r="B3263" s="118" t="s">
        <v>9027</v>
      </c>
      <c r="C3263" s="117" t="s">
        <v>235</v>
      </c>
      <c r="D3263" s="117" t="s">
        <v>6</v>
      </c>
      <c r="E3263" s="119">
        <v>8.25</v>
      </c>
      <c r="F3263" s="119">
        <v>8.25</v>
      </c>
      <c r="G3263" s="117" t="s">
        <v>493</v>
      </c>
      <c r="H3263" s="120">
        <v>41974</v>
      </c>
    </row>
    <row r="3264" spans="1:8" ht="39.6">
      <c r="A3264" s="113">
        <v>4384</v>
      </c>
      <c r="B3264" s="114" t="s">
        <v>9028</v>
      </c>
      <c r="C3264" s="113" t="s">
        <v>235</v>
      </c>
      <c r="D3264" s="113" t="s">
        <v>6</v>
      </c>
      <c r="E3264" s="115">
        <v>12.05</v>
      </c>
      <c r="F3264" s="115">
        <v>12.05</v>
      </c>
      <c r="G3264" s="113" t="s">
        <v>493</v>
      </c>
      <c r="H3264" s="116">
        <v>41974</v>
      </c>
    </row>
    <row r="3265" spans="1:8" ht="26.4">
      <c r="A3265" s="117">
        <v>4351</v>
      </c>
      <c r="B3265" s="118" t="s">
        <v>9029</v>
      </c>
      <c r="C3265" s="117" t="s">
        <v>235</v>
      </c>
      <c r="D3265" s="117" t="s">
        <v>6</v>
      </c>
      <c r="E3265" s="119">
        <v>2.23</v>
      </c>
      <c r="F3265" s="119">
        <v>2.23</v>
      </c>
      <c r="G3265" s="117" t="s">
        <v>493</v>
      </c>
      <c r="H3265" s="120">
        <v>41974</v>
      </c>
    </row>
    <row r="3266" spans="1:8" ht="26.4">
      <c r="A3266" s="113">
        <v>4379</v>
      </c>
      <c r="B3266" s="114" t="s">
        <v>9030</v>
      </c>
      <c r="C3266" s="113" t="s">
        <v>235</v>
      </c>
      <c r="D3266" s="113" t="s">
        <v>6</v>
      </c>
      <c r="E3266" s="115">
        <v>1.25</v>
      </c>
      <c r="F3266" s="115">
        <v>1.25</v>
      </c>
      <c r="G3266" s="113" t="s">
        <v>493</v>
      </c>
      <c r="H3266" s="116">
        <v>41974</v>
      </c>
    </row>
    <row r="3267" spans="1:8" ht="26.4">
      <c r="A3267" s="117">
        <v>11058</v>
      </c>
      <c r="B3267" s="118" t="s">
        <v>9031</v>
      </c>
      <c r="C3267" s="117" t="s">
        <v>235</v>
      </c>
      <c r="D3267" s="117" t="s">
        <v>6</v>
      </c>
      <c r="E3267" s="119">
        <v>0.68</v>
      </c>
      <c r="F3267" s="119">
        <v>0.68</v>
      </c>
      <c r="G3267" s="117" t="s">
        <v>493</v>
      </c>
      <c r="H3267" s="120">
        <v>41974</v>
      </c>
    </row>
    <row r="3268" spans="1:8" ht="26.4">
      <c r="A3268" s="113">
        <v>11054</v>
      </c>
      <c r="B3268" s="114" t="s">
        <v>9032</v>
      </c>
      <c r="C3268" s="113" t="s">
        <v>235</v>
      </c>
      <c r="D3268" s="113" t="s">
        <v>6</v>
      </c>
      <c r="E3268" s="115">
        <v>0.04</v>
      </c>
      <c r="F3268" s="115">
        <v>0.04</v>
      </c>
      <c r="G3268" s="113" t="s">
        <v>493</v>
      </c>
      <c r="H3268" s="116">
        <v>41974</v>
      </c>
    </row>
    <row r="3269" spans="1:8" ht="26.4">
      <c r="A3269" s="117">
        <v>11055</v>
      </c>
      <c r="B3269" s="118" t="s">
        <v>9033</v>
      </c>
      <c r="C3269" s="117" t="s">
        <v>235</v>
      </c>
      <c r="D3269" s="117" t="s">
        <v>6</v>
      </c>
      <c r="E3269" s="119">
        <v>0.06</v>
      </c>
      <c r="F3269" s="119">
        <v>0.06</v>
      </c>
      <c r="G3269" s="117" t="s">
        <v>493</v>
      </c>
      <c r="H3269" s="120">
        <v>41974</v>
      </c>
    </row>
    <row r="3270" spans="1:8" ht="26.4">
      <c r="A3270" s="113">
        <v>11056</v>
      </c>
      <c r="B3270" s="114" t="s">
        <v>9034</v>
      </c>
      <c r="C3270" s="113" t="s">
        <v>235</v>
      </c>
      <c r="D3270" s="113" t="s">
        <v>6</v>
      </c>
      <c r="E3270" s="115">
        <v>7.0000000000000007E-2</v>
      </c>
      <c r="F3270" s="115">
        <v>7.0000000000000007E-2</v>
      </c>
      <c r="G3270" s="113" t="s">
        <v>493</v>
      </c>
      <c r="H3270" s="116">
        <v>41974</v>
      </c>
    </row>
    <row r="3271" spans="1:8" ht="26.4">
      <c r="A3271" s="117">
        <v>11057</v>
      </c>
      <c r="B3271" s="118" t="s">
        <v>9035</v>
      </c>
      <c r="C3271" s="117" t="s">
        <v>235</v>
      </c>
      <c r="D3271" s="117" t="s">
        <v>6</v>
      </c>
      <c r="E3271" s="119">
        <v>0.13</v>
      </c>
      <c r="F3271" s="119">
        <v>0.13</v>
      </c>
      <c r="G3271" s="117" t="s">
        <v>493</v>
      </c>
      <c r="H3271" s="120">
        <v>41974</v>
      </c>
    </row>
    <row r="3272" spans="1:8" ht="26.4">
      <c r="A3272" s="113">
        <v>11059</v>
      </c>
      <c r="B3272" s="114" t="s">
        <v>9036</v>
      </c>
      <c r="C3272" s="113" t="s">
        <v>235</v>
      </c>
      <c r="D3272" s="113" t="s">
        <v>6</v>
      </c>
      <c r="E3272" s="115">
        <v>0.26</v>
      </c>
      <c r="F3272" s="115">
        <v>0.26</v>
      </c>
      <c r="G3272" s="113" t="s">
        <v>493</v>
      </c>
      <c r="H3272" s="116">
        <v>41974</v>
      </c>
    </row>
    <row r="3273" spans="1:8" ht="26.4">
      <c r="A3273" s="117">
        <v>4354</v>
      </c>
      <c r="B3273" s="118" t="s">
        <v>9037</v>
      </c>
      <c r="C3273" s="117" t="s">
        <v>235</v>
      </c>
      <c r="D3273" s="117" t="s">
        <v>6</v>
      </c>
      <c r="E3273" s="119">
        <v>1.2</v>
      </c>
      <c r="F3273" s="119">
        <v>1.2</v>
      </c>
      <c r="G3273" s="117" t="s">
        <v>493</v>
      </c>
      <c r="H3273" s="120">
        <v>41974</v>
      </c>
    </row>
    <row r="3274" spans="1:8" ht="39.6">
      <c r="A3274" s="113">
        <v>428</v>
      </c>
      <c r="B3274" s="114" t="s">
        <v>9038</v>
      </c>
      <c r="C3274" s="113" t="s">
        <v>235</v>
      </c>
      <c r="D3274" s="113" t="s">
        <v>6</v>
      </c>
      <c r="E3274" s="115">
        <v>8.92</v>
      </c>
      <c r="F3274" s="115">
        <v>8.92</v>
      </c>
      <c r="G3274" s="113" t="s">
        <v>493</v>
      </c>
      <c r="H3274" s="116">
        <v>41974</v>
      </c>
    </row>
    <row r="3275" spans="1:8" ht="39.6">
      <c r="A3275" s="117">
        <v>4320</v>
      </c>
      <c r="B3275" s="118" t="s">
        <v>9039</v>
      </c>
      <c r="C3275" s="117" t="s">
        <v>235</v>
      </c>
      <c r="D3275" s="117" t="s">
        <v>6</v>
      </c>
      <c r="E3275" s="119">
        <v>2.65</v>
      </c>
      <c r="F3275" s="119">
        <v>2.65</v>
      </c>
      <c r="G3275" s="117" t="s">
        <v>493</v>
      </c>
      <c r="H3275" s="120">
        <v>41974</v>
      </c>
    </row>
    <row r="3276" spans="1:8" ht="39.6">
      <c r="A3276" s="113">
        <v>4318</v>
      </c>
      <c r="B3276" s="114" t="s">
        <v>9040</v>
      </c>
      <c r="C3276" s="113" t="s">
        <v>235</v>
      </c>
      <c r="D3276" s="113" t="s">
        <v>6</v>
      </c>
      <c r="E3276" s="115">
        <v>1.29</v>
      </c>
      <c r="F3276" s="115">
        <v>1.29</v>
      </c>
      <c r="G3276" s="113" t="s">
        <v>493</v>
      </c>
      <c r="H3276" s="116">
        <v>41974</v>
      </c>
    </row>
    <row r="3277" spans="1:8" ht="26.4">
      <c r="A3277" s="117">
        <v>4380</v>
      </c>
      <c r="B3277" s="118" t="s">
        <v>9041</v>
      </c>
      <c r="C3277" s="117" t="s">
        <v>235</v>
      </c>
      <c r="D3277" s="117" t="s">
        <v>6</v>
      </c>
      <c r="E3277" s="119">
        <v>1.1200000000000001</v>
      </c>
      <c r="F3277" s="119">
        <v>1.1200000000000001</v>
      </c>
      <c r="G3277" s="117" t="s">
        <v>493</v>
      </c>
      <c r="H3277" s="120">
        <v>41974</v>
      </c>
    </row>
    <row r="3278" spans="1:8" ht="39.6">
      <c r="A3278" s="113">
        <v>4299</v>
      </c>
      <c r="B3278" s="114" t="s">
        <v>9042</v>
      </c>
      <c r="C3278" s="113" t="s">
        <v>235</v>
      </c>
      <c r="D3278" s="113" t="s">
        <v>6</v>
      </c>
      <c r="E3278" s="115">
        <v>1.05</v>
      </c>
      <c r="F3278" s="115">
        <v>1.05</v>
      </c>
      <c r="G3278" s="113" t="s">
        <v>493</v>
      </c>
      <c r="H3278" s="116">
        <v>41974</v>
      </c>
    </row>
    <row r="3279" spans="1:8" ht="39.6">
      <c r="A3279" s="117">
        <v>4304</v>
      </c>
      <c r="B3279" s="118" t="s">
        <v>9043</v>
      </c>
      <c r="C3279" s="117" t="s">
        <v>235</v>
      </c>
      <c r="D3279" s="117" t="s">
        <v>6</v>
      </c>
      <c r="E3279" s="119">
        <v>1.43</v>
      </c>
      <c r="F3279" s="119">
        <v>1.43</v>
      </c>
      <c r="G3279" s="117" t="s">
        <v>493</v>
      </c>
      <c r="H3279" s="120">
        <v>41974</v>
      </c>
    </row>
    <row r="3280" spans="1:8" ht="39.6">
      <c r="A3280" s="113">
        <v>4305</v>
      </c>
      <c r="B3280" s="114" t="s">
        <v>9044</v>
      </c>
      <c r="C3280" s="113" t="s">
        <v>235</v>
      </c>
      <c r="D3280" s="113" t="s">
        <v>6</v>
      </c>
      <c r="E3280" s="115">
        <v>1.67</v>
      </c>
      <c r="F3280" s="115">
        <v>1.67</v>
      </c>
      <c r="G3280" s="113" t="s">
        <v>493</v>
      </c>
      <c r="H3280" s="116">
        <v>41974</v>
      </c>
    </row>
    <row r="3281" spans="1:8" ht="39.6">
      <c r="A3281" s="117">
        <v>4306</v>
      </c>
      <c r="B3281" s="118" t="s">
        <v>9045</v>
      </c>
      <c r="C3281" s="117" t="s">
        <v>235</v>
      </c>
      <c r="D3281" s="117" t="s">
        <v>6</v>
      </c>
      <c r="E3281" s="119">
        <v>1.93</v>
      </c>
      <c r="F3281" s="119">
        <v>1.93</v>
      </c>
      <c r="G3281" s="117" t="s">
        <v>493</v>
      </c>
      <c r="H3281" s="120">
        <v>41974</v>
      </c>
    </row>
    <row r="3282" spans="1:8" ht="39.6">
      <c r="A3282" s="113">
        <v>4308</v>
      </c>
      <c r="B3282" s="114" t="s">
        <v>9046</v>
      </c>
      <c r="C3282" s="113" t="s">
        <v>235</v>
      </c>
      <c r="D3282" s="113" t="s">
        <v>6</v>
      </c>
      <c r="E3282" s="115">
        <v>4</v>
      </c>
      <c r="F3282" s="115">
        <v>4</v>
      </c>
      <c r="G3282" s="113" t="s">
        <v>493</v>
      </c>
      <c r="H3282" s="116">
        <v>41974</v>
      </c>
    </row>
    <row r="3283" spans="1:8" ht="39.6">
      <c r="A3283" s="117">
        <v>4302</v>
      </c>
      <c r="B3283" s="118" t="s">
        <v>9047</v>
      </c>
      <c r="C3283" s="117" t="s">
        <v>235</v>
      </c>
      <c r="D3283" s="117" t="s">
        <v>6</v>
      </c>
      <c r="E3283" s="119">
        <v>3</v>
      </c>
      <c r="F3283" s="119">
        <v>3</v>
      </c>
      <c r="G3283" s="117" t="s">
        <v>493</v>
      </c>
      <c r="H3283" s="120">
        <v>41974</v>
      </c>
    </row>
    <row r="3284" spans="1:8" ht="39.6">
      <c r="A3284" s="113">
        <v>4300</v>
      </c>
      <c r="B3284" s="114" t="s">
        <v>9048</v>
      </c>
      <c r="C3284" s="113" t="s">
        <v>235</v>
      </c>
      <c r="D3284" s="113" t="s">
        <v>6</v>
      </c>
      <c r="E3284" s="115">
        <v>0.72</v>
      </c>
      <c r="F3284" s="115">
        <v>0.72</v>
      </c>
      <c r="G3284" s="113" t="s">
        <v>493</v>
      </c>
      <c r="H3284" s="116">
        <v>41974</v>
      </c>
    </row>
    <row r="3285" spans="1:8" ht="39.6">
      <c r="A3285" s="117">
        <v>4301</v>
      </c>
      <c r="B3285" s="118" t="s">
        <v>9049</v>
      </c>
      <c r="C3285" s="117" t="s">
        <v>235</v>
      </c>
      <c r="D3285" s="117" t="s">
        <v>6</v>
      </c>
      <c r="E3285" s="119">
        <v>0.87</v>
      </c>
      <c r="F3285" s="119">
        <v>0.87</v>
      </c>
      <c r="G3285" s="117" t="s">
        <v>493</v>
      </c>
      <c r="H3285" s="120">
        <v>41974</v>
      </c>
    </row>
    <row r="3286" spans="1:8" ht="26.4">
      <c r="A3286" s="113">
        <v>11962</v>
      </c>
      <c r="B3286" s="114" t="s">
        <v>9050</v>
      </c>
      <c r="C3286" s="113" t="s">
        <v>235</v>
      </c>
      <c r="D3286" s="113" t="s">
        <v>6</v>
      </c>
      <c r="E3286" s="115">
        <v>0.12</v>
      </c>
      <c r="F3286" s="115">
        <v>0.12</v>
      </c>
      <c r="G3286" s="113" t="s">
        <v>493</v>
      </c>
      <c r="H3286" s="116">
        <v>41974</v>
      </c>
    </row>
    <row r="3287" spans="1:8" ht="26.4">
      <c r="A3287" s="117">
        <v>4332</v>
      </c>
      <c r="B3287" s="118" t="s">
        <v>9051</v>
      </c>
      <c r="C3287" s="117" t="s">
        <v>235</v>
      </c>
      <c r="D3287" s="117" t="s">
        <v>6</v>
      </c>
      <c r="E3287" s="119">
        <v>0.59</v>
      </c>
      <c r="F3287" s="119">
        <v>0.59</v>
      </c>
      <c r="G3287" s="117" t="s">
        <v>493</v>
      </c>
      <c r="H3287" s="120">
        <v>41974</v>
      </c>
    </row>
    <row r="3288" spans="1:8" ht="26.4">
      <c r="A3288" s="113">
        <v>4331</v>
      </c>
      <c r="B3288" s="114" t="s">
        <v>9052</v>
      </c>
      <c r="C3288" s="113" t="s">
        <v>235</v>
      </c>
      <c r="D3288" s="113" t="s">
        <v>6</v>
      </c>
      <c r="E3288" s="115">
        <v>2.2000000000000002</v>
      </c>
      <c r="F3288" s="115">
        <v>2.2000000000000002</v>
      </c>
      <c r="G3288" s="113" t="s">
        <v>493</v>
      </c>
      <c r="H3288" s="116">
        <v>41974</v>
      </c>
    </row>
    <row r="3289" spans="1:8" ht="39.6">
      <c r="A3289" s="117">
        <v>4336</v>
      </c>
      <c r="B3289" s="118" t="s">
        <v>9053</v>
      </c>
      <c r="C3289" s="117" t="s">
        <v>235</v>
      </c>
      <c r="D3289" s="117" t="s">
        <v>6</v>
      </c>
      <c r="E3289" s="119">
        <v>2.81</v>
      </c>
      <c r="F3289" s="119">
        <v>2.81</v>
      </c>
      <c r="G3289" s="117" t="s">
        <v>493</v>
      </c>
      <c r="H3289" s="120">
        <v>41974</v>
      </c>
    </row>
    <row r="3290" spans="1:8" ht="26.4">
      <c r="A3290" s="113">
        <v>13294</v>
      </c>
      <c r="B3290" s="114" t="s">
        <v>9054</v>
      </c>
      <c r="C3290" s="113" t="s">
        <v>235</v>
      </c>
      <c r="D3290" s="113" t="s">
        <v>6</v>
      </c>
      <c r="E3290" s="115">
        <v>0.81</v>
      </c>
      <c r="F3290" s="115">
        <v>0.81</v>
      </c>
      <c r="G3290" s="113" t="s">
        <v>493</v>
      </c>
      <c r="H3290" s="116">
        <v>41974</v>
      </c>
    </row>
    <row r="3291" spans="1:8" ht="26.4">
      <c r="A3291" s="117">
        <v>11948</v>
      </c>
      <c r="B3291" s="118" t="s">
        <v>9055</v>
      </c>
      <c r="C3291" s="117" t="s">
        <v>235</v>
      </c>
      <c r="D3291" s="117" t="s">
        <v>6</v>
      </c>
      <c r="E3291" s="119">
        <v>0.36</v>
      </c>
      <c r="F3291" s="119">
        <v>0.36</v>
      </c>
      <c r="G3291" s="117" t="s">
        <v>493</v>
      </c>
      <c r="H3291" s="120">
        <v>41974</v>
      </c>
    </row>
    <row r="3292" spans="1:8" ht="26.4">
      <c r="A3292" s="113">
        <v>4382</v>
      </c>
      <c r="B3292" s="114" t="s">
        <v>9056</v>
      </c>
      <c r="C3292" s="113" t="s">
        <v>235</v>
      </c>
      <c r="D3292" s="113" t="s">
        <v>6</v>
      </c>
      <c r="E3292" s="115">
        <v>0.61</v>
      </c>
      <c r="F3292" s="115">
        <v>0.61</v>
      </c>
      <c r="G3292" s="113" t="s">
        <v>493</v>
      </c>
      <c r="H3292" s="116">
        <v>41974</v>
      </c>
    </row>
    <row r="3293" spans="1:8" ht="26.4">
      <c r="A3293" s="117">
        <v>4385</v>
      </c>
      <c r="B3293" s="118" t="s">
        <v>9057</v>
      </c>
      <c r="C3293" s="117" t="s">
        <v>235</v>
      </c>
      <c r="D3293" s="117" t="s">
        <v>6272</v>
      </c>
      <c r="E3293" s="119">
        <v>899.98</v>
      </c>
      <c r="F3293" s="119">
        <v>899.98</v>
      </c>
      <c r="G3293" s="117" t="s">
        <v>493</v>
      </c>
      <c r="H3293" s="120">
        <v>41974</v>
      </c>
    </row>
    <row r="3294" spans="1:8" ht="26.4">
      <c r="A3294" s="113">
        <v>4386</v>
      </c>
      <c r="B3294" s="114" t="s">
        <v>9057</v>
      </c>
      <c r="C3294" s="113" t="s">
        <v>235</v>
      </c>
      <c r="D3294" s="113" t="s">
        <v>492</v>
      </c>
      <c r="E3294" s="115">
        <v>38.049999999999997</v>
      </c>
      <c r="F3294" s="115">
        <v>38.049999999999997</v>
      </c>
      <c r="G3294" s="113" t="s">
        <v>493</v>
      </c>
      <c r="H3294" s="116">
        <v>41974</v>
      </c>
    </row>
    <row r="3295" spans="1:8">
      <c r="A3295" s="117">
        <v>6217</v>
      </c>
      <c r="B3295" s="118" t="s">
        <v>9058</v>
      </c>
      <c r="C3295" s="117" t="s">
        <v>235</v>
      </c>
      <c r="D3295" s="117" t="s">
        <v>492</v>
      </c>
      <c r="E3295" s="119">
        <v>82.8</v>
      </c>
      <c r="F3295" s="119">
        <v>82.8</v>
      </c>
      <c r="G3295" s="117" t="s">
        <v>493</v>
      </c>
      <c r="H3295" s="120">
        <v>41974</v>
      </c>
    </row>
    <row r="3296" spans="1:8" ht="26.4">
      <c r="A3296" s="113">
        <v>20079</v>
      </c>
      <c r="B3296" s="114" t="s">
        <v>9059</v>
      </c>
      <c r="C3296" s="113" t="s">
        <v>235</v>
      </c>
      <c r="D3296" s="113" t="s">
        <v>6</v>
      </c>
      <c r="E3296" s="115">
        <v>260.02999999999997</v>
      </c>
      <c r="F3296" s="115">
        <v>260.02999999999997</v>
      </c>
      <c r="G3296" s="113" t="s">
        <v>493</v>
      </c>
      <c r="H3296" s="116">
        <v>41974</v>
      </c>
    </row>
    <row r="3297" spans="1:8" ht="26.4">
      <c r="A3297" s="117">
        <v>20078</v>
      </c>
      <c r="B3297" s="118" t="s">
        <v>9060</v>
      </c>
      <c r="C3297" s="117" t="s">
        <v>235</v>
      </c>
      <c r="D3297" s="117" t="s">
        <v>6</v>
      </c>
      <c r="E3297" s="119">
        <v>28.16</v>
      </c>
      <c r="F3297" s="119">
        <v>28.16</v>
      </c>
      <c r="G3297" s="117" t="s">
        <v>493</v>
      </c>
      <c r="H3297" s="120">
        <v>41974</v>
      </c>
    </row>
    <row r="3298" spans="1:8" ht="26.4">
      <c r="A3298" s="113">
        <v>118</v>
      </c>
      <c r="B3298" s="114" t="s">
        <v>9061</v>
      </c>
      <c r="C3298" s="113" t="s">
        <v>235</v>
      </c>
      <c r="D3298" s="113" t="s">
        <v>6</v>
      </c>
      <c r="E3298" s="115">
        <v>58.26</v>
      </c>
      <c r="F3298" s="115">
        <v>58.26</v>
      </c>
      <c r="G3298" s="113" t="s">
        <v>493</v>
      </c>
      <c r="H3298" s="116">
        <v>41974</v>
      </c>
    </row>
    <row r="3299" spans="1:8" ht="26.4">
      <c r="A3299" s="117">
        <v>4396</v>
      </c>
      <c r="B3299" s="118" t="s">
        <v>9062</v>
      </c>
      <c r="C3299" s="117" t="s">
        <v>235</v>
      </c>
      <c r="D3299" s="117" t="s">
        <v>492</v>
      </c>
      <c r="E3299" s="119">
        <v>79.63</v>
      </c>
      <c r="F3299" s="119">
        <v>79.63</v>
      </c>
      <c r="G3299" s="117" t="s">
        <v>493</v>
      </c>
      <c r="H3299" s="120">
        <v>41974</v>
      </c>
    </row>
    <row r="3300" spans="1:8" ht="26.4">
      <c r="A3300" s="113">
        <v>4397</v>
      </c>
      <c r="B3300" s="114" t="s">
        <v>9063</v>
      </c>
      <c r="C3300" s="113" t="s">
        <v>235</v>
      </c>
      <c r="D3300" s="113" t="s">
        <v>492</v>
      </c>
      <c r="E3300" s="115">
        <v>129.13</v>
      </c>
      <c r="F3300" s="115">
        <v>129.13</v>
      </c>
      <c r="G3300" s="113" t="s">
        <v>493</v>
      </c>
      <c r="H3300" s="116">
        <v>41974</v>
      </c>
    </row>
    <row r="3301" spans="1:8" ht="39.6">
      <c r="A3301" s="117">
        <v>34754</v>
      </c>
      <c r="B3301" s="118" t="s">
        <v>9064</v>
      </c>
      <c r="C3301" s="117" t="s">
        <v>235</v>
      </c>
      <c r="D3301" s="117" t="s">
        <v>492</v>
      </c>
      <c r="E3301" s="119">
        <v>239.11</v>
      </c>
      <c r="F3301" s="119">
        <v>239.11</v>
      </c>
      <c r="G3301" s="117" t="s">
        <v>493</v>
      </c>
      <c r="H3301" s="120">
        <v>41974</v>
      </c>
    </row>
    <row r="3302" spans="1:8" ht="52.8">
      <c r="A3302" s="113">
        <v>25962</v>
      </c>
      <c r="B3302" s="114" t="s">
        <v>9065</v>
      </c>
      <c r="C3302" s="113" t="s">
        <v>235</v>
      </c>
      <c r="D3302" s="113" t="s">
        <v>492</v>
      </c>
      <c r="E3302" s="115">
        <v>151.44</v>
      </c>
      <c r="F3302" s="115">
        <v>151.44</v>
      </c>
      <c r="G3302" s="113" t="s">
        <v>493</v>
      </c>
      <c r="H3302" s="116">
        <v>41974</v>
      </c>
    </row>
    <row r="3303" spans="1:8" ht="39.6">
      <c r="A3303" s="117">
        <v>34752</v>
      </c>
      <c r="B3303" s="118" t="s">
        <v>9066</v>
      </c>
      <c r="C3303" s="117" t="s">
        <v>235</v>
      </c>
      <c r="D3303" s="117" t="s">
        <v>492</v>
      </c>
      <c r="E3303" s="119">
        <v>266.68</v>
      </c>
      <c r="F3303" s="119">
        <v>266.68</v>
      </c>
      <c r="G3303" s="117" t="s">
        <v>493</v>
      </c>
      <c r="H3303" s="120">
        <v>41974</v>
      </c>
    </row>
    <row r="3304" spans="1:8">
      <c r="A3304" s="113">
        <v>4751</v>
      </c>
      <c r="B3304" s="114" t="s">
        <v>9067</v>
      </c>
      <c r="C3304" s="113" t="s">
        <v>264</v>
      </c>
      <c r="D3304" s="113" t="s">
        <v>231</v>
      </c>
      <c r="E3304" s="115">
        <v>13.81</v>
      </c>
      <c r="F3304" s="115">
        <v>11.95</v>
      </c>
      <c r="G3304" s="113" t="s">
        <v>493</v>
      </c>
      <c r="H3304" s="116">
        <v>41974</v>
      </c>
    </row>
    <row r="3305" spans="1:8" ht="26.4">
      <c r="A3305" s="117">
        <v>13186</v>
      </c>
      <c r="B3305" s="118" t="s">
        <v>9068</v>
      </c>
      <c r="C3305" s="117" t="s">
        <v>235</v>
      </c>
      <c r="D3305" s="117" t="s">
        <v>519</v>
      </c>
      <c r="E3305" s="119">
        <v>53.53</v>
      </c>
      <c r="F3305" s="119">
        <v>53.53</v>
      </c>
      <c r="G3305" s="117" t="s">
        <v>493</v>
      </c>
      <c r="H3305" s="120">
        <v>41974</v>
      </c>
    </row>
    <row r="3306" spans="1:8" ht="26.4">
      <c r="A3306" s="113">
        <v>6194</v>
      </c>
      <c r="B3306" s="114" t="s">
        <v>9069</v>
      </c>
      <c r="C3306" s="113" t="s">
        <v>235</v>
      </c>
      <c r="D3306" s="113" t="s">
        <v>207</v>
      </c>
      <c r="E3306" s="115">
        <v>2.97</v>
      </c>
      <c r="F3306" s="115">
        <v>2.97</v>
      </c>
      <c r="G3306" s="113" t="s">
        <v>493</v>
      </c>
      <c r="H3306" s="116">
        <v>41974</v>
      </c>
    </row>
    <row r="3307" spans="1:8" ht="26.4">
      <c r="A3307" s="117">
        <v>4509</v>
      </c>
      <c r="B3307" s="118" t="s">
        <v>9070</v>
      </c>
      <c r="C3307" s="117" t="s">
        <v>235</v>
      </c>
      <c r="D3307" s="117" t="s">
        <v>207</v>
      </c>
      <c r="E3307" s="119">
        <v>1.44</v>
      </c>
      <c r="F3307" s="119">
        <v>1.44</v>
      </c>
      <c r="G3307" s="117" t="s">
        <v>493</v>
      </c>
      <c r="H3307" s="120">
        <v>41974</v>
      </c>
    </row>
    <row r="3308" spans="1:8">
      <c r="A3308" s="113">
        <v>4513</v>
      </c>
      <c r="B3308" s="114" t="s">
        <v>9071</v>
      </c>
      <c r="C3308" s="113" t="s">
        <v>235</v>
      </c>
      <c r="D3308" s="113" t="s">
        <v>207</v>
      </c>
      <c r="E3308" s="115">
        <v>1.21</v>
      </c>
      <c r="F3308" s="115">
        <v>1.21</v>
      </c>
      <c r="G3308" s="113" t="s">
        <v>493</v>
      </c>
      <c r="H3308" s="116">
        <v>41974</v>
      </c>
    </row>
    <row r="3309" spans="1:8" ht="26.4">
      <c r="A3309" s="117">
        <v>4512</v>
      </c>
      <c r="B3309" s="118" t="s">
        <v>9072</v>
      </c>
      <c r="C3309" s="117" t="s">
        <v>235</v>
      </c>
      <c r="D3309" s="117" t="s">
        <v>207</v>
      </c>
      <c r="E3309" s="119">
        <v>0.89</v>
      </c>
      <c r="F3309" s="119">
        <v>0.89</v>
      </c>
      <c r="G3309" s="117" t="s">
        <v>493</v>
      </c>
      <c r="H3309" s="120">
        <v>41974</v>
      </c>
    </row>
    <row r="3310" spans="1:8" ht="26.4">
      <c r="A3310" s="113">
        <v>4500</v>
      </c>
      <c r="B3310" s="114" t="s">
        <v>9073</v>
      </c>
      <c r="C3310" s="113" t="s">
        <v>235</v>
      </c>
      <c r="D3310" s="113" t="s">
        <v>207</v>
      </c>
      <c r="E3310" s="115">
        <v>4.3499999999999996</v>
      </c>
      <c r="F3310" s="115">
        <v>4.3499999999999996</v>
      </c>
      <c r="G3310" s="113" t="s">
        <v>493</v>
      </c>
      <c r="H3310" s="116">
        <v>41974</v>
      </c>
    </row>
    <row r="3311" spans="1:8" ht="26.4">
      <c r="A3311" s="117">
        <v>25022</v>
      </c>
      <c r="B3311" s="118" t="s">
        <v>9074</v>
      </c>
      <c r="C3311" s="117" t="s">
        <v>235</v>
      </c>
      <c r="D3311" s="117" t="s">
        <v>207</v>
      </c>
      <c r="E3311" s="119">
        <v>2.54</v>
      </c>
      <c r="F3311" s="119">
        <v>2.54</v>
      </c>
      <c r="G3311" s="117" t="s">
        <v>493</v>
      </c>
      <c r="H3311" s="120">
        <v>41974</v>
      </c>
    </row>
    <row r="3312" spans="1:8" ht="26.4">
      <c r="A3312" s="113">
        <v>4425</v>
      </c>
      <c r="B3312" s="114" t="s">
        <v>9075</v>
      </c>
      <c r="C3312" s="113" t="s">
        <v>235</v>
      </c>
      <c r="D3312" s="113" t="s">
        <v>207</v>
      </c>
      <c r="E3312" s="115">
        <v>9.6</v>
      </c>
      <c r="F3312" s="115">
        <v>9.6</v>
      </c>
      <c r="G3312" s="113" t="s">
        <v>493</v>
      </c>
      <c r="H3312" s="116">
        <v>41974</v>
      </c>
    </row>
    <row r="3313" spans="1:8" ht="26.4">
      <c r="A3313" s="117">
        <v>4464</v>
      </c>
      <c r="B3313" s="118" t="s">
        <v>9076</v>
      </c>
      <c r="C3313" s="117" t="s">
        <v>235</v>
      </c>
      <c r="D3313" s="117" t="s">
        <v>207</v>
      </c>
      <c r="E3313" s="119">
        <v>2.41</v>
      </c>
      <c r="F3313" s="119">
        <v>2.41</v>
      </c>
      <c r="G3313" s="117" t="s">
        <v>493</v>
      </c>
      <c r="H3313" s="120">
        <v>41974</v>
      </c>
    </row>
    <row r="3314" spans="1:8" ht="26.4">
      <c r="A3314" s="113">
        <v>4443</v>
      </c>
      <c r="B3314" s="114" t="s">
        <v>9077</v>
      </c>
      <c r="C3314" s="113" t="s">
        <v>235</v>
      </c>
      <c r="D3314" s="113" t="s">
        <v>207</v>
      </c>
      <c r="E3314" s="115">
        <v>8.68</v>
      </c>
      <c r="F3314" s="115">
        <v>8.68</v>
      </c>
      <c r="G3314" s="113" t="s">
        <v>493</v>
      </c>
      <c r="H3314" s="116">
        <v>41974</v>
      </c>
    </row>
    <row r="3315" spans="1:8" ht="26.4">
      <c r="A3315" s="117">
        <v>4453</v>
      </c>
      <c r="B3315" s="118" t="s">
        <v>9078</v>
      </c>
      <c r="C3315" s="117" t="s">
        <v>235</v>
      </c>
      <c r="D3315" s="117" t="s">
        <v>207</v>
      </c>
      <c r="E3315" s="119">
        <v>3.33</v>
      </c>
      <c r="F3315" s="119">
        <v>3.33</v>
      </c>
      <c r="G3315" s="117" t="s">
        <v>493</v>
      </c>
      <c r="H3315" s="120">
        <v>41974</v>
      </c>
    </row>
    <row r="3316" spans="1:8" ht="26.4">
      <c r="A3316" s="113">
        <v>4442</v>
      </c>
      <c r="B3316" s="114" t="s">
        <v>9079</v>
      </c>
      <c r="C3316" s="113" t="s">
        <v>235</v>
      </c>
      <c r="D3316" s="113" t="s">
        <v>207</v>
      </c>
      <c r="E3316" s="115">
        <v>19.21</v>
      </c>
      <c r="F3316" s="115">
        <v>19.21</v>
      </c>
      <c r="G3316" s="113" t="s">
        <v>493</v>
      </c>
      <c r="H3316" s="116">
        <v>41974</v>
      </c>
    </row>
    <row r="3317" spans="1:8" ht="26.4">
      <c r="A3317" s="117">
        <v>4460</v>
      </c>
      <c r="B3317" s="118" t="s">
        <v>9080</v>
      </c>
      <c r="C3317" s="117" t="s">
        <v>235</v>
      </c>
      <c r="D3317" s="117" t="s">
        <v>207</v>
      </c>
      <c r="E3317" s="119">
        <v>5.68</v>
      </c>
      <c r="F3317" s="119">
        <v>5.68</v>
      </c>
      <c r="G3317" s="117" t="s">
        <v>493</v>
      </c>
      <c r="H3317" s="120">
        <v>41974</v>
      </c>
    </row>
    <row r="3318" spans="1:8" ht="26.4">
      <c r="A3318" s="113">
        <v>4415</v>
      </c>
      <c r="B3318" s="114" t="s">
        <v>9081</v>
      </c>
      <c r="C3318" s="113" t="s">
        <v>235</v>
      </c>
      <c r="D3318" s="113" t="s">
        <v>207</v>
      </c>
      <c r="E3318" s="115">
        <v>2.87</v>
      </c>
      <c r="F3318" s="115">
        <v>2.87</v>
      </c>
      <c r="G3318" s="113" t="s">
        <v>493</v>
      </c>
      <c r="H3318" s="116">
        <v>41974</v>
      </c>
    </row>
    <row r="3319" spans="1:8" ht="26.4">
      <c r="A3319" s="117">
        <v>4417</v>
      </c>
      <c r="B3319" s="118" t="s">
        <v>9082</v>
      </c>
      <c r="C3319" s="117" t="s">
        <v>235</v>
      </c>
      <c r="D3319" s="117" t="s">
        <v>207</v>
      </c>
      <c r="E3319" s="119">
        <v>4.3</v>
      </c>
      <c r="F3319" s="119">
        <v>4.3</v>
      </c>
      <c r="G3319" s="117" t="s">
        <v>493</v>
      </c>
      <c r="H3319" s="120">
        <v>41974</v>
      </c>
    </row>
    <row r="3320" spans="1:8" ht="26.4">
      <c r="A3320" s="113">
        <v>4430</v>
      </c>
      <c r="B3320" s="114" t="s">
        <v>9083</v>
      </c>
      <c r="C3320" s="113" t="s">
        <v>235</v>
      </c>
      <c r="D3320" s="113" t="s">
        <v>207</v>
      </c>
      <c r="E3320" s="115">
        <v>3.99</v>
      </c>
      <c r="F3320" s="115">
        <v>3.99</v>
      </c>
      <c r="G3320" s="113" t="s">
        <v>493</v>
      </c>
      <c r="H3320" s="116">
        <v>41974</v>
      </c>
    </row>
    <row r="3321" spans="1:8" ht="26.4">
      <c r="A3321" s="117">
        <v>4400</v>
      </c>
      <c r="B3321" s="118" t="s">
        <v>9084</v>
      </c>
      <c r="C3321" s="117" t="s">
        <v>235</v>
      </c>
      <c r="D3321" s="117" t="s">
        <v>207</v>
      </c>
      <c r="E3321" s="119">
        <v>6.73</v>
      </c>
      <c r="F3321" s="119">
        <v>6.73</v>
      </c>
      <c r="G3321" s="117" t="s">
        <v>493</v>
      </c>
      <c r="H3321" s="120">
        <v>41974</v>
      </c>
    </row>
    <row r="3322" spans="1:8" ht="26.4">
      <c r="A3322" s="113">
        <v>4472</v>
      </c>
      <c r="B3322" s="114" t="s">
        <v>9085</v>
      </c>
      <c r="C3322" s="113" t="s">
        <v>235</v>
      </c>
      <c r="D3322" s="113" t="s">
        <v>207</v>
      </c>
      <c r="E3322" s="115">
        <v>16.96</v>
      </c>
      <c r="F3322" s="115">
        <v>16.96</v>
      </c>
      <c r="G3322" s="113" t="s">
        <v>493</v>
      </c>
      <c r="H3322" s="116">
        <v>41974</v>
      </c>
    </row>
    <row r="3323" spans="1:8" ht="26.4">
      <c r="A3323" s="117">
        <v>4462</v>
      </c>
      <c r="B3323" s="118" t="s">
        <v>9086</v>
      </c>
      <c r="C3323" s="117" t="s">
        <v>235</v>
      </c>
      <c r="D3323" s="117" t="s">
        <v>492</v>
      </c>
      <c r="E3323" s="119">
        <v>80</v>
      </c>
      <c r="F3323" s="119">
        <v>80</v>
      </c>
      <c r="G3323" s="117" t="s">
        <v>493</v>
      </c>
      <c r="H3323" s="120">
        <v>41974</v>
      </c>
    </row>
    <row r="3324" spans="1:8" ht="26.4">
      <c r="A3324" s="113">
        <v>4429</v>
      </c>
      <c r="B3324" s="114" t="s">
        <v>9087</v>
      </c>
      <c r="C3324" s="113" t="s">
        <v>235</v>
      </c>
      <c r="D3324" s="113" t="s">
        <v>207</v>
      </c>
      <c r="E3324" s="115">
        <v>13.5</v>
      </c>
      <c r="F3324" s="115">
        <v>13.5</v>
      </c>
      <c r="G3324" s="113" t="s">
        <v>493</v>
      </c>
      <c r="H3324" s="116">
        <v>41974</v>
      </c>
    </row>
    <row r="3325" spans="1:8" ht="39.6">
      <c r="A3325" s="117">
        <v>4481</v>
      </c>
      <c r="B3325" s="118" t="s">
        <v>9088</v>
      </c>
      <c r="C3325" s="117" t="s">
        <v>235</v>
      </c>
      <c r="D3325" s="117" t="s">
        <v>207</v>
      </c>
      <c r="E3325" s="119">
        <v>20.23</v>
      </c>
      <c r="F3325" s="119">
        <v>20.23</v>
      </c>
      <c r="G3325" s="117" t="s">
        <v>493</v>
      </c>
      <c r="H3325" s="120">
        <v>41974</v>
      </c>
    </row>
    <row r="3326" spans="1:8" ht="26.4">
      <c r="A3326" s="113">
        <v>4473</v>
      </c>
      <c r="B3326" s="114" t="s">
        <v>9089</v>
      </c>
      <c r="C3326" s="113" t="s">
        <v>235</v>
      </c>
      <c r="D3326" s="113" t="s">
        <v>207</v>
      </c>
      <c r="E3326" s="115">
        <v>12.51</v>
      </c>
      <c r="F3326" s="115">
        <v>12.51</v>
      </c>
      <c r="G3326" s="113" t="s">
        <v>493</v>
      </c>
      <c r="H3326" s="116">
        <v>41974</v>
      </c>
    </row>
    <row r="3327" spans="1:8" ht="39.6">
      <c r="A3327" s="117">
        <v>4433</v>
      </c>
      <c r="B3327" s="118" t="s">
        <v>9090</v>
      </c>
      <c r="C3327" s="117" t="s">
        <v>235</v>
      </c>
      <c r="D3327" s="117" t="s">
        <v>207</v>
      </c>
      <c r="E3327" s="119">
        <v>7.49</v>
      </c>
      <c r="F3327" s="119">
        <v>7.49</v>
      </c>
      <c r="G3327" s="117" t="s">
        <v>493</v>
      </c>
      <c r="H3327" s="120">
        <v>41974</v>
      </c>
    </row>
    <row r="3328" spans="1:8" ht="26.4">
      <c r="A3328" s="113">
        <v>4408</v>
      </c>
      <c r="B3328" s="114" t="s">
        <v>9091</v>
      </c>
      <c r="C3328" s="113" t="s">
        <v>235</v>
      </c>
      <c r="D3328" s="113" t="s">
        <v>207</v>
      </c>
      <c r="E3328" s="115">
        <v>1.71</v>
      </c>
      <c r="F3328" s="115">
        <v>1.71</v>
      </c>
      <c r="G3328" s="113" t="s">
        <v>493</v>
      </c>
      <c r="H3328" s="116">
        <v>41974</v>
      </c>
    </row>
    <row r="3329" spans="1:8" ht="26.4">
      <c r="A3329" s="117">
        <v>4440</v>
      </c>
      <c r="B3329" s="118" t="s">
        <v>9092</v>
      </c>
      <c r="C3329" s="117" t="s">
        <v>235</v>
      </c>
      <c r="D3329" s="117" t="s">
        <v>207</v>
      </c>
      <c r="E3329" s="119">
        <v>6.4</v>
      </c>
      <c r="F3329" s="119">
        <v>6.4</v>
      </c>
      <c r="G3329" s="117" t="s">
        <v>493</v>
      </c>
      <c r="H3329" s="120">
        <v>41974</v>
      </c>
    </row>
    <row r="3330" spans="1:8" ht="26.4">
      <c r="A3330" s="113">
        <v>4477</v>
      </c>
      <c r="B3330" s="114" t="s">
        <v>9093</v>
      </c>
      <c r="C3330" s="113" t="s">
        <v>235</v>
      </c>
      <c r="D3330" s="113" t="s">
        <v>207</v>
      </c>
      <c r="E3330" s="115">
        <v>5.35</v>
      </c>
      <c r="F3330" s="115">
        <v>5.35</v>
      </c>
      <c r="G3330" s="113" t="s">
        <v>493</v>
      </c>
      <c r="H3330" s="116">
        <v>41974</v>
      </c>
    </row>
    <row r="3331" spans="1:8" ht="26.4">
      <c r="A3331" s="117">
        <v>4463</v>
      </c>
      <c r="B3331" s="118" t="s">
        <v>9094</v>
      </c>
      <c r="C3331" s="117" t="s">
        <v>235</v>
      </c>
      <c r="D3331" s="117" t="s">
        <v>519</v>
      </c>
      <c r="E3331" s="119">
        <v>1333.33</v>
      </c>
      <c r="F3331" s="119">
        <v>1333.33</v>
      </c>
      <c r="G3331" s="117" t="s">
        <v>493</v>
      </c>
      <c r="H3331" s="120">
        <v>41974</v>
      </c>
    </row>
    <row r="3332" spans="1:8" ht="26.4">
      <c r="A3332" s="113">
        <v>4468</v>
      </c>
      <c r="B3332" s="114" t="s">
        <v>9094</v>
      </c>
      <c r="C3332" s="113" t="s">
        <v>235</v>
      </c>
      <c r="D3332" s="113" t="s">
        <v>492</v>
      </c>
      <c r="E3332" s="115">
        <v>53.33</v>
      </c>
      <c r="F3332" s="115">
        <v>53.33</v>
      </c>
      <c r="G3332" s="113" t="s">
        <v>493</v>
      </c>
      <c r="H3332" s="116">
        <v>41974</v>
      </c>
    </row>
    <row r="3333" spans="1:8" ht="26.4">
      <c r="A3333" s="117">
        <v>4449</v>
      </c>
      <c r="B3333" s="118" t="s">
        <v>9095</v>
      </c>
      <c r="C3333" s="117" t="s">
        <v>235</v>
      </c>
      <c r="D3333" s="117" t="s">
        <v>207</v>
      </c>
      <c r="E3333" s="119">
        <v>4.26</v>
      </c>
      <c r="F3333" s="119">
        <v>4.26</v>
      </c>
      <c r="G3333" s="117" t="s">
        <v>493</v>
      </c>
      <c r="H3333" s="120">
        <v>41974</v>
      </c>
    </row>
    <row r="3334" spans="1:8" ht="26.4">
      <c r="A3334" s="113">
        <v>4487</v>
      </c>
      <c r="B3334" s="114" t="s">
        <v>9096</v>
      </c>
      <c r="C3334" s="113" t="s">
        <v>235</v>
      </c>
      <c r="D3334" s="113" t="s">
        <v>207</v>
      </c>
      <c r="E3334" s="115">
        <v>4.6500000000000004</v>
      </c>
      <c r="F3334" s="115">
        <v>4.6500000000000004</v>
      </c>
      <c r="G3334" s="113" t="s">
        <v>493</v>
      </c>
      <c r="H3334" s="116">
        <v>41974</v>
      </c>
    </row>
    <row r="3335" spans="1:8" ht="26.4">
      <c r="A3335" s="117">
        <v>4466</v>
      </c>
      <c r="B3335" s="118" t="s">
        <v>9097</v>
      </c>
      <c r="C3335" s="117" t="s">
        <v>235</v>
      </c>
      <c r="D3335" s="117" t="s">
        <v>207</v>
      </c>
      <c r="E3335" s="119">
        <v>10</v>
      </c>
      <c r="F3335" s="119">
        <v>10</v>
      </c>
      <c r="G3335" s="117" t="s">
        <v>493</v>
      </c>
      <c r="H3335" s="120">
        <v>41974</v>
      </c>
    </row>
    <row r="3336" spans="1:8" ht="26.4">
      <c r="A3336" s="113">
        <v>4465</v>
      </c>
      <c r="B3336" s="114" t="s">
        <v>9098</v>
      </c>
      <c r="C3336" s="113" t="s">
        <v>235</v>
      </c>
      <c r="D3336" s="113" t="s">
        <v>207</v>
      </c>
      <c r="E3336" s="115">
        <v>15.02</v>
      </c>
      <c r="F3336" s="115">
        <v>15.02</v>
      </c>
      <c r="G3336" s="113" t="s">
        <v>493</v>
      </c>
      <c r="H3336" s="116">
        <v>41974</v>
      </c>
    </row>
    <row r="3337" spans="1:8" ht="26.4">
      <c r="A3337" s="117">
        <v>4470</v>
      </c>
      <c r="B3337" s="118" t="s">
        <v>9099</v>
      </c>
      <c r="C3337" s="117" t="s">
        <v>235</v>
      </c>
      <c r="D3337" s="117" t="s">
        <v>207</v>
      </c>
      <c r="E3337" s="119">
        <v>40</v>
      </c>
      <c r="F3337" s="119">
        <v>40</v>
      </c>
      <c r="G3337" s="117" t="s">
        <v>493</v>
      </c>
      <c r="H3337" s="120">
        <v>41974</v>
      </c>
    </row>
    <row r="3338" spans="1:8" ht="26.4">
      <c r="A3338" s="113">
        <v>4479</v>
      </c>
      <c r="B3338" s="114" t="s">
        <v>9100</v>
      </c>
      <c r="C3338" s="113" t="s">
        <v>235</v>
      </c>
      <c r="D3338" s="113" t="s">
        <v>207</v>
      </c>
      <c r="E3338" s="115">
        <v>12.81</v>
      </c>
      <c r="F3338" s="115">
        <v>12.81</v>
      </c>
      <c r="G3338" s="113" t="s">
        <v>493</v>
      </c>
      <c r="H3338" s="116">
        <v>41974</v>
      </c>
    </row>
    <row r="3339" spans="1:8" ht="26.4">
      <c r="A3339" s="117">
        <v>4490</v>
      </c>
      <c r="B3339" s="118" t="s">
        <v>9101</v>
      </c>
      <c r="C3339" s="117" t="s">
        <v>235</v>
      </c>
      <c r="D3339" s="117" t="s">
        <v>207</v>
      </c>
      <c r="E3339" s="119">
        <v>17.059999999999999</v>
      </c>
      <c r="F3339" s="119">
        <v>17.059999999999999</v>
      </c>
      <c r="G3339" s="117" t="s">
        <v>493</v>
      </c>
      <c r="H3339" s="120">
        <v>41974</v>
      </c>
    </row>
    <row r="3340" spans="1:8" ht="26.4">
      <c r="A3340" s="113">
        <v>4431</v>
      </c>
      <c r="B3340" s="114" t="s">
        <v>9102</v>
      </c>
      <c r="C3340" s="113" t="s">
        <v>235</v>
      </c>
      <c r="D3340" s="113" t="s">
        <v>207</v>
      </c>
      <c r="E3340" s="115">
        <v>8.5500000000000007</v>
      </c>
      <c r="F3340" s="115">
        <v>8.5500000000000007</v>
      </c>
      <c r="G3340" s="113" t="s">
        <v>493</v>
      </c>
      <c r="H3340" s="116">
        <v>41974</v>
      </c>
    </row>
    <row r="3341" spans="1:8" ht="26.4">
      <c r="A3341" s="117">
        <v>4458</v>
      </c>
      <c r="B3341" s="118" t="s">
        <v>9103</v>
      </c>
      <c r="C3341" s="117" t="s">
        <v>235</v>
      </c>
      <c r="D3341" s="117" t="s">
        <v>207</v>
      </c>
      <c r="E3341" s="119">
        <v>0.46</v>
      </c>
      <c r="F3341" s="119">
        <v>0.46</v>
      </c>
      <c r="G3341" s="117" t="s">
        <v>493</v>
      </c>
      <c r="H3341" s="120">
        <v>41974</v>
      </c>
    </row>
    <row r="3342" spans="1:8" ht="26.4">
      <c r="A3342" s="113">
        <v>4403</v>
      </c>
      <c r="B3342" s="114" t="s">
        <v>9104</v>
      </c>
      <c r="C3342" s="113" t="s">
        <v>235</v>
      </c>
      <c r="D3342" s="113" t="s">
        <v>207</v>
      </c>
      <c r="E3342" s="115">
        <v>1.1599999999999999</v>
      </c>
      <c r="F3342" s="115">
        <v>1.1599999999999999</v>
      </c>
      <c r="G3342" s="113" t="s">
        <v>493</v>
      </c>
      <c r="H3342" s="116">
        <v>41974</v>
      </c>
    </row>
    <row r="3343" spans="1:8" ht="26.4">
      <c r="A3343" s="117">
        <v>4432</v>
      </c>
      <c r="B3343" s="118" t="s">
        <v>9105</v>
      </c>
      <c r="C3343" s="117" t="s">
        <v>235</v>
      </c>
      <c r="D3343" s="117" t="s">
        <v>207</v>
      </c>
      <c r="E3343" s="119">
        <v>3.42</v>
      </c>
      <c r="F3343" s="119">
        <v>3.42</v>
      </c>
      <c r="G3343" s="117" t="s">
        <v>493</v>
      </c>
      <c r="H3343" s="120">
        <v>41974</v>
      </c>
    </row>
    <row r="3344" spans="1:8" ht="26.4">
      <c r="A3344" s="113">
        <v>4407</v>
      </c>
      <c r="B3344" s="114" t="s">
        <v>9106</v>
      </c>
      <c r="C3344" s="113" t="s">
        <v>235</v>
      </c>
      <c r="D3344" s="113" t="s">
        <v>207</v>
      </c>
      <c r="E3344" s="115">
        <v>1.39</v>
      </c>
      <c r="F3344" s="115">
        <v>1.39</v>
      </c>
      <c r="G3344" s="113" t="s">
        <v>493</v>
      </c>
      <c r="H3344" s="116">
        <v>41974</v>
      </c>
    </row>
    <row r="3345" spans="1:8" ht="26.4">
      <c r="A3345" s="117">
        <v>4419</v>
      </c>
      <c r="B3345" s="118" t="s">
        <v>9107</v>
      </c>
      <c r="C3345" s="117" t="s">
        <v>235</v>
      </c>
      <c r="D3345" s="117" t="s">
        <v>6</v>
      </c>
      <c r="E3345" s="119">
        <v>0.69</v>
      </c>
      <c r="F3345" s="119">
        <v>0.69</v>
      </c>
      <c r="G3345" s="117" t="s">
        <v>493</v>
      </c>
      <c r="H3345" s="120">
        <v>41974</v>
      </c>
    </row>
    <row r="3346" spans="1:8" ht="26.4">
      <c r="A3346" s="113">
        <v>4421</v>
      </c>
      <c r="B3346" s="114" t="s">
        <v>9108</v>
      </c>
      <c r="C3346" s="113" t="s">
        <v>235</v>
      </c>
      <c r="D3346" s="113" t="s">
        <v>6</v>
      </c>
      <c r="E3346" s="115">
        <v>1.02</v>
      </c>
      <c r="F3346" s="115">
        <v>1.02</v>
      </c>
      <c r="G3346" s="113" t="s">
        <v>493</v>
      </c>
      <c r="H3346" s="116">
        <v>41974</v>
      </c>
    </row>
    <row r="3347" spans="1:8" ht="26.4">
      <c r="A3347" s="117">
        <v>4420</v>
      </c>
      <c r="B3347" s="118" t="s">
        <v>9109</v>
      </c>
      <c r="C3347" s="117" t="s">
        <v>235</v>
      </c>
      <c r="D3347" s="117" t="s">
        <v>6</v>
      </c>
      <c r="E3347" s="119">
        <v>1.39</v>
      </c>
      <c r="F3347" s="119">
        <v>1.39</v>
      </c>
      <c r="G3347" s="117" t="s">
        <v>493</v>
      </c>
      <c r="H3347" s="120">
        <v>41974</v>
      </c>
    </row>
    <row r="3348" spans="1:8" ht="26.4">
      <c r="A3348" s="113">
        <v>4410</v>
      </c>
      <c r="B3348" s="114" t="s">
        <v>9110</v>
      </c>
      <c r="C3348" s="113" t="s">
        <v>235</v>
      </c>
      <c r="D3348" s="113" t="s">
        <v>207</v>
      </c>
      <c r="E3348" s="115">
        <v>2.2599999999999998</v>
      </c>
      <c r="F3348" s="115">
        <v>2.2599999999999998</v>
      </c>
      <c r="G3348" s="113" t="s">
        <v>493</v>
      </c>
      <c r="H3348" s="116">
        <v>41974</v>
      </c>
    </row>
    <row r="3349" spans="1:8" ht="26.4">
      <c r="A3349" s="117">
        <v>4413</v>
      </c>
      <c r="B3349" s="118" t="s">
        <v>9111</v>
      </c>
      <c r="C3349" s="117" t="s">
        <v>235</v>
      </c>
      <c r="D3349" s="117" t="s">
        <v>207</v>
      </c>
      <c r="E3349" s="119">
        <v>2.2599999999999998</v>
      </c>
      <c r="F3349" s="119">
        <v>2.2599999999999998</v>
      </c>
      <c r="G3349" s="117" t="s">
        <v>493</v>
      </c>
      <c r="H3349" s="120">
        <v>41974</v>
      </c>
    </row>
    <row r="3350" spans="1:8" ht="26.4">
      <c r="A3350" s="113">
        <v>4405</v>
      </c>
      <c r="B3350" s="114" t="s">
        <v>9112</v>
      </c>
      <c r="C3350" s="113" t="s">
        <v>235</v>
      </c>
      <c r="D3350" s="113" t="s">
        <v>207</v>
      </c>
      <c r="E3350" s="115">
        <v>3.97</v>
      </c>
      <c r="F3350" s="115">
        <v>3.97</v>
      </c>
      <c r="G3350" s="113" t="s">
        <v>493</v>
      </c>
      <c r="H3350" s="116">
        <v>41974</v>
      </c>
    </row>
    <row r="3351" spans="1:8" ht="26.4">
      <c r="A3351" s="117">
        <v>4418</v>
      </c>
      <c r="B3351" s="118" t="s">
        <v>9113</v>
      </c>
      <c r="C3351" s="117" t="s">
        <v>235</v>
      </c>
      <c r="D3351" s="117" t="s">
        <v>6</v>
      </c>
      <c r="E3351" s="119">
        <v>0.55000000000000004</v>
      </c>
      <c r="F3351" s="119">
        <v>0.55000000000000004</v>
      </c>
      <c r="G3351" s="117" t="s">
        <v>493</v>
      </c>
      <c r="H3351" s="120">
        <v>41974</v>
      </c>
    </row>
    <row r="3352" spans="1:8" ht="26.4">
      <c r="A3352" s="113">
        <v>4412</v>
      </c>
      <c r="B3352" s="114" t="s">
        <v>9114</v>
      </c>
      <c r="C3352" s="113" t="s">
        <v>235</v>
      </c>
      <c r="D3352" s="113" t="s">
        <v>207</v>
      </c>
      <c r="E3352" s="115">
        <v>0.69</v>
      </c>
      <c r="F3352" s="115">
        <v>0.69</v>
      </c>
      <c r="G3352" s="113" t="s">
        <v>493</v>
      </c>
      <c r="H3352" s="116">
        <v>41974</v>
      </c>
    </row>
    <row r="3353" spans="1:8">
      <c r="A3353" s="117">
        <v>11844</v>
      </c>
      <c r="B3353" s="118" t="s">
        <v>9115</v>
      </c>
      <c r="C3353" s="117" t="s">
        <v>235</v>
      </c>
      <c r="D3353" s="117" t="s">
        <v>207</v>
      </c>
      <c r="E3353" s="119">
        <v>28.58</v>
      </c>
      <c r="F3353" s="119">
        <v>28.58</v>
      </c>
      <c r="G3353" s="117" t="s">
        <v>493</v>
      </c>
      <c r="H3353" s="120">
        <v>41974</v>
      </c>
    </row>
    <row r="3354" spans="1:8" ht="26.4">
      <c r="A3354" s="113">
        <v>20207</v>
      </c>
      <c r="B3354" s="114" t="s">
        <v>9116</v>
      </c>
      <c r="C3354" s="113" t="s">
        <v>235</v>
      </c>
      <c r="D3354" s="113" t="s">
        <v>207</v>
      </c>
      <c r="E3354" s="115">
        <v>7.14</v>
      </c>
      <c r="F3354" s="115">
        <v>7.14</v>
      </c>
      <c r="G3354" s="113" t="s">
        <v>493</v>
      </c>
      <c r="H3354" s="116">
        <v>41974</v>
      </c>
    </row>
    <row r="3355" spans="1:8">
      <c r="A3355" s="117">
        <v>20205</v>
      </c>
      <c r="B3355" s="118" t="s">
        <v>9117</v>
      </c>
      <c r="C3355" s="117" t="s">
        <v>235</v>
      </c>
      <c r="D3355" s="117" t="s">
        <v>207</v>
      </c>
      <c r="E3355" s="119">
        <v>1.42</v>
      </c>
      <c r="F3355" s="119">
        <v>1.42</v>
      </c>
      <c r="G3355" s="117" t="s">
        <v>493</v>
      </c>
      <c r="H3355" s="120">
        <v>41974</v>
      </c>
    </row>
    <row r="3356" spans="1:8">
      <c r="A3356" s="113">
        <v>20206</v>
      </c>
      <c r="B3356" s="114" t="s">
        <v>9118</v>
      </c>
      <c r="C3356" s="113" t="s">
        <v>235</v>
      </c>
      <c r="D3356" s="113" t="s">
        <v>207</v>
      </c>
      <c r="E3356" s="115">
        <v>4.76</v>
      </c>
      <c r="F3356" s="115">
        <v>4.76</v>
      </c>
      <c r="G3356" s="113" t="s">
        <v>493</v>
      </c>
      <c r="H3356" s="116">
        <v>41974</v>
      </c>
    </row>
    <row r="3357" spans="1:8">
      <c r="A3357" s="117">
        <v>20212</v>
      </c>
      <c r="B3357" s="118" t="s">
        <v>9119</v>
      </c>
      <c r="C3357" s="117" t="s">
        <v>235</v>
      </c>
      <c r="D3357" s="117" t="s">
        <v>207</v>
      </c>
      <c r="E3357" s="119">
        <v>8.94</v>
      </c>
      <c r="F3357" s="119">
        <v>8.94</v>
      </c>
      <c r="G3357" s="117" t="s">
        <v>493</v>
      </c>
      <c r="H3357" s="120">
        <v>41974</v>
      </c>
    </row>
    <row r="3358" spans="1:8">
      <c r="A3358" s="113">
        <v>20208</v>
      </c>
      <c r="B3358" s="114" t="s">
        <v>9120</v>
      </c>
      <c r="C3358" s="113" t="s">
        <v>235</v>
      </c>
      <c r="D3358" s="113" t="s">
        <v>207</v>
      </c>
      <c r="E3358" s="115">
        <v>53.62</v>
      </c>
      <c r="F3358" s="115">
        <v>53.62</v>
      </c>
      <c r="G3358" s="113" t="s">
        <v>493</v>
      </c>
      <c r="H3358" s="116">
        <v>41974</v>
      </c>
    </row>
    <row r="3359" spans="1:8">
      <c r="A3359" s="117">
        <v>20209</v>
      </c>
      <c r="B3359" s="118" t="s">
        <v>9121</v>
      </c>
      <c r="C3359" s="117" t="s">
        <v>235</v>
      </c>
      <c r="D3359" s="117" t="s">
        <v>207</v>
      </c>
      <c r="E3359" s="119">
        <v>13.4</v>
      </c>
      <c r="F3359" s="119">
        <v>13.4</v>
      </c>
      <c r="G3359" s="117" t="s">
        <v>493</v>
      </c>
      <c r="H3359" s="120">
        <v>41974</v>
      </c>
    </row>
    <row r="3360" spans="1:8" ht="26.4">
      <c r="A3360" s="113">
        <v>20210</v>
      </c>
      <c r="B3360" s="114" t="s">
        <v>9122</v>
      </c>
      <c r="C3360" s="113" t="s">
        <v>235</v>
      </c>
      <c r="D3360" s="113" t="s">
        <v>207</v>
      </c>
      <c r="E3360" s="115">
        <v>20.54</v>
      </c>
      <c r="F3360" s="115">
        <v>20.54</v>
      </c>
      <c r="G3360" s="113" t="s">
        <v>493</v>
      </c>
      <c r="H3360" s="116">
        <v>41974</v>
      </c>
    </row>
    <row r="3361" spans="1:8">
      <c r="A3361" s="117">
        <v>20211</v>
      </c>
      <c r="B3361" s="118" t="s">
        <v>9123</v>
      </c>
      <c r="C3361" s="117" t="s">
        <v>235</v>
      </c>
      <c r="D3361" s="117" t="s">
        <v>207</v>
      </c>
      <c r="E3361" s="119">
        <v>26.82</v>
      </c>
      <c r="F3361" s="119">
        <v>26.82</v>
      </c>
      <c r="G3361" s="117" t="s">
        <v>493</v>
      </c>
      <c r="H3361" s="120">
        <v>41974</v>
      </c>
    </row>
    <row r="3362" spans="1:8">
      <c r="A3362" s="113">
        <v>20204</v>
      </c>
      <c r="B3362" s="114" t="s">
        <v>9124</v>
      </c>
      <c r="C3362" s="113" t="s">
        <v>235</v>
      </c>
      <c r="D3362" s="113" t="s">
        <v>207</v>
      </c>
      <c r="E3362" s="115">
        <v>41.1</v>
      </c>
      <c r="F3362" s="115">
        <v>41.1</v>
      </c>
      <c r="G3362" s="113" t="s">
        <v>493</v>
      </c>
      <c r="H3362" s="116">
        <v>41974</v>
      </c>
    </row>
    <row r="3363" spans="1:8">
      <c r="A3363" s="117">
        <v>20213</v>
      </c>
      <c r="B3363" s="118" t="s">
        <v>9125</v>
      </c>
      <c r="C3363" s="117" t="s">
        <v>235</v>
      </c>
      <c r="D3363" s="117" t="s">
        <v>207</v>
      </c>
      <c r="E3363" s="119">
        <v>15.6</v>
      </c>
      <c r="F3363" s="119">
        <v>15.6</v>
      </c>
      <c r="G3363" s="117" t="s">
        <v>493</v>
      </c>
      <c r="H3363" s="120">
        <v>41974</v>
      </c>
    </row>
    <row r="3364" spans="1:8" ht="26.4">
      <c r="A3364" s="113">
        <v>4485</v>
      </c>
      <c r="B3364" s="114" t="s">
        <v>9126</v>
      </c>
      <c r="C3364" s="113" t="s">
        <v>235</v>
      </c>
      <c r="D3364" s="113" t="s">
        <v>207</v>
      </c>
      <c r="E3364" s="115">
        <v>3.2</v>
      </c>
      <c r="F3364" s="115">
        <v>3.2</v>
      </c>
      <c r="G3364" s="113" t="s">
        <v>493</v>
      </c>
      <c r="H3364" s="116">
        <v>41974</v>
      </c>
    </row>
    <row r="3365" spans="1:8" ht="26.4">
      <c r="A3365" s="117">
        <v>14580</v>
      </c>
      <c r="B3365" s="118" t="s">
        <v>9127</v>
      </c>
      <c r="C3365" s="117" t="s">
        <v>235</v>
      </c>
      <c r="D3365" s="117" t="s">
        <v>207</v>
      </c>
      <c r="E3365" s="119">
        <v>30</v>
      </c>
      <c r="F3365" s="119">
        <v>30</v>
      </c>
      <c r="G3365" s="117" t="s">
        <v>493</v>
      </c>
      <c r="H3365" s="120">
        <v>41974</v>
      </c>
    </row>
    <row r="3366" spans="1:8" ht="26.4">
      <c r="A3366" s="113">
        <v>4401</v>
      </c>
      <c r="B3366" s="114" t="s">
        <v>9128</v>
      </c>
      <c r="C3366" s="113" t="s">
        <v>235</v>
      </c>
      <c r="D3366" s="113" t="s">
        <v>207</v>
      </c>
      <c r="E3366" s="115">
        <v>1.8</v>
      </c>
      <c r="F3366" s="115">
        <v>1.8</v>
      </c>
      <c r="G3366" s="113" t="s">
        <v>493</v>
      </c>
      <c r="H3366" s="116">
        <v>41974</v>
      </c>
    </row>
    <row r="3367" spans="1:8" ht="26.4">
      <c r="A3367" s="117">
        <v>4491</v>
      </c>
      <c r="B3367" s="118" t="s">
        <v>9129</v>
      </c>
      <c r="C3367" s="117" t="s">
        <v>235</v>
      </c>
      <c r="D3367" s="117" t="s">
        <v>207</v>
      </c>
      <c r="E3367" s="119">
        <v>2.81</v>
      </c>
      <c r="F3367" s="119">
        <v>2.81</v>
      </c>
      <c r="G3367" s="117" t="s">
        <v>493</v>
      </c>
      <c r="H3367" s="120">
        <v>41974</v>
      </c>
    </row>
    <row r="3368" spans="1:8" ht="26.4">
      <c r="A3368" s="113">
        <v>4505</v>
      </c>
      <c r="B3368" s="114" t="s">
        <v>113</v>
      </c>
      <c r="C3368" s="113" t="s">
        <v>235</v>
      </c>
      <c r="D3368" s="113" t="s">
        <v>207</v>
      </c>
      <c r="E3368" s="115">
        <v>1.1100000000000001</v>
      </c>
      <c r="F3368" s="115">
        <v>1.1100000000000001</v>
      </c>
      <c r="G3368" s="113" t="s">
        <v>493</v>
      </c>
      <c r="H3368" s="116">
        <v>41974</v>
      </c>
    </row>
    <row r="3369" spans="1:8" ht="26.4">
      <c r="A3369" s="117">
        <v>4510</v>
      </c>
      <c r="B3369" s="118" t="s">
        <v>9130</v>
      </c>
      <c r="C3369" s="117" t="s">
        <v>235</v>
      </c>
      <c r="D3369" s="117" t="s">
        <v>207</v>
      </c>
      <c r="E3369" s="119">
        <v>0.78</v>
      </c>
      <c r="F3369" s="119">
        <v>0.78</v>
      </c>
      <c r="G3369" s="117" t="s">
        <v>493</v>
      </c>
      <c r="H3369" s="120">
        <v>41974</v>
      </c>
    </row>
    <row r="3370" spans="1:8" ht="26.4">
      <c r="A3370" s="113">
        <v>4502</v>
      </c>
      <c r="B3370" s="114" t="s">
        <v>9131</v>
      </c>
      <c r="C3370" s="113" t="s">
        <v>235</v>
      </c>
      <c r="D3370" s="113" t="s">
        <v>207</v>
      </c>
      <c r="E3370" s="115">
        <v>0.99</v>
      </c>
      <c r="F3370" s="115">
        <v>0.99</v>
      </c>
      <c r="G3370" s="113" t="s">
        <v>493</v>
      </c>
      <c r="H3370" s="116">
        <v>41974</v>
      </c>
    </row>
    <row r="3371" spans="1:8" ht="26.4">
      <c r="A3371" s="117">
        <v>4517</v>
      </c>
      <c r="B3371" s="118" t="s">
        <v>9132</v>
      </c>
      <c r="C3371" s="117" t="s">
        <v>235</v>
      </c>
      <c r="D3371" s="117" t="s">
        <v>207</v>
      </c>
      <c r="E3371" s="119">
        <v>0.83</v>
      </c>
      <c r="F3371" s="119">
        <v>0.83</v>
      </c>
      <c r="G3371" s="117" t="s">
        <v>493</v>
      </c>
      <c r="H3371" s="120">
        <v>41974</v>
      </c>
    </row>
    <row r="3372" spans="1:8" ht="26.4">
      <c r="A3372" s="113">
        <v>4515</v>
      </c>
      <c r="B3372" s="114" t="s">
        <v>9133</v>
      </c>
      <c r="C3372" s="113" t="s">
        <v>235</v>
      </c>
      <c r="D3372" s="113" t="s">
        <v>207</v>
      </c>
      <c r="E3372" s="115">
        <v>4.3099999999999996</v>
      </c>
      <c r="F3372" s="115">
        <v>4.3099999999999996</v>
      </c>
      <c r="G3372" s="113" t="s">
        <v>493</v>
      </c>
      <c r="H3372" s="116">
        <v>41974</v>
      </c>
    </row>
    <row r="3373" spans="1:8" ht="26.4">
      <c r="A3373" s="117">
        <v>4448</v>
      </c>
      <c r="B3373" s="118" t="s">
        <v>9134</v>
      </c>
      <c r="C3373" s="117" t="s">
        <v>235</v>
      </c>
      <c r="D3373" s="117" t="s">
        <v>207</v>
      </c>
      <c r="E3373" s="119">
        <v>5.13</v>
      </c>
      <c r="F3373" s="119">
        <v>5.13</v>
      </c>
      <c r="G3373" s="117" t="s">
        <v>493</v>
      </c>
      <c r="H3373" s="120">
        <v>41974</v>
      </c>
    </row>
    <row r="3374" spans="1:8" ht="26.4">
      <c r="A3374" s="113">
        <v>4492</v>
      </c>
      <c r="B3374" s="114" t="s">
        <v>9135</v>
      </c>
      <c r="C3374" s="113" t="s">
        <v>235</v>
      </c>
      <c r="D3374" s="113" t="s">
        <v>207</v>
      </c>
      <c r="E3374" s="115">
        <v>4.24</v>
      </c>
      <c r="F3374" s="115">
        <v>4.24</v>
      </c>
      <c r="G3374" s="113" t="s">
        <v>493</v>
      </c>
      <c r="H3374" s="116">
        <v>41974</v>
      </c>
    </row>
    <row r="3375" spans="1:8">
      <c r="A3375" s="117">
        <v>2745</v>
      </c>
      <c r="B3375" s="118" t="s">
        <v>9136</v>
      </c>
      <c r="C3375" s="117" t="s">
        <v>235</v>
      </c>
      <c r="D3375" s="117" t="s">
        <v>207</v>
      </c>
      <c r="E3375" s="119">
        <v>1.54</v>
      </c>
      <c r="F3375" s="119">
        <v>1.54</v>
      </c>
      <c r="G3375" s="117" t="s">
        <v>493</v>
      </c>
      <c r="H3375" s="120">
        <v>41974</v>
      </c>
    </row>
    <row r="3376" spans="1:8">
      <c r="A3376" s="113">
        <v>2748</v>
      </c>
      <c r="B3376" s="114" t="s">
        <v>9137</v>
      </c>
      <c r="C3376" s="113" t="s">
        <v>235</v>
      </c>
      <c r="D3376" s="113" t="s">
        <v>207</v>
      </c>
      <c r="E3376" s="115">
        <v>5.64</v>
      </c>
      <c r="F3376" s="115">
        <v>5.64</v>
      </c>
      <c r="G3376" s="113" t="s">
        <v>493</v>
      </c>
      <c r="H3376" s="116">
        <v>41974</v>
      </c>
    </row>
    <row r="3377" spans="1:8">
      <c r="A3377" s="117">
        <v>2790</v>
      </c>
      <c r="B3377" s="118" t="s">
        <v>9138</v>
      </c>
      <c r="C3377" s="117" t="s">
        <v>235</v>
      </c>
      <c r="D3377" s="117" t="s">
        <v>207</v>
      </c>
      <c r="E3377" s="119">
        <v>10.23</v>
      </c>
      <c r="F3377" s="119">
        <v>10.23</v>
      </c>
      <c r="G3377" s="117" t="s">
        <v>493</v>
      </c>
      <c r="H3377" s="120">
        <v>41974</v>
      </c>
    </row>
    <row r="3378" spans="1:8">
      <c r="A3378" s="113">
        <v>2744</v>
      </c>
      <c r="B3378" s="114" t="s">
        <v>9139</v>
      </c>
      <c r="C3378" s="113" t="s">
        <v>235</v>
      </c>
      <c r="D3378" s="113" t="s">
        <v>6</v>
      </c>
      <c r="E3378" s="115">
        <v>36.04</v>
      </c>
      <c r="F3378" s="115">
        <v>36.04</v>
      </c>
      <c r="G3378" s="113" t="s">
        <v>493</v>
      </c>
      <c r="H3378" s="116">
        <v>41974</v>
      </c>
    </row>
    <row r="3379" spans="1:8">
      <c r="A3379" s="117">
        <v>2742</v>
      </c>
      <c r="B3379" s="118" t="s">
        <v>9140</v>
      </c>
      <c r="C3379" s="117" t="s">
        <v>235</v>
      </c>
      <c r="D3379" s="117" t="s">
        <v>207</v>
      </c>
      <c r="E3379" s="119">
        <v>6.16</v>
      </c>
      <c r="F3379" s="119">
        <v>6.16</v>
      </c>
      <c r="G3379" s="117" t="s">
        <v>493</v>
      </c>
      <c r="H3379" s="120">
        <v>41974</v>
      </c>
    </row>
    <row r="3380" spans="1:8">
      <c r="A3380" s="113">
        <v>4119</v>
      </c>
      <c r="B3380" s="114" t="s">
        <v>9141</v>
      </c>
      <c r="C3380" s="113" t="s">
        <v>235</v>
      </c>
      <c r="D3380" s="113" t="s">
        <v>207</v>
      </c>
      <c r="E3380" s="115">
        <v>7.57</v>
      </c>
      <c r="F3380" s="115">
        <v>7.57</v>
      </c>
      <c r="G3380" s="113" t="s">
        <v>493</v>
      </c>
      <c r="H3380" s="116">
        <v>41974</v>
      </c>
    </row>
    <row r="3381" spans="1:8">
      <c r="A3381" s="117">
        <v>2736</v>
      </c>
      <c r="B3381" s="118" t="s">
        <v>9142</v>
      </c>
      <c r="C3381" s="117" t="s">
        <v>235</v>
      </c>
      <c r="D3381" s="117" t="s">
        <v>207</v>
      </c>
      <c r="E3381" s="119">
        <v>7.7</v>
      </c>
      <c r="F3381" s="119">
        <v>7.7</v>
      </c>
      <c r="G3381" s="117" t="s">
        <v>493</v>
      </c>
      <c r="H3381" s="120">
        <v>41974</v>
      </c>
    </row>
    <row r="3382" spans="1:8" ht="39.6">
      <c r="A3382" s="113">
        <v>2751</v>
      </c>
      <c r="B3382" s="114" t="s">
        <v>9143</v>
      </c>
      <c r="C3382" s="113" t="s">
        <v>235</v>
      </c>
      <c r="D3382" s="113" t="s">
        <v>207</v>
      </c>
      <c r="E3382" s="115">
        <v>5.0199999999999996</v>
      </c>
      <c r="F3382" s="115">
        <v>5.0199999999999996</v>
      </c>
      <c r="G3382" s="113" t="s">
        <v>493</v>
      </c>
      <c r="H3382" s="116">
        <v>41974</v>
      </c>
    </row>
    <row r="3383" spans="1:8" ht="39.6">
      <c r="A3383" s="117">
        <v>2729</v>
      </c>
      <c r="B3383" s="118" t="s">
        <v>9144</v>
      </c>
      <c r="C3383" s="117" t="s">
        <v>235</v>
      </c>
      <c r="D3383" s="117" t="s">
        <v>6</v>
      </c>
      <c r="E3383" s="119">
        <v>3.39</v>
      </c>
      <c r="F3383" s="119">
        <v>3.39</v>
      </c>
      <c r="G3383" s="117" t="s">
        <v>493</v>
      </c>
      <c r="H3383" s="120">
        <v>41974</v>
      </c>
    </row>
    <row r="3384" spans="1:8" ht="39.6">
      <c r="A3384" s="113">
        <v>4115</v>
      </c>
      <c r="B3384" s="114" t="s">
        <v>9145</v>
      </c>
      <c r="C3384" s="113" t="s">
        <v>235</v>
      </c>
      <c r="D3384" s="113" t="s">
        <v>207</v>
      </c>
      <c r="E3384" s="115">
        <v>5</v>
      </c>
      <c r="F3384" s="115">
        <v>5</v>
      </c>
      <c r="G3384" s="113" t="s">
        <v>493</v>
      </c>
      <c r="H3384" s="116">
        <v>41974</v>
      </c>
    </row>
    <row r="3385" spans="1:8" ht="39.6">
      <c r="A3385" s="117">
        <v>2747</v>
      </c>
      <c r="B3385" s="118" t="s">
        <v>9146</v>
      </c>
      <c r="C3385" s="117" t="s">
        <v>235</v>
      </c>
      <c r="D3385" s="117" t="s">
        <v>207</v>
      </c>
      <c r="E3385" s="119">
        <v>5.64</v>
      </c>
      <c r="F3385" s="119">
        <v>5.64</v>
      </c>
      <c r="G3385" s="117" t="s">
        <v>493</v>
      </c>
      <c r="H3385" s="120">
        <v>41974</v>
      </c>
    </row>
    <row r="3386" spans="1:8" ht="39.6">
      <c r="A3386" s="113">
        <v>2731</v>
      </c>
      <c r="B3386" s="114" t="s">
        <v>9147</v>
      </c>
      <c r="C3386" s="113" t="s">
        <v>235</v>
      </c>
      <c r="D3386" s="113" t="s">
        <v>207</v>
      </c>
      <c r="E3386" s="115">
        <v>7.67</v>
      </c>
      <c r="F3386" s="115">
        <v>7.67</v>
      </c>
      <c r="G3386" s="113" t="s">
        <v>493</v>
      </c>
      <c r="H3386" s="116">
        <v>41974</v>
      </c>
    </row>
    <row r="3387" spans="1:8" ht="39.6">
      <c r="A3387" s="117">
        <v>2794</v>
      </c>
      <c r="B3387" s="118" t="s">
        <v>9148</v>
      </c>
      <c r="C3387" s="117" t="s">
        <v>235</v>
      </c>
      <c r="D3387" s="117" t="s">
        <v>207</v>
      </c>
      <c r="E3387" s="119">
        <v>13.37</v>
      </c>
      <c r="F3387" s="119">
        <v>13.37</v>
      </c>
      <c r="G3387" s="117" t="s">
        <v>493</v>
      </c>
      <c r="H3387" s="120">
        <v>41974</v>
      </c>
    </row>
    <row r="3388" spans="1:8" ht="39.6">
      <c r="A3388" s="113">
        <v>2788</v>
      </c>
      <c r="B3388" s="114" t="s">
        <v>9149</v>
      </c>
      <c r="C3388" s="113" t="s">
        <v>235</v>
      </c>
      <c r="D3388" s="113" t="s">
        <v>207</v>
      </c>
      <c r="E3388" s="115">
        <v>15.4</v>
      </c>
      <c r="F3388" s="115">
        <v>15.4</v>
      </c>
      <c r="G3388" s="113" t="s">
        <v>493</v>
      </c>
      <c r="H3388" s="116">
        <v>41974</v>
      </c>
    </row>
    <row r="3389" spans="1:8" ht="39.6">
      <c r="A3389" s="117">
        <v>21138</v>
      </c>
      <c r="B3389" s="118" t="s">
        <v>9150</v>
      </c>
      <c r="C3389" s="117" t="s">
        <v>235</v>
      </c>
      <c r="D3389" s="117" t="s">
        <v>207</v>
      </c>
      <c r="E3389" s="119">
        <v>3.77</v>
      </c>
      <c r="F3389" s="119">
        <v>3.77</v>
      </c>
      <c r="G3389" s="117" t="s">
        <v>493</v>
      </c>
      <c r="H3389" s="120">
        <v>41974</v>
      </c>
    </row>
    <row r="3390" spans="1:8" ht="39.6">
      <c r="A3390" s="113">
        <v>14439</v>
      </c>
      <c r="B3390" s="114" t="s">
        <v>9151</v>
      </c>
      <c r="C3390" s="113" t="s">
        <v>235</v>
      </c>
      <c r="D3390" s="113" t="s">
        <v>207</v>
      </c>
      <c r="E3390" s="115">
        <v>1.54</v>
      </c>
      <c r="F3390" s="115">
        <v>1.54</v>
      </c>
      <c r="G3390" s="113" t="s">
        <v>493</v>
      </c>
      <c r="H3390" s="116">
        <v>41974</v>
      </c>
    </row>
    <row r="3391" spans="1:8" ht="39.6">
      <c r="A3391" s="117">
        <v>2728</v>
      </c>
      <c r="B3391" s="118" t="s">
        <v>9152</v>
      </c>
      <c r="C3391" s="117" t="s">
        <v>235</v>
      </c>
      <c r="D3391" s="117" t="s">
        <v>207</v>
      </c>
      <c r="E3391" s="119">
        <v>1.54</v>
      </c>
      <c r="F3391" s="119">
        <v>1.54</v>
      </c>
      <c r="G3391" s="117" t="s">
        <v>493</v>
      </c>
      <c r="H3391" s="120">
        <v>41974</v>
      </c>
    </row>
    <row r="3392" spans="1:8" ht="26.4">
      <c r="A3392" s="113">
        <v>4506</v>
      </c>
      <c r="B3392" s="114" t="s">
        <v>9153</v>
      </c>
      <c r="C3392" s="113" t="s">
        <v>235</v>
      </c>
      <c r="D3392" s="113" t="s">
        <v>207</v>
      </c>
      <c r="E3392" s="115">
        <v>1.74</v>
      </c>
      <c r="F3392" s="115">
        <v>1.74</v>
      </c>
      <c r="G3392" s="113" t="s">
        <v>493</v>
      </c>
      <c r="H3392" s="116">
        <v>41974</v>
      </c>
    </row>
    <row r="3393" spans="1:8">
      <c r="A3393" s="117">
        <v>10731</v>
      </c>
      <c r="B3393" s="118" t="s">
        <v>9154</v>
      </c>
      <c r="C3393" s="117" t="s">
        <v>235</v>
      </c>
      <c r="D3393" s="117" t="s">
        <v>492</v>
      </c>
      <c r="E3393" s="119">
        <v>23.31</v>
      </c>
      <c r="F3393" s="119">
        <v>23.31</v>
      </c>
      <c r="G3393" s="117" t="s">
        <v>493</v>
      </c>
      <c r="H3393" s="120">
        <v>41974</v>
      </c>
    </row>
    <row r="3394" spans="1:8">
      <c r="A3394" s="113">
        <v>4704</v>
      </c>
      <c r="B3394" s="114" t="s">
        <v>9155</v>
      </c>
      <c r="C3394" s="113" t="s">
        <v>235</v>
      </c>
      <c r="D3394" s="113" t="s">
        <v>492</v>
      </c>
      <c r="E3394" s="115">
        <v>21.04</v>
      </c>
      <c r="F3394" s="115">
        <v>21.04</v>
      </c>
      <c r="G3394" s="113" t="s">
        <v>493</v>
      </c>
      <c r="H3394" s="116">
        <v>41974</v>
      </c>
    </row>
    <row r="3395" spans="1:8">
      <c r="A3395" s="117">
        <v>10730</v>
      </c>
      <c r="B3395" s="118" t="s">
        <v>9156</v>
      </c>
      <c r="C3395" s="117" t="s">
        <v>235</v>
      </c>
      <c r="D3395" s="117" t="s">
        <v>492</v>
      </c>
      <c r="E3395" s="119">
        <v>22.54</v>
      </c>
      <c r="F3395" s="119">
        <v>22.54</v>
      </c>
      <c r="G3395" s="117" t="s">
        <v>493</v>
      </c>
      <c r="H3395" s="120">
        <v>41974</v>
      </c>
    </row>
    <row r="3396" spans="1:8" ht="26.4">
      <c r="A3396" s="113">
        <v>4729</v>
      </c>
      <c r="B3396" s="114" t="s">
        <v>9157</v>
      </c>
      <c r="C3396" s="113" t="s">
        <v>235</v>
      </c>
      <c r="D3396" s="113" t="s">
        <v>519</v>
      </c>
      <c r="E3396" s="115">
        <v>105</v>
      </c>
      <c r="F3396" s="115">
        <v>105</v>
      </c>
      <c r="G3396" s="113" t="s">
        <v>493</v>
      </c>
      <c r="H3396" s="116">
        <v>41974</v>
      </c>
    </row>
    <row r="3397" spans="1:8" ht="26.4">
      <c r="A3397" s="117">
        <v>4720</v>
      </c>
      <c r="B3397" s="118" t="s">
        <v>9158</v>
      </c>
      <c r="C3397" s="117" t="s">
        <v>235</v>
      </c>
      <c r="D3397" s="117" t="s">
        <v>519</v>
      </c>
      <c r="E3397" s="119">
        <v>117</v>
      </c>
      <c r="F3397" s="119">
        <v>117</v>
      </c>
      <c r="G3397" s="117" t="s">
        <v>493</v>
      </c>
      <c r="H3397" s="120">
        <v>41974</v>
      </c>
    </row>
    <row r="3398" spans="1:8" ht="26.4">
      <c r="A3398" s="113">
        <v>4727</v>
      </c>
      <c r="B3398" s="114" t="s">
        <v>9159</v>
      </c>
      <c r="C3398" s="113" t="s">
        <v>235</v>
      </c>
      <c r="D3398" s="113" t="s">
        <v>519</v>
      </c>
      <c r="E3398" s="115">
        <v>70.900000000000006</v>
      </c>
      <c r="F3398" s="115">
        <v>70.900000000000006</v>
      </c>
      <c r="G3398" s="113" t="s">
        <v>493</v>
      </c>
      <c r="H3398" s="116">
        <v>41974</v>
      </c>
    </row>
    <row r="3399" spans="1:8" ht="26.4">
      <c r="A3399" s="117">
        <v>4721</v>
      </c>
      <c r="B3399" s="118" t="s">
        <v>9160</v>
      </c>
      <c r="C3399" s="117" t="s">
        <v>235</v>
      </c>
      <c r="D3399" s="117" t="s">
        <v>519</v>
      </c>
      <c r="E3399" s="119">
        <v>117</v>
      </c>
      <c r="F3399" s="119">
        <v>117</v>
      </c>
      <c r="G3399" s="117" t="s">
        <v>493</v>
      </c>
      <c r="H3399" s="120">
        <v>41974</v>
      </c>
    </row>
    <row r="3400" spans="1:8" ht="26.4">
      <c r="A3400" s="113">
        <v>4718</v>
      </c>
      <c r="B3400" s="114" t="s">
        <v>9161</v>
      </c>
      <c r="C3400" s="113" t="s">
        <v>235</v>
      </c>
      <c r="D3400" s="113" t="s">
        <v>519</v>
      </c>
      <c r="E3400" s="115">
        <v>105</v>
      </c>
      <c r="F3400" s="115">
        <v>105</v>
      </c>
      <c r="G3400" s="113" t="s">
        <v>493</v>
      </c>
      <c r="H3400" s="116">
        <v>41974</v>
      </c>
    </row>
    <row r="3401" spans="1:8" ht="26.4">
      <c r="A3401" s="117">
        <v>4722</v>
      </c>
      <c r="B3401" s="118" t="s">
        <v>9162</v>
      </c>
      <c r="C3401" s="117" t="s">
        <v>235</v>
      </c>
      <c r="D3401" s="117" t="s">
        <v>519</v>
      </c>
      <c r="E3401" s="119">
        <v>105</v>
      </c>
      <c r="F3401" s="119">
        <v>105</v>
      </c>
      <c r="G3401" s="117" t="s">
        <v>493</v>
      </c>
      <c r="H3401" s="120">
        <v>41974</v>
      </c>
    </row>
    <row r="3402" spans="1:8" ht="26.4">
      <c r="A3402" s="113">
        <v>4723</v>
      </c>
      <c r="B3402" s="114" t="s">
        <v>9163</v>
      </c>
      <c r="C3402" s="113" t="s">
        <v>235</v>
      </c>
      <c r="D3402" s="113" t="s">
        <v>519</v>
      </c>
      <c r="E3402" s="115">
        <v>112</v>
      </c>
      <c r="F3402" s="115">
        <v>112</v>
      </c>
      <c r="G3402" s="113" t="s">
        <v>493</v>
      </c>
      <c r="H3402" s="116">
        <v>41974</v>
      </c>
    </row>
    <row r="3403" spans="1:8" ht="26.4">
      <c r="A3403" s="117">
        <v>4748</v>
      </c>
      <c r="B3403" s="118" t="s">
        <v>9164</v>
      </c>
      <c r="C3403" s="117" t="s">
        <v>235</v>
      </c>
      <c r="D3403" s="117" t="s">
        <v>519</v>
      </c>
      <c r="E3403" s="119">
        <v>102.5</v>
      </c>
      <c r="F3403" s="119">
        <v>102.5</v>
      </c>
      <c r="G3403" s="117" t="s">
        <v>493</v>
      </c>
      <c r="H3403" s="120">
        <v>41974</v>
      </c>
    </row>
    <row r="3404" spans="1:8">
      <c r="A3404" s="113">
        <v>2710</v>
      </c>
      <c r="B3404" s="114" t="s">
        <v>9165</v>
      </c>
      <c r="C3404" s="113" t="s">
        <v>235</v>
      </c>
      <c r="D3404" s="113" t="s">
        <v>6</v>
      </c>
      <c r="E3404" s="115">
        <v>29.81</v>
      </c>
      <c r="F3404" s="115">
        <v>29.81</v>
      </c>
      <c r="G3404" s="113" t="s">
        <v>493</v>
      </c>
      <c r="H3404" s="116">
        <v>41974</v>
      </c>
    </row>
    <row r="3405" spans="1:8" ht="52.8">
      <c r="A3405" s="117">
        <v>10737</v>
      </c>
      <c r="B3405" s="118" t="s">
        <v>9166</v>
      </c>
      <c r="C3405" s="117" t="s">
        <v>235</v>
      </c>
      <c r="D3405" s="117" t="s">
        <v>492</v>
      </c>
      <c r="E3405" s="119">
        <v>73.25</v>
      </c>
      <c r="F3405" s="119">
        <v>73.25</v>
      </c>
      <c r="G3405" s="117" t="s">
        <v>493</v>
      </c>
      <c r="H3405" s="120">
        <v>41974</v>
      </c>
    </row>
    <row r="3406" spans="1:8" ht="39.6">
      <c r="A3406" s="113">
        <v>10734</v>
      </c>
      <c r="B3406" s="114" t="s">
        <v>9167</v>
      </c>
      <c r="C3406" s="113" t="s">
        <v>235</v>
      </c>
      <c r="D3406" s="113" t="s">
        <v>492</v>
      </c>
      <c r="E3406" s="115">
        <v>43.58</v>
      </c>
      <c r="F3406" s="115">
        <v>43.58</v>
      </c>
      <c r="G3406" s="113" t="s">
        <v>493</v>
      </c>
      <c r="H3406" s="116">
        <v>41974</v>
      </c>
    </row>
    <row r="3407" spans="1:8">
      <c r="A3407" s="117">
        <v>4717</v>
      </c>
      <c r="B3407" s="118" t="s">
        <v>9168</v>
      </c>
      <c r="C3407" s="117" t="s">
        <v>235</v>
      </c>
      <c r="D3407" s="117" t="s">
        <v>492</v>
      </c>
      <c r="E3407" s="119">
        <v>84.52</v>
      </c>
      <c r="F3407" s="119">
        <v>84.52</v>
      </c>
      <c r="G3407" s="117" t="s">
        <v>493</v>
      </c>
      <c r="H3407" s="120">
        <v>41974</v>
      </c>
    </row>
    <row r="3408" spans="1:8">
      <c r="A3408" s="113">
        <v>4708</v>
      </c>
      <c r="B3408" s="114" t="s">
        <v>9169</v>
      </c>
      <c r="C3408" s="113" t="s">
        <v>235</v>
      </c>
      <c r="D3408" s="113" t="s">
        <v>492</v>
      </c>
      <c r="E3408" s="115">
        <v>84.52</v>
      </c>
      <c r="F3408" s="115">
        <v>84.52</v>
      </c>
      <c r="G3408" s="113" t="s">
        <v>493</v>
      </c>
      <c r="H3408" s="116">
        <v>41974</v>
      </c>
    </row>
    <row r="3409" spans="1:8" ht="52.8">
      <c r="A3409" s="117">
        <v>4712</v>
      </c>
      <c r="B3409" s="118" t="s">
        <v>9170</v>
      </c>
      <c r="C3409" s="117" t="s">
        <v>235</v>
      </c>
      <c r="D3409" s="117" t="s">
        <v>492</v>
      </c>
      <c r="E3409" s="119">
        <v>41.32</v>
      </c>
      <c r="F3409" s="119">
        <v>41.32</v>
      </c>
      <c r="G3409" s="117" t="s">
        <v>493</v>
      </c>
      <c r="H3409" s="120">
        <v>41974</v>
      </c>
    </row>
    <row r="3410" spans="1:8" ht="52.8">
      <c r="A3410" s="113">
        <v>4710</v>
      </c>
      <c r="B3410" s="114" t="s">
        <v>9171</v>
      </c>
      <c r="C3410" s="113" t="s">
        <v>235</v>
      </c>
      <c r="D3410" s="113" t="s">
        <v>492</v>
      </c>
      <c r="E3410" s="115">
        <v>132.52000000000001</v>
      </c>
      <c r="F3410" s="115">
        <v>132.52000000000001</v>
      </c>
      <c r="G3410" s="113" t="s">
        <v>493</v>
      </c>
      <c r="H3410" s="116">
        <v>41974</v>
      </c>
    </row>
    <row r="3411" spans="1:8" ht="39.6">
      <c r="A3411" s="117">
        <v>4730</v>
      </c>
      <c r="B3411" s="118" t="s">
        <v>9172</v>
      </c>
      <c r="C3411" s="117" t="s">
        <v>235</v>
      </c>
      <c r="D3411" s="117" t="s">
        <v>519</v>
      </c>
      <c r="E3411" s="119">
        <v>85.08</v>
      </c>
      <c r="F3411" s="119">
        <v>85.08</v>
      </c>
      <c r="G3411" s="117" t="s">
        <v>493</v>
      </c>
      <c r="H3411" s="120">
        <v>41974</v>
      </c>
    </row>
    <row r="3412" spans="1:8" ht="26.4">
      <c r="A3412" s="113">
        <v>4746</v>
      </c>
      <c r="B3412" s="114" t="s">
        <v>9173</v>
      </c>
      <c r="C3412" s="113" t="s">
        <v>235</v>
      </c>
      <c r="D3412" s="113" t="s">
        <v>519</v>
      </c>
      <c r="E3412" s="115">
        <v>112</v>
      </c>
      <c r="F3412" s="115">
        <v>112</v>
      </c>
      <c r="G3412" s="113" t="s">
        <v>493</v>
      </c>
      <c r="H3412" s="116">
        <v>41974</v>
      </c>
    </row>
    <row r="3413" spans="1:8" ht="26.4">
      <c r="A3413" s="117">
        <v>11080</v>
      </c>
      <c r="B3413" s="118" t="s">
        <v>9174</v>
      </c>
      <c r="C3413" s="117" t="s">
        <v>235</v>
      </c>
      <c r="D3413" s="117" t="s">
        <v>519</v>
      </c>
      <c r="E3413" s="119">
        <v>1235</v>
      </c>
      <c r="F3413" s="119">
        <v>1235</v>
      </c>
      <c r="G3413" s="117" t="s">
        <v>493</v>
      </c>
      <c r="H3413" s="120">
        <v>41974</v>
      </c>
    </row>
    <row r="3414" spans="1:8" ht="26.4">
      <c r="A3414" s="113">
        <v>11079</v>
      </c>
      <c r="B3414" s="114" t="s">
        <v>9175</v>
      </c>
      <c r="C3414" s="113" t="s">
        <v>235</v>
      </c>
      <c r="D3414" s="113" t="s">
        <v>519</v>
      </c>
      <c r="E3414" s="115">
        <v>1235</v>
      </c>
      <c r="F3414" s="115">
        <v>1235</v>
      </c>
      <c r="G3414" s="113" t="s">
        <v>493</v>
      </c>
      <c r="H3414" s="116">
        <v>41974</v>
      </c>
    </row>
    <row r="3415" spans="1:8" ht="26.4">
      <c r="A3415" s="117">
        <v>11081</v>
      </c>
      <c r="B3415" s="118" t="s">
        <v>9176</v>
      </c>
      <c r="C3415" s="117" t="s">
        <v>235</v>
      </c>
      <c r="D3415" s="117" t="s">
        <v>519</v>
      </c>
      <c r="E3415" s="119">
        <v>1235</v>
      </c>
      <c r="F3415" s="119">
        <v>1235</v>
      </c>
      <c r="G3415" s="117" t="s">
        <v>493</v>
      </c>
      <c r="H3415" s="120">
        <v>41974</v>
      </c>
    </row>
    <row r="3416" spans="1:8" ht="26.4">
      <c r="A3416" s="113">
        <v>11082</v>
      </c>
      <c r="B3416" s="114" t="s">
        <v>9177</v>
      </c>
      <c r="C3416" s="113" t="s">
        <v>235</v>
      </c>
      <c r="D3416" s="113" t="s">
        <v>519</v>
      </c>
      <c r="E3416" s="115">
        <v>1260</v>
      </c>
      <c r="F3416" s="115">
        <v>1260</v>
      </c>
      <c r="G3416" s="113" t="s">
        <v>493</v>
      </c>
      <c r="H3416" s="116">
        <v>41974</v>
      </c>
    </row>
    <row r="3417" spans="1:8" ht="26.4">
      <c r="A3417" s="117">
        <v>11083</v>
      </c>
      <c r="B3417" s="118" t="s">
        <v>9178</v>
      </c>
      <c r="C3417" s="117" t="s">
        <v>235</v>
      </c>
      <c r="D3417" s="117" t="s">
        <v>519</v>
      </c>
      <c r="E3417" s="119">
        <v>1235</v>
      </c>
      <c r="F3417" s="119">
        <v>1235</v>
      </c>
      <c r="G3417" s="117" t="s">
        <v>493</v>
      </c>
      <c r="H3417" s="120">
        <v>41974</v>
      </c>
    </row>
    <row r="3418" spans="1:8" ht="26.4">
      <c r="A3418" s="113">
        <v>11084</v>
      </c>
      <c r="B3418" s="114" t="s">
        <v>9179</v>
      </c>
      <c r="C3418" s="113" t="s">
        <v>235</v>
      </c>
      <c r="D3418" s="113" t="s">
        <v>519</v>
      </c>
      <c r="E3418" s="115">
        <v>1235</v>
      </c>
      <c r="F3418" s="115">
        <v>1235</v>
      </c>
      <c r="G3418" s="113" t="s">
        <v>493</v>
      </c>
      <c r="H3418" s="116">
        <v>41974</v>
      </c>
    </row>
    <row r="3419" spans="1:8">
      <c r="A3419" s="117">
        <v>4750</v>
      </c>
      <c r="B3419" s="118" t="s">
        <v>321</v>
      </c>
      <c r="C3419" s="117" t="s">
        <v>264</v>
      </c>
      <c r="D3419" s="117" t="s">
        <v>231</v>
      </c>
      <c r="E3419" s="119">
        <v>11.44</v>
      </c>
      <c r="F3419" s="119">
        <v>9.9</v>
      </c>
      <c r="G3419" s="117" t="s">
        <v>493</v>
      </c>
      <c r="H3419" s="120">
        <v>41974</v>
      </c>
    </row>
    <row r="3420" spans="1:8" ht="26.4">
      <c r="A3420" s="113">
        <v>4826</v>
      </c>
      <c r="B3420" s="114" t="s">
        <v>9180</v>
      </c>
      <c r="C3420" s="113" t="s">
        <v>235</v>
      </c>
      <c r="D3420" s="113" t="s">
        <v>207</v>
      </c>
      <c r="E3420" s="115">
        <v>76.16</v>
      </c>
      <c r="F3420" s="115">
        <v>76.16</v>
      </c>
      <c r="G3420" s="113" t="s">
        <v>493</v>
      </c>
      <c r="H3420" s="116">
        <v>41974</v>
      </c>
    </row>
    <row r="3421" spans="1:8" ht="26.4">
      <c r="A3421" s="117">
        <v>4825</v>
      </c>
      <c r="B3421" s="118" t="s">
        <v>9181</v>
      </c>
      <c r="C3421" s="117" t="s">
        <v>235</v>
      </c>
      <c r="D3421" s="117" t="s">
        <v>207</v>
      </c>
      <c r="E3421" s="119">
        <v>103.31</v>
      </c>
      <c r="F3421" s="119">
        <v>103.31</v>
      </c>
      <c r="G3421" s="117" t="s">
        <v>493</v>
      </c>
      <c r="H3421" s="120">
        <v>41974</v>
      </c>
    </row>
    <row r="3422" spans="1:8" ht="26.4">
      <c r="A3422" s="113">
        <v>10855</v>
      </c>
      <c r="B3422" s="114" t="s">
        <v>9182</v>
      </c>
      <c r="C3422" s="113" t="s">
        <v>235</v>
      </c>
      <c r="D3422" s="113" t="s">
        <v>207</v>
      </c>
      <c r="E3422" s="115">
        <v>42.48</v>
      </c>
      <c r="F3422" s="115">
        <v>42.48</v>
      </c>
      <c r="G3422" s="113" t="s">
        <v>493</v>
      </c>
      <c r="H3422" s="116">
        <v>41974</v>
      </c>
    </row>
    <row r="3423" spans="1:8" ht="26.4">
      <c r="A3423" s="117">
        <v>34744</v>
      </c>
      <c r="B3423" s="118" t="s">
        <v>9183</v>
      </c>
      <c r="C3423" s="117" t="s">
        <v>235</v>
      </c>
      <c r="D3423" s="117" t="s">
        <v>492</v>
      </c>
      <c r="E3423" s="119">
        <v>24.41</v>
      </c>
      <c r="F3423" s="119">
        <v>24.41</v>
      </c>
      <c r="G3423" s="117" t="s">
        <v>493</v>
      </c>
      <c r="H3423" s="120">
        <v>41974</v>
      </c>
    </row>
    <row r="3424" spans="1:8" ht="26.4">
      <c r="A3424" s="113">
        <v>13340</v>
      </c>
      <c r="B3424" s="114" t="s">
        <v>9184</v>
      </c>
      <c r="C3424" s="113" t="s">
        <v>235</v>
      </c>
      <c r="D3424" s="113" t="s">
        <v>207</v>
      </c>
      <c r="E3424" s="115">
        <v>19.22</v>
      </c>
      <c r="F3424" s="115">
        <v>19.22</v>
      </c>
      <c r="G3424" s="113" t="s">
        <v>493</v>
      </c>
      <c r="H3424" s="116">
        <v>41974</v>
      </c>
    </row>
    <row r="3425" spans="1:8" ht="26.4">
      <c r="A3425" s="117">
        <v>4773</v>
      </c>
      <c r="B3425" s="118" t="s">
        <v>9185</v>
      </c>
      <c r="C3425" s="117" t="s">
        <v>235</v>
      </c>
      <c r="D3425" s="117" t="s">
        <v>207</v>
      </c>
      <c r="E3425" s="119">
        <v>196.59</v>
      </c>
      <c r="F3425" s="119">
        <v>196.59</v>
      </c>
      <c r="G3425" s="117" t="s">
        <v>493</v>
      </c>
      <c r="H3425" s="120">
        <v>41974</v>
      </c>
    </row>
    <row r="3426" spans="1:8" ht="26.4">
      <c r="A3426" s="113">
        <v>4764</v>
      </c>
      <c r="B3426" s="114" t="s">
        <v>9186</v>
      </c>
      <c r="C3426" s="113" t="s">
        <v>235</v>
      </c>
      <c r="D3426" s="113" t="s">
        <v>238</v>
      </c>
      <c r="E3426" s="115">
        <v>4.53</v>
      </c>
      <c r="F3426" s="115">
        <v>4.53</v>
      </c>
      <c r="G3426" s="113" t="s">
        <v>493</v>
      </c>
      <c r="H3426" s="116">
        <v>41974</v>
      </c>
    </row>
    <row r="3427" spans="1:8" ht="26.4">
      <c r="A3427" s="117">
        <v>4775</v>
      </c>
      <c r="B3427" s="118" t="s">
        <v>9187</v>
      </c>
      <c r="C3427" s="117" t="s">
        <v>235</v>
      </c>
      <c r="D3427" s="117" t="s">
        <v>207</v>
      </c>
      <c r="E3427" s="119">
        <v>284.64999999999998</v>
      </c>
      <c r="F3427" s="119">
        <v>284.64999999999998</v>
      </c>
      <c r="G3427" s="117" t="s">
        <v>493</v>
      </c>
      <c r="H3427" s="120">
        <v>41974</v>
      </c>
    </row>
    <row r="3428" spans="1:8" ht="26.4">
      <c r="A3428" s="113">
        <v>4776</v>
      </c>
      <c r="B3428" s="114" t="s">
        <v>9188</v>
      </c>
      <c r="C3428" s="113" t="s">
        <v>235</v>
      </c>
      <c r="D3428" s="113" t="s">
        <v>207</v>
      </c>
      <c r="E3428" s="115">
        <v>304.79000000000002</v>
      </c>
      <c r="F3428" s="115">
        <v>304.79000000000002</v>
      </c>
      <c r="G3428" s="113" t="s">
        <v>493</v>
      </c>
      <c r="H3428" s="116">
        <v>41974</v>
      </c>
    </row>
    <row r="3429" spans="1:8" ht="26.4">
      <c r="A3429" s="117">
        <v>4774</v>
      </c>
      <c r="B3429" s="118" t="s">
        <v>9189</v>
      </c>
      <c r="C3429" s="117" t="s">
        <v>235</v>
      </c>
      <c r="D3429" s="117" t="s">
        <v>238</v>
      </c>
      <c r="E3429" s="119">
        <v>4.55</v>
      </c>
      <c r="F3429" s="119">
        <v>4.55</v>
      </c>
      <c r="G3429" s="117" t="s">
        <v>493</v>
      </c>
      <c r="H3429" s="120">
        <v>41974</v>
      </c>
    </row>
    <row r="3430" spans="1:8" ht="26.4">
      <c r="A3430" s="113">
        <v>4768</v>
      </c>
      <c r="B3430" s="114" t="s">
        <v>9190</v>
      </c>
      <c r="C3430" s="113" t="s">
        <v>235</v>
      </c>
      <c r="D3430" s="113" t="s">
        <v>238</v>
      </c>
      <c r="E3430" s="115">
        <v>4.57</v>
      </c>
      <c r="F3430" s="115">
        <v>4.57</v>
      </c>
      <c r="G3430" s="113" t="s">
        <v>493</v>
      </c>
      <c r="H3430" s="116">
        <v>41974</v>
      </c>
    </row>
    <row r="3431" spans="1:8" ht="26.4">
      <c r="A3431" s="117">
        <v>4769</v>
      </c>
      <c r="B3431" s="118" t="s">
        <v>9191</v>
      </c>
      <c r="C3431" s="117" t="s">
        <v>235</v>
      </c>
      <c r="D3431" s="117" t="s">
        <v>207</v>
      </c>
      <c r="E3431" s="119">
        <v>137.52000000000001</v>
      </c>
      <c r="F3431" s="119">
        <v>137.52000000000001</v>
      </c>
      <c r="G3431" s="117" t="s">
        <v>493</v>
      </c>
      <c r="H3431" s="120">
        <v>41974</v>
      </c>
    </row>
    <row r="3432" spans="1:8" ht="26.4">
      <c r="A3432" s="113">
        <v>10963</v>
      </c>
      <c r="B3432" s="114" t="s">
        <v>9192</v>
      </c>
      <c r="C3432" s="113" t="s">
        <v>235</v>
      </c>
      <c r="D3432" s="113" t="s">
        <v>207</v>
      </c>
      <c r="E3432" s="115">
        <v>155.74</v>
      </c>
      <c r="F3432" s="115">
        <v>155.74</v>
      </c>
      <c r="G3432" s="113" t="s">
        <v>493</v>
      </c>
      <c r="H3432" s="116">
        <v>41974</v>
      </c>
    </row>
    <row r="3433" spans="1:8" ht="26.4">
      <c r="A3433" s="117">
        <v>10964</v>
      </c>
      <c r="B3433" s="118" t="s">
        <v>9193</v>
      </c>
      <c r="C3433" s="117" t="s">
        <v>235</v>
      </c>
      <c r="D3433" s="117" t="s">
        <v>238</v>
      </c>
      <c r="E3433" s="119">
        <v>6.35</v>
      </c>
      <c r="F3433" s="119">
        <v>6.35</v>
      </c>
      <c r="G3433" s="117" t="s">
        <v>493</v>
      </c>
      <c r="H3433" s="120">
        <v>41974</v>
      </c>
    </row>
    <row r="3434" spans="1:8">
      <c r="A3434" s="113">
        <v>34360</v>
      </c>
      <c r="B3434" s="114" t="s">
        <v>9194</v>
      </c>
      <c r="C3434" s="113" t="s">
        <v>235</v>
      </c>
      <c r="D3434" s="113" t="s">
        <v>238</v>
      </c>
      <c r="E3434" s="115">
        <v>31.84</v>
      </c>
      <c r="F3434" s="115">
        <v>31.84</v>
      </c>
      <c r="G3434" s="113" t="s">
        <v>493</v>
      </c>
      <c r="H3434" s="116">
        <v>41974</v>
      </c>
    </row>
    <row r="3435" spans="1:8" ht="26.4">
      <c r="A3435" s="117">
        <v>10962</v>
      </c>
      <c r="B3435" s="118" t="s">
        <v>9195</v>
      </c>
      <c r="C3435" s="117" t="s">
        <v>235</v>
      </c>
      <c r="D3435" s="117" t="s">
        <v>238</v>
      </c>
      <c r="E3435" s="119">
        <v>4.84</v>
      </c>
      <c r="F3435" s="119">
        <v>4.84</v>
      </c>
      <c r="G3435" s="117" t="s">
        <v>493</v>
      </c>
      <c r="H3435" s="120">
        <v>41974</v>
      </c>
    </row>
    <row r="3436" spans="1:8" ht="26.4">
      <c r="A3436" s="113">
        <v>4765</v>
      </c>
      <c r="B3436" s="114" t="s">
        <v>9196</v>
      </c>
      <c r="C3436" s="113" t="s">
        <v>235</v>
      </c>
      <c r="D3436" s="113" t="s">
        <v>207</v>
      </c>
      <c r="E3436" s="115">
        <v>57.04</v>
      </c>
      <c r="F3436" s="115">
        <v>57.04</v>
      </c>
      <c r="G3436" s="113" t="s">
        <v>493</v>
      </c>
      <c r="H3436" s="116">
        <v>41974</v>
      </c>
    </row>
    <row r="3437" spans="1:8" ht="26.4">
      <c r="A3437" s="117">
        <v>4766</v>
      </c>
      <c r="B3437" s="118" t="s">
        <v>9197</v>
      </c>
      <c r="C3437" s="117" t="s">
        <v>235</v>
      </c>
      <c r="D3437" s="117" t="s">
        <v>238</v>
      </c>
      <c r="E3437" s="119">
        <v>4.55</v>
      </c>
      <c r="F3437" s="119">
        <v>4.55</v>
      </c>
      <c r="G3437" s="117" t="s">
        <v>493</v>
      </c>
      <c r="H3437" s="120">
        <v>41974</v>
      </c>
    </row>
    <row r="3438" spans="1:8" ht="26.4">
      <c r="A3438" s="113">
        <v>4767</v>
      </c>
      <c r="B3438" s="114" t="s">
        <v>9198</v>
      </c>
      <c r="C3438" s="113" t="s">
        <v>235</v>
      </c>
      <c r="D3438" s="113" t="s">
        <v>207</v>
      </c>
      <c r="E3438" s="115">
        <v>98.27</v>
      </c>
      <c r="F3438" s="115">
        <v>98.27</v>
      </c>
      <c r="G3438" s="113" t="s">
        <v>493</v>
      </c>
      <c r="H3438" s="116">
        <v>41974</v>
      </c>
    </row>
    <row r="3439" spans="1:8" ht="26.4">
      <c r="A3439" s="117">
        <v>10965</v>
      </c>
      <c r="B3439" s="118" t="s">
        <v>9199</v>
      </c>
      <c r="C3439" s="117" t="s">
        <v>235</v>
      </c>
      <c r="D3439" s="117" t="s">
        <v>207</v>
      </c>
      <c r="E3439" s="119">
        <v>41</v>
      </c>
      <c r="F3439" s="119">
        <v>41</v>
      </c>
      <c r="G3439" s="117" t="s">
        <v>493</v>
      </c>
      <c r="H3439" s="120">
        <v>41974</v>
      </c>
    </row>
    <row r="3440" spans="1:8" ht="26.4">
      <c r="A3440" s="113">
        <v>10966</v>
      </c>
      <c r="B3440" s="114" t="s">
        <v>9200</v>
      </c>
      <c r="C3440" s="113" t="s">
        <v>235</v>
      </c>
      <c r="D3440" s="113" t="s">
        <v>238</v>
      </c>
      <c r="E3440" s="115">
        <v>4.58</v>
      </c>
      <c r="F3440" s="115">
        <v>4.58</v>
      </c>
      <c r="G3440" s="113" t="s">
        <v>493</v>
      </c>
      <c r="H3440" s="116">
        <v>41974</v>
      </c>
    </row>
    <row r="3441" spans="1:8" ht="39.6">
      <c r="A3441" s="117">
        <v>11651</v>
      </c>
      <c r="B3441" s="118" t="s">
        <v>9201</v>
      </c>
      <c r="C3441" s="117" t="s">
        <v>235</v>
      </c>
      <c r="D3441" s="117" t="s">
        <v>6</v>
      </c>
      <c r="E3441" s="119">
        <v>4095.09</v>
      </c>
      <c r="F3441" s="119">
        <v>4095.09</v>
      </c>
      <c r="G3441" s="117" t="s">
        <v>493</v>
      </c>
      <c r="H3441" s="120">
        <v>41974</v>
      </c>
    </row>
    <row r="3442" spans="1:8" ht="26.4">
      <c r="A3442" s="113">
        <v>4780</v>
      </c>
      <c r="B3442" s="114" t="s">
        <v>9202</v>
      </c>
      <c r="C3442" s="113" t="s">
        <v>250</v>
      </c>
      <c r="D3442" s="113" t="s">
        <v>231</v>
      </c>
      <c r="E3442" s="115">
        <v>2.94</v>
      </c>
      <c r="F3442" s="115">
        <v>2.94</v>
      </c>
      <c r="G3442" s="113" t="s">
        <v>493</v>
      </c>
      <c r="H3442" s="116">
        <v>41974</v>
      </c>
    </row>
    <row r="3443" spans="1:8" ht="26.4">
      <c r="A3443" s="117">
        <v>4778</v>
      </c>
      <c r="B3443" s="118" t="s">
        <v>9203</v>
      </c>
      <c r="C3443" s="117" t="s">
        <v>250</v>
      </c>
      <c r="D3443" s="117" t="s">
        <v>231</v>
      </c>
      <c r="E3443" s="119">
        <v>2.7</v>
      </c>
      <c r="F3443" s="119">
        <v>2.7</v>
      </c>
      <c r="G3443" s="117" t="s">
        <v>493</v>
      </c>
      <c r="H3443" s="120">
        <v>41974</v>
      </c>
    </row>
    <row r="3444" spans="1:8">
      <c r="A3444" s="113">
        <v>1748</v>
      </c>
      <c r="B3444" s="114" t="s">
        <v>9204</v>
      </c>
      <c r="C3444" s="113" t="s">
        <v>235</v>
      </c>
      <c r="D3444" s="113" t="s">
        <v>6</v>
      </c>
      <c r="E3444" s="115">
        <v>149.63</v>
      </c>
      <c r="F3444" s="115">
        <v>149.63</v>
      </c>
      <c r="G3444" s="113" t="s">
        <v>493</v>
      </c>
      <c r="H3444" s="116">
        <v>41974</v>
      </c>
    </row>
    <row r="3445" spans="1:8">
      <c r="A3445" s="117">
        <v>1745</v>
      </c>
      <c r="B3445" s="118" t="s">
        <v>9205</v>
      </c>
      <c r="C3445" s="117" t="s">
        <v>235</v>
      </c>
      <c r="D3445" s="117" t="s">
        <v>6</v>
      </c>
      <c r="E3445" s="119">
        <v>182.07</v>
      </c>
      <c r="F3445" s="119">
        <v>182.07</v>
      </c>
      <c r="G3445" s="117" t="s">
        <v>493</v>
      </c>
      <c r="H3445" s="120">
        <v>41974</v>
      </c>
    </row>
    <row r="3446" spans="1:8">
      <c r="A3446" s="113">
        <v>1749</v>
      </c>
      <c r="B3446" s="114" t="s">
        <v>9206</v>
      </c>
      <c r="C3446" s="113" t="s">
        <v>235</v>
      </c>
      <c r="D3446" s="113" t="s">
        <v>6</v>
      </c>
      <c r="E3446" s="115">
        <v>204.8</v>
      </c>
      <c r="F3446" s="115">
        <v>204.8</v>
      </c>
      <c r="G3446" s="113" t="s">
        <v>493</v>
      </c>
      <c r="H3446" s="116">
        <v>41974</v>
      </c>
    </row>
    <row r="3447" spans="1:8">
      <c r="A3447" s="117">
        <v>1750</v>
      </c>
      <c r="B3447" s="118" t="s">
        <v>9207</v>
      </c>
      <c r="C3447" s="117" t="s">
        <v>235</v>
      </c>
      <c r="D3447" s="117" t="s">
        <v>6</v>
      </c>
      <c r="E3447" s="119">
        <v>264.69</v>
      </c>
      <c r="F3447" s="119">
        <v>264.69</v>
      </c>
      <c r="G3447" s="117" t="s">
        <v>493</v>
      </c>
      <c r="H3447" s="120">
        <v>41974</v>
      </c>
    </row>
    <row r="3448" spans="1:8">
      <c r="A3448" s="113">
        <v>2713</v>
      </c>
      <c r="B3448" s="114" t="s">
        <v>9208</v>
      </c>
      <c r="C3448" s="113" t="s">
        <v>235</v>
      </c>
      <c r="D3448" s="113" t="s">
        <v>6</v>
      </c>
      <c r="E3448" s="115">
        <v>26.83</v>
      </c>
      <c r="F3448" s="115">
        <v>26.83</v>
      </c>
      <c r="G3448" s="113" t="s">
        <v>493</v>
      </c>
      <c r="H3448" s="116">
        <v>41974</v>
      </c>
    </row>
    <row r="3449" spans="1:8" ht="26.4">
      <c r="A3449" s="117">
        <v>5327</v>
      </c>
      <c r="B3449" s="118" t="s">
        <v>9209</v>
      </c>
      <c r="C3449" s="117" t="s">
        <v>235</v>
      </c>
      <c r="D3449" s="117" t="s">
        <v>238</v>
      </c>
      <c r="E3449" s="119">
        <v>21.67</v>
      </c>
      <c r="F3449" s="119">
        <v>21.67</v>
      </c>
      <c r="G3449" s="117" t="s">
        <v>493</v>
      </c>
      <c r="H3449" s="120">
        <v>41974</v>
      </c>
    </row>
    <row r="3450" spans="1:8" ht="26.4">
      <c r="A3450" s="113">
        <v>11091</v>
      </c>
      <c r="B3450" s="114" t="s">
        <v>9210</v>
      </c>
      <c r="C3450" s="113" t="s">
        <v>235</v>
      </c>
      <c r="D3450" s="113" t="s">
        <v>6</v>
      </c>
      <c r="E3450" s="115">
        <v>1.28</v>
      </c>
      <c r="F3450" s="115">
        <v>1.28</v>
      </c>
      <c r="G3450" s="113" t="s">
        <v>493</v>
      </c>
      <c r="H3450" s="116">
        <v>41974</v>
      </c>
    </row>
    <row r="3451" spans="1:8" ht="26.4">
      <c r="A3451" s="117">
        <v>11092</v>
      </c>
      <c r="B3451" s="118" t="s">
        <v>9211</v>
      </c>
      <c r="C3451" s="117" t="s">
        <v>235</v>
      </c>
      <c r="D3451" s="117" t="s">
        <v>6</v>
      </c>
      <c r="E3451" s="119">
        <v>1.28</v>
      </c>
      <c r="F3451" s="119">
        <v>1.28</v>
      </c>
      <c r="G3451" s="117" t="s">
        <v>493</v>
      </c>
      <c r="H3451" s="120">
        <v>41974</v>
      </c>
    </row>
    <row r="3452" spans="1:8">
      <c r="A3452" s="113">
        <v>14147</v>
      </c>
      <c r="B3452" s="114" t="s">
        <v>9212</v>
      </c>
      <c r="C3452" s="113" t="s">
        <v>235</v>
      </c>
      <c r="D3452" s="113" t="s">
        <v>9213</v>
      </c>
      <c r="E3452" s="115">
        <v>10.49</v>
      </c>
      <c r="F3452" s="115">
        <v>10.49</v>
      </c>
      <c r="G3452" s="113" t="s">
        <v>493</v>
      </c>
      <c r="H3452" s="116">
        <v>41974</v>
      </c>
    </row>
    <row r="3453" spans="1:8">
      <c r="A3453" s="117">
        <v>445</v>
      </c>
      <c r="B3453" s="118" t="s">
        <v>9214</v>
      </c>
      <c r="C3453" s="117" t="s">
        <v>235</v>
      </c>
      <c r="D3453" s="117" t="s">
        <v>6</v>
      </c>
      <c r="E3453" s="119">
        <v>5.73</v>
      </c>
      <c r="F3453" s="119">
        <v>5.73</v>
      </c>
      <c r="G3453" s="117" t="s">
        <v>493</v>
      </c>
      <c r="H3453" s="120">
        <v>41974</v>
      </c>
    </row>
    <row r="3454" spans="1:8" ht="26.4">
      <c r="A3454" s="113">
        <v>444</v>
      </c>
      <c r="B3454" s="114" t="s">
        <v>9215</v>
      </c>
      <c r="C3454" s="113" t="s">
        <v>235</v>
      </c>
      <c r="D3454" s="113" t="s">
        <v>6</v>
      </c>
      <c r="E3454" s="115">
        <v>6.04</v>
      </c>
      <c r="F3454" s="115">
        <v>6.04</v>
      </c>
      <c r="G3454" s="113" t="s">
        <v>493</v>
      </c>
      <c r="H3454" s="116">
        <v>41974</v>
      </c>
    </row>
    <row r="3455" spans="1:8">
      <c r="A3455" s="117">
        <v>4783</v>
      </c>
      <c r="B3455" s="118" t="s">
        <v>324</v>
      </c>
      <c r="C3455" s="117" t="s">
        <v>264</v>
      </c>
      <c r="D3455" s="117" t="s">
        <v>231</v>
      </c>
      <c r="E3455" s="119">
        <v>11.44</v>
      </c>
      <c r="F3455" s="119">
        <v>9.9</v>
      </c>
      <c r="G3455" s="117" t="s">
        <v>493</v>
      </c>
      <c r="H3455" s="120">
        <v>41974</v>
      </c>
    </row>
    <row r="3456" spans="1:8">
      <c r="A3456" s="113">
        <v>12874</v>
      </c>
      <c r="B3456" s="114" t="s">
        <v>9216</v>
      </c>
      <c r="C3456" s="113" t="s">
        <v>264</v>
      </c>
      <c r="D3456" s="113" t="s">
        <v>231</v>
      </c>
      <c r="E3456" s="115">
        <v>12.1</v>
      </c>
      <c r="F3456" s="115">
        <v>10.46</v>
      </c>
      <c r="G3456" s="113" t="s">
        <v>493</v>
      </c>
      <c r="H3456" s="116">
        <v>41974</v>
      </c>
    </row>
    <row r="3457" spans="1:8">
      <c r="A3457" s="117">
        <v>4785</v>
      </c>
      <c r="B3457" s="118" t="s">
        <v>9217</v>
      </c>
      <c r="C3457" s="117" t="s">
        <v>264</v>
      </c>
      <c r="D3457" s="117" t="s">
        <v>231</v>
      </c>
      <c r="E3457" s="119">
        <v>13.63</v>
      </c>
      <c r="F3457" s="119">
        <v>11.79</v>
      </c>
      <c r="G3457" s="117" t="s">
        <v>493</v>
      </c>
      <c r="H3457" s="120">
        <v>41974</v>
      </c>
    </row>
    <row r="3458" spans="1:8" ht="26.4">
      <c r="A3458" s="113">
        <v>4801</v>
      </c>
      <c r="B3458" s="114" t="s">
        <v>9218</v>
      </c>
      <c r="C3458" s="113" t="s">
        <v>235</v>
      </c>
      <c r="D3458" s="113" t="s">
        <v>492</v>
      </c>
      <c r="E3458" s="115">
        <v>68.84</v>
      </c>
      <c r="F3458" s="115">
        <v>68.84</v>
      </c>
      <c r="G3458" s="113" t="s">
        <v>493</v>
      </c>
      <c r="H3458" s="116">
        <v>41974</v>
      </c>
    </row>
    <row r="3459" spans="1:8" ht="26.4">
      <c r="A3459" s="117">
        <v>4802</v>
      </c>
      <c r="B3459" s="118" t="s">
        <v>9219</v>
      </c>
      <c r="C3459" s="117" t="s">
        <v>235</v>
      </c>
      <c r="D3459" s="117" t="s">
        <v>492</v>
      </c>
      <c r="E3459" s="119">
        <v>68.84</v>
      </c>
      <c r="F3459" s="119">
        <v>68.84</v>
      </c>
      <c r="G3459" s="117" t="s">
        <v>493</v>
      </c>
      <c r="H3459" s="120">
        <v>41974</v>
      </c>
    </row>
    <row r="3460" spans="1:8" ht="26.4">
      <c r="A3460" s="113">
        <v>4800</v>
      </c>
      <c r="B3460" s="114" t="s">
        <v>9220</v>
      </c>
      <c r="C3460" s="113" t="s">
        <v>235</v>
      </c>
      <c r="D3460" s="113" t="s">
        <v>492</v>
      </c>
      <c r="E3460" s="115">
        <v>35.53</v>
      </c>
      <c r="F3460" s="115">
        <v>35.53</v>
      </c>
      <c r="G3460" s="113" t="s">
        <v>493</v>
      </c>
      <c r="H3460" s="116">
        <v>41974</v>
      </c>
    </row>
    <row r="3461" spans="1:8" ht="26.4">
      <c r="A3461" s="117">
        <v>4798</v>
      </c>
      <c r="B3461" s="118" t="s">
        <v>9221</v>
      </c>
      <c r="C3461" s="117" t="s">
        <v>235</v>
      </c>
      <c r="D3461" s="117" t="s">
        <v>492</v>
      </c>
      <c r="E3461" s="119">
        <v>154.59</v>
      </c>
      <c r="F3461" s="119">
        <v>154.59</v>
      </c>
      <c r="G3461" s="117" t="s">
        <v>493</v>
      </c>
      <c r="H3461" s="120">
        <v>41974</v>
      </c>
    </row>
    <row r="3462" spans="1:8" ht="26.4">
      <c r="A3462" s="113">
        <v>4796</v>
      </c>
      <c r="B3462" s="114" t="s">
        <v>9222</v>
      </c>
      <c r="C3462" s="113" t="s">
        <v>235</v>
      </c>
      <c r="D3462" s="113" t="s">
        <v>492</v>
      </c>
      <c r="E3462" s="115">
        <v>154.59</v>
      </c>
      <c r="F3462" s="115">
        <v>154.59</v>
      </c>
      <c r="G3462" s="113" t="s">
        <v>493</v>
      </c>
      <c r="H3462" s="116">
        <v>41974</v>
      </c>
    </row>
    <row r="3463" spans="1:8" ht="26.4">
      <c r="A3463" s="117">
        <v>4797</v>
      </c>
      <c r="B3463" s="118" t="s">
        <v>9223</v>
      </c>
      <c r="C3463" s="117" t="s">
        <v>235</v>
      </c>
      <c r="D3463" s="117" t="s">
        <v>492</v>
      </c>
      <c r="E3463" s="119">
        <v>153.96</v>
      </c>
      <c r="F3463" s="119">
        <v>153.96</v>
      </c>
      <c r="G3463" s="117" t="s">
        <v>493</v>
      </c>
      <c r="H3463" s="120">
        <v>41974</v>
      </c>
    </row>
    <row r="3464" spans="1:8" ht="26.4">
      <c r="A3464" s="113">
        <v>4795</v>
      </c>
      <c r="B3464" s="114" t="s">
        <v>9224</v>
      </c>
      <c r="C3464" s="113" t="s">
        <v>235</v>
      </c>
      <c r="D3464" s="113" t="s">
        <v>492</v>
      </c>
      <c r="E3464" s="115">
        <v>269.43</v>
      </c>
      <c r="F3464" s="115">
        <v>269.43</v>
      </c>
      <c r="G3464" s="113" t="s">
        <v>493</v>
      </c>
      <c r="H3464" s="116">
        <v>41974</v>
      </c>
    </row>
    <row r="3465" spans="1:8" ht="26.4">
      <c r="A3465" s="117">
        <v>4794</v>
      </c>
      <c r="B3465" s="118" t="s">
        <v>9225</v>
      </c>
      <c r="C3465" s="117" t="s">
        <v>235</v>
      </c>
      <c r="D3465" s="117" t="s">
        <v>492</v>
      </c>
      <c r="E3465" s="119">
        <v>193.44</v>
      </c>
      <c r="F3465" s="119">
        <v>193.44</v>
      </c>
      <c r="G3465" s="117" t="s">
        <v>493</v>
      </c>
      <c r="H3465" s="120">
        <v>41974</v>
      </c>
    </row>
    <row r="3466" spans="1:8" ht="26.4">
      <c r="A3466" s="113">
        <v>1292</v>
      </c>
      <c r="B3466" s="114" t="s">
        <v>9226</v>
      </c>
      <c r="C3466" s="113" t="s">
        <v>235</v>
      </c>
      <c r="D3466" s="113" t="s">
        <v>492</v>
      </c>
      <c r="E3466" s="115">
        <v>36.29</v>
      </c>
      <c r="F3466" s="115">
        <v>36.29</v>
      </c>
      <c r="G3466" s="113" t="s">
        <v>493</v>
      </c>
      <c r="H3466" s="116">
        <v>41974</v>
      </c>
    </row>
    <row r="3467" spans="1:8" ht="26.4">
      <c r="A3467" s="117">
        <v>1287</v>
      </c>
      <c r="B3467" s="118" t="s">
        <v>9227</v>
      </c>
      <c r="C3467" s="117" t="s">
        <v>235</v>
      </c>
      <c r="D3467" s="117" t="s">
        <v>492</v>
      </c>
      <c r="E3467" s="119">
        <v>17.8</v>
      </c>
      <c r="F3467" s="119">
        <v>17.8</v>
      </c>
      <c r="G3467" s="117" t="s">
        <v>493</v>
      </c>
      <c r="H3467" s="120">
        <v>41974</v>
      </c>
    </row>
    <row r="3468" spans="1:8" ht="39.6">
      <c r="A3468" s="113">
        <v>1297</v>
      </c>
      <c r="B3468" s="114" t="s">
        <v>9228</v>
      </c>
      <c r="C3468" s="113" t="s">
        <v>235</v>
      </c>
      <c r="D3468" s="113" t="s">
        <v>492</v>
      </c>
      <c r="E3468" s="115">
        <v>14.77</v>
      </c>
      <c r="F3468" s="115">
        <v>14.77</v>
      </c>
      <c r="G3468" s="113" t="s">
        <v>493</v>
      </c>
      <c r="H3468" s="116">
        <v>41974</v>
      </c>
    </row>
    <row r="3469" spans="1:8" ht="39.6">
      <c r="A3469" s="117">
        <v>4786</v>
      </c>
      <c r="B3469" s="118" t="s">
        <v>9229</v>
      </c>
      <c r="C3469" s="117" t="s">
        <v>235</v>
      </c>
      <c r="D3469" s="117" t="s">
        <v>492</v>
      </c>
      <c r="E3469" s="119">
        <v>50.55</v>
      </c>
      <c r="F3469" s="119">
        <v>50.55</v>
      </c>
      <c r="G3469" s="117" t="s">
        <v>493</v>
      </c>
      <c r="H3469" s="120">
        <v>41974</v>
      </c>
    </row>
    <row r="3470" spans="1:8" ht="26.4">
      <c r="A3470" s="113">
        <v>25977</v>
      </c>
      <c r="B3470" s="114" t="s">
        <v>9230</v>
      </c>
      <c r="C3470" s="113" t="s">
        <v>235</v>
      </c>
      <c r="D3470" s="113" t="s">
        <v>492</v>
      </c>
      <c r="E3470" s="115">
        <v>145.59</v>
      </c>
      <c r="F3470" s="115">
        <v>145.59</v>
      </c>
      <c r="G3470" s="113" t="s">
        <v>493</v>
      </c>
      <c r="H3470" s="116">
        <v>41974</v>
      </c>
    </row>
    <row r="3471" spans="1:8" ht="26.4">
      <c r="A3471" s="117">
        <v>25978</v>
      </c>
      <c r="B3471" s="118" t="s">
        <v>9231</v>
      </c>
      <c r="C3471" s="117" t="s">
        <v>235</v>
      </c>
      <c r="D3471" s="117" t="s">
        <v>492</v>
      </c>
      <c r="E3471" s="119">
        <v>160.15</v>
      </c>
      <c r="F3471" s="119">
        <v>160.15</v>
      </c>
      <c r="G3471" s="117" t="s">
        <v>493</v>
      </c>
      <c r="H3471" s="120">
        <v>41974</v>
      </c>
    </row>
    <row r="3472" spans="1:8" ht="26.4">
      <c r="A3472" s="113">
        <v>25979</v>
      </c>
      <c r="B3472" s="114" t="s">
        <v>9232</v>
      </c>
      <c r="C3472" s="113" t="s">
        <v>235</v>
      </c>
      <c r="D3472" s="113" t="s">
        <v>492</v>
      </c>
      <c r="E3472" s="115">
        <v>155.29</v>
      </c>
      <c r="F3472" s="115">
        <v>155.29</v>
      </c>
      <c r="G3472" s="113" t="s">
        <v>493</v>
      </c>
      <c r="H3472" s="116">
        <v>41974</v>
      </c>
    </row>
    <row r="3473" spans="1:8">
      <c r="A3473" s="117">
        <v>25980</v>
      </c>
      <c r="B3473" s="118" t="s">
        <v>9233</v>
      </c>
      <c r="C3473" s="117" t="s">
        <v>235</v>
      </c>
      <c r="D3473" s="117" t="s">
        <v>492</v>
      </c>
      <c r="E3473" s="119">
        <v>160.15</v>
      </c>
      <c r="F3473" s="119">
        <v>160.15</v>
      </c>
      <c r="G3473" s="117" t="s">
        <v>493</v>
      </c>
      <c r="H3473" s="120">
        <v>41974</v>
      </c>
    </row>
    <row r="3474" spans="1:8" ht="26.4">
      <c r="A3474" s="113">
        <v>25981</v>
      </c>
      <c r="B3474" s="114" t="s">
        <v>9234</v>
      </c>
      <c r="C3474" s="113" t="s">
        <v>235</v>
      </c>
      <c r="D3474" s="113" t="s">
        <v>492</v>
      </c>
      <c r="E3474" s="115">
        <v>193.15</v>
      </c>
      <c r="F3474" s="115">
        <v>193.15</v>
      </c>
      <c r="G3474" s="113" t="s">
        <v>493</v>
      </c>
      <c r="H3474" s="116">
        <v>41974</v>
      </c>
    </row>
    <row r="3475" spans="1:8" ht="26.4">
      <c r="A3475" s="117">
        <v>25982</v>
      </c>
      <c r="B3475" s="118" t="s">
        <v>9235</v>
      </c>
      <c r="C3475" s="117" t="s">
        <v>235</v>
      </c>
      <c r="D3475" s="117" t="s">
        <v>492</v>
      </c>
      <c r="E3475" s="119">
        <v>192.18</v>
      </c>
      <c r="F3475" s="119">
        <v>192.18</v>
      </c>
      <c r="G3475" s="117" t="s">
        <v>493</v>
      </c>
      <c r="H3475" s="120">
        <v>41974</v>
      </c>
    </row>
    <row r="3476" spans="1:8" ht="26.4">
      <c r="A3476" s="113">
        <v>21108</v>
      </c>
      <c r="B3476" s="114" t="s">
        <v>9236</v>
      </c>
      <c r="C3476" s="113" t="s">
        <v>235</v>
      </c>
      <c r="D3476" s="113" t="s">
        <v>492</v>
      </c>
      <c r="E3476" s="115">
        <v>48.36</v>
      </c>
      <c r="F3476" s="115">
        <v>48.36</v>
      </c>
      <c r="G3476" s="113" t="s">
        <v>493</v>
      </c>
      <c r="H3476" s="116">
        <v>41974</v>
      </c>
    </row>
    <row r="3477" spans="1:8" ht="26.4">
      <c r="A3477" s="117">
        <v>38195</v>
      </c>
      <c r="B3477" s="118" t="s">
        <v>9237</v>
      </c>
      <c r="C3477" s="117" t="s">
        <v>235</v>
      </c>
      <c r="D3477" s="117" t="s">
        <v>492</v>
      </c>
      <c r="E3477" s="119">
        <v>57.12</v>
      </c>
      <c r="F3477" s="119">
        <v>57.12</v>
      </c>
      <c r="G3477" s="117" t="s">
        <v>493</v>
      </c>
      <c r="H3477" s="120">
        <v>41974</v>
      </c>
    </row>
    <row r="3478" spans="1:8" ht="26.4">
      <c r="A3478" s="113">
        <v>4790</v>
      </c>
      <c r="B3478" s="114" t="s">
        <v>9238</v>
      </c>
      <c r="C3478" s="113" t="s">
        <v>235</v>
      </c>
      <c r="D3478" s="113" t="s">
        <v>492</v>
      </c>
      <c r="E3478" s="115">
        <v>52.13</v>
      </c>
      <c r="F3478" s="115">
        <v>52.13</v>
      </c>
      <c r="G3478" s="113" t="s">
        <v>493</v>
      </c>
      <c r="H3478" s="116">
        <v>41974</v>
      </c>
    </row>
    <row r="3479" spans="1:8" ht="26.4">
      <c r="A3479" s="117">
        <v>4792</v>
      </c>
      <c r="B3479" s="118" t="s">
        <v>9239</v>
      </c>
      <c r="C3479" s="117" t="s">
        <v>235</v>
      </c>
      <c r="D3479" s="117" t="s">
        <v>492</v>
      </c>
      <c r="E3479" s="119">
        <v>88.82</v>
      </c>
      <c r="F3479" s="119">
        <v>88.82</v>
      </c>
      <c r="G3479" s="117" t="s">
        <v>493</v>
      </c>
      <c r="H3479" s="120">
        <v>41974</v>
      </c>
    </row>
    <row r="3480" spans="1:8">
      <c r="A3480" s="113">
        <v>10851</v>
      </c>
      <c r="B3480" s="114" t="s">
        <v>9240</v>
      </c>
      <c r="C3480" s="113" t="s">
        <v>235</v>
      </c>
      <c r="D3480" s="113" t="s">
        <v>6</v>
      </c>
      <c r="E3480" s="115">
        <v>62.1</v>
      </c>
      <c r="F3480" s="115">
        <v>62.1</v>
      </c>
      <c r="G3480" s="113" t="s">
        <v>493</v>
      </c>
      <c r="H3480" s="116">
        <v>41974</v>
      </c>
    </row>
    <row r="3481" spans="1:8" ht="26.4">
      <c r="A3481" s="117">
        <v>12119</v>
      </c>
      <c r="B3481" s="118" t="s">
        <v>9241</v>
      </c>
      <c r="C3481" s="117" t="s">
        <v>235</v>
      </c>
      <c r="D3481" s="117" t="s">
        <v>6</v>
      </c>
      <c r="E3481" s="119">
        <v>1.43</v>
      </c>
      <c r="F3481" s="119">
        <v>1.43</v>
      </c>
      <c r="G3481" s="117" t="s">
        <v>493</v>
      </c>
      <c r="H3481" s="120">
        <v>41974</v>
      </c>
    </row>
    <row r="3482" spans="1:8" ht="26.4">
      <c r="A3482" s="113">
        <v>12120</v>
      </c>
      <c r="B3482" s="114" t="s">
        <v>9242</v>
      </c>
      <c r="C3482" s="113" t="s">
        <v>235</v>
      </c>
      <c r="D3482" s="113" t="s">
        <v>6</v>
      </c>
      <c r="E3482" s="115">
        <v>3.32</v>
      </c>
      <c r="F3482" s="115">
        <v>3.32</v>
      </c>
      <c r="G3482" s="113" t="s">
        <v>493</v>
      </c>
      <c r="H3482" s="116">
        <v>41974</v>
      </c>
    </row>
    <row r="3483" spans="1:8" ht="26.4">
      <c r="A3483" s="117">
        <v>21110</v>
      </c>
      <c r="B3483" s="118" t="s">
        <v>9243</v>
      </c>
      <c r="C3483" s="117" t="s">
        <v>235</v>
      </c>
      <c r="D3483" s="117" t="s">
        <v>6</v>
      </c>
      <c r="E3483" s="119">
        <v>14.19</v>
      </c>
      <c r="F3483" s="119">
        <v>14.19</v>
      </c>
      <c r="G3483" s="117" t="s">
        <v>493</v>
      </c>
      <c r="H3483" s="120">
        <v>41974</v>
      </c>
    </row>
    <row r="3484" spans="1:8" ht="26.4">
      <c r="A3484" s="113">
        <v>12121</v>
      </c>
      <c r="B3484" s="114" t="s">
        <v>9244</v>
      </c>
      <c r="C3484" s="113" t="s">
        <v>235</v>
      </c>
      <c r="D3484" s="113" t="s">
        <v>6</v>
      </c>
      <c r="E3484" s="115">
        <v>2.8</v>
      </c>
      <c r="F3484" s="115">
        <v>2.8</v>
      </c>
      <c r="G3484" s="113" t="s">
        <v>493</v>
      </c>
      <c r="H3484" s="116">
        <v>41974</v>
      </c>
    </row>
    <row r="3485" spans="1:8" ht="26.4">
      <c r="A3485" s="117">
        <v>13521</v>
      </c>
      <c r="B3485" s="118" t="s">
        <v>9245</v>
      </c>
      <c r="C3485" s="117" t="s">
        <v>235</v>
      </c>
      <c r="D3485" s="117" t="s">
        <v>6</v>
      </c>
      <c r="E3485" s="119">
        <v>86.63</v>
      </c>
      <c r="F3485" s="119">
        <v>86.63</v>
      </c>
      <c r="G3485" s="117" t="s">
        <v>493</v>
      </c>
      <c r="H3485" s="120">
        <v>41974</v>
      </c>
    </row>
    <row r="3486" spans="1:8" ht="39.6">
      <c r="A3486" s="113">
        <v>4812</v>
      </c>
      <c r="B3486" s="114" t="s">
        <v>9246</v>
      </c>
      <c r="C3486" s="113" t="s">
        <v>235</v>
      </c>
      <c r="D3486" s="113" t="s">
        <v>492</v>
      </c>
      <c r="E3486" s="115">
        <v>15</v>
      </c>
      <c r="F3486" s="115">
        <v>15</v>
      </c>
      <c r="G3486" s="113" t="s">
        <v>493</v>
      </c>
      <c r="H3486" s="116">
        <v>41974</v>
      </c>
    </row>
    <row r="3487" spans="1:8">
      <c r="A3487" s="117">
        <v>10849</v>
      </c>
      <c r="B3487" s="118" t="s">
        <v>9247</v>
      </c>
      <c r="C3487" s="117" t="s">
        <v>235</v>
      </c>
      <c r="D3487" s="117" t="s">
        <v>6</v>
      </c>
      <c r="E3487" s="119">
        <v>1260.01</v>
      </c>
      <c r="F3487" s="119">
        <v>1260.01</v>
      </c>
      <c r="G3487" s="117" t="s">
        <v>493</v>
      </c>
      <c r="H3487" s="120">
        <v>41974</v>
      </c>
    </row>
    <row r="3488" spans="1:8">
      <c r="A3488" s="113">
        <v>10848</v>
      </c>
      <c r="B3488" s="114" t="s">
        <v>9248</v>
      </c>
      <c r="C3488" s="113" t="s">
        <v>235</v>
      </c>
      <c r="D3488" s="113" t="s">
        <v>6</v>
      </c>
      <c r="E3488" s="115">
        <v>791.45</v>
      </c>
      <c r="F3488" s="115">
        <v>791.45</v>
      </c>
      <c r="G3488" s="113" t="s">
        <v>493</v>
      </c>
      <c r="H3488" s="116">
        <v>41974</v>
      </c>
    </row>
    <row r="3489" spans="1:8" ht="26.4">
      <c r="A3489" s="117">
        <v>4818</v>
      </c>
      <c r="B3489" s="118" t="s">
        <v>9249</v>
      </c>
      <c r="C3489" s="117" t="s">
        <v>235</v>
      </c>
      <c r="D3489" s="117" t="s">
        <v>492</v>
      </c>
      <c r="E3489" s="119">
        <v>199.17</v>
      </c>
      <c r="F3489" s="119">
        <v>199.17</v>
      </c>
      <c r="G3489" s="117" t="s">
        <v>493</v>
      </c>
      <c r="H3489" s="120">
        <v>41974</v>
      </c>
    </row>
    <row r="3490" spans="1:8" ht="26.4">
      <c r="A3490" s="113">
        <v>4813</v>
      </c>
      <c r="B3490" s="114" t="s">
        <v>9250</v>
      </c>
      <c r="C3490" s="113" t="s">
        <v>235</v>
      </c>
      <c r="D3490" s="113" t="s">
        <v>492</v>
      </c>
      <c r="E3490" s="115">
        <v>262.5</v>
      </c>
      <c r="F3490" s="115">
        <v>262.5</v>
      </c>
      <c r="G3490" s="113" t="s">
        <v>493</v>
      </c>
      <c r="H3490" s="116">
        <v>41974</v>
      </c>
    </row>
    <row r="3491" spans="1:8" ht="39.6">
      <c r="A3491" s="117">
        <v>3408</v>
      </c>
      <c r="B3491" s="118" t="s">
        <v>9251</v>
      </c>
      <c r="C3491" s="117" t="s">
        <v>235</v>
      </c>
      <c r="D3491" s="117" t="s">
        <v>492</v>
      </c>
      <c r="E3491" s="119">
        <v>4</v>
      </c>
      <c r="F3491" s="119">
        <v>4</v>
      </c>
      <c r="G3491" s="117" t="s">
        <v>493</v>
      </c>
      <c r="H3491" s="120">
        <v>41974</v>
      </c>
    </row>
    <row r="3492" spans="1:8" ht="26.4">
      <c r="A3492" s="113">
        <v>34723</v>
      </c>
      <c r="B3492" s="114" t="s">
        <v>9252</v>
      </c>
      <c r="C3492" s="113" t="s">
        <v>235</v>
      </c>
      <c r="D3492" s="113" t="s">
        <v>492</v>
      </c>
      <c r="E3492" s="115">
        <v>606.38</v>
      </c>
      <c r="F3492" s="115">
        <v>606.38</v>
      </c>
      <c r="G3492" s="113" t="s">
        <v>493</v>
      </c>
      <c r="H3492" s="116">
        <v>41974</v>
      </c>
    </row>
    <row r="3493" spans="1:8" ht="26.4">
      <c r="A3493" s="117">
        <v>34721</v>
      </c>
      <c r="B3493" s="118" t="s">
        <v>9253</v>
      </c>
      <c r="C3493" s="117" t="s">
        <v>235</v>
      </c>
      <c r="D3493" s="117" t="s">
        <v>492</v>
      </c>
      <c r="E3493" s="119">
        <v>756.01</v>
      </c>
      <c r="F3493" s="119">
        <v>756.01</v>
      </c>
      <c r="G3493" s="117" t="s">
        <v>493</v>
      </c>
      <c r="H3493" s="120">
        <v>41974</v>
      </c>
    </row>
    <row r="3494" spans="1:8" ht="26.4">
      <c r="A3494" s="113">
        <v>11094</v>
      </c>
      <c r="B3494" s="114" t="s">
        <v>9254</v>
      </c>
      <c r="C3494" s="113" t="s">
        <v>235</v>
      </c>
      <c r="D3494" s="113" t="s">
        <v>6</v>
      </c>
      <c r="E3494" s="115">
        <v>6.4</v>
      </c>
      <c r="F3494" s="115">
        <v>6.4</v>
      </c>
      <c r="G3494" s="113" t="s">
        <v>493</v>
      </c>
      <c r="H3494" s="116">
        <v>41974</v>
      </c>
    </row>
    <row r="3495" spans="1:8" ht="26.4">
      <c r="A3495" s="117">
        <v>4309</v>
      </c>
      <c r="B3495" s="118" t="s">
        <v>9255</v>
      </c>
      <c r="C3495" s="117" t="s">
        <v>235</v>
      </c>
      <c r="D3495" s="117" t="s">
        <v>6</v>
      </c>
      <c r="E3495" s="119">
        <v>5.75</v>
      </c>
      <c r="F3495" s="119">
        <v>5.75</v>
      </c>
      <c r="G3495" s="117" t="s">
        <v>493</v>
      </c>
      <c r="H3495" s="120">
        <v>41974</v>
      </c>
    </row>
    <row r="3496" spans="1:8" ht="26.4">
      <c r="A3496" s="113">
        <v>4307</v>
      </c>
      <c r="B3496" s="114" t="s">
        <v>9256</v>
      </c>
      <c r="C3496" s="113" t="s">
        <v>235</v>
      </c>
      <c r="D3496" s="113" t="s">
        <v>6</v>
      </c>
      <c r="E3496" s="115">
        <v>9.83</v>
      </c>
      <c r="F3496" s="115">
        <v>9.83</v>
      </c>
      <c r="G3496" s="113" t="s">
        <v>493</v>
      </c>
      <c r="H3496" s="116">
        <v>41974</v>
      </c>
    </row>
    <row r="3497" spans="1:8" ht="26.4">
      <c r="A3497" s="117">
        <v>4822</v>
      </c>
      <c r="B3497" s="118" t="s">
        <v>9257</v>
      </c>
      <c r="C3497" s="117" t="s">
        <v>235</v>
      </c>
      <c r="D3497" s="117" t="s">
        <v>492</v>
      </c>
      <c r="E3497" s="119">
        <v>211.42</v>
      </c>
      <c r="F3497" s="119">
        <v>211.42</v>
      </c>
      <c r="G3497" s="117" t="s">
        <v>493</v>
      </c>
      <c r="H3497" s="120">
        <v>41974</v>
      </c>
    </row>
    <row r="3498" spans="1:8" ht="26.4">
      <c r="A3498" s="113">
        <v>4821</v>
      </c>
      <c r="B3498" s="114" t="s">
        <v>9258</v>
      </c>
      <c r="C3498" s="113" t="s">
        <v>235</v>
      </c>
      <c r="D3498" s="113" t="s">
        <v>492</v>
      </c>
      <c r="E3498" s="115">
        <v>295.61</v>
      </c>
      <c r="F3498" s="115">
        <v>295.61</v>
      </c>
      <c r="G3498" s="113" t="s">
        <v>493</v>
      </c>
      <c r="H3498" s="116">
        <v>41974</v>
      </c>
    </row>
    <row r="3499" spans="1:8" ht="26.4">
      <c r="A3499" s="117">
        <v>4820</v>
      </c>
      <c r="B3499" s="118" t="s">
        <v>9259</v>
      </c>
      <c r="C3499" s="117" t="s">
        <v>235</v>
      </c>
      <c r="D3499" s="117" t="s">
        <v>492</v>
      </c>
      <c r="E3499" s="119">
        <v>192.2</v>
      </c>
      <c r="F3499" s="119">
        <v>192.2</v>
      </c>
      <c r="G3499" s="117" t="s">
        <v>493</v>
      </c>
      <c r="H3499" s="120">
        <v>41974</v>
      </c>
    </row>
    <row r="3500" spans="1:8" ht="26.4">
      <c r="A3500" s="113">
        <v>4819</v>
      </c>
      <c r="B3500" s="114" t="s">
        <v>9260</v>
      </c>
      <c r="C3500" s="113" t="s">
        <v>235</v>
      </c>
      <c r="D3500" s="113" t="s">
        <v>492</v>
      </c>
      <c r="E3500" s="115">
        <v>216.23</v>
      </c>
      <c r="F3500" s="115">
        <v>216.23</v>
      </c>
      <c r="G3500" s="113" t="s">
        <v>493</v>
      </c>
      <c r="H3500" s="116">
        <v>41974</v>
      </c>
    </row>
    <row r="3501" spans="1:8" ht="26.4">
      <c r="A3501" s="117">
        <v>10850</v>
      </c>
      <c r="B3501" s="118" t="s">
        <v>9261</v>
      </c>
      <c r="C3501" s="117" t="s">
        <v>235</v>
      </c>
      <c r="D3501" s="117" t="s">
        <v>6</v>
      </c>
      <c r="E3501" s="119">
        <v>39.380000000000003</v>
      </c>
      <c r="F3501" s="119">
        <v>39.380000000000003</v>
      </c>
      <c r="G3501" s="117" t="s">
        <v>493</v>
      </c>
      <c r="H3501" s="120">
        <v>41974</v>
      </c>
    </row>
    <row r="3502" spans="1:8" ht="26.4">
      <c r="A3502" s="113">
        <v>2509</v>
      </c>
      <c r="B3502" s="114" t="s">
        <v>9262</v>
      </c>
      <c r="C3502" s="113" t="s">
        <v>235</v>
      </c>
      <c r="D3502" s="113" t="s">
        <v>6</v>
      </c>
      <c r="E3502" s="115">
        <v>27.76</v>
      </c>
      <c r="F3502" s="115">
        <v>27.76</v>
      </c>
      <c r="G3502" s="113" t="s">
        <v>493</v>
      </c>
      <c r="H3502" s="116">
        <v>41974</v>
      </c>
    </row>
    <row r="3503" spans="1:8">
      <c r="A3503" s="117">
        <v>4895</v>
      </c>
      <c r="B3503" s="118" t="s">
        <v>9263</v>
      </c>
      <c r="C3503" s="117" t="s">
        <v>235</v>
      </c>
      <c r="D3503" s="117" t="s">
        <v>6</v>
      </c>
      <c r="E3503" s="119">
        <v>0.45</v>
      </c>
      <c r="F3503" s="119">
        <v>0.45</v>
      </c>
      <c r="G3503" s="117" t="s">
        <v>493</v>
      </c>
      <c r="H3503" s="120">
        <v>41974</v>
      </c>
    </row>
    <row r="3504" spans="1:8">
      <c r="A3504" s="113">
        <v>4893</v>
      </c>
      <c r="B3504" s="114" t="s">
        <v>9264</v>
      </c>
      <c r="C3504" s="113" t="s">
        <v>235</v>
      </c>
      <c r="D3504" s="113" t="s">
        <v>6</v>
      </c>
      <c r="E3504" s="115">
        <v>6.47</v>
      </c>
      <c r="F3504" s="115">
        <v>6.47</v>
      </c>
      <c r="G3504" s="113" t="s">
        <v>493</v>
      </c>
      <c r="H3504" s="116">
        <v>41974</v>
      </c>
    </row>
    <row r="3505" spans="1:8">
      <c r="A3505" s="117">
        <v>4894</v>
      </c>
      <c r="B3505" s="118" t="s">
        <v>9265</v>
      </c>
      <c r="C3505" s="117" t="s">
        <v>235</v>
      </c>
      <c r="D3505" s="117" t="s">
        <v>6</v>
      </c>
      <c r="E3505" s="119">
        <v>4.99</v>
      </c>
      <c r="F3505" s="119">
        <v>4.99</v>
      </c>
      <c r="G3505" s="117" t="s">
        <v>493</v>
      </c>
      <c r="H3505" s="120">
        <v>41974</v>
      </c>
    </row>
    <row r="3506" spans="1:8">
      <c r="A3506" s="113">
        <v>4890</v>
      </c>
      <c r="B3506" s="114" t="s">
        <v>9266</v>
      </c>
      <c r="C3506" s="113" t="s">
        <v>235</v>
      </c>
      <c r="D3506" s="113" t="s">
        <v>6</v>
      </c>
      <c r="E3506" s="115">
        <v>3.31</v>
      </c>
      <c r="F3506" s="115">
        <v>3.31</v>
      </c>
      <c r="G3506" s="113" t="s">
        <v>493</v>
      </c>
      <c r="H3506" s="116">
        <v>41974</v>
      </c>
    </row>
    <row r="3507" spans="1:8">
      <c r="A3507" s="117">
        <v>4888</v>
      </c>
      <c r="B3507" s="118" t="s">
        <v>9267</v>
      </c>
      <c r="C3507" s="117" t="s">
        <v>235</v>
      </c>
      <c r="D3507" s="117" t="s">
        <v>6</v>
      </c>
      <c r="E3507" s="119">
        <v>1.48</v>
      </c>
      <c r="F3507" s="119">
        <v>1.48</v>
      </c>
      <c r="G3507" s="117" t="s">
        <v>493</v>
      </c>
      <c r="H3507" s="120">
        <v>41974</v>
      </c>
    </row>
    <row r="3508" spans="1:8">
      <c r="A3508" s="113">
        <v>12411</v>
      </c>
      <c r="B3508" s="114" t="s">
        <v>9268</v>
      </c>
      <c r="C3508" s="113" t="s">
        <v>235</v>
      </c>
      <c r="D3508" s="113" t="s">
        <v>6</v>
      </c>
      <c r="E3508" s="115">
        <v>18.48</v>
      </c>
      <c r="F3508" s="115">
        <v>18.48</v>
      </c>
      <c r="G3508" s="113" t="s">
        <v>493</v>
      </c>
      <c r="H3508" s="116">
        <v>41974</v>
      </c>
    </row>
    <row r="3509" spans="1:8">
      <c r="A3509" s="117">
        <v>4891</v>
      </c>
      <c r="B3509" s="118" t="s">
        <v>9269</v>
      </c>
      <c r="C3509" s="117" t="s">
        <v>235</v>
      </c>
      <c r="D3509" s="117" t="s">
        <v>6</v>
      </c>
      <c r="E3509" s="119">
        <v>9.82</v>
      </c>
      <c r="F3509" s="119">
        <v>9.82</v>
      </c>
      <c r="G3509" s="117" t="s">
        <v>493</v>
      </c>
      <c r="H3509" s="120">
        <v>41974</v>
      </c>
    </row>
    <row r="3510" spans="1:8">
      <c r="A3510" s="113">
        <v>4892</v>
      </c>
      <c r="B3510" s="114" t="s">
        <v>9270</v>
      </c>
      <c r="C3510" s="113" t="s">
        <v>235</v>
      </c>
      <c r="D3510" s="113" t="s">
        <v>6</v>
      </c>
      <c r="E3510" s="115">
        <v>25.38</v>
      </c>
      <c r="F3510" s="115">
        <v>25.38</v>
      </c>
      <c r="G3510" s="113" t="s">
        <v>493</v>
      </c>
      <c r="H3510" s="116">
        <v>41974</v>
      </c>
    </row>
    <row r="3511" spans="1:8">
      <c r="A3511" s="117">
        <v>4889</v>
      </c>
      <c r="B3511" s="118" t="s">
        <v>9271</v>
      </c>
      <c r="C3511" s="117" t="s">
        <v>235</v>
      </c>
      <c r="D3511" s="117" t="s">
        <v>6</v>
      </c>
      <c r="E3511" s="119">
        <v>2.31</v>
      </c>
      <c r="F3511" s="119">
        <v>2.31</v>
      </c>
      <c r="G3511" s="117" t="s">
        <v>493</v>
      </c>
      <c r="H3511" s="120">
        <v>41974</v>
      </c>
    </row>
    <row r="3512" spans="1:8">
      <c r="A3512" s="113">
        <v>12412</v>
      </c>
      <c r="B3512" s="114" t="s">
        <v>9272</v>
      </c>
      <c r="C3512" s="113" t="s">
        <v>235</v>
      </c>
      <c r="D3512" s="113" t="s">
        <v>6</v>
      </c>
      <c r="E3512" s="115">
        <v>49.65</v>
      </c>
      <c r="F3512" s="115">
        <v>49.65</v>
      </c>
      <c r="G3512" s="113" t="s">
        <v>493</v>
      </c>
      <c r="H3512" s="116">
        <v>41974</v>
      </c>
    </row>
    <row r="3513" spans="1:8">
      <c r="A3513" s="117">
        <v>11073</v>
      </c>
      <c r="B3513" s="118" t="s">
        <v>9273</v>
      </c>
      <c r="C3513" s="117" t="s">
        <v>235</v>
      </c>
      <c r="D3513" s="117" t="s">
        <v>6</v>
      </c>
      <c r="E3513" s="119">
        <v>6.19</v>
      </c>
      <c r="F3513" s="119">
        <v>6.19</v>
      </c>
      <c r="G3513" s="117" t="s">
        <v>493</v>
      </c>
      <c r="H3513" s="120">
        <v>41974</v>
      </c>
    </row>
    <row r="3514" spans="1:8">
      <c r="A3514" s="113">
        <v>11071</v>
      </c>
      <c r="B3514" s="114" t="s">
        <v>9274</v>
      </c>
      <c r="C3514" s="113" t="s">
        <v>235</v>
      </c>
      <c r="D3514" s="113" t="s">
        <v>6</v>
      </c>
      <c r="E3514" s="115">
        <v>7.38</v>
      </c>
      <c r="F3514" s="115">
        <v>7.38</v>
      </c>
      <c r="G3514" s="113" t="s">
        <v>493</v>
      </c>
      <c r="H3514" s="116">
        <v>41974</v>
      </c>
    </row>
    <row r="3515" spans="1:8">
      <c r="A3515" s="117">
        <v>11072</v>
      </c>
      <c r="B3515" s="118" t="s">
        <v>9275</v>
      </c>
      <c r="C3515" s="117" t="s">
        <v>235</v>
      </c>
      <c r="D3515" s="117" t="s">
        <v>6</v>
      </c>
      <c r="E3515" s="119">
        <v>2.7</v>
      </c>
      <c r="F3515" s="119">
        <v>2.7</v>
      </c>
      <c r="G3515" s="117" t="s">
        <v>493</v>
      </c>
      <c r="H3515" s="120">
        <v>41974</v>
      </c>
    </row>
    <row r="3516" spans="1:8">
      <c r="A3516" s="113">
        <v>4897</v>
      </c>
      <c r="B3516" s="114" t="s">
        <v>9276</v>
      </c>
      <c r="C3516" s="113" t="s">
        <v>235</v>
      </c>
      <c r="D3516" s="113" t="s">
        <v>6</v>
      </c>
      <c r="E3516" s="115">
        <v>1</v>
      </c>
      <c r="F3516" s="115">
        <v>1</v>
      </c>
      <c r="G3516" s="113" t="s">
        <v>493</v>
      </c>
      <c r="H3516" s="116">
        <v>41974</v>
      </c>
    </row>
    <row r="3517" spans="1:8">
      <c r="A3517" s="117">
        <v>4896</v>
      </c>
      <c r="B3517" s="118" t="s">
        <v>9277</v>
      </c>
      <c r="C3517" s="117" t="s">
        <v>235</v>
      </c>
      <c r="D3517" s="117" t="s">
        <v>6</v>
      </c>
      <c r="E3517" s="119">
        <v>0.42</v>
      </c>
      <c r="F3517" s="119">
        <v>0.42</v>
      </c>
      <c r="G3517" s="117" t="s">
        <v>493</v>
      </c>
      <c r="H3517" s="120">
        <v>41974</v>
      </c>
    </row>
    <row r="3518" spans="1:8" ht="26.4">
      <c r="A3518" s="113">
        <v>4907</v>
      </c>
      <c r="B3518" s="114" t="s">
        <v>9278</v>
      </c>
      <c r="C3518" s="113" t="s">
        <v>235</v>
      </c>
      <c r="D3518" s="113" t="s">
        <v>6</v>
      </c>
      <c r="E3518" s="115">
        <v>14.46</v>
      </c>
      <c r="F3518" s="115">
        <v>14.46</v>
      </c>
      <c r="G3518" s="113" t="s">
        <v>493</v>
      </c>
      <c r="H3518" s="116">
        <v>41974</v>
      </c>
    </row>
    <row r="3519" spans="1:8" ht="26.4">
      <c r="A3519" s="117">
        <v>4904</v>
      </c>
      <c r="B3519" s="118" t="s">
        <v>9279</v>
      </c>
      <c r="C3519" s="117" t="s">
        <v>235</v>
      </c>
      <c r="D3519" s="117" t="s">
        <v>6</v>
      </c>
      <c r="E3519" s="119">
        <v>116.7</v>
      </c>
      <c r="F3519" s="119">
        <v>116.7</v>
      </c>
      <c r="G3519" s="117" t="s">
        <v>493</v>
      </c>
      <c r="H3519" s="120">
        <v>41974</v>
      </c>
    </row>
    <row r="3520" spans="1:8" ht="26.4">
      <c r="A3520" s="113">
        <v>4905</v>
      </c>
      <c r="B3520" s="114" t="s">
        <v>9280</v>
      </c>
      <c r="C3520" s="113" t="s">
        <v>235</v>
      </c>
      <c r="D3520" s="113" t="s">
        <v>6</v>
      </c>
      <c r="E3520" s="115">
        <v>190.33</v>
      </c>
      <c r="F3520" s="115">
        <v>190.33</v>
      </c>
      <c r="G3520" s="113" t="s">
        <v>493</v>
      </c>
      <c r="H3520" s="116">
        <v>41974</v>
      </c>
    </row>
    <row r="3521" spans="1:8" ht="26.4">
      <c r="A3521" s="117">
        <v>4902</v>
      </c>
      <c r="B3521" s="118" t="s">
        <v>9281</v>
      </c>
      <c r="C3521" s="117" t="s">
        <v>235</v>
      </c>
      <c r="D3521" s="117" t="s">
        <v>6</v>
      </c>
      <c r="E3521" s="119">
        <v>32.729999999999997</v>
      </c>
      <c r="F3521" s="119">
        <v>32.729999999999997</v>
      </c>
      <c r="G3521" s="117" t="s">
        <v>493</v>
      </c>
      <c r="H3521" s="120">
        <v>41974</v>
      </c>
    </row>
    <row r="3522" spans="1:8" ht="26.4">
      <c r="A3522" s="113">
        <v>4908</v>
      </c>
      <c r="B3522" s="114" t="s">
        <v>9282</v>
      </c>
      <c r="C3522" s="113" t="s">
        <v>235</v>
      </c>
      <c r="D3522" s="113" t="s">
        <v>6</v>
      </c>
      <c r="E3522" s="115">
        <v>47.11</v>
      </c>
      <c r="F3522" s="115">
        <v>47.11</v>
      </c>
      <c r="G3522" s="113" t="s">
        <v>493</v>
      </c>
      <c r="H3522" s="116">
        <v>41974</v>
      </c>
    </row>
    <row r="3523" spans="1:8" ht="26.4">
      <c r="A3523" s="117">
        <v>4909</v>
      </c>
      <c r="B3523" s="118" t="s">
        <v>9283</v>
      </c>
      <c r="C3523" s="117" t="s">
        <v>235</v>
      </c>
      <c r="D3523" s="117" t="s">
        <v>6</v>
      </c>
      <c r="E3523" s="119">
        <v>86.36</v>
      </c>
      <c r="F3523" s="119">
        <v>86.36</v>
      </c>
      <c r="G3523" s="117" t="s">
        <v>493</v>
      </c>
      <c r="H3523" s="120">
        <v>41974</v>
      </c>
    </row>
    <row r="3524" spans="1:8" ht="26.4">
      <c r="A3524" s="113">
        <v>4903</v>
      </c>
      <c r="B3524" s="114" t="s">
        <v>9284</v>
      </c>
      <c r="C3524" s="113" t="s">
        <v>235</v>
      </c>
      <c r="D3524" s="113" t="s">
        <v>6</v>
      </c>
      <c r="E3524" s="115">
        <v>169.84</v>
      </c>
      <c r="F3524" s="115">
        <v>169.84</v>
      </c>
      <c r="G3524" s="113" t="s">
        <v>493</v>
      </c>
      <c r="H3524" s="116">
        <v>41974</v>
      </c>
    </row>
    <row r="3525" spans="1:8">
      <c r="A3525" s="117">
        <v>4900</v>
      </c>
      <c r="B3525" s="118" t="s">
        <v>9285</v>
      </c>
      <c r="C3525" s="117" t="s">
        <v>235</v>
      </c>
      <c r="D3525" s="117" t="s">
        <v>6</v>
      </c>
      <c r="E3525" s="119">
        <v>2.88</v>
      </c>
      <c r="F3525" s="119">
        <v>2.88</v>
      </c>
      <c r="G3525" s="117" t="s">
        <v>493</v>
      </c>
      <c r="H3525" s="120">
        <v>41974</v>
      </c>
    </row>
    <row r="3526" spans="1:8">
      <c r="A3526" s="113">
        <v>4898</v>
      </c>
      <c r="B3526" s="114" t="s">
        <v>9286</v>
      </c>
      <c r="C3526" s="113" t="s">
        <v>235</v>
      </c>
      <c r="D3526" s="113" t="s">
        <v>6</v>
      </c>
      <c r="E3526" s="115">
        <v>1.26</v>
      </c>
      <c r="F3526" s="115">
        <v>1.26</v>
      </c>
      <c r="G3526" s="113" t="s">
        <v>493</v>
      </c>
      <c r="H3526" s="116">
        <v>41974</v>
      </c>
    </row>
    <row r="3527" spans="1:8">
      <c r="A3527" s="117">
        <v>4899</v>
      </c>
      <c r="B3527" s="118" t="s">
        <v>9287</v>
      </c>
      <c r="C3527" s="117" t="s">
        <v>235</v>
      </c>
      <c r="D3527" s="117" t="s">
        <v>6</v>
      </c>
      <c r="E3527" s="119">
        <v>3.92</v>
      </c>
      <c r="F3527" s="119">
        <v>3.92</v>
      </c>
      <c r="G3527" s="117" t="s">
        <v>493</v>
      </c>
      <c r="H3527" s="120">
        <v>41974</v>
      </c>
    </row>
    <row r="3528" spans="1:8" ht="26.4">
      <c r="A3528" s="113">
        <v>1374</v>
      </c>
      <c r="B3528" s="114" t="s">
        <v>9288</v>
      </c>
      <c r="C3528" s="113" t="s">
        <v>235</v>
      </c>
      <c r="D3528" s="113" t="s">
        <v>238</v>
      </c>
      <c r="E3528" s="115">
        <v>3.21</v>
      </c>
      <c r="F3528" s="115">
        <v>3.21</v>
      </c>
      <c r="G3528" s="113" t="s">
        <v>493</v>
      </c>
      <c r="H3528" s="116">
        <v>41974</v>
      </c>
    </row>
    <row r="3529" spans="1:8" ht="26.4">
      <c r="A3529" s="117">
        <v>1375</v>
      </c>
      <c r="B3529" s="118" t="s">
        <v>9289</v>
      </c>
      <c r="C3529" s="117" t="s">
        <v>235</v>
      </c>
      <c r="D3529" s="117" t="s">
        <v>238</v>
      </c>
      <c r="E3529" s="119">
        <v>7.77</v>
      </c>
      <c r="F3529" s="119">
        <v>7.77</v>
      </c>
      <c r="G3529" s="117" t="s">
        <v>493</v>
      </c>
      <c r="H3529" s="120">
        <v>41974</v>
      </c>
    </row>
    <row r="3530" spans="1:8" ht="26.4">
      <c r="A3530" s="113">
        <v>11096</v>
      </c>
      <c r="B3530" s="114" t="s">
        <v>9290</v>
      </c>
      <c r="C3530" s="113" t="s">
        <v>235</v>
      </c>
      <c r="D3530" s="113" t="s">
        <v>238</v>
      </c>
      <c r="E3530" s="115">
        <v>0.51</v>
      </c>
      <c r="F3530" s="115">
        <v>0.51</v>
      </c>
      <c r="G3530" s="113" t="s">
        <v>493</v>
      </c>
      <c r="H3530" s="116">
        <v>41974</v>
      </c>
    </row>
    <row r="3531" spans="1:8" ht="26.4">
      <c r="A3531" s="117">
        <v>4741</v>
      </c>
      <c r="B3531" s="118" t="s">
        <v>9291</v>
      </c>
      <c r="C3531" s="117" t="s">
        <v>235</v>
      </c>
      <c r="D3531" s="117" t="s">
        <v>519</v>
      </c>
      <c r="E3531" s="119">
        <v>94.5</v>
      </c>
      <c r="F3531" s="119">
        <v>94.5</v>
      </c>
      <c r="G3531" s="117" t="s">
        <v>493</v>
      </c>
      <c r="H3531" s="120">
        <v>41974</v>
      </c>
    </row>
    <row r="3532" spans="1:8">
      <c r="A3532" s="113">
        <v>4752</v>
      </c>
      <c r="B3532" s="114" t="s">
        <v>9292</v>
      </c>
      <c r="C3532" s="113" t="s">
        <v>264</v>
      </c>
      <c r="D3532" s="113" t="s">
        <v>231</v>
      </c>
      <c r="E3532" s="115">
        <v>14.81</v>
      </c>
      <c r="F3532" s="115">
        <v>12.81</v>
      </c>
      <c r="G3532" s="113" t="s">
        <v>493</v>
      </c>
      <c r="H3532" s="116">
        <v>41974</v>
      </c>
    </row>
    <row r="3533" spans="1:8" ht="39.6">
      <c r="A3533" s="117">
        <v>13954</v>
      </c>
      <c r="B3533" s="118" t="s">
        <v>9293</v>
      </c>
      <c r="C3533" s="117" t="s">
        <v>250</v>
      </c>
      <c r="D3533" s="117" t="s">
        <v>6</v>
      </c>
      <c r="E3533" s="119">
        <v>6383.37</v>
      </c>
      <c r="F3533" s="119">
        <v>6383.37</v>
      </c>
      <c r="G3533" s="117" t="s">
        <v>493</v>
      </c>
      <c r="H3533" s="120">
        <v>41974</v>
      </c>
    </row>
    <row r="3534" spans="1:8">
      <c r="A3534" s="113">
        <v>11427</v>
      </c>
      <c r="B3534" s="114" t="s">
        <v>9294</v>
      </c>
      <c r="C3534" s="113" t="s">
        <v>235</v>
      </c>
      <c r="D3534" s="113" t="s">
        <v>238</v>
      </c>
      <c r="E3534" s="115">
        <v>13.41</v>
      </c>
      <c r="F3534" s="115">
        <v>13.41</v>
      </c>
      <c r="G3534" s="113" t="s">
        <v>493</v>
      </c>
      <c r="H3534" s="116">
        <v>41974</v>
      </c>
    </row>
    <row r="3535" spans="1:8" ht="26.4">
      <c r="A3535" s="117">
        <v>26022</v>
      </c>
      <c r="B3535" s="118" t="s">
        <v>9295</v>
      </c>
      <c r="C3535" s="117" t="s">
        <v>235</v>
      </c>
      <c r="D3535" s="117" t="s">
        <v>6</v>
      </c>
      <c r="E3535" s="119">
        <v>66.180000000000007</v>
      </c>
      <c r="F3535" s="119">
        <v>66.180000000000007</v>
      </c>
      <c r="G3535" s="117" t="s">
        <v>493</v>
      </c>
      <c r="H3535" s="120">
        <v>41974</v>
      </c>
    </row>
    <row r="3536" spans="1:8" ht="26.4">
      <c r="A3536" s="113">
        <v>421</v>
      </c>
      <c r="B3536" s="114" t="s">
        <v>9296</v>
      </c>
      <c r="C3536" s="113" t="s">
        <v>235</v>
      </c>
      <c r="D3536" s="113" t="s">
        <v>6</v>
      </c>
      <c r="E3536" s="115">
        <v>7.19</v>
      </c>
      <c r="F3536" s="115">
        <v>7.19</v>
      </c>
      <c r="G3536" s="113" t="s">
        <v>493</v>
      </c>
      <c r="H3536" s="116">
        <v>41974</v>
      </c>
    </row>
    <row r="3537" spans="1:8">
      <c r="A3537" s="117">
        <v>3402</v>
      </c>
      <c r="B3537" s="118" t="s">
        <v>9297</v>
      </c>
      <c r="C3537" s="117" t="s">
        <v>235</v>
      </c>
      <c r="D3537" s="117" t="s">
        <v>6</v>
      </c>
      <c r="E3537" s="119">
        <v>4.7699999999999996</v>
      </c>
      <c r="F3537" s="119">
        <v>4.7699999999999996</v>
      </c>
      <c r="G3537" s="117" t="s">
        <v>493</v>
      </c>
      <c r="H3537" s="120">
        <v>41974</v>
      </c>
    </row>
    <row r="3538" spans="1:8">
      <c r="A3538" s="113">
        <v>4341</v>
      </c>
      <c r="B3538" s="114" t="s">
        <v>9298</v>
      </c>
      <c r="C3538" s="113" t="s">
        <v>235</v>
      </c>
      <c r="D3538" s="113" t="s">
        <v>6</v>
      </c>
      <c r="E3538" s="115">
        <v>0.27</v>
      </c>
      <c r="F3538" s="115">
        <v>0.27</v>
      </c>
      <c r="G3538" s="113" t="s">
        <v>493</v>
      </c>
      <c r="H3538" s="116">
        <v>41974</v>
      </c>
    </row>
    <row r="3539" spans="1:8">
      <c r="A3539" s="117">
        <v>14148</v>
      </c>
      <c r="B3539" s="118" t="s">
        <v>9299</v>
      </c>
      <c r="C3539" s="117" t="s">
        <v>235</v>
      </c>
      <c r="D3539" s="117" t="s">
        <v>6</v>
      </c>
      <c r="E3539" s="119">
        <v>0.02</v>
      </c>
      <c r="F3539" s="119">
        <v>0.02</v>
      </c>
      <c r="G3539" s="117" t="s">
        <v>493</v>
      </c>
      <c r="H3539" s="120">
        <v>41974</v>
      </c>
    </row>
    <row r="3540" spans="1:8">
      <c r="A3540" s="113">
        <v>4337</v>
      </c>
      <c r="B3540" s="114" t="s">
        <v>9300</v>
      </c>
      <c r="C3540" s="113" t="s">
        <v>235</v>
      </c>
      <c r="D3540" s="113" t="s">
        <v>6</v>
      </c>
      <c r="E3540" s="115">
        <v>1.37</v>
      </c>
      <c r="F3540" s="115">
        <v>1.37</v>
      </c>
      <c r="G3540" s="113" t="s">
        <v>493</v>
      </c>
      <c r="H3540" s="116">
        <v>41974</v>
      </c>
    </row>
    <row r="3541" spans="1:8">
      <c r="A3541" s="117">
        <v>11971</v>
      </c>
      <c r="B3541" s="118" t="s">
        <v>9301</v>
      </c>
      <c r="C3541" s="117" t="s">
        <v>235</v>
      </c>
      <c r="D3541" s="117" t="s">
        <v>6</v>
      </c>
      <c r="E3541" s="119">
        <v>2.27</v>
      </c>
      <c r="F3541" s="119">
        <v>2.27</v>
      </c>
      <c r="G3541" s="117" t="s">
        <v>493</v>
      </c>
      <c r="H3541" s="120">
        <v>41974</v>
      </c>
    </row>
    <row r="3542" spans="1:8">
      <c r="A3542" s="113">
        <v>4339</v>
      </c>
      <c r="B3542" s="114" t="s">
        <v>9302</v>
      </c>
      <c r="C3542" s="113" t="s">
        <v>235</v>
      </c>
      <c r="D3542" s="113" t="s">
        <v>6</v>
      </c>
      <c r="E3542" s="115">
        <v>0.28999999999999998</v>
      </c>
      <c r="F3542" s="115">
        <v>0.28999999999999998</v>
      </c>
      <c r="G3542" s="113" t="s">
        <v>493</v>
      </c>
      <c r="H3542" s="116">
        <v>41974</v>
      </c>
    </row>
    <row r="3543" spans="1:8">
      <c r="A3543" s="117">
        <v>4342</v>
      </c>
      <c r="B3543" s="118" t="s">
        <v>9303</v>
      </c>
      <c r="C3543" s="117" t="s">
        <v>235</v>
      </c>
      <c r="D3543" s="117" t="s">
        <v>6</v>
      </c>
      <c r="E3543" s="119">
        <v>0.12</v>
      </c>
      <c r="F3543" s="119">
        <v>0.12</v>
      </c>
      <c r="G3543" s="117" t="s">
        <v>493</v>
      </c>
      <c r="H3543" s="120">
        <v>41974</v>
      </c>
    </row>
    <row r="3544" spans="1:8">
      <c r="A3544" s="113">
        <v>4330</v>
      </c>
      <c r="B3544" s="114" t="s">
        <v>9304</v>
      </c>
      <c r="C3544" s="113" t="s">
        <v>235</v>
      </c>
      <c r="D3544" s="113" t="s">
        <v>6</v>
      </c>
      <c r="E3544" s="115">
        <v>0.08</v>
      </c>
      <c r="F3544" s="115">
        <v>0.08</v>
      </c>
      <c r="G3544" s="113" t="s">
        <v>493</v>
      </c>
      <c r="H3544" s="116">
        <v>41974</v>
      </c>
    </row>
    <row r="3545" spans="1:8">
      <c r="A3545" s="117">
        <v>4340</v>
      </c>
      <c r="B3545" s="118" t="s">
        <v>9305</v>
      </c>
      <c r="C3545" s="117" t="s">
        <v>235</v>
      </c>
      <c r="D3545" s="117" t="s">
        <v>6</v>
      </c>
      <c r="E3545" s="119">
        <v>0.64</v>
      </c>
      <c r="F3545" s="119">
        <v>0.64</v>
      </c>
      <c r="G3545" s="117" t="s">
        <v>493</v>
      </c>
      <c r="H3545" s="120">
        <v>41974</v>
      </c>
    </row>
    <row r="3546" spans="1:8" ht="26.4">
      <c r="A3546" s="113">
        <v>34713</v>
      </c>
      <c r="B3546" s="114" t="s">
        <v>9306</v>
      </c>
      <c r="C3546" s="113" t="s">
        <v>235</v>
      </c>
      <c r="D3546" s="113" t="s">
        <v>492</v>
      </c>
      <c r="E3546" s="115">
        <v>246.48</v>
      </c>
      <c r="F3546" s="115">
        <v>246.48</v>
      </c>
      <c r="G3546" s="113" t="s">
        <v>493</v>
      </c>
      <c r="H3546" s="116">
        <v>41974</v>
      </c>
    </row>
    <row r="3547" spans="1:8" ht="39.6">
      <c r="A3547" s="117">
        <v>13362</v>
      </c>
      <c r="B3547" s="118" t="s">
        <v>9307</v>
      </c>
      <c r="C3547" s="117" t="s">
        <v>235</v>
      </c>
      <c r="D3547" s="117" t="s">
        <v>492</v>
      </c>
      <c r="E3547" s="119">
        <v>168</v>
      </c>
      <c r="F3547" s="119">
        <v>168</v>
      </c>
      <c r="G3547" s="117" t="s">
        <v>493</v>
      </c>
      <c r="H3547" s="120">
        <v>41974</v>
      </c>
    </row>
    <row r="3548" spans="1:8" ht="39.6">
      <c r="A3548" s="113">
        <v>4911</v>
      </c>
      <c r="B3548" s="114" t="s">
        <v>9308</v>
      </c>
      <c r="C3548" s="113" t="s">
        <v>235</v>
      </c>
      <c r="D3548" s="113" t="s">
        <v>492</v>
      </c>
      <c r="E3548" s="115">
        <v>145.6</v>
      </c>
      <c r="F3548" s="115">
        <v>145.6</v>
      </c>
      <c r="G3548" s="113" t="s">
        <v>493</v>
      </c>
      <c r="H3548" s="116">
        <v>41974</v>
      </c>
    </row>
    <row r="3549" spans="1:8" ht="39.6">
      <c r="A3549" s="117">
        <v>4913</v>
      </c>
      <c r="B3549" s="118" t="s">
        <v>9309</v>
      </c>
      <c r="C3549" s="117" t="s">
        <v>235</v>
      </c>
      <c r="D3549" s="117" t="s">
        <v>6</v>
      </c>
      <c r="E3549" s="119">
        <v>725.2</v>
      </c>
      <c r="F3549" s="119">
        <v>725.2</v>
      </c>
      <c r="G3549" s="117" t="s">
        <v>493</v>
      </c>
      <c r="H3549" s="120">
        <v>41974</v>
      </c>
    </row>
    <row r="3550" spans="1:8" ht="39.6">
      <c r="A3550" s="113">
        <v>4943</v>
      </c>
      <c r="B3550" s="114" t="s">
        <v>9310</v>
      </c>
      <c r="C3550" s="113" t="s">
        <v>235</v>
      </c>
      <c r="D3550" s="113" t="s">
        <v>492</v>
      </c>
      <c r="E3550" s="115">
        <v>242.2</v>
      </c>
      <c r="F3550" s="115">
        <v>242.2</v>
      </c>
      <c r="G3550" s="113" t="s">
        <v>493</v>
      </c>
      <c r="H3550" s="116">
        <v>41974</v>
      </c>
    </row>
    <row r="3551" spans="1:8" ht="52.8">
      <c r="A3551" s="117">
        <v>4944</v>
      </c>
      <c r="B3551" s="118" t="s">
        <v>9311</v>
      </c>
      <c r="C3551" s="117" t="s">
        <v>235</v>
      </c>
      <c r="D3551" s="117" t="s">
        <v>492</v>
      </c>
      <c r="E3551" s="119">
        <v>217</v>
      </c>
      <c r="F3551" s="119">
        <v>217</v>
      </c>
      <c r="G3551" s="117" t="s">
        <v>493</v>
      </c>
      <c r="H3551" s="120">
        <v>41974</v>
      </c>
    </row>
    <row r="3552" spans="1:8" ht="26.4">
      <c r="A3552" s="113">
        <v>4914</v>
      </c>
      <c r="B3552" s="114" t="s">
        <v>9312</v>
      </c>
      <c r="C3552" s="113" t="s">
        <v>235</v>
      </c>
      <c r="D3552" s="113" t="s">
        <v>492</v>
      </c>
      <c r="E3552" s="115">
        <v>378.31</v>
      </c>
      <c r="F3552" s="115">
        <v>378.31</v>
      </c>
      <c r="G3552" s="113" t="s">
        <v>493</v>
      </c>
      <c r="H3552" s="116">
        <v>41974</v>
      </c>
    </row>
    <row r="3553" spans="1:8" ht="26.4">
      <c r="A3553" s="117">
        <v>4917</v>
      </c>
      <c r="B3553" s="118" t="s">
        <v>9313</v>
      </c>
      <c r="C3553" s="117" t="s">
        <v>235</v>
      </c>
      <c r="D3553" s="117" t="s">
        <v>492</v>
      </c>
      <c r="E3553" s="119">
        <v>380.07</v>
      </c>
      <c r="F3553" s="119">
        <v>380.07</v>
      </c>
      <c r="G3553" s="117" t="s">
        <v>493</v>
      </c>
      <c r="H3553" s="120">
        <v>41974</v>
      </c>
    </row>
    <row r="3554" spans="1:8" ht="26.4">
      <c r="A3554" s="113">
        <v>4923</v>
      </c>
      <c r="B3554" s="114" t="s">
        <v>9314</v>
      </c>
      <c r="C3554" s="113" t="s">
        <v>235</v>
      </c>
      <c r="D3554" s="113" t="s">
        <v>492</v>
      </c>
      <c r="E3554" s="115">
        <v>331.17</v>
      </c>
      <c r="F3554" s="115">
        <v>331.17</v>
      </c>
      <c r="G3554" s="113" t="s">
        <v>493</v>
      </c>
      <c r="H3554" s="116">
        <v>41974</v>
      </c>
    </row>
    <row r="3555" spans="1:8">
      <c r="A3555" s="117">
        <v>5088</v>
      </c>
      <c r="B3555" s="118" t="s">
        <v>9315</v>
      </c>
      <c r="C3555" s="117" t="s">
        <v>235</v>
      </c>
      <c r="D3555" s="117" t="s">
        <v>6</v>
      </c>
      <c r="E3555" s="119">
        <v>5.0999999999999996</v>
      </c>
      <c r="F3555" s="119">
        <v>5.0999999999999996</v>
      </c>
      <c r="G3555" s="117" t="s">
        <v>493</v>
      </c>
      <c r="H3555" s="120">
        <v>41974</v>
      </c>
    </row>
    <row r="3556" spans="1:8" ht="39.6">
      <c r="A3556" s="113">
        <v>11153</v>
      </c>
      <c r="B3556" s="114" t="s">
        <v>9316</v>
      </c>
      <c r="C3556" s="113" t="s">
        <v>235</v>
      </c>
      <c r="D3556" s="113" t="s">
        <v>492</v>
      </c>
      <c r="E3556" s="115">
        <v>355.21</v>
      </c>
      <c r="F3556" s="115">
        <v>355.21</v>
      </c>
      <c r="G3556" s="113" t="s">
        <v>493</v>
      </c>
      <c r="H3556" s="116">
        <v>41974</v>
      </c>
    </row>
    <row r="3557" spans="1:8" ht="39.6">
      <c r="A3557" s="117">
        <v>11152</v>
      </c>
      <c r="B3557" s="118" t="s">
        <v>9317</v>
      </c>
      <c r="C3557" s="117" t="s">
        <v>235</v>
      </c>
      <c r="D3557" s="117" t="s">
        <v>492</v>
      </c>
      <c r="E3557" s="119">
        <v>206.46</v>
      </c>
      <c r="F3557" s="119">
        <v>206.46</v>
      </c>
      <c r="G3557" s="117" t="s">
        <v>493</v>
      </c>
      <c r="H3557" s="120">
        <v>41974</v>
      </c>
    </row>
    <row r="3558" spans="1:8" ht="26.4">
      <c r="A3558" s="113">
        <v>20022</v>
      </c>
      <c r="B3558" s="114" t="s">
        <v>9318</v>
      </c>
      <c r="C3558" s="113" t="s">
        <v>235</v>
      </c>
      <c r="D3558" s="113" t="s">
        <v>6</v>
      </c>
      <c r="E3558" s="115">
        <v>286.77</v>
      </c>
      <c r="F3558" s="115">
        <v>286.77</v>
      </c>
      <c r="G3558" s="113" t="s">
        <v>493</v>
      </c>
      <c r="H3558" s="116">
        <v>41974</v>
      </c>
    </row>
    <row r="3559" spans="1:8" ht="26.4">
      <c r="A3559" s="117">
        <v>11151</v>
      </c>
      <c r="B3559" s="118" t="s">
        <v>9319</v>
      </c>
      <c r="C3559" s="117" t="s">
        <v>235</v>
      </c>
      <c r="D3559" s="117" t="s">
        <v>492</v>
      </c>
      <c r="E3559" s="119">
        <v>190.42</v>
      </c>
      <c r="F3559" s="119">
        <v>190.42</v>
      </c>
      <c r="G3559" s="117" t="s">
        <v>493</v>
      </c>
      <c r="H3559" s="120">
        <v>41974</v>
      </c>
    </row>
    <row r="3560" spans="1:8">
      <c r="A3560" s="113">
        <v>11154</v>
      </c>
      <c r="B3560" s="114" t="s">
        <v>9320</v>
      </c>
      <c r="C3560" s="113" t="s">
        <v>235</v>
      </c>
      <c r="D3560" s="113" t="s">
        <v>6</v>
      </c>
      <c r="E3560" s="115">
        <v>619.29999999999995</v>
      </c>
      <c r="F3560" s="115">
        <v>619.29999999999995</v>
      </c>
      <c r="G3560" s="113" t="s">
        <v>493</v>
      </c>
      <c r="H3560" s="116">
        <v>41974</v>
      </c>
    </row>
    <row r="3561" spans="1:8" ht="39.6">
      <c r="A3561" s="117">
        <v>4929</v>
      </c>
      <c r="B3561" s="118" t="s">
        <v>9321</v>
      </c>
      <c r="C3561" s="117" t="s">
        <v>235</v>
      </c>
      <c r="D3561" s="117" t="s">
        <v>492</v>
      </c>
      <c r="E3561" s="119">
        <v>273.5</v>
      </c>
      <c r="F3561" s="119">
        <v>273.5</v>
      </c>
      <c r="G3561" s="117" t="s">
        <v>493</v>
      </c>
      <c r="H3561" s="120">
        <v>41974</v>
      </c>
    </row>
    <row r="3562" spans="1:8" ht="26.4">
      <c r="A3562" s="113">
        <v>4922</v>
      </c>
      <c r="B3562" s="114" t="s">
        <v>9322</v>
      </c>
      <c r="C3562" s="113" t="s">
        <v>235</v>
      </c>
      <c r="D3562" s="113" t="s">
        <v>492</v>
      </c>
      <c r="E3562" s="115">
        <v>296.01</v>
      </c>
      <c r="F3562" s="115">
        <v>296.01</v>
      </c>
      <c r="G3562" s="113" t="s">
        <v>493</v>
      </c>
      <c r="H3562" s="116">
        <v>41974</v>
      </c>
    </row>
    <row r="3563" spans="1:8" ht="26.4">
      <c r="A3563" s="117">
        <v>4910</v>
      </c>
      <c r="B3563" s="118" t="s">
        <v>9323</v>
      </c>
      <c r="C3563" s="117" t="s">
        <v>235</v>
      </c>
      <c r="D3563" s="117" t="s">
        <v>492</v>
      </c>
      <c r="E3563" s="119">
        <v>140</v>
      </c>
      <c r="F3563" s="119">
        <v>140</v>
      </c>
      <c r="G3563" s="117" t="s">
        <v>493</v>
      </c>
      <c r="H3563" s="120">
        <v>41974</v>
      </c>
    </row>
    <row r="3564" spans="1:8" ht="26.4">
      <c r="A3564" s="113">
        <v>4989</v>
      </c>
      <c r="B3564" s="114" t="s">
        <v>9324</v>
      </c>
      <c r="C3564" s="113" t="s">
        <v>235</v>
      </c>
      <c r="D3564" s="113" t="s">
        <v>6</v>
      </c>
      <c r="E3564" s="115">
        <v>102.06</v>
      </c>
      <c r="F3564" s="115">
        <v>102.06</v>
      </c>
      <c r="G3564" s="113" t="s">
        <v>493</v>
      </c>
      <c r="H3564" s="116">
        <v>41974</v>
      </c>
    </row>
    <row r="3565" spans="1:8" ht="26.4">
      <c r="A3565" s="117">
        <v>5020</v>
      </c>
      <c r="B3565" s="118" t="s">
        <v>9325</v>
      </c>
      <c r="C3565" s="117" t="s">
        <v>235</v>
      </c>
      <c r="D3565" s="117" t="s">
        <v>6</v>
      </c>
      <c r="E3565" s="119">
        <v>68.69</v>
      </c>
      <c r="F3565" s="119">
        <v>68.69</v>
      </c>
      <c r="G3565" s="117" t="s">
        <v>493</v>
      </c>
      <c r="H3565" s="120">
        <v>41974</v>
      </c>
    </row>
    <row r="3566" spans="1:8" ht="26.4">
      <c r="A3566" s="113">
        <v>4981</v>
      </c>
      <c r="B3566" s="114" t="s">
        <v>9326</v>
      </c>
      <c r="C3566" s="113" t="s">
        <v>235</v>
      </c>
      <c r="D3566" s="113" t="s">
        <v>6</v>
      </c>
      <c r="E3566" s="115">
        <v>75</v>
      </c>
      <c r="F3566" s="115">
        <v>75</v>
      </c>
      <c r="G3566" s="113" t="s">
        <v>493</v>
      </c>
      <c r="H3566" s="116">
        <v>41974</v>
      </c>
    </row>
    <row r="3567" spans="1:8" ht="26.4">
      <c r="A3567" s="117">
        <v>4987</v>
      </c>
      <c r="B3567" s="118" t="s">
        <v>9327</v>
      </c>
      <c r="C3567" s="117" t="s">
        <v>235</v>
      </c>
      <c r="D3567" s="117" t="s">
        <v>6</v>
      </c>
      <c r="E3567" s="119">
        <v>90.09</v>
      </c>
      <c r="F3567" s="119">
        <v>90.09</v>
      </c>
      <c r="G3567" s="117" t="s">
        <v>493</v>
      </c>
      <c r="H3567" s="120">
        <v>41974</v>
      </c>
    </row>
    <row r="3568" spans="1:8" ht="26.4">
      <c r="A3568" s="113">
        <v>4982</v>
      </c>
      <c r="B3568" s="114" t="s">
        <v>9328</v>
      </c>
      <c r="C3568" s="113" t="s">
        <v>235</v>
      </c>
      <c r="D3568" s="113" t="s">
        <v>6</v>
      </c>
      <c r="E3568" s="115">
        <v>72.680000000000007</v>
      </c>
      <c r="F3568" s="115">
        <v>72.680000000000007</v>
      </c>
      <c r="G3568" s="113" t="s">
        <v>493</v>
      </c>
      <c r="H3568" s="116">
        <v>41974</v>
      </c>
    </row>
    <row r="3569" spans="1:8" ht="26.4">
      <c r="A3569" s="117">
        <v>10553</v>
      </c>
      <c r="B3569" s="118" t="s">
        <v>9329</v>
      </c>
      <c r="C3569" s="117" t="s">
        <v>235</v>
      </c>
      <c r="D3569" s="117" t="s">
        <v>6</v>
      </c>
      <c r="E3569" s="119">
        <v>46.43</v>
      </c>
      <c r="F3569" s="119">
        <v>46.43</v>
      </c>
      <c r="G3569" s="117" t="s">
        <v>493</v>
      </c>
      <c r="H3569" s="120">
        <v>41974</v>
      </c>
    </row>
    <row r="3570" spans="1:8" ht="26.4">
      <c r="A3570" s="113">
        <v>10554</v>
      </c>
      <c r="B3570" s="114" t="s">
        <v>9330</v>
      </c>
      <c r="C3570" s="113" t="s">
        <v>235</v>
      </c>
      <c r="D3570" s="113" t="s">
        <v>6</v>
      </c>
      <c r="E3570" s="115">
        <v>47.97</v>
      </c>
      <c r="F3570" s="115">
        <v>47.97</v>
      </c>
      <c r="G3570" s="113" t="s">
        <v>493</v>
      </c>
      <c r="H3570" s="116">
        <v>41974</v>
      </c>
    </row>
    <row r="3571" spans="1:8" ht="26.4">
      <c r="A3571" s="117">
        <v>10555</v>
      </c>
      <c r="B3571" s="118" t="s">
        <v>9331</v>
      </c>
      <c r="C3571" s="117" t="s">
        <v>235</v>
      </c>
      <c r="D3571" s="117" t="s">
        <v>6</v>
      </c>
      <c r="E3571" s="119">
        <v>49.51</v>
      </c>
      <c r="F3571" s="119">
        <v>49.51</v>
      </c>
      <c r="G3571" s="117" t="s">
        <v>493</v>
      </c>
      <c r="H3571" s="120">
        <v>41974</v>
      </c>
    </row>
    <row r="3572" spans="1:8" ht="26.4">
      <c r="A3572" s="113">
        <v>10556</v>
      </c>
      <c r="B3572" s="114" t="s">
        <v>9332</v>
      </c>
      <c r="C3572" s="113" t="s">
        <v>235</v>
      </c>
      <c r="D3572" s="113" t="s">
        <v>6</v>
      </c>
      <c r="E3572" s="115">
        <v>56.46</v>
      </c>
      <c r="F3572" s="115">
        <v>56.46</v>
      </c>
      <c r="G3572" s="113" t="s">
        <v>493</v>
      </c>
      <c r="H3572" s="116">
        <v>41974</v>
      </c>
    </row>
    <row r="3573" spans="1:8" ht="26.4">
      <c r="A3573" s="117">
        <v>4977</v>
      </c>
      <c r="B3573" s="118" t="s">
        <v>9333</v>
      </c>
      <c r="C3573" s="117" t="s">
        <v>235</v>
      </c>
      <c r="D3573" s="117" t="s">
        <v>492</v>
      </c>
      <c r="E3573" s="119">
        <v>142.25</v>
      </c>
      <c r="F3573" s="119">
        <v>142.25</v>
      </c>
      <c r="G3573" s="117" t="s">
        <v>493</v>
      </c>
      <c r="H3573" s="120">
        <v>41974</v>
      </c>
    </row>
    <row r="3574" spans="1:8">
      <c r="A3574" s="113">
        <v>25969</v>
      </c>
      <c r="B3574" s="114" t="s">
        <v>9334</v>
      </c>
      <c r="C3574" s="113" t="s">
        <v>235</v>
      </c>
      <c r="D3574" s="113" t="s">
        <v>6</v>
      </c>
      <c r="E3574" s="115">
        <v>212.25</v>
      </c>
      <c r="F3574" s="115">
        <v>212.25</v>
      </c>
      <c r="G3574" s="113" t="s">
        <v>493</v>
      </c>
      <c r="H3574" s="116">
        <v>41974</v>
      </c>
    </row>
    <row r="3575" spans="1:8" ht="26.4">
      <c r="A3575" s="117">
        <v>11367</v>
      </c>
      <c r="B3575" s="118" t="s">
        <v>9335</v>
      </c>
      <c r="C3575" s="117" t="s">
        <v>235</v>
      </c>
      <c r="D3575" s="117" t="s">
        <v>492</v>
      </c>
      <c r="E3575" s="119">
        <v>119.72</v>
      </c>
      <c r="F3575" s="119">
        <v>119.72</v>
      </c>
      <c r="G3575" s="117" t="s">
        <v>493</v>
      </c>
      <c r="H3575" s="120">
        <v>41974</v>
      </c>
    </row>
    <row r="3576" spans="1:8" ht="26.4">
      <c r="A3576" s="113">
        <v>11364</v>
      </c>
      <c r="B3576" s="114" t="s">
        <v>9336</v>
      </c>
      <c r="C3576" s="113" t="s">
        <v>235</v>
      </c>
      <c r="D3576" s="113" t="s">
        <v>6</v>
      </c>
      <c r="E3576" s="115">
        <v>95.2</v>
      </c>
      <c r="F3576" s="115">
        <v>95.2</v>
      </c>
      <c r="G3576" s="113" t="s">
        <v>493</v>
      </c>
      <c r="H3576" s="116">
        <v>41974</v>
      </c>
    </row>
    <row r="3577" spans="1:8" ht="26.4">
      <c r="A3577" s="117">
        <v>11365</v>
      </c>
      <c r="B3577" s="118" t="s">
        <v>9337</v>
      </c>
      <c r="C3577" s="117" t="s">
        <v>235</v>
      </c>
      <c r="D3577" s="117" t="s">
        <v>6</v>
      </c>
      <c r="E3577" s="119">
        <v>97.83</v>
      </c>
      <c r="F3577" s="119">
        <v>97.83</v>
      </c>
      <c r="G3577" s="117" t="s">
        <v>493</v>
      </c>
      <c r="H3577" s="120">
        <v>41974</v>
      </c>
    </row>
    <row r="3578" spans="1:8" ht="26.4">
      <c r="A3578" s="113">
        <v>11366</v>
      </c>
      <c r="B3578" s="114" t="s">
        <v>9338</v>
      </c>
      <c r="C3578" s="113" t="s">
        <v>235</v>
      </c>
      <c r="D3578" s="113" t="s">
        <v>6</v>
      </c>
      <c r="E3578" s="115">
        <v>63.87</v>
      </c>
      <c r="F3578" s="115">
        <v>63.87</v>
      </c>
      <c r="G3578" s="113" t="s">
        <v>493</v>
      </c>
      <c r="H3578" s="116">
        <v>41974</v>
      </c>
    </row>
    <row r="3579" spans="1:8" ht="26.4">
      <c r="A3579" s="117">
        <v>4930</v>
      </c>
      <c r="B3579" s="118" t="s">
        <v>9339</v>
      </c>
      <c r="C3579" s="117" t="s">
        <v>235</v>
      </c>
      <c r="D3579" s="117" t="s">
        <v>492</v>
      </c>
      <c r="E3579" s="119">
        <v>231.07</v>
      </c>
      <c r="F3579" s="119">
        <v>231.07</v>
      </c>
      <c r="G3579" s="117" t="s">
        <v>493</v>
      </c>
      <c r="H3579" s="120">
        <v>41974</v>
      </c>
    </row>
    <row r="3580" spans="1:8" ht="26.4">
      <c r="A3580" s="113">
        <v>4937</v>
      </c>
      <c r="B3580" s="114" t="s">
        <v>9340</v>
      </c>
      <c r="C3580" s="113" t="s">
        <v>235</v>
      </c>
      <c r="D3580" s="113" t="s">
        <v>6</v>
      </c>
      <c r="E3580" s="115">
        <v>482.4</v>
      </c>
      <c r="F3580" s="115">
        <v>482.4</v>
      </c>
      <c r="G3580" s="113" t="s">
        <v>493</v>
      </c>
      <c r="H3580" s="116">
        <v>41974</v>
      </c>
    </row>
    <row r="3581" spans="1:8" ht="26.4">
      <c r="A3581" s="117">
        <v>4931</v>
      </c>
      <c r="B3581" s="118" t="s">
        <v>9341</v>
      </c>
      <c r="C3581" s="117" t="s">
        <v>235</v>
      </c>
      <c r="D3581" s="117" t="s">
        <v>6</v>
      </c>
      <c r="E3581" s="119">
        <v>246.98</v>
      </c>
      <c r="F3581" s="119">
        <v>246.98</v>
      </c>
      <c r="G3581" s="117" t="s">
        <v>493</v>
      </c>
      <c r="H3581" s="120">
        <v>41974</v>
      </c>
    </row>
    <row r="3582" spans="1:8" ht="26.4">
      <c r="A3582" s="113">
        <v>4938</v>
      </c>
      <c r="B3582" s="114" t="s">
        <v>9342</v>
      </c>
      <c r="C3582" s="113" t="s">
        <v>235</v>
      </c>
      <c r="D3582" s="113" t="s">
        <v>6</v>
      </c>
      <c r="E3582" s="115">
        <v>495.44</v>
      </c>
      <c r="F3582" s="115">
        <v>495.44</v>
      </c>
      <c r="G3582" s="113" t="s">
        <v>493</v>
      </c>
      <c r="H3582" s="116">
        <v>41974</v>
      </c>
    </row>
    <row r="3583" spans="1:8" ht="26.4">
      <c r="A3583" s="117">
        <v>4936</v>
      </c>
      <c r="B3583" s="118" t="s">
        <v>9343</v>
      </c>
      <c r="C3583" s="117" t="s">
        <v>235</v>
      </c>
      <c r="D3583" s="117" t="s">
        <v>492</v>
      </c>
      <c r="E3583" s="119">
        <v>220.73</v>
      </c>
      <c r="F3583" s="119">
        <v>220.73</v>
      </c>
      <c r="G3583" s="117" t="s">
        <v>493</v>
      </c>
      <c r="H3583" s="120">
        <v>41974</v>
      </c>
    </row>
    <row r="3584" spans="1:8" ht="26.4">
      <c r="A3584" s="113">
        <v>4939</v>
      </c>
      <c r="B3584" s="114" t="s">
        <v>9344</v>
      </c>
      <c r="C3584" s="113" t="s">
        <v>235</v>
      </c>
      <c r="D3584" s="113" t="s">
        <v>492</v>
      </c>
      <c r="E3584" s="115">
        <v>274.57</v>
      </c>
      <c r="F3584" s="115">
        <v>274.57</v>
      </c>
      <c r="G3584" s="113" t="s">
        <v>493</v>
      </c>
      <c r="H3584" s="116">
        <v>41974</v>
      </c>
    </row>
    <row r="3585" spans="1:8" ht="26.4">
      <c r="A3585" s="117">
        <v>4940</v>
      </c>
      <c r="B3585" s="118" t="s">
        <v>9345</v>
      </c>
      <c r="C3585" s="117" t="s">
        <v>235</v>
      </c>
      <c r="D3585" s="117" t="s">
        <v>492</v>
      </c>
      <c r="E3585" s="119">
        <v>277.77999999999997</v>
      </c>
      <c r="F3585" s="119">
        <v>277.77999999999997</v>
      </c>
      <c r="G3585" s="117" t="s">
        <v>493</v>
      </c>
      <c r="H3585" s="120">
        <v>41974</v>
      </c>
    </row>
    <row r="3586" spans="1:8" ht="26.4">
      <c r="A3586" s="113">
        <v>4941</v>
      </c>
      <c r="B3586" s="114" t="s">
        <v>9346</v>
      </c>
      <c r="C3586" s="113" t="s">
        <v>235</v>
      </c>
      <c r="D3586" s="113" t="s">
        <v>492</v>
      </c>
      <c r="E3586" s="115">
        <v>247.57</v>
      </c>
      <c r="F3586" s="115">
        <v>247.57</v>
      </c>
      <c r="G3586" s="113" t="s">
        <v>493</v>
      </c>
      <c r="H3586" s="116">
        <v>41974</v>
      </c>
    </row>
    <row r="3587" spans="1:8" ht="26.4">
      <c r="A3587" s="117">
        <v>20276</v>
      </c>
      <c r="B3587" s="118" t="s">
        <v>9347</v>
      </c>
      <c r="C3587" s="117" t="s">
        <v>235</v>
      </c>
      <c r="D3587" s="117" t="s">
        <v>492</v>
      </c>
      <c r="E3587" s="119">
        <v>296.23</v>
      </c>
      <c r="F3587" s="119">
        <v>296.23</v>
      </c>
      <c r="G3587" s="117" t="s">
        <v>493</v>
      </c>
      <c r="H3587" s="120">
        <v>41974</v>
      </c>
    </row>
    <row r="3588" spans="1:8" ht="26.4">
      <c r="A3588" s="113">
        <v>4992</v>
      </c>
      <c r="B3588" s="114" t="s">
        <v>9348</v>
      </c>
      <c r="C3588" s="113" t="s">
        <v>235</v>
      </c>
      <c r="D3588" s="113" t="s">
        <v>6</v>
      </c>
      <c r="E3588" s="115">
        <v>78.08</v>
      </c>
      <c r="F3588" s="115">
        <v>78.08</v>
      </c>
      <c r="G3588" s="113" t="s">
        <v>493</v>
      </c>
      <c r="H3588" s="116">
        <v>41974</v>
      </c>
    </row>
    <row r="3589" spans="1:8" ht="26.4">
      <c r="A3589" s="117">
        <v>4969</v>
      </c>
      <c r="B3589" s="118" t="s">
        <v>9349</v>
      </c>
      <c r="C3589" s="117" t="s">
        <v>235</v>
      </c>
      <c r="D3589" s="117" t="s">
        <v>492</v>
      </c>
      <c r="E3589" s="119">
        <v>248.74</v>
      </c>
      <c r="F3589" s="119">
        <v>248.74</v>
      </c>
      <c r="G3589" s="117" t="s">
        <v>493</v>
      </c>
      <c r="H3589" s="120">
        <v>41974</v>
      </c>
    </row>
    <row r="3590" spans="1:8" ht="26.4">
      <c r="A3590" s="113">
        <v>5002</v>
      </c>
      <c r="B3590" s="114" t="s">
        <v>9350</v>
      </c>
      <c r="C3590" s="113" t="s">
        <v>235</v>
      </c>
      <c r="D3590" s="113" t="s">
        <v>492</v>
      </c>
      <c r="E3590" s="115">
        <v>251.61</v>
      </c>
      <c r="F3590" s="115">
        <v>251.61</v>
      </c>
      <c r="G3590" s="113" t="s">
        <v>493</v>
      </c>
      <c r="H3590" s="116">
        <v>41974</v>
      </c>
    </row>
    <row r="3591" spans="1:8" ht="26.4">
      <c r="A3591" s="117">
        <v>4962</v>
      </c>
      <c r="B3591" s="118" t="s">
        <v>9351</v>
      </c>
      <c r="C3591" s="117" t="s">
        <v>235</v>
      </c>
      <c r="D3591" s="117" t="s">
        <v>6</v>
      </c>
      <c r="E3591" s="119">
        <v>194.1</v>
      </c>
      <c r="F3591" s="119">
        <v>194.1</v>
      </c>
      <c r="G3591" s="117" t="s">
        <v>493</v>
      </c>
      <c r="H3591" s="120">
        <v>41974</v>
      </c>
    </row>
    <row r="3592" spans="1:8" ht="26.4">
      <c r="A3592" s="113">
        <v>20322</v>
      </c>
      <c r="B3592" s="114" t="s">
        <v>9352</v>
      </c>
      <c r="C3592" s="113" t="s">
        <v>235</v>
      </c>
      <c r="D3592" s="113" t="s">
        <v>6</v>
      </c>
      <c r="E3592" s="115">
        <v>186.91</v>
      </c>
      <c r="F3592" s="115">
        <v>186.91</v>
      </c>
      <c r="G3592" s="113" t="s">
        <v>493</v>
      </c>
      <c r="H3592" s="116">
        <v>41974</v>
      </c>
    </row>
    <row r="3593" spans="1:8" ht="26.4">
      <c r="A3593" s="117">
        <v>4958</v>
      </c>
      <c r="B3593" s="118" t="s">
        <v>9353</v>
      </c>
      <c r="C3593" s="117" t="s">
        <v>235</v>
      </c>
      <c r="D3593" s="117" t="s">
        <v>492</v>
      </c>
      <c r="E3593" s="119">
        <v>201.37</v>
      </c>
      <c r="F3593" s="119">
        <v>201.37</v>
      </c>
      <c r="G3593" s="117" t="s">
        <v>493</v>
      </c>
      <c r="H3593" s="120">
        <v>41974</v>
      </c>
    </row>
    <row r="3594" spans="1:8" ht="26.4">
      <c r="A3594" s="113">
        <v>4964</v>
      </c>
      <c r="B3594" s="114" t="s">
        <v>9354</v>
      </c>
      <c r="C3594" s="113" t="s">
        <v>235</v>
      </c>
      <c r="D3594" s="113" t="s">
        <v>6</v>
      </c>
      <c r="E3594" s="115">
        <v>135.44</v>
      </c>
      <c r="F3594" s="115">
        <v>135.44</v>
      </c>
      <c r="G3594" s="113" t="s">
        <v>493</v>
      </c>
      <c r="H3594" s="116">
        <v>41974</v>
      </c>
    </row>
    <row r="3595" spans="1:8" ht="26.4">
      <c r="A3595" s="117">
        <v>11155</v>
      </c>
      <c r="B3595" s="118" t="s">
        <v>9355</v>
      </c>
      <c r="C3595" s="117" t="s">
        <v>235</v>
      </c>
      <c r="D3595" s="117" t="s">
        <v>492</v>
      </c>
      <c r="E3595" s="119">
        <v>262.45</v>
      </c>
      <c r="F3595" s="119">
        <v>262.45</v>
      </c>
      <c r="G3595" s="117" t="s">
        <v>493</v>
      </c>
      <c r="H3595" s="120">
        <v>41974</v>
      </c>
    </row>
    <row r="3596" spans="1:8" ht="39.6">
      <c r="A3596" s="113">
        <v>25001</v>
      </c>
      <c r="B3596" s="114" t="s">
        <v>9356</v>
      </c>
      <c r="C3596" s="113" t="s">
        <v>235</v>
      </c>
      <c r="D3596" s="113" t="s">
        <v>6</v>
      </c>
      <c r="E3596" s="115">
        <v>229.51</v>
      </c>
      <c r="F3596" s="115">
        <v>229.51</v>
      </c>
      <c r="G3596" s="113" t="s">
        <v>493</v>
      </c>
      <c r="H3596" s="116">
        <v>41974</v>
      </c>
    </row>
    <row r="3597" spans="1:8">
      <c r="A3597" s="117">
        <v>11156</v>
      </c>
      <c r="B3597" s="118" t="s">
        <v>9357</v>
      </c>
      <c r="C3597" s="117" t="s">
        <v>235</v>
      </c>
      <c r="D3597" s="117" t="s">
        <v>492</v>
      </c>
      <c r="E3597" s="119">
        <v>257.5</v>
      </c>
      <c r="F3597" s="119">
        <v>257.5</v>
      </c>
      <c r="G3597" s="117" t="s">
        <v>493</v>
      </c>
      <c r="H3597" s="120">
        <v>41974</v>
      </c>
    </row>
    <row r="3598" spans="1:8" ht="39.6">
      <c r="A3598" s="113">
        <v>5028</v>
      </c>
      <c r="B3598" s="114" t="s">
        <v>9358</v>
      </c>
      <c r="C3598" s="113" t="s">
        <v>235</v>
      </c>
      <c r="D3598" s="113" t="s">
        <v>492</v>
      </c>
      <c r="E3598" s="115">
        <v>217.98</v>
      </c>
      <c r="F3598" s="115">
        <v>217.98</v>
      </c>
      <c r="G3598" s="113" t="s">
        <v>493</v>
      </c>
      <c r="H3598" s="116">
        <v>41974</v>
      </c>
    </row>
    <row r="3599" spans="1:8" ht="26.4">
      <c r="A3599" s="117">
        <v>4998</v>
      </c>
      <c r="B3599" s="118" t="s">
        <v>9359</v>
      </c>
      <c r="C3599" s="117" t="s">
        <v>235</v>
      </c>
      <c r="D3599" s="117" t="s">
        <v>492</v>
      </c>
      <c r="E3599" s="119">
        <v>255.88</v>
      </c>
      <c r="F3599" s="119">
        <v>255.88</v>
      </c>
      <c r="G3599" s="117" t="s">
        <v>493</v>
      </c>
      <c r="H3599" s="120">
        <v>41974</v>
      </c>
    </row>
    <row r="3600" spans="1:8">
      <c r="A3600" s="113">
        <v>4268</v>
      </c>
      <c r="B3600" s="114" t="s">
        <v>9360</v>
      </c>
      <c r="C3600" s="113" t="s">
        <v>235</v>
      </c>
      <c r="D3600" s="113" t="s">
        <v>6</v>
      </c>
      <c r="E3600" s="115">
        <v>13.2</v>
      </c>
      <c r="F3600" s="115">
        <v>13.2</v>
      </c>
      <c r="G3600" s="113" t="s">
        <v>493</v>
      </c>
      <c r="H3600" s="116">
        <v>41974</v>
      </c>
    </row>
    <row r="3601" spans="1:8">
      <c r="A3601" s="117">
        <v>21101</v>
      </c>
      <c r="B3601" s="118" t="s">
        <v>9361</v>
      </c>
      <c r="C3601" s="117" t="s">
        <v>235</v>
      </c>
      <c r="D3601" s="117" t="s">
        <v>6</v>
      </c>
      <c r="E3601" s="119">
        <v>26.59</v>
      </c>
      <c r="F3601" s="119">
        <v>26.59</v>
      </c>
      <c r="G3601" s="117" t="s">
        <v>493</v>
      </c>
      <c r="H3601" s="120">
        <v>41974</v>
      </c>
    </row>
    <row r="3602" spans="1:8" ht="26.4">
      <c r="A3602" s="113">
        <v>21102</v>
      </c>
      <c r="B3602" s="114" t="s">
        <v>9362</v>
      </c>
      <c r="C3602" s="113" t="s">
        <v>235</v>
      </c>
      <c r="D3602" s="113" t="s">
        <v>6</v>
      </c>
      <c r="E3602" s="115">
        <v>33.32</v>
      </c>
      <c r="F3602" s="115">
        <v>33.32</v>
      </c>
      <c r="G3602" s="113" t="s">
        <v>493</v>
      </c>
      <c r="H3602" s="116">
        <v>41974</v>
      </c>
    </row>
    <row r="3603" spans="1:8">
      <c r="A3603" s="117">
        <v>4947</v>
      </c>
      <c r="B3603" s="118" t="s">
        <v>9363</v>
      </c>
      <c r="C3603" s="117" t="s">
        <v>235</v>
      </c>
      <c r="D3603" s="117" t="s">
        <v>492</v>
      </c>
      <c r="E3603" s="119">
        <v>260.76</v>
      </c>
      <c r="F3603" s="119">
        <v>260.76</v>
      </c>
      <c r="G3603" s="117" t="s">
        <v>493</v>
      </c>
      <c r="H3603" s="120">
        <v>41974</v>
      </c>
    </row>
    <row r="3604" spans="1:8">
      <c r="A3604" s="113">
        <v>4946</v>
      </c>
      <c r="B3604" s="114" t="s">
        <v>9364</v>
      </c>
      <c r="C3604" s="113" t="s">
        <v>235</v>
      </c>
      <c r="D3604" s="113" t="s">
        <v>6</v>
      </c>
      <c r="E3604" s="115">
        <v>426.99</v>
      </c>
      <c r="F3604" s="115">
        <v>426.99</v>
      </c>
      <c r="G3604" s="113" t="s">
        <v>493</v>
      </c>
      <c r="H3604" s="116">
        <v>41974</v>
      </c>
    </row>
    <row r="3605" spans="1:8">
      <c r="A3605" s="117">
        <v>4950</v>
      </c>
      <c r="B3605" s="118" t="s">
        <v>9365</v>
      </c>
      <c r="C3605" s="117" t="s">
        <v>235</v>
      </c>
      <c r="D3605" s="117" t="s">
        <v>6</v>
      </c>
      <c r="E3605" s="119">
        <v>1694.92</v>
      </c>
      <c r="F3605" s="119">
        <v>1694.92</v>
      </c>
      <c r="G3605" s="117" t="s">
        <v>493</v>
      </c>
      <c r="H3605" s="120">
        <v>41974</v>
      </c>
    </row>
    <row r="3606" spans="1:8">
      <c r="A3606" s="113">
        <v>4948</v>
      </c>
      <c r="B3606" s="114" t="s">
        <v>9366</v>
      </c>
      <c r="C3606" s="113" t="s">
        <v>235</v>
      </c>
      <c r="D3606" s="113" t="s">
        <v>492</v>
      </c>
      <c r="E3606" s="115">
        <v>182.53</v>
      </c>
      <c r="F3606" s="115">
        <v>182.53</v>
      </c>
      <c r="G3606" s="113" t="s">
        <v>493</v>
      </c>
      <c r="H3606" s="116">
        <v>41974</v>
      </c>
    </row>
    <row r="3607" spans="1:8" ht="26.4">
      <c r="A3607" s="117">
        <v>12387</v>
      </c>
      <c r="B3607" s="118" t="s">
        <v>9367</v>
      </c>
      <c r="C3607" s="117" t="s">
        <v>235</v>
      </c>
      <c r="D3607" s="117" t="s">
        <v>6</v>
      </c>
      <c r="E3607" s="119">
        <v>222.04</v>
      </c>
      <c r="F3607" s="119">
        <v>222.04</v>
      </c>
      <c r="G3607" s="117" t="s">
        <v>493</v>
      </c>
      <c r="H3607" s="120">
        <v>41974</v>
      </c>
    </row>
    <row r="3608" spans="1:8" ht="26.4">
      <c r="A3608" s="113">
        <v>12388</v>
      </c>
      <c r="B3608" s="114" t="s">
        <v>9368</v>
      </c>
      <c r="C3608" s="113" t="s">
        <v>235</v>
      </c>
      <c r="D3608" s="113" t="s">
        <v>6</v>
      </c>
      <c r="E3608" s="115">
        <v>272.17</v>
      </c>
      <c r="F3608" s="115">
        <v>272.17</v>
      </c>
      <c r="G3608" s="113" t="s">
        <v>493</v>
      </c>
      <c r="H3608" s="116">
        <v>41974</v>
      </c>
    </row>
    <row r="3609" spans="1:8" ht="26.4">
      <c r="A3609" s="117">
        <v>5052</v>
      </c>
      <c r="B3609" s="118" t="s">
        <v>9369</v>
      </c>
      <c r="C3609" s="117" t="s">
        <v>235</v>
      </c>
      <c r="D3609" s="117" t="s">
        <v>6</v>
      </c>
      <c r="E3609" s="119">
        <v>795.04</v>
      </c>
      <c r="F3609" s="119">
        <v>795.04</v>
      </c>
      <c r="G3609" s="117" t="s">
        <v>493</v>
      </c>
      <c r="H3609" s="120">
        <v>41974</v>
      </c>
    </row>
    <row r="3610" spans="1:8" ht="26.4">
      <c r="A3610" s="113">
        <v>5040</v>
      </c>
      <c r="B3610" s="114" t="s">
        <v>9370</v>
      </c>
      <c r="C3610" s="113" t="s">
        <v>235</v>
      </c>
      <c r="D3610" s="113" t="s">
        <v>6</v>
      </c>
      <c r="E3610" s="115">
        <v>191.73</v>
      </c>
      <c r="F3610" s="115">
        <v>191.73</v>
      </c>
      <c r="G3610" s="113" t="s">
        <v>493</v>
      </c>
      <c r="H3610" s="116">
        <v>41974</v>
      </c>
    </row>
    <row r="3611" spans="1:8" ht="26.4">
      <c r="A3611" s="117">
        <v>5054</v>
      </c>
      <c r="B3611" s="118" t="s">
        <v>9371</v>
      </c>
      <c r="C3611" s="117" t="s">
        <v>235</v>
      </c>
      <c r="D3611" s="117" t="s">
        <v>6</v>
      </c>
      <c r="E3611" s="119">
        <v>279.69</v>
      </c>
      <c r="F3611" s="119">
        <v>279.69</v>
      </c>
      <c r="G3611" s="117" t="s">
        <v>493</v>
      </c>
      <c r="H3611" s="120">
        <v>41974</v>
      </c>
    </row>
    <row r="3612" spans="1:8" ht="26.4">
      <c r="A3612" s="113">
        <v>12366</v>
      </c>
      <c r="B3612" s="114" t="s">
        <v>9372</v>
      </c>
      <c r="C3612" s="113" t="s">
        <v>235</v>
      </c>
      <c r="D3612" s="113" t="s">
        <v>6</v>
      </c>
      <c r="E3612" s="115">
        <v>497.96</v>
      </c>
      <c r="F3612" s="115">
        <v>497.96</v>
      </c>
      <c r="G3612" s="113" t="s">
        <v>493</v>
      </c>
      <c r="H3612" s="116">
        <v>41974</v>
      </c>
    </row>
    <row r="3613" spans="1:8" ht="26.4">
      <c r="A3613" s="117">
        <v>5045</v>
      </c>
      <c r="B3613" s="118" t="s">
        <v>9373</v>
      </c>
      <c r="C3613" s="117" t="s">
        <v>235</v>
      </c>
      <c r="D3613" s="117" t="s">
        <v>6</v>
      </c>
      <c r="E3613" s="119">
        <v>693.43</v>
      </c>
      <c r="F3613" s="119">
        <v>693.43</v>
      </c>
      <c r="G3613" s="117" t="s">
        <v>493</v>
      </c>
      <c r="H3613" s="120">
        <v>41974</v>
      </c>
    </row>
    <row r="3614" spans="1:8" ht="26.4">
      <c r="A3614" s="113">
        <v>12367</v>
      </c>
      <c r="B3614" s="114" t="s">
        <v>9374</v>
      </c>
      <c r="C3614" s="113" t="s">
        <v>235</v>
      </c>
      <c r="D3614" s="113" t="s">
        <v>6</v>
      </c>
      <c r="E3614" s="115">
        <v>2122.91</v>
      </c>
      <c r="F3614" s="115">
        <v>2122.91</v>
      </c>
      <c r="G3614" s="113" t="s">
        <v>493</v>
      </c>
      <c r="H3614" s="116">
        <v>41974</v>
      </c>
    </row>
    <row r="3615" spans="1:8" ht="26.4">
      <c r="A3615" s="117">
        <v>12368</v>
      </c>
      <c r="B3615" s="118" t="s">
        <v>9375</v>
      </c>
      <c r="C3615" s="117" t="s">
        <v>235</v>
      </c>
      <c r="D3615" s="117" t="s">
        <v>6</v>
      </c>
      <c r="E3615" s="119">
        <v>4200.3599999999997</v>
      </c>
      <c r="F3615" s="119">
        <v>4200.3599999999997</v>
      </c>
      <c r="G3615" s="117" t="s">
        <v>493</v>
      </c>
      <c r="H3615" s="120">
        <v>41974</v>
      </c>
    </row>
    <row r="3616" spans="1:8" ht="26.4">
      <c r="A3616" s="113">
        <v>5042</v>
      </c>
      <c r="B3616" s="114" t="s">
        <v>9376</v>
      </c>
      <c r="C3616" s="113" t="s">
        <v>235</v>
      </c>
      <c r="D3616" s="113" t="s">
        <v>6</v>
      </c>
      <c r="E3616" s="115">
        <v>361.73</v>
      </c>
      <c r="F3616" s="115">
        <v>361.73</v>
      </c>
      <c r="G3616" s="113" t="s">
        <v>493</v>
      </c>
      <c r="H3616" s="116">
        <v>41974</v>
      </c>
    </row>
    <row r="3617" spans="1:8" ht="26.4">
      <c r="A3617" s="117">
        <v>5044</v>
      </c>
      <c r="B3617" s="118" t="s">
        <v>9377</v>
      </c>
      <c r="C3617" s="117" t="s">
        <v>235</v>
      </c>
      <c r="D3617" s="117" t="s">
        <v>6</v>
      </c>
      <c r="E3617" s="119">
        <v>489.22</v>
      </c>
      <c r="F3617" s="119">
        <v>489.22</v>
      </c>
      <c r="G3617" s="117" t="s">
        <v>493</v>
      </c>
      <c r="H3617" s="120">
        <v>41974</v>
      </c>
    </row>
    <row r="3618" spans="1:8" ht="26.4">
      <c r="A3618" s="113">
        <v>5055</v>
      </c>
      <c r="B3618" s="114" t="s">
        <v>9378</v>
      </c>
      <c r="C3618" s="113" t="s">
        <v>235</v>
      </c>
      <c r="D3618" s="113" t="s">
        <v>6</v>
      </c>
      <c r="E3618" s="115">
        <v>695.54</v>
      </c>
      <c r="F3618" s="115">
        <v>695.54</v>
      </c>
      <c r="G3618" s="113" t="s">
        <v>493</v>
      </c>
      <c r="H3618" s="116">
        <v>41974</v>
      </c>
    </row>
    <row r="3619" spans="1:8" ht="26.4">
      <c r="A3619" s="117">
        <v>5041</v>
      </c>
      <c r="B3619" s="118" t="s">
        <v>9379</v>
      </c>
      <c r="C3619" s="117" t="s">
        <v>235</v>
      </c>
      <c r="D3619" s="117" t="s">
        <v>6</v>
      </c>
      <c r="E3619" s="119">
        <v>256.95999999999998</v>
      </c>
      <c r="F3619" s="119">
        <v>256.95999999999998</v>
      </c>
      <c r="G3619" s="117" t="s">
        <v>493</v>
      </c>
      <c r="H3619" s="120">
        <v>41974</v>
      </c>
    </row>
    <row r="3620" spans="1:8" ht="26.4">
      <c r="A3620" s="113">
        <v>5043</v>
      </c>
      <c r="B3620" s="114" t="s">
        <v>9380</v>
      </c>
      <c r="C3620" s="113" t="s">
        <v>235</v>
      </c>
      <c r="D3620" s="113" t="s">
        <v>6</v>
      </c>
      <c r="E3620" s="115">
        <v>443.76</v>
      </c>
      <c r="F3620" s="115">
        <v>443.76</v>
      </c>
      <c r="G3620" s="113" t="s">
        <v>493</v>
      </c>
      <c r="H3620" s="116">
        <v>41974</v>
      </c>
    </row>
    <row r="3621" spans="1:8" ht="26.4">
      <c r="A3621" s="117">
        <v>5053</v>
      </c>
      <c r="B3621" s="118" t="s">
        <v>9381</v>
      </c>
      <c r="C3621" s="117" t="s">
        <v>235</v>
      </c>
      <c r="D3621" s="117" t="s">
        <v>6</v>
      </c>
      <c r="E3621" s="119">
        <v>541.36</v>
      </c>
      <c r="F3621" s="119">
        <v>541.36</v>
      </c>
      <c r="G3621" s="117" t="s">
        <v>493</v>
      </c>
      <c r="H3621" s="120">
        <v>41974</v>
      </c>
    </row>
    <row r="3622" spans="1:8" ht="26.4">
      <c r="A3622" s="113">
        <v>5035</v>
      </c>
      <c r="B3622" s="114" t="s">
        <v>9382</v>
      </c>
      <c r="C3622" s="113" t="s">
        <v>235</v>
      </c>
      <c r="D3622" s="113" t="s">
        <v>6</v>
      </c>
      <c r="E3622" s="115">
        <v>885.11</v>
      </c>
      <c r="F3622" s="115">
        <v>885.11</v>
      </c>
      <c r="G3622" s="113" t="s">
        <v>493</v>
      </c>
      <c r="H3622" s="116">
        <v>41974</v>
      </c>
    </row>
    <row r="3623" spans="1:8" ht="26.4">
      <c r="A3623" s="117">
        <v>5036</v>
      </c>
      <c r="B3623" s="118" t="s">
        <v>9383</v>
      </c>
      <c r="C3623" s="117" t="s">
        <v>235</v>
      </c>
      <c r="D3623" s="117" t="s">
        <v>6</v>
      </c>
      <c r="E3623" s="119">
        <v>1477.54</v>
      </c>
      <c r="F3623" s="119">
        <v>1477.54</v>
      </c>
      <c r="G3623" s="117" t="s">
        <v>493</v>
      </c>
      <c r="H3623" s="120">
        <v>41974</v>
      </c>
    </row>
    <row r="3624" spans="1:8" ht="26.4">
      <c r="A3624" s="113">
        <v>5059</v>
      </c>
      <c r="B3624" s="114" t="s">
        <v>9384</v>
      </c>
      <c r="C3624" s="113" t="s">
        <v>235</v>
      </c>
      <c r="D3624" s="113" t="s">
        <v>6</v>
      </c>
      <c r="E3624" s="115">
        <v>692.24</v>
      </c>
      <c r="F3624" s="115">
        <v>692.24</v>
      </c>
      <c r="G3624" s="113" t="s">
        <v>493</v>
      </c>
      <c r="H3624" s="116">
        <v>41974</v>
      </c>
    </row>
    <row r="3625" spans="1:8" ht="26.4">
      <c r="A3625" s="117">
        <v>5034</v>
      </c>
      <c r="B3625" s="118" t="s">
        <v>9385</v>
      </c>
      <c r="C3625" s="117" t="s">
        <v>235</v>
      </c>
      <c r="D3625" s="117" t="s">
        <v>6</v>
      </c>
      <c r="E3625" s="119">
        <v>955.23</v>
      </c>
      <c r="F3625" s="119">
        <v>955.23</v>
      </c>
      <c r="G3625" s="117" t="s">
        <v>493</v>
      </c>
      <c r="H3625" s="120">
        <v>41974</v>
      </c>
    </row>
    <row r="3626" spans="1:8" ht="26.4">
      <c r="A3626" s="113">
        <v>5056</v>
      </c>
      <c r="B3626" s="114" t="s">
        <v>9386</v>
      </c>
      <c r="C3626" s="113" t="s">
        <v>235</v>
      </c>
      <c r="D3626" s="113" t="s">
        <v>6</v>
      </c>
      <c r="E3626" s="115">
        <v>742.23</v>
      </c>
      <c r="F3626" s="115">
        <v>742.23</v>
      </c>
      <c r="G3626" s="113" t="s">
        <v>493</v>
      </c>
      <c r="H3626" s="116">
        <v>41974</v>
      </c>
    </row>
    <row r="3627" spans="1:8" ht="26.4">
      <c r="A3627" s="117">
        <v>12374</v>
      </c>
      <c r="B3627" s="118" t="s">
        <v>9387</v>
      </c>
      <c r="C3627" s="117" t="s">
        <v>235</v>
      </c>
      <c r="D3627" s="117" t="s">
        <v>6</v>
      </c>
      <c r="E3627" s="119">
        <v>247.08</v>
      </c>
      <c r="F3627" s="119">
        <v>247.08</v>
      </c>
      <c r="G3627" s="117" t="s">
        <v>493</v>
      </c>
      <c r="H3627" s="120">
        <v>41974</v>
      </c>
    </row>
    <row r="3628" spans="1:8" ht="26.4">
      <c r="A3628" s="113">
        <v>12372</v>
      </c>
      <c r="B3628" s="114" t="s">
        <v>9388</v>
      </c>
      <c r="C3628" s="113" t="s">
        <v>235</v>
      </c>
      <c r="D3628" s="113" t="s">
        <v>6</v>
      </c>
      <c r="E3628" s="115">
        <v>530.73</v>
      </c>
      <c r="F3628" s="115">
        <v>530.73</v>
      </c>
      <c r="G3628" s="113" t="s">
        <v>493</v>
      </c>
      <c r="H3628" s="116">
        <v>41974</v>
      </c>
    </row>
    <row r="3629" spans="1:8" ht="26.4">
      <c r="A3629" s="117">
        <v>13335</v>
      </c>
      <c r="B3629" s="118" t="s">
        <v>9389</v>
      </c>
      <c r="C3629" s="117" t="s">
        <v>235</v>
      </c>
      <c r="D3629" s="117" t="s">
        <v>6</v>
      </c>
      <c r="E3629" s="119">
        <v>319.61</v>
      </c>
      <c r="F3629" s="119">
        <v>319.61</v>
      </c>
      <c r="G3629" s="117" t="s">
        <v>493</v>
      </c>
      <c r="H3629" s="120">
        <v>41974</v>
      </c>
    </row>
    <row r="3630" spans="1:8" ht="26.4">
      <c r="A3630" s="113">
        <v>13339</v>
      </c>
      <c r="B3630" s="114" t="s">
        <v>9390</v>
      </c>
      <c r="C3630" s="113" t="s">
        <v>235</v>
      </c>
      <c r="D3630" s="113" t="s">
        <v>6</v>
      </c>
      <c r="E3630" s="115">
        <v>788.99</v>
      </c>
      <c r="F3630" s="115">
        <v>788.99</v>
      </c>
      <c r="G3630" s="113" t="s">
        <v>493</v>
      </c>
      <c r="H3630" s="116">
        <v>41974</v>
      </c>
    </row>
    <row r="3631" spans="1:8" ht="26.4">
      <c r="A3631" s="117">
        <v>12373</v>
      </c>
      <c r="B3631" s="118" t="s">
        <v>9391</v>
      </c>
      <c r="C3631" s="117" t="s">
        <v>235</v>
      </c>
      <c r="D3631" s="117" t="s">
        <v>6</v>
      </c>
      <c r="E3631" s="119">
        <v>826.24</v>
      </c>
      <c r="F3631" s="119">
        <v>826.24</v>
      </c>
      <c r="G3631" s="117" t="s">
        <v>493</v>
      </c>
      <c r="H3631" s="120">
        <v>41974</v>
      </c>
    </row>
    <row r="3632" spans="1:8" ht="26.4">
      <c r="A3632" s="113">
        <v>5057</v>
      </c>
      <c r="B3632" s="114" t="s">
        <v>9392</v>
      </c>
      <c r="C3632" s="113" t="s">
        <v>235</v>
      </c>
      <c r="D3632" s="113" t="s">
        <v>6</v>
      </c>
      <c r="E3632" s="115">
        <v>595.27</v>
      </c>
      <c r="F3632" s="115">
        <v>595.27</v>
      </c>
      <c r="G3632" s="113" t="s">
        <v>493</v>
      </c>
      <c r="H3632" s="116">
        <v>41974</v>
      </c>
    </row>
    <row r="3633" spans="1:8" ht="26.4">
      <c r="A3633" s="117">
        <v>5033</v>
      </c>
      <c r="B3633" s="118" t="s">
        <v>9393</v>
      </c>
      <c r="C3633" s="117" t="s">
        <v>235</v>
      </c>
      <c r="D3633" s="117" t="s">
        <v>6</v>
      </c>
      <c r="E3633" s="119">
        <v>494.16</v>
      </c>
      <c r="F3633" s="119">
        <v>494.16</v>
      </c>
      <c r="G3633" s="117" t="s">
        <v>493</v>
      </c>
      <c r="H3633" s="120">
        <v>41974</v>
      </c>
    </row>
    <row r="3634" spans="1:8" ht="26.4">
      <c r="A3634" s="113">
        <v>5037</v>
      </c>
      <c r="B3634" s="114" t="s">
        <v>9394</v>
      </c>
      <c r="C3634" s="113" t="s">
        <v>235</v>
      </c>
      <c r="D3634" s="113" t="s">
        <v>6</v>
      </c>
      <c r="E3634" s="115">
        <v>250.71</v>
      </c>
      <c r="F3634" s="115">
        <v>250.71</v>
      </c>
      <c r="G3634" s="113" t="s">
        <v>493</v>
      </c>
      <c r="H3634" s="116">
        <v>41974</v>
      </c>
    </row>
    <row r="3635" spans="1:8" ht="26.4">
      <c r="A3635" s="117">
        <v>5038</v>
      </c>
      <c r="B3635" s="118" t="s">
        <v>9395</v>
      </c>
      <c r="C3635" s="117" t="s">
        <v>235</v>
      </c>
      <c r="D3635" s="117" t="s">
        <v>6</v>
      </c>
      <c r="E3635" s="119">
        <v>402.74</v>
      </c>
      <c r="F3635" s="119">
        <v>402.74</v>
      </c>
      <c r="G3635" s="117" t="s">
        <v>493</v>
      </c>
      <c r="H3635" s="120">
        <v>41974</v>
      </c>
    </row>
    <row r="3636" spans="1:8">
      <c r="A3636" s="113">
        <v>34712</v>
      </c>
      <c r="B3636" s="114" t="s">
        <v>9396</v>
      </c>
      <c r="C3636" s="113" t="s">
        <v>235</v>
      </c>
      <c r="D3636" s="113" t="s">
        <v>6</v>
      </c>
      <c r="E3636" s="115">
        <v>602.88</v>
      </c>
      <c r="F3636" s="115">
        <v>602.88</v>
      </c>
      <c r="G3636" s="113" t="s">
        <v>493</v>
      </c>
      <c r="H3636" s="116">
        <v>41974</v>
      </c>
    </row>
    <row r="3637" spans="1:8">
      <c r="A3637" s="117">
        <v>34711</v>
      </c>
      <c r="B3637" s="118" t="s">
        <v>9397</v>
      </c>
      <c r="C3637" s="117" t="s">
        <v>235</v>
      </c>
      <c r="D3637" s="117" t="s">
        <v>6</v>
      </c>
      <c r="E3637" s="119">
        <v>790.66</v>
      </c>
      <c r="F3637" s="119">
        <v>790.66</v>
      </c>
      <c r="G3637" s="117" t="s">
        <v>493</v>
      </c>
      <c r="H3637" s="120">
        <v>41974</v>
      </c>
    </row>
    <row r="3638" spans="1:8">
      <c r="A3638" s="113">
        <v>34706</v>
      </c>
      <c r="B3638" s="114" t="s">
        <v>9398</v>
      </c>
      <c r="C3638" s="113" t="s">
        <v>235</v>
      </c>
      <c r="D3638" s="113" t="s">
        <v>6</v>
      </c>
      <c r="E3638" s="115">
        <v>1354.99</v>
      </c>
      <c r="F3638" s="115">
        <v>1354.99</v>
      </c>
      <c r="G3638" s="113" t="s">
        <v>493</v>
      </c>
      <c r="H3638" s="116">
        <v>41974</v>
      </c>
    </row>
    <row r="3639" spans="1:8">
      <c r="A3639" s="117">
        <v>34703</v>
      </c>
      <c r="B3639" s="118" t="s">
        <v>9399</v>
      </c>
      <c r="C3639" s="117" t="s">
        <v>235</v>
      </c>
      <c r="D3639" s="117" t="s">
        <v>6</v>
      </c>
      <c r="E3639" s="119">
        <v>2273.14</v>
      </c>
      <c r="F3639" s="119">
        <v>2273.14</v>
      </c>
      <c r="G3639" s="117" t="s">
        <v>493</v>
      </c>
      <c r="H3639" s="120">
        <v>41974</v>
      </c>
    </row>
    <row r="3640" spans="1:8" ht="26.4">
      <c r="A3640" s="113">
        <v>14166</v>
      </c>
      <c r="B3640" s="114" t="s">
        <v>9400</v>
      </c>
      <c r="C3640" s="113" t="s">
        <v>235</v>
      </c>
      <c r="D3640" s="113" t="s">
        <v>6</v>
      </c>
      <c r="E3640" s="115">
        <v>826.08</v>
      </c>
      <c r="F3640" s="115">
        <v>826.08</v>
      </c>
      <c r="G3640" s="113" t="s">
        <v>493</v>
      </c>
      <c r="H3640" s="116">
        <v>41974</v>
      </c>
    </row>
    <row r="3641" spans="1:8" ht="26.4">
      <c r="A3641" s="117">
        <v>14164</v>
      </c>
      <c r="B3641" s="118" t="s">
        <v>9401</v>
      </c>
      <c r="C3641" s="117" t="s">
        <v>235</v>
      </c>
      <c r="D3641" s="117" t="s">
        <v>6</v>
      </c>
      <c r="E3641" s="119">
        <v>1437.28</v>
      </c>
      <c r="F3641" s="119">
        <v>1437.28</v>
      </c>
      <c r="G3641" s="117" t="s">
        <v>493</v>
      </c>
      <c r="H3641" s="120">
        <v>41974</v>
      </c>
    </row>
    <row r="3642" spans="1:8" ht="26.4">
      <c r="A3642" s="113">
        <v>14163</v>
      </c>
      <c r="B3642" s="114" t="s">
        <v>9402</v>
      </c>
      <c r="C3642" s="113" t="s">
        <v>235</v>
      </c>
      <c r="D3642" s="113" t="s">
        <v>6</v>
      </c>
      <c r="E3642" s="115">
        <v>1508.91</v>
      </c>
      <c r="F3642" s="115">
        <v>1508.91</v>
      </c>
      <c r="G3642" s="113" t="s">
        <v>493</v>
      </c>
      <c r="H3642" s="116">
        <v>41974</v>
      </c>
    </row>
    <row r="3643" spans="1:8" ht="26.4">
      <c r="A3643" s="117">
        <v>14162</v>
      </c>
      <c r="B3643" s="118" t="s">
        <v>9403</v>
      </c>
      <c r="C3643" s="117" t="s">
        <v>235</v>
      </c>
      <c r="D3643" s="117" t="s">
        <v>6</v>
      </c>
      <c r="E3643" s="119">
        <v>1295.94</v>
      </c>
      <c r="F3643" s="119">
        <v>1295.94</v>
      </c>
      <c r="G3643" s="117" t="s">
        <v>493</v>
      </c>
      <c r="H3643" s="120">
        <v>41974</v>
      </c>
    </row>
    <row r="3644" spans="1:8" ht="26.4">
      <c r="A3644" s="113">
        <v>5051</v>
      </c>
      <c r="B3644" s="114" t="s">
        <v>9404</v>
      </c>
      <c r="C3644" s="113" t="s">
        <v>235</v>
      </c>
      <c r="D3644" s="113" t="s">
        <v>6</v>
      </c>
      <c r="E3644" s="115">
        <v>1091.3800000000001</v>
      </c>
      <c r="F3644" s="115">
        <v>1091.3800000000001</v>
      </c>
      <c r="G3644" s="113" t="s">
        <v>493</v>
      </c>
      <c r="H3644" s="116">
        <v>41974</v>
      </c>
    </row>
    <row r="3645" spans="1:8" ht="26.4">
      <c r="A3645" s="117">
        <v>14165</v>
      </c>
      <c r="B3645" s="118" t="s">
        <v>9405</v>
      </c>
      <c r="C3645" s="117" t="s">
        <v>235</v>
      </c>
      <c r="D3645" s="117" t="s">
        <v>6</v>
      </c>
      <c r="E3645" s="119">
        <v>1160.33</v>
      </c>
      <c r="F3645" s="119">
        <v>1160.33</v>
      </c>
      <c r="G3645" s="117" t="s">
        <v>493</v>
      </c>
      <c r="H3645" s="120">
        <v>41974</v>
      </c>
    </row>
    <row r="3646" spans="1:8">
      <c r="A3646" s="113">
        <v>12378</v>
      </c>
      <c r="B3646" s="114" t="s">
        <v>9406</v>
      </c>
      <c r="C3646" s="113" t="s">
        <v>235</v>
      </c>
      <c r="D3646" s="113" t="s">
        <v>6</v>
      </c>
      <c r="E3646" s="115">
        <v>749.68</v>
      </c>
      <c r="F3646" s="115">
        <v>749.68</v>
      </c>
      <c r="G3646" s="113" t="s">
        <v>493</v>
      </c>
      <c r="H3646" s="116">
        <v>41974</v>
      </c>
    </row>
    <row r="3647" spans="1:8">
      <c r="A3647" s="117">
        <v>5050</v>
      </c>
      <c r="B3647" s="118" t="s">
        <v>9407</v>
      </c>
      <c r="C3647" s="117" t="s">
        <v>235</v>
      </c>
      <c r="D3647" s="117" t="s">
        <v>6</v>
      </c>
      <c r="E3647" s="119">
        <v>289.74</v>
      </c>
      <c r="F3647" s="119">
        <v>289.74</v>
      </c>
      <c r="G3647" s="117" t="s">
        <v>493</v>
      </c>
      <c r="H3647" s="120">
        <v>41974</v>
      </c>
    </row>
    <row r="3648" spans="1:8">
      <c r="A3648" s="113">
        <v>34695</v>
      </c>
      <c r="B3648" s="114" t="s">
        <v>9408</v>
      </c>
      <c r="C3648" s="113" t="s">
        <v>235</v>
      </c>
      <c r="D3648" s="113" t="s">
        <v>6</v>
      </c>
      <c r="E3648" s="115">
        <v>568.28</v>
      </c>
      <c r="F3648" s="115">
        <v>568.28</v>
      </c>
      <c r="G3648" s="113" t="s">
        <v>493</v>
      </c>
      <c r="H3648" s="116">
        <v>41974</v>
      </c>
    </row>
    <row r="3649" spans="1:8">
      <c r="A3649" s="117">
        <v>34692</v>
      </c>
      <c r="B3649" s="118" t="s">
        <v>9409</v>
      </c>
      <c r="C3649" s="117" t="s">
        <v>235</v>
      </c>
      <c r="D3649" s="117" t="s">
        <v>6</v>
      </c>
      <c r="E3649" s="119">
        <v>1363.88</v>
      </c>
      <c r="F3649" s="119">
        <v>1363.88</v>
      </c>
      <c r="G3649" s="117" t="s">
        <v>493</v>
      </c>
      <c r="H3649" s="120">
        <v>41974</v>
      </c>
    </row>
    <row r="3650" spans="1:8">
      <c r="A3650" s="113">
        <v>26028</v>
      </c>
      <c r="B3650" s="114" t="s">
        <v>9410</v>
      </c>
      <c r="C3650" s="113" t="s">
        <v>235</v>
      </c>
      <c r="D3650" s="113" t="s">
        <v>261</v>
      </c>
      <c r="E3650" s="115">
        <v>207.39</v>
      </c>
      <c r="F3650" s="115">
        <v>207.39</v>
      </c>
      <c r="G3650" s="113" t="s">
        <v>493</v>
      </c>
      <c r="H3650" s="116">
        <v>41974</v>
      </c>
    </row>
    <row r="3651" spans="1:8" ht="26.4">
      <c r="A3651" s="117">
        <v>4437</v>
      </c>
      <c r="B3651" s="118" t="s">
        <v>9411</v>
      </c>
      <c r="C3651" s="117" t="s">
        <v>235</v>
      </c>
      <c r="D3651" s="117" t="s">
        <v>207</v>
      </c>
      <c r="E3651" s="119">
        <v>17.38</v>
      </c>
      <c r="F3651" s="119">
        <v>17.38</v>
      </c>
      <c r="G3651" s="117" t="s">
        <v>493</v>
      </c>
      <c r="H3651" s="120">
        <v>41974</v>
      </c>
    </row>
    <row r="3652" spans="1:8">
      <c r="A3652" s="113">
        <v>20247</v>
      </c>
      <c r="B3652" s="114" t="s">
        <v>9412</v>
      </c>
      <c r="C3652" s="113" t="s">
        <v>235</v>
      </c>
      <c r="D3652" s="113" t="s">
        <v>238</v>
      </c>
      <c r="E3652" s="115">
        <v>7.93</v>
      </c>
      <c r="F3652" s="115">
        <v>7.93</v>
      </c>
      <c r="G3652" s="113" t="s">
        <v>493</v>
      </c>
      <c r="H3652" s="116">
        <v>41974</v>
      </c>
    </row>
    <row r="3653" spans="1:8">
      <c r="A3653" s="117">
        <v>5063</v>
      </c>
      <c r="B3653" s="118" t="s">
        <v>9413</v>
      </c>
      <c r="C3653" s="117" t="s">
        <v>235</v>
      </c>
      <c r="D3653" s="117" t="s">
        <v>238</v>
      </c>
      <c r="E3653" s="119">
        <v>6.72</v>
      </c>
      <c r="F3653" s="119">
        <v>6.72</v>
      </c>
      <c r="G3653" s="117" t="s">
        <v>493</v>
      </c>
      <c r="H3653" s="120">
        <v>41974</v>
      </c>
    </row>
    <row r="3654" spans="1:8">
      <c r="A3654" s="113">
        <v>5074</v>
      </c>
      <c r="B3654" s="114" t="s">
        <v>9414</v>
      </c>
      <c r="C3654" s="113" t="s">
        <v>235</v>
      </c>
      <c r="D3654" s="113" t="s">
        <v>238</v>
      </c>
      <c r="E3654" s="115">
        <v>9.1</v>
      </c>
      <c r="F3654" s="115">
        <v>9.1</v>
      </c>
      <c r="G3654" s="113" t="s">
        <v>493</v>
      </c>
      <c r="H3654" s="116">
        <v>41974</v>
      </c>
    </row>
    <row r="3655" spans="1:8">
      <c r="A3655" s="117">
        <v>5072</v>
      </c>
      <c r="B3655" s="118" t="s">
        <v>9415</v>
      </c>
      <c r="C3655" s="117" t="s">
        <v>235</v>
      </c>
      <c r="D3655" s="117" t="s">
        <v>238</v>
      </c>
      <c r="E3655" s="119">
        <v>13.87</v>
      </c>
      <c r="F3655" s="119">
        <v>13.87</v>
      </c>
      <c r="G3655" s="117" t="s">
        <v>493</v>
      </c>
      <c r="H3655" s="120">
        <v>41974</v>
      </c>
    </row>
    <row r="3656" spans="1:8">
      <c r="A3656" s="113">
        <v>5065</v>
      </c>
      <c r="B3656" s="114" t="s">
        <v>9416</v>
      </c>
      <c r="C3656" s="113" t="s">
        <v>235</v>
      </c>
      <c r="D3656" s="113" t="s">
        <v>238</v>
      </c>
      <c r="E3656" s="115">
        <v>11.71</v>
      </c>
      <c r="F3656" s="115">
        <v>11.71</v>
      </c>
      <c r="G3656" s="113" t="s">
        <v>493</v>
      </c>
      <c r="H3656" s="116">
        <v>41974</v>
      </c>
    </row>
    <row r="3657" spans="1:8">
      <c r="A3657" s="117">
        <v>5066</v>
      </c>
      <c r="B3657" s="118" t="s">
        <v>9417</v>
      </c>
      <c r="C3657" s="117" t="s">
        <v>235</v>
      </c>
      <c r="D3657" s="117" t="s">
        <v>238</v>
      </c>
      <c r="E3657" s="119">
        <v>9.36</v>
      </c>
      <c r="F3657" s="119">
        <v>9.36</v>
      </c>
      <c r="G3657" s="117" t="s">
        <v>493</v>
      </c>
      <c r="H3657" s="120">
        <v>41974</v>
      </c>
    </row>
    <row r="3658" spans="1:8">
      <c r="A3658" s="113">
        <v>5067</v>
      </c>
      <c r="B3658" s="114" t="s">
        <v>9418</v>
      </c>
      <c r="C3658" s="113" t="s">
        <v>235</v>
      </c>
      <c r="D3658" s="113" t="s">
        <v>238</v>
      </c>
      <c r="E3658" s="115">
        <v>7.72</v>
      </c>
      <c r="F3658" s="115">
        <v>7.72</v>
      </c>
      <c r="G3658" s="113" t="s">
        <v>493</v>
      </c>
      <c r="H3658" s="116">
        <v>41974</v>
      </c>
    </row>
    <row r="3659" spans="1:8">
      <c r="A3659" s="117">
        <v>5068</v>
      </c>
      <c r="B3659" s="118" t="s">
        <v>9419</v>
      </c>
      <c r="C3659" s="117" t="s">
        <v>235</v>
      </c>
      <c r="D3659" s="117" t="s">
        <v>238</v>
      </c>
      <c r="E3659" s="119">
        <v>7.37</v>
      </c>
      <c r="F3659" s="119">
        <v>7.37</v>
      </c>
      <c r="G3659" s="117" t="s">
        <v>493</v>
      </c>
      <c r="H3659" s="120">
        <v>41974</v>
      </c>
    </row>
    <row r="3660" spans="1:8">
      <c r="A3660" s="113">
        <v>5073</v>
      </c>
      <c r="B3660" s="114" t="s">
        <v>9420</v>
      </c>
      <c r="C3660" s="113" t="s">
        <v>235</v>
      </c>
      <c r="D3660" s="113" t="s">
        <v>238</v>
      </c>
      <c r="E3660" s="115">
        <v>7.02</v>
      </c>
      <c r="F3660" s="115">
        <v>7.02</v>
      </c>
      <c r="G3660" s="113" t="s">
        <v>493</v>
      </c>
      <c r="H3660" s="116">
        <v>41974</v>
      </c>
    </row>
    <row r="3661" spans="1:8">
      <c r="A3661" s="117">
        <v>5069</v>
      </c>
      <c r="B3661" s="118" t="s">
        <v>9421</v>
      </c>
      <c r="C3661" s="117" t="s">
        <v>235</v>
      </c>
      <c r="D3661" s="117" t="s">
        <v>238</v>
      </c>
      <c r="E3661" s="119">
        <v>6.94</v>
      </c>
      <c r="F3661" s="119">
        <v>6.94</v>
      </c>
      <c r="G3661" s="117" t="s">
        <v>493</v>
      </c>
      <c r="H3661" s="120">
        <v>41974</v>
      </c>
    </row>
    <row r="3662" spans="1:8">
      <c r="A3662" s="113">
        <v>5070</v>
      </c>
      <c r="B3662" s="114" t="s">
        <v>9422</v>
      </c>
      <c r="C3662" s="113" t="s">
        <v>235</v>
      </c>
      <c r="D3662" s="113" t="s">
        <v>238</v>
      </c>
      <c r="E3662" s="115">
        <v>6.68</v>
      </c>
      <c r="F3662" s="115">
        <v>6.68</v>
      </c>
      <c r="G3662" s="113" t="s">
        <v>493</v>
      </c>
      <c r="H3662" s="116">
        <v>41974</v>
      </c>
    </row>
    <row r="3663" spans="1:8">
      <c r="A3663" s="117">
        <v>5071</v>
      </c>
      <c r="B3663" s="118" t="s">
        <v>9423</v>
      </c>
      <c r="C3663" s="117" t="s">
        <v>235</v>
      </c>
      <c r="D3663" s="117" t="s">
        <v>238</v>
      </c>
      <c r="E3663" s="119">
        <v>6.94</v>
      </c>
      <c r="F3663" s="119">
        <v>6.94</v>
      </c>
      <c r="G3663" s="117" t="s">
        <v>493</v>
      </c>
      <c r="H3663" s="120">
        <v>41974</v>
      </c>
    </row>
    <row r="3664" spans="1:8">
      <c r="A3664" s="113">
        <v>5061</v>
      </c>
      <c r="B3664" s="114" t="s">
        <v>9424</v>
      </c>
      <c r="C3664" s="113" t="s">
        <v>235</v>
      </c>
      <c r="D3664" s="113" t="s">
        <v>238</v>
      </c>
      <c r="E3664" s="115">
        <v>7.5</v>
      </c>
      <c r="F3664" s="115">
        <v>7.5</v>
      </c>
      <c r="G3664" s="113" t="s">
        <v>493</v>
      </c>
      <c r="H3664" s="116">
        <v>41974</v>
      </c>
    </row>
    <row r="3665" spans="1:8">
      <c r="A3665" s="117">
        <v>5075</v>
      </c>
      <c r="B3665" s="118" t="s">
        <v>9425</v>
      </c>
      <c r="C3665" s="117" t="s">
        <v>235</v>
      </c>
      <c r="D3665" s="117" t="s">
        <v>238</v>
      </c>
      <c r="E3665" s="119">
        <v>6.98</v>
      </c>
      <c r="F3665" s="119">
        <v>6.98</v>
      </c>
      <c r="G3665" s="117" t="s">
        <v>493</v>
      </c>
      <c r="H3665" s="120">
        <v>41974</v>
      </c>
    </row>
    <row r="3666" spans="1:8">
      <c r="A3666" s="113">
        <v>5064</v>
      </c>
      <c r="B3666" s="114" t="s">
        <v>9426</v>
      </c>
      <c r="C3666" s="113" t="s">
        <v>235</v>
      </c>
      <c r="D3666" s="113" t="s">
        <v>238</v>
      </c>
      <c r="E3666" s="115">
        <v>7.5</v>
      </c>
      <c r="F3666" s="115">
        <v>7.5</v>
      </c>
      <c r="G3666" s="113" t="s">
        <v>493</v>
      </c>
      <c r="H3666" s="116">
        <v>41974</v>
      </c>
    </row>
    <row r="3667" spans="1:8">
      <c r="A3667" s="117">
        <v>5078</v>
      </c>
      <c r="B3667" s="118" t="s">
        <v>9427</v>
      </c>
      <c r="C3667" s="117" t="s">
        <v>235</v>
      </c>
      <c r="D3667" s="117" t="s">
        <v>238</v>
      </c>
      <c r="E3667" s="119">
        <v>8.02</v>
      </c>
      <c r="F3667" s="119">
        <v>8.02</v>
      </c>
      <c r="G3667" s="117" t="s">
        <v>493</v>
      </c>
      <c r="H3667" s="120">
        <v>41974</v>
      </c>
    </row>
    <row r="3668" spans="1:8">
      <c r="A3668" s="113">
        <v>5062</v>
      </c>
      <c r="B3668" s="114" t="s">
        <v>9428</v>
      </c>
      <c r="C3668" s="113" t="s">
        <v>235</v>
      </c>
      <c r="D3668" s="113" t="s">
        <v>238</v>
      </c>
      <c r="E3668" s="115">
        <v>8.58</v>
      </c>
      <c r="F3668" s="115">
        <v>8.58</v>
      </c>
      <c r="G3668" s="113" t="s">
        <v>493</v>
      </c>
      <c r="H3668" s="116">
        <v>41974</v>
      </c>
    </row>
    <row r="3669" spans="1:8" ht="26.4">
      <c r="A3669" s="117">
        <v>1604</v>
      </c>
      <c r="B3669" s="118" t="s">
        <v>9429</v>
      </c>
      <c r="C3669" s="117" t="s">
        <v>235</v>
      </c>
      <c r="D3669" s="117" t="s">
        <v>6</v>
      </c>
      <c r="E3669" s="119">
        <v>4.47</v>
      </c>
      <c r="F3669" s="119">
        <v>4.47</v>
      </c>
      <c r="G3669" s="117" t="s">
        <v>493</v>
      </c>
      <c r="H3669" s="120">
        <v>41974</v>
      </c>
    </row>
    <row r="3670" spans="1:8">
      <c r="A3670" s="113">
        <v>11149</v>
      </c>
      <c r="B3670" s="114" t="s">
        <v>9430</v>
      </c>
      <c r="C3670" s="113" t="s">
        <v>235</v>
      </c>
      <c r="D3670" s="113" t="s">
        <v>239</v>
      </c>
      <c r="E3670" s="115">
        <v>127.18</v>
      </c>
      <c r="F3670" s="115">
        <v>127.18</v>
      </c>
      <c r="G3670" s="113" t="s">
        <v>493</v>
      </c>
      <c r="H3670" s="116">
        <v>41974</v>
      </c>
    </row>
    <row r="3671" spans="1:8">
      <c r="A3671" s="117">
        <v>34597</v>
      </c>
      <c r="B3671" s="118" t="s">
        <v>9431</v>
      </c>
      <c r="C3671" s="117" t="s">
        <v>235</v>
      </c>
      <c r="D3671" s="117" t="s">
        <v>274</v>
      </c>
      <c r="E3671" s="119">
        <v>17.16</v>
      </c>
      <c r="F3671" s="119">
        <v>17.16</v>
      </c>
      <c r="G3671" s="117" t="s">
        <v>493</v>
      </c>
      <c r="H3671" s="120">
        <v>41974</v>
      </c>
    </row>
    <row r="3672" spans="1:8">
      <c r="A3672" s="113">
        <v>511</v>
      </c>
      <c r="B3672" s="114" t="s">
        <v>9432</v>
      </c>
      <c r="C3672" s="113" t="s">
        <v>235</v>
      </c>
      <c r="D3672" s="113" t="s">
        <v>274</v>
      </c>
      <c r="E3672" s="115">
        <v>10.050000000000001</v>
      </c>
      <c r="F3672" s="115">
        <v>10.050000000000001</v>
      </c>
      <c r="G3672" s="113" t="s">
        <v>493</v>
      </c>
      <c r="H3672" s="116">
        <v>41974</v>
      </c>
    </row>
    <row r="3673" spans="1:8">
      <c r="A3673" s="117">
        <v>512</v>
      </c>
      <c r="B3673" s="118" t="s">
        <v>9433</v>
      </c>
      <c r="C3673" s="117" t="s">
        <v>235</v>
      </c>
      <c r="D3673" s="117" t="s">
        <v>238</v>
      </c>
      <c r="E3673" s="119">
        <v>16.63</v>
      </c>
      <c r="F3673" s="119">
        <v>16.63</v>
      </c>
      <c r="G3673" s="117" t="s">
        <v>493</v>
      </c>
      <c r="H3673" s="120">
        <v>41974</v>
      </c>
    </row>
    <row r="3674" spans="1:8" ht="26.4">
      <c r="A3674" s="113">
        <v>11174</v>
      </c>
      <c r="B3674" s="114" t="s">
        <v>9434</v>
      </c>
      <c r="C3674" s="113" t="s">
        <v>235</v>
      </c>
      <c r="D3674" s="113" t="s">
        <v>5340</v>
      </c>
      <c r="E3674" s="115">
        <v>361.1</v>
      </c>
      <c r="F3674" s="115">
        <v>361.1</v>
      </c>
      <c r="G3674" s="113" t="s">
        <v>493</v>
      </c>
      <c r="H3674" s="116">
        <v>41974</v>
      </c>
    </row>
    <row r="3675" spans="1:8" ht="26.4">
      <c r="A3675" s="117">
        <v>34604</v>
      </c>
      <c r="B3675" s="118" t="s">
        <v>9434</v>
      </c>
      <c r="C3675" s="117" t="s">
        <v>235</v>
      </c>
      <c r="D3675" s="117" t="s">
        <v>274</v>
      </c>
      <c r="E3675" s="119">
        <v>20.059999999999999</v>
      </c>
      <c r="F3675" s="119">
        <v>20.059999999999999</v>
      </c>
      <c r="G3675" s="117" t="s">
        <v>493</v>
      </c>
      <c r="H3675" s="120">
        <v>41974</v>
      </c>
    </row>
    <row r="3676" spans="1:8" ht="39.6">
      <c r="A3676" s="113">
        <v>37540</v>
      </c>
      <c r="B3676" s="114" t="s">
        <v>9435</v>
      </c>
      <c r="C3676" s="113" t="s">
        <v>250</v>
      </c>
      <c r="D3676" s="113" t="s">
        <v>6</v>
      </c>
      <c r="E3676" s="115">
        <v>51361.82</v>
      </c>
      <c r="F3676" s="115">
        <v>51361.82</v>
      </c>
      <c r="G3676" s="113" t="s">
        <v>493</v>
      </c>
      <c r="H3676" s="116">
        <v>41974</v>
      </c>
    </row>
    <row r="3677" spans="1:8" ht="39.6">
      <c r="A3677" s="117">
        <v>37548</v>
      </c>
      <c r="B3677" s="118" t="s">
        <v>9436</v>
      </c>
      <c r="C3677" s="117" t="s">
        <v>250</v>
      </c>
      <c r="D3677" s="117" t="s">
        <v>6</v>
      </c>
      <c r="E3677" s="119">
        <v>68079.83</v>
      </c>
      <c r="F3677" s="119">
        <v>68079.83</v>
      </c>
      <c r="G3677" s="117" t="s">
        <v>493</v>
      </c>
      <c r="H3677" s="120">
        <v>41974</v>
      </c>
    </row>
    <row r="3678" spans="1:8" ht="39.6">
      <c r="A3678" s="113">
        <v>12272</v>
      </c>
      <c r="B3678" s="114" t="s">
        <v>9437</v>
      </c>
      <c r="C3678" s="113" t="s">
        <v>235</v>
      </c>
      <c r="D3678" s="113" t="s">
        <v>6</v>
      </c>
      <c r="E3678" s="115">
        <v>79.16</v>
      </c>
      <c r="F3678" s="115">
        <v>79.16</v>
      </c>
      <c r="G3678" s="113" t="s">
        <v>493</v>
      </c>
      <c r="H3678" s="116">
        <v>41974</v>
      </c>
    </row>
    <row r="3679" spans="1:8" ht="66">
      <c r="A3679" s="117">
        <v>12273</v>
      </c>
      <c r="B3679" s="118" t="s">
        <v>9438</v>
      </c>
      <c r="C3679" s="117" t="s">
        <v>235</v>
      </c>
      <c r="D3679" s="117" t="s">
        <v>6</v>
      </c>
      <c r="E3679" s="119">
        <v>48.07</v>
      </c>
      <c r="F3679" s="119">
        <v>48.07</v>
      </c>
      <c r="G3679" s="117" t="s">
        <v>493</v>
      </c>
      <c r="H3679" s="120">
        <v>41974</v>
      </c>
    </row>
    <row r="3680" spans="1:8" ht="26.4">
      <c r="A3680" s="113">
        <v>11735</v>
      </c>
      <c r="B3680" s="114" t="s">
        <v>9439</v>
      </c>
      <c r="C3680" s="113" t="s">
        <v>235</v>
      </c>
      <c r="D3680" s="113" t="s">
        <v>6</v>
      </c>
      <c r="E3680" s="115">
        <v>3.21</v>
      </c>
      <c r="F3680" s="115">
        <v>3.21</v>
      </c>
      <c r="G3680" s="113" t="s">
        <v>493</v>
      </c>
      <c r="H3680" s="116">
        <v>41974</v>
      </c>
    </row>
    <row r="3681" spans="1:8" ht="26.4">
      <c r="A3681" s="117">
        <v>11733</v>
      </c>
      <c r="B3681" s="118" t="s">
        <v>9440</v>
      </c>
      <c r="C3681" s="117" t="s">
        <v>235</v>
      </c>
      <c r="D3681" s="117" t="s">
        <v>6</v>
      </c>
      <c r="E3681" s="119">
        <v>1.57</v>
      </c>
      <c r="F3681" s="119">
        <v>1.57</v>
      </c>
      <c r="G3681" s="117" t="s">
        <v>493</v>
      </c>
      <c r="H3681" s="120">
        <v>41974</v>
      </c>
    </row>
    <row r="3682" spans="1:8" ht="26.4">
      <c r="A3682" s="113">
        <v>11734</v>
      </c>
      <c r="B3682" s="114" t="s">
        <v>9441</v>
      </c>
      <c r="C3682" s="113" t="s">
        <v>235</v>
      </c>
      <c r="D3682" s="113" t="s">
        <v>6</v>
      </c>
      <c r="E3682" s="115">
        <v>2.42</v>
      </c>
      <c r="F3682" s="115">
        <v>2.42</v>
      </c>
      <c r="G3682" s="113" t="s">
        <v>493</v>
      </c>
      <c r="H3682" s="116">
        <v>41974</v>
      </c>
    </row>
    <row r="3683" spans="1:8" ht="26.4">
      <c r="A3683" s="117">
        <v>11737</v>
      </c>
      <c r="B3683" s="118" t="s">
        <v>9442</v>
      </c>
      <c r="C3683" s="117" t="s">
        <v>235</v>
      </c>
      <c r="D3683" s="117" t="s">
        <v>6</v>
      </c>
      <c r="E3683" s="119">
        <v>4.28</v>
      </c>
      <c r="F3683" s="119">
        <v>4.28</v>
      </c>
      <c r="G3683" s="117" t="s">
        <v>493</v>
      </c>
      <c r="H3683" s="120">
        <v>41974</v>
      </c>
    </row>
    <row r="3684" spans="1:8" ht="26.4">
      <c r="A3684" s="113">
        <v>11738</v>
      </c>
      <c r="B3684" s="114" t="s">
        <v>9443</v>
      </c>
      <c r="C3684" s="113" t="s">
        <v>235</v>
      </c>
      <c r="D3684" s="113" t="s">
        <v>6</v>
      </c>
      <c r="E3684" s="115">
        <v>6.96</v>
      </c>
      <c r="F3684" s="115">
        <v>6.96</v>
      </c>
      <c r="G3684" s="113" t="s">
        <v>493</v>
      </c>
      <c r="H3684" s="116">
        <v>41974</v>
      </c>
    </row>
    <row r="3685" spans="1:8" ht="26.4">
      <c r="A3685" s="117">
        <v>11523</v>
      </c>
      <c r="B3685" s="118" t="s">
        <v>9444</v>
      </c>
      <c r="C3685" s="117" t="s">
        <v>235</v>
      </c>
      <c r="D3685" s="117" t="s">
        <v>6</v>
      </c>
      <c r="E3685" s="119">
        <v>8.2899999999999991</v>
      </c>
      <c r="F3685" s="119">
        <v>8.2899999999999991</v>
      </c>
      <c r="G3685" s="117" t="s">
        <v>493</v>
      </c>
      <c r="H3685" s="120">
        <v>41974</v>
      </c>
    </row>
    <row r="3686" spans="1:8" ht="26.4">
      <c r="A3686" s="113">
        <v>11522</v>
      </c>
      <c r="B3686" s="114" t="s">
        <v>9445</v>
      </c>
      <c r="C3686" s="113" t="s">
        <v>235</v>
      </c>
      <c r="D3686" s="113" t="s">
        <v>6</v>
      </c>
      <c r="E3686" s="115">
        <v>9.02</v>
      </c>
      <c r="F3686" s="115">
        <v>9.02</v>
      </c>
      <c r="G3686" s="113" t="s">
        <v>493</v>
      </c>
      <c r="H3686" s="116">
        <v>41974</v>
      </c>
    </row>
    <row r="3687" spans="1:8" ht="26.4">
      <c r="A3687" s="117">
        <v>11524</v>
      </c>
      <c r="B3687" s="118" t="s">
        <v>9446</v>
      </c>
      <c r="C3687" s="117" t="s">
        <v>235</v>
      </c>
      <c r="D3687" s="117" t="s">
        <v>6</v>
      </c>
      <c r="E3687" s="119">
        <v>11.5</v>
      </c>
      <c r="F3687" s="119">
        <v>11.5</v>
      </c>
      <c r="G3687" s="117" t="s">
        <v>493</v>
      </c>
      <c r="H3687" s="120">
        <v>41974</v>
      </c>
    </row>
    <row r="3688" spans="1:8">
      <c r="A3688" s="113">
        <v>5080</v>
      </c>
      <c r="B3688" s="114" t="s">
        <v>9447</v>
      </c>
      <c r="C3688" s="113" t="s">
        <v>235</v>
      </c>
      <c r="D3688" s="113" t="s">
        <v>6</v>
      </c>
      <c r="E3688" s="115">
        <v>9.85</v>
      </c>
      <c r="F3688" s="115">
        <v>9.85</v>
      </c>
      <c r="G3688" s="113" t="s">
        <v>493</v>
      </c>
      <c r="H3688" s="116">
        <v>41974</v>
      </c>
    </row>
    <row r="3689" spans="1:8">
      <c r="A3689" s="117">
        <v>14060</v>
      </c>
      <c r="B3689" s="118" t="s">
        <v>9448</v>
      </c>
      <c r="C3689" s="117" t="s">
        <v>235</v>
      </c>
      <c r="D3689" s="117" t="s">
        <v>6</v>
      </c>
      <c r="E3689" s="119">
        <v>144.81</v>
      </c>
      <c r="F3689" s="119">
        <v>144.81</v>
      </c>
      <c r="G3689" s="117" t="s">
        <v>493</v>
      </c>
      <c r="H3689" s="120">
        <v>41974</v>
      </c>
    </row>
    <row r="3690" spans="1:8" ht="39.6">
      <c r="A3690" s="113">
        <v>13391</v>
      </c>
      <c r="B3690" s="114" t="s">
        <v>9449</v>
      </c>
      <c r="C3690" s="113" t="s">
        <v>235</v>
      </c>
      <c r="D3690" s="113" t="s">
        <v>6</v>
      </c>
      <c r="E3690" s="115">
        <v>149.88</v>
      </c>
      <c r="F3690" s="115">
        <v>149.88</v>
      </c>
      <c r="G3690" s="113" t="s">
        <v>493</v>
      </c>
      <c r="H3690" s="116">
        <v>41974</v>
      </c>
    </row>
    <row r="3691" spans="1:8" ht="39.6">
      <c r="A3691" s="117">
        <v>13392</v>
      </c>
      <c r="B3691" s="118" t="s">
        <v>9450</v>
      </c>
      <c r="C3691" s="117" t="s">
        <v>235</v>
      </c>
      <c r="D3691" s="117" t="s">
        <v>6</v>
      </c>
      <c r="E3691" s="119">
        <v>139.6</v>
      </c>
      <c r="F3691" s="119">
        <v>139.6</v>
      </c>
      <c r="G3691" s="117" t="s">
        <v>493</v>
      </c>
      <c r="H3691" s="120">
        <v>41974</v>
      </c>
    </row>
    <row r="3692" spans="1:8" ht="39.6">
      <c r="A3692" s="113">
        <v>13402</v>
      </c>
      <c r="B3692" s="114" t="s">
        <v>9451</v>
      </c>
      <c r="C3692" s="113" t="s">
        <v>235</v>
      </c>
      <c r="D3692" s="113" t="s">
        <v>6</v>
      </c>
      <c r="E3692" s="115">
        <v>228.35</v>
      </c>
      <c r="F3692" s="115">
        <v>228.35</v>
      </c>
      <c r="G3692" s="113" t="s">
        <v>493</v>
      </c>
      <c r="H3692" s="116">
        <v>41974</v>
      </c>
    </row>
    <row r="3693" spans="1:8" ht="39.6">
      <c r="A3693" s="117">
        <v>13393</v>
      </c>
      <c r="B3693" s="118" t="s">
        <v>9452</v>
      </c>
      <c r="C3693" s="117" t="s">
        <v>235</v>
      </c>
      <c r="D3693" s="117" t="s">
        <v>6</v>
      </c>
      <c r="E3693" s="119">
        <v>164.61</v>
      </c>
      <c r="F3693" s="119">
        <v>164.61</v>
      </c>
      <c r="G3693" s="117" t="s">
        <v>493</v>
      </c>
      <c r="H3693" s="120">
        <v>41974</v>
      </c>
    </row>
    <row r="3694" spans="1:8" ht="39.6">
      <c r="A3694" s="113">
        <v>13394</v>
      </c>
      <c r="B3694" s="114" t="s">
        <v>9453</v>
      </c>
      <c r="C3694" s="113" t="s">
        <v>235</v>
      </c>
      <c r="D3694" s="113" t="s">
        <v>6</v>
      </c>
      <c r="E3694" s="115">
        <v>182.06</v>
      </c>
      <c r="F3694" s="115">
        <v>182.06</v>
      </c>
      <c r="G3694" s="113" t="s">
        <v>493</v>
      </c>
      <c r="H3694" s="116">
        <v>41974</v>
      </c>
    </row>
    <row r="3695" spans="1:8" ht="39.6">
      <c r="A3695" s="117">
        <v>13395</v>
      </c>
      <c r="B3695" s="118" t="s">
        <v>9454</v>
      </c>
      <c r="C3695" s="117" t="s">
        <v>235</v>
      </c>
      <c r="D3695" s="117" t="s">
        <v>6</v>
      </c>
      <c r="E3695" s="119">
        <v>222.11</v>
      </c>
      <c r="F3695" s="119">
        <v>222.11</v>
      </c>
      <c r="G3695" s="117" t="s">
        <v>493</v>
      </c>
      <c r="H3695" s="120">
        <v>41974</v>
      </c>
    </row>
    <row r="3696" spans="1:8" ht="39.6">
      <c r="A3696" s="113">
        <v>12039</v>
      </c>
      <c r="B3696" s="114" t="s">
        <v>9455</v>
      </c>
      <c r="C3696" s="113" t="s">
        <v>235</v>
      </c>
      <c r="D3696" s="113" t="s">
        <v>6</v>
      </c>
      <c r="E3696" s="115">
        <v>274.42</v>
      </c>
      <c r="F3696" s="115">
        <v>274.42</v>
      </c>
      <c r="G3696" s="113" t="s">
        <v>493</v>
      </c>
      <c r="H3696" s="116">
        <v>41974</v>
      </c>
    </row>
    <row r="3697" spans="1:8" ht="39.6">
      <c r="A3697" s="117">
        <v>13396</v>
      </c>
      <c r="B3697" s="118" t="s">
        <v>9456</v>
      </c>
      <c r="C3697" s="117" t="s">
        <v>235</v>
      </c>
      <c r="D3697" s="117" t="s">
        <v>6</v>
      </c>
      <c r="E3697" s="119">
        <v>274.05</v>
      </c>
      <c r="F3697" s="119">
        <v>274.05</v>
      </c>
      <c r="G3697" s="117" t="s">
        <v>493</v>
      </c>
      <c r="H3697" s="120">
        <v>41974</v>
      </c>
    </row>
    <row r="3698" spans="1:8" ht="39.6">
      <c r="A3698" s="113">
        <v>13397</v>
      </c>
      <c r="B3698" s="114" t="s">
        <v>9457</v>
      </c>
      <c r="C3698" s="113" t="s">
        <v>235</v>
      </c>
      <c r="D3698" s="113" t="s">
        <v>6</v>
      </c>
      <c r="E3698" s="115">
        <v>280.7</v>
      </c>
      <c r="F3698" s="115">
        <v>280.7</v>
      </c>
      <c r="G3698" s="113" t="s">
        <v>493</v>
      </c>
      <c r="H3698" s="116">
        <v>41974</v>
      </c>
    </row>
    <row r="3699" spans="1:8" ht="39.6">
      <c r="A3699" s="117">
        <v>5101</v>
      </c>
      <c r="B3699" s="118" t="s">
        <v>9458</v>
      </c>
      <c r="C3699" s="117" t="s">
        <v>235</v>
      </c>
      <c r="D3699" s="117" t="s">
        <v>6</v>
      </c>
      <c r="E3699" s="119">
        <v>278.17</v>
      </c>
      <c r="F3699" s="119">
        <v>278.17</v>
      </c>
      <c r="G3699" s="117" t="s">
        <v>493</v>
      </c>
      <c r="H3699" s="120">
        <v>41974</v>
      </c>
    </row>
    <row r="3700" spans="1:8" ht="39.6">
      <c r="A3700" s="113">
        <v>12041</v>
      </c>
      <c r="B3700" s="114" t="s">
        <v>9459</v>
      </c>
      <c r="C3700" s="113" t="s">
        <v>235</v>
      </c>
      <c r="D3700" s="113" t="s">
        <v>6</v>
      </c>
      <c r="E3700" s="115">
        <v>429.7</v>
      </c>
      <c r="F3700" s="115">
        <v>429.7</v>
      </c>
      <c r="G3700" s="113" t="s">
        <v>493</v>
      </c>
      <c r="H3700" s="116">
        <v>41974</v>
      </c>
    </row>
    <row r="3701" spans="1:8" ht="39.6">
      <c r="A3701" s="117">
        <v>12042</v>
      </c>
      <c r="B3701" s="118" t="s">
        <v>9460</v>
      </c>
      <c r="C3701" s="117" t="s">
        <v>235</v>
      </c>
      <c r="D3701" s="117" t="s">
        <v>6</v>
      </c>
      <c r="E3701" s="119">
        <v>483.67</v>
      </c>
      <c r="F3701" s="119">
        <v>483.67</v>
      </c>
      <c r="G3701" s="117" t="s">
        <v>493</v>
      </c>
      <c r="H3701" s="120">
        <v>41974</v>
      </c>
    </row>
    <row r="3702" spans="1:8" ht="39.6">
      <c r="A3702" s="113">
        <v>5097</v>
      </c>
      <c r="B3702" s="114" t="s">
        <v>9461</v>
      </c>
      <c r="C3702" s="113" t="s">
        <v>235</v>
      </c>
      <c r="D3702" s="113" t="s">
        <v>6</v>
      </c>
      <c r="E3702" s="115">
        <v>457.36</v>
      </c>
      <c r="F3702" s="115">
        <v>457.36</v>
      </c>
      <c r="G3702" s="113" t="s">
        <v>493</v>
      </c>
      <c r="H3702" s="116">
        <v>41974</v>
      </c>
    </row>
    <row r="3703" spans="1:8" ht="39.6">
      <c r="A3703" s="117">
        <v>12043</v>
      </c>
      <c r="B3703" s="118" t="s">
        <v>9462</v>
      </c>
      <c r="C3703" s="117" t="s">
        <v>235</v>
      </c>
      <c r="D3703" s="117" t="s">
        <v>6</v>
      </c>
      <c r="E3703" s="119">
        <v>675.94</v>
      </c>
      <c r="F3703" s="119">
        <v>675.94</v>
      </c>
      <c r="G3703" s="117" t="s">
        <v>493</v>
      </c>
      <c r="H3703" s="120">
        <v>41974</v>
      </c>
    </row>
    <row r="3704" spans="1:8" ht="39.6">
      <c r="A3704" s="113">
        <v>12045</v>
      </c>
      <c r="B3704" s="114" t="s">
        <v>9463</v>
      </c>
      <c r="C3704" s="113" t="s">
        <v>235</v>
      </c>
      <c r="D3704" s="113" t="s">
        <v>6</v>
      </c>
      <c r="E3704" s="115">
        <v>839.09</v>
      </c>
      <c r="F3704" s="115">
        <v>839.09</v>
      </c>
      <c r="G3704" s="113" t="s">
        <v>493</v>
      </c>
      <c r="H3704" s="116">
        <v>41974</v>
      </c>
    </row>
    <row r="3705" spans="1:8" ht="39.6">
      <c r="A3705" s="117">
        <v>13399</v>
      </c>
      <c r="B3705" s="118" t="s">
        <v>9464</v>
      </c>
      <c r="C3705" s="117" t="s">
        <v>235</v>
      </c>
      <c r="D3705" s="117" t="s">
        <v>6</v>
      </c>
      <c r="E3705" s="119">
        <v>15.87</v>
      </c>
      <c r="F3705" s="119">
        <v>15.87</v>
      </c>
      <c r="G3705" s="117" t="s">
        <v>493</v>
      </c>
      <c r="H3705" s="120">
        <v>41974</v>
      </c>
    </row>
    <row r="3706" spans="1:8" ht="39.6">
      <c r="A3706" s="113">
        <v>13398</v>
      </c>
      <c r="B3706" s="114" t="s">
        <v>9465</v>
      </c>
      <c r="C3706" s="113" t="s">
        <v>235</v>
      </c>
      <c r="D3706" s="113" t="s">
        <v>6</v>
      </c>
      <c r="E3706" s="115">
        <v>13.19</v>
      </c>
      <c r="F3706" s="115">
        <v>13.19</v>
      </c>
      <c r="G3706" s="113" t="s">
        <v>493</v>
      </c>
      <c r="H3706" s="116">
        <v>41974</v>
      </c>
    </row>
    <row r="3707" spans="1:8" ht="39.6">
      <c r="A3707" s="117">
        <v>13400</v>
      </c>
      <c r="B3707" s="118" t="s">
        <v>9466</v>
      </c>
      <c r="C3707" s="117" t="s">
        <v>235</v>
      </c>
      <c r="D3707" s="117" t="s">
        <v>6</v>
      </c>
      <c r="E3707" s="119">
        <v>24.06</v>
      </c>
      <c r="F3707" s="119">
        <v>24.06</v>
      </c>
      <c r="G3707" s="117" t="s">
        <v>493</v>
      </c>
      <c r="H3707" s="120">
        <v>41974</v>
      </c>
    </row>
    <row r="3708" spans="1:8" ht="39.6">
      <c r="A3708" s="113">
        <v>13401</v>
      </c>
      <c r="B3708" s="114" t="s">
        <v>9467</v>
      </c>
      <c r="C3708" s="113" t="s">
        <v>235</v>
      </c>
      <c r="D3708" s="113" t="s">
        <v>6</v>
      </c>
      <c r="E3708" s="115">
        <v>44.6</v>
      </c>
      <c r="F3708" s="115">
        <v>44.6</v>
      </c>
      <c r="G3708" s="113" t="s">
        <v>493</v>
      </c>
      <c r="H3708" s="116">
        <v>41974</v>
      </c>
    </row>
    <row r="3709" spans="1:8" ht="39.6">
      <c r="A3709" s="117">
        <v>5095</v>
      </c>
      <c r="B3709" s="118" t="s">
        <v>9468</v>
      </c>
      <c r="C3709" s="117" t="s">
        <v>235</v>
      </c>
      <c r="D3709" s="117" t="s">
        <v>6</v>
      </c>
      <c r="E3709" s="119">
        <v>21.64</v>
      </c>
      <c r="F3709" s="119">
        <v>21.64</v>
      </c>
      <c r="G3709" s="117" t="s">
        <v>493</v>
      </c>
      <c r="H3709" s="120">
        <v>41974</v>
      </c>
    </row>
    <row r="3710" spans="1:8" ht="39.6">
      <c r="A3710" s="113">
        <v>12038</v>
      </c>
      <c r="B3710" s="114" t="s">
        <v>9469</v>
      </c>
      <c r="C3710" s="113" t="s">
        <v>235</v>
      </c>
      <c r="D3710" s="113" t="s">
        <v>6</v>
      </c>
      <c r="E3710" s="115">
        <v>253.99</v>
      </c>
      <c r="F3710" s="115">
        <v>253.99</v>
      </c>
      <c r="G3710" s="113" t="s">
        <v>493</v>
      </c>
      <c r="H3710" s="116">
        <v>41974</v>
      </c>
    </row>
    <row r="3711" spans="1:8" ht="39.6">
      <c r="A3711" s="117">
        <v>12040</v>
      </c>
      <c r="B3711" s="118" t="s">
        <v>9470</v>
      </c>
      <c r="C3711" s="117" t="s">
        <v>235</v>
      </c>
      <c r="D3711" s="117" t="s">
        <v>6</v>
      </c>
      <c r="E3711" s="119">
        <v>297.93</v>
      </c>
      <c r="F3711" s="119">
        <v>297.93</v>
      </c>
      <c r="G3711" s="117" t="s">
        <v>493</v>
      </c>
      <c r="H3711" s="120">
        <v>41974</v>
      </c>
    </row>
    <row r="3712" spans="1:8" ht="26.4">
      <c r="A3712" s="113">
        <v>21104</v>
      </c>
      <c r="B3712" s="114" t="s">
        <v>9471</v>
      </c>
      <c r="C3712" s="113" t="s">
        <v>235</v>
      </c>
      <c r="D3712" s="113" t="s">
        <v>6</v>
      </c>
      <c r="E3712" s="115">
        <v>342.75</v>
      </c>
      <c r="F3712" s="115">
        <v>342.75</v>
      </c>
      <c r="G3712" s="113" t="s">
        <v>493</v>
      </c>
      <c r="H3712" s="116">
        <v>41974</v>
      </c>
    </row>
    <row r="3713" spans="1:8" ht="39.6">
      <c r="A3713" s="117">
        <v>12035</v>
      </c>
      <c r="B3713" s="118" t="s">
        <v>9472</v>
      </c>
      <c r="C3713" s="117" t="s">
        <v>235</v>
      </c>
      <c r="D3713" s="117" t="s">
        <v>6</v>
      </c>
      <c r="E3713" s="119">
        <v>15.87</v>
      </c>
      <c r="F3713" s="119">
        <v>15.87</v>
      </c>
      <c r="G3713" s="117" t="s">
        <v>493</v>
      </c>
      <c r="H3713" s="120">
        <v>41974</v>
      </c>
    </row>
    <row r="3714" spans="1:8" ht="26.4">
      <c r="A3714" s="113">
        <v>20272</v>
      </c>
      <c r="B3714" s="114" t="s">
        <v>9473</v>
      </c>
      <c r="C3714" s="113" t="s">
        <v>235</v>
      </c>
      <c r="D3714" s="113" t="s">
        <v>6</v>
      </c>
      <c r="E3714" s="115">
        <v>229.09</v>
      </c>
      <c r="F3714" s="115">
        <v>229.09</v>
      </c>
      <c r="G3714" s="113" t="s">
        <v>493</v>
      </c>
      <c r="H3714" s="116">
        <v>41974</v>
      </c>
    </row>
    <row r="3715" spans="1:8">
      <c r="A3715" s="117">
        <v>4224</v>
      </c>
      <c r="B3715" s="118" t="s">
        <v>9474</v>
      </c>
      <c r="C3715" s="117" t="s">
        <v>235</v>
      </c>
      <c r="D3715" s="117" t="s">
        <v>274</v>
      </c>
      <c r="E3715" s="119">
        <v>9.4600000000000009</v>
      </c>
      <c r="F3715" s="119">
        <v>9.4600000000000009</v>
      </c>
      <c r="G3715" s="117" t="s">
        <v>493</v>
      </c>
      <c r="H3715" s="120">
        <v>41974</v>
      </c>
    </row>
    <row r="3716" spans="1:8" ht="26.4">
      <c r="A3716" s="113">
        <v>21058</v>
      </c>
      <c r="B3716" s="114" t="s">
        <v>9475</v>
      </c>
      <c r="C3716" s="113" t="s">
        <v>235</v>
      </c>
      <c r="D3716" s="113" t="s">
        <v>6</v>
      </c>
      <c r="E3716" s="115">
        <v>20.190000000000001</v>
      </c>
      <c r="F3716" s="115">
        <v>20.190000000000001</v>
      </c>
      <c r="G3716" s="113" t="s">
        <v>493</v>
      </c>
      <c r="H3716" s="116">
        <v>41974</v>
      </c>
    </row>
    <row r="3717" spans="1:8" ht="26.4">
      <c r="A3717" s="117">
        <v>21059</v>
      </c>
      <c r="B3717" s="118" t="s">
        <v>9476</v>
      </c>
      <c r="C3717" s="117" t="s">
        <v>235</v>
      </c>
      <c r="D3717" s="117" t="s">
        <v>6</v>
      </c>
      <c r="E3717" s="119">
        <v>22.34</v>
      </c>
      <c r="F3717" s="119">
        <v>22.34</v>
      </c>
      <c r="G3717" s="117" t="s">
        <v>493</v>
      </c>
      <c r="H3717" s="120">
        <v>41974</v>
      </c>
    </row>
    <row r="3718" spans="1:8" ht="26.4">
      <c r="A3718" s="113">
        <v>11234</v>
      </c>
      <c r="B3718" s="114" t="s">
        <v>9477</v>
      </c>
      <c r="C3718" s="113" t="s">
        <v>235</v>
      </c>
      <c r="D3718" s="113" t="s">
        <v>6</v>
      </c>
      <c r="E3718" s="115">
        <v>32.44</v>
      </c>
      <c r="F3718" s="115">
        <v>32.44</v>
      </c>
      <c r="G3718" s="113" t="s">
        <v>493</v>
      </c>
      <c r="H3718" s="116">
        <v>41974</v>
      </c>
    </row>
    <row r="3719" spans="1:8" ht="26.4">
      <c r="A3719" s="117">
        <v>21060</v>
      </c>
      <c r="B3719" s="118" t="s">
        <v>9478</v>
      </c>
      <c r="C3719" s="117" t="s">
        <v>235</v>
      </c>
      <c r="D3719" s="117" t="s">
        <v>6</v>
      </c>
      <c r="E3719" s="119">
        <v>37.81</v>
      </c>
      <c r="F3719" s="119">
        <v>37.81</v>
      </c>
      <c r="G3719" s="117" t="s">
        <v>493</v>
      </c>
      <c r="H3719" s="120">
        <v>41974</v>
      </c>
    </row>
    <row r="3720" spans="1:8" ht="26.4">
      <c r="A3720" s="113">
        <v>21061</v>
      </c>
      <c r="B3720" s="114" t="s">
        <v>9479</v>
      </c>
      <c r="C3720" s="113" t="s">
        <v>235</v>
      </c>
      <c r="D3720" s="113" t="s">
        <v>6</v>
      </c>
      <c r="E3720" s="115">
        <v>51.56</v>
      </c>
      <c r="F3720" s="115">
        <v>51.56</v>
      </c>
      <c r="G3720" s="113" t="s">
        <v>493</v>
      </c>
      <c r="H3720" s="116">
        <v>41974</v>
      </c>
    </row>
    <row r="3721" spans="1:8" ht="26.4">
      <c r="A3721" s="117">
        <v>21062</v>
      </c>
      <c r="B3721" s="118" t="s">
        <v>9480</v>
      </c>
      <c r="C3721" s="117" t="s">
        <v>235</v>
      </c>
      <c r="D3721" s="117" t="s">
        <v>6</v>
      </c>
      <c r="E3721" s="119">
        <v>107.84</v>
      </c>
      <c r="F3721" s="119">
        <v>107.84</v>
      </c>
      <c r="G3721" s="117" t="s">
        <v>493</v>
      </c>
      <c r="H3721" s="120">
        <v>41974</v>
      </c>
    </row>
    <row r="3722" spans="1:8" ht="26.4">
      <c r="A3722" s="113">
        <v>11739</v>
      </c>
      <c r="B3722" s="114" t="s">
        <v>9481</v>
      </c>
      <c r="C3722" s="113" t="s">
        <v>235</v>
      </c>
      <c r="D3722" s="113" t="s">
        <v>6</v>
      </c>
      <c r="E3722" s="115">
        <v>4.67</v>
      </c>
      <c r="F3722" s="115">
        <v>4.67</v>
      </c>
      <c r="G3722" s="113" t="s">
        <v>493</v>
      </c>
      <c r="H3722" s="116">
        <v>41974</v>
      </c>
    </row>
    <row r="3723" spans="1:8" ht="26.4">
      <c r="A3723" s="117">
        <v>11711</v>
      </c>
      <c r="B3723" s="118" t="s">
        <v>9482</v>
      </c>
      <c r="C3723" s="117" t="s">
        <v>235</v>
      </c>
      <c r="D3723" s="117" t="s">
        <v>6</v>
      </c>
      <c r="E3723" s="119">
        <v>6.83</v>
      </c>
      <c r="F3723" s="119">
        <v>6.83</v>
      </c>
      <c r="G3723" s="117" t="s">
        <v>493</v>
      </c>
      <c r="H3723" s="120">
        <v>41974</v>
      </c>
    </row>
    <row r="3724" spans="1:8" ht="26.4">
      <c r="A3724" s="113">
        <v>5102</v>
      </c>
      <c r="B3724" s="114" t="s">
        <v>9483</v>
      </c>
      <c r="C3724" s="113" t="s">
        <v>235</v>
      </c>
      <c r="D3724" s="113" t="s">
        <v>6</v>
      </c>
      <c r="E3724" s="115">
        <v>6.61</v>
      </c>
      <c r="F3724" s="115">
        <v>6.61</v>
      </c>
      <c r="G3724" s="113" t="s">
        <v>493</v>
      </c>
      <c r="H3724" s="116">
        <v>41974</v>
      </c>
    </row>
    <row r="3725" spans="1:8" ht="26.4">
      <c r="A3725" s="117">
        <v>11708</v>
      </c>
      <c r="B3725" s="118" t="s">
        <v>9484</v>
      </c>
      <c r="C3725" s="117" t="s">
        <v>235</v>
      </c>
      <c r="D3725" s="117" t="s">
        <v>6</v>
      </c>
      <c r="E3725" s="119">
        <v>17.399999999999999</v>
      </c>
      <c r="F3725" s="119">
        <v>17.399999999999999</v>
      </c>
      <c r="G3725" s="117" t="s">
        <v>493</v>
      </c>
      <c r="H3725" s="120">
        <v>41974</v>
      </c>
    </row>
    <row r="3726" spans="1:8" ht="26.4">
      <c r="A3726" s="113">
        <v>11709</v>
      </c>
      <c r="B3726" s="114" t="s">
        <v>9485</v>
      </c>
      <c r="C3726" s="113" t="s">
        <v>235</v>
      </c>
      <c r="D3726" s="113" t="s">
        <v>6</v>
      </c>
      <c r="E3726" s="115">
        <v>29.86</v>
      </c>
      <c r="F3726" s="115">
        <v>29.86</v>
      </c>
      <c r="G3726" s="113" t="s">
        <v>493</v>
      </c>
      <c r="H3726" s="116">
        <v>41974</v>
      </c>
    </row>
    <row r="3727" spans="1:8" ht="26.4">
      <c r="A3727" s="117">
        <v>11710</v>
      </c>
      <c r="B3727" s="118" t="s">
        <v>9486</v>
      </c>
      <c r="C3727" s="117" t="s">
        <v>235</v>
      </c>
      <c r="D3727" s="117" t="s">
        <v>6</v>
      </c>
      <c r="E3727" s="119">
        <v>64.44</v>
      </c>
      <c r="F3727" s="119">
        <v>64.44</v>
      </c>
      <c r="G3727" s="117" t="s">
        <v>493</v>
      </c>
      <c r="H3727" s="120">
        <v>41974</v>
      </c>
    </row>
    <row r="3728" spans="1:8" ht="26.4">
      <c r="A3728" s="113">
        <v>21066</v>
      </c>
      <c r="B3728" s="114" t="s">
        <v>9487</v>
      </c>
      <c r="C3728" s="113" t="s">
        <v>235</v>
      </c>
      <c r="D3728" s="113" t="s">
        <v>6</v>
      </c>
      <c r="E3728" s="115">
        <v>14.61</v>
      </c>
      <c r="F3728" s="115">
        <v>14.61</v>
      </c>
      <c r="G3728" s="113" t="s">
        <v>493</v>
      </c>
      <c r="H3728" s="116">
        <v>41974</v>
      </c>
    </row>
    <row r="3729" spans="1:8" ht="26.4">
      <c r="A3729" s="117">
        <v>11707</v>
      </c>
      <c r="B3729" s="118" t="s">
        <v>9488</v>
      </c>
      <c r="C3729" s="117" t="s">
        <v>235</v>
      </c>
      <c r="D3729" s="117" t="s">
        <v>6</v>
      </c>
      <c r="E3729" s="119">
        <v>17.190000000000001</v>
      </c>
      <c r="F3729" s="119">
        <v>17.190000000000001</v>
      </c>
      <c r="G3729" s="117" t="s">
        <v>493</v>
      </c>
      <c r="H3729" s="120">
        <v>41974</v>
      </c>
    </row>
    <row r="3730" spans="1:8" ht="26.4">
      <c r="A3730" s="113">
        <v>11741</v>
      </c>
      <c r="B3730" s="114" t="s">
        <v>9489</v>
      </c>
      <c r="C3730" s="113" t="s">
        <v>235</v>
      </c>
      <c r="D3730" s="113" t="s">
        <v>6</v>
      </c>
      <c r="E3730" s="115">
        <v>4.8099999999999996</v>
      </c>
      <c r="F3730" s="115">
        <v>4.8099999999999996</v>
      </c>
      <c r="G3730" s="113" t="s">
        <v>493</v>
      </c>
      <c r="H3730" s="116">
        <v>41974</v>
      </c>
    </row>
    <row r="3731" spans="1:8" ht="26.4">
      <c r="A3731" s="117">
        <v>11743</v>
      </c>
      <c r="B3731" s="118" t="s">
        <v>9490</v>
      </c>
      <c r="C3731" s="117" t="s">
        <v>235</v>
      </c>
      <c r="D3731" s="117" t="s">
        <v>6</v>
      </c>
      <c r="E3731" s="119">
        <v>4.37</v>
      </c>
      <c r="F3731" s="119">
        <v>4.37</v>
      </c>
      <c r="G3731" s="117" t="s">
        <v>493</v>
      </c>
      <c r="H3731" s="120">
        <v>41974</v>
      </c>
    </row>
    <row r="3732" spans="1:8" ht="26.4">
      <c r="A3732" s="113">
        <v>11745</v>
      </c>
      <c r="B3732" s="114" t="s">
        <v>9491</v>
      </c>
      <c r="C3732" s="113" t="s">
        <v>235</v>
      </c>
      <c r="D3732" s="113" t="s">
        <v>6</v>
      </c>
      <c r="E3732" s="115">
        <v>6.21</v>
      </c>
      <c r="F3732" s="115">
        <v>6.21</v>
      </c>
      <c r="G3732" s="113" t="s">
        <v>493</v>
      </c>
      <c r="H3732" s="116">
        <v>41974</v>
      </c>
    </row>
    <row r="3733" spans="1:8">
      <c r="A3733" s="117">
        <v>25961</v>
      </c>
      <c r="B3733" s="118" t="s">
        <v>9492</v>
      </c>
      <c r="C3733" s="117" t="s">
        <v>264</v>
      </c>
      <c r="D3733" s="117" t="s">
        <v>231</v>
      </c>
      <c r="E3733" s="119">
        <v>4.5999999999999996</v>
      </c>
      <c r="F3733" s="119">
        <v>3.97</v>
      </c>
      <c r="G3733" s="117" t="s">
        <v>493</v>
      </c>
      <c r="H3733" s="120">
        <v>41974</v>
      </c>
    </row>
    <row r="3734" spans="1:8" ht="26.4">
      <c r="A3734" s="113">
        <v>12316</v>
      </c>
      <c r="B3734" s="114" t="s">
        <v>9493</v>
      </c>
      <c r="C3734" s="113" t="s">
        <v>235</v>
      </c>
      <c r="D3734" s="113" t="s">
        <v>6</v>
      </c>
      <c r="E3734" s="115">
        <v>49.94</v>
      </c>
      <c r="F3734" s="115">
        <v>49.94</v>
      </c>
      <c r="G3734" s="113" t="s">
        <v>493</v>
      </c>
      <c r="H3734" s="116">
        <v>41974</v>
      </c>
    </row>
    <row r="3735" spans="1:8" ht="26.4">
      <c r="A3735" s="117">
        <v>12317</v>
      </c>
      <c r="B3735" s="118" t="s">
        <v>9494</v>
      </c>
      <c r="C3735" s="117" t="s">
        <v>235</v>
      </c>
      <c r="D3735" s="117" t="s">
        <v>6</v>
      </c>
      <c r="E3735" s="119">
        <v>59.55</v>
      </c>
      <c r="F3735" s="119">
        <v>59.55</v>
      </c>
      <c r="G3735" s="117" t="s">
        <v>493</v>
      </c>
      <c r="H3735" s="120">
        <v>41974</v>
      </c>
    </row>
    <row r="3736" spans="1:8" ht="26.4">
      <c r="A3736" s="113">
        <v>12318</v>
      </c>
      <c r="B3736" s="114" t="s">
        <v>9495</v>
      </c>
      <c r="C3736" s="113" t="s">
        <v>235</v>
      </c>
      <c r="D3736" s="113" t="s">
        <v>6</v>
      </c>
      <c r="E3736" s="115">
        <v>68.61</v>
      </c>
      <c r="F3736" s="115">
        <v>68.61</v>
      </c>
      <c r="G3736" s="113" t="s">
        <v>493</v>
      </c>
      <c r="H3736" s="116">
        <v>41974</v>
      </c>
    </row>
    <row r="3737" spans="1:8">
      <c r="A3737" s="117">
        <v>1082</v>
      </c>
      <c r="B3737" s="118" t="s">
        <v>9496</v>
      </c>
      <c r="C3737" s="117" t="s">
        <v>235</v>
      </c>
      <c r="D3737" s="117" t="s">
        <v>6</v>
      </c>
      <c r="E3737" s="119">
        <v>108.96</v>
      </c>
      <c r="F3737" s="119">
        <v>108.96</v>
      </c>
      <c r="G3737" s="117" t="s">
        <v>493</v>
      </c>
      <c r="H3737" s="120">
        <v>41974</v>
      </c>
    </row>
    <row r="3738" spans="1:8" ht="26.4">
      <c r="A3738" s="113">
        <v>1074</v>
      </c>
      <c r="B3738" s="114" t="s">
        <v>9497</v>
      </c>
      <c r="C3738" s="113" t="s">
        <v>235</v>
      </c>
      <c r="D3738" s="113" t="s">
        <v>6</v>
      </c>
      <c r="E3738" s="115">
        <v>9.93</v>
      </c>
      <c r="F3738" s="115">
        <v>9.93</v>
      </c>
      <c r="G3738" s="113" t="s">
        <v>493</v>
      </c>
      <c r="H3738" s="116">
        <v>41974</v>
      </c>
    </row>
    <row r="3739" spans="1:8" ht="26.4">
      <c r="A3739" s="117">
        <v>1075</v>
      </c>
      <c r="B3739" s="118" t="s">
        <v>9498</v>
      </c>
      <c r="C3739" s="117" t="s">
        <v>235</v>
      </c>
      <c r="D3739" s="117" t="s">
        <v>6</v>
      </c>
      <c r="E3739" s="119">
        <v>18.05</v>
      </c>
      <c r="F3739" s="119">
        <v>18.05</v>
      </c>
      <c r="G3739" s="117" t="s">
        <v>493</v>
      </c>
      <c r="H3739" s="120">
        <v>41974</v>
      </c>
    </row>
    <row r="3740" spans="1:8" ht="26.4">
      <c r="A3740" s="113">
        <v>1089</v>
      </c>
      <c r="B3740" s="114" t="s">
        <v>9499</v>
      </c>
      <c r="C3740" s="113" t="s">
        <v>235</v>
      </c>
      <c r="D3740" s="113" t="s">
        <v>6</v>
      </c>
      <c r="E3740" s="115">
        <v>13.62</v>
      </c>
      <c r="F3740" s="115">
        <v>13.62</v>
      </c>
      <c r="G3740" s="113" t="s">
        <v>493</v>
      </c>
      <c r="H3740" s="116">
        <v>41974</v>
      </c>
    </row>
    <row r="3741" spans="1:8" ht="26.4">
      <c r="A3741" s="117">
        <v>1103</v>
      </c>
      <c r="B3741" s="118" t="s">
        <v>9500</v>
      </c>
      <c r="C3741" s="117" t="s">
        <v>235</v>
      </c>
      <c r="D3741" s="117" t="s">
        <v>6</v>
      </c>
      <c r="E3741" s="119">
        <v>9.32</v>
      </c>
      <c r="F3741" s="119">
        <v>9.32</v>
      </c>
      <c r="G3741" s="117" t="s">
        <v>493</v>
      </c>
      <c r="H3741" s="120">
        <v>41974</v>
      </c>
    </row>
    <row r="3742" spans="1:8" ht="26.4">
      <c r="A3742" s="113">
        <v>12314</v>
      </c>
      <c r="B3742" s="114" t="s">
        <v>9501</v>
      </c>
      <c r="C3742" s="113" t="s">
        <v>235</v>
      </c>
      <c r="D3742" s="113" t="s">
        <v>6</v>
      </c>
      <c r="E3742" s="115">
        <v>55.41</v>
      </c>
      <c r="F3742" s="115">
        <v>55.41</v>
      </c>
      <c r="G3742" s="113" t="s">
        <v>493</v>
      </c>
      <c r="H3742" s="116">
        <v>41974</v>
      </c>
    </row>
    <row r="3743" spans="1:8" ht="26.4">
      <c r="A3743" s="117">
        <v>1088</v>
      </c>
      <c r="B3743" s="118" t="s">
        <v>9502</v>
      </c>
      <c r="C3743" s="117" t="s">
        <v>235</v>
      </c>
      <c r="D3743" s="117" t="s">
        <v>6</v>
      </c>
      <c r="E3743" s="119">
        <v>21.23</v>
      </c>
      <c r="F3743" s="119">
        <v>21.23</v>
      </c>
      <c r="G3743" s="117" t="s">
        <v>493</v>
      </c>
      <c r="H3743" s="120">
        <v>41974</v>
      </c>
    </row>
    <row r="3744" spans="1:8" ht="26.4">
      <c r="A3744" s="113">
        <v>1077</v>
      </c>
      <c r="B3744" s="114" t="s">
        <v>9503</v>
      </c>
      <c r="C3744" s="113" t="s">
        <v>235</v>
      </c>
      <c r="D3744" s="113" t="s">
        <v>6</v>
      </c>
      <c r="E3744" s="115">
        <v>20.3</v>
      </c>
      <c r="F3744" s="115">
        <v>20.3</v>
      </c>
      <c r="G3744" s="113" t="s">
        <v>493</v>
      </c>
      <c r="H3744" s="116">
        <v>41974</v>
      </c>
    </row>
    <row r="3745" spans="1:8" ht="26.4">
      <c r="A3745" s="117">
        <v>1087</v>
      </c>
      <c r="B3745" s="118" t="s">
        <v>9504</v>
      </c>
      <c r="C3745" s="117" t="s">
        <v>235</v>
      </c>
      <c r="D3745" s="117" t="s">
        <v>6</v>
      </c>
      <c r="E3745" s="119">
        <v>21.23</v>
      </c>
      <c r="F3745" s="119">
        <v>21.23</v>
      </c>
      <c r="G3745" s="117" t="s">
        <v>493</v>
      </c>
      <c r="H3745" s="120">
        <v>41974</v>
      </c>
    </row>
    <row r="3746" spans="1:8" ht="26.4">
      <c r="A3746" s="113">
        <v>1078</v>
      </c>
      <c r="B3746" s="114" t="s">
        <v>9505</v>
      </c>
      <c r="C3746" s="113" t="s">
        <v>235</v>
      </c>
      <c r="D3746" s="113" t="s">
        <v>6</v>
      </c>
      <c r="E3746" s="115">
        <v>20.3</v>
      </c>
      <c r="F3746" s="115">
        <v>20.3</v>
      </c>
      <c r="G3746" s="113" t="s">
        <v>493</v>
      </c>
      <c r="H3746" s="116">
        <v>41974</v>
      </c>
    </row>
    <row r="3747" spans="1:8" ht="26.4">
      <c r="A3747" s="117">
        <v>12315</v>
      </c>
      <c r="B3747" s="118" t="s">
        <v>9506</v>
      </c>
      <c r="C3747" s="117" t="s">
        <v>235</v>
      </c>
      <c r="D3747" s="117" t="s">
        <v>6</v>
      </c>
      <c r="E3747" s="119">
        <v>52.88</v>
      </c>
      <c r="F3747" s="119">
        <v>52.88</v>
      </c>
      <c r="G3747" s="117" t="s">
        <v>493</v>
      </c>
      <c r="H3747" s="120">
        <v>41974</v>
      </c>
    </row>
    <row r="3748" spans="1:8" ht="26.4">
      <c r="A3748" s="113">
        <v>1086</v>
      </c>
      <c r="B3748" s="114" t="s">
        <v>9507</v>
      </c>
      <c r="C3748" s="113" t="s">
        <v>235</v>
      </c>
      <c r="D3748" s="113" t="s">
        <v>6</v>
      </c>
      <c r="E3748" s="115">
        <v>28.98</v>
      </c>
      <c r="F3748" s="115">
        <v>28.98</v>
      </c>
      <c r="G3748" s="113" t="s">
        <v>493</v>
      </c>
      <c r="H3748" s="116">
        <v>41974</v>
      </c>
    </row>
    <row r="3749" spans="1:8" ht="26.4">
      <c r="A3749" s="117">
        <v>1084</v>
      </c>
      <c r="B3749" s="118" t="s">
        <v>9508</v>
      </c>
      <c r="C3749" s="117" t="s">
        <v>235</v>
      </c>
      <c r="D3749" s="117" t="s">
        <v>6</v>
      </c>
      <c r="E3749" s="119">
        <v>28.87</v>
      </c>
      <c r="F3749" s="119">
        <v>28.87</v>
      </c>
      <c r="G3749" s="117" t="s">
        <v>493</v>
      </c>
      <c r="H3749" s="120">
        <v>41974</v>
      </c>
    </row>
    <row r="3750" spans="1:8" ht="26.4">
      <c r="A3750" s="113">
        <v>1079</v>
      </c>
      <c r="B3750" s="114" t="s">
        <v>9509</v>
      </c>
      <c r="C3750" s="113" t="s">
        <v>235</v>
      </c>
      <c r="D3750" s="113" t="s">
        <v>6</v>
      </c>
      <c r="E3750" s="115">
        <v>32.049999999999997</v>
      </c>
      <c r="F3750" s="115">
        <v>32.049999999999997</v>
      </c>
      <c r="G3750" s="113" t="s">
        <v>493</v>
      </c>
      <c r="H3750" s="116">
        <v>41974</v>
      </c>
    </row>
    <row r="3751" spans="1:8" ht="26.4">
      <c r="A3751" s="117">
        <v>1085</v>
      </c>
      <c r="B3751" s="118" t="s">
        <v>9510</v>
      </c>
      <c r="C3751" s="117" t="s">
        <v>235</v>
      </c>
      <c r="D3751" s="117" t="s">
        <v>6</v>
      </c>
      <c r="E3751" s="119">
        <v>30.71</v>
      </c>
      <c r="F3751" s="119">
        <v>30.71</v>
      </c>
      <c r="G3751" s="117" t="s">
        <v>493</v>
      </c>
      <c r="H3751" s="120">
        <v>41974</v>
      </c>
    </row>
    <row r="3752" spans="1:8" ht="26.4">
      <c r="A3752" s="113">
        <v>5104</v>
      </c>
      <c r="B3752" s="114" t="s">
        <v>9511</v>
      </c>
      <c r="C3752" s="113" t="s">
        <v>235</v>
      </c>
      <c r="D3752" s="113" t="s">
        <v>238</v>
      </c>
      <c r="E3752" s="115">
        <v>51.91</v>
      </c>
      <c r="F3752" s="115">
        <v>51.91</v>
      </c>
      <c r="G3752" s="113" t="s">
        <v>493</v>
      </c>
      <c r="H3752" s="116">
        <v>41974</v>
      </c>
    </row>
    <row r="3753" spans="1:8" ht="26.4">
      <c r="A3753" s="117">
        <v>26023</v>
      </c>
      <c r="B3753" s="118" t="s">
        <v>9512</v>
      </c>
      <c r="C3753" s="117" t="s">
        <v>235</v>
      </c>
      <c r="D3753" s="117" t="s">
        <v>6</v>
      </c>
      <c r="E3753" s="119">
        <v>25.22</v>
      </c>
      <c r="F3753" s="119">
        <v>25.22</v>
      </c>
      <c r="G3753" s="117" t="s">
        <v>493</v>
      </c>
      <c r="H3753" s="120">
        <v>41974</v>
      </c>
    </row>
    <row r="3754" spans="1:8" ht="26.4">
      <c r="A3754" s="113">
        <v>14575</v>
      </c>
      <c r="B3754" s="114" t="s">
        <v>9513</v>
      </c>
      <c r="C3754" s="113" t="s">
        <v>235</v>
      </c>
      <c r="D3754" s="113" t="s">
        <v>6</v>
      </c>
      <c r="E3754" s="115">
        <v>2143857.44</v>
      </c>
      <c r="F3754" s="115">
        <v>2143857.44</v>
      </c>
      <c r="G3754" s="113" t="s">
        <v>493</v>
      </c>
      <c r="H3754" s="116">
        <v>41974</v>
      </c>
    </row>
    <row r="3755" spans="1:8">
      <c r="A3755" s="117">
        <v>20053</v>
      </c>
      <c r="B3755" s="118" t="s">
        <v>9514</v>
      </c>
      <c r="C3755" s="117" t="s">
        <v>235</v>
      </c>
      <c r="D3755" s="117" t="s">
        <v>6</v>
      </c>
      <c r="E3755" s="119">
        <v>20.65</v>
      </c>
      <c r="F3755" s="119">
        <v>20.65</v>
      </c>
      <c r="G3755" s="117" t="s">
        <v>493</v>
      </c>
      <c r="H3755" s="120">
        <v>41974</v>
      </c>
    </row>
    <row r="3756" spans="1:8" ht="26.4">
      <c r="A3756" s="113">
        <v>20033</v>
      </c>
      <c r="B3756" s="114" t="s">
        <v>9515</v>
      </c>
      <c r="C3756" s="113" t="s">
        <v>235</v>
      </c>
      <c r="D3756" s="113" t="s">
        <v>6</v>
      </c>
      <c r="E3756" s="115">
        <v>13.93</v>
      </c>
      <c r="F3756" s="115">
        <v>13.93</v>
      </c>
      <c r="G3756" s="113" t="s">
        <v>493</v>
      </c>
      <c r="H3756" s="116">
        <v>41974</v>
      </c>
    </row>
    <row r="3757" spans="1:8" ht="26.4">
      <c r="A3757" s="117">
        <v>20034</v>
      </c>
      <c r="B3757" s="118" t="s">
        <v>9516</v>
      </c>
      <c r="C3757" s="117" t="s">
        <v>235</v>
      </c>
      <c r="D3757" s="117" t="s">
        <v>6</v>
      </c>
      <c r="E3757" s="119">
        <v>22.83</v>
      </c>
      <c r="F3757" s="119">
        <v>22.83</v>
      </c>
      <c r="G3757" s="117" t="s">
        <v>493</v>
      </c>
      <c r="H3757" s="120">
        <v>41974</v>
      </c>
    </row>
    <row r="3758" spans="1:8" ht="26.4">
      <c r="A3758" s="113">
        <v>20035</v>
      </c>
      <c r="B3758" s="114" t="s">
        <v>9517</v>
      </c>
      <c r="C3758" s="113" t="s">
        <v>235</v>
      </c>
      <c r="D3758" s="113" t="s">
        <v>6</v>
      </c>
      <c r="E3758" s="115">
        <v>25.41</v>
      </c>
      <c r="F3758" s="115">
        <v>25.41</v>
      </c>
      <c r="G3758" s="113" t="s">
        <v>493</v>
      </c>
      <c r="H3758" s="116">
        <v>41974</v>
      </c>
    </row>
    <row r="3759" spans="1:8" ht="26.4">
      <c r="A3759" s="117">
        <v>20036</v>
      </c>
      <c r="B3759" s="118" t="s">
        <v>9518</v>
      </c>
      <c r="C3759" s="117" t="s">
        <v>235</v>
      </c>
      <c r="D3759" s="117" t="s">
        <v>6</v>
      </c>
      <c r="E3759" s="119">
        <v>36.75</v>
      </c>
      <c r="F3759" s="119">
        <v>36.75</v>
      </c>
      <c r="G3759" s="117" t="s">
        <v>493</v>
      </c>
      <c r="H3759" s="120">
        <v>41974</v>
      </c>
    </row>
    <row r="3760" spans="1:8" ht="26.4">
      <c r="A3760" s="113">
        <v>20037</v>
      </c>
      <c r="B3760" s="114" t="s">
        <v>9519</v>
      </c>
      <c r="C3760" s="113" t="s">
        <v>235</v>
      </c>
      <c r="D3760" s="113" t="s">
        <v>6</v>
      </c>
      <c r="E3760" s="115">
        <v>74.97</v>
      </c>
      <c r="F3760" s="115">
        <v>74.97</v>
      </c>
      <c r="G3760" s="113" t="s">
        <v>493</v>
      </c>
      <c r="H3760" s="116">
        <v>41974</v>
      </c>
    </row>
    <row r="3761" spans="1:8" ht="26.4">
      <c r="A3761" s="117">
        <v>20038</v>
      </c>
      <c r="B3761" s="118" t="s">
        <v>9520</v>
      </c>
      <c r="C3761" s="117" t="s">
        <v>235</v>
      </c>
      <c r="D3761" s="117" t="s">
        <v>6</v>
      </c>
      <c r="E3761" s="119">
        <v>138.33000000000001</v>
      </c>
      <c r="F3761" s="119">
        <v>138.33000000000001</v>
      </c>
      <c r="G3761" s="117" t="s">
        <v>493</v>
      </c>
      <c r="H3761" s="120">
        <v>41974</v>
      </c>
    </row>
    <row r="3762" spans="1:8" ht="26.4">
      <c r="A3762" s="113">
        <v>20039</v>
      </c>
      <c r="B3762" s="114" t="s">
        <v>9521</v>
      </c>
      <c r="C3762" s="113" t="s">
        <v>235</v>
      </c>
      <c r="D3762" s="113" t="s">
        <v>6</v>
      </c>
      <c r="E3762" s="115">
        <v>195.39</v>
      </c>
      <c r="F3762" s="115">
        <v>195.39</v>
      </c>
      <c r="G3762" s="113" t="s">
        <v>493</v>
      </c>
      <c r="H3762" s="116">
        <v>41974</v>
      </c>
    </row>
    <row r="3763" spans="1:8" ht="26.4">
      <c r="A3763" s="117">
        <v>20040</v>
      </c>
      <c r="B3763" s="118" t="s">
        <v>9522</v>
      </c>
      <c r="C3763" s="117" t="s">
        <v>235</v>
      </c>
      <c r="D3763" s="117" t="s">
        <v>6</v>
      </c>
      <c r="E3763" s="119">
        <v>249.2</v>
      </c>
      <c r="F3763" s="119">
        <v>249.2</v>
      </c>
      <c r="G3763" s="117" t="s">
        <v>493</v>
      </c>
      <c r="H3763" s="120">
        <v>41974</v>
      </c>
    </row>
    <row r="3764" spans="1:8" ht="26.4">
      <c r="A3764" s="113">
        <v>20041</v>
      </c>
      <c r="B3764" s="114" t="s">
        <v>9523</v>
      </c>
      <c r="C3764" s="113" t="s">
        <v>235</v>
      </c>
      <c r="D3764" s="113" t="s">
        <v>6</v>
      </c>
      <c r="E3764" s="115">
        <v>251.52</v>
      </c>
      <c r="F3764" s="115">
        <v>251.52</v>
      </c>
      <c r="G3764" s="113" t="s">
        <v>493</v>
      </c>
      <c r="H3764" s="116">
        <v>41974</v>
      </c>
    </row>
    <row r="3765" spans="1:8" ht="26.4">
      <c r="A3765" s="117">
        <v>20043</v>
      </c>
      <c r="B3765" s="118" t="s">
        <v>9524</v>
      </c>
      <c r="C3765" s="117" t="s">
        <v>235</v>
      </c>
      <c r="D3765" s="117" t="s">
        <v>6</v>
      </c>
      <c r="E3765" s="119">
        <v>1.38</v>
      </c>
      <c r="F3765" s="119">
        <v>1.38</v>
      </c>
      <c r="G3765" s="117" t="s">
        <v>493</v>
      </c>
      <c r="H3765" s="120">
        <v>41974</v>
      </c>
    </row>
    <row r="3766" spans="1:8" ht="26.4">
      <c r="A3766" s="113">
        <v>20044</v>
      </c>
      <c r="B3766" s="114" t="s">
        <v>9525</v>
      </c>
      <c r="C3766" s="113" t="s">
        <v>235</v>
      </c>
      <c r="D3766" s="113" t="s">
        <v>6</v>
      </c>
      <c r="E3766" s="115">
        <v>1.68</v>
      </c>
      <c r="F3766" s="115">
        <v>1.68</v>
      </c>
      <c r="G3766" s="113" t="s">
        <v>493</v>
      </c>
      <c r="H3766" s="116">
        <v>41974</v>
      </c>
    </row>
    <row r="3767" spans="1:8" ht="26.4">
      <c r="A3767" s="117">
        <v>20042</v>
      </c>
      <c r="B3767" s="118" t="s">
        <v>9526</v>
      </c>
      <c r="C3767" s="117" t="s">
        <v>235</v>
      </c>
      <c r="D3767" s="117" t="s">
        <v>6</v>
      </c>
      <c r="E3767" s="119">
        <v>1.27</v>
      </c>
      <c r="F3767" s="119">
        <v>1.27</v>
      </c>
      <c r="G3767" s="117" t="s">
        <v>493</v>
      </c>
      <c r="H3767" s="120">
        <v>41974</v>
      </c>
    </row>
    <row r="3768" spans="1:8" ht="26.4">
      <c r="A3768" s="113">
        <v>20046</v>
      </c>
      <c r="B3768" s="114" t="s">
        <v>9527</v>
      </c>
      <c r="C3768" s="113" t="s">
        <v>235</v>
      </c>
      <c r="D3768" s="113" t="s">
        <v>6</v>
      </c>
      <c r="E3768" s="115">
        <v>3.74</v>
      </c>
      <c r="F3768" s="115">
        <v>3.74</v>
      </c>
      <c r="G3768" s="113" t="s">
        <v>493</v>
      </c>
      <c r="H3768" s="116">
        <v>41974</v>
      </c>
    </row>
    <row r="3769" spans="1:8" ht="26.4">
      <c r="A3769" s="117">
        <v>20047</v>
      </c>
      <c r="B3769" s="118" t="s">
        <v>9528</v>
      </c>
      <c r="C3769" s="117" t="s">
        <v>235</v>
      </c>
      <c r="D3769" s="117" t="s">
        <v>6</v>
      </c>
      <c r="E3769" s="119">
        <v>10.79</v>
      </c>
      <c r="F3769" s="119">
        <v>10.79</v>
      </c>
      <c r="G3769" s="117" t="s">
        <v>493</v>
      </c>
      <c r="H3769" s="120">
        <v>41974</v>
      </c>
    </row>
    <row r="3770" spans="1:8" ht="26.4">
      <c r="A3770" s="113">
        <v>20045</v>
      </c>
      <c r="B3770" s="114" t="s">
        <v>9529</v>
      </c>
      <c r="C3770" s="113" t="s">
        <v>235</v>
      </c>
      <c r="D3770" s="113" t="s">
        <v>6</v>
      </c>
      <c r="E3770" s="115">
        <v>1.92</v>
      </c>
      <c r="F3770" s="115">
        <v>1.92</v>
      </c>
      <c r="G3770" s="113" t="s">
        <v>493</v>
      </c>
      <c r="H3770" s="116">
        <v>41974</v>
      </c>
    </row>
    <row r="3771" spans="1:8" ht="26.4">
      <c r="A3771" s="117">
        <v>20972</v>
      </c>
      <c r="B3771" s="118" t="s">
        <v>9530</v>
      </c>
      <c r="C3771" s="117" t="s">
        <v>235</v>
      </c>
      <c r="D3771" s="117" t="s">
        <v>6</v>
      </c>
      <c r="E3771" s="119">
        <v>67.97</v>
      </c>
      <c r="F3771" s="119">
        <v>67.97</v>
      </c>
      <c r="G3771" s="117" t="s">
        <v>493</v>
      </c>
      <c r="H3771" s="120">
        <v>41974</v>
      </c>
    </row>
    <row r="3772" spans="1:8" ht="26.4">
      <c r="A3772" s="113">
        <v>20032</v>
      </c>
      <c r="B3772" s="114" t="s">
        <v>9531</v>
      </c>
      <c r="C3772" s="113" t="s">
        <v>235</v>
      </c>
      <c r="D3772" s="113" t="s">
        <v>6</v>
      </c>
      <c r="E3772" s="115">
        <v>15.6</v>
      </c>
      <c r="F3772" s="115">
        <v>15.6</v>
      </c>
      <c r="G3772" s="113" t="s">
        <v>493</v>
      </c>
      <c r="H3772" s="116">
        <v>41974</v>
      </c>
    </row>
    <row r="3773" spans="1:8" ht="26.4">
      <c r="A3773" s="117">
        <v>11321</v>
      </c>
      <c r="B3773" s="118" t="s">
        <v>9532</v>
      </c>
      <c r="C3773" s="117" t="s">
        <v>235</v>
      </c>
      <c r="D3773" s="117" t="s">
        <v>6</v>
      </c>
      <c r="E3773" s="119">
        <v>10.74</v>
      </c>
      <c r="F3773" s="119">
        <v>10.74</v>
      </c>
      <c r="G3773" s="117" t="s">
        <v>493</v>
      </c>
      <c r="H3773" s="120">
        <v>41974</v>
      </c>
    </row>
    <row r="3774" spans="1:8" ht="26.4">
      <c r="A3774" s="113">
        <v>11323</v>
      </c>
      <c r="B3774" s="114" t="s">
        <v>9533</v>
      </c>
      <c r="C3774" s="113" t="s">
        <v>235</v>
      </c>
      <c r="D3774" s="113" t="s">
        <v>6</v>
      </c>
      <c r="E3774" s="115">
        <v>12.83</v>
      </c>
      <c r="F3774" s="115">
        <v>12.83</v>
      </c>
      <c r="G3774" s="113" t="s">
        <v>493</v>
      </c>
      <c r="H3774" s="116">
        <v>41974</v>
      </c>
    </row>
    <row r="3775" spans="1:8" ht="26.4">
      <c r="A3775" s="117">
        <v>20327</v>
      </c>
      <c r="B3775" s="118" t="s">
        <v>9534</v>
      </c>
      <c r="C3775" s="117" t="s">
        <v>235</v>
      </c>
      <c r="D3775" s="117" t="s">
        <v>6</v>
      </c>
      <c r="E3775" s="119">
        <v>6.11</v>
      </c>
      <c r="F3775" s="119">
        <v>6.11</v>
      </c>
      <c r="G3775" s="117" t="s">
        <v>493</v>
      </c>
      <c r="H3775" s="120">
        <v>41974</v>
      </c>
    </row>
    <row r="3776" spans="1:8">
      <c r="A3776" s="113">
        <v>25966</v>
      </c>
      <c r="B3776" s="114" t="s">
        <v>9535</v>
      </c>
      <c r="C3776" s="113" t="s">
        <v>235</v>
      </c>
      <c r="D3776" s="113" t="s">
        <v>274</v>
      </c>
      <c r="E3776" s="115">
        <v>12.09</v>
      </c>
      <c r="F3776" s="115">
        <v>12.09</v>
      </c>
      <c r="G3776" s="113" t="s">
        <v>493</v>
      </c>
      <c r="H3776" s="116">
        <v>41974</v>
      </c>
    </row>
    <row r="3777" spans="1:8" ht="26.4">
      <c r="A3777" s="117">
        <v>13846</v>
      </c>
      <c r="B3777" s="118" t="s">
        <v>9536</v>
      </c>
      <c r="C3777" s="117" t="s">
        <v>235</v>
      </c>
      <c r="D3777" s="117" t="s">
        <v>6</v>
      </c>
      <c r="E3777" s="119">
        <v>29.38</v>
      </c>
      <c r="F3777" s="119">
        <v>29.38</v>
      </c>
      <c r="G3777" s="117" t="s">
        <v>493</v>
      </c>
      <c r="H3777" s="120">
        <v>41974</v>
      </c>
    </row>
    <row r="3778" spans="1:8" ht="66">
      <c r="A3778" s="113">
        <v>13390</v>
      </c>
      <c r="B3778" s="114" t="s">
        <v>9537</v>
      </c>
      <c r="C3778" s="113" t="s">
        <v>235</v>
      </c>
      <c r="D3778" s="113" t="s">
        <v>6</v>
      </c>
      <c r="E3778" s="115">
        <v>63.02</v>
      </c>
      <c r="F3778" s="115">
        <v>63.02</v>
      </c>
      <c r="G3778" s="113" t="s">
        <v>493</v>
      </c>
      <c r="H3778" s="116">
        <v>41974</v>
      </c>
    </row>
    <row r="3779" spans="1:8" ht="26.4">
      <c r="A3779" s="117">
        <v>6029</v>
      </c>
      <c r="B3779" s="118" t="s">
        <v>9538</v>
      </c>
      <c r="C3779" s="117" t="s">
        <v>235</v>
      </c>
      <c r="D3779" s="117" t="s">
        <v>6</v>
      </c>
      <c r="E3779" s="119">
        <v>11.72</v>
      </c>
      <c r="F3779" s="119">
        <v>11.72</v>
      </c>
      <c r="G3779" s="117" t="s">
        <v>493</v>
      </c>
      <c r="H3779" s="120">
        <v>41974</v>
      </c>
    </row>
    <row r="3780" spans="1:8">
      <c r="A3780" s="113">
        <v>6012</v>
      </c>
      <c r="B3780" s="114" t="s">
        <v>9539</v>
      </c>
      <c r="C3780" s="113" t="s">
        <v>235</v>
      </c>
      <c r="D3780" s="113" t="s">
        <v>6</v>
      </c>
      <c r="E3780" s="115">
        <v>261.94</v>
      </c>
      <c r="F3780" s="115">
        <v>261.94</v>
      </c>
      <c r="G3780" s="113" t="s">
        <v>493</v>
      </c>
      <c r="H3780" s="116">
        <v>41974</v>
      </c>
    </row>
    <row r="3781" spans="1:8">
      <c r="A3781" s="117">
        <v>6027</v>
      </c>
      <c r="B3781" s="118" t="s">
        <v>9540</v>
      </c>
      <c r="C3781" s="117" t="s">
        <v>235</v>
      </c>
      <c r="D3781" s="117" t="s">
        <v>6</v>
      </c>
      <c r="E3781" s="119">
        <v>446.37</v>
      </c>
      <c r="F3781" s="119">
        <v>446.37</v>
      </c>
      <c r="G3781" s="117" t="s">
        <v>493</v>
      </c>
      <c r="H3781" s="120">
        <v>41974</v>
      </c>
    </row>
    <row r="3782" spans="1:8" ht="26.4">
      <c r="A3782" s="113">
        <v>6019</v>
      </c>
      <c r="B3782" s="114" t="s">
        <v>9541</v>
      </c>
      <c r="C3782" s="113" t="s">
        <v>235</v>
      </c>
      <c r="D3782" s="113" t="s">
        <v>6</v>
      </c>
      <c r="E3782" s="115">
        <v>28.5</v>
      </c>
      <c r="F3782" s="115">
        <v>28.5</v>
      </c>
      <c r="G3782" s="113" t="s">
        <v>493</v>
      </c>
      <c r="H3782" s="116">
        <v>41974</v>
      </c>
    </row>
    <row r="3783" spans="1:8" ht="26.4">
      <c r="A3783" s="117">
        <v>6010</v>
      </c>
      <c r="B3783" s="118" t="s">
        <v>9542</v>
      </c>
      <c r="C3783" s="117" t="s">
        <v>235</v>
      </c>
      <c r="D3783" s="117" t="s">
        <v>6</v>
      </c>
      <c r="E3783" s="119">
        <v>49.04</v>
      </c>
      <c r="F3783" s="119">
        <v>49.04</v>
      </c>
      <c r="G3783" s="117" t="s">
        <v>493</v>
      </c>
      <c r="H3783" s="120">
        <v>41974</v>
      </c>
    </row>
    <row r="3784" spans="1:8" ht="26.4">
      <c r="A3784" s="113">
        <v>6017</v>
      </c>
      <c r="B3784" s="114" t="s">
        <v>9543</v>
      </c>
      <c r="C3784" s="113" t="s">
        <v>235</v>
      </c>
      <c r="D3784" s="113" t="s">
        <v>6</v>
      </c>
      <c r="E3784" s="115">
        <v>38.840000000000003</v>
      </c>
      <c r="F3784" s="115">
        <v>38.840000000000003</v>
      </c>
      <c r="G3784" s="113" t="s">
        <v>493</v>
      </c>
      <c r="H3784" s="116">
        <v>41974</v>
      </c>
    </row>
    <row r="3785" spans="1:8" ht="26.4">
      <c r="A3785" s="117">
        <v>6020</v>
      </c>
      <c r="B3785" s="118" t="s">
        <v>9544</v>
      </c>
      <c r="C3785" s="117" t="s">
        <v>235</v>
      </c>
      <c r="D3785" s="117" t="s">
        <v>6</v>
      </c>
      <c r="E3785" s="119">
        <v>17.12</v>
      </c>
      <c r="F3785" s="119">
        <v>17.12</v>
      </c>
      <c r="G3785" s="117" t="s">
        <v>493</v>
      </c>
      <c r="H3785" s="120">
        <v>41974</v>
      </c>
    </row>
    <row r="3786" spans="1:8" ht="26.4">
      <c r="A3786" s="113">
        <v>6028</v>
      </c>
      <c r="B3786" s="114" t="s">
        <v>9545</v>
      </c>
      <c r="C3786" s="113" t="s">
        <v>235</v>
      </c>
      <c r="D3786" s="113" t="s">
        <v>6</v>
      </c>
      <c r="E3786" s="115">
        <v>68.31</v>
      </c>
      <c r="F3786" s="115">
        <v>68.31</v>
      </c>
      <c r="G3786" s="113" t="s">
        <v>493</v>
      </c>
      <c r="H3786" s="116">
        <v>41974</v>
      </c>
    </row>
    <row r="3787" spans="1:8" ht="26.4">
      <c r="A3787" s="117">
        <v>6011</v>
      </c>
      <c r="B3787" s="118" t="s">
        <v>9546</v>
      </c>
      <c r="C3787" s="117" t="s">
        <v>235</v>
      </c>
      <c r="D3787" s="117" t="s">
        <v>6</v>
      </c>
      <c r="E3787" s="119">
        <v>141.66</v>
      </c>
      <c r="F3787" s="119">
        <v>141.66</v>
      </c>
      <c r="G3787" s="117" t="s">
        <v>493</v>
      </c>
      <c r="H3787" s="120">
        <v>41974</v>
      </c>
    </row>
    <row r="3788" spans="1:8" ht="26.4">
      <c r="A3788" s="113">
        <v>6016</v>
      </c>
      <c r="B3788" s="114" t="s">
        <v>9547</v>
      </c>
      <c r="C3788" s="113" t="s">
        <v>235</v>
      </c>
      <c r="D3788" s="113" t="s">
        <v>6</v>
      </c>
      <c r="E3788" s="115">
        <v>18.059999999999999</v>
      </c>
      <c r="F3788" s="115">
        <v>18.059999999999999</v>
      </c>
      <c r="G3788" s="113" t="s">
        <v>493</v>
      </c>
      <c r="H3788" s="116">
        <v>41974</v>
      </c>
    </row>
    <row r="3789" spans="1:8" ht="26.4">
      <c r="A3789" s="117">
        <v>6013</v>
      </c>
      <c r="B3789" s="118" t="s">
        <v>9548</v>
      </c>
      <c r="C3789" s="117" t="s">
        <v>235</v>
      </c>
      <c r="D3789" s="117" t="s">
        <v>6</v>
      </c>
      <c r="E3789" s="119">
        <v>53.93</v>
      </c>
      <c r="F3789" s="119">
        <v>53.93</v>
      </c>
      <c r="G3789" s="117" t="s">
        <v>493</v>
      </c>
      <c r="H3789" s="120">
        <v>41974</v>
      </c>
    </row>
    <row r="3790" spans="1:8" ht="26.4">
      <c r="A3790" s="113">
        <v>6015</v>
      </c>
      <c r="B3790" s="114" t="s">
        <v>9549</v>
      </c>
      <c r="C3790" s="113" t="s">
        <v>235</v>
      </c>
      <c r="D3790" s="113" t="s">
        <v>6</v>
      </c>
      <c r="E3790" s="115">
        <v>78.42</v>
      </c>
      <c r="F3790" s="115">
        <v>78.42</v>
      </c>
      <c r="G3790" s="113" t="s">
        <v>493</v>
      </c>
      <c r="H3790" s="116">
        <v>41974</v>
      </c>
    </row>
    <row r="3791" spans="1:8" ht="26.4">
      <c r="A3791" s="117">
        <v>6014</v>
      </c>
      <c r="B3791" s="118" t="s">
        <v>9550</v>
      </c>
      <c r="C3791" s="117" t="s">
        <v>235</v>
      </c>
      <c r="D3791" s="117" t="s">
        <v>6</v>
      </c>
      <c r="E3791" s="119">
        <v>74.97</v>
      </c>
      <c r="F3791" s="119">
        <v>74.97</v>
      </c>
      <c r="G3791" s="117" t="s">
        <v>493</v>
      </c>
      <c r="H3791" s="120">
        <v>41974</v>
      </c>
    </row>
    <row r="3792" spans="1:8" ht="26.4">
      <c r="A3792" s="113">
        <v>6006</v>
      </c>
      <c r="B3792" s="114" t="s">
        <v>9551</v>
      </c>
      <c r="C3792" s="113" t="s">
        <v>235</v>
      </c>
      <c r="D3792" s="113" t="s">
        <v>6</v>
      </c>
      <c r="E3792" s="115">
        <v>39.049999999999997</v>
      </c>
      <c r="F3792" s="115">
        <v>39.049999999999997</v>
      </c>
      <c r="G3792" s="113" t="s">
        <v>493</v>
      </c>
      <c r="H3792" s="116">
        <v>41974</v>
      </c>
    </row>
    <row r="3793" spans="1:8" ht="26.4">
      <c r="A3793" s="117">
        <v>6005</v>
      </c>
      <c r="B3793" s="118" t="s">
        <v>9552</v>
      </c>
      <c r="C3793" s="117" t="s">
        <v>235</v>
      </c>
      <c r="D3793" s="117" t="s">
        <v>6</v>
      </c>
      <c r="E3793" s="119">
        <v>44.05</v>
      </c>
      <c r="F3793" s="119">
        <v>44.05</v>
      </c>
      <c r="G3793" s="117" t="s">
        <v>493</v>
      </c>
      <c r="H3793" s="120">
        <v>41974</v>
      </c>
    </row>
    <row r="3794" spans="1:8" ht="26.4">
      <c r="A3794" s="113">
        <v>11756</v>
      </c>
      <c r="B3794" s="114" t="s">
        <v>9553</v>
      </c>
      <c r="C3794" s="113" t="s">
        <v>235</v>
      </c>
      <c r="D3794" s="113" t="s">
        <v>6</v>
      </c>
      <c r="E3794" s="115">
        <v>21.04</v>
      </c>
      <c r="F3794" s="115">
        <v>21.04</v>
      </c>
      <c r="G3794" s="113" t="s">
        <v>493</v>
      </c>
      <c r="H3794" s="116">
        <v>41974</v>
      </c>
    </row>
    <row r="3795" spans="1:8" ht="39.6">
      <c r="A3795" s="117">
        <v>10904</v>
      </c>
      <c r="B3795" s="118" t="s">
        <v>9554</v>
      </c>
      <c r="C3795" s="117" t="s">
        <v>235</v>
      </c>
      <c r="D3795" s="117" t="s">
        <v>6</v>
      </c>
      <c r="E3795" s="119">
        <v>127.5</v>
      </c>
      <c r="F3795" s="119">
        <v>127.5</v>
      </c>
      <c r="G3795" s="117" t="s">
        <v>493</v>
      </c>
      <c r="H3795" s="120">
        <v>41974</v>
      </c>
    </row>
    <row r="3796" spans="1:8">
      <c r="A3796" s="113">
        <v>6034</v>
      </c>
      <c r="B3796" s="114" t="s">
        <v>9555</v>
      </c>
      <c r="C3796" s="113" t="s">
        <v>235</v>
      </c>
      <c r="D3796" s="113" t="s">
        <v>6</v>
      </c>
      <c r="E3796" s="115">
        <v>7.22</v>
      </c>
      <c r="F3796" s="115">
        <v>7.22</v>
      </c>
      <c r="G3796" s="113" t="s">
        <v>493</v>
      </c>
      <c r="H3796" s="116">
        <v>41974</v>
      </c>
    </row>
    <row r="3797" spans="1:8" ht="26.4">
      <c r="A3797" s="117">
        <v>11752</v>
      </c>
      <c r="B3797" s="118" t="s">
        <v>9556</v>
      </c>
      <c r="C3797" s="117" t="s">
        <v>235</v>
      </c>
      <c r="D3797" s="117" t="s">
        <v>6</v>
      </c>
      <c r="E3797" s="119">
        <v>12.13</v>
      </c>
      <c r="F3797" s="119">
        <v>12.13</v>
      </c>
      <c r="G3797" s="117" t="s">
        <v>493</v>
      </c>
      <c r="H3797" s="120">
        <v>41974</v>
      </c>
    </row>
    <row r="3798" spans="1:8" ht="26.4">
      <c r="A3798" s="113">
        <v>11753</v>
      </c>
      <c r="B3798" s="114" t="s">
        <v>9557</v>
      </c>
      <c r="C3798" s="113" t="s">
        <v>235</v>
      </c>
      <c r="D3798" s="113" t="s">
        <v>6</v>
      </c>
      <c r="E3798" s="115">
        <v>14.48</v>
      </c>
      <c r="F3798" s="115">
        <v>14.48</v>
      </c>
      <c r="G3798" s="113" t="s">
        <v>493</v>
      </c>
      <c r="H3798" s="116">
        <v>41974</v>
      </c>
    </row>
    <row r="3799" spans="1:8" ht="26.4">
      <c r="A3799" s="117">
        <v>6021</v>
      </c>
      <c r="B3799" s="118" t="s">
        <v>9558</v>
      </c>
      <c r="C3799" s="117" t="s">
        <v>235</v>
      </c>
      <c r="D3799" s="117" t="s">
        <v>6</v>
      </c>
      <c r="E3799" s="119">
        <v>40.19</v>
      </c>
      <c r="F3799" s="119">
        <v>40.19</v>
      </c>
      <c r="G3799" s="117" t="s">
        <v>493</v>
      </c>
      <c r="H3799" s="120">
        <v>41974</v>
      </c>
    </row>
    <row r="3800" spans="1:8" ht="26.4">
      <c r="A3800" s="113">
        <v>6024</v>
      </c>
      <c r="B3800" s="114" t="s">
        <v>9559</v>
      </c>
      <c r="C3800" s="113" t="s">
        <v>235</v>
      </c>
      <c r="D3800" s="113" t="s">
        <v>6</v>
      </c>
      <c r="E3800" s="115">
        <v>41.55</v>
      </c>
      <c r="F3800" s="115">
        <v>41.55</v>
      </c>
      <c r="G3800" s="113" t="s">
        <v>493</v>
      </c>
      <c r="H3800" s="116">
        <v>41974</v>
      </c>
    </row>
    <row r="3801" spans="1:8">
      <c r="A3801" s="117">
        <v>6036</v>
      </c>
      <c r="B3801" s="118" t="s">
        <v>9560</v>
      </c>
      <c r="C3801" s="117" t="s">
        <v>235</v>
      </c>
      <c r="D3801" s="117" t="s">
        <v>6</v>
      </c>
      <c r="E3801" s="119">
        <v>9.84</v>
      </c>
      <c r="F3801" s="119">
        <v>9.84</v>
      </c>
      <c r="G3801" s="117" t="s">
        <v>493</v>
      </c>
      <c r="H3801" s="120">
        <v>41974</v>
      </c>
    </row>
    <row r="3802" spans="1:8">
      <c r="A3802" s="113">
        <v>6031</v>
      </c>
      <c r="B3802" s="114" t="s">
        <v>9561</v>
      </c>
      <c r="C3802" s="113" t="s">
        <v>235</v>
      </c>
      <c r="D3802" s="113" t="s">
        <v>6</v>
      </c>
      <c r="E3802" s="115">
        <v>11.57</v>
      </c>
      <c r="F3802" s="115">
        <v>11.57</v>
      </c>
      <c r="G3802" s="113" t="s">
        <v>493</v>
      </c>
      <c r="H3802" s="116">
        <v>41974</v>
      </c>
    </row>
    <row r="3803" spans="1:8">
      <c r="A3803" s="117">
        <v>6033</v>
      </c>
      <c r="B3803" s="118" t="s">
        <v>9562</v>
      </c>
      <c r="C3803" s="117" t="s">
        <v>235</v>
      </c>
      <c r="D3803" s="117" t="s">
        <v>6</v>
      </c>
      <c r="E3803" s="119">
        <v>15.42</v>
      </c>
      <c r="F3803" s="119">
        <v>15.42</v>
      </c>
      <c r="G3803" s="117" t="s">
        <v>493</v>
      </c>
      <c r="H3803" s="120">
        <v>41974</v>
      </c>
    </row>
    <row r="3804" spans="1:8">
      <c r="A3804" s="113">
        <v>11672</v>
      </c>
      <c r="B3804" s="114" t="s">
        <v>9563</v>
      </c>
      <c r="C3804" s="113" t="s">
        <v>235</v>
      </c>
      <c r="D3804" s="113" t="s">
        <v>6</v>
      </c>
      <c r="E3804" s="115">
        <v>33.57</v>
      </c>
      <c r="F3804" s="115">
        <v>33.57</v>
      </c>
      <c r="G3804" s="113" t="s">
        <v>493</v>
      </c>
      <c r="H3804" s="116">
        <v>41974</v>
      </c>
    </row>
    <row r="3805" spans="1:8">
      <c r="A3805" s="117">
        <v>11669</v>
      </c>
      <c r="B3805" s="118" t="s">
        <v>9564</v>
      </c>
      <c r="C3805" s="117" t="s">
        <v>235</v>
      </c>
      <c r="D3805" s="117" t="s">
        <v>6</v>
      </c>
      <c r="E3805" s="119">
        <v>27.78</v>
      </c>
      <c r="F3805" s="119">
        <v>27.78</v>
      </c>
      <c r="G3805" s="117" t="s">
        <v>493</v>
      </c>
      <c r="H3805" s="120">
        <v>41974</v>
      </c>
    </row>
    <row r="3806" spans="1:8">
      <c r="A3806" s="113">
        <v>20055</v>
      </c>
      <c r="B3806" s="114" t="s">
        <v>9565</v>
      </c>
      <c r="C3806" s="113" t="s">
        <v>235</v>
      </c>
      <c r="D3806" s="113" t="s">
        <v>6</v>
      </c>
      <c r="E3806" s="115">
        <v>21</v>
      </c>
      <c r="F3806" s="115">
        <v>21</v>
      </c>
      <c r="G3806" s="113" t="s">
        <v>493</v>
      </c>
      <c r="H3806" s="116">
        <v>41974</v>
      </c>
    </row>
    <row r="3807" spans="1:8">
      <c r="A3807" s="117">
        <v>11670</v>
      </c>
      <c r="B3807" s="118" t="s">
        <v>9566</v>
      </c>
      <c r="C3807" s="117" t="s">
        <v>235</v>
      </c>
      <c r="D3807" s="117" t="s">
        <v>6</v>
      </c>
      <c r="E3807" s="119">
        <v>12.24</v>
      </c>
      <c r="F3807" s="119">
        <v>12.24</v>
      </c>
      <c r="G3807" s="117" t="s">
        <v>493</v>
      </c>
      <c r="H3807" s="120">
        <v>41974</v>
      </c>
    </row>
    <row r="3808" spans="1:8">
      <c r="A3808" s="113">
        <v>11671</v>
      </c>
      <c r="B3808" s="114" t="s">
        <v>9567</v>
      </c>
      <c r="C3808" s="113" t="s">
        <v>235</v>
      </c>
      <c r="D3808" s="113" t="s">
        <v>6</v>
      </c>
      <c r="E3808" s="115">
        <v>48.89</v>
      </c>
      <c r="F3808" s="115">
        <v>48.89</v>
      </c>
      <c r="G3808" s="113" t="s">
        <v>493</v>
      </c>
      <c r="H3808" s="116">
        <v>41974</v>
      </c>
    </row>
    <row r="3809" spans="1:8">
      <c r="A3809" s="117">
        <v>6032</v>
      </c>
      <c r="B3809" s="118" t="s">
        <v>9568</v>
      </c>
      <c r="C3809" s="117" t="s">
        <v>235</v>
      </c>
      <c r="D3809" s="117" t="s">
        <v>6</v>
      </c>
      <c r="E3809" s="119">
        <v>14.66</v>
      </c>
      <c r="F3809" s="119">
        <v>14.66</v>
      </c>
      <c r="G3809" s="117" t="s">
        <v>493</v>
      </c>
      <c r="H3809" s="120">
        <v>41974</v>
      </c>
    </row>
    <row r="3810" spans="1:8">
      <c r="A3810" s="113">
        <v>11673</v>
      </c>
      <c r="B3810" s="114" t="s">
        <v>9569</v>
      </c>
      <c r="C3810" s="113" t="s">
        <v>235</v>
      </c>
      <c r="D3810" s="113" t="s">
        <v>6</v>
      </c>
      <c r="E3810" s="115">
        <v>11.54</v>
      </c>
      <c r="F3810" s="115">
        <v>11.54</v>
      </c>
      <c r="G3810" s="113" t="s">
        <v>493</v>
      </c>
      <c r="H3810" s="116">
        <v>41974</v>
      </c>
    </row>
    <row r="3811" spans="1:8">
      <c r="A3811" s="117">
        <v>11674</v>
      </c>
      <c r="B3811" s="118" t="s">
        <v>9570</v>
      </c>
      <c r="C3811" s="117" t="s">
        <v>235</v>
      </c>
      <c r="D3811" s="117" t="s">
        <v>6</v>
      </c>
      <c r="E3811" s="119">
        <v>14.87</v>
      </c>
      <c r="F3811" s="119">
        <v>14.87</v>
      </c>
      <c r="G3811" s="117" t="s">
        <v>493</v>
      </c>
      <c r="H3811" s="120">
        <v>41974</v>
      </c>
    </row>
    <row r="3812" spans="1:8">
      <c r="A3812" s="113">
        <v>11675</v>
      </c>
      <c r="B3812" s="114" t="s">
        <v>9571</v>
      </c>
      <c r="C3812" s="113" t="s">
        <v>235</v>
      </c>
      <c r="D3812" s="113" t="s">
        <v>6</v>
      </c>
      <c r="E3812" s="115">
        <v>20.72</v>
      </c>
      <c r="F3812" s="115">
        <v>20.72</v>
      </c>
      <c r="G3812" s="113" t="s">
        <v>493</v>
      </c>
      <c r="H3812" s="116">
        <v>41974</v>
      </c>
    </row>
    <row r="3813" spans="1:8">
      <c r="A3813" s="117">
        <v>11676</v>
      </c>
      <c r="B3813" s="118" t="s">
        <v>9572</v>
      </c>
      <c r="C3813" s="117" t="s">
        <v>235</v>
      </c>
      <c r="D3813" s="117" t="s">
        <v>6</v>
      </c>
      <c r="E3813" s="119">
        <v>27.46</v>
      </c>
      <c r="F3813" s="119">
        <v>27.46</v>
      </c>
      <c r="G3813" s="117" t="s">
        <v>493</v>
      </c>
      <c r="H3813" s="120">
        <v>41974</v>
      </c>
    </row>
    <row r="3814" spans="1:8">
      <c r="A3814" s="113">
        <v>11677</v>
      </c>
      <c r="B3814" s="114" t="s">
        <v>9573</v>
      </c>
      <c r="C3814" s="113" t="s">
        <v>235</v>
      </c>
      <c r="D3814" s="113" t="s">
        <v>6</v>
      </c>
      <c r="E3814" s="115">
        <v>32.6</v>
      </c>
      <c r="F3814" s="115">
        <v>32.6</v>
      </c>
      <c r="G3814" s="113" t="s">
        <v>493</v>
      </c>
      <c r="H3814" s="116">
        <v>41974</v>
      </c>
    </row>
    <row r="3815" spans="1:8">
      <c r="A3815" s="117">
        <v>11678</v>
      </c>
      <c r="B3815" s="118" t="s">
        <v>9574</v>
      </c>
      <c r="C3815" s="117" t="s">
        <v>235</v>
      </c>
      <c r="D3815" s="117" t="s">
        <v>6</v>
      </c>
      <c r="E3815" s="119">
        <v>56.9</v>
      </c>
      <c r="F3815" s="119">
        <v>56.9</v>
      </c>
      <c r="G3815" s="117" t="s">
        <v>493</v>
      </c>
      <c r="H3815" s="120">
        <v>41974</v>
      </c>
    </row>
    <row r="3816" spans="1:8">
      <c r="A3816" s="113">
        <v>11718</v>
      </c>
      <c r="B3816" s="114" t="s">
        <v>9575</v>
      </c>
      <c r="C3816" s="113" t="s">
        <v>235</v>
      </c>
      <c r="D3816" s="113" t="s">
        <v>6</v>
      </c>
      <c r="E3816" s="115">
        <v>18.059999999999999</v>
      </c>
      <c r="F3816" s="115">
        <v>18.059999999999999</v>
      </c>
      <c r="G3816" s="113" t="s">
        <v>493</v>
      </c>
      <c r="H3816" s="116">
        <v>41974</v>
      </c>
    </row>
    <row r="3817" spans="1:8">
      <c r="A3817" s="117">
        <v>6038</v>
      </c>
      <c r="B3817" s="118" t="s">
        <v>9576</v>
      </c>
      <c r="C3817" s="117" t="s">
        <v>235</v>
      </c>
      <c r="D3817" s="117" t="s">
        <v>6</v>
      </c>
      <c r="E3817" s="119">
        <v>16.34</v>
      </c>
      <c r="F3817" s="119">
        <v>16.34</v>
      </c>
      <c r="G3817" s="117" t="s">
        <v>493</v>
      </c>
      <c r="H3817" s="120">
        <v>41974</v>
      </c>
    </row>
    <row r="3818" spans="1:8">
      <c r="A3818" s="113">
        <v>6037</v>
      </c>
      <c r="B3818" s="114" t="s">
        <v>9577</v>
      </c>
      <c r="C3818" s="113" t="s">
        <v>235</v>
      </c>
      <c r="D3818" s="113" t="s">
        <v>6</v>
      </c>
      <c r="E3818" s="115">
        <v>15.51</v>
      </c>
      <c r="F3818" s="115">
        <v>15.51</v>
      </c>
      <c r="G3818" s="113" t="s">
        <v>493</v>
      </c>
      <c r="H3818" s="116">
        <v>41974</v>
      </c>
    </row>
    <row r="3819" spans="1:8">
      <c r="A3819" s="117">
        <v>11719</v>
      </c>
      <c r="B3819" s="118" t="s">
        <v>9578</v>
      </c>
      <c r="C3819" s="117" t="s">
        <v>235</v>
      </c>
      <c r="D3819" s="117" t="s">
        <v>6</v>
      </c>
      <c r="E3819" s="119">
        <v>17.2</v>
      </c>
      <c r="F3819" s="119">
        <v>17.2</v>
      </c>
      <c r="G3819" s="117" t="s">
        <v>493</v>
      </c>
      <c r="H3819" s="120">
        <v>41974</v>
      </c>
    </row>
    <row r="3820" spans="1:8" ht="26.4">
      <c r="A3820" s="113">
        <v>13897</v>
      </c>
      <c r="B3820" s="114" t="s">
        <v>9579</v>
      </c>
      <c r="C3820" s="113" t="s">
        <v>250</v>
      </c>
      <c r="D3820" s="113" t="s">
        <v>6</v>
      </c>
      <c r="E3820" s="115">
        <v>5821.63</v>
      </c>
      <c r="F3820" s="115">
        <v>5821.63</v>
      </c>
      <c r="G3820" s="113" t="s">
        <v>493</v>
      </c>
      <c r="H3820" s="116">
        <v>41974</v>
      </c>
    </row>
    <row r="3821" spans="1:8" ht="26.4">
      <c r="A3821" s="117">
        <v>10640</v>
      </c>
      <c r="B3821" s="118" t="s">
        <v>9580</v>
      </c>
      <c r="C3821" s="117" t="s">
        <v>250</v>
      </c>
      <c r="D3821" s="117" t="s">
        <v>6</v>
      </c>
      <c r="E3821" s="119">
        <v>12608.43</v>
      </c>
      <c r="F3821" s="119">
        <v>12608.43</v>
      </c>
      <c r="G3821" s="117" t="s">
        <v>493</v>
      </c>
      <c r="H3821" s="120">
        <v>41974</v>
      </c>
    </row>
    <row r="3822" spans="1:8" ht="26.4">
      <c r="A3822" s="113">
        <v>11086</v>
      </c>
      <c r="B3822" s="114" t="s">
        <v>9581</v>
      </c>
      <c r="C3822" s="113" t="s">
        <v>235</v>
      </c>
      <c r="D3822" s="113" t="s">
        <v>519</v>
      </c>
      <c r="E3822" s="115">
        <v>130</v>
      </c>
      <c r="F3822" s="115">
        <v>130</v>
      </c>
      <c r="G3822" s="113" t="s">
        <v>493</v>
      </c>
      <c r="H3822" s="116">
        <v>41974</v>
      </c>
    </row>
    <row r="3823" spans="1:8">
      <c r="A3823" s="117">
        <v>34356</v>
      </c>
      <c r="B3823" s="118" t="s">
        <v>9582</v>
      </c>
      <c r="C3823" s="117" t="s">
        <v>235</v>
      </c>
      <c r="D3823" s="117" t="s">
        <v>238</v>
      </c>
      <c r="E3823" s="119">
        <v>3.38</v>
      </c>
      <c r="F3823" s="119">
        <v>3.38</v>
      </c>
      <c r="G3823" s="117" t="s">
        <v>493</v>
      </c>
      <c r="H3823" s="120">
        <v>41974</v>
      </c>
    </row>
    <row r="3824" spans="1:8">
      <c r="A3824" s="113">
        <v>34357</v>
      </c>
      <c r="B3824" s="114" t="s">
        <v>9583</v>
      </c>
      <c r="C3824" s="113" t="s">
        <v>235</v>
      </c>
      <c r="D3824" s="113" t="s">
        <v>238</v>
      </c>
      <c r="E3824" s="115">
        <v>3.75</v>
      </c>
      <c r="F3824" s="115">
        <v>3.75</v>
      </c>
      <c r="G3824" s="113" t="s">
        <v>493</v>
      </c>
      <c r="H3824" s="116">
        <v>41974</v>
      </c>
    </row>
    <row r="3825" spans="1:8">
      <c r="A3825" s="117">
        <v>37329</v>
      </c>
      <c r="B3825" s="118" t="s">
        <v>9584</v>
      </c>
      <c r="C3825" s="117" t="s">
        <v>235</v>
      </c>
      <c r="D3825" s="117" t="s">
        <v>238</v>
      </c>
      <c r="E3825" s="119">
        <v>52.32</v>
      </c>
      <c r="F3825" s="119">
        <v>52.32</v>
      </c>
      <c r="G3825" s="117" t="s">
        <v>493</v>
      </c>
      <c r="H3825" s="120">
        <v>41974</v>
      </c>
    </row>
    <row r="3826" spans="1:8">
      <c r="A3826" s="113">
        <v>37398</v>
      </c>
      <c r="B3826" s="114" t="s">
        <v>9585</v>
      </c>
      <c r="C3826" s="113" t="s">
        <v>235</v>
      </c>
      <c r="D3826" s="113" t="s">
        <v>238</v>
      </c>
      <c r="E3826" s="115">
        <v>66.95</v>
      </c>
      <c r="F3826" s="115">
        <v>66.95</v>
      </c>
      <c r="G3826" s="113" t="s">
        <v>493</v>
      </c>
      <c r="H3826" s="116">
        <v>41974</v>
      </c>
    </row>
    <row r="3827" spans="1:8">
      <c r="A3827" s="117">
        <v>2510</v>
      </c>
      <c r="B3827" s="118" t="s">
        <v>9586</v>
      </c>
      <c r="C3827" s="117" t="s">
        <v>235</v>
      </c>
      <c r="D3827" s="117" t="s">
        <v>6</v>
      </c>
      <c r="E3827" s="119">
        <v>28.63</v>
      </c>
      <c r="F3827" s="119">
        <v>28.63</v>
      </c>
      <c r="G3827" s="117" t="s">
        <v>493</v>
      </c>
      <c r="H3827" s="120">
        <v>41974</v>
      </c>
    </row>
    <row r="3828" spans="1:8">
      <c r="A3828" s="113">
        <v>12359</v>
      </c>
      <c r="B3828" s="114" t="s">
        <v>9587</v>
      </c>
      <c r="C3828" s="113" t="s">
        <v>235</v>
      </c>
      <c r="D3828" s="113" t="s">
        <v>6</v>
      </c>
      <c r="E3828" s="115">
        <v>121.72</v>
      </c>
      <c r="F3828" s="115">
        <v>121.72</v>
      </c>
      <c r="G3828" s="113" t="s">
        <v>493</v>
      </c>
      <c r="H3828" s="116">
        <v>41974</v>
      </c>
    </row>
    <row r="3829" spans="1:8">
      <c r="A3829" s="117">
        <v>5320</v>
      </c>
      <c r="B3829" s="118" t="s">
        <v>9588</v>
      </c>
      <c r="C3829" s="117" t="s">
        <v>235</v>
      </c>
      <c r="D3829" s="117" t="s">
        <v>274</v>
      </c>
      <c r="E3829" s="119">
        <v>24.18</v>
      </c>
      <c r="F3829" s="119">
        <v>24.18</v>
      </c>
      <c r="G3829" s="117" t="s">
        <v>493</v>
      </c>
      <c r="H3829" s="120">
        <v>41974</v>
      </c>
    </row>
    <row r="3830" spans="1:8">
      <c r="A3830" s="113">
        <v>7353</v>
      </c>
      <c r="B3830" s="114" t="s">
        <v>9589</v>
      </c>
      <c r="C3830" s="113" t="s">
        <v>235</v>
      </c>
      <c r="D3830" s="113" t="s">
        <v>274</v>
      </c>
      <c r="E3830" s="115">
        <v>17.54</v>
      </c>
      <c r="F3830" s="115">
        <v>17.54</v>
      </c>
      <c r="G3830" s="113" t="s">
        <v>493</v>
      </c>
      <c r="H3830" s="116">
        <v>41974</v>
      </c>
    </row>
    <row r="3831" spans="1:8">
      <c r="A3831" s="117">
        <v>7324</v>
      </c>
      <c r="B3831" s="118" t="s">
        <v>9590</v>
      </c>
      <c r="C3831" s="117" t="s">
        <v>235</v>
      </c>
      <c r="D3831" s="117" t="s">
        <v>238</v>
      </c>
      <c r="E3831" s="119">
        <v>37.6</v>
      </c>
      <c r="F3831" s="119">
        <v>37.6</v>
      </c>
      <c r="G3831" s="117" t="s">
        <v>493</v>
      </c>
      <c r="H3831" s="120">
        <v>41974</v>
      </c>
    </row>
    <row r="3832" spans="1:8">
      <c r="A3832" s="113">
        <v>10518</v>
      </c>
      <c r="B3832" s="114" t="s">
        <v>9591</v>
      </c>
      <c r="C3832" s="113" t="s">
        <v>235</v>
      </c>
      <c r="D3832" s="113" t="s">
        <v>6</v>
      </c>
      <c r="E3832" s="115">
        <v>13.44</v>
      </c>
      <c r="F3832" s="115">
        <v>13.44</v>
      </c>
      <c r="G3832" s="113" t="s">
        <v>493</v>
      </c>
      <c r="H3832" s="116">
        <v>41974</v>
      </c>
    </row>
    <row r="3833" spans="1:8" ht="39.6">
      <c r="A3833" s="117">
        <v>6044</v>
      </c>
      <c r="B3833" s="118" t="s">
        <v>9592</v>
      </c>
      <c r="C3833" s="117" t="s">
        <v>250</v>
      </c>
      <c r="D3833" s="117" t="s">
        <v>231</v>
      </c>
      <c r="E3833" s="119">
        <v>75.599999999999994</v>
      </c>
      <c r="F3833" s="119">
        <v>75.599999999999994</v>
      </c>
      <c r="G3833" s="117" t="s">
        <v>493</v>
      </c>
      <c r="H3833" s="120">
        <v>41974</v>
      </c>
    </row>
    <row r="3834" spans="1:8" ht="39.6">
      <c r="A3834" s="113">
        <v>6042</v>
      </c>
      <c r="B3834" s="114" t="s">
        <v>9593</v>
      </c>
      <c r="C3834" s="113" t="s">
        <v>250</v>
      </c>
      <c r="D3834" s="113" t="s">
        <v>231</v>
      </c>
      <c r="E3834" s="115">
        <v>60.75</v>
      </c>
      <c r="F3834" s="115">
        <v>60.75</v>
      </c>
      <c r="G3834" s="113" t="s">
        <v>493</v>
      </c>
      <c r="H3834" s="116">
        <v>41974</v>
      </c>
    </row>
    <row r="3835" spans="1:8" ht="52.8">
      <c r="A3835" s="117">
        <v>6043</v>
      </c>
      <c r="B3835" s="118" t="s">
        <v>9594</v>
      </c>
      <c r="C3835" s="117" t="s">
        <v>250</v>
      </c>
      <c r="D3835" s="117" t="s">
        <v>231</v>
      </c>
      <c r="E3835" s="119">
        <v>67.5</v>
      </c>
      <c r="F3835" s="119">
        <v>67.5</v>
      </c>
      <c r="G3835" s="117" t="s">
        <v>493</v>
      </c>
      <c r="H3835" s="120">
        <v>41974</v>
      </c>
    </row>
    <row r="3836" spans="1:8" ht="66">
      <c r="A3836" s="113">
        <v>36530</v>
      </c>
      <c r="B3836" s="114" t="s">
        <v>9595</v>
      </c>
      <c r="C3836" s="113" t="s">
        <v>250</v>
      </c>
      <c r="D3836" s="113" t="s">
        <v>6</v>
      </c>
      <c r="E3836" s="115">
        <v>195914.63</v>
      </c>
      <c r="F3836" s="115">
        <v>195914.63</v>
      </c>
      <c r="G3836" s="113" t="s">
        <v>493</v>
      </c>
      <c r="H3836" s="116">
        <v>41974</v>
      </c>
    </row>
    <row r="3837" spans="1:8" ht="66">
      <c r="A3837" s="117">
        <v>6046</v>
      </c>
      <c r="B3837" s="118" t="s">
        <v>9596</v>
      </c>
      <c r="C3837" s="117" t="s">
        <v>250</v>
      </c>
      <c r="D3837" s="117" t="s">
        <v>6</v>
      </c>
      <c r="E3837" s="119">
        <v>212500</v>
      </c>
      <c r="F3837" s="119">
        <v>212500</v>
      </c>
      <c r="G3837" s="117" t="s">
        <v>493</v>
      </c>
      <c r="H3837" s="120">
        <v>41974</v>
      </c>
    </row>
    <row r="3838" spans="1:8" ht="66">
      <c r="A3838" s="113">
        <v>36531</v>
      </c>
      <c r="B3838" s="114" t="s">
        <v>9597</v>
      </c>
      <c r="C3838" s="113" t="s">
        <v>250</v>
      </c>
      <c r="D3838" s="113" t="s">
        <v>6</v>
      </c>
      <c r="E3838" s="115">
        <v>220274.38</v>
      </c>
      <c r="F3838" s="115">
        <v>220274.38</v>
      </c>
      <c r="G3838" s="113" t="s">
        <v>493</v>
      </c>
      <c r="H3838" s="116">
        <v>41974</v>
      </c>
    </row>
    <row r="3839" spans="1:8" ht="26.4">
      <c r="A3839" s="117">
        <v>34684</v>
      </c>
      <c r="B3839" s="118" t="s">
        <v>9598</v>
      </c>
      <c r="C3839" s="117" t="s">
        <v>235</v>
      </c>
      <c r="D3839" s="117" t="s">
        <v>492</v>
      </c>
      <c r="E3839" s="119">
        <v>119.56</v>
      </c>
      <c r="F3839" s="119">
        <v>119.56</v>
      </c>
      <c r="G3839" s="117" t="s">
        <v>493</v>
      </c>
      <c r="H3839" s="120">
        <v>41974</v>
      </c>
    </row>
    <row r="3840" spans="1:8" ht="26.4">
      <c r="A3840" s="113">
        <v>34683</v>
      </c>
      <c r="B3840" s="114" t="s">
        <v>9599</v>
      </c>
      <c r="C3840" s="113" t="s">
        <v>235</v>
      </c>
      <c r="D3840" s="113" t="s">
        <v>492</v>
      </c>
      <c r="E3840" s="115">
        <v>74.73</v>
      </c>
      <c r="F3840" s="115">
        <v>74.73</v>
      </c>
      <c r="G3840" s="113" t="s">
        <v>493</v>
      </c>
      <c r="H3840" s="116">
        <v>41974</v>
      </c>
    </row>
    <row r="3841" spans="1:8" ht="39.6">
      <c r="A3841" s="117">
        <v>533</v>
      </c>
      <c r="B3841" s="118" t="s">
        <v>9600</v>
      </c>
      <c r="C3841" s="117" t="s">
        <v>235</v>
      </c>
      <c r="D3841" s="117" t="s">
        <v>492</v>
      </c>
      <c r="E3841" s="119">
        <v>12.1</v>
      </c>
      <c r="F3841" s="119">
        <v>12.1</v>
      </c>
      <c r="G3841" s="117" t="s">
        <v>493</v>
      </c>
      <c r="H3841" s="120">
        <v>41974</v>
      </c>
    </row>
    <row r="3842" spans="1:8" ht="39.6">
      <c r="A3842" s="113">
        <v>536</v>
      </c>
      <c r="B3842" s="114" t="s">
        <v>9601</v>
      </c>
      <c r="C3842" s="113" t="s">
        <v>235</v>
      </c>
      <c r="D3842" s="113" t="s">
        <v>492</v>
      </c>
      <c r="E3842" s="115">
        <v>20.5</v>
      </c>
      <c r="F3842" s="115">
        <v>20.5</v>
      </c>
      <c r="G3842" s="113" t="s">
        <v>493</v>
      </c>
      <c r="H3842" s="116">
        <v>41974</v>
      </c>
    </row>
    <row r="3843" spans="1:8" ht="26.4">
      <c r="A3843" s="117">
        <v>153</v>
      </c>
      <c r="B3843" s="118" t="s">
        <v>9602</v>
      </c>
      <c r="C3843" s="117" t="s">
        <v>235</v>
      </c>
      <c r="D3843" s="117" t="s">
        <v>274</v>
      </c>
      <c r="E3843" s="119">
        <v>70.34</v>
      </c>
      <c r="F3843" s="119">
        <v>70.34</v>
      </c>
      <c r="G3843" s="117" t="s">
        <v>493</v>
      </c>
      <c r="H3843" s="120">
        <v>41974</v>
      </c>
    </row>
    <row r="3844" spans="1:8" ht="26.4">
      <c r="A3844" s="113">
        <v>139</v>
      </c>
      <c r="B3844" s="114" t="s">
        <v>9603</v>
      </c>
      <c r="C3844" s="113" t="s">
        <v>235</v>
      </c>
      <c r="D3844" s="113" t="s">
        <v>238</v>
      </c>
      <c r="E3844" s="115">
        <v>12.9</v>
      </c>
      <c r="F3844" s="115">
        <v>12.9</v>
      </c>
      <c r="G3844" s="113" t="s">
        <v>493</v>
      </c>
      <c r="H3844" s="116">
        <v>41974</v>
      </c>
    </row>
    <row r="3845" spans="1:8" ht="26.4">
      <c r="A3845" s="117">
        <v>116</v>
      </c>
      <c r="B3845" s="118" t="s">
        <v>9604</v>
      </c>
      <c r="C3845" s="117" t="s">
        <v>235</v>
      </c>
      <c r="D3845" s="117" t="s">
        <v>238</v>
      </c>
      <c r="E3845" s="119">
        <v>3.21</v>
      </c>
      <c r="F3845" s="119">
        <v>3.21</v>
      </c>
      <c r="G3845" s="117" t="s">
        <v>493</v>
      </c>
      <c r="H3845" s="120">
        <v>41974</v>
      </c>
    </row>
    <row r="3846" spans="1:8">
      <c r="A3846" s="113">
        <v>7315</v>
      </c>
      <c r="B3846" s="114" t="s">
        <v>9605</v>
      </c>
      <c r="C3846" s="113" t="s">
        <v>235</v>
      </c>
      <c r="D3846" s="113" t="s">
        <v>274</v>
      </c>
      <c r="E3846" s="115">
        <v>28.78</v>
      </c>
      <c r="F3846" s="115">
        <v>28.78</v>
      </c>
      <c r="G3846" s="113" t="s">
        <v>493</v>
      </c>
      <c r="H3846" s="116">
        <v>41974</v>
      </c>
    </row>
    <row r="3847" spans="1:8" ht="26.4">
      <c r="A3847" s="117">
        <v>34682</v>
      </c>
      <c r="B3847" s="118" t="s">
        <v>9606</v>
      </c>
      <c r="C3847" s="117" t="s">
        <v>235</v>
      </c>
      <c r="D3847" s="117" t="s">
        <v>492</v>
      </c>
      <c r="E3847" s="119">
        <v>57.14</v>
      </c>
      <c r="F3847" s="119">
        <v>57.14</v>
      </c>
      <c r="G3847" s="117" t="s">
        <v>493</v>
      </c>
      <c r="H3847" s="120">
        <v>41974</v>
      </c>
    </row>
    <row r="3848" spans="1:8">
      <c r="A3848" s="113">
        <v>1112</v>
      </c>
      <c r="B3848" s="114" t="s">
        <v>9607</v>
      </c>
      <c r="C3848" s="113" t="s">
        <v>235</v>
      </c>
      <c r="D3848" s="113" t="s">
        <v>207</v>
      </c>
      <c r="E3848" s="115">
        <v>16.78</v>
      </c>
      <c r="F3848" s="115">
        <v>16.78</v>
      </c>
      <c r="G3848" s="113" t="s">
        <v>493</v>
      </c>
      <c r="H3848" s="116">
        <v>41974</v>
      </c>
    </row>
    <row r="3849" spans="1:8" ht="26.4">
      <c r="A3849" s="117">
        <v>10559</v>
      </c>
      <c r="B3849" s="118" t="s">
        <v>9608</v>
      </c>
      <c r="C3849" s="117" t="s">
        <v>250</v>
      </c>
      <c r="D3849" s="117" t="s">
        <v>6</v>
      </c>
      <c r="E3849" s="119">
        <v>2358</v>
      </c>
      <c r="F3849" s="119">
        <v>2358</v>
      </c>
      <c r="G3849" s="117" t="s">
        <v>493</v>
      </c>
      <c r="H3849" s="120">
        <v>41974</v>
      </c>
    </row>
    <row r="3850" spans="1:8" ht="26.4">
      <c r="A3850" s="113">
        <v>10664</v>
      </c>
      <c r="B3850" s="114" t="s">
        <v>9609</v>
      </c>
      <c r="C3850" s="113" t="s">
        <v>250</v>
      </c>
      <c r="D3850" s="113" t="s">
        <v>6</v>
      </c>
      <c r="E3850" s="115">
        <v>5034.07</v>
      </c>
      <c r="F3850" s="115">
        <v>5034.07</v>
      </c>
      <c r="G3850" s="113" t="s">
        <v>493</v>
      </c>
      <c r="H3850" s="116">
        <v>41974</v>
      </c>
    </row>
    <row r="3851" spans="1:8">
      <c r="A3851" s="117">
        <v>10857</v>
      </c>
      <c r="B3851" s="118" t="s">
        <v>9610</v>
      </c>
      <c r="C3851" s="117" t="s">
        <v>235</v>
      </c>
      <c r="D3851" s="117" t="s">
        <v>207</v>
      </c>
      <c r="E3851" s="119">
        <v>9.08</v>
      </c>
      <c r="F3851" s="119">
        <v>9.08</v>
      </c>
      <c r="G3851" s="117" t="s">
        <v>493</v>
      </c>
      <c r="H3851" s="120">
        <v>41974</v>
      </c>
    </row>
    <row r="3852" spans="1:8" ht="26.4">
      <c r="A3852" s="113">
        <v>4803</v>
      </c>
      <c r="B3852" s="114" t="s">
        <v>9611</v>
      </c>
      <c r="C3852" s="113" t="s">
        <v>235</v>
      </c>
      <c r="D3852" s="113" t="s">
        <v>207</v>
      </c>
      <c r="E3852" s="115">
        <v>22.78</v>
      </c>
      <c r="F3852" s="115">
        <v>22.78</v>
      </c>
      <c r="G3852" s="113" t="s">
        <v>493</v>
      </c>
      <c r="H3852" s="116">
        <v>41974</v>
      </c>
    </row>
    <row r="3853" spans="1:8" ht="26.4">
      <c r="A3853" s="117">
        <v>10852</v>
      </c>
      <c r="B3853" s="118" t="s">
        <v>9612</v>
      </c>
      <c r="C3853" s="117" t="s">
        <v>235</v>
      </c>
      <c r="D3853" s="117" t="s">
        <v>207</v>
      </c>
      <c r="E3853" s="119">
        <v>15.4</v>
      </c>
      <c r="F3853" s="119">
        <v>15.4</v>
      </c>
      <c r="G3853" s="117" t="s">
        <v>493</v>
      </c>
      <c r="H3853" s="120">
        <v>41974</v>
      </c>
    </row>
    <row r="3854" spans="1:8">
      <c r="A3854" s="113">
        <v>20231</v>
      </c>
      <c r="B3854" s="114" t="s">
        <v>9613</v>
      </c>
      <c r="C3854" s="113" t="s">
        <v>235</v>
      </c>
      <c r="D3854" s="113" t="s">
        <v>207</v>
      </c>
      <c r="E3854" s="115">
        <v>48.05</v>
      </c>
      <c r="F3854" s="115">
        <v>48.05</v>
      </c>
      <c r="G3854" s="113" t="s">
        <v>493</v>
      </c>
      <c r="H3854" s="116">
        <v>41974</v>
      </c>
    </row>
    <row r="3855" spans="1:8" ht="26.4">
      <c r="A3855" s="117">
        <v>10854</v>
      </c>
      <c r="B3855" s="118" t="s">
        <v>9614</v>
      </c>
      <c r="C3855" s="117" t="s">
        <v>235</v>
      </c>
      <c r="D3855" s="117" t="s">
        <v>207</v>
      </c>
      <c r="E3855" s="119">
        <v>7.14</v>
      </c>
      <c r="F3855" s="119">
        <v>7.14</v>
      </c>
      <c r="G3855" s="117" t="s">
        <v>493</v>
      </c>
      <c r="H3855" s="120">
        <v>41974</v>
      </c>
    </row>
    <row r="3856" spans="1:8">
      <c r="A3856" s="113">
        <v>6185</v>
      </c>
      <c r="B3856" s="114" t="s">
        <v>9615</v>
      </c>
      <c r="C3856" s="113" t="s">
        <v>235</v>
      </c>
      <c r="D3856" s="113" t="s">
        <v>207</v>
      </c>
      <c r="E3856" s="115">
        <v>4.2300000000000004</v>
      </c>
      <c r="F3856" s="115">
        <v>4.2300000000000004</v>
      </c>
      <c r="G3856" s="113" t="s">
        <v>493</v>
      </c>
      <c r="H3856" s="116">
        <v>41974</v>
      </c>
    </row>
    <row r="3857" spans="1:8">
      <c r="A3857" s="117">
        <v>6186</v>
      </c>
      <c r="B3857" s="118" t="s">
        <v>9616</v>
      </c>
      <c r="C3857" s="117" t="s">
        <v>235</v>
      </c>
      <c r="D3857" s="117" t="s">
        <v>207</v>
      </c>
      <c r="E3857" s="119">
        <v>4.76</v>
      </c>
      <c r="F3857" s="119">
        <v>4.76</v>
      </c>
      <c r="G3857" s="117" t="s">
        <v>493</v>
      </c>
      <c r="H3857" s="120">
        <v>41974</v>
      </c>
    </row>
    <row r="3858" spans="1:8">
      <c r="A3858" s="113">
        <v>6183</v>
      </c>
      <c r="B3858" s="114" t="s">
        <v>9617</v>
      </c>
      <c r="C3858" s="113" t="s">
        <v>235</v>
      </c>
      <c r="D3858" s="113" t="s">
        <v>207</v>
      </c>
      <c r="E3858" s="115">
        <v>5.47</v>
      </c>
      <c r="F3858" s="115">
        <v>5.47</v>
      </c>
      <c r="G3858" s="113" t="s">
        <v>493</v>
      </c>
      <c r="H3858" s="116">
        <v>41974</v>
      </c>
    </row>
    <row r="3859" spans="1:8" ht="26.4">
      <c r="A3859" s="117">
        <v>4830</v>
      </c>
      <c r="B3859" s="118" t="s">
        <v>9618</v>
      </c>
      <c r="C3859" s="117" t="s">
        <v>235</v>
      </c>
      <c r="D3859" s="117" t="s">
        <v>207</v>
      </c>
      <c r="E3859" s="119">
        <v>24.03</v>
      </c>
      <c r="F3859" s="119">
        <v>24.03</v>
      </c>
      <c r="G3859" s="117" t="s">
        <v>493</v>
      </c>
      <c r="H3859" s="120">
        <v>41974</v>
      </c>
    </row>
    <row r="3860" spans="1:8" ht="26.4">
      <c r="A3860" s="113">
        <v>4829</v>
      </c>
      <c r="B3860" s="114" t="s">
        <v>9619</v>
      </c>
      <c r="C3860" s="113" t="s">
        <v>235</v>
      </c>
      <c r="D3860" s="113" t="s">
        <v>207</v>
      </c>
      <c r="E3860" s="115">
        <v>33.64</v>
      </c>
      <c r="F3860" s="115">
        <v>33.64</v>
      </c>
      <c r="G3860" s="113" t="s">
        <v>493</v>
      </c>
      <c r="H3860" s="116">
        <v>41974</v>
      </c>
    </row>
    <row r="3861" spans="1:8" ht="26.4">
      <c r="A3861" s="117">
        <v>34680</v>
      </c>
      <c r="B3861" s="118" t="s">
        <v>9620</v>
      </c>
      <c r="C3861" s="117" t="s">
        <v>235</v>
      </c>
      <c r="D3861" s="117" t="s">
        <v>207</v>
      </c>
      <c r="E3861" s="119">
        <v>17.579999999999998</v>
      </c>
      <c r="F3861" s="119">
        <v>17.579999999999998</v>
      </c>
      <c r="G3861" s="117" t="s">
        <v>493</v>
      </c>
      <c r="H3861" s="120">
        <v>41974</v>
      </c>
    </row>
    <row r="3862" spans="1:8">
      <c r="A3862" s="113">
        <v>4804</v>
      </c>
      <c r="B3862" s="114" t="s">
        <v>9621</v>
      </c>
      <c r="C3862" s="113" t="s">
        <v>235</v>
      </c>
      <c r="D3862" s="113" t="s">
        <v>207</v>
      </c>
      <c r="E3862" s="115">
        <v>7.26</v>
      </c>
      <c r="F3862" s="115">
        <v>7.26</v>
      </c>
      <c r="G3862" s="113" t="s">
        <v>493</v>
      </c>
      <c r="H3862" s="116">
        <v>41974</v>
      </c>
    </row>
    <row r="3863" spans="1:8" ht="26.4">
      <c r="A3863" s="117">
        <v>25983</v>
      </c>
      <c r="B3863" s="118" t="s">
        <v>9622</v>
      </c>
      <c r="C3863" s="117" t="s">
        <v>235</v>
      </c>
      <c r="D3863" s="117" t="s">
        <v>492</v>
      </c>
      <c r="E3863" s="119">
        <v>223.24</v>
      </c>
      <c r="F3863" s="119">
        <v>223.24</v>
      </c>
      <c r="G3863" s="117" t="s">
        <v>493</v>
      </c>
      <c r="H3863" s="120">
        <v>41974</v>
      </c>
    </row>
    <row r="3864" spans="1:8">
      <c r="A3864" s="113">
        <v>11573</v>
      </c>
      <c r="B3864" s="114" t="s">
        <v>9623</v>
      </c>
      <c r="C3864" s="113" t="s">
        <v>235</v>
      </c>
      <c r="D3864" s="113" t="s">
        <v>6</v>
      </c>
      <c r="E3864" s="115">
        <v>14.83</v>
      </c>
      <c r="F3864" s="115">
        <v>14.83</v>
      </c>
      <c r="G3864" s="113" t="s">
        <v>493</v>
      </c>
      <c r="H3864" s="116">
        <v>41974</v>
      </c>
    </row>
    <row r="3865" spans="1:8" ht="26.4">
      <c r="A3865" s="117">
        <v>11575</v>
      </c>
      <c r="B3865" s="118" t="s">
        <v>9624</v>
      </c>
      <c r="C3865" s="117" t="s">
        <v>235</v>
      </c>
      <c r="D3865" s="117" t="s">
        <v>6</v>
      </c>
      <c r="E3865" s="119">
        <v>27.2</v>
      </c>
      <c r="F3865" s="119">
        <v>27.2</v>
      </c>
      <c r="G3865" s="117" t="s">
        <v>493</v>
      </c>
      <c r="H3865" s="120">
        <v>41974</v>
      </c>
    </row>
    <row r="3866" spans="1:8">
      <c r="A3866" s="113">
        <v>11576</v>
      </c>
      <c r="B3866" s="114" t="s">
        <v>9625</v>
      </c>
      <c r="C3866" s="113" t="s">
        <v>235</v>
      </c>
      <c r="D3866" s="113" t="s">
        <v>6</v>
      </c>
      <c r="E3866" s="115">
        <v>28.57</v>
      </c>
      <c r="F3866" s="115">
        <v>28.57</v>
      </c>
      <c r="G3866" s="113" t="s">
        <v>493</v>
      </c>
      <c r="H3866" s="116">
        <v>41974</v>
      </c>
    </row>
    <row r="3867" spans="1:8" ht="26.4">
      <c r="A3867" s="117">
        <v>20256</v>
      </c>
      <c r="B3867" s="118" t="s">
        <v>9626</v>
      </c>
      <c r="C3867" s="117" t="s">
        <v>235</v>
      </c>
      <c r="D3867" s="117" t="s">
        <v>6</v>
      </c>
      <c r="E3867" s="119">
        <v>2.3199999999999998</v>
      </c>
      <c r="F3867" s="119">
        <v>2.3199999999999998</v>
      </c>
      <c r="G3867" s="117" t="s">
        <v>493</v>
      </c>
      <c r="H3867" s="120">
        <v>41974</v>
      </c>
    </row>
    <row r="3868" spans="1:8" ht="52.8">
      <c r="A3868" s="113">
        <v>13470</v>
      </c>
      <c r="B3868" s="114" t="s">
        <v>9627</v>
      </c>
      <c r="C3868" s="113" t="s">
        <v>250</v>
      </c>
      <c r="D3868" s="113" t="s">
        <v>6</v>
      </c>
      <c r="E3868" s="115">
        <v>336162.29</v>
      </c>
      <c r="F3868" s="115">
        <v>336162.29</v>
      </c>
      <c r="G3868" s="113" t="s">
        <v>493</v>
      </c>
      <c r="H3868" s="116">
        <v>41974</v>
      </c>
    </row>
    <row r="3869" spans="1:8" ht="39.6">
      <c r="A3869" s="117">
        <v>6066</v>
      </c>
      <c r="B3869" s="118" t="s">
        <v>9628</v>
      </c>
      <c r="C3869" s="117" t="s">
        <v>250</v>
      </c>
      <c r="D3869" s="117" t="s">
        <v>6</v>
      </c>
      <c r="E3869" s="119">
        <v>320382.12</v>
      </c>
      <c r="F3869" s="119">
        <v>320382.12</v>
      </c>
      <c r="G3869" s="117" t="s">
        <v>493</v>
      </c>
      <c r="H3869" s="120">
        <v>41974</v>
      </c>
    </row>
    <row r="3870" spans="1:8" ht="39.6">
      <c r="A3870" s="113">
        <v>14511</v>
      </c>
      <c r="B3870" s="114" t="s">
        <v>338</v>
      </c>
      <c r="C3870" s="113" t="s">
        <v>250</v>
      </c>
      <c r="D3870" s="113" t="s">
        <v>6</v>
      </c>
      <c r="E3870" s="115">
        <v>331692.03000000003</v>
      </c>
      <c r="F3870" s="115">
        <v>331692.03000000003</v>
      </c>
      <c r="G3870" s="113" t="s">
        <v>493</v>
      </c>
      <c r="H3870" s="116">
        <v>41974</v>
      </c>
    </row>
    <row r="3871" spans="1:8" ht="39.6">
      <c r="A3871" s="117">
        <v>10642</v>
      </c>
      <c r="B3871" s="118" t="s">
        <v>9629</v>
      </c>
      <c r="C3871" s="117" t="s">
        <v>250</v>
      </c>
      <c r="D3871" s="117" t="s">
        <v>6</v>
      </c>
      <c r="E3871" s="119">
        <v>312470</v>
      </c>
      <c r="F3871" s="119">
        <v>312470</v>
      </c>
      <c r="G3871" s="117" t="s">
        <v>493</v>
      </c>
      <c r="H3871" s="120">
        <v>41974</v>
      </c>
    </row>
    <row r="3872" spans="1:8" ht="52.8">
      <c r="A3872" s="113">
        <v>6063</v>
      </c>
      <c r="B3872" s="114" t="s">
        <v>9630</v>
      </c>
      <c r="C3872" s="113" t="s">
        <v>250</v>
      </c>
      <c r="D3872" s="113" t="s">
        <v>231</v>
      </c>
      <c r="E3872" s="115">
        <v>96.06</v>
      </c>
      <c r="F3872" s="115">
        <v>96.06</v>
      </c>
      <c r="G3872" s="113" t="s">
        <v>493</v>
      </c>
      <c r="H3872" s="116">
        <v>41974</v>
      </c>
    </row>
    <row r="3873" spans="1:8" ht="52.8">
      <c r="A3873" s="117">
        <v>6051</v>
      </c>
      <c r="B3873" s="118" t="s">
        <v>9631</v>
      </c>
      <c r="C3873" s="117" t="s">
        <v>250</v>
      </c>
      <c r="D3873" s="117" t="s">
        <v>231</v>
      </c>
      <c r="E3873" s="119">
        <v>78.59</v>
      </c>
      <c r="F3873" s="119">
        <v>78.59</v>
      </c>
      <c r="G3873" s="117" t="s">
        <v>493</v>
      </c>
      <c r="H3873" s="120">
        <v>41974</v>
      </c>
    </row>
    <row r="3874" spans="1:8" ht="39.6">
      <c r="A3874" s="113">
        <v>6054</v>
      </c>
      <c r="B3874" s="114" t="s">
        <v>9632</v>
      </c>
      <c r="C3874" s="113" t="s">
        <v>250</v>
      </c>
      <c r="D3874" s="113" t="s">
        <v>231</v>
      </c>
      <c r="E3874" s="115">
        <v>64.62</v>
      </c>
      <c r="F3874" s="115">
        <v>64.62</v>
      </c>
      <c r="G3874" s="113" t="s">
        <v>493</v>
      </c>
      <c r="H3874" s="116">
        <v>41974</v>
      </c>
    </row>
    <row r="3875" spans="1:8" ht="39.6">
      <c r="A3875" s="117">
        <v>6050</v>
      </c>
      <c r="B3875" s="118" t="s">
        <v>9633</v>
      </c>
      <c r="C3875" s="117" t="s">
        <v>250</v>
      </c>
      <c r="D3875" s="117" t="s">
        <v>231</v>
      </c>
      <c r="E3875" s="119">
        <v>30.56</v>
      </c>
      <c r="F3875" s="119">
        <v>30.56</v>
      </c>
      <c r="G3875" s="117" t="s">
        <v>493</v>
      </c>
      <c r="H3875" s="120">
        <v>41974</v>
      </c>
    </row>
    <row r="3876" spans="1:8" ht="39.6">
      <c r="A3876" s="113">
        <v>6049</v>
      </c>
      <c r="B3876" s="114" t="s">
        <v>9634</v>
      </c>
      <c r="C3876" s="113" t="s">
        <v>250</v>
      </c>
      <c r="D3876" s="113" t="s">
        <v>231</v>
      </c>
      <c r="E3876" s="115">
        <v>32.75</v>
      </c>
      <c r="F3876" s="115">
        <v>32.75</v>
      </c>
      <c r="G3876" s="113" t="s">
        <v>493</v>
      </c>
      <c r="H3876" s="116">
        <v>41974</v>
      </c>
    </row>
    <row r="3877" spans="1:8" ht="52.8">
      <c r="A3877" s="117">
        <v>13469</v>
      </c>
      <c r="B3877" s="118" t="s">
        <v>9635</v>
      </c>
      <c r="C3877" s="117" t="s">
        <v>250</v>
      </c>
      <c r="D3877" s="117" t="s">
        <v>6</v>
      </c>
      <c r="E3877" s="119">
        <v>292800.92</v>
      </c>
      <c r="F3877" s="119">
        <v>292800.92</v>
      </c>
      <c r="G3877" s="117" t="s">
        <v>493</v>
      </c>
      <c r="H3877" s="120">
        <v>41974</v>
      </c>
    </row>
    <row r="3878" spans="1:8" ht="39.6">
      <c r="A3878" s="113">
        <v>6048</v>
      </c>
      <c r="B3878" s="114" t="s">
        <v>9636</v>
      </c>
      <c r="C3878" s="113" t="s">
        <v>250</v>
      </c>
      <c r="D3878" s="113" t="s">
        <v>231</v>
      </c>
      <c r="E3878" s="115">
        <v>32.75</v>
      </c>
      <c r="F3878" s="115">
        <v>32.75</v>
      </c>
      <c r="G3878" s="113" t="s">
        <v>493</v>
      </c>
      <c r="H3878" s="116">
        <v>41974</v>
      </c>
    </row>
    <row r="3879" spans="1:8" ht="39.6">
      <c r="A3879" s="117">
        <v>6047</v>
      </c>
      <c r="B3879" s="118" t="s">
        <v>9637</v>
      </c>
      <c r="C3879" s="117" t="s">
        <v>250</v>
      </c>
      <c r="D3879" s="117" t="s">
        <v>231</v>
      </c>
      <c r="E3879" s="119">
        <v>30.56</v>
      </c>
      <c r="F3879" s="119">
        <v>30.56</v>
      </c>
      <c r="G3879" s="117" t="s">
        <v>493</v>
      </c>
      <c r="H3879" s="120">
        <v>41974</v>
      </c>
    </row>
    <row r="3880" spans="1:8" ht="52.8">
      <c r="A3880" s="113">
        <v>14489</v>
      </c>
      <c r="B3880" s="114" t="s">
        <v>9638</v>
      </c>
      <c r="C3880" s="113" t="s">
        <v>250</v>
      </c>
      <c r="D3880" s="113" t="s">
        <v>6</v>
      </c>
      <c r="E3880" s="115">
        <v>277155.08</v>
      </c>
      <c r="F3880" s="115">
        <v>277155.08</v>
      </c>
      <c r="G3880" s="113" t="s">
        <v>493</v>
      </c>
      <c r="H3880" s="116">
        <v>41974</v>
      </c>
    </row>
    <row r="3881" spans="1:8" ht="39.6">
      <c r="A3881" s="117">
        <v>14626</v>
      </c>
      <c r="B3881" s="118" t="s">
        <v>9639</v>
      </c>
      <c r="C3881" s="117" t="s">
        <v>250</v>
      </c>
      <c r="D3881" s="117" t="s">
        <v>6</v>
      </c>
      <c r="E3881" s="119">
        <v>165560.6</v>
      </c>
      <c r="F3881" s="119">
        <v>165560.6</v>
      </c>
      <c r="G3881" s="117" t="s">
        <v>493</v>
      </c>
      <c r="H3881" s="120">
        <v>41974</v>
      </c>
    </row>
    <row r="3882" spans="1:8" ht="39.6">
      <c r="A3882" s="113">
        <v>13467</v>
      </c>
      <c r="B3882" s="114" t="s">
        <v>9640</v>
      </c>
      <c r="C3882" s="113" t="s">
        <v>250</v>
      </c>
      <c r="D3882" s="113" t="s">
        <v>6</v>
      </c>
      <c r="E3882" s="115">
        <v>286095.56</v>
      </c>
      <c r="F3882" s="115">
        <v>286095.56</v>
      </c>
      <c r="G3882" s="113" t="s">
        <v>493</v>
      </c>
      <c r="H3882" s="116">
        <v>41974</v>
      </c>
    </row>
    <row r="3883" spans="1:8" ht="52.8">
      <c r="A3883" s="117">
        <v>13600</v>
      </c>
      <c r="B3883" s="118" t="s">
        <v>9641</v>
      </c>
      <c r="C3883" s="117" t="s">
        <v>250</v>
      </c>
      <c r="D3883" s="117" t="s">
        <v>6</v>
      </c>
      <c r="E3883" s="119">
        <v>268214.56</v>
      </c>
      <c r="F3883" s="119">
        <v>268214.56</v>
      </c>
      <c r="G3883" s="117" t="s">
        <v>493</v>
      </c>
      <c r="H3883" s="120">
        <v>41974</v>
      </c>
    </row>
    <row r="3884" spans="1:8" ht="39.6">
      <c r="A3884" s="113">
        <v>36541</v>
      </c>
      <c r="B3884" s="114" t="s">
        <v>9642</v>
      </c>
      <c r="C3884" s="113" t="s">
        <v>250</v>
      </c>
      <c r="D3884" s="113" t="s">
        <v>6</v>
      </c>
      <c r="E3884" s="115">
        <v>208760.33</v>
      </c>
      <c r="F3884" s="115">
        <v>208760.33</v>
      </c>
      <c r="G3884" s="113" t="s">
        <v>493</v>
      </c>
      <c r="H3884" s="116">
        <v>41974</v>
      </c>
    </row>
    <row r="3885" spans="1:8" ht="52.8">
      <c r="A3885" s="117">
        <v>10646</v>
      </c>
      <c r="B3885" s="118" t="s">
        <v>9643</v>
      </c>
      <c r="C3885" s="117" t="s">
        <v>250</v>
      </c>
      <c r="D3885" s="117" t="s">
        <v>6</v>
      </c>
      <c r="E3885" s="119">
        <v>199936.09</v>
      </c>
      <c r="F3885" s="119">
        <v>199936.09</v>
      </c>
      <c r="G3885" s="117" t="s">
        <v>493</v>
      </c>
      <c r="H3885" s="120">
        <v>41974</v>
      </c>
    </row>
    <row r="3886" spans="1:8" ht="52.8">
      <c r="A3886" s="113">
        <v>6058</v>
      </c>
      <c r="B3886" s="114" t="s">
        <v>9644</v>
      </c>
      <c r="C3886" s="113" t="s">
        <v>250</v>
      </c>
      <c r="D3886" s="113" t="s">
        <v>231</v>
      </c>
      <c r="E3886" s="115">
        <v>78.59</v>
      </c>
      <c r="F3886" s="115">
        <v>78.59</v>
      </c>
      <c r="G3886" s="113" t="s">
        <v>493</v>
      </c>
      <c r="H3886" s="116">
        <v>41974</v>
      </c>
    </row>
    <row r="3887" spans="1:8" ht="52.8">
      <c r="A3887" s="117">
        <v>6065</v>
      </c>
      <c r="B3887" s="118" t="s">
        <v>9645</v>
      </c>
      <c r="C3887" s="117" t="s">
        <v>250</v>
      </c>
      <c r="D3887" s="117" t="s">
        <v>231</v>
      </c>
      <c r="E3887" s="119">
        <v>78.59</v>
      </c>
      <c r="F3887" s="119">
        <v>78.59</v>
      </c>
      <c r="G3887" s="117" t="s">
        <v>493</v>
      </c>
      <c r="H3887" s="120">
        <v>41974</v>
      </c>
    </row>
    <row r="3888" spans="1:8" ht="39.6">
      <c r="A3888" s="113">
        <v>6052</v>
      </c>
      <c r="B3888" s="114" t="s">
        <v>9646</v>
      </c>
      <c r="C3888" s="113" t="s">
        <v>250</v>
      </c>
      <c r="D3888" s="113" t="s">
        <v>231</v>
      </c>
      <c r="E3888" s="115">
        <v>78.59</v>
      </c>
      <c r="F3888" s="115">
        <v>78.59</v>
      </c>
      <c r="G3888" s="113" t="s">
        <v>493</v>
      </c>
      <c r="H3888" s="116">
        <v>41974</v>
      </c>
    </row>
    <row r="3889" spans="1:8" ht="39.6">
      <c r="A3889" s="117">
        <v>6056</v>
      </c>
      <c r="B3889" s="118" t="s">
        <v>9647</v>
      </c>
      <c r="C3889" s="117" t="s">
        <v>250</v>
      </c>
      <c r="D3889" s="117" t="s">
        <v>231</v>
      </c>
      <c r="E3889" s="119">
        <v>74.66</v>
      </c>
      <c r="F3889" s="119">
        <v>74.66</v>
      </c>
      <c r="G3889" s="117" t="s">
        <v>493</v>
      </c>
      <c r="H3889" s="120">
        <v>41974</v>
      </c>
    </row>
    <row r="3890" spans="1:8" ht="39.6">
      <c r="A3890" s="113">
        <v>6059</v>
      </c>
      <c r="B3890" s="114" t="s">
        <v>9648</v>
      </c>
      <c r="C3890" s="113" t="s">
        <v>250</v>
      </c>
      <c r="D3890" s="113" t="s">
        <v>231</v>
      </c>
      <c r="E3890" s="115">
        <v>77.72</v>
      </c>
      <c r="F3890" s="115">
        <v>77.72</v>
      </c>
      <c r="G3890" s="113" t="s">
        <v>493</v>
      </c>
      <c r="H3890" s="116">
        <v>41974</v>
      </c>
    </row>
    <row r="3891" spans="1:8" ht="52.8">
      <c r="A3891" s="117">
        <v>10758</v>
      </c>
      <c r="B3891" s="118" t="s">
        <v>9649</v>
      </c>
      <c r="C3891" s="117" t="s">
        <v>250</v>
      </c>
      <c r="D3891" s="117" t="s">
        <v>231</v>
      </c>
      <c r="E3891" s="119">
        <v>61.13</v>
      </c>
      <c r="F3891" s="119">
        <v>61.13</v>
      </c>
      <c r="G3891" s="117" t="s">
        <v>493</v>
      </c>
      <c r="H3891" s="120">
        <v>41974</v>
      </c>
    </row>
    <row r="3892" spans="1:8" ht="52.8">
      <c r="A3892" s="113">
        <v>6060</v>
      </c>
      <c r="B3892" s="114" t="s">
        <v>9650</v>
      </c>
      <c r="C3892" s="113" t="s">
        <v>250</v>
      </c>
      <c r="D3892" s="113" t="s">
        <v>231</v>
      </c>
      <c r="E3892" s="115">
        <v>78.59</v>
      </c>
      <c r="F3892" s="115">
        <v>78.59</v>
      </c>
      <c r="G3892" s="113" t="s">
        <v>493</v>
      </c>
      <c r="H3892" s="116">
        <v>41974</v>
      </c>
    </row>
    <row r="3893" spans="1:8" ht="39.6">
      <c r="A3893" s="117">
        <v>13881</v>
      </c>
      <c r="B3893" s="118" t="s">
        <v>9651</v>
      </c>
      <c r="C3893" s="117" t="s">
        <v>250</v>
      </c>
      <c r="D3893" s="117" t="s">
        <v>6</v>
      </c>
      <c r="E3893" s="119">
        <v>107285.82</v>
      </c>
      <c r="F3893" s="119">
        <v>107285.82</v>
      </c>
      <c r="G3893" s="117" t="s">
        <v>493</v>
      </c>
      <c r="H3893" s="120">
        <v>41974</v>
      </c>
    </row>
    <row r="3894" spans="1:8" ht="26.4">
      <c r="A3894" s="113">
        <v>13468</v>
      </c>
      <c r="B3894" s="114" t="s">
        <v>9652</v>
      </c>
      <c r="C3894" s="113" t="s">
        <v>250</v>
      </c>
      <c r="D3894" s="113" t="s">
        <v>6</v>
      </c>
      <c r="E3894" s="115">
        <v>149574.54999999999</v>
      </c>
      <c r="F3894" s="115">
        <v>149574.54999999999</v>
      </c>
      <c r="G3894" s="113" t="s">
        <v>493</v>
      </c>
      <c r="H3894" s="116">
        <v>41974</v>
      </c>
    </row>
    <row r="3895" spans="1:8" ht="26.4">
      <c r="A3895" s="117">
        <v>13365</v>
      </c>
      <c r="B3895" s="118" t="s">
        <v>9653</v>
      </c>
      <c r="C3895" s="117" t="s">
        <v>250</v>
      </c>
      <c r="D3895" s="117" t="s">
        <v>6</v>
      </c>
      <c r="E3895" s="119">
        <v>168996.65</v>
      </c>
      <c r="F3895" s="119">
        <v>168996.65</v>
      </c>
      <c r="G3895" s="117" t="s">
        <v>493</v>
      </c>
      <c r="H3895" s="120">
        <v>41974</v>
      </c>
    </row>
    <row r="3896" spans="1:8" ht="39.6">
      <c r="A3896" s="113">
        <v>11282</v>
      </c>
      <c r="B3896" s="114" t="s">
        <v>9654</v>
      </c>
      <c r="C3896" s="113" t="s">
        <v>250</v>
      </c>
      <c r="D3896" s="113" t="s">
        <v>6</v>
      </c>
      <c r="E3896" s="115">
        <v>111756.05</v>
      </c>
      <c r="F3896" s="115">
        <v>111756.05</v>
      </c>
      <c r="G3896" s="113" t="s">
        <v>493</v>
      </c>
      <c r="H3896" s="116">
        <v>41974</v>
      </c>
    </row>
    <row r="3897" spans="1:8" ht="52.8">
      <c r="A3897" s="117">
        <v>6062</v>
      </c>
      <c r="B3897" s="118" t="s">
        <v>9655</v>
      </c>
      <c r="C3897" s="117" t="s">
        <v>250</v>
      </c>
      <c r="D3897" s="117" t="s">
        <v>231</v>
      </c>
      <c r="E3897" s="119">
        <v>88.2</v>
      </c>
      <c r="F3897" s="119">
        <v>88.2</v>
      </c>
      <c r="G3897" s="117" t="s">
        <v>493</v>
      </c>
      <c r="H3897" s="120">
        <v>41974</v>
      </c>
    </row>
    <row r="3898" spans="1:8" ht="39.6">
      <c r="A3898" s="113">
        <v>6068</v>
      </c>
      <c r="B3898" s="114" t="s">
        <v>9656</v>
      </c>
      <c r="C3898" s="113" t="s">
        <v>250</v>
      </c>
      <c r="D3898" s="113" t="s">
        <v>6</v>
      </c>
      <c r="E3898" s="115">
        <v>237154.36</v>
      </c>
      <c r="F3898" s="115">
        <v>237154.36</v>
      </c>
      <c r="G3898" s="113" t="s">
        <v>493</v>
      </c>
      <c r="H3898" s="116">
        <v>41974</v>
      </c>
    </row>
    <row r="3899" spans="1:8" ht="52.8">
      <c r="A3899" s="117">
        <v>6070</v>
      </c>
      <c r="B3899" s="118" t="s">
        <v>9657</v>
      </c>
      <c r="C3899" s="117" t="s">
        <v>250</v>
      </c>
      <c r="D3899" s="117" t="s">
        <v>6</v>
      </c>
      <c r="E3899" s="119">
        <v>49061.41</v>
      </c>
      <c r="F3899" s="119">
        <v>49061.41</v>
      </c>
      <c r="G3899" s="117" t="s">
        <v>493</v>
      </c>
      <c r="H3899" s="120">
        <v>41974</v>
      </c>
    </row>
    <row r="3900" spans="1:8" ht="52.8">
      <c r="A3900" s="113">
        <v>14513</v>
      </c>
      <c r="B3900" s="114" t="s">
        <v>9658</v>
      </c>
      <c r="C3900" s="113" t="s">
        <v>250</v>
      </c>
      <c r="D3900" s="113" t="s">
        <v>6</v>
      </c>
      <c r="E3900" s="115">
        <v>226415.29</v>
      </c>
      <c r="F3900" s="115">
        <v>226415.29</v>
      </c>
      <c r="G3900" s="113" t="s">
        <v>493</v>
      </c>
      <c r="H3900" s="116">
        <v>41974</v>
      </c>
    </row>
    <row r="3901" spans="1:8" ht="39.6">
      <c r="A3901" s="117">
        <v>6069</v>
      </c>
      <c r="B3901" s="118" t="s">
        <v>9659</v>
      </c>
      <c r="C3901" s="117" t="s">
        <v>250</v>
      </c>
      <c r="D3901" s="117" t="s">
        <v>6</v>
      </c>
      <c r="E3901" s="119">
        <v>68176.95</v>
      </c>
      <c r="F3901" s="119">
        <v>68176.95</v>
      </c>
      <c r="G3901" s="117" t="s">
        <v>493</v>
      </c>
      <c r="H3901" s="120">
        <v>41974</v>
      </c>
    </row>
    <row r="3902" spans="1:8" ht="39.6">
      <c r="A3902" s="113">
        <v>6067</v>
      </c>
      <c r="B3902" s="114" t="s">
        <v>9660</v>
      </c>
      <c r="C3902" s="113" t="s">
        <v>250</v>
      </c>
      <c r="D3902" s="113" t="s">
        <v>6</v>
      </c>
      <c r="E3902" s="115">
        <v>175964.01</v>
      </c>
      <c r="F3902" s="115">
        <v>175964.01</v>
      </c>
      <c r="G3902" s="113" t="s">
        <v>493</v>
      </c>
      <c r="H3902" s="116">
        <v>41974</v>
      </c>
    </row>
    <row r="3903" spans="1:8" ht="26.4">
      <c r="A3903" s="117">
        <v>36532</v>
      </c>
      <c r="B3903" s="118" t="s">
        <v>9661</v>
      </c>
      <c r="C3903" s="117" t="s">
        <v>250</v>
      </c>
      <c r="D3903" s="117" t="s">
        <v>6</v>
      </c>
      <c r="E3903" s="119">
        <v>6404.07</v>
      </c>
      <c r="F3903" s="119">
        <v>6404.07</v>
      </c>
      <c r="G3903" s="117" t="s">
        <v>493</v>
      </c>
      <c r="H3903" s="120">
        <v>41974</v>
      </c>
    </row>
    <row r="3904" spans="1:8" ht="26.4">
      <c r="A3904" s="113">
        <v>13624</v>
      </c>
      <c r="B3904" s="114" t="s">
        <v>9662</v>
      </c>
      <c r="C3904" s="113" t="s">
        <v>250</v>
      </c>
      <c r="D3904" s="113" t="s">
        <v>6</v>
      </c>
      <c r="E3904" s="115">
        <v>7957.13</v>
      </c>
      <c r="F3904" s="115">
        <v>7957.13</v>
      </c>
      <c r="G3904" s="113" t="s">
        <v>493</v>
      </c>
      <c r="H3904" s="116">
        <v>41974</v>
      </c>
    </row>
    <row r="3905" spans="1:8" ht="26.4">
      <c r="A3905" s="117">
        <v>11578</v>
      </c>
      <c r="B3905" s="118" t="s">
        <v>9663</v>
      </c>
      <c r="C3905" s="117" t="s">
        <v>235</v>
      </c>
      <c r="D3905" s="117" t="s">
        <v>6</v>
      </c>
      <c r="E3905" s="119">
        <v>7.27</v>
      </c>
      <c r="F3905" s="119">
        <v>7.27</v>
      </c>
      <c r="G3905" s="117" t="s">
        <v>493</v>
      </c>
      <c r="H3905" s="120">
        <v>41974</v>
      </c>
    </row>
    <row r="3906" spans="1:8" ht="26.4">
      <c r="A3906" s="113">
        <v>11577</v>
      </c>
      <c r="B3906" s="114" t="s">
        <v>9664</v>
      </c>
      <c r="C3906" s="113" t="s">
        <v>235</v>
      </c>
      <c r="D3906" s="113" t="s">
        <v>6</v>
      </c>
      <c r="E3906" s="115">
        <v>4.96</v>
      </c>
      <c r="F3906" s="115">
        <v>4.96</v>
      </c>
      <c r="G3906" s="113" t="s">
        <v>493</v>
      </c>
      <c r="H3906" s="116">
        <v>41974</v>
      </c>
    </row>
    <row r="3907" spans="1:8">
      <c r="A3907" s="117">
        <v>1115</v>
      </c>
      <c r="B3907" s="118" t="s">
        <v>9665</v>
      </c>
      <c r="C3907" s="117" t="s">
        <v>235</v>
      </c>
      <c r="D3907" s="117" t="s">
        <v>207</v>
      </c>
      <c r="E3907" s="119">
        <v>11.28</v>
      </c>
      <c r="F3907" s="119">
        <v>11.28</v>
      </c>
      <c r="G3907" s="117" t="s">
        <v>493</v>
      </c>
      <c r="H3907" s="120">
        <v>41974</v>
      </c>
    </row>
    <row r="3908" spans="1:8">
      <c r="A3908" s="113">
        <v>1116</v>
      </c>
      <c r="B3908" s="114" t="s">
        <v>9666</v>
      </c>
      <c r="C3908" s="113" t="s">
        <v>235</v>
      </c>
      <c r="D3908" s="113" t="s">
        <v>207</v>
      </c>
      <c r="E3908" s="115">
        <v>13.75</v>
      </c>
      <c r="F3908" s="115">
        <v>13.75</v>
      </c>
      <c r="G3908" s="113" t="s">
        <v>493</v>
      </c>
      <c r="H3908" s="116">
        <v>41974</v>
      </c>
    </row>
    <row r="3909" spans="1:8">
      <c r="A3909" s="117">
        <v>1111</v>
      </c>
      <c r="B3909" s="118" t="s">
        <v>9667</v>
      </c>
      <c r="C3909" s="117" t="s">
        <v>235</v>
      </c>
      <c r="D3909" s="117" t="s">
        <v>207</v>
      </c>
      <c r="E3909" s="119">
        <v>23.27</v>
      </c>
      <c r="F3909" s="119">
        <v>23.27</v>
      </c>
      <c r="G3909" s="117" t="s">
        <v>493</v>
      </c>
      <c r="H3909" s="120">
        <v>41974</v>
      </c>
    </row>
    <row r="3910" spans="1:8">
      <c r="A3910" s="113">
        <v>1114</v>
      </c>
      <c r="B3910" s="114" t="s">
        <v>9668</v>
      </c>
      <c r="C3910" s="113" t="s">
        <v>235</v>
      </c>
      <c r="D3910" s="113" t="s">
        <v>207</v>
      </c>
      <c r="E3910" s="115">
        <v>20.45</v>
      </c>
      <c r="F3910" s="115">
        <v>20.45</v>
      </c>
      <c r="G3910" s="113" t="s">
        <v>493</v>
      </c>
      <c r="H3910" s="116">
        <v>41974</v>
      </c>
    </row>
    <row r="3911" spans="1:8">
      <c r="A3911" s="117">
        <v>1113</v>
      </c>
      <c r="B3911" s="118" t="s">
        <v>9669</v>
      </c>
      <c r="C3911" s="117" t="s">
        <v>235</v>
      </c>
      <c r="D3911" s="117" t="s">
        <v>207</v>
      </c>
      <c r="E3911" s="119">
        <v>14</v>
      </c>
      <c r="F3911" s="119">
        <v>14</v>
      </c>
      <c r="G3911" s="117" t="s">
        <v>493</v>
      </c>
      <c r="H3911" s="120">
        <v>41974</v>
      </c>
    </row>
    <row r="3912" spans="1:8">
      <c r="A3912" s="113">
        <v>20215</v>
      </c>
      <c r="B3912" s="114" t="s">
        <v>9670</v>
      </c>
      <c r="C3912" s="113" t="s">
        <v>235</v>
      </c>
      <c r="D3912" s="113" t="s">
        <v>6</v>
      </c>
      <c r="E3912" s="115">
        <v>14.82</v>
      </c>
      <c r="F3912" s="115">
        <v>14.82</v>
      </c>
      <c r="G3912" s="113" t="s">
        <v>493</v>
      </c>
      <c r="H3912" s="116">
        <v>41974</v>
      </c>
    </row>
    <row r="3913" spans="1:8" ht="26.4">
      <c r="A3913" s="117">
        <v>20214</v>
      </c>
      <c r="B3913" s="118" t="s">
        <v>9671</v>
      </c>
      <c r="C3913" s="117" t="s">
        <v>235</v>
      </c>
      <c r="D3913" s="117" t="s">
        <v>6</v>
      </c>
      <c r="E3913" s="119">
        <v>26.99</v>
      </c>
      <c r="F3913" s="119">
        <v>26.99</v>
      </c>
      <c r="G3913" s="117" t="s">
        <v>493</v>
      </c>
      <c r="H3913" s="120">
        <v>41974</v>
      </c>
    </row>
    <row r="3914" spans="1:8" ht="26.4">
      <c r="A3914" s="113">
        <v>7237</v>
      </c>
      <c r="B3914" s="114" t="s">
        <v>9672</v>
      </c>
      <c r="C3914" s="113" t="s">
        <v>235</v>
      </c>
      <c r="D3914" s="113" t="s">
        <v>6</v>
      </c>
      <c r="E3914" s="115">
        <v>15.61</v>
      </c>
      <c r="F3914" s="115">
        <v>15.61</v>
      </c>
      <c r="G3914" s="113" t="s">
        <v>493</v>
      </c>
      <c r="H3914" s="116">
        <v>41974</v>
      </c>
    </row>
    <row r="3915" spans="1:8" ht="26.4">
      <c r="A3915" s="117">
        <v>11064</v>
      </c>
      <c r="B3915" s="118" t="s">
        <v>9673</v>
      </c>
      <c r="C3915" s="117" t="s">
        <v>235</v>
      </c>
      <c r="D3915" s="117" t="s">
        <v>6</v>
      </c>
      <c r="E3915" s="119">
        <v>11.45</v>
      </c>
      <c r="F3915" s="119">
        <v>11.45</v>
      </c>
      <c r="G3915" s="117" t="s">
        <v>493</v>
      </c>
      <c r="H3915" s="120">
        <v>41974</v>
      </c>
    </row>
    <row r="3916" spans="1:8">
      <c r="A3916" s="113">
        <v>16</v>
      </c>
      <c r="B3916" s="114" t="s">
        <v>9674</v>
      </c>
      <c r="C3916" s="113" t="s">
        <v>235</v>
      </c>
      <c r="D3916" s="113" t="s">
        <v>238</v>
      </c>
      <c r="E3916" s="115">
        <v>3.03</v>
      </c>
      <c r="F3916" s="115">
        <v>3.03</v>
      </c>
      <c r="G3916" s="113" t="s">
        <v>493</v>
      </c>
      <c r="H3916" s="116">
        <v>41974</v>
      </c>
    </row>
    <row r="3917" spans="1:8" ht="26.4">
      <c r="A3917" s="117">
        <v>11757</v>
      </c>
      <c r="B3917" s="118" t="s">
        <v>9675</v>
      </c>
      <c r="C3917" s="117" t="s">
        <v>235</v>
      </c>
      <c r="D3917" s="117" t="s">
        <v>6</v>
      </c>
      <c r="E3917" s="119">
        <v>21.75</v>
      </c>
      <c r="F3917" s="119">
        <v>21.75</v>
      </c>
      <c r="G3917" s="117" t="s">
        <v>493</v>
      </c>
      <c r="H3917" s="120">
        <v>41974</v>
      </c>
    </row>
    <row r="3918" spans="1:8">
      <c r="A3918" s="113">
        <v>21103</v>
      </c>
      <c r="B3918" s="114" t="s">
        <v>9676</v>
      </c>
      <c r="C3918" s="113" t="s">
        <v>235</v>
      </c>
      <c r="D3918" s="113" t="s">
        <v>6</v>
      </c>
      <c r="E3918" s="115">
        <v>25.5</v>
      </c>
      <c r="F3918" s="115">
        <v>25.5</v>
      </c>
      <c r="G3918" s="113" t="s">
        <v>493</v>
      </c>
      <c r="H3918" s="116">
        <v>41974</v>
      </c>
    </row>
    <row r="3919" spans="1:8" ht="26.4">
      <c r="A3919" s="117">
        <v>11758</v>
      </c>
      <c r="B3919" s="118" t="s">
        <v>9677</v>
      </c>
      <c r="C3919" s="117" t="s">
        <v>235</v>
      </c>
      <c r="D3919" s="117" t="s">
        <v>6</v>
      </c>
      <c r="E3919" s="119">
        <v>16.329999999999998</v>
      </c>
      <c r="F3919" s="119">
        <v>16.329999999999998</v>
      </c>
      <c r="G3919" s="117" t="s">
        <v>493</v>
      </c>
      <c r="H3919" s="120">
        <v>41974</v>
      </c>
    </row>
    <row r="3920" spans="1:8">
      <c r="A3920" s="113">
        <v>4269</v>
      </c>
      <c r="B3920" s="114" t="s">
        <v>9678</v>
      </c>
      <c r="C3920" s="113" t="s">
        <v>235</v>
      </c>
      <c r="D3920" s="113" t="s">
        <v>6</v>
      </c>
      <c r="E3920" s="115">
        <v>15.31</v>
      </c>
      <c r="F3920" s="115">
        <v>15.31</v>
      </c>
      <c r="G3920" s="113" t="s">
        <v>493</v>
      </c>
      <c r="H3920" s="116">
        <v>41974</v>
      </c>
    </row>
    <row r="3921" spans="1:8">
      <c r="A3921" s="117">
        <v>4270</v>
      </c>
      <c r="B3921" s="118" t="s">
        <v>9679</v>
      </c>
      <c r="C3921" s="117" t="s">
        <v>235</v>
      </c>
      <c r="D3921" s="117" t="s">
        <v>6</v>
      </c>
      <c r="E3921" s="119">
        <v>11.05</v>
      </c>
      <c r="F3921" s="119">
        <v>11.05</v>
      </c>
      <c r="G3921" s="117" t="s">
        <v>493</v>
      </c>
      <c r="H3921" s="120">
        <v>41974</v>
      </c>
    </row>
    <row r="3922" spans="1:8">
      <c r="A3922" s="113">
        <v>25988</v>
      </c>
      <c r="B3922" s="114" t="s">
        <v>9680</v>
      </c>
      <c r="C3922" s="113" t="s">
        <v>235</v>
      </c>
      <c r="D3922" s="113" t="s">
        <v>492</v>
      </c>
      <c r="E3922" s="115">
        <v>2.61</v>
      </c>
      <c r="F3922" s="115">
        <v>2.61</v>
      </c>
      <c r="G3922" s="113" t="s">
        <v>493</v>
      </c>
      <c r="H3922" s="116">
        <v>41974</v>
      </c>
    </row>
    <row r="3923" spans="1:8">
      <c r="A3923" s="117">
        <v>6076</v>
      </c>
      <c r="B3923" s="118" t="s">
        <v>9681</v>
      </c>
      <c r="C3923" s="117" t="s">
        <v>235</v>
      </c>
      <c r="D3923" s="117" t="s">
        <v>519</v>
      </c>
      <c r="E3923" s="119">
        <v>32.75</v>
      </c>
      <c r="F3923" s="119">
        <v>32.75</v>
      </c>
      <c r="G3923" s="117" t="s">
        <v>493</v>
      </c>
      <c r="H3923" s="120">
        <v>41974</v>
      </c>
    </row>
    <row r="3924" spans="1:8" ht="26.4">
      <c r="A3924" s="113">
        <v>12413</v>
      </c>
      <c r="B3924" s="114" t="s">
        <v>9682</v>
      </c>
      <c r="C3924" s="113" t="s">
        <v>235</v>
      </c>
      <c r="D3924" s="113" t="s">
        <v>6</v>
      </c>
      <c r="E3924" s="115">
        <v>144.6</v>
      </c>
      <c r="F3924" s="115">
        <v>144.6</v>
      </c>
      <c r="G3924" s="113" t="s">
        <v>493</v>
      </c>
      <c r="H3924" s="116">
        <v>41974</v>
      </c>
    </row>
    <row r="3925" spans="1:8">
      <c r="A3925" s="117">
        <v>13109</v>
      </c>
      <c r="B3925" s="118" t="s">
        <v>9683</v>
      </c>
      <c r="C3925" s="117" t="s">
        <v>235</v>
      </c>
      <c r="D3925" s="117" t="s">
        <v>6</v>
      </c>
      <c r="E3925" s="119">
        <v>155.06</v>
      </c>
      <c r="F3925" s="119">
        <v>155.06</v>
      </c>
      <c r="G3925" s="117" t="s">
        <v>493</v>
      </c>
      <c r="H3925" s="120">
        <v>41974</v>
      </c>
    </row>
    <row r="3926" spans="1:8">
      <c r="A3926" s="113">
        <v>13110</v>
      </c>
      <c r="B3926" s="114" t="s">
        <v>9684</v>
      </c>
      <c r="C3926" s="113" t="s">
        <v>235</v>
      </c>
      <c r="D3926" s="113" t="s">
        <v>6</v>
      </c>
      <c r="E3926" s="115">
        <v>204.07</v>
      </c>
      <c r="F3926" s="115">
        <v>204.07</v>
      </c>
      <c r="G3926" s="113" t="s">
        <v>493</v>
      </c>
      <c r="H3926" s="116">
        <v>41974</v>
      </c>
    </row>
    <row r="3927" spans="1:8">
      <c r="A3927" s="117">
        <v>7581</v>
      </c>
      <c r="B3927" s="118" t="s">
        <v>9685</v>
      </c>
      <c r="C3927" s="117" t="s">
        <v>235</v>
      </c>
      <c r="D3927" s="117" t="s">
        <v>6</v>
      </c>
      <c r="E3927" s="119">
        <v>0.8</v>
      </c>
      <c r="F3927" s="119">
        <v>0.8</v>
      </c>
      <c r="G3927" s="117" t="s">
        <v>493</v>
      </c>
      <c r="H3927" s="120">
        <v>41974</v>
      </c>
    </row>
    <row r="3928" spans="1:8" ht="26.4">
      <c r="A3928" s="113">
        <v>7575</v>
      </c>
      <c r="B3928" s="114" t="s">
        <v>9686</v>
      </c>
      <c r="C3928" s="113" t="s">
        <v>235</v>
      </c>
      <c r="D3928" s="113" t="s">
        <v>6</v>
      </c>
      <c r="E3928" s="115">
        <v>3402.52</v>
      </c>
      <c r="F3928" s="115">
        <v>3402.52</v>
      </c>
      <c r="G3928" s="113" t="s">
        <v>493</v>
      </c>
      <c r="H3928" s="116">
        <v>41974</v>
      </c>
    </row>
    <row r="3929" spans="1:8" ht="26.4">
      <c r="A3929" s="117">
        <v>37373</v>
      </c>
      <c r="B3929" s="118" t="s">
        <v>9687</v>
      </c>
      <c r="C3929" s="117" t="s">
        <v>293</v>
      </c>
      <c r="D3929" s="117" t="s">
        <v>231</v>
      </c>
      <c r="E3929" s="119">
        <v>0.04</v>
      </c>
      <c r="F3929" s="119">
        <v>0.04</v>
      </c>
      <c r="G3929" s="117" t="s">
        <v>493</v>
      </c>
      <c r="H3929" s="120">
        <v>41974</v>
      </c>
    </row>
    <row r="3930" spans="1:8" ht="26.4">
      <c r="A3930" s="113">
        <v>4734</v>
      </c>
      <c r="B3930" s="114" t="s">
        <v>9688</v>
      </c>
      <c r="C3930" s="113" t="s">
        <v>235</v>
      </c>
      <c r="D3930" s="113" t="s">
        <v>519</v>
      </c>
      <c r="E3930" s="115">
        <v>126.66</v>
      </c>
      <c r="F3930" s="115">
        <v>126.66</v>
      </c>
      <c r="G3930" s="113" t="s">
        <v>493</v>
      </c>
      <c r="H3930" s="116">
        <v>41974</v>
      </c>
    </row>
    <row r="3931" spans="1:8">
      <c r="A3931" s="117">
        <v>6085</v>
      </c>
      <c r="B3931" s="118" t="s">
        <v>9689</v>
      </c>
      <c r="C3931" s="117" t="s">
        <v>235</v>
      </c>
      <c r="D3931" s="117" t="s">
        <v>274</v>
      </c>
      <c r="E3931" s="119">
        <v>6.2</v>
      </c>
      <c r="F3931" s="119">
        <v>6.2</v>
      </c>
      <c r="G3931" s="117" t="s">
        <v>493</v>
      </c>
      <c r="H3931" s="120">
        <v>41974</v>
      </c>
    </row>
    <row r="3932" spans="1:8">
      <c r="A3932" s="113">
        <v>6087</v>
      </c>
      <c r="B3932" s="114" t="s">
        <v>9690</v>
      </c>
      <c r="C3932" s="113" t="s">
        <v>235</v>
      </c>
      <c r="D3932" s="113" t="s">
        <v>239</v>
      </c>
      <c r="E3932" s="115">
        <v>22.9</v>
      </c>
      <c r="F3932" s="115">
        <v>22.9</v>
      </c>
      <c r="G3932" s="113" t="s">
        <v>493</v>
      </c>
      <c r="H3932" s="116">
        <v>41974</v>
      </c>
    </row>
    <row r="3933" spans="1:8">
      <c r="A3933" s="117">
        <v>6090</v>
      </c>
      <c r="B3933" s="118" t="s">
        <v>9691</v>
      </c>
      <c r="C3933" s="117" t="s">
        <v>235</v>
      </c>
      <c r="D3933" s="117" t="s">
        <v>274</v>
      </c>
      <c r="E3933" s="119">
        <v>7.22</v>
      </c>
      <c r="F3933" s="119">
        <v>7.22</v>
      </c>
      <c r="G3933" s="117" t="s">
        <v>493</v>
      </c>
      <c r="H3933" s="120">
        <v>41974</v>
      </c>
    </row>
    <row r="3934" spans="1:8" ht="26.4">
      <c r="A3934" s="113">
        <v>1373</v>
      </c>
      <c r="B3934" s="114" t="s">
        <v>9692</v>
      </c>
      <c r="C3934" s="113" t="s">
        <v>235</v>
      </c>
      <c r="D3934" s="113" t="s">
        <v>9693</v>
      </c>
      <c r="E3934" s="115">
        <v>32.51</v>
      </c>
      <c r="F3934" s="115">
        <v>32.51</v>
      </c>
      <c r="G3934" s="113" t="s">
        <v>493</v>
      </c>
      <c r="H3934" s="116">
        <v>41974</v>
      </c>
    </row>
    <row r="3935" spans="1:8">
      <c r="A3935" s="117">
        <v>6083</v>
      </c>
      <c r="B3935" s="118" t="s">
        <v>9694</v>
      </c>
      <c r="C3935" s="117" t="s">
        <v>235</v>
      </c>
      <c r="D3935" s="117" t="s">
        <v>239</v>
      </c>
      <c r="E3935" s="119">
        <v>26</v>
      </c>
      <c r="F3935" s="119">
        <v>26</v>
      </c>
      <c r="G3935" s="117" t="s">
        <v>493</v>
      </c>
      <c r="H3935" s="120">
        <v>41974</v>
      </c>
    </row>
    <row r="3936" spans="1:8" ht="26.4">
      <c r="A3936" s="113">
        <v>11622</v>
      </c>
      <c r="B3936" s="114" t="s">
        <v>9695</v>
      </c>
      <c r="C3936" s="113" t="s">
        <v>235</v>
      </c>
      <c r="D3936" s="113" t="s">
        <v>238</v>
      </c>
      <c r="E3936" s="115">
        <v>45.5</v>
      </c>
      <c r="F3936" s="115">
        <v>45.5</v>
      </c>
      <c r="G3936" s="113" t="s">
        <v>493</v>
      </c>
      <c r="H3936" s="116">
        <v>41974</v>
      </c>
    </row>
    <row r="3937" spans="1:8" ht="26.4">
      <c r="A3937" s="117">
        <v>144</v>
      </c>
      <c r="B3937" s="118" t="s">
        <v>9696</v>
      </c>
      <c r="C3937" s="117" t="s">
        <v>235</v>
      </c>
      <c r="D3937" s="117" t="s">
        <v>9697</v>
      </c>
      <c r="E3937" s="119">
        <v>43.89</v>
      </c>
      <c r="F3937" s="119">
        <v>43.89</v>
      </c>
      <c r="G3937" s="117" t="s">
        <v>493</v>
      </c>
      <c r="H3937" s="120">
        <v>41974</v>
      </c>
    </row>
    <row r="3938" spans="1:8" ht="26.4">
      <c r="A3938" s="113">
        <v>142</v>
      </c>
      <c r="B3938" s="114" t="s">
        <v>9698</v>
      </c>
      <c r="C3938" s="113" t="s">
        <v>235</v>
      </c>
      <c r="D3938" s="113" t="s">
        <v>8807</v>
      </c>
      <c r="E3938" s="115">
        <v>23.89</v>
      </c>
      <c r="F3938" s="115">
        <v>23.89</v>
      </c>
      <c r="G3938" s="113" t="s">
        <v>493</v>
      </c>
      <c r="H3938" s="116">
        <v>41974</v>
      </c>
    </row>
    <row r="3939" spans="1:8" ht="26.4">
      <c r="A3939" s="117">
        <v>6105</v>
      </c>
      <c r="B3939" s="118" t="s">
        <v>9699</v>
      </c>
      <c r="C3939" s="117" t="s">
        <v>235</v>
      </c>
      <c r="D3939" s="117" t="s">
        <v>6</v>
      </c>
      <c r="E3939" s="119">
        <v>19.670000000000002</v>
      </c>
      <c r="F3939" s="119">
        <v>19.670000000000002</v>
      </c>
      <c r="G3939" s="117" t="s">
        <v>493</v>
      </c>
      <c r="H3939" s="120">
        <v>41974</v>
      </c>
    </row>
    <row r="3940" spans="1:8" ht="26.4">
      <c r="A3940" s="113">
        <v>6106</v>
      </c>
      <c r="B3940" s="114" t="s">
        <v>9700</v>
      </c>
      <c r="C3940" s="113" t="s">
        <v>235</v>
      </c>
      <c r="D3940" s="113" t="s">
        <v>6</v>
      </c>
      <c r="E3940" s="115">
        <v>19.96</v>
      </c>
      <c r="F3940" s="115">
        <v>19.96</v>
      </c>
      <c r="G3940" s="113" t="s">
        <v>493</v>
      </c>
      <c r="H3940" s="116">
        <v>41974</v>
      </c>
    </row>
    <row r="3941" spans="1:8" ht="26.4">
      <c r="A3941" s="117">
        <v>6107</v>
      </c>
      <c r="B3941" s="118" t="s">
        <v>9701</v>
      </c>
      <c r="C3941" s="117" t="s">
        <v>235</v>
      </c>
      <c r="D3941" s="117" t="s">
        <v>6</v>
      </c>
      <c r="E3941" s="119">
        <v>32.97</v>
      </c>
      <c r="F3941" s="119">
        <v>32.97</v>
      </c>
      <c r="G3941" s="117" t="s">
        <v>493</v>
      </c>
      <c r="H3941" s="120">
        <v>41974</v>
      </c>
    </row>
    <row r="3942" spans="1:8" ht="26.4">
      <c r="A3942" s="113">
        <v>6108</v>
      </c>
      <c r="B3942" s="114" t="s">
        <v>9702</v>
      </c>
      <c r="C3942" s="113" t="s">
        <v>235</v>
      </c>
      <c r="D3942" s="113" t="s">
        <v>6</v>
      </c>
      <c r="E3942" s="115">
        <v>34.69</v>
      </c>
      <c r="F3942" s="115">
        <v>34.69</v>
      </c>
      <c r="G3942" s="113" t="s">
        <v>493</v>
      </c>
      <c r="H3942" s="116">
        <v>41974</v>
      </c>
    </row>
    <row r="3943" spans="1:8" ht="26.4">
      <c r="A3943" s="117">
        <v>6109</v>
      </c>
      <c r="B3943" s="118" t="s">
        <v>9703</v>
      </c>
      <c r="C3943" s="117" t="s">
        <v>235</v>
      </c>
      <c r="D3943" s="117" t="s">
        <v>6</v>
      </c>
      <c r="E3943" s="119">
        <v>35.04</v>
      </c>
      <c r="F3943" s="119">
        <v>35.04</v>
      </c>
      <c r="G3943" s="117" t="s">
        <v>493</v>
      </c>
      <c r="H3943" s="120">
        <v>41974</v>
      </c>
    </row>
    <row r="3944" spans="1:8" ht="52.8">
      <c r="A3944" s="113">
        <v>38653</v>
      </c>
      <c r="B3944" s="114" t="s">
        <v>9704</v>
      </c>
      <c r="C3944" s="113" t="s">
        <v>250</v>
      </c>
      <c r="D3944" s="113" t="s">
        <v>6</v>
      </c>
      <c r="E3944" s="115">
        <v>36869.919999999998</v>
      </c>
      <c r="F3944" s="115">
        <v>36869.919999999998</v>
      </c>
      <c r="G3944" s="113" t="s">
        <v>493</v>
      </c>
      <c r="H3944" s="116">
        <v>41974</v>
      </c>
    </row>
    <row r="3945" spans="1:8" ht="52.8">
      <c r="A3945" s="117">
        <v>38652</v>
      </c>
      <c r="B3945" s="118" t="s">
        <v>9705</v>
      </c>
      <c r="C3945" s="117" t="s">
        <v>250</v>
      </c>
      <c r="D3945" s="117" t="s">
        <v>6</v>
      </c>
      <c r="E3945" s="119">
        <v>96574.58</v>
      </c>
      <c r="F3945" s="119">
        <v>96574.58</v>
      </c>
      <c r="G3945" s="117" t="s">
        <v>493</v>
      </c>
      <c r="H3945" s="120">
        <v>41974</v>
      </c>
    </row>
    <row r="3946" spans="1:8" ht="26.4">
      <c r="A3946" s="113">
        <v>12817</v>
      </c>
      <c r="B3946" s="114" t="s">
        <v>9706</v>
      </c>
      <c r="C3946" s="113" t="s">
        <v>235</v>
      </c>
      <c r="D3946" s="113" t="s">
        <v>6</v>
      </c>
      <c r="E3946" s="115">
        <v>296.44</v>
      </c>
      <c r="F3946" s="115">
        <v>296.44</v>
      </c>
      <c r="G3946" s="113" t="s">
        <v>493</v>
      </c>
      <c r="H3946" s="116">
        <v>41974</v>
      </c>
    </row>
    <row r="3947" spans="1:8" ht="26.4">
      <c r="A3947" s="117">
        <v>12818</v>
      </c>
      <c r="B3947" s="118" t="s">
        <v>9707</v>
      </c>
      <c r="C3947" s="117" t="s">
        <v>235</v>
      </c>
      <c r="D3947" s="117" t="s">
        <v>6</v>
      </c>
      <c r="E3947" s="119">
        <v>319.33999999999997</v>
      </c>
      <c r="F3947" s="119">
        <v>319.33999999999997</v>
      </c>
      <c r="G3947" s="117" t="s">
        <v>493</v>
      </c>
      <c r="H3947" s="120">
        <v>41974</v>
      </c>
    </row>
    <row r="3948" spans="1:8" ht="26.4">
      <c r="A3948" s="113">
        <v>12819</v>
      </c>
      <c r="B3948" s="114" t="s">
        <v>9708</v>
      </c>
      <c r="C3948" s="113" t="s">
        <v>235</v>
      </c>
      <c r="D3948" s="113" t="s">
        <v>6</v>
      </c>
      <c r="E3948" s="115">
        <v>365.14</v>
      </c>
      <c r="F3948" s="115">
        <v>365.14</v>
      </c>
      <c r="G3948" s="113" t="s">
        <v>493</v>
      </c>
      <c r="H3948" s="116">
        <v>41974</v>
      </c>
    </row>
    <row r="3949" spans="1:8" ht="26.4">
      <c r="A3949" s="117">
        <v>12820</v>
      </c>
      <c r="B3949" s="118" t="s">
        <v>9709</v>
      </c>
      <c r="C3949" s="117" t="s">
        <v>235</v>
      </c>
      <c r="D3949" s="117" t="s">
        <v>6</v>
      </c>
      <c r="E3949" s="119">
        <v>367.38</v>
      </c>
      <c r="F3949" s="119">
        <v>367.38</v>
      </c>
      <c r="G3949" s="117" t="s">
        <v>493</v>
      </c>
      <c r="H3949" s="120">
        <v>41974</v>
      </c>
    </row>
    <row r="3950" spans="1:8">
      <c r="A3950" s="113">
        <v>12821</v>
      </c>
      <c r="B3950" s="114" t="s">
        <v>9710</v>
      </c>
      <c r="C3950" s="113" t="s">
        <v>235</v>
      </c>
      <c r="D3950" s="113" t="s">
        <v>6</v>
      </c>
      <c r="E3950" s="115">
        <v>361.55</v>
      </c>
      <c r="F3950" s="115">
        <v>361.55</v>
      </c>
      <c r="G3950" s="113" t="s">
        <v>493</v>
      </c>
      <c r="H3950" s="116">
        <v>41974</v>
      </c>
    </row>
    <row r="3951" spans="1:8" ht="52.8">
      <c r="A3951" s="117">
        <v>25985</v>
      </c>
      <c r="B3951" s="118" t="s">
        <v>9711</v>
      </c>
      <c r="C3951" s="117" t="s">
        <v>235</v>
      </c>
      <c r="D3951" s="117" t="s">
        <v>6</v>
      </c>
      <c r="E3951" s="119">
        <v>73107.37</v>
      </c>
      <c r="F3951" s="119">
        <v>73107.37</v>
      </c>
      <c r="G3951" s="117" t="s">
        <v>493</v>
      </c>
      <c r="H3951" s="120">
        <v>41974</v>
      </c>
    </row>
    <row r="3952" spans="1:8">
      <c r="A3952" s="113">
        <v>13887</v>
      </c>
      <c r="B3952" s="114" t="s">
        <v>9712</v>
      </c>
      <c r="C3952" s="113" t="s">
        <v>250</v>
      </c>
      <c r="D3952" s="113" t="s">
        <v>6</v>
      </c>
      <c r="E3952" s="115">
        <v>315.3</v>
      </c>
      <c r="F3952" s="115">
        <v>315.3</v>
      </c>
      <c r="G3952" s="113" t="s">
        <v>493</v>
      </c>
      <c r="H3952" s="116">
        <v>41974</v>
      </c>
    </row>
    <row r="3953" spans="1:8">
      <c r="A3953" s="117">
        <v>6110</v>
      </c>
      <c r="B3953" s="118" t="s">
        <v>9713</v>
      </c>
      <c r="C3953" s="117" t="s">
        <v>264</v>
      </c>
      <c r="D3953" s="117" t="s">
        <v>231</v>
      </c>
      <c r="E3953" s="119">
        <v>10.81</v>
      </c>
      <c r="F3953" s="119">
        <v>9.35</v>
      </c>
      <c r="G3953" s="117" t="s">
        <v>493</v>
      </c>
      <c r="H3953" s="120">
        <v>41974</v>
      </c>
    </row>
    <row r="3954" spans="1:8">
      <c r="A3954" s="113">
        <v>6111</v>
      </c>
      <c r="B3954" s="114" t="s">
        <v>326</v>
      </c>
      <c r="C3954" s="113" t="s">
        <v>264</v>
      </c>
      <c r="D3954" s="113" t="s">
        <v>231</v>
      </c>
      <c r="E3954" s="115">
        <v>8.26</v>
      </c>
      <c r="F3954" s="115">
        <v>7.14</v>
      </c>
      <c r="G3954" s="113" t="s">
        <v>493</v>
      </c>
      <c r="H3954" s="116">
        <v>41974</v>
      </c>
    </row>
    <row r="3955" spans="1:8" ht="26.4">
      <c r="A3955" s="117">
        <v>10513</v>
      </c>
      <c r="B3955" s="118" t="s">
        <v>9714</v>
      </c>
      <c r="C3955" s="117" t="s">
        <v>264</v>
      </c>
      <c r="D3955" s="117" t="s">
        <v>809</v>
      </c>
      <c r="E3955" s="119">
        <v>1307.3699999999999</v>
      </c>
      <c r="F3955" s="119">
        <v>1130.02</v>
      </c>
      <c r="G3955" s="117" t="s">
        <v>493</v>
      </c>
      <c r="H3955" s="120">
        <v>41974</v>
      </c>
    </row>
    <row r="3956" spans="1:8" ht="26.4">
      <c r="A3956" s="113">
        <v>25950</v>
      </c>
      <c r="B3956" s="114" t="s">
        <v>9715</v>
      </c>
      <c r="C3956" s="113" t="s">
        <v>235</v>
      </c>
      <c r="D3956" s="113" t="s">
        <v>519</v>
      </c>
      <c r="E3956" s="115">
        <v>44.21</v>
      </c>
      <c r="F3956" s="115">
        <v>44.21</v>
      </c>
      <c r="G3956" s="113" t="s">
        <v>493</v>
      </c>
      <c r="H3956" s="116">
        <v>41974</v>
      </c>
    </row>
    <row r="3957" spans="1:8">
      <c r="A3957" s="117">
        <v>6150</v>
      </c>
      <c r="B3957" s="118" t="s">
        <v>9716</v>
      </c>
      <c r="C3957" s="117" t="s">
        <v>235</v>
      </c>
      <c r="D3957" s="117" t="s">
        <v>6</v>
      </c>
      <c r="E3957" s="119">
        <v>131.85</v>
      </c>
      <c r="F3957" s="119">
        <v>131.85</v>
      </c>
      <c r="G3957" s="117" t="s">
        <v>493</v>
      </c>
      <c r="H3957" s="120">
        <v>41974</v>
      </c>
    </row>
    <row r="3958" spans="1:8">
      <c r="A3958" s="113">
        <v>6137</v>
      </c>
      <c r="B3958" s="114" t="s">
        <v>9717</v>
      </c>
      <c r="C3958" s="113" t="s">
        <v>235</v>
      </c>
      <c r="D3958" s="113" t="s">
        <v>6</v>
      </c>
      <c r="E3958" s="115">
        <v>104.84</v>
      </c>
      <c r="F3958" s="115">
        <v>104.84</v>
      </c>
      <c r="G3958" s="113" t="s">
        <v>493</v>
      </c>
      <c r="H3958" s="116">
        <v>41974</v>
      </c>
    </row>
    <row r="3959" spans="1:8">
      <c r="A3959" s="117">
        <v>11760</v>
      </c>
      <c r="B3959" s="118" t="s">
        <v>9718</v>
      </c>
      <c r="C3959" s="117" t="s">
        <v>235</v>
      </c>
      <c r="D3959" s="117" t="s">
        <v>6</v>
      </c>
      <c r="E3959" s="119">
        <v>132.69</v>
      </c>
      <c r="F3959" s="119">
        <v>132.69</v>
      </c>
      <c r="G3959" s="117" t="s">
        <v>493</v>
      </c>
      <c r="H3959" s="120">
        <v>41974</v>
      </c>
    </row>
    <row r="3960" spans="1:8">
      <c r="A3960" s="113">
        <v>6147</v>
      </c>
      <c r="B3960" s="114" t="s">
        <v>9719</v>
      </c>
      <c r="C3960" s="113" t="s">
        <v>235</v>
      </c>
      <c r="D3960" s="113" t="s">
        <v>6</v>
      </c>
      <c r="E3960" s="115">
        <v>101.84</v>
      </c>
      <c r="F3960" s="115">
        <v>101.84</v>
      </c>
      <c r="G3960" s="113" t="s">
        <v>493</v>
      </c>
      <c r="H3960" s="116">
        <v>41974</v>
      </c>
    </row>
    <row r="3961" spans="1:8" ht="26.4">
      <c r="A3961" s="117">
        <v>6136</v>
      </c>
      <c r="B3961" s="118" t="s">
        <v>9720</v>
      </c>
      <c r="C3961" s="117" t="s">
        <v>235</v>
      </c>
      <c r="D3961" s="117" t="s">
        <v>6</v>
      </c>
      <c r="E3961" s="119">
        <v>106.05</v>
      </c>
      <c r="F3961" s="119">
        <v>106.05</v>
      </c>
      <c r="G3961" s="117" t="s">
        <v>493</v>
      </c>
      <c r="H3961" s="120">
        <v>41974</v>
      </c>
    </row>
    <row r="3962" spans="1:8">
      <c r="A3962" s="113">
        <v>20262</v>
      </c>
      <c r="B3962" s="114" t="s">
        <v>9721</v>
      </c>
      <c r="C3962" s="113" t="s">
        <v>235</v>
      </c>
      <c r="D3962" s="113" t="s">
        <v>6</v>
      </c>
      <c r="E3962" s="115">
        <v>16.010000000000002</v>
      </c>
      <c r="F3962" s="115">
        <v>16.010000000000002</v>
      </c>
      <c r="G3962" s="113" t="s">
        <v>493</v>
      </c>
      <c r="H3962" s="116">
        <v>41974</v>
      </c>
    </row>
    <row r="3963" spans="1:8">
      <c r="A3963" s="117">
        <v>20261</v>
      </c>
      <c r="B3963" s="118" t="s">
        <v>9722</v>
      </c>
      <c r="C3963" s="117" t="s">
        <v>235</v>
      </c>
      <c r="D3963" s="117" t="s">
        <v>6</v>
      </c>
      <c r="E3963" s="119">
        <v>16.97</v>
      </c>
      <c r="F3963" s="119">
        <v>16.97</v>
      </c>
      <c r="G3963" s="117" t="s">
        <v>493</v>
      </c>
      <c r="H3963" s="120">
        <v>41974</v>
      </c>
    </row>
    <row r="3964" spans="1:8" ht="26.4">
      <c r="A3964" s="113">
        <v>6148</v>
      </c>
      <c r="B3964" s="114" t="s">
        <v>9723</v>
      </c>
      <c r="C3964" s="113" t="s">
        <v>235</v>
      </c>
      <c r="D3964" s="113" t="s">
        <v>6</v>
      </c>
      <c r="E3964" s="115">
        <v>5</v>
      </c>
      <c r="F3964" s="115">
        <v>5</v>
      </c>
      <c r="G3964" s="113" t="s">
        <v>493</v>
      </c>
      <c r="H3964" s="116">
        <v>41974</v>
      </c>
    </row>
    <row r="3965" spans="1:8" ht="26.4">
      <c r="A3965" s="117">
        <v>6145</v>
      </c>
      <c r="B3965" s="118" t="s">
        <v>9724</v>
      </c>
      <c r="C3965" s="117" t="s">
        <v>235</v>
      </c>
      <c r="D3965" s="117" t="s">
        <v>6</v>
      </c>
      <c r="E3965" s="119">
        <v>8.9700000000000006</v>
      </c>
      <c r="F3965" s="119">
        <v>8.9700000000000006</v>
      </c>
      <c r="G3965" s="117" t="s">
        <v>493</v>
      </c>
      <c r="H3965" s="120">
        <v>41974</v>
      </c>
    </row>
    <row r="3966" spans="1:8" ht="26.4">
      <c r="A3966" s="113">
        <v>6149</v>
      </c>
      <c r="B3966" s="114" t="s">
        <v>9725</v>
      </c>
      <c r="C3966" s="113" t="s">
        <v>235</v>
      </c>
      <c r="D3966" s="113" t="s">
        <v>6</v>
      </c>
      <c r="E3966" s="115">
        <v>8.4600000000000009</v>
      </c>
      <c r="F3966" s="115">
        <v>8.4600000000000009</v>
      </c>
      <c r="G3966" s="113" t="s">
        <v>493</v>
      </c>
      <c r="H3966" s="116">
        <v>41974</v>
      </c>
    </row>
    <row r="3967" spans="1:8">
      <c r="A3967" s="117">
        <v>6146</v>
      </c>
      <c r="B3967" s="118" t="s">
        <v>9726</v>
      </c>
      <c r="C3967" s="117" t="s">
        <v>235</v>
      </c>
      <c r="D3967" s="117" t="s">
        <v>6</v>
      </c>
      <c r="E3967" s="119">
        <v>8.98</v>
      </c>
      <c r="F3967" s="119">
        <v>8.98</v>
      </c>
      <c r="G3967" s="117" t="s">
        <v>493</v>
      </c>
      <c r="H3967" s="120">
        <v>41974</v>
      </c>
    </row>
    <row r="3968" spans="1:8" ht="26.4">
      <c r="A3968" s="113">
        <v>26026</v>
      </c>
      <c r="B3968" s="114" t="s">
        <v>9727</v>
      </c>
      <c r="C3968" s="113" t="s">
        <v>235</v>
      </c>
      <c r="D3968" s="113" t="s">
        <v>238</v>
      </c>
      <c r="E3968" s="115">
        <v>1.95</v>
      </c>
      <c r="F3968" s="115">
        <v>1.95</v>
      </c>
      <c r="G3968" s="113" t="s">
        <v>493</v>
      </c>
      <c r="H3968" s="116">
        <v>41974</v>
      </c>
    </row>
    <row r="3969" spans="1:8">
      <c r="A3969" s="117">
        <v>20250</v>
      </c>
      <c r="B3969" s="118" t="s">
        <v>9728</v>
      </c>
      <c r="C3969" s="117" t="s">
        <v>235</v>
      </c>
      <c r="D3969" s="117" t="s">
        <v>238</v>
      </c>
      <c r="E3969" s="119">
        <v>6.97</v>
      </c>
      <c r="F3969" s="119">
        <v>6.97</v>
      </c>
      <c r="G3969" s="117" t="s">
        <v>493</v>
      </c>
      <c r="H3969" s="120">
        <v>41974</v>
      </c>
    </row>
    <row r="3970" spans="1:8">
      <c r="A3970" s="113">
        <v>7</v>
      </c>
      <c r="B3970" s="114" t="s">
        <v>9729</v>
      </c>
      <c r="C3970" s="113" t="s">
        <v>235</v>
      </c>
      <c r="D3970" s="113" t="s">
        <v>238</v>
      </c>
      <c r="E3970" s="115">
        <v>4.04</v>
      </c>
      <c r="F3970" s="115">
        <v>4.04</v>
      </c>
      <c r="G3970" s="113" t="s">
        <v>493</v>
      </c>
      <c r="H3970" s="116">
        <v>41974</v>
      </c>
    </row>
    <row r="3971" spans="1:8">
      <c r="A3971" s="117">
        <v>13388</v>
      </c>
      <c r="B3971" s="118" t="s">
        <v>9730</v>
      </c>
      <c r="C3971" s="117" t="s">
        <v>235</v>
      </c>
      <c r="D3971" s="117" t="s">
        <v>238</v>
      </c>
      <c r="E3971" s="119">
        <v>56.58</v>
      </c>
      <c r="F3971" s="119">
        <v>56.58</v>
      </c>
      <c r="G3971" s="117" t="s">
        <v>493</v>
      </c>
      <c r="H3971" s="120">
        <v>41974</v>
      </c>
    </row>
    <row r="3972" spans="1:8">
      <c r="A3972" s="113">
        <v>12732</v>
      </c>
      <c r="B3972" s="114" t="s">
        <v>9731</v>
      </c>
      <c r="C3972" s="113" t="s">
        <v>235</v>
      </c>
      <c r="D3972" s="113" t="s">
        <v>6</v>
      </c>
      <c r="E3972" s="115">
        <v>38.28</v>
      </c>
      <c r="F3972" s="115">
        <v>38.28</v>
      </c>
      <c r="G3972" s="113" t="s">
        <v>493</v>
      </c>
      <c r="H3972" s="116">
        <v>41974</v>
      </c>
    </row>
    <row r="3973" spans="1:8">
      <c r="A3973" s="117">
        <v>6160</v>
      </c>
      <c r="B3973" s="118" t="s">
        <v>9732</v>
      </c>
      <c r="C3973" s="117" t="s">
        <v>264</v>
      </c>
      <c r="D3973" s="117" t="s">
        <v>231</v>
      </c>
      <c r="E3973" s="119">
        <v>11.44</v>
      </c>
      <c r="F3973" s="119">
        <v>9.9</v>
      </c>
      <c r="G3973" s="117" t="s">
        <v>493</v>
      </c>
      <c r="H3973" s="120">
        <v>41974</v>
      </c>
    </row>
    <row r="3974" spans="1:8" ht="26.4">
      <c r="A3974" s="113">
        <v>6166</v>
      </c>
      <c r="B3974" s="114" t="s">
        <v>9733</v>
      </c>
      <c r="C3974" s="113" t="s">
        <v>264</v>
      </c>
      <c r="D3974" s="113" t="s">
        <v>231</v>
      </c>
      <c r="E3974" s="115">
        <v>12.5</v>
      </c>
      <c r="F3974" s="115">
        <v>10.81</v>
      </c>
      <c r="G3974" s="113" t="s">
        <v>493</v>
      </c>
      <c r="H3974" s="116">
        <v>41974</v>
      </c>
    </row>
    <row r="3975" spans="1:8" ht="26.4">
      <c r="A3975" s="117">
        <v>4828</v>
      </c>
      <c r="B3975" s="118" t="s">
        <v>9734</v>
      </c>
      <c r="C3975" s="117" t="s">
        <v>235</v>
      </c>
      <c r="D3975" s="117" t="s">
        <v>207</v>
      </c>
      <c r="E3975" s="119">
        <v>37.5</v>
      </c>
      <c r="F3975" s="119">
        <v>37.5</v>
      </c>
      <c r="G3975" s="117" t="s">
        <v>493</v>
      </c>
      <c r="H3975" s="120">
        <v>41974</v>
      </c>
    </row>
    <row r="3976" spans="1:8">
      <c r="A3976" s="113">
        <v>20232</v>
      </c>
      <c r="B3976" s="114" t="s">
        <v>9735</v>
      </c>
      <c r="C3976" s="113" t="s">
        <v>235</v>
      </c>
      <c r="D3976" s="113" t="s">
        <v>207</v>
      </c>
      <c r="E3976" s="115">
        <v>86.49</v>
      </c>
      <c r="F3976" s="115">
        <v>86.49</v>
      </c>
      <c r="G3976" s="113" t="s">
        <v>493</v>
      </c>
      <c r="H3976" s="116">
        <v>41974</v>
      </c>
    </row>
    <row r="3977" spans="1:8">
      <c r="A3977" s="117">
        <v>20233</v>
      </c>
      <c r="B3977" s="118" t="s">
        <v>9736</v>
      </c>
      <c r="C3977" s="117" t="s">
        <v>235</v>
      </c>
      <c r="D3977" s="117" t="s">
        <v>207</v>
      </c>
      <c r="E3977" s="119">
        <v>139.35</v>
      </c>
      <c r="F3977" s="119">
        <v>139.35</v>
      </c>
      <c r="G3977" s="117" t="s">
        <v>493</v>
      </c>
      <c r="H3977" s="120">
        <v>41974</v>
      </c>
    </row>
    <row r="3978" spans="1:8">
      <c r="A3978" s="113">
        <v>4827</v>
      </c>
      <c r="B3978" s="114" t="s">
        <v>9737</v>
      </c>
      <c r="C3978" s="113" t="s">
        <v>235</v>
      </c>
      <c r="D3978" s="113" t="s">
        <v>207</v>
      </c>
      <c r="E3978" s="115">
        <v>102.11</v>
      </c>
      <c r="F3978" s="115">
        <v>102.11</v>
      </c>
      <c r="G3978" s="113" t="s">
        <v>493</v>
      </c>
      <c r="H3978" s="116">
        <v>41974</v>
      </c>
    </row>
    <row r="3979" spans="1:8">
      <c r="A3979" s="117">
        <v>20248</v>
      </c>
      <c r="B3979" s="118" t="s">
        <v>9738</v>
      </c>
      <c r="C3979" s="117" t="s">
        <v>235</v>
      </c>
      <c r="D3979" s="117" t="s">
        <v>207</v>
      </c>
      <c r="E3979" s="119">
        <v>52.86</v>
      </c>
      <c r="F3979" s="119">
        <v>52.86</v>
      </c>
      <c r="G3979" s="117" t="s">
        <v>493</v>
      </c>
      <c r="H3979" s="120">
        <v>41974</v>
      </c>
    </row>
    <row r="3980" spans="1:8" ht="26.4">
      <c r="A3980" s="113">
        <v>10856</v>
      </c>
      <c r="B3980" s="114" t="s">
        <v>9739</v>
      </c>
      <c r="C3980" s="113" t="s">
        <v>235</v>
      </c>
      <c r="D3980" s="113" t="s">
        <v>207</v>
      </c>
      <c r="E3980" s="115">
        <v>48.35</v>
      </c>
      <c r="F3980" s="115">
        <v>48.35</v>
      </c>
      <c r="G3980" s="113" t="s">
        <v>493</v>
      </c>
      <c r="H3980" s="116">
        <v>41974</v>
      </c>
    </row>
    <row r="3981" spans="1:8" ht="26.4">
      <c r="A3981" s="117">
        <v>11610</v>
      </c>
      <c r="B3981" s="118" t="s">
        <v>9740</v>
      </c>
      <c r="C3981" s="117" t="s">
        <v>235</v>
      </c>
      <c r="D3981" s="117" t="s">
        <v>274</v>
      </c>
      <c r="E3981" s="119">
        <v>9.65</v>
      </c>
      <c r="F3981" s="119">
        <v>9.65</v>
      </c>
      <c r="G3981" s="117" t="s">
        <v>493</v>
      </c>
      <c r="H3981" s="120">
        <v>41974</v>
      </c>
    </row>
    <row r="3982" spans="1:8" ht="26.4">
      <c r="A3982" s="113">
        <v>11609</v>
      </c>
      <c r="B3982" s="114" t="s">
        <v>9741</v>
      </c>
      <c r="C3982" s="113" t="s">
        <v>235</v>
      </c>
      <c r="D3982" s="113" t="s">
        <v>274</v>
      </c>
      <c r="E3982" s="115">
        <v>7.89</v>
      </c>
      <c r="F3982" s="115">
        <v>7.89</v>
      </c>
      <c r="G3982" s="113" t="s">
        <v>493</v>
      </c>
      <c r="H3982" s="116">
        <v>41974</v>
      </c>
    </row>
    <row r="3983" spans="1:8">
      <c r="A3983" s="117">
        <v>20083</v>
      </c>
      <c r="B3983" s="118" t="s">
        <v>9742</v>
      </c>
      <c r="C3983" s="117" t="s">
        <v>235</v>
      </c>
      <c r="D3983" s="117" t="s">
        <v>6</v>
      </c>
      <c r="E3983" s="119">
        <v>39.49</v>
      </c>
      <c r="F3983" s="119">
        <v>39.49</v>
      </c>
      <c r="G3983" s="117" t="s">
        <v>493</v>
      </c>
      <c r="H3983" s="120">
        <v>41974</v>
      </c>
    </row>
    <row r="3984" spans="1:8">
      <c r="A3984" s="113">
        <v>20082</v>
      </c>
      <c r="B3984" s="114" t="s">
        <v>9743</v>
      </c>
      <c r="C3984" s="113" t="s">
        <v>235</v>
      </c>
      <c r="D3984" s="113" t="s">
        <v>6</v>
      </c>
      <c r="E3984" s="115">
        <v>11.87</v>
      </c>
      <c r="F3984" s="115">
        <v>11.87</v>
      </c>
      <c r="G3984" s="113" t="s">
        <v>493</v>
      </c>
      <c r="H3984" s="116">
        <v>41974</v>
      </c>
    </row>
    <row r="3985" spans="1:8" ht="26.4">
      <c r="A3985" s="117">
        <v>10483</v>
      </c>
      <c r="B3985" s="118" t="s">
        <v>9744</v>
      </c>
      <c r="C3985" s="117" t="s">
        <v>235</v>
      </c>
      <c r="D3985" s="117" t="s">
        <v>274</v>
      </c>
      <c r="E3985" s="119">
        <v>20.81</v>
      </c>
      <c r="F3985" s="119">
        <v>20.81</v>
      </c>
      <c r="G3985" s="117" t="s">
        <v>493</v>
      </c>
      <c r="H3985" s="120">
        <v>41974</v>
      </c>
    </row>
    <row r="3986" spans="1:8" ht="26.4">
      <c r="A3986" s="113">
        <v>10484</v>
      </c>
      <c r="B3986" s="114" t="s">
        <v>9745</v>
      </c>
      <c r="C3986" s="113" t="s">
        <v>235</v>
      </c>
      <c r="D3986" s="113" t="s">
        <v>239</v>
      </c>
      <c r="E3986" s="115">
        <v>74.92</v>
      </c>
      <c r="F3986" s="115">
        <v>74.92</v>
      </c>
      <c r="G3986" s="113" t="s">
        <v>493</v>
      </c>
      <c r="H3986" s="116">
        <v>41974</v>
      </c>
    </row>
    <row r="3987" spans="1:8">
      <c r="A3987" s="117">
        <v>5318</v>
      </c>
      <c r="B3987" s="118" t="s">
        <v>9746</v>
      </c>
      <c r="C3987" s="117" t="s">
        <v>235</v>
      </c>
      <c r="D3987" s="117" t="s">
        <v>274</v>
      </c>
      <c r="E3987" s="119">
        <v>8.99</v>
      </c>
      <c r="F3987" s="119">
        <v>8.99</v>
      </c>
      <c r="G3987" s="117" t="s">
        <v>493</v>
      </c>
      <c r="H3987" s="120">
        <v>41974</v>
      </c>
    </row>
    <row r="3988" spans="1:8" ht="26.4">
      <c r="A3988" s="113">
        <v>10691</v>
      </c>
      <c r="B3988" s="114" t="s">
        <v>9747</v>
      </c>
      <c r="C3988" s="113" t="s">
        <v>235</v>
      </c>
      <c r="D3988" s="113" t="s">
        <v>274</v>
      </c>
      <c r="E3988" s="115">
        <v>19.420000000000002</v>
      </c>
      <c r="F3988" s="115">
        <v>19.420000000000002</v>
      </c>
      <c r="G3988" s="113" t="s">
        <v>493</v>
      </c>
      <c r="H3988" s="116">
        <v>41974</v>
      </c>
    </row>
    <row r="3989" spans="1:8">
      <c r="A3989" s="117">
        <v>34595</v>
      </c>
      <c r="B3989" s="118" t="s">
        <v>9748</v>
      </c>
      <c r="C3989" s="117" t="s">
        <v>235</v>
      </c>
      <c r="D3989" s="117" t="s">
        <v>274</v>
      </c>
      <c r="E3989" s="119">
        <v>25.23</v>
      </c>
      <c r="F3989" s="119">
        <v>25.23</v>
      </c>
      <c r="G3989" s="117" t="s">
        <v>493</v>
      </c>
      <c r="H3989" s="120">
        <v>41974</v>
      </c>
    </row>
    <row r="3990" spans="1:8" ht="26.4">
      <c r="A3990" s="113">
        <v>13329</v>
      </c>
      <c r="B3990" s="114" t="s">
        <v>9749</v>
      </c>
      <c r="C3990" s="113" t="s">
        <v>235</v>
      </c>
      <c r="D3990" s="113" t="s">
        <v>6</v>
      </c>
      <c r="E3990" s="115">
        <v>2.21</v>
      </c>
      <c r="F3990" s="115">
        <v>2.21</v>
      </c>
      <c r="G3990" s="113" t="s">
        <v>493</v>
      </c>
      <c r="H3990" s="116">
        <v>41974</v>
      </c>
    </row>
    <row r="3991" spans="1:8" ht="26.4">
      <c r="A3991" s="117">
        <v>14543</v>
      </c>
      <c r="B3991" s="118" t="s">
        <v>9750</v>
      </c>
      <c r="C3991" s="117" t="s">
        <v>235</v>
      </c>
      <c r="D3991" s="117" t="s">
        <v>6</v>
      </c>
      <c r="E3991" s="119">
        <v>4.1399999999999997</v>
      </c>
      <c r="F3991" s="119">
        <v>4.1399999999999997</v>
      </c>
      <c r="G3991" s="117" t="s">
        <v>493</v>
      </c>
      <c r="H3991" s="120">
        <v>41974</v>
      </c>
    </row>
    <row r="3992" spans="1:8" ht="26.4">
      <c r="A3992" s="113">
        <v>21044</v>
      </c>
      <c r="B3992" s="114" t="s">
        <v>9751</v>
      </c>
      <c r="C3992" s="113" t="s">
        <v>235</v>
      </c>
      <c r="D3992" s="113" t="s">
        <v>6</v>
      </c>
      <c r="E3992" s="115">
        <v>24.04</v>
      </c>
      <c r="F3992" s="115">
        <v>24.04</v>
      </c>
      <c r="G3992" s="113" t="s">
        <v>493</v>
      </c>
      <c r="H3992" s="116">
        <v>41974</v>
      </c>
    </row>
    <row r="3993" spans="1:8" ht="26.4">
      <c r="A3993" s="117">
        <v>21045</v>
      </c>
      <c r="B3993" s="118" t="s">
        <v>9752</v>
      </c>
      <c r="C3993" s="117" t="s">
        <v>235</v>
      </c>
      <c r="D3993" s="117" t="s">
        <v>6</v>
      </c>
      <c r="E3993" s="119">
        <v>25.18</v>
      </c>
      <c r="F3993" s="119">
        <v>25.18</v>
      </c>
      <c r="G3993" s="117" t="s">
        <v>493</v>
      </c>
      <c r="H3993" s="120">
        <v>41974</v>
      </c>
    </row>
    <row r="3994" spans="1:8" ht="26.4">
      <c r="A3994" s="113">
        <v>21040</v>
      </c>
      <c r="B3994" s="114" t="s">
        <v>9753</v>
      </c>
      <c r="C3994" s="113" t="s">
        <v>235</v>
      </c>
      <c r="D3994" s="113" t="s">
        <v>6</v>
      </c>
      <c r="E3994" s="115">
        <v>21.75</v>
      </c>
      <c r="F3994" s="115">
        <v>21.75</v>
      </c>
      <c r="G3994" s="113" t="s">
        <v>493</v>
      </c>
      <c r="H3994" s="116">
        <v>41974</v>
      </c>
    </row>
    <row r="3995" spans="1:8" ht="26.4">
      <c r="A3995" s="117">
        <v>21041</v>
      </c>
      <c r="B3995" s="118" t="s">
        <v>9754</v>
      </c>
      <c r="C3995" s="117" t="s">
        <v>235</v>
      </c>
      <c r="D3995" s="117" t="s">
        <v>6</v>
      </c>
      <c r="E3995" s="119">
        <v>22.89</v>
      </c>
      <c r="F3995" s="119">
        <v>22.89</v>
      </c>
      <c r="G3995" s="117" t="s">
        <v>493</v>
      </c>
      <c r="H3995" s="120">
        <v>41974</v>
      </c>
    </row>
    <row r="3996" spans="1:8" ht="26.4">
      <c r="A3996" s="113">
        <v>21046</v>
      </c>
      <c r="B3996" s="114" t="s">
        <v>9755</v>
      </c>
      <c r="C3996" s="113" t="s">
        <v>235</v>
      </c>
      <c r="D3996" s="113" t="s">
        <v>6</v>
      </c>
      <c r="E3996" s="115">
        <v>27.47</v>
      </c>
      <c r="F3996" s="115">
        <v>27.47</v>
      </c>
      <c r="G3996" s="113" t="s">
        <v>493</v>
      </c>
      <c r="H3996" s="116">
        <v>41974</v>
      </c>
    </row>
    <row r="3997" spans="1:8" ht="26.4">
      <c r="A3997" s="117">
        <v>21047</v>
      </c>
      <c r="B3997" s="118" t="s">
        <v>9756</v>
      </c>
      <c r="C3997" s="117" t="s">
        <v>235</v>
      </c>
      <c r="D3997" s="117" t="s">
        <v>6</v>
      </c>
      <c r="E3997" s="119">
        <v>27.47</v>
      </c>
      <c r="F3997" s="119">
        <v>27.47</v>
      </c>
      <c r="G3997" s="117" t="s">
        <v>493</v>
      </c>
      <c r="H3997" s="120">
        <v>41974</v>
      </c>
    </row>
    <row r="3998" spans="1:8" ht="26.4">
      <c r="A3998" s="113">
        <v>21042</v>
      </c>
      <c r="B3998" s="114" t="s">
        <v>9757</v>
      </c>
      <c r="C3998" s="113" t="s">
        <v>235</v>
      </c>
      <c r="D3998" s="113" t="s">
        <v>6</v>
      </c>
      <c r="E3998" s="115">
        <v>24.04</v>
      </c>
      <c r="F3998" s="115">
        <v>24.04</v>
      </c>
      <c r="G3998" s="113" t="s">
        <v>493</v>
      </c>
      <c r="H3998" s="116">
        <v>41974</v>
      </c>
    </row>
    <row r="3999" spans="1:8" ht="26.4">
      <c r="A3999" s="117">
        <v>21043</v>
      </c>
      <c r="B3999" s="118" t="s">
        <v>9758</v>
      </c>
      <c r="C3999" s="117" t="s">
        <v>235</v>
      </c>
      <c r="D3999" s="117" t="s">
        <v>6</v>
      </c>
      <c r="E3999" s="119">
        <v>24.61</v>
      </c>
      <c r="F3999" s="119">
        <v>24.61</v>
      </c>
      <c r="G3999" s="117" t="s">
        <v>493</v>
      </c>
      <c r="H3999" s="120">
        <v>41974</v>
      </c>
    </row>
    <row r="4000" spans="1:8">
      <c r="A4000" s="113">
        <v>1105</v>
      </c>
      <c r="B4000" s="114" t="s">
        <v>9759</v>
      </c>
      <c r="C4000" s="113" t="s">
        <v>235</v>
      </c>
      <c r="D4000" s="113" t="s">
        <v>6</v>
      </c>
      <c r="E4000" s="115">
        <v>1.18</v>
      </c>
      <c r="F4000" s="115">
        <v>1.18</v>
      </c>
      <c r="G4000" s="113" t="s">
        <v>493</v>
      </c>
      <c r="H4000" s="116">
        <v>41974</v>
      </c>
    </row>
    <row r="4001" spans="1:8">
      <c r="A4001" s="117">
        <v>1104</v>
      </c>
      <c r="B4001" s="118" t="s">
        <v>9760</v>
      </c>
      <c r="C4001" s="117" t="s">
        <v>235</v>
      </c>
      <c r="D4001" s="117" t="s">
        <v>6</v>
      </c>
      <c r="E4001" s="119">
        <v>1.07</v>
      </c>
      <c r="F4001" s="119">
        <v>1.07</v>
      </c>
      <c r="G4001" s="117" t="s">
        <v>493</v>
      </c>
      <c r="H4001" s="120">
        <v>41974</v>
      </c>
    </row>
    <row r="4002" spans="1:8" ht="26.4">
      <c r="A4002" s="113">
        <v>11895</v>
      </c>
      <c r="B4002" s="114" t="s">
        <v>9761</v>
      </c>
      <c r="C4002" s="113" t="s">
        <v>235</v>
      </c>
      <c r="D4002" s="113" t="s">
        <v>6</v>
      </c>
      <c r="E4002" s="115">
        <v>550.69000000000005</v>
      </c>
      <c r="F4002" s="115">
        <v>550.69000000000005</v>
      </c>
      <c r="G4002" s="113" t="s">
        <v>493</v>
      </c>
      <c r="H4002" s="116">
        <v>41974</v>
      </c>
    </row>
    <row r="4003" spans="1:8" ht="26.4">
      <c r="A4003" s="117">
        <v>11896</v>
      </c>
      <c r="B4003" s="118" t="s">
        <v>9762</v>
      </c>
      <c r="C4003" s="117" t="s">
        <v>235</v>
      </c>
      <c r="D4003" s="117" t="s">
        <v>6</v>
      </c>
      <c r="E4003" s="119">
        <v>2886.4</v>
      </c>
      <c r="F4003" s="119">
        <v>2886.4</v>
      </c>
      <c r="G4003" s="117" t="s">
        <v>493</v>
      </c>
      <c r="H4003" s="120">
        <v>41974</v>
      </c>
    </row>
    <row r="4004" spans="1:8" ht="26.4">
      <c r="A4004" s="113">
        <v>11897</v>
      </c>
      <c r="B4004" s="114" t="s">
        <v>9763</v>
      </c>
      <c r="C4004" s="113" t="s">
        <v>235</v>
      </c>
      <c r="D4004" s="113" t="s">
        <v>6</v>
      </c>
      <c r="E4004" s="115">
        <v>3766.25</v>
      </c>
      <c r="F4004" s="115">
        <v>3766.25</v>
      </c>
      <c r="G4004" s="113" t="s">
        <v>493</v>
      </c>
      <c r="H4004" s="116">
        <v>41974</v>
      </c>
    </row>
    <row r="4005" spans="1:8" ht="26.4">
      <c r="A4005" s="117">
        <v>11898</v>
      </c>
      <c r="B4005" s="118" t="s">
        <v>9764</v>
      </c>
      <c r="C4005" s="117" t="s">
        <v>235</v>
      </c>
      <c r="D4005" s="117" t="s">
        <v>6</v>
      </c>
      <c r="E4005" s="119">
        <v>3956.14</v>
      </c>
      <c r="F4005" s="119">
        <v>3956.14</v>
      </c>
      <c r="G4005" s="117" t="s">
        <v>493</v>
      </c>
      <c r="H4005" s="120">
        <v>41974</v>
      </c>
    </row>
    <row r="4006" spans="1:8" ht="26.4">
      <c r="A4006" s="113">
        <v>3282</v>
      </c>
      <c r="B4006" s="114" t="s">
        <v>9765</v>
      </c>
      <c r="C4006" s="113" t="s">
        <v>235</v>
      </c>
      <c r="D4006" s="113" t="s">
        <v>6</v>
      </c>
      <c r="E4006" s="115">
        <v>400.36</v>
      </c>
      <c r="F4006" s="115">
        <v>400.36</v>
      </c>
      <c r="G4006" s="113" t="s">
        <v>493</v>
      </c>
      <c r="H4006" s="116">
        <v>41974</v>
      </c>
    </row>
    <row r="4007" spans="1:8" ht="26.4">
      <c r="A4007" s="117">
        <v>11899</v>
      </c>
      <c r="B4007" s="118" t="s">
        <v>9766</v>
      </c>
      <c r="C4007" s="117" t="s">
        <v>235</v>
      </c>
      <c r="D4007" s="117" t="s">
        <v>6</v>
      </c>
      <c r="E4007" s="119">
        <v>1952.75</v>
      </c>
      <c r="F4007" s="119">
        <v>1952.75</v>
      </c>
      <c r="G4007" s="117" t="s">
        <v>493</v>
      </c>
      <c r="H4007" s="120">
        <v>41974</v>
      </c>
    </row>
    <row r="4008" spans="1:8" ht="26.4">
      <c r="A4008" s="113">
        <v>11900</v>
      </c>
      <c r="B4008" s="114" t="s">
        <v>9767</v>
      </c>
      <c r="C4008" s="113" t="s">
        <v>235</v>
      </c>
      <c r="D4008" s="113" t="s">
        <v>6</v>
      </c>
      <c r="E4008" s="115">
        <v>2677.52</v>
      </c>
      <c r="F4008" s="115">
        <v>2677.52</v>
      </c>
      <c r="G4008" s="113" t="s">
        <v>493</v>
      </c>
      <c r="H4008" s="116">
        <v>41974</v>
      </c>
    </row>
    <row r="4009" spans="1:8" ht="26.4">
      <c r="A4009" s="117">
        <v>14149</v>
      </c>
      <c r="B4009" s="118" t="s">
        <v>9768</v>
      </c>
      <c r="C4009" s="117" t="s">
        <v>235</v>
      </c>
      <c r="D4009" s="117" t="s">
        <v>9213</v>
      </c>
      <c r="E4009" s="119">
        <v>14.36</v>
      </c>
      <c r="F4009" s="119">
        <v>14.36</v>
      </c>
      <c r="G4009" s="117" t="s">
        <v>493</v>
      </c>
      <c r="H4009" s="120">
        <v>41974</v>
      </c>
    </row>
    <row r="4010" spans="1:8">
      <c r="A4010" s="113">
        <v>20061</v>
      </c>
      <c r="B4010" s="114" t="s">
        <v>9769</v>
      </c>
      <c r="C4010" s="113" t="s">
        <v>235</v>
      </c>
      <c r="D4010" s="113" t="s">
        <v>6</v>
      </c>
      <c r="E4010" s="115">
        <v>2.73</v>
      </c>
      <c r="F4010" s="115">
        <v>2.73</v>
      </c>
      <c r="G4010" s="113" t="s">
        <v>493</v>
      </c>
      <c r="H4010" s="116">
        <v>41974</v>
      </c>
    </row>
    <row r="4011" spans="1:8">
      <c r="A4011" s="117">
        <v>7576</v>
      </c>
      <c r="B4011" s="118" t="s">
        <v>9770</v>
      </c>
      <c r="C4011" s="117" t="s">
        <v>235</v>
      </c>
      <c r="D4011" s="117" t="s">
        <v>6</v>
      </c>
      <c r="E4011" s="119">
        <v>33.07</v>
      </c>
      <c r="F4011" s="119">
        <v>33.07</v>
      </c>
      <c r="G4011" s="117" t="s">
        <v>493</v>
      </c>
      <c r="H4011" s="120">
        <v>41974</v>
      </c>
    </row>
    <row r="4012" spans="1:8" ht="26.4">
      <c r="A4012" s="113">
        <v>7572</v>
      </c>
      <c r="B4012" s="114" t="s">
        <v>9771</v>
      </c>
      <c r="C4012" s="113" t="s">
        <v>235</v>
      </c>
      <c r="D4012" s="113" t="s">
        <v>6</v>
      </c>
      <c r="E4012" s="115">
        <v>8.67</v>
      </c>
      <c r="F4012" s="115">
        <v>8.67</v>
      </c>
      <c r="G4012" s="113" t="s">
        <v>493</v>
      </c>
      <c r="H4012" s="116">
        <v>41974</v>
      </c>
    </row>
    <row r="4013" spans="1:8" ht="26.4">
      <c r="A4013" s="117">
        <v>3396</v>
      </c>
      <c r="B4013" s="118" t="s">
        <v>9772</v>
      </c>
      <c r="C4013" s="117" t="s">
        <v>235</v>
      </c>
      <c r="D4013" s="117" t="s">
        <v>6</v>
      </c>
      <c r="E4013" s="119">
        <v>3.66</v>
      </c>
      <c r="F4013" s="119">
        <v>3.66</v>
      </c>
      <c r="G4013" s="117" t="s">
        <v>493</v>
      </c>
      <c r="H4013" s="120">
        <v>41974</v>
      </c>
    </row>
    <row r="4014" spans="1:8" ht="26.4">
      <c r="A4014" s="113">
        <v>11033</v>
      </c>
      <c r="B4014" s="114" t="s">
        <v>9773</v>
      </c>
      <c r="C4014" s="113" t="s">
        <v>235</v>
      </c>
      <c r="D4014" s="113" t="s">
        <v>6</v>
      </c>
      <c r="E4014" s="115">
        <v>5.5</v>
      </c>
      <c r="F4014" s="115">
        <v>5.5</v>
      </c>
      <c r="G4014" s="113" t="s">
        <v>493</v>
      </c>
      <c r="H4014" s="116">
        <v>41974</v>
      </c>
    </row>
    <row r="4015" spans="1:8" ht="26.4">
      <c r="A4015" s="117">
        <v>390</v>
      </c>
      <c r="B4015" s="118" t="s">
        <v>9774</v>
      </c>
      <c r="C4015" s="117" t="s">
        <v>235</v>
      </c>
      <c r="D4015" s="117" t="s">
        <v>6</v>
      </c>
      <c r="E4015" s="119">
        <v>7.9</v>
      </c>
      <c r="F4015" s="119">
        <v>7.9</v>
      </c>
      <c r="G4015" s="117" t="s">
        <v>493</v>
      </c>
      <c r="H4015" s="120">
        <v>41974</v>
      </c>
    </row>
    <row r="4016" spans="1:8" ht="26.4">
      <c r="A4016" s="113">
        <v>3384</v>
      </c>
      <c r="B4016" s="114" t="s">
        <v>9775</v>
      </c>
      <c r="C4016" s="113" t="s">
        <v>235</v>
      </c>
      <c r="D4016" s="113" t="s">
        <v>6</v>
      </c>
      <c r="E4016" s="115">
        <v>6.48</v>
      </c>
      <c r="F4016" s="115">
        <v>6.48</v>
      </c>
      <c r="G4016" s="113" t="s">
        <v>493</v>
      </c>
      <c r="H4016" s="116">
        <v>41974</v>
      </c>
    </row>
    <row r="4017" spans="1:8">
      <c r="A4017" s="117">
        <v>12626</v>
      </c>
      <c r="B4017" s="118" t="s">
        <v>9776</v>
      </c>
      <c r="C4017" s="117" t="s">
        <v>235</v>
      </c>
      <c r="D4017" s="117" t="s">
        <v>6</v>
      </c>
      <c r="E4017" s="119">
        <v>7.54</v>
      </c>
      <c r="F4017" s="119">
        <v>7.54</v>
      </c>
      <c r="G4017" s="117" t="s">
        <v>493</v>
      </c>
      <c r="H4017" s="120">
        <v>41974</v>
      </c>
    </row>
    <row r="4018" spans="1:8">
      <c r="A4018" s="113">
        <v>10477</v>
      </c>
      <c r="B4018" s="114" t="s">
        <v>9777</v>
      </c>
      <c r="C4018" s="113" t="s">
        <v>235</v>
      </c>
      <c r="D4018" s="113" t="s">
        <v>274</v>
      </c>
      <c r="E4018" s="115">
        <v>21.02</v>
      </c>
      <c r="F4018" s="115">
        <v>21.02</v>
      </c>
      <c r="G4018" s="113" t="s">
        <v>493</v>
      </c>
      <c r="H4018" s="116">
        <v>41974</v>
      </c>
    </row>
    <row r="4019" spans="1:8">
      <c r="A4019" s="117">
        <v>20249</v>
      </c>
      <c r="B4019" s="118" t="s">
        <v>9778</v>
      </c>
      <c r="C4019" s="117" t="s">
        <v>235</v>
      </c>
      <c r="D4019" s="117" t="s">
        <v>207</v>
      </c>
      <c r="E4019" s="119">
        <v>28.83</v>
      </c>
      <c r="F4019" s="119">
        <v>28.83</v>
      </c>
      <c r="G4019" s="117" t="s">
        <v>493</v>
      </c>
      <c r="H4019" s="120">
        <v>41974</v>
      </c>
    </row>
    <row r="4020" spans="1:8" ht="26.4">
      <c r="A4020" s="113">
        <v>6204</v>
      </c>
      <c r="B4020" s="114" t="s">
        <v>9779</v>
      </c>
      <c r="C4020" s="113" t="s">
        <v>235</v>
      </c>
      <c r="D4020" s="113" t="s">
        <v>207</v>
      </c>
      <c r="E4020" s="115">
        <v>4.75</v>
      </c>
      <c r="F4020" s="115">
        <v>4.75</v>
      </c>
      <c r="G4020" s="113" t="s">
        <v>493</v>
      </c>
      <c r="H4020" s="116">
        <v>41974</v>
      </c>
    </row>
    <row r="4021" spans="1:8">
      <c r="A4021" s="117">
        <v>10717</v>
      </c>
      <c r="B4021" s="118" t="s">
        <v>9780</v>
      </c>
      <c r="C4021" s="117" t="s">
        <v>235</v>
      </c>
      <c r="D4021" s="117" t="s">
        <v>6</v>
      </c>
      <c r="E4021" s="119">
        <v>4.26</v>
      </c>
      <c r="F4021" s="119">
        <v>4.26</v>
      </c>
      <c r="G4021" s="117" t="s">
        <v>493</v>
      </c>
      <c r="H4021" s="120">
        <v>41974</v>
      </c>
    </row>
    <row r="4022" spans="1:8">
      <c r="A4022" s="113">
        <v>10718</v>
      </c>
      <c r="B4022" s="114" t="s">
        <v>9781</v>
      </c>
      <c r="C4022" s="113" t="s">
        <v>235</v>
      </c>
      <c r="D4022" s="113" t="s">
        <v>6</v>
      </c>
      <c r="E4022" s="115">
        <v>8.52</v>
      </c>
      <c r="F4022" s="115">
        <v>8.52</v>
      </c>
      <c r="G4022" s="113" t="s">
        <v>493</v>
      </c>
      <c r="H4022" s="116">
        <v>41974</v>
      </c>
    </row>
    <row r="4023" spans="1:8">
      <c r="A4023" s="117">
        <v>10719</v>
      </c>
      <c r="B4023" s="118" t="s">
        <v>9782</v>
      </c>
      <c r="C4023" s="117" t="s">
        <v>235</v>
      </c>
      <c r="D4023" s="117" t="s">
        <v>6</v>
      </c>
      <c r="E4023" s="119">
        <v>15.1</v>
      </c>
      <c r="F4023" s="119">
        <v>15.1</v>
      </c>
      <c r="G4023" s="117" t="s">
        <v>493</v>
      </c>
      <c r="H4023" s="120">
        <v>41974</v>
      </c>
    </row>
    <row r="4024" spans="1:8" ht="26.4">
      <c r="A4024" s="113">
        <v>20195</v>
      </c>
      <c r="B4024" s="114" t="s">
        <v>9783</v>
      </c>
      <c r="C4024" s="113" t="s">
        <v>235</v>
      </c>
      <c r="D4024" s="113" t="s">
        <v>492</v>
      </c>
      <c r="E4024" s="115">
        <v>42.83</v>
      </c>
      <c r="F4024" s="115">
        <v>42.83</v>
      </c>
      <c r="G4024" s="113" t="s">
        <v>493</v>
      </c>
      <c r="H4024" s="116">
        <v>41974</v>
      </c>
    </row>
    <row r="4025" spans="1:8" ht="26.4">
      <c r="A4025" s="117">
        <v>6206</v>
      </c>
      <c r="B4025" s="118" t="s">
        <v>9784</v>
      </c>
      <c r="C4025" s="117" t="s">
        <v>235</v>
      </c>
      <c r="D4025" s="117" t="s">
        <v>492</v>
      </c>
      <c r="E4025" s="119">
        <v>25.82</v>
      </c>
      <c r="F4025" s="119">
        <v>25.82</v>
      </c>
      <c r="G4025" s="117" t="s">
        <v>493</v>
      </c>
      <c r="H4025" s="120">
        <v>41974</v>
      </c>
    </row>
    <row r="4026" spans="1:8" ht="26.4">
      <c r="A4026" s="113">
        <v>6193</v>
      </c>
      <c r="B4026" s="114" t="s">
        <v>9785</v>
      </c>
      <c r="C4026" s="113" t="s">
        <v>235</v>
      </c>
      <c r="D4026" s="113" t="s">
        <v>207</v>
      </c>
      <c r="E4026" s="115">
        <v>4.26</v>
      </c>
      <c r="F4026" s="115">
        <v>4.26</v>
      </c>
      <c r="G4026" s="113" t="s">
        <v>493</v>
      </c>
      <c r="H4026" s="116">
        <v>41974</v>
      </c>
    </row>
    <row r="4027" spans="1:8" ht="26.4">
      <c r="A4027" s="117">
        <v>6189</v>
      </c>
      <c r="B4027" s="118" t="s">
        <v>9786</v>
      </c>
      <c r="C4027" s="117" t="s">
        <v>235</v>
      </c>
      <c r="D4027" s="117" t="s">
        <v>207</v>
      </c>
      <c r="E4027" s="119">
        <v>6.39</v>
      </c>
      <c r="F4027" s="119">
        <v>6.39</v>
      </c>
      <c r="G4027" s="117" t="s">
        <v>493</v>
      </c>
      <c r="H4027" s="120">
        <v>41974</v>
      </c>
    </row>
    <row r="4028" spans="1:8" ht="26.4">
      <c r="A4028" s="113">
        <v>13628</v>
      </c>
      <c r="B4028" s="114" t="s">
        <v>9787</v>
      </c>
      <c r="C4028" s="113" t="s">
        <v>235</v>
      </c>
      <c r="D4028" s="113" t="s">
        <v>207</v>
      </c>
      <c r="E4028" s="115">
        <v>3.61</v>
      </c>
      <c r="F4028" s="115">
        <v>3.61</v>
      </c>
      <c r="G4028" s="113" t="s">
        <v>493</v>
      </c>
      <c r="H4028" s="116">
        <v>41974</v>
      </c>
    </row>
    <row r="4029" spans="1:8" ht="26.4">
      <c r="A4029" s="117">
        <v>10567</v>
      </c>
      <c r="B4029" s="118" t="s">
        <v>9788</v>
      </c>
      <c r="C4029" s="117" t="s">
        <v>235</v>
      </c>
      <c r="D4029" s="117" t="s">
        <v>207</v>
      </c>
      <c r="E4029" s="119">
        <v>4.34</v>
      </c>
      <c r="F4029" s="119">
        <v>4.34</v>
      </c>
      <c r="G4029" s="117" t="s">
        <v>493</v>
      </c>
      <c r="H4029" s="120">
        <v>41974</v>
      </c>
    </row>
    <row r="4030" spans="1:8" ht="26.4">
      <c r="A4030" s="113">
        <v>6212</v>
      </c>
      <c r="B4030" s="114" t="s">
        <v>9789</v>
      </c>
      <c r="C4030" s="113" t="s">
        <v>235</v>
      </c>
      <c r="D4030" s="113" t="s">
        <v>207</v>
      </c>
      <c r="E4030" s="115">
        <v>6.07</v>
      </c>
      <c r="F4030" s="115">
        <v>6.07</v>
      </c>
      <c r="G4030" s="113" t="s">
        <v>493</v>
      </c>
      <c r="H4030" s="116">
        <v>41974</v>
      </c>
    </row>
    <row r="4031" spans="1:8" ht="26.4">
      <c r="A4031" s="117">
        <v>6188</v>
      </c>
      <c r="B4031" s="118" t="s">
        <v>9790</v>
      </c>
      <c r="C4031" s="117" t="s">
        <v>235</v>
      </c>
      <c r="D4031" s="117" t="s">
        <v>492</v>
      </c>
      <c r="E4031" s="119">
        <v>20.22</v>
      </c>
      <c r="F4031" s="119">
        <v>20.22</v>
      </c>
      <c r="G4031" s="117" t="s">
        <v>493</v>
      </c>
      <c r="H4031" s="120">
        <v>41974</v>
      </c>
    </row>
    <row r="4032" spans="1:8">
      <c r="A4032" s="113">
        <v>3992</v>
      </c>
      <c r="B4032" s="114" t="s">
        <v>9791</v>
      </c>
      <c r="C4032" s="113" t="s">
        <v>235</v>
      </c>
      <c r="D4032" s="113" t="s">
        <v>207</v>
      </c>
      <c r="E4032" s="115">
        <v>15.02</v>
      </c>
      <c r="F4032" s="115">
        <v>15.02</v>
      </c>
      <c r="G4032" s="113" t="s">
        <v>493</v>
      </c>
      <c r="H4032" s="116">
        <v>41974</v>
      </c>
    </row>
    <row r="4033" spans="1:8">
      <c r="A4033" s="117">
        <v>3993</v>
      </c>
      <c r="B4033" s="118" t="s">
        <v>9792</v>
      </c>
      <c r="C4033" s="117" t="s">
        <v>235</v>
      </c>
      <c r="D4033" s="117" t="s">
        <v>492</v>
      </c>
      <c r="E4033" s="119">
        <v>50</v>
      </c>
      <c r="F4033" s="119">
        <v>50</v>
      </c>
      <c r="G4033" s="117" t="s">
        <v>493</v>
      </c>
      <c r="H4033" s="120">
        <v>41974</v>
      </c>
    </row>
    <row r="4034" spans="1:8">
      <c r="A4034" s="113">
        <v>10720</v>
      </c>
      <c r="B4034" s="114" t="s">
        <v>9793</v>
      </c>
      <c r="C4034" s="113" t="s">
        <v>235</v>
      </c>
      <c r="D4034" s="113" t="s">
        <v>207</v>
      </c>
      <c r="E4034" s="115">
        <v>6</v>
      </c>
      <c r="F4034" s="115">
        <v>6</v>
      </c>
      <c r="G4034" s="113" t="s">
        <v>493</v>
      </c>
      <c r="H4034" s="116">
        <v>41974</v>
      </c>
    </row>
    <row r="4035" spans="1:8" ht="26.4">
      <c r="A4035" s="117">
        <v>6178</v>
      </c>
      <c r="B4035" s="118" t="s">
        <v>9794</v>
      </c>
      <c r="C4035" s="117" t="s">
        <v>235</v>
      </c>
      <c r="D4035" s="117" t="s">
        <v>492</v>
      </c>
      <c r="E4035" s="119">
        <v>63.57</v>
      </c>
      <c r="F4035" s="119">
        <v>63.57</v>
      </c>
      <c r="G4035" s="117" t="s">
        <v>493</v>
      </c>
      <c r="H4035" s="120">
        <v>41974</v>
      </c>
    </row>
    <row r="4036" spans="1:8" ht="26.4">
      <c r="A4036" s="113">
        <v>6180</v>
      </c>
      <c r="B4036" s="114" t="s">
        <v>9795</v>
      </c>
      <c r="C4036" s="113" t="s">
        <v>235</v>
      </c>
      <c r="D4036" s="113" t="s">
        <v>492</v>
      </c>
      <c r="E4036" s="115">
        <v>58.29</v>
      </c>
      <c r="F4036" s="115">
        <v>58.29</v>
      </c>
      <c r="G4036" s="113" t="s">
        <v>493</v>
      </c>
      <c r="H4036" s="116">
        <v>41974</v>
      </c>
    </row>
    <row r="4037" spans="1:8" ht="26.4">
      <c r="A4037" s="117">
        <v>6182</v>
      </c>
      <c r="B4037" s="118" t="s">
        <v>9796</v>
      </c>
      <c r="C4037" s="117" t="s">
        <v>235</v>
      </c>
      <c r="D4037" s="117" t="s">
        <v>492</v>
      </c>
      <c r="E4037" s="119">
        <v>63.91</v>
      </c>
      <c r="F4037" s="119">
        <v>63.91</v>
      </c>
      <c r="G4037" s="117" t="s">
        <v>493</v>
      </c>
      <c r="H4037" s="120">
        <v>41974</v>
      </c>
    </row>
    <row r="4038" spans="1:8">
      <c r="A4038" s="113">
        <v>3990</v>
      </c>
      <c r="B4038" s="114" t="s">
        <v>9797</v>
      </c>
      <c r="C4038" s="113" t="s">
        <v>235</v>
      </c>
      <c r="D4038" s="113" t="s">
        <v>207</v>
      </c>
      <c r="E4038" s="115">
        <v>12.52</v>
      </c>
      <c r="F4038" s="115">
        <v>12.52</v>
      </c>
      <c r="G4038" s="113" t="s">
        <v>493</v>
      </c>
      <c r="H4038" s="116">
        <v>41974</v>
      </c>
    </row>
    <row r="4039" spans="1:8" ht="26.4">
      <c r="A4039" s="117">
        <v>4436</v>
      </c>
      <c r="B4039" s="118" t="s">
        <v>9798</v>
      </c>
      <c r="C4039" s="117" t="s">
        <v>235</v>
      </c>
      <c r="D4039" s="117" t="s">
        <v>207</v>
      </c>
      <c r="E4039" s="119">
        <v>11.59</v>
      </c>
      <c r="F4039" s="119">
        <v>11.59</v>
      </c>
      <c r="G4039" s="117" t="s">
        <v>493</v>
      </c>
      <c r="H4039" s="120">
        <v>41974</v>
      </c>
    </row>
    <row r="4040" spans="1:8" ht="26.4">
      <c r="A4040" s="113">
        <v>4435</v>
      </c>
      <c r="B4040" s="114" t="s">
        <v>9799</v>
      </c>
      <c r="C4040" s="113" t="s">
        <v>235</v>
      </c>
      <c r="D4040" s="113" t="s">
        <v>207</v>
      </c>
      <c r="E4040" s="115">
        <v>8.69</v>
      </c>
      <c r="F4040" s="115">
        <v>8.69</v>
      </c>
      <c r="G4040" s="113" t="s">
        <v>493</v>
      </c>
      <c r="H4040" s="116">
        <v>41974</v>
      </c>
    </row>
    <row r="4041" spans="1:8" ht="26.4">
      <c r="A4041" s="117">
        <v>6214</v>
      </c>
      <c r="B4041" s="118" t="s">
        <v>9800</v>
      </c>
      <c r="C4041" s="117" t="s">
        <v>235</v>
      </c>
      <c r="D4041" s="117" t="s">
        <v>492</v>
      </c>
      <c r="E4041" s="119">
        <v>65</v>
      </c>
      <c r="F4041" s="119">
        <v>65</v>
      </c>
      <c r="G4041" s="117" t="s">
        <v>493</v>
      </c>
      <c r="H4041" s="120">
        <v>41974</v>
      </c>
    </row>
    <row r="4042" spans="1:8">
      <c r="A4042" s="113">
        <v>6216</v>
      </c>
      <c r="B4042" s="114" t="s">
        <v>9801</v>
      </c>
      <c r="C4042" s="113" t="s">
        <v>235</v>
      </c>
      <c r="D4042" s="113" t="s">
        <v>6</v>
      </c>
      <c r="E4042" s="115">
        <v>62.1</v>
      </c>
      <c r="F4042" s="115">
        <v>62.1</v>
      </c>
      <c r="G4042" s="113" t="s">
        <v>493</v>
      </c>
      <c r="H4042" s="116">
        <v>41974</v>
      </c>
    </row>
    <row r="4043" spans="1:8" ht="26.4">
      <c r="A4043" s="117">
        <v>10740</v>
      </c>
      <c r="B4043" s="118" t="s">
        <v>9802</v>
      </c>
      <c r="C4043" s="117" t="s">
        <v>235</v>
      </c>
      <c r="D4043" s="117" t="s">
        <v>6</v>
      </c>
      <c r="E4043" s="119">
        <v>6870.15</v>
      </c>
      <c r="F4043" s="119">
        <v>6870.15</v>
      </c>
      <c r="G4043" s="117" t="s">
        <v>493</v>
      </c>
      <c r="H4043" s="120">
        <v>41974</v>
      </c>
    </row>
    <row r="4044" spans="1:8" ht="26.4">
      <c r="A4044" s="113">
        <v>10809</v>
      </c>
      <c r="B4044" s="114" t="s">
        <v>9803</v>
      </c>
      <c r="C4044" s="113" t="s">
        <v>250</v>
      </c>
      <c r="D4044" s="113" t="s">
        <v>231</v>
      </c>
      <c r="E4044" s="115">
        <v>1.45</v>
      </c>
      <c r="F4044" s="115">
        <v>1.45</v>
      </c>
      <c r="G4044" s="113" t="s">
        <v>493</v>
      </c>
      <c r="H4044" s="116">
        <v>41974</v>
      </c>
    </row>
    <row r="4045" spans="1:8" ht="26.4">
      <c r="A4045" s="117">
        <v>13914</v>
      </c>
      <c r="B4045" s="118" t="s">
        <v>9804</v>
      </c>
      <c r="C4045" s="117" t="s">
        <v>235</v>
      </c>
      <c r="D4045" s="117" t="s">
        <v>6</v>
      </c>
      <c r="E4045" s="119">
        <v>497.08</v>
      </c>
      <c r="F4045" s="119">
        <v>497.08</v>
      </c>
      <c r="G4045" s="117" t="s">
        <v>493</v>
      </c>
      <c r="H4045" s="120">
        <v>41974</v>
      </c>
    </row>
    <row r="4046" spans="1:8" ht="26.4">
      <c r="A4046" s="113">
        <v>10742</v>
      </c>
      <c r="B4046" s="114" t="s">
        <v>9805</v>
      </c>
      <c r="C4046" s="113" t="s">
        <v>235</v>
      </c>
      <c r="D4046" s="113" t="s">
        <v>6</v>
      </c>
      <c r="E4046" s="115">
        <v>725</v>
      </c>
      <c r="F4046" s="115">
        <v>725</v>
      </c>
      <c r="G4046" s="113" t="s">
        <v>493</v>
      </c>
      <c r="H4046" s="116">
        <v>41974</v>
      </c>
    </row>
    <row r="4047" spans="1:8" ht="26.4">
      <c r="A4047" s="117">
        <v>10811</v>
      </c>
      <c r="B4047" s="118" t="s">
        <v>9806</v>
      </c>
      <c r="C4047" s="117" t="s">
        <v>250</v>
      </c>
      <c r="D4047" s="117" t="s">
        <v>231</v>
      </c>
      <c r="E4047" s="119">
        <v>1.24</v>
      </c>
      <c r="F4047" s="119">
        <v>1.24</v>
      </c>
      <c r="G4047" s="117" t="s">
        <v>493</v>
      </c>
      <c r="H4047" s="120">
        <v>41974</v>
      </c>
    </row>
    <row r="4048" spans="1:8" ht="26.4">
      <c r="A4048" s="113">
        <v>11730</v>
      </c>
      <c r="B4048" s="114" t="s">
        <v>9807</v>
      </c>
      <c r="C4048" s="113" t="s">
        <v>235</v>
      </c>
      <c r="D4048" s="113" t="s">
        <v>6</v>
      </c>
      <c r="E4048" s="115">
        <v>34.72</v>
      </c>
      <c r="F4048" s="115">
        <v>34.72</v>
      </c>
      <c r="G4048" s="113" t="s">
        <v>493</v>
      </c>
      <c r="H4048" s="116">
        <v>41974</v>
      </c>
    </row>
    <row r="4049" spans="1:8" ht="26.4">
      <c r="A4049" s="117">
        <v>7552</v>
      </c>
      <c r="B4049" s="118" t="s">
        <v>9808</v>
      </c>
      <c r="C4049" s="117" t="s">
        <v>235</v>
      </c>
      <c r="D4049" s="117" t="s">
        <v>6</v>
      </c>
      <c r="E4049" s="119">
        <v>12.37</v>
      </c>
      <c r="F4049" s="119">
        <v>12.37</v>
      </c>
      <c r="G4049" s="117" t="s">
        <v>493</v>
      </c>
      <c r="H4049" s="120">
        <v>41974</v>
      </c>
    </row>
    <row r="4050" spans="1:8">
      <c r="A4050" s="113">
        <v>7543</v>
      </c>
      <c r="B4050" s="114" t="s">
        <v>9809</v>
      </c>
      <c r="C4050" s="113" t="s">
        <v>235</v>
      </c>
      <c r="D4050" s="113" t="s">
        <v>6</v>
      </c>
      <c r="E4050" s="115">
        <v>2.97</v>
      </c>
      <c r="F4050" s="115">
        <v>2.97</v>
      </c>
      <c r="G4050" s="113" t="s">
        <v>493</v>
      </c>
      <c r="H4050" s="116">
        <v>41974</v>
      </c>
    </row>
    <row r="4051" spans="1:8" ht="26.4">
      <c r="A4051" s="117">
        <v>13255</v>
      </c>
      <c r="B4051" s="118" t="s">
        <v>9810</v>
      </c>
      <c r="C4051" s="117" t="s">
        <v>235</v>
      </c>
      <c r="D4051" s="117" t="s">
        <v>6</v>
      </c>
      <c r="E4051" s="119">
        <v>43</v>
      </c>
      <c r="F4051" s="119">
        <v>43</v>
      </c>
      <c r="G4051" s="117" t="s">
        <v>493</v>
      </c>
      <c r="H4051" s="120">
        <v>41974</v>
      </c>
    </row>
    <row r="4052" spans="1:8" ht="26.4">
      <c r="A4052" s="113">
        <v>21069</v>
      </c>
      <c r="B4052" s="114" t="s">
        <v>9811</v>
      </c>
      <c r="C4052" s="113" t="s">
        <v>235</v>
      </c>
      <c r="D4052" s="113" t="s">
        <v>6</v>
      </c>
      <c r="E4052" s="115">
        <v>58</v>
      </c>
      <c r="F4052" s="115">
        <v>58</v>
      </c>
      <c r="G4052" s="113" t="s">
        <v>493</v>
      </c>
      <c r="H4052" s="116">
        <v>41974</v>
      </c>
    </row>
    <row r="4053" spans="1:8" ht="26.4">
      <c r="A4053" s="117">
        <v>11299</v>
      </c>
      <c r="B4053" s="118" t="s">
        <v>9812</v>
      </c>
      <c r="C4053" s="117" t="s">
        <v>235</v>
      </c>
      <c r="D4053" s="117" t="s">
        <v>6</v>
      </c>
      <c r="E4053" s="119">
        <v>315.77999999999997</v>
      </c>
      <c r="F4053" s="119">
        <v>315.77999999999997</v>
      </c>
      <c r="G4053" s="117" t="s">
        <v>493</v>
      </c>
      <c r="H4053" s="120">
        <v>41974</v>
      </c>
    </row>
    <row r="4054" spans="1:8" ht="26.4">
      <c r="A4054" s="113">
        <v>14112</v>
      </c>
      <c r="B4054" s="114" t="s">
        <v>9813</v>
      </c>
      <c r="C4054" s="113" t="s">
        <v>235</v>
      </c>
      <c r="D4054" s="113" t="s">
        <v>6</v>
      </c>
      <c r="E4054" s="115">
        <v>189.04</v>
      </c>
      <c r="F4054" s="115">
        <v>189.04</v>
      </c>
      <c r="G4054" s="113" t="s">
        <v>493</v>
      </c>
      <c r="H4054" s="116">
        <v>41974</v>
      </c>
    </row>
    <row r="4055" spans="1:8" ht="39.6">
      <c r="A4055" s="117">
        <v>21070</v>
      </c>
      <c r="B4055" s="118" t="s">
        <v>9814</v>
      </c>
      <c r="C4055" s="117" t="s">
        <v>235</v>
      </c>
      <c r="D4055" s="117" t="s">
        <v>6</v>
      </c>
      <c r="E4055" s="119">
        <v>126.74</v>
      </c>
      <c r="F4055" s="119">
        <v>126.74</v>
      </c>
      <c r="G4055" s="117" t="s">
        <v>493</v>
      </c>
      <c r="H4055" s="120">
        <v>41974</v>
      </c>
    </row>
    <row r="4056" spans="1:8" ht="39.6">
      <c r="A4056" s="113">
        <v>21071</v>
      </c>
      <c r="B4056" s="114" t="s">
        <v>9815</v>
      </c>
      <c r="C4056" s="113" t="s">
        <v>235</v>
      </c>
      <c r="D4056" s="113" t="s">
        <v>6</v>
      </c>
      <c r="E4056" s="115">
        <v>155.09</v>
      </c>
      <c r="F4056" s="115">
        <v>155.09</v>
      </c>
      <c r="G4056" s="113" t="s">
        <v>493</v>
      </c>
      <c r="H4056" s="116">
        <v>41974</v>
      </c>
    </row>
    <row r="4057" spans="1:8" ht="39.6">
      <c r="A4057" s="117">
        <v>21072</v>
      </c>
      <c r="B4057" s="118" t="s">
        <v>9816</v>
      </c>
      <c r="C4057" s="117" t="s">
        <v>235</v>
      </c>
      <c r="D4057" s="117" t="s">
        <v>6</v>
      </c>
      <c r="E4057" s="119">
        <v>294.29000000000002</v>
      </c>
      <c r="F4057" s="119">
        <v>294.29000000000002</v>
      </c>
      <c r="G4057" s="117" t="s">
        <v>493</v>
      </c>
      <c r="H4057" s="120">
        <v>41974</v>
      </c>
    </row>
    <row r="4058" spans="1:8" ht="39.6">
      <c r="A4058" s="113">
        <v>21073</v>
      </c>
      <c r="B4058" s="114" t="s">
        <v>9817</v>
      </c>
      <c r="C4058" s="113" t="s">
        <v>235</v>
      </c>
      <c r="D4058" s="113" t="s">
        <v>6</v>
      </c>
      <c r="E4058" s="115">
        <v>466.15</v>
      </c>
      <c r="F4058" s="115">
        <v>466.15</v>
      </c>
      <c r="G4058" s="113" t="s">
        <v>493</v>
      </c>
      <c r="H4058" s="116">
        <v>41974</v>
      </c>
    </row>
    <row r="4059" spans="1:8" ht="26.4">
      <c r="A4059" s="117">
        <v>7539</v>
      </c>
      <c r="B4059" s="118" t="s">
        <v>9818</v>
      </c>
      <c r="C4059" s="117" t="s">
        <v>235</v>
      </c>
      <c r="D4059" s="117" t="s">
        <v>6</v>
      </c>
      <c r="E4059" s="119">
        <v>1.56</v>
      </c>
      <c r="F4059" s="119">
        <v>1.56</v>
      </c>
      <c r="G4059" s="117" t="s">
        <v>493</v>
      </c>
      <c r="H4059" s="120">
        <v>41974</v>
      </c>
    </row>
    <row r="4060" spans="1:8">
      <c r="A4060" s="113">
        <v>11290</v>
      </c>
      <c r="B4060" s="114" t="s">
        <v>9819</v>
      </c>
      <c r="C4060" s="113" t="s">
        <v>235</v>
      </c>
      <c r="D4060" s="113" t="s">
        <v>6</v>
      </c>
      <c r="E4060" s="115">
        <v>365.19</v>
      </c>
      <c r="F4060" s="115">
        <v>365.19</v>
      </c>
      <c r="G4060" s="113" t="s">
        <v>493</v>
      </c>
      <c r="H4060" s="116">
        <v>41974</v>
      </c>
    </row>
    <row r="4061" spans="1:8" ht="39.6">
      <c r="A4061" s="117">
        <v>21074</v>
      </c>
      <c r="B4061" s="118" t="s">
        <v>9820</v>
      </c>
      <c r="C4061" s="117" t="s">
        <v>235</v>
      </c>
      <c r="D4061" s="117" t="s">
        <v>6</v>
      </c>
      <c r="E4061" s="119">
        <v>408.15</v>
      </c>
      <c r="F4061" s="119">
        <v>408.15</v>
      </c>
      <c r="G4061" s="117" t="s">
        <v>493</v>
      </c>
      <c r="H4061" s="120">
        <v>41974</v>
      </c>
    </row>
    <row r="4062" spans="1:8" ht="39.6">
      <c r="A4062" s="113">
        <v>21075</v>
      </c>
      <c r="B4062" s="114" t="s">
        <v>9821</v>
      </c>
      <c r="C4062" s="113" t="s">
        <v>235</v>
      </c>
      <c r="D4062" s="113" t="s">
        <v>6</v>
      </c>
      <c r="E4062" s="115">
        <v>895.78</v>
      </c>
      <c r="F4062" s="115">
        <v>895.78</v>
      </c>
      <c r="G4062" s="113" t="s">
        <v>493</v>
      </c>
      <c r="H4062" s="116">
        <v>41974</v>
      </c>
    </row>
    <row r="4063" spans="1:8" ht="39.6">
      <c r="A4063" s="117">
        <v>11296</v>
      </c>
      <c r="B4063" s="118" t="s">
        <v>9822</v>
      </c>
      <c r="C4063" s="117" t="s">
        <v>235</v>
      </c>
      <c r="D4063" s="117" t="s">
        <v>6</v>
      </c>
      <c r="E4063" s="119">
        <v>2453.19</v>
      </c>
      <c r="F4063" s="119">
        <v>2453.19</v>
      </c>
      <c r="G4063" s="117" t="s">
        <v>493</v>
      </c>
      <c r="H4063" s="120">
        <v>41974</v>
      </c>
    </row>
    <row r="4064" spans="1:8">
      <c r="A4064" s="113">
        <v>11291</v>
      </c>
      <c r="B4064" s="114" t="s">
        <v>9823</v>
      </c>
      <c r="C4064" s="113" t="s">
        <v>235</v>
      </c>
      <c r="D4064" s="113" t="s">
        <v>6</v>
      </c>
      <c r="E4064" s="115">
        <v>472.59</v>
      </c>
      <c r="F4064" s="115">
        <v>472.59</v>
      </c>
      <c r="G4064" s="113" t="s">
        <v>493</v>
      </c>
      <c r="H4064" s="116">
        <v>41974</v>
      </c>
    </row>
    <row r="4065" spans="1:8" ht="39.6">
      <c r="A4065" s="117">
        <v>21076</v>
      </c>
      <c r="B4065" s="118" t="s">
        <v>9824</v>
      </c>
      <c r="C4065" s="117" t="s">
        <v>235</v>
      </c>
      <c r="D4065" s="117" t="s">
        <v>6</v>
      </c>
      <c r="E4065" s="119">
        <v>1074.07</v>
      </c>
      <c r="F4065" s="119">
        <v>1074.07</v>
      </c>
      <c r="G4065" s="117" t="s">
        <v>493</v>
      </c>
      <c r="H4065" s="120">
        <v>41974</v>
      </c>
    </row>
    <row r="4066" spans="1:8">
      <c r="A4066" s="113">
        <v>11292</v>
      </c>
      <c r="B4066" s="114" t="s">
        <v>9825</v>
      </c>
      <c r="C4066" s="113" t="s">
        <v>235</v>
      </c>
      <c r="D4066" s="113" t="s">
        <v>6</v>
      </c>
      <c r="E4066" s="115">
        <v>116</v>
      </c>
      <c r="F4066" s="115">
        <v>116</v>
      </c>
      <c r="G4066" s="113" t="s">
        <v>493</v>
      </c>
      <c r="H4066" s="116">
        <v>41974</v>
      </c>
    </row>
    <row r="4067" spans="1:8" ht="39.6">
      <c r="A4067" s="117">
        <v>11316</v>
      </c>
      <c r="B4067" s="118" t="s">
        <v>9826</v>
      </c>
      <c r="C4067" s="117" t="s">
        <v>235</v>
      </c>
      <c r="D4067" s="117" t="s">
        <v>6</v>
      </c>
      <c r="E4067" s="119">
        <v>249.19</v>
      </c>
      <c r="F4067" s="119">
        <v>249.19</v>
      </c>
      <c r="G4067" s="117" t="s">
        <v>493</v>
      </c>
      <c r="H4067" s="120">
        <v>41974</v>
      </c>
    </row>
    <row r="4068" spans="1:8">
      <c r="A4068" s="113">
        <v>11293</v>
      </c>
      <c r="B4068" s="114" t="s">
        <v>9827</v>
      </c>
      <c r="C4068" s="113" t="s">
        <v>235</v>
      </c>
      <c r="D4068" s="113" t="s">
        <v>6</v>
      </c>
      <c r="E4068" s="115">
        <v>178.29</v>
      </c>
      <c r="F4068" s="115">
        <v>178.29</v>
      </c>
      <c r="G4068" s="113" t="s">
        <v>493</v>
      </c>
      <c r="H4068" s="116">
        <v>41974</v>
      </c>
    </row>
    <row r="4069" spans="1:8" ht="26.4">
      <c r="A4069" s="117">
        <v>21077</v>
      </c>
      <c r="B4069" s="118" t="s">
        <v>9828</v>
      </c>
      <c r="C4069" s="117" t="s">
        <v>235</v>
      </c>
      <c r="D4069" s="117" t="s">
        <v>6</v>
      </c>
      <c r="E4069" s="119">
        <v>236.29</v>
      </c>
      <c r="F4069" s="119">
        <v>236.29</v>
      </c>
      <c r="G4069" s="117" t="s">
        <v>493</v>
      </c>
      <c r="H4069" s="120">
        <v>41974</v>
      </c>
    </row>
    <row r="4070" spans="1:8" ht="39.6">
      <c r="A4070" s="113">
        <v>21078</v>
      </c>
      <c r="B4070" s="114" t="s">
        <v>9829</v>
      </c>
      <c r="C4070" s="113" t="s">
        <v>235</v>
      </c>
      <c r="D4070" s="113" t="s">
        <v>6</v>
      </c>
      <c r="E4070" s="115">
        <v>295.8</v>
      </c>
      <c r="F4070" s="115">
        <v>295.8</v>
      </c>
      <c r="G4070" s="113" t="s">
        <v>493</v>
      </c>
      <c r="H4070" s="116">
        <v>41974</v>
      </c>
    </row>
    <row r="4071" spans="1:8" ht="39.6">
      <c r="A4071" s="117">
        <v>21079</v>
      </c>
      <c r="B4071" s="118" t="s">
        <v>9830</v>
      </c>
      <c r="C4071" s="117" t="s">
        <v>235</v>
      </c>
      <c r="D4071" s="117" t="s">
        <v>6</v>
      </c>
      <c r="E4071" s="119">
        <v>236.29</v>
      </c>
      <c r="F4071" s="119">
        <v>236.29</v>
      </c>
      <c r="G4071" s="117" t="s">
        <v>493</v>
      </c>
      <c r="H4071" s="120">
        <v>41974</v>
      </c>
    </row>
    <row r="4072" spans="1:8" ht="39.6">
      <c r="A4072" s="113">
        <v>21080</v>
      </c>
      <c r="B4072" s="114" t="s">
        <v>9831</v>
      </c>
      <c r="C4072" s="113" t="s">
        <v>235</v>
      </c>
      <c r="D4072" s="113" t="s">
        <v>6</v>
      </c>
      <c r="E4072" s="115">
        <v>279.26</v>
      </c>
      <c r="F4072" s="115">
        <v>279.26</v>
      </c>
      <c r="G4072" s="113" t="s">
        <v>493</v>
      </c>
      <c r="H4072" s="116">
        <v>41974</v>
      </c>
    </row>
    <row r="4073" spans="1:8" ht="39.6">
      <c r="A4073" s="117">
        <v>21081</v>
      </c>
      <c r="B4073" s="118" t="s">
        <v>9832</v>
      </c>
      <c r="C4073" s="117" t="s">
        <v>235</v>
      </c>
      <c r="D4073" s="117" t="s">
        <v>6</v>
      </c>
      <c r="E4073" s="119">
        <v>252.41</v>
      </c>
      <c r="F4073" s="119">
        <v>252.41</v>
      </c>
      <c r="G4073" s="117" t="s">
        <v>493</v>
      </c>
      <c r="H4073" s="120">
        <v>41974</v>
      </c>
    </row>
    <row r="4074" spans="1:8" ht="39.6">
      <c r="A4074" s="113">
        <v>21082</v>
      </c>
      <c r="B4074" s="114" t="s">
        <v>9833</v>
      </c>
      <c r="C4074" s="113" t="s">
        <v>235</v>
      </c>
      <c r="D4074" s="113" t="s">
        <v>6</v>
      </c>
      <c r="E4074" s="115">
        <v>365.19</v>
      </c>
      <c r="F4074" s="115">
        <v>365.19</v>
      </c>
      <c r="G4074" s="113" t="s">
        <v>493</v>
      </c>
      <c r="H4074" s="116">
        <v>41974</v>
      </c>
    </row>
    <row r="4075" spans="1:8" ht="39.6">
      <c r="A4075" s="117">
        <v>21083</v>
      </c>
      <c r="B4075" s="118" t="s">
        <v>9834</v>
      </c>
      <c r="C4075" s="117" t="s">
        <v>235</v>
      </c>
      <c r="D4075" s="117" t="s">
        <v>6</v>
      </c>
      <c r="E4075" s="119">
        <v>249.19</v>
      </c>
      <c r="F4075" s="119">
        <v>249.19</v>
      </c>
      <c r="G4075" s="117" t="s">
        <v>493</v>
      </c>
      <c r="H4075" s="120">
        <v>41974</v>
      </c>
    </row>
    <row r="4076" spans="1:8" ht="39.6">
      <c r="A4076" s="113">
        <v>21084</v>
      </c>
      <c r="B4076" s="114" t="s">
        <v>9835</v>
      </c>
      <c r="C4076" s="113" t="s">
        <v>235</v>
      </c>
      <c r="D4076" s="113" t="s">
        <v>6</v>
      </c>
      <c r="E4076" s="115">
        <v>386.67</v>
      </c>
      <c r="F4076" s="115">
        <v>386.67</v>
      </c>
      <c r="G4076" s="113" t="s">
        <v>493</v>
      </c>
      <c r="H4076" s="116">
        <v>41974</v>
      </c>
    </row>
    <row r="4077" spans="1:8" ht="39.6">
      <c r="A4077" s="117">
        <v>6236</v>
      </c>
      <c r="B4077" s="118" t="s">
        <v>9836</v>
      </c>
      <c r="C4077" s="117" t="s">
        <v>235</v>
      </c>
      <c r="D4077" s="117" t="s">
        <v>6</v>
      </c>
      <c r="E4077" s="119">
        <v>279.26</v>
      </c>
      <c r="F4077" s="119">
        <v>279.26</v>
      </c>
      <c r="G4077" s="117" t="s">
        <v>493</v>
      </c>
      <c r="H4077" s="120">
        <v>41974</v>
      </c>
    </row>
    <row r="4078" spans="1:8" ht="39.6">
      <c r="A4078" s="113">
        <v>6243</v>
      </c>
      <c r="B4078" s="114" t="s">
        <v>9837</v>
      </c>
      <c r="C4078" s="113" t="s">
        <v>235</v>
      </c>
      <c r="D4078" s="113" t="s">
        <v>6</v>
      </c>
      <c r="E4078" s="115">
        <v>876.44</v>
      </c>
      <c r="F4078" s="115">
        <v>876.44</v>
      </c>
      <c r="G4078" s="113" t="s">
        <v>493</v>
      </c>
      <c r="H4078" s="116">
        <v>41974</v>
      </c>
    </row>
    <row r="4079" spans="1:8" ht="39.6">
      <c r="A4079" s="117">
        <v>6240</v>
      </c>
      <c r="B4079" s="118" t="s">
        <v>9838</v>
      </c>
      <c r="C4079" s="117" t="s">
        <v>235</v>
      </c>
      <c r="D4079" s="117" t="s">
        <v>6</v>
      </c>
      <c r="E4079" s="119">
        <v>504.81</v>
      </c>
      <c r="F4079" s="119">
        <v>504.81</v>
      </c>
      <c r="G4079" s="117" t="s">
        <v>493</v>
      </c>
      <c r="H4079" s="120">
        <v>41974</v>
      </c>
    </row>
    <row r="4080" spans="1:8" ht="39.6">
      <c r="A4080" s="113">
        <v>21085</v>
      </c>
      <c r="B4080" s="114" t="s">
        <v>9839</v>
      </c>
      <c r="C4080" s="113" t="s">
        <v>235</v>
      </c>
      <c r="D4080" s="113" t="s">
        <v>6</v>
      </c>
      <c r="E4080" s="115">
        <v>502.24</v>
      </c>
      <c r="F4080" s="115">
        <v>502.24</v>
      </c>
      <c r="G4080" s="113" t="s">
        <v>493</v>
      </c>
      <c r="H4080" s="116">
        <v>41974</v>
      </c>
    </row>
    <row r="4081" spans="1:8" ht="39.6">
      <c r="A4081" s="117">
        <v>21087</v>
      </c>
      <c r="B4081" s="118" t="s">
        <v>9840</v>
      </c>
      <c r="C4081" s="117" t="s">
        <v>235</v>
      </c>
      <c r="D4081" s="117" t="s">
        <v>6</v>
      </c>
      <c r="E4081" s="119">
        <v>270.67</v>
      </c>
      <c r="F4081" s="119">
        <v>270.67</v>
      </c>
      <c r="G4081" s="117" t="s">
        <v>493</v>
      </c>
      <c r="H4081" s="120">
        <v>41974</v>
      </c>
    </row>
    <row r="4082" spans="1:8" ht="26.4">
      <c r="A4082" s="113">
        <v>21088</v>
      </c>
      <c r="B4082" s="114" t="s">
        <v>9841</v>
      </c>
      <c r="C4082" s="113" t="s">
        <v>235</v>
      </c>
      <c r="D4082" s="113" t="s">
        <v>6</v>
      </c>
      <c r="E4082" s="115">
        <v>352.08</v>
      </c>
      <c r="F4082" s="115">
        <v>352.08</v>
      </c>
      <c r="G4082" s="113" t="s">
        <v>493</v>
      </c>
      <c r="H4082" s="116">
        <v>41974</v>
      </c>
    </row>
    <row r="4083" spans="1:8" ht="39.6">
      <c r="A4083" s="117">
        <v>21089</v>
      </c>
      <c r="B4083" s="118" t="s">
        <v>9842</v>
      </c>
      <c r="C4083" s="117" t="s">
        <v>235</v>
      </c>
      <c r="D4083" s="117" t="s">
        <v>6</v>
      </c>
      <c r="E4083" s="119">
        <v>440.8</v>
      </c>
      <c r="F4083" s="119">
        <v>440.8</v>
      </c>
      <c r="G4083" s="117" t="s">
        <v>493</v>
      </c>
      <c r="H4083" s="120">
        <v>41974</v>
      </c>
    </row>
    <row r="4084" spans="1:8" ht="39.6">
      <c r="A4084" s="113">
        <v>21090</v>
      </c>
      <c r="B4084" s="114" t="s">
        <v>9843</v>
      </c>
      <c r="C4084" s="113" t="s">
        <v>235</v>
      </c>
      <c r="D4084" s="113" t="s">
        <v>6</v>
      </c>
      <c r="E4084" s="115">
        <v>481.4</v>
      </c>
      <c r="F4084" s="115">
        <v>481.4</v>
      </c>
      <c r="G4084" s="113" t="s">
        <v>493</v>
      </c>
      <c r="H4084" s="116">
        <v>41974</v>
      </c>
    </row>
    <row r="4085" spans="1:8" ht="26.4">
      <c r="A4085" s="117">
        <v>21091</v>
      </c>
      <c r="B4085" s="118" t="s">
        <v>9844</v>
      </c>
      <c r="C4085" s="117" t="s">
        <v>235</v>
      </c>
      <c r="D4085" s="117" t="s">
        <v>6</v>
      </c>
      <c r="E4085" s="119">
        <v>408.15</v>
      </c>
      <c r="F4085" s="119">
        <v>408.15</v>
      </c>
      <c r="G4085" s="117" t="s">
        <v>493</v>
      </c>
      <c r="H4085" s="120">
        <v>41974</v>
      </c>
    </row>
    <row r="4086" spans="1:8" ht="39.6">
      <c r="A4086" s="113">
        <v>11301</v>
      </c>
      <c r="B4086" s="114" t="s">
        <v>9845</v>
      </c>
      <c r="C4086" s="113" t="s">
        <v>235</v>
      </c>
      <c r="D4086" s="113" t="s">
        <v>6</v>
      </c>
      <c r="E4086" s="115">
        <v>928</v>
      </c>
      <c r="F4086" s="115">
        <v>928</v>
      </c>
      <c r="G4086" s="113" t="s">
        <v>493</v>
      </c>
      <c r="H4086" s="116">
        <v>41974</v>
      </c>
    </row>
    <row r="4087" spans="1:8">
      <c r="A4087" s="117">
        <v>11298</v>
      </c>
      <c r="B4087" s="118" t="s">
        <v>9846</v>
      </c>
      <c r="C4087" s="117" t="s">
        <v>235</v>
      </c>
      <c r="D4087" s="117" t="s">
        <v>6</v>
      </c>
      <c r="E4087" s="119">
        <v>134.47</v>
      </c>
      <c r="F4087" s="119">
        <v>134.47</v>
      </c>
      <c r="G4087" s="117" t="s">
        <v>493</v>
      </c>
      <c r="H4087" s="120">
        <v>41974</v>
      </c>
    </row>
    <row r="4088" spans="1:8">
      <c r="A4088" s="113">
        <v>14113</v>
      </c>
      <c r="B4088" s="114" t="s">
        <v>9847</v>
      </c>
      <c r="C4088" s="113" t="s">
        <v>235</v>
      </c>
      <c r="D4088" s="113" t="s">
        <v>6</v>
      </c>
      <c r="E4088" s="115">
        <v>502.67</v>
      </c>
      <c r="F4088" s="115">
        <v>502.67</v>
      </c>
      <c r="G4088" s="113" t="s">
        <v>493</v>
      </c>
      <c r="H4088" s="116">
        <v>41974</v>
      </c>
    </row>
    <row r="4089" spans="1:8">
      <c r="A4089" s="117">
        <v>11303</v>
      </c>
      <c r="B4089" s="118" t="s">
        <v>9848</v>
      </c>
      <c r="C4089" s="117" t="s">
        <v>235</v>
      </c>
      <c r="D4089" s="117" t="s">
        <v>6</v>
      </c>
      <c r="E4089" s="119">
        <v>230.82</v>
      </c>
      <c r="F4089" s="119">
        <v>230.82</v>
      </c>
      <c r="G4089" s="117" t="s">
        <v>493</v>
      </c>
      <c r="H4089" s="120">
        <v>41974</v>
      </c>
    </row>
    <row r="4090" spans="1:8" ht="26.4">
      <c r="A4090" s="113">
        <v>11315</v>
      </c>
      <c r="B4090" s="114" t="s">
        <v>9849</v>
      </c>
      <c r="C4090" s="113" t="s">
        <v>235</v>
      </c>
      <c r="D4090" s="113" t="s">
        <v>6</v>
      </c>
      <c r="E4090" s="115">
        <v>53.26</v>
      </c>
      <c r="F4090" s="115">
        <v>53.26</v>
      </c>
      <c r="G4090" s="113" t="s">
        <v>493</v>
      </c>
      <c r="H4090" s="116">
        <v>41974</v>
      </c>
    </row>
    <row r="4091" spans="1:8" ht="39.6">
      <c r="A4091" s="117">
        <v>21086</v>
      </c>
      <c r="B4091" s="118" t="s">
        <v>9850</v>
      </c>
      <c r="C4091" s="117" t="s">
        <v>235</v>
      </c>
      <c r="D4091" s="117" t="s">
        <v>6</v>
      </c>
      <c r="E4091" s="119">
        <v>532.74</v>
      </c>
      <c r="F4091" s="119">
        <v>532.74</v>
      </c>
      <c r="G4091" s="117" t="s">
        <v>493</v>
      </c>
      <c r="H4091" s="120">
        <v>41974</v>
      </c>
    </row>
    <row r="4092" spans="1:8" ht="26.4">
      <c r="A4092" s="113">
        <v>20964</v>
      </c>
      <c r="B4092" s="114" t="s">
        <v>9851</v>
      </c>
      <c r="C4092" s="113" t="s">
        <v>235</v>
      </c>
      <c r="D4092" s="113" t="s">
        <v>6</v>
      </c>
      <c r="E4092" s="115">
        <v>35.049999999999997</v>
      </c>
      <c r="F4092" s="115">
        <v>35.049999999999997</v>
      </c>
      <c r="G4092" s="113" t="s">
        <v>493</v>
      </c>
      <c r="H4092" s="116">
        <v>41974</v>
      </c>
    </row>
    <row r="4093" spans="1:8" ht="26.4">
      <c r="A4093" s="117">
        <v>10905</v>
      </c>
      <c r="B4093" s="118" t="s">
        <v>9852</v>
      </c>
      <c r="C4093" s="117" t="s">
        <v>235</v>
      </c>
      <c r="D4093" s="117" t="s">
        <v>6</v>
      </c>
      <c r="E4093" s="119">
        <v>55.89</v>
      </c>
      <c r="F4093" s="119">
        <v>55.89</v>
      </c>
      <c r="G4093" s="117" t="s">
        <v>493</v>
      </c>
      <c r="H4093" s="120">
        <v>41974</v>
      </c>
    </row>
    <row r="4094" spans="1:8" ht="26.4">
      <c r="A4094" s="113">
        <v>11066</v>
      </c>
      <c r="B4094" s="114" t="s">
        <v>9853</v>
      </c>
      <c r="C4094" s="113" t="s">
        <v>235</v>
      </c>
      <c r="D4094" s="113" t="s">
        <v>6</v>
      </c>
      <c r="E4094" s="115">
        <v>9.5</v>
      </c>
      <c r="F4094" s="115">
        <v>9.5</v>
      </c>
      <c r="G4094" s="113" t="s">
        <v>493</v>
      </c>
      <c r="H4094" s="116">
        <v>41974</v>
      </c>
    </row>
    <row r="4095" spans="1:8" ht="26.4">
      <c r="A4095" s="117">
        <v>11065</v>
      </c>
      <c r="B4095" s="118" t="s">
        <v>9854</v>
      </c>
      <c r="C4095" s="117" t="s">
        <v>235</v>
      </c>
      <c r="D4095" s="117" t="s">
        <v>6</v>
      </c>
      <c r="E4095" s="119">
        <v>10.89</v>
      </c>
      <c r="F4095" s="119">
        <v>10.89</v>
      </c>
      <c r="G4095" s="117" t="s">
        <v>493</v>
      </c>
      <c r="H4095" s="120">
        <v>41974</v>
      </c>
    </row>
    <row r="4096" spans="1:8" ht="26.4">
      <c r="A4096" s="113">
        <v>6249</v>
      </c>
      <c r="B4096" s="114" t="s">
        <v>9855</v>
      </c>
      <c r="C4096" s="113" t="s">
        <v>235</v>
      </c>
      <c r="D4096" s="113" t="s">
        <v>6</v>
      </c>
      <c r="E4096" s="115">
        <v>33.39</v>
      </c>
      <c r="F4096" s="115">
        <v>33.39</v>
      </c>
      <c r="G4096" s="113" t="s">
        <v>493</v>
      </c>
      <c r="H4096" s="116">
        <v>41974</v>
      </c>
    </row>
    <row r="4097" spans="1:8" ht="26.4">
      <c r="A4097" s="117">
        <v>6250</v>
      </c>
      <c r="B4097" s="118" t="s">
        <v>9856</v>
      </c>
      <c r="C4097" s="117" t="s">
        <v>235</v>
      </c>
      <c r="D4097" s="117" t="s">
        <v>6</v>
      </c>
      <c r="E4097" s="119">
        <v>44.44</v>
      </c>
      <c r="F4097" s="119">
        <v>44.44</v>
      </c>
      <c r="G4097" s="117" t="s">
        <v>493</v>
      </c>
      <c r="H4097" s="120">
        <v>41974</v>
      </c>
    </row>
    <row r="4098" spans="1:8" ht="26.4">
      <c r="A4098" s="113">
        <v>6251</v>
      </c>
      <c r="B4098" s="114" t="s">
        <v>9857</v>
      </c>
      <c r="C4098" s="113" t="s">
        <v>235</v>
      </c>
      <c r="D4098" s="113" t="s">
        <v>6</v>
      </c>
      <c r="E4098" s="115">
        <v>51.24</v>
      </c>
      <c r="F4098" s="115">
        <v>51.24</v>
      </c>
      <c r="G4098" s="113" t="s">
        <v>493</v>
      </c>
      <c r="H4098" s="116">
        <v>41974</v>
      </c>
    </row>
    <row r="4099" spans="1:8" ht="26.4">
      <c r="A4099" s="117">
        <v>6252</v>
      </c>
      <c r="B4099" s="118" t="s">
        <v>9858</v>
      </c>
      <c r="C4099" s="117" t="s">
        <v>235</v>
      </c>
      <c r="D4099" s="117" t="s">
        <v>6</v>
      </c>
      <c r="E4099" s="119">
        <v>65.38</v>
      </c>
      <c r="F4099" s="119">
        <v>65.38</v>
      </c>
      <c r="G4099" s="117" t="s">
        <v>493</v>
      </c>
      <c r="H4099" s="120">
        <v>41974</v>
      </c>
    </row>
    <row r="4100" spans="1:8">
      <c r="A4100" s="113">
        <v>11289</v>
      </c>
      <c r="B4100" s="114" t="s">
        <v>9859</v>
      </c>
      <c r="C4100" s="113" t="s">
        <v>235</v>
      </c>
      <c r="D4100" s="113" t="s">
        <v>6</v>
      </c>
      <c r="E4100" s="115">
        <v>26.63</v>
      </c>
      <c r="F4100" s="115">
        <v>26.63</v>
      </c>
      <c r="G4100" s="113" t="s">
        <v>493</v>
      </c>
      <c r="H4100" s="116">
        <v>41974</v>
      </c>
    </row>
    <row r="4101" spans="1:8">
      <c r="A4101" s="117">
        <v>2666</v>
      </c>
      <c r="B4101" s="118" t="s">
        <v>9860</v>
      </c>
      <c r="C4101" s="117" t="s">
        <v>235</v>
      </c>
      <c r="D4101" s="117" t="s">
        <v>6</v>
      </c>
      <c r="E4101" s="119">
        <v>2.39</v>
      </c>
      <c r="F4101" s="119">
        <v>2.39</v>
      </c>
      <c r="G4101" s="117" t="s">
        <v>493</v>
      </c>
      <c r="H4101" s="120">
        <v>41974</v>
      </c>
    </row>
    <row r="4102" spans="1:8">
      <c r="A4102" s="113">
        <v>2668</v>
      </c>
      <c r="B4102" s="114" t="s">
        <v>9861</v>
      </c>
      <c r="C4102" s="113" t="s">
        <v>235</v>
      </c>
      <c r="D4102" s="113" t="s">
        <v>6</v>
      </c>
      <c r="E4102" s="115">
        <v>3.31</v>
      </c>
      <c r="F4102" s="115">
        <v>3.31</v>
      </c>
      <c r="G4102" s="113" t="s">
        <v>493</v>
      </c>
      <c r="H4102" s="116">
        <v>41974</v>
      </c>
    </row>
    <row r="4103" spans="1:8">
      <c r="A4103" s="117">
        <v>2664</v>
      </c>
      <c r="B4103" s="118" t="s">
        <v>9862</v>
      </c>
      <c r="C4103" s="117" t="s">
        <v>235</v>
      </c>
      <c r="D4103" s="117" t="s">
        <v>6</v>
      </c>
      <c r="E4103" s="119">
        <v>4.6100000000000003</v>
      </c>
      <c r="F4103" s="119">
        <v>4.6100000000000003</v>
      </c>
      <c r="G4103" s="117" t="s">
        <v>493</v>
      </c>
      <c r="H4103" s="120">
        <v>41974</v>
      </c>
    </row>
    <row r="4104" spans="1:8">
      <c r="A4104" s="113">
        <v>2662</v>
      </c>
      <c r="B4104" s="114" t="s">
        <v>9863</v>
      </c>
      <c r="C4104" s="113" t="s">
        <v>235</v>
      </c>
      <c r="D4104" s="113" t="s">
        <v>6</v>
      </c>
      <c r="E4104" s="115">
        <v>9.16</v>
      </c>
      <c r="F4104" s="115">
        <v>9.16</v>
      </c>
      <c r="G4104" s="113" t="s">
        <v>493</v>
      </c>
      <c r="H4104" s="116">
        <v>41974</v>
      </c>
    </row>
    <row r="4105" spans="1:8">
      <c r="A4105" s="117">
        <v>2663</v>
      </c>
      <c r="B4105" s="118" t="s">
        <v>9864</v>
      </c>
      <c r="C4105" s="117" t="s">
        <v>235</v>
      </c>
      <c r="D4105" s="117" t="s">
        <v>6</v>
      </c>
      <c r="E4105" s="119">
        <v>13.8</v>
      </c>
      <c r="F4105" s="119">
        <v>13.8</v>
      </c>
      <c r="G4105" s="117" t="s">
        <v>493</v>
      </c>
      <c r="H4105" s="120">
        <v>41974</v>
      </c>
    </row>
    <row r="4106" spans="1:8">
      <c r="A4106" s="113">
        <v>2665</v>
      </c>
      <c r="B4106" s="114" t="s">
        <v>9865</v>
      </c>
      <c r="C4106" s="113" t="s">
        <v>235</v>
      </c>
      <c r="D4106" s="113" t="s">
        <v>6</v>
      </c>
      <c r="E4106" s="115">
        <v>16.91</v>
      </c>
      <c r="F4106" s="115">
        <v>16.91</v>
      </c>
      <c r="G4106" s="113" t="s">
        <v>493</v>
      </c>
      <c r="H4106" s="116">
        <v>41974</v>
      </c>
    </row>
    <row r="4107" spans="1:8">
      <c r="A4107" s="117">
        <v>11688</v>
      </c>
      <c r="B4107" s="118" t="s">
        <v>9866</v>
      </c>
      <c r="C4107" s="117" t="s">
        <v>235</v>
      </c>
      <c r="D4107" s="117" t="s">
        <v>6</v>
      </c>
      <c r="E4107" s="119">
        <v>157.43</v>
      </c>
      <c r="F4107" s="119">
        <v>157.43</v>
      </c>
      <c r="G4107" s="117" t="s">
        <v>493</v>
      </c>
      <c r="H4107" s="120">
        <v>41974</v>
      </c>
    </row>
    <row r="4108" spans="1:8" ht="26.4">
      <c r="A4108" s="113">
        <v>25014</v>
      </c>
      <c r="B4108" s="114" t="s">
        <v>9867</v>
      </c>
      <c r="C4108" s="113" t="s">
        <v>235</v>
      </c>
      <c r="D4108" s="113" t="s">
        <v>6</v>
      </c>
      <c r="E4108" s="115">
        <v>78842.12</v>
      </c>
      <c r="F4108" s="115">
        <v>78842.12</v>
      </c>
      <c r="G4108" s="113" t="s">
        <v>493</v>
      </c>
      <c r="H4108" s="116">
        <v>41974</v>
      </c>
    </row>
    <row r="4109" spans="1:8" ht="26.4">
      <c r="A4109" s="117">
        <v>25013</v>
      </c>
      <c r="B4109" s="118" t="s">
        <v>9868</v>
      </c>
      <c r="C4109" s="117" t="s">
        <v>235</v>
      </c>
      <c r="D4109" s="117" t="s">
        <v>6</v>
      </c>
      <c r="E4109" s="119">
        <v>82634.89</v>
      </c>
      <c r="F4109" s="119">
        <v>82634.89</v>
      </c>
      <c r="G4109" s="117" t="s">
        <v>493</v>
      </c>
      <c r="H4109" s="120">
        <v>41974</v>
      </c>
    </row>
    <row r="4110" spans="1:8" ht="26.4">
      <c r="A4110" s="113">
        <v>14405</v>
      </c>
      <c r="B4110" s="114" t="s">
        <v>9869</v>
      </c>
      <c r="C4110" s="113" t="s">
        <v>235</v>
      </c>
      <c r="D4110" s="113" t="s">
        <v>6</v>
      </c>
      <c r="E4110" s="115">
        <v>97000</v>
      </c>
      <c r="F4110" s="115">
        <v>97000</v>
      </c>
      <c r="G4110" s="113" t="s">
        <v>493</v>
      </c>
      <c r="H4110" s="116">
        <v>41974</v>
      </c>
    </row>
    <row r="4111" spans="1:8" ht="26.4">
      <c r="A4111" s="117">
        <v>6253</v>
      </c>
      <c r="B4111" s="118" t="s">
        <v>9870</v>
      </c>
      <c r="C4111" s="117" t="s">
        <v>235</v>
      </c>
      <c r="D4111" s="117" t="s">
        <v>6</v>
      </c>
      <c r="E4111" s="119">
        <v>47.58</v>
      </c>
      <c r="F4111" s="119">
        <v>47.58</v>
      </c>
      <c r="G4111" s="117" t="s">
        <v>493</v>
      </c>
      <c r="H4111" s="120">
        <v>41974</v>
      </c>
    </row>
    <row r="4112" spans="1:8">
      <c r="A4112" s="113">
        <v>10424</v>
      </c>
      <c r="B4112" s="114" t="s">
        <v>9871</v>
      </c>
      <c r="C4112" s="113" t="s">
        <v>235</v>
      </c>
      <c r="D4112" s="113" t="s">
        <v>6</v>
      </c>
      <c r="E4112" s="115">
        <v>175.14</v>
      </c>
      <c r="F4112" s="115">
        <v>175.14</v>
      </c>
      <c r="G4112" s="113" t="s">
        <v>493</v>
      </c>
      <c r="H4112" s="116">
        <v>41974</v>
      </c>
    </row>
    <row r="4113" spans="1:8">
      <c r="A4113" s="117">
        <v>20271</v>
      </c>
      <c r="B4113" s="118" t="s">
        <v>9872</v>
      </c>
      <c r="C4113" s="117" t="s">
        <v>235</v>
      </c>
      <c r="D4113" s="117" t="s">
        <v>6</v>
      </c>
      <c r="E4113" s="119">
        <v>419.02</v>
      </c>
      <c r="F4113" s="119">
        <v>419.02</v>
      </c>
      <c r="G4113" s="117" t="s">
        <v>493</v>
      </c>
      <c r="H4113" s="120">
        <v>41974</v>
      </c>
    </row>
    <row r="4114" spans="1:8">
      <c r="A4114" s="113">
        <v>10423</v>
      </c>
      <c r="B4114" s="114" t="s">
        <v>9873</v>
      </c>
      <c r="C4114" s="113" t="s">
        <v>235</v>
      </c>
      <c r="D4114" s="113" t="s">
        <v>6</v>
      </c>
      <c r="E4114" s="115">
        <v>259.89</v>
      </c>
      <c r="F4114" s="115">
        <v>259.89</v>
      </c>
      <c r="G4114" s="113" t="s">
        <v>493</v>
      </c>
      <c r="H4114" s="116">
        <v>41974</v>
      </c>
    </row>
    <row r="4115" spans="1:8">
      <c r="A4115" s="117">
        <v>11690</v>
      </c>
      <c r="B4115" s="118" t="s">
        <v>9874</v>
      </c>
      <c r="C4115" s="117" t="s">
        <v>235</v>
      </c>
      <c r="D4115" s="117" t="s">
        <v>6</v>
      </c>
      <c r="E4115" s="119">
        <v>59.45</v>
      </c>
      <c r="F4115" s="119">
        <v>59.45</v>
      </c>
      <c r="G4115" s="117" t="s">
        <v>493</v>
      </c>
      <c r="H4115" s="120">
        <v>41974</v>
      </c>
    </row>
    <row r="4116" spans="1:8" ht="39.6">
      <c r="A4116" s="113">
        <v>20234</v>
      </c>
      <c r="B4116" s="114" t="s">
        <v>9875</v>
      </c>
      <c r="C4116" s="113" t="s">
        <v>235</v>
      </c>
      <c r="D4116" s="113" t="s">
        <v>6</v>
      </c>
      <c r="E4116" s="115">
        <v>70</v>
      </c>
      <c r="F4116" s="115">
        <v>70</v>
      </c>
      <c r="G4116" s="113" t="s">
        <v>493</v>
      </c>
      <c r="H4116" s="116">
        <v>41974</v>
      </c>
    </row>
    <row r="4117" spans="1:8">
      <c r="A4117" s="117">
        <v>4763</v>
      </c>
      <c r="B4117" s="118" t="s">
        <v>9876</v>
      </c>
      <c r="C4117" s="117" t="s">
        <v>264</v>
      </c>
      <c r="D4117" s="117" t="s">
        <v>231</v>
      </c>
      <c r="E4117" s="119">
        <v>9.4</v>
      </c>
      <c r="F4117" s="119">
        <v>8.1300000000000008</v>
      </c>
      <c r="G4117" s="117" t="s">
        <v>493</v>
      </c>
      <c r="H4117" s="120">
        <v>41974</v>
      </c>
    </row>
    <row r="4118" spans="1:8">
      <c r="A4118" s="113">
        <v>14583</v>
      </c>
      <c r="B4118" s="114" t="s">
        <v>9877</v>
      </c>
      <c r="C4118" s="113" t="s">
        <v>235</v>
      </c>
      <c r="D4118" s="113" t="s">
        <v>519</v>
      </c>
      <c r="E4118" s="115">
        <v>12.87</v>
      </c>
      <c r="F4118" s="115">
        <v>12.87</v>
      </c>
      <c r="G4118" s="113" t="s">
        <v>493</v>
      </c>
      <c r="H4118" s="116">
        <v>41974</v>
      </c>
    </row>
    <row r="4119" spans="1:8" ht="39.6">
      <c r="A4119" s="117">
        <v>14250</v>
      </c>
      <c r="B4119" s="118" t="s">
        <v>9878</v>
      </c>
      <c r="C4119" s="117" t="s">
        <v>235</v>
      </c>
      <c r="D4119" s="117" t="s">
        <v>7628</v>
      </c>
      <c r="E4119" s="119">
        <v>0.68</v>
      </c>
      <c r="F4119" s="119">
        <v>0.68</v>
      </c>
      <c r="G4119" s="117" t="s">
        <v>493</v>
      </c>
      <c r="H4119" s="120">
        <v>41974</v>
      </c>
    </row>
    <row r="4120" spans="1:8">
      <c r="A4120" s="113">
        <v>11457</v>
      </c>
      <c r="B4120" s="114" t="s">
        <v>9879</v>
      </c>
      <c r="C4120" s="113" t="s">
        <v>235</v>
      </c>
      <c r="D4120" s="113" t="s">
        <v>6</v>
      </c>
      <c r="E4120" s="115">
        <v>23.29</v>
      </c>
      <c r="F4120" s="115">
        <v>23.29</v>
      </c>
      <c r="G4120" s="113" t="s">
        <v>493</v>
      </c>
      <c r="H4120" s="116">
        <v>41974</v>
      </c>
    </row>
    <row r="4121" spans="1:8" ht="26.4">
      <c r="A4121" s="117">
        <v>13304</v>
      </c>
      <c r="B4121" s="118" t="s">
        <v>9880</v>
      </c>
      <c r="C4121" s="117" t="s">
        <v>235</v>
      </c>
      <c r="D4121" s="117" t="s">
        <v>6</v>
      </c>
      <c r="E4121" s="119">
        <v>5.73</v>
      </c>
      <c r="F4121" s="119">
        <v>5.73</v>
      </c>
      <c r="G4121" s="117" t="s">
        <v>493</v>
      </c>
      <c r="H4121" s="120">
        <v>41974</v>
      </c>
    </row>
    <row r="4122" spans="1:8">
      <c r="A4122" s="113">
        <v>12740</v>
      </c>
      <c r="B4122" s="114" t="s">
        <v>9881</v>
      </c>
      <c r="C4122" s="113" t="s">
        <v>235</v>
      </c>
      <c r="D4122" s="113" t="s">
        <v>6</v>
      </c>
      <c r="E4122" s="115">
        <v>264.29000000000002</v>
      </c>
      <c r="F4122" s="115">
        <v>264.29000000000002</v>
      </c>
      <c r="G4122" s="113" t="s">
        <v>493</v>
      </c>
      <c r="H4122" s="116">
        <v>41974</v>
      </c>
    </row>
    <row r="4123" spans="1:8">
      <c r="A4123" s="117">
        <v>12733</v>
      </c>
      <c r="B4123" s="118" t="s">
        <v>9882</v>
      </c>
      <c r="C4123" s="117" t="s">
        <v>235</v>
      </c>
      <c r="D4123" s="117" t="s">
        <v>6</v>
      </c>
      <c r="E4123" s="119">
        <v>2.52</v>
      </c>
      <c r="F4123" s="119">
        <v>2.52</v>
      </c>
      <c r="G4123" s="117" t="s">
        <v>493</v>
      </c>
      <c r="H4123" s="120">
        <v>41974</v>
      </c>
    </row>
    <row r="4124" spans="1:8">
      <c r="A4124" s="113">
        <v>12734</v>
      </c>
      <c r="B4124" s="114" t="s">
        <v>9883</v>
      </c>
      <c r="C4124" s="113" t="s">
        <v>235</v>
      </c>
      <c r="D4124" s="113" t="s">
        <v>6</v>
      </c>
      <c r="E4124" s="115">
        <v>5.95</v>
      </c>
      <c r="F4124" s="115">
        <v>5.95</v>
      </c>
      <c r="G4124" s="113" t="s">
        <v>493</v>
      </c>
      <c r="H4124" s="116">
        <v>41974</v>
      </c>
    </row>
    <row r="4125" spans="1:8">
      <c r="A4125" s="117">
        <v>12735</v>
      </c>
      <c r="B4125" s="118" t="s">
        <v>9884</v>
      </c>
      <c r="C4125" s="117" t="s">
        <v>235</v>
      </c>
      <c r="D4125" s="117" t="s">
        <v>6</v>
      </c>
      <c r="E4125" s="119">
        <v>10.78</v>
      </c>
      <c r="F4125" s="119">
        <v>10.78</v>
      </c>
      <c r="G4125" s="117" t="s">
        <v>493</v>
      </c>
      <c r="H4125" s="120">
        <v>41974</v>
      </c>
    </row>
    <row r="4126" spans="1:8">
      <c r="A4126" s="113">
        <v>12736</v>
      </c>
      <c r="B4126" s="114" t="s">
        <v>9885</v>
      </c>
      <c r="C4126" s="113" t="s">
        <v>235</v>
      </c>
      <c r="D4126" s="113" t="s">
        <v>6</v>
      </c>
      <c r="E4126" s="115">
        <v>25.6</v>
      </c>
      <c r="F4126" s="115">
        <v>25.6</v>
      </c>
      <c r="G4126" s="113" t="s">
        <v>493</v>
      </c>
      <c r="H4126" s="116">
        <v>41974</v>
      </c>
    </row>
    <row r="4127" spans="1:8">
      <c r="A4127" s="117">
        <v>12737</v>
      </c>
      <c r="B4127" s="118" t="s">
        <v>9886</v>
      </c>
      <c r="C4127" s="117" t="s">
        <v>235</v>
      </c>
      <c r="D4127" s="117" t="s">
        <v>6</v>
      </c>
      <c r="E4127" s="119">
        <v>34.229999999999997</v>
      </c>
      <c r="F4127" s="119">
        <v>34.229999999999997</v>
      </c>
      <c r="G4127" s="117" t="s">
        <v>493</v>
      </c>
      <c r="H4127" s="120">
        <v>41974</v>
      </c>
    </row>
    <row r="4128" spans="1:8">
      <c r="A4128" s="113">
        <v>12738</v>
      </c>
      <c r="B4128" s="114" t="s">
        <v>9887</v>
      </c>
      <c r="C4128" s="113" t="s">
        <v>235</v>
      </c>
      <c r="D4128" s="113" t="s">
        <v>6</v>
      </c>
      <c r="E4128" s="115">
        <v>71.849999999999994</v>
      </c>
      <c r="F4128" s="115">
        <v>71.849999999999994</v>
      </c>
      <c r="G4128" s="113" t="s">
        <v>493</v>
      </c>
      <c r="H4128" s="116">
        <v>41974</v>
      </c>
    </row>
    <row r="4129" spans="1:8">
      <c r="A4129" s="117">
        <v>12739</v>
      </c>
      <c r="B4129" s="118" t="s">
        <v>9888</v>
      </c>
      <c r="C4129" s="117" t="s">
        <v>235</v>
      </c>
      <c r="D4129" s="117" t="s">
        <v>6</v>
      </c>
      <c r="E4129" s="119">
        <v>163.44999999999999</v>
      </c>
      <c r="F4129" s="119">
        <v>163.44999999999999</v>
      </c>
      <c r="G4129" s="117" t="s">
        <v>493</v>
      </c>
      <c r="H4129" s="120">
        <v>41974</v>
      </c>
    </row>
    <row r="4130" spans="1:8">
      <c r="A4130" s="113">
        <v>12741</v>
      </c>
      <c r="B4130" s="114" t="s">
        <v>9889</v>
      </c>
      <c r="C4130" s="113" t="s">
        <v>235</v>
      </c>
      <c r="D4130" s="113" t="s">
        <v>6</v>
      </c>
      <c r="E4130" s="115">
        <v>431.29</v>
      </c>
      <c r="F4130" s="115">
        <v>431.29</v>
      </c>
      <c r="G4130" s="113" t="s">
        <v>493</v>
      </c>
      <c r="H4130" s="116">
        <v>41974</v>
      </c>
    </row>
    <row r="4131" spans="1:8">
      <c r="A4131" s="117">
        <v>21121</v>
      </c>
      <c r="B4131" s="118" t="s">
        <v>9890</v>
      </c>
      <c r="C4131" s="117" t="s">
        <v>235</v>
      </c>
      <c r="D4131" s="117" t="s">
        <v>6</v>
      </c>
      <c r="E4131" s="119">
        <v>2.19</v>
      </c>
      <c r="F4131" s="119">
        <v>2.19</v>
      </c>
      <c r="G4131" s="117" t="s">
        <v>493</v>
      </c>
      <c r="H4131" s="120">
        <v>41974</v>
      </c>
    </row>
    <row r="4132" spans="1:8" ht="26.4">
      <c r="A4132" s="113">
        <v>38680</v>
      </c>
      <c r="B4132" s="114" t="s">
        <v>9891</v>
      </c>
      <c r="C4132" s="113" t="s">
        <v>235</v>
      </c>
      <c r="D4132" s="113" t="s">
        <v>6</v>
      </c>
      <c r="E4132" s="115">
        <v>3.56</v>
      </c>
      <c r="F4132" s="115">
        <v>3.56</v>
      </c>
      <c r="G4132" s="113" t="s">
        <v>493</v>
      </c>
      <c r="H4132" s="116">
        <v>41974</v>
      </c>
    </row>
    <row r="4133" spans="1:8">
      <c r="A4133" s="117">
        <v>7138</v>
      </c>
      <c r="B4133" s="118" t="s">
        <v>9892</v>
      </c>
      <c r="C4133" s="117" t="s">
        <v>235</v>
      </c>
      <c r="D4133" s="117" t="s">
        <v>6</v>
      </c>
      <c r="E4133" s="119">
        <v>0.75</v>
      </c>
      <c r="F4133" s="119">
        <v>0.75</v>
      </c>
      <c r="G4133" s="117" t="s">
        <v>493</v>
      </c>
      <c r="H4133" s="120">
        <v>41974</v>
      </c>
    </row>
    <row r="4134" spans="1:8">
      <c r="A4134" s="113">
        <v>12416</v>
      </c>
      <c r="B4134" s="114" t="s">
        <v>9893</v>
      </c>
      <c r="C4134" s="113" t="s">
        <v>235</v>
      </c>
      <c r="D4134" s="113" t="s">
        <v>6</v>
      </c>
      <c r="E4134" s="115">
        <v>20.83</v>
      </c>
      <c r="F4134" s="115">
        <v>20.83</v>
      </c>
      <c r="G4134" s="113" t="s">
        <v>493</v>
      </c>
      <c r="H4134" s="116">
        <v>41974</v>
      </c>
    </row>
    <row r="4135" spans="1:8">
      <c r="A4135" s="117">
        <v>12414</v>
      </c>
      <c r="B4135" s="118" t="s">
        <v>9894</v>
      </c>
      <c r="C4135" s="117" t="s">
        <v>235</v>
      </c>
      <c r="D4135" s="117" t="s">
        <v>6</v>
      </c>
      <c r="E4135" s="119">
        <v>41.51</v>
      </c>
      <c r="F4135" s="119">
        <v>41.51</v>
      </c>
      <c r="G4135" s="117" t="s">
        <v>493</v>
      </c>
      <c r="H4135" s="120">
        <v>41974</v>
      </c>
    </row>
    <row r="4136" spans="1:8">
      <c r="A4136" s="113">
        <v>12415</v>
      </c>
      <c r="B4136" s="114" t="s">
        <v>9895</v>
      </c>
      <c r="C4136" s="113" t="s">
        <v>235</v>
      </c>
      <c r="D4136" s="113" t="s">
        <v>6</v>
      </c>
      <c r="E4136" s="115">
        <v>30.53</v>
      </c>
      <c r="F4136" s="115">
        <v>30.53</v>
      </c>
      <c r="G4136" s="113" t="s">
        <v>493</v>
      </c>
      <c r="H4136" s="116">
        <v>41974</v>
      </c>
    </row>
    <row r="4137" spans="1:8">
      <c r="A4137" s="117">
        <v>12417</v>
      </c>
      <c r="B4137" s="118" t="s">
        <v>9896</v>
      </c>
      <c r="C4137" s="117" t="s">
        <v>235</v>
      </c>
      <c r="D4137" s="117" t="s">
        <v>6</v>
      </c>
      <c r="E4137" s="119">
        <v>7.86</v>
      </c>
      <c r="F4137" s="119">
        <v>7.86</v>
      </c>
      <c r="G4137" s="117" t="s">
        <v>493</v>
      </c>
      <c r="H4137" s="120">
        <v>41974</v>
      </c>
    </row>
    <row r="4138" spans="1:8">
      <c r="A4138" s="113">
        <v>12419</v>
      </c>
      <c r="B4138" s="114" t="s">
        <v>9897</v>
      </c>
      <c r="C4138" s="113" t="s">
        <v>235</v>
      </c>
      <c r="D4138" s="113" t="s">
        <v>6</v>
      </c>
      <c r="E4138" s="115">
        <v>65.78</v>
      </c>
      <c r="F4138" s="115">
        <v>65.78</v>
      </c>
      <c r="G4138" s="113" t="s">
        <v>493</v>
      </c>
      <c r="H4138" s="116">
        <v>41974</v>
      </c>
    </row>
    <row r="4139" spans="1:8">
      <c r="A4139" s="117">
        <v>12418</v>
      </c>
      <c r="B4139" s="118" t="s">
        <v>9898</v>
      </c>
      <c r="C4139" s="117" t="s">
        <v>235</v>
      </c>
      <c r="D4139" s="117" t="s">
        <v>6</v>
      </c>
      <c r="E4139" s="119">
        <v>97.43</v>
      </c>
      <c r="F4139" s="119">
        <v>97.43</v>
      </c>
      <c r="G4139" s="117" t="s">
        <v>493</v>
      </c>
      <c r="H4139" s="120">
        <v>41974</v>
      </c>
    </row>
    <row r="4140" spans="1:8">
      <c r="A4140" s="113">
        <v>12420</v>
      </c>
      <c r="B4140" s="114" t="s">
        <v>9899</v>
      </c>
      <c r="C4140" s="113" t="s">
        <v>235</v>
      </c>
      <c r="D4140" s="113" t="s">
        <v>6</v>
      </c>
      <c r="E4140" s="115">
        <v>154.62</v>
      </c>
      <c r="F4140" s="115">
        <v>154.62</v>
      </c>
      <c r="G4140" s="113" t="s">
        <v>493</v>
      </c>
      <c r="H4140" s="116">
        <v>41974</v>
      </c>
    </row>
    <row r="4141" spans="1:8">
      <c r="A4141" s="117">
        <v>12421</v>
      </c>
      <c r="B4141" s="118" t="s">
        <v>9900</v>
      </c>
      <c r="C4141" s="117" t="s">
        <v>235</v>
      </c>
      <c r="D4141" s="117" t="s">
        <v>6</v>
      </c>
      <c r="E4141" s="119">
        <v>12.57</v>
      </c>
      <c r="F4141" s="119">
        <v>12.57</v>
      </c>
      <c r="G4141" s="117" t="s">
        <v>493</v>
      </c>
      <c r="H4141" s="120">
        <v>41974</v>
      </c>
    </row>
    <row r="4142" spans="1:8">
      <c r="A4142" s="113">
        <v>12422</v>
      </c>
      <c r="B4142" s="114" t="s">
        <v>9901</v>
      </c>
      <c r="C4142" s="113" t="s">
        <v>235</v>
      </c>
      <c r="D4142" s="113" t="s">
        <v>6</v>
      </c>
      <c r="E4142" s="115">
        <v>271.05</v>
      </c>
      <c r="F4142" s="115">
        <v>271.05</v>
      </c>
      <c r="G4142" s="113" t="s">
        <v>493</v>
      </c>
      <c r="H4142" s="116">
        <v>41974</v>
      </c>
    </row>
    <row r="4143" spans="1:8">
      <c r="A4143" s="117">
        <v>6323</v>
      </c>
      <c r="B4143" s="118" t="s">
        <v>9902</v>
      </c>
      <c r="C4143" s="117" t="s">
        <v>235</v>
      </c>
      <c r="D4143" s="117" t="s">
        <v>6</v>
      </c>
      <c r="E4143" s="119">
        <v>10.7</v>
      </c>
      <c r="F4143" s="119">
        <v>10.7</v>
      </c>
      <c r="G4143" s="117" t="s">
        <v>493</v>
      </c>
      <c r="H4143" s="120">
        <v>41974</v>
      </c>
    </row>
    <row r="4144" spans="1:8">
      <c r="A4144" s="113">
        <v>6297</v>
      </c>
      <c r="B4144" s="114" t="s">
        <v>9903</v>
      </c>
      <c r="C4144" s="113" t="s">
        <v>235</v>
      </c>
      <c r="D4144" s="113" t="s">
        <v>6</v>
      </c>
      <c r="E4144" s="115">
        <v>18.84</v>
      </c>
      <c r="F4144" s="115">
        <v>18.84</v>
      </c>
      <c r="G4144" s="113" t="s">
        <v>493</v>
      </c>
      <c r="H4144" s="116">
        <v>41974</v>
      </c>
    </row>
    <row r="4145" spans="1:8">
      <c r="A4145" s="117">
        <v>6296</v>
      </c>
      <c r="B4145" s="118" t="s">
        <v>9904</v>
      </c>
      <c r="C4145" s="117" t="s">
        <v>235</v>
      </c>
      <c r="D4145" s="117" t="s">
        <v>6</v>
      </c>
      <c r="E4145" s="119">
        <v>16.52</v>
      </c>
      <c r="F4145" s="119">
        <v>16.52</v>
      </c>
      <c r="G4145" s="117" t="s">
        <v>493</v>
      </c>
      <c r="H4145" s="120">
        <v>41974</v>
      </c>
    </row>
    <row r="4146" spans="1:8">
      <c r="A4146" s="113">
        <v>6294</v>
      </c>
      <c r="B4146" s="114" t="s">
        <v>9905</v>
      </c>
      <c r="C4146" s="113" t="s">
        <v>235</v>
      </c>
      <c r="D4146" s="113" t="s">
        <v>6</v>
      </c>
      <c r="E4146" s="115">
        <v>4.1900000000000004</v>
      </c>
      <c r="F4146" s="115">
        <v>4.1900000000000004</v>
      </c>
      <c r="G4146" s="113" t="s">
        <v>493</v>
      </c>
      <c r="H4146" s="116">
        <v>41974</v>
      </c>
    </row>
    <row r="4147" spans="1:8">
      <c r="A4147" s="117">
        <v>6298</v>
      </c>
      <c r="B4147" s="118" t="s">
        <v>9906</v>
      </c>
      <c r="C4147" s="117" t="s">
        <v>235</v>
      </c>
      <c r="D4147" s="117" t="s">
        <v>6</v>
      </c>
      <c r="E4147" s="119">
        <v>34.21</v>
      </c>
      <c r="F4147" s="119">
        <v>34.21</v>
      </c>
      <c r="G4147" s="117" t="s">
        <v>493</v>
      </c>
      <c r="H4147" s="120">
        <v>41974</v>
      </c>
    </row>
    <row r="4148" spans="1:8">
      <c r="A4148" s="113">
        <v>6299</v>
      </c>
      <c r="B4148" s="114" t="s">
        <v>9907</v>
      </c>
      <c r="C4148" s="113" t="s">
        <v>235</v>
      </c>
      <c r="D4148" s="113" t="s">
        <v>6</v>
      </c>
      <c r="E4148" s="115">
        <v>60.23</v>
      </c>
      <c r="F4148" s="115">
        <v>60.23</v>
      </c>
      <c r="G4148" s="113" t="s">
        <v>493</v>
      </c>
      <c r="H4148" s="116">
        <v>41974</v>
      </c>
    </row>
    <row r="4149" spans="1:8">
      <c r="A4149" s="117">
        <v>6322</v>
      </c>
      <c r="B4149" s="118" t="s">
        <v>9908</v>
      </c>
      <c r="C4149" s="117" t="s">
        <v>235</v>
      </c>
      <c r="D4149" s="117" t="s">
        <v>6</v>
      </c>
      <c r="E4149" s="119">
        <v>78.150000000000006</v>
      </c>
      <c r="F4149" s="119">
        <v>78.150000000000006</v>
      </c>
      <c r="G4149" s="117" t="s">
        <v>493</v>
      </c>
      <c r="H4149" s="120">
        <v>41974</v>
      </c>
    </row>
    <row r="4150" spans="1:8">
      <c r="A4150" s="113">
        <v>6295</v>
      </c>
      <c r="B4150" s="114" t="s">
        <v>9909</v>
      </c>
      <c r="C4150" s="113" t="s">
        <v>235</v>
      </c>
      <c r="D4150" s="113" t="s">
        <v>6</v>
      </c>
      <c r="E4150" s="115">
        <v>6.35</v>
      </c>
      <c r="F4150" s="115">
        <v>6.35</v>
      </c>
      <c r="G4150" s="113" t="s">
        <v>493</v>
      </c>
      <c r="H4150" s="116">
        <v>41974</v>
      </c>
    </row>
    <row r="4151" spans="1:8">
      <c r="A4151" s="117">
        <v>6300</v>
      </c>
      <c r="B4151" s="118" t="s">
        <v>9910</v>
      </c>
      <c r="C4151" s="117" t="s">
        <v>235</v>
      </c>
      <c r="D4151" s="117" t="s">
        <v>6</v>
      </c>
      <c r="E4151" s="119">
        <v>148.84</v>
      </c>
      <c r="F4151" s="119">
        <v>148.84</v>
      </c>
      <c r="G4151" s="117" t="s">
        <v>493</v>
      </c>
      <c r="H4151" s="120">
        <v>41974</v>
      </c>
    </row>
    <row r="4152" spans="1:8">
      <c r="A4152" s="113">
        <v>6321</v>
      </c>
      <c r="B4152" s="114" t="s">
        <v>9911</v>
      </c>
      <c r="C4152" s="113" t="s">
        <v>235</v>
      </c>
      <c r="D4152" s="113" t="s">
        <v>6</v>
      </c>
      <c r="E4152" s="115">
        <v>279.83</v>
      </c>
      <c r="F4152" s="115">
        <v>279.83</v>
      </c>
      <c r="G4152" s="113" t="s">
        <v>493</v>
      </c>
      <c r="H4152" s="116">
        <v>41974</v>
      </c>
    </row>
    <row r="4153" spans="1:8">
      <c r="A4153" s="117">
        <v>6301</v>
      </c>
      <c r="B4153" s="118" t="s">
        <v>9912</v>
      </c>
      <c r="C4153" s="117" t="s">
        <v>235</v>
      </c>
      <c r="D4153" s="117" t="s">
        <v>6</v>
      </c>
      <c r="E4153" s="119">
        <v>400.77</v>
      </c>
      <c r="F4153" s="119">
        <v>400.77</v>
      </c>
      <c r="G4153" s="117" t="s">
        <v>493</v>
      </c>
      <c r="H4153" s="120">
        <v>41974</v>
      </c>
    </row>
    <row r="4154" spans="1:8">
      <c r="A4154" s="113">
        <v>7105</v>
      </c>
      <c r="B4154" s="114" t="s">
        <v>9913</v>
      </c>
      <c r="C4154" s="113" t="s">
        <v>235</v>
      </c>
      <c r="D4154" s="113" t="s">
        <v>6</v>
      </c>
      <c r="E4154" s="115">
        <v>33.4</v>
      </c>
      <c r="F4154" s="115">
        <v>33.4</v>
      </c>
      <c r="G4154" s="113" t="s">
        <v>493</v>
      </c>
      <c r="H4154" s="116">
        <v>41974</v>
      </c>
    </row>
    <row r="4155" spans="1:8">
      <c r="A4155" s="117">
        <v>20183</v>
      </c>
      <c r="B4155" s="118" t="s">
        <v>9914</v>
      </c>
      <c r="C4155" s="117" t="s">
        <v>235</v>
      </c>
      <c r="D4155" s="117" t="s">
        <v>6</v>
      </c>
      <c r="E4155" s="119">
        <v>40.21</v>
      </c>
      <c r="F4155" s="119">
        <v>40.21</v>
      </c>
      <c r="G4155" s="117" t="s">
        <v>493</v>
      </c>
      <c r="H4155" s="120">
        <v>41974</v>
      </c>
    </row>
    <row r="4156" spans="1:8">
      <c r="A4156" s="113">
        <v>20182</v>
      </c>
      <c r="B4156" s="114" t="s">
        <v>9915</v>
      </c>
      <c r="C4156" s="113" t="s">
        <v>235</v>
      </c>
      <c r="D4156" s="113" t="s">
        <v>6</v>
      </c>
      <c r="E4156" s="115">
        <v>32.6</v>
      </c>
      <c r="F4156" s="115">
        <v>32.6</v>
      </c>
      <c r="G4156" s="113" t="s">
        <v>493</v>
      </c>
      <c r="H4156" s="116">
        <v>41974</v>
      </c>
    </row>
    <row r="4157" spans="1:8" ht="26.4">
      <c r="A4157" s="117">
        <v>38684</v>
      </c>
      <c r="B4157" s="118" t="s">
        <v>9916</v>
      </c>
      <c r="C4157" s="117" t="s">
        <v>250</v>
      </c>
      <c r="D4157" s="117" t="s">
        <v>6</v>
      </c>
      <c r="E4157" s="119">
        <v>22.71</v>
      </c>
      <c r="F4157" s="119">
        <v>22.71</v>
      </c>
      <c r="G4157" s="117" t="s">
        <v>493</v>
      </c>
      <c r="H4157" s="120">
        <v>41974</v>
      </c>
    </row>
    <row r="4158" spans="1:8" ht="26.4">
      <c r="A4158" s="113">
        <v>7082</v>
      </c>
      <c r="B4158" s="114" t="s">
        <v>9917</v>
      </c>
      <c r="C4158" s="113" t="s">
        <v>235</v>
      </c>
      <c r="D4158" s="113" t="s">
        <v>6</v>
      </c>
      <c r="E4158" s="115">
        <v>21.68</v>
      </c>
      <c r="F4158" s="115">
        <v>21.68</v>
      </c>
      <c r="G4158" s="113" t="s">
        <v>493</v>
      </c>
      <c r="H4158" s="116">
        <v>41974</v>
      </c>
    </row>
    <row r="4159" spans="1:8" ht="26.4">
      <c r="A4159" s="117">
        <v>7069</v>
      </c>
      <c r="B4159" s="118" t="s">
        <v>9918</v>
      </c>
      <c r="C4159" s="117" t="s">
        <v>235</v>
      </c>
      <c r="D4159" s="117" t="s">
        <v>6</v>
      </c>
      <c r="E4159" s="119">
        <v>35.729999999999997</v>
      </c>
      <c r="F4159" s="119">
        <v>35.729999999999997</v>
      </c>
      <c r="G4159" s="117" t="s">
        <v>493</v>
      </c>
      <c r="H4159" s="120">
        <v>41974</v>
      </c>
    </row>
    <row r="4160" spans="1:8" ht="26.4">
      <c r="A4160" s="113">
        <v>7070</v>
      </c>
      <c r="B4160" s="114" t="s">
        <v>9919</v>
      </c>
      <c r="C4160" s="113" t="s">
        <v>235</v>
      </c>
      <c r="D4160" s="113" t="s">
        <v>6</v>
      </c>
      <c r="E4160" s="115">
        <v>60.74</v>
      </c>
      <c r="F4160" s="115">
        <v>60.74</v>
      </c>
      <c r="G4160" s="113" t="s">
        <v>493</v>
      </c>
      <c r="H4160" s="116">
        <v>41974</v>
      </c>
    </row>
    <row r="4161" spans="1:8" ht="26.4">
      <c r="A4161" s="117">
        <v>7060</v>
      </c>
      <c r="B4161" s="118" t="s">
        <v>9920</v>
      </c>
      <c r="C4161" s="117" t="s">
        <v>235</v>
      </c>
      <c r="D4161" s="117" t="s">
        <v>6</v>
      </c>
      <c r="E4161" s="119">
        <v>231.76</v>
      </c>
      <c r="F4161" s="119">
        <v>231.76</v>
      </c>
      <c r="G4161" s="117" t="s">
        <v>493</v>
      </c>
      <c r="H4161" s="120">
        <v>41974</v>
      </c>
    </row>
    <row r="4162" spans="1:8" ht="26.4">
      <c r="A4162" s="113">
        <v>7061</v>
      </c>
      <c r="B4162" s="114" t="s">
        <v>9921</v>
      </c>
      <c r="C4162" s="113" t="s">
        <v>235</v>
      </c>
      <c r="D4162" s="113" t="s">
        <v>6</v>
      </c>
      <c r="E4162" s="115">
        <v>355.65</v>
      </c>
      <c r="F4162" s="115">
        <v>355.65</v>
      </c>
      <c r="G4162" s="113" t="s">
        <v>493</v>
      </c>
      <c r="H4162" s="116">
        <v>41974</v>
      </c>
    </row>
    <row r="4163" spans="1:8" ht="26.4">
      <c r="A4163" s="117">
        <v>7065</v>
      </c>
      <c r="B4163" s="118" t="s">
        <v>9922</v>
      </c>
      <c r="C4163" s="117" t="s">
        <v>235</v>
      </c>
      <c r="D4163" s="117" t="s">
        <v>6</v>
      </c>
      <c r="E4163" s="119">
        <v>393.26</v>
      </c>
      <c r="F4163" s="119">
        <v>393.26</v>
      </c>
      <c r="G4163" s="117" t="s">
        <v>493</v>
      </c>
      <c r="H4163" s="120">
        <v>41974</v>
      </c>
    </row>
    <row r="4164" spans="1:8" ht="26.4">
      <c r="A4164" s="113">
        <v>20172</v>
      </c>
      <c r="B4164" s="114" t="s">
        <v>9923</v>
      </c>
      <c r="C4164" s="113" t="s">
        <v>235</v>
      </c>
      <c r="D4164" s="113" t="s">
        <v>6</v>
      </c>
      <c r="E4164" s="115">
        <v>8.67</v>
      </c>
      <c r="F4164" s="115">
        <v>8.67</v>
      </c>
      <c r="G4164" s="113" t="s">
        <v>493</v>
      </c>
      <c r="H4164" s="116">
        <v>41974</v>
      </c>
    </row>
    <row r="4165" spans="1:8">
      <c r="A4165" s="117">
        <v>7094</v>
      </c>
      <c r="B4165" s="118" t="s">
        <v>9924</v>
      </c>
      <c r="C4165" s="117" t="s">
        <v>235</v>
      </c>
      <c r="D4165" s="117" t="s">
        <v>6</v>
      </c>
      <c r="E4165" s="119">
        <v>6.29</v>
      </c>
      <c r="F4165" s="119">
        <v>6.29</v>
      </c>
      <c r="G4165" s="117" t="s">
        <v>493</v>
      </c>
      <c r="H4165" s="120">
        <v>41974</v>
      </c>
    </row>
    <row r="4166" spans="1:8">
      <c r="A4166" s="113">
        <v>20174</v>
      </c>
      <c r="B4166" s="114" t="s">
        <v>9925</v>
      </c>
      <c r="C4166" s="113" t="s">
        <v>235</v>
      </c>
      <c r="D4166" s="113" t="s">
        <v>6</v>
      </c>
      <c r="E4166" s="115">
        <v>53.25</v>
      </c>
      <c r="F4166" s="115">
        <v>53.25</v>
      </c>
      <c r="G4166" s="113" t="s">
        <v>493</v>
      </c>
      <c r="H4166" s="116">
        <v>41974</v>
      </c>
    </row>
    <row r="4167" spans="1:8">
      <c r="A4167" s="117">
        <v>20175</v>
      </c>
      <c r="B4167" s="118" t="s">
        <v>9926</v>
      </c>
      <c r="C4167" s="117" t="s">
        <v>235</v>
      </c>
      <c r="D4167" s="117" t="s">
        <v>6</v>
      </c>
      <c r="E4167" s="119">
        <v>192.75</v>
      </c>
      <c r="F4167" s="119">
        <v>192.75</v>
      </c>
      <c r="G4167" s="117" t="s">
        <v>493</v>
      </c>
      <c r="H4167" s="120">
        <v>41974</v>
      </c>
    </row>
    <row r="4168" spans="1:8" ht="26.4">
      <c r="A4168" s="113">
        <v>7049</v>
      </c>
      <c r="B4168" s="114" t="s">
        <v>9927</v>
      </c>
      <c r="C4168" s="113" t="s">
        <v>235</v>
      </c>
      <c r="D4168" s="113" t="s">
        <v>6</v>
      </c>
      <c r="E4168" s="115">
        <v>28.95</v>
      </c>
      <c r="F4168" s="115">
        <v>28.95</v>
      </c>
      <c r="G4168" s="113" t="s">
        <v>493</v>
      </c>
      <c r="H4168" s="116">
        <v>41974</v>
      </c>
    </row>
    <row r="4169" spans="1:8" ht="26.4">
      <c r="A4169" s="117">
        <v>7048</v>
      </c>
      <c r="B4169" s="118" t="s">
        <v>9928</v>
      </c>
      <c r="C4169" s="117" t="s">
        <v>235</v>
      </c>
      <c r="D4169" s="117" t="s">
        <v>6</v>
      </c>
      <c r="E4169" s="119">
        <v>6.22</v>
      </c>
      <c r="F4169" s="119">
        <v>6.22</v>
      </c>
      <c r="G4169" s="117" t="s">
        <v>493</v>
      </c>
      <c r="H4169" s="120">
        <v>41974</v>
      </c>
    </row>
    <row r="4170" spans="1:8" ht="26.4">
      <c r="A4170" s="113">
        <v>7088</v>
      </c>
      <c r="B4170" s="114" t="s">
        <v>9929</v>
      </c>
      <c r="C4170" s="113" t="s">
        <v>235</v>
      </c>
      <c r="D4170" s="113" t="s">
        <v>6</v>
      </c>
      <c r="E4170" s="115">
        <v>15.59</v>
      </c>
      <c r="F4170" s="115">
        <v>15.59</v>
      </c>
      <c r="G4170" s="113" t="s">
        <v>493</v>
      </c>
      <c r="H4170" s="116">
        <v>41974</v>
      </c>
    </row>
    <row r="4171" spans="1:8" ht="26.4">
      <c r="A4171" s="117">
        <v>7118</v>
      </c>
      <c r="B4171" s="118" t="s">
        <v>9930</v>
      </c>
      <c r="C4171" s="117" t="s">
        <v>235</v>
      </c>
      <c r="D4171" s="117" t="s">
        <v>6</v>
      </c>
      <c r="E4171" s="119">
        <v>11.1</v>
      </c>
      <c r="F4171" s="119">
        <v>11.1</v>
      </c>
      <c r="G4171" s="117" t="s">
        <v>493</v>
      </c>
      <c r="H4171" s="120">
        <v>41974</v>
      </c>
    </row>
    <row r="4172" spans="1:8" ht="26.4">
      <c r="A4172" s="113">
        <v>7117</v>
      </c>
      <c r="B4172" s="114" t="s">
        <v>9931</v>
      </c>
      <c r="C4172" s="113" t="s">
        <v>235</v>
      </c>
      <c r="D4172" s="113" t="s">
        <v>6</v>
      </c>
      <c r="E4172" s="115">
        <v>8.44</v>
      </c>
      <c r="F4172" s="115">
        <v>8.44</v>
      </c>
      <c r="G4172" s="113" t="s">
        <v>493</v>
      </c>
      <c r="H4172" s="116">
        <v>41974</v>
      </c>
    </row>
    <row r="4173" spans="1:8">
      <c r="A4173" s="117">
        <v>7123</v>
      </c>
      <c r="B4173" s="118" t="s">
        <v>9932</v>
      </c>
      <c r="C4173" s="117" t="s">
        <v>235</v>
      </c>
      <c r="D4173" s="117" t="s">
        <v>6</v>
      </c>
      <c r="E4173" s="119">
        <v>1.85</v>
      </c>
      <c r="F4173" s="119">
        <v>1.85</v>
      </c>
      <c r="G4173" s="117" t="s">
        <v>493</v>
      </c>
      <c r="H4173" s="120">
        <v>41974</v>
      </c>
    </row>
    <row r="4174" spans="1:8">
      <c r="A4174" s="113">
        <v>20179</v>
      </c>
      <c r="B4174" s="114" t="s">
        <v>9933</v>
      </c>
      <c r="C4174" s="113" t="s">
        <v>235</v>
      </c>
      <c r="D4174" s="113" t="s">
        <v>6</v>
      </c>
      <c r="E4174" s="115">
        <v>41.37</v>
      </c>
      <c r="F4174" s="115">
        <v>41.37</v>
      </c>
      <c r="G4174" s="113" t="s">
        <v>493</v>
      </c>
      <c r="H4174" s="116">
        <v>41974</v>
      </c>
    </row>
    <row r="4175" spans="1:8">
      <c r="A4175" s="117">
        <v>20178</v>
      </c>
      <c r="B4175" s="118" t="s">
        <v>9934</v>
      </c>
      <c r="C4175" s="117" t="s">
        <v>235</v>
      </c>
      <c r="D4175" s="117" t="s">
        <v>6</v>
      </c>
      <c r="E4175" s="119">
        <v>30.46</v>
      </c>
      <c r="F4175" s="119">
        <v>30.46</v>
      </c>
      <c r="G4175" s="117" t="s">
        <v>493</v>
      </c>
      <c r="H4175" s="120">
        <v>41974</v>
      </c>
    </row>
    <row r="4176" spans="1:8">
      <c r="A4176" s="113">
        <v>20180</v>
      </c>
      <c r="B4176" s="114" t="s">
        <v>9935</v>
      </c>
      <c r="C4176" s="113" t="s">
        <v>235</v>
      </c>
      <c r="D4176" s="113" t="s">
        <v>6</v>
      </c>
      <c r="E4176" s="115">
        <v>73.62</v>
      </c>
      <c r="F4176" s="115">
        <v>73.62</v>
      </c>
      <c r="G4176" s="113" t="s">
        <v>493</v>
      </c>
      <c r="H4176" s="116">
        <v>41974</v>
      </c>
    </row>
    <row r="4177" spans="1:8">
      <c r="A4177" s="117">
        <v>20181</v>
      </c>
      <c r="B4177" s="118" t="s">
        <v>9936</v>
      </c>
      <c r="C4177" s="117" t="s">
        <v>235</v>
      </c>
      <c r="D4177" s="117" t="s">
        <v>6</v>
      </c>
      <c r="E4177" s="119">
        <v>93.12</v>
      </c>
      <c r="F4177" s="119">
        <v>93.12</v>
      </c>
      <c r="G4177" s="117" t="s">
        <v>493</v>
      </c>
      <c r="H4177" s="120">
        <v>41974</v>
      </c>
    </row>
    <row r="4178" spans="1:8">
      <c r="A4178" s="113">
        <v>20177</v>
      </c>
      <c r="B4178" s="114" t="s">
        <v>9937</v>
      </c>
      <c r="C4178" s="113" t="s">
        <v>235</v>
      </c>
      <c r="D4178" s="113" t="s">
        <v>6</v>
      </c>
      <c r="E4178" s="115">
        <v>23.71</v>
      </c>
      <c r="F4178" s="115">
        <v>23.71</v>
      </c>
      <c r="G4178" s="113" t="s">
        <v>493</v>
      </c>
      <c r="H4178" s="116">
        <v>41974</v>
      </c>
    </row>
    <row r="4179" spans="1:8" ht="26.4">
      <c r="A4179" s="117">
        <v>7121</v>
      </c>
      <c r="B4179" s="118" t="s">
        <v>9938</v>
      </c>
      <c r="C4179" s="117" t="s">
        <v>235</v>
      </c>
      <c r="D4179" s="117" t="s">
        <v>6</v>
      </c>
      <c r="E4179" s="119">
        <v>7.44</v>
      </c>
      <c r="F4179" s="119">
        <v>7.44</v>
      </c>
      <c r="G4179" s="117" t="s">
        <v>493</v>
      </c>
      <c r="H4179" s="120">
        <v>41974</v>
      </c>
    </row>
    <row r="4180" spans="1:8" ht="26.4">
      <c r="A4180" s="113">
        <v>7137</v>
      </c>
      <c r="B4180" s="114" t="s">
        <v>9939</v>
      </c>
      <c r="C4180" s="113" t="s">
        <v>235</v>
      </c>
      <c r="D4180" s="113" t="s">
        <v>6</v>
      </c>
      <c r="E4180" s="115">
        <v>8.25</v>
      </c>
      <c r="F4180" s="115">
        <v>8.25</v>
      </c>
      <c r="G4180" s="113" t="s">
        <v>493</v>
      </c>
      <c r="H4180" s="116">
        <v>41974</v>
      </c>
    </row>
    <row r="4181" spans="1:8" ht="26.4">
      <c r="A4181" s="117">
        <v>7122</v>
      </c>
      <c r="B4181" s="118" t="s">
        <v>9940</v>
      </c>
      <c r="C4181" s="117" t="s">
        <v>235</v>
      </c>
      <c r="D4181" s="117" t="s">
        <v>6</v>
      </c>
      <c r="E4181" s="119">
        <v>8.42</v>
      </c>
      <c r="F4181" s="119">
        <v>8.42</v>
      </c>
      <c r="G4181" s="117" t="s">
        <v>493</v>
      </c>
      <c r="H4181" s="120">
        <v>41974</v>
      </c>
    </row>
    <row r="4182" spans="1:8" ht="26.4">
      <c r="A4182" s="113">
        <v>7114</v>
      </c>
      <c r="B4182" s="114" t="s">
        <v>9941</v>
      </c>
      <c r="C4182" s="113" t="s">
        <v>235</v>
      </c>
      <c r="D4182" s="113" t="s">
        <v>6</v>
      </c>
      <c r="E4182" s="115">
        <v>13.96</v>
      </c>
      <c r="F4182" s="115">
        <v>13.96</v>
      </c>
      <c r="G4182" s="113" t="s">
        <v>493</v>
      </c>
      <c r="H4182" s="116">
        <v>41974</v>
      </c>
    </row>
    <row r="4183" spans="1:8" ht="26.4">
      <c r="A4183" s="117">
        <v>7109</v>
      </c>
      <c r="B4183" s="118" t="s">
        <v>9942</v>
      </c>
      <c r="C4183" s="117" t="s">
        <v>235</v>
      </c>
      <c r="D4183" s="117" t="s">
        <v>6</v>
      </c>
      <c r="E4183" s="119">
        <v>1.9</v>
      </c>
      <c r="F4183" s="119">
        <v>1.9</v>
      </c>
      <c r="G4183" s="117" t="s">
        <v>493</v>
      </c>
      <c r="H4183" s="120">
        <v>41974</v>
      </c>
    </row>
    <row r="4184" spans="1:8" ht="26.4">
      <c r="A4184" s="113">
        <v>7135</v>
      </c>
      <c r="B4184" s="114" t="s">
        <v>9943</v>
      </c>
      <c r="C4184" s="113" t="s">
        <v>235</v>
      </c>
      <c r="D4184" s="113" t="s">
        <v>6</v>
      </c>
      <c r="E4184" s="115">
        <v>3</v>
      </c>
      <c r="F4184" s="115">
        <v>3</v>
      </c>
      <c r="G4184" s="113" t="s">
        <v>493</v>
      </c>
      <c r="H4184" s="116">
        <v>41974</v>
      </c>
    </row>
    <row r="4185" spans="1:8" ht="26.4">
      <c r="A4185" s="117">
        <v>7103</v>
      </c>
      <c r="B4185" s="118" t="s">
        <v>9944</v>
      </c>
      <c r="C4185" s="117" t="s">
        <v>235</v>
      </c>
      <c r="D4185" s="117" t="s">
        <v>6</v>
      </c>
      <c r="E4185" s="119">
        <v>7.79</v>
      </c>
      <c r="F4185" s="119">
        <v>7.79</v>
      </c>
      <c r="G4185" s="117" t="s">
        <v>493</v>
      </c>
      <c r="H4185" s="120">
        <v>41974</v>
      </c>
    </row>
    <row r="4186" spans="1:8">
      <c r="A4186" s="113">
        <v>7146</v>
      </c>
      <c r="B4186" s="114" t="s">
        <v>9945</v>
      </c>
      <c r="C4186" s="113" t="s">
        <v>235</v>
      </c>
      <c r="D4186" s="113" t="s">
        <v>6</v>
      </c>
      <c r="E4186" s="115">
        <v>124.96</v>
      </c>
      <c r="F4186" s="115">
        <v>124.96</v>
      </c>
      <c r="G4186" s="113" t="s">
        <v>493</v>
      </c>
      <c r="H4186" s="116">
        <v>41974</v>
      </c>
    </row>
    <row r="4187" spans="1:8">
      <c r="A4187" s="117">
        <v>7139</v>
      </c>
      <c r="B4187" s="118" t="s">
        <v>9946</v>
      </c>
      <c r="C4187" s="117" t="s">
        <v>235</v>
      </c>
      <c r="D4187" s="117" t="s">
        <v>6</v>
      </c>
      <c r="E4187" s="119">
        <v>0.87</v>
      </c>
      <c r="F4187" s="119">
        <v>0.87</v>
      </c>
      <c r="G4187" s="117" t="s">
        <v>493</v>
      </c>
      <c r="H4187" s="120">
        <v>41974</v>
      </c>
    </row>
    <row r="4188" spans="1:8">
      <c r="A4188" s="113">
        <v>7140</v>
      </c>
      <c r="B4188" s="114" t="s">
        <v>9947</v>
      </c>
      <c r="C4188" s="113" t="s">
        <v>235</v>
      </c>
      <c r="D4188" s="113" t="s">
        <v>6</v>
      </c>
      <c r="E4188" s="115">
        <v>2.6</v>
      </c>
      <c r="F4188" s="115">
        <v>2.6</v>
      </c>
      <c r="G4188" s="113" t="s">
        <v>493</v>
      </c>
      <c r="H4188" s="116">
        <v>41974</v>
      </c>
    </row>
    <row r="4189" spans="1:8">
      <c r="A4189" s="117">
        <v>7141</v>
      </c>
      <c r="B4189" s="118" t="s">
        <v>9948</v>
      </c>
      <c r="C4189" s="117" t="s">
        <v>235</v>
      </c>
      <c r="D4189" s="117" t="s">
        <v>6</v>
      </c>
      <c r="E4189" s="119">
        <v>6.63</v>
      </c>
      <c r="F4189" s="119">
        <v>6.63</v>
      </c>
      <c r="G4189" s="117" t="s">
        <v>493</v>
      </c>
      <c r="H4189" s="120">
        <v>41974</v>
      </c>
    </row>
    <row r="4190" spans="1:8">
      <c r="A4190" s="113">
        <v>7142</v>
      </c>
      <c r="B4190" s="114" t="s">
        <v>9949</v>
      </c>
      <c r="C4190" s="113" t="s">
        <v>235</v>
      </c>
      <c r="D4190" s="113" t="s">
        <v>6</v>
      </c>
      <c r="E4190" s="115">
        <v>6.92</v>
      </c>
      <c r="F4190" s="115">
        <v>6.92</v>
      </c>
      <c r="G4190" s="113" t="s">
        <v>493</v>
      </c>
      <c r="H4190" s="116">
        <v>41974</v>
      </c>
    </row>
    <row r="4191" spans="1:8">
      <c r="A4191" s="117">
        <v>7143</v>
      </c>
      <c r="B4191" s="118" t="s">
        <v>9950</v>
      </c>
      <c r="C4191" s="117" t="s">
        <v>235</v>
      </c>
      <c r="D4191" s="117" t="s">
        <v>6</v>
      </c>
      <c r="E4191" s="119">
        <v>26.54</v>
      </c>
      <c r="F4191" s="119">
        <v>26.54</v>
      </c>
      <c r="G4191" s="117" t="s">
        <v>493</v>
      </c>
      <c r="H4191" s="120">
        <v>41974</v>
      </c>
    </row>
    <row r="4192" spans="1:8">
      <c r="A4192" s="113">
        <v>7144</v>
      </c>
      <c r="B4192" s="114" t="s">
        <v>9951</v>
      </c>
      <c r="C4192" s="113" t="s">
        <v>235</v>
      </c>
      <c r="D4192" s="113" t="s">
        <v>6</v>
      </c>
      <c r="E4192" s="115">
        <v>43.85</v>
      </c>
      <c r="F4192" s="115">
        <v>43.85</v>
      </c>
      <c r="G4192" s="113" t="s">
        <v>493</v>
      </c>
      <c r="H4192" s="116">
        <v>41974</v>
      </c>
    </row>
    <row r="4193" spans="1:8">
      <c r="A4193" s="117">
        <v>7145</v>
      </c>
      <c r="B4193" s="118" t="s">
        <v>9952</v>
      </c>
      <c r="C4193" s="117" t="s">
        <v>235</v>
      </c>
      <c r="D4193" s="117" t="s">
        <v>6</v>
      </c>
      <c r="E4193" s="119">
        <v>60.46</v>
      </c>
      <c r="F4193" s="119">
        <v>60.46</v>
      </c>
      <c r="G4193" s="117" t="s">
        <v>493</v>
      </c>
      <c r="H4193" s="120">
        <v>41974</v>
      </c>
    </row>
    <row r="4194" spans="1:8">
      <c r="A4194" s="113">
        <v>7116</v>
      </c>
      <c r="B4194" s="114" t="s">
        <v>9953</v>
      </c>
      <c r="C4194" s="113" t="s">
        <v>235</v>
      </c>
      <c r="D4194" s="113" t="s">
        <v>6</v>
      </c>
      <c r="E4194" s="115">
        <v>2.42</v>
      </c>
      <c r="F4194" s="115">
        <v>2.42</v>
      </c>
      <c r="G4194" s="113" t="s">
        <v>493</v>
      </c>
      <c r="H4194" s="116">
        <v>41974</v>
      </c>
    </row>
    <row r="4195" spans="1:8">
      <c r="A4195" s="117">
        <v>7098</v>
      </c>
      <c r="B4195" s="118" t="s">
        <v>9954</v>
      </c>
      <c r="C4195" s="117" t="s">
        <v>235</v>
      </c>
      <c r="D4195" s="117" t="s">
        <v>6</v>
      </c>
      <c r="E4195" s="119">
        <v>1.4</v>
      </c>
      <c r="F4195" s="119">
        <v>1.4</v>
      </c>
      <c r="G4195" s="117" t="s">
        <v>493</v>
      </c>
      <c r="H4195" s="120">
        <v>41974</v>
      </c>
    </row>
    <row r="4196" spans="1:8">
      <c r="A4196" s="113">
        <v>7110</v>
      </c>
      <c r="B4196" s="114" t="s">
        <v>9955</v>
      </c>
      <c r="C4196" s="113" t="s">
        <v>235</v>
      </c>
      <c r="D4196" s="113" t="s">
        <v>6</v>
      </c>
      <c r="E4196" s="115">
        <v>20.05</v>
      </c>
      <c r="F4196" s="115">
        <v>20.05</v>
      </c>
      <c r="G4196" s="113" t="s">
        <v>493</v>
      </c>
      <c r="H4196" s="116">
        <v>41974</v>
      </c>
    </row>
    <row r="4197" spans="1:8">
      <c r="A4197" s="117">
        <v>6313</v>
      </c>
      <c r="B4197" s="118" t="s">
        <v>9956</v>
      </c>
      <c r="C4197" s="117" t="s">
        <v>235</v>
      </c>
      <c r="D4197" s="117" t="s">
        <v>6</v>
      </c>
      <c r="E4197" s="119">
        <v>78.150000000000006</v>
      </c>
      <c r="F4197" s="119">
        <v>78.150000000000006</v>
      </c>
      <c r="G4197" s="117" t="s">
        <v>493</v>
      </c>
      <c r="H4197" s="120">
        <v>41974</v>
      </c>
    </row>
    <row r="4198" spans="1:8">
      <c r="A4198" s="113">
        <v>6314</v>
      </c>
      <c r="B4198" s="114" t="s">
        <v>9957</v>
      </c>
      <c r="C4198" s="113" t="s">
        <v>235</v>
      </c>
      <c r="D4198" s="113" t="s">
        <v>6</v>
      </c>
      <c r="E4198" s="115">
        <v>78.790000000000006</v>
      </c>
      <c r="F4198" s="115">
        <v>78.790000000000006</v>
      </c>
      <c r="G4198" s="113" t="s">
        <v>493</v>
      </c>
      <c r="H4198" s="116">
        <v>41974</v>
      </c>
    </row>
    <row r="4199" spans="1:8">
      <c r="A4199" s="117">
        <v>6315</v>
      </c>
      <c r="B4199" s="118" t="s">
        <v>9958</v>
      </c>
      <c r="C4199" s="117" t="s">
        <v>235</v>
      </c>
      <c r="D4199" s="117" t="s">
        <v>6</v>
      </c>
      <c r="E4199" s="119">
        <v>146.44</v>
      </c>
      <c r="F4199" s="119">
        <v>146.44</v>
      </c>
      <c r="G4199" s="117" t="s">
        <v>493</v>
      </c>
      <c r="H4199" s="120">
        <v>41974</v>
      </c>
    </row>
    <row r="4200" spans="1:8">
      <c r="A4200" s="113">
        <v>6316</v>
      </c>
      <c r="B4200" s="114" t="s">
        <v>9959</v>
      </c>
      <c r="C4200" s="113" t="s">
        <v>235</v>
      </c>
      <c r="D4200" s="113" t="s">
        <v>6</v>
      </c>
      <c r="E4200" s="115">
        <v>146.44</v>
      </c>
      <c r="F4200" s="115">
        <v>146.44</v>
      </c>
      <c r="G4200" s="113" t="s">
        <v>493</v>
      </c>
      <c r="H4200" s="116">
        <v>41974</v>
      </c>
    </row>
    <row r="4201" spans="1:8">
      <c r="A4201" s="117">
        <v>6320</v>
      </c>
      <c r="B4201" s="118" t="s">
        <v>9960</v>
      </c>
      <c r="C4201" s="117" t="s">
        <v>235</v>
      </c>
      <c r="D4201" s="117" t="s">
        <v>6</v>
      </c>
      <c r="E4201" s="119">
        <v>10.42</v>
      </c>
      <c r="F4201" s="119">
        <v>10.42</v>
      </c>
      <c r="G4201" s="117" t="s">
        <v>493</v>
      </c>
      <c r="H4201" s="120">
        <v>41974</v>
      </c>
    </row>
    <row r="4202" spans="1:8">
      <c r="A4202" s="113">
        <v>6303</v>
      </c>
      <c r="B4202" s="114" t="s">
        <v>9961</v>
      </c>
      <c r="C4202" s="113" t="s">
        <v>235</v>
      </c>
      <c r="D4202" s="113" t="s">
        <v>6</v>
      </c>
      <c r="E4202" s="115">
        <v>10.66</v>
      </c>
      <c r="F4202" s="115">
        <v>10.66</v>
      </c>
      <c r="G4202" s="113" t="s">
        <v>493</v>
      </c>
      <c r="H4202" s="116">
        <v>41974</v>
      </c>
    </row>
    <row r="4203" spans="1:8">
      <c r="A4203" s="117">
        <v>6319</v>
      </c>
      <c r="B4203" s="118" t="s">
        <v>9962</v>
      </c>
      <c r="C4203" s="117" t="s">
        <v>235</v>
      </c>
      <c r="D4203" s="117" t="s">
        <v>6</v>
      </c>
      <c r="E4203" s="119">
        <v>18.760000000000002</v>
      </c>
      <c r="F4203" s="119">
        <v>18.760000000000002</v>
      </c>
      <c r="G4203" s="117" t="s">
        <v>493</v>
      </c>
      <c r="H4203" s="120">
        <v>41974</v>
      </c>
    </row>
    <row r="4204" spans="1:8">
      <c r="A4204" s="113">
        <v>6304</v>
      </c>
      <c r="B4204" s="114" t="s">
        <v>9963</v>
      </c>
      <c r="C4204" s="113" t="s">
        <v>235</v>
      </c>
      <c r="D4204" s="113" t="s">
        <v>6</v>
      </c>
      <c r="E4204" s="115">
        <v>18.32</v>
      </c>
      <c r="F4204" s="115">
        <v>18.32</v>
      </c>
      <c r="G4204" s="113" t="s">
        <v>493</v>
      </c>
      <c r="H4204" s="116">
        <v>41974</v>
      </c>
    </row>
    <row r="4205" spans="1:8">
      <c r="A4205" s="117">
        <v>21116</v>
      </c>
      <c r="B4205" s="118" t="s">
        <v>9964</v>
      </c>
      <c r="C4205" s="117" t="s">
        <v>235</v>
      </c>
      <c r="D4205" s="117" t="s">
        <v>6</v>
      </c>
      <c r="E4205" s="119">
        <v>17.399999999999999</v>
      </c>
      <c r="F4205" s="119">
        <v>17.399999999999999</v>
      </c>
      <c r="G4205" s="117" t="s">
        <v>493</v>
      </c>
      <c r="H4205" s="120">
        <v>41974</v>
      </c>
    </row>
    <row r="4206" spans="1:8">
      <c r="A4206" s="113">
        <v>6305</v>
      </c>
      <c r="B4206" s="114" t="s">
        <v>9965</v>
      </c>
      <c r="C4206" s="113" t="s">
        <v>235</v>
      </c>
      <c r="D4206" s="113" t="s">
        <v>6</v>
      </c>
      <c r="E4206" s="115">
        <v>33.090000000000003</v>
      </c>
      <c r="F4206" s="115">
        <v>33.090000000000003</v>
      </c>
      <c r="G4206" s="113" t="s">
        <v>493</v>
      </c>
      <c r="H4206" s="116">
        <v>41974</v>
      </c>
    </row>
    <row r="4207" spans="1:8">
      <c r="A4207" s="117">
        <v>6318</v>
      </c>
      <c r="B4207" s="118" t="s">
        <v>9966</v>
      </c>
      <c r="C4207" s="117" t="s">
        <v>235</v>
      </c>
      <c r="D4207" s="117" t="s">
        <v>6</v>
      </c>
      <c r="E4207" s="119">
        <v>34.049999999999997</v>
      </c>
      <c r="F4207" s="119">
        <v>34.049999999999997</v>
      </c>
      <c r="G4207" s="117" t="s">
        <v>493</v>
      </c>
      <c r="H4207" s="120">
        <v>41974</v>
      </c>
    </row>
    <row r="4208" spans="1:8">
      <c r="A4208" s="113">
        <v>6306</v>
      </c>
      <c r="B4208" s="114" t="s">
        <v>9967</v>
      </c>
      <c r="C4208" s="113" t="s">
        <v>235</v>
      </c>
      <c r="D4208" s="113" t="s">
        <v>6</v>
      </c>
      <c r="E4208" s="115">
        <v>33.49</v>
      </c>
      <c r="F4208" s="115">
        <v>33.49</v>
      </c>
      <c r="G4208" s="113" t="s">
        <v>493</v>
      </c>
      <c r="H4208" s="116">
        <v>41974</v>
      </c>
    </row>
    <row r="4209" spans="1:8">
      <c r="A4209" s="117">
        <v>6307</v>
      </c>
      <c r="B4209" s="118" t="s">
        <v>9968</v>
      </c>
      <c r="C4209" s="117" t="s">
        <v>235</v>
      </c>
      <c r="D4209" s="117" t="s">
        <v>6</v>
      </c>
      <c r="E4209" s="119">
        <v>60.23</v>
      </c>
      <c r="F4209" s="119">
        <v>60.23</v>
      </c>
      <c r="G4209" s="117" t="s">
        <v>493</v>
      </c>
      <c r="H4209" s="120">
        <v>41974</v>
      </c>
    </row>
    <row r="4210" spans="1:8">
      <c r="A4210" s="113">
        <v>6308</v>
      </c>
      <c r="B4210" s="114" t="s">
        <v>9969</v>
      </c>
      <c r="C4210" s="113" t="s">
        <v>235</v>
      </c>
      <c r="D4210" s="113" t="s">
        <v>6</v>
      </c>
      <c r="E4210" s="115">
        <v>60.47</v>
      </c>
      <c r="F4210" s="115">
        <v>60.47</v>
      </c>
      <c r="G4210" s="113" t="s">
        <v>493</v>
      </c>
      <c r="H4210" s="116">
        <v>41974</v>
      </c>
    </row>
    <row r="4211" spans="1:8">
      <c r="A4211" s="117">
        <v>6317</v>
      </c>
      <c r="B4211" s="118" t="s">
        <v>9970</v>
      </c>
      <c r="C4211" s="117" t="s">
        <v>235</v>
      </c>
      <c r="D4211" s="117" t="s">
        <v>6</v>
      </c>
      <c r="E4211" s="119">
        <v>59.75</v>
      </c>
      <c r="F4211" s="119">
        <v>59.75</v>
      </c>
      <c r="G4211" s="117" t="s">
        <v>493</v>
      </c>
      <c r="H4211" s="120">
        <v>41974</v>
      </c>
    </row>
    <row r="4212" spans="1:8">
      <c r="A4212" s="113">
        <v>6309</v>
      </c>
      <c r="B4212" s="114" t="s">
        <v>9971</v>
      </c>
      <c r="C4212" s="113" t="s">
        <v>235</v>
      </c>
      <c r="D4212" s="113" t="s">
        <v>6</v>
      </c>
      <c r="E4212" s="115">
        <v>60.23</v>
      </c>
      <c r="F4212" s="115">
        <v>60.23</v>
      </c>
      <c r="G4212" s="113" t="s">
        <v>493</v>
      </c>
      <c r="H4212" s="116">
        <v>41974</v>
      </c>
    </row>
    <row r="4213" spans="1:8">
      <c r="A4213" s="117">
        <v>6310</v>
      </c>
      <c r="B4213" s="118" t="s">
        <v>9972</v>
      </c>
      <c r="C4213" s="117" t="s">
        <v>235</v>
      </c>
      <c r="D4213" s="117" t="s">
        <v>6</v>
      </c>
      <c r="E4213" s="119">
        <v>76.23</v>
      </c>
      <c r="F4213" s="119">
        <v>76.23</v>
      </c>
      <c r="G4213" s="117" t="s">
        <v>493</v>
      </c>
      <c r="H4213" s="120">
        <v>41974</v>
      </c>
    </row>
    <row r="4214" spans="1:8">
      <c r="A4214" s="113">
        <v>6312</v>
      </c>
      <c r="B4214" s="114" t="s">
        <v>9973</v>
      </c>
      <c r="C4214" s="113" t="s">
        <v>235</v>
      </c>
      <c r="D4214" s="113" t="s">
        <v>6</v>
      </c>
      <c r="E4214" s="115">
        <v>78.150000000000006</v>
      </c>
      <c r="F4214" s="115">
        <v>78.150000000000006</v>
      </c>
      <c r="G4214" s="113" t="s">
        <v>493</v>
      </c>
      <c r="H4214" s="116">
        <v>41974</v>
      </c>
    </row>
    <row r="4215" spans="1:8">
      <c r="A4215" s="117">
        <v>6311</v>
      </c>
      <c r="B4215" s="118" t="s">
        <v>9974</v>
      </c>
      <c r="C4215" s="117" t="s">
        <v>235</v>
      </c>
      <c r="D4215" s="117" t="s">
        <v>6</v>
      </c>
      <c r="E4215" s="119">
        <v>77.19</v>
      </c>
      <c r="F4215" s="119">
        <v>77.19</v>
      </c>
      <c r="G4215" s="117" t="s">
        <v>493</v>
      </c>
      <c r="H4215" s="120">
        <v>41974</v>
      </c>
    </row>
    <row r="4216" spans="1:8">
      <c r="A4216" s="113">
        <v>6302</v>
      </c>
      <c r="B4216" s="114" t="s">
        <v>9975</v>
      </c>
      <c r="C4216" s="113" t="s">
        <v>235</v>
      </c>
      <c r="D4216" s="113" t="s">
        <v>6</v>
      </c>
      <c r="E4216" s="115">
        <v>6.39</v>
      </c>
      <c r="F4216" s="115">
        <v>6.39</v>
      </c>
      <c r="G4216" s="113" t="s">
        <v>493</v>
      </c>
      <c r="H4216" s="116">
        <v>41974</v>
      </c>
    </row>
    <row r="4217" spans="1:8" ht="26.4">
      <c r="A4217" s="117">
        <v>7066</v>
      </c>
      <c r="B4217" s="118" t="s">
        <v>9976</v>
      </c>
      <c r="C4217" s="117" t="s">
        <v>235</v>
      </c>
      <c r="D4217" s="117" t="s">
        <v>6</v>
      </c>
      <c r="E4217" s="119">
        <v>71.19</v>
      </c>
      <c r="F4217" s="119">
        <v>71.19</v>
      </c>
      <c r="G4217" s="117" t="s">
        <v>493</v>
      </c>
      <c r="H4217" s="120">
        <v>41974</v>
      </c>
    </row>
    <row r="4218" spans="1:8" ht="26.4">
      <c r="A4218" s="113">
        <v>7068</v>
      </c>
      <c r="B4218" s="114" t="s">
        <v>9977</v>
      </c>
      <c r="C4218" s="113" t="s">
        <v>235</v>
      </c>
      <c r="D4218" s="113" t="s">
        <v>6</v>
      </c>
      <c r="E4218" s="115">
        <v>125.84</v>
      </c>
      <c r="F4218" s="115">
        <v>125.84</v>
      </c>
      <c r="G4218" s="113" t="s">
        <v>493</v>
      </c>
      <c r="H4218" s="116">
        <v>41974</v>
      </c>
    </row>
    <row r="4219" spans="1:8" ht="26.4">
      <c r="A4219" s="117">
        <v>7119</v>
      </c>
      <c r="B4219" s="118" t="s">
        <v>9978</v>
      </c>
      <c r="C4219" s="117" t="s">
        <v>235</v>
      </c>
      <c r="D4219" s="117" t="s">
        <v>6</v>
      </c>
      <c r="E4219" s="119">
        <v>5.19</v>
      </c>
      <c r="F4219" s="119">
        <v>5.19</v>
      </c>
      <c r="G4219" s="117" t="s">
        <v>493</v>
      </c>
      <c r="H4219" s="120">
        <v>41974</v>
      </c>
    </row>
    <row r="4220" spans="1:8" ht="26.4">
      <c r="A4220" s="113">
        <v>7120</v>
      </c>
      <c r="B4220" s="114" t="s">
        <v>9979</v>
      </c>
      <c r="C4220" s="113" t="s">
        <v>235</v>
      </c>
      <c r="D4220" s="113" t="s">
        <v>6</v>
      </c>
      <c r="E4220" s="115">
        <v>3.52</v>
      </c>
      <c r="F4220" s="115">
        <v>3.52</v>
      </c>
      <c r="G4220" s="113" t="s">
        <v>493</v>
      </c>
      <c r="H4220" s="116">
        <v>41974</v>
      </c>
    </row>
    <row r="4221" spans="1:8" ht="26.4">
      <c r="A4221" s="117">
        <v>20176</v>
      </c>
      <c r="B4221" s="118" t="s">
        <v>9980</v>
      </c>
      <c r="C4221" s="117" t="s">
        <v>235</v>
      </c>
      <c r="D4221" s="117" t="s">
        <v>6</v>
      </c>
      <c r="E4221" s="119">
        <v>57.92</v>
      </c>
      <c r="F4221" s="119">
        <v>57.92</v>
      </c>
      <c r="G4221" s="117" t="s">
        <v>493</v>
      </c>
      <c r="H4221" s="120">
        <v>41974</v>
      </c>
    </row>
    <row r="4222" spans="1:8" ht="26.4">
      <c r="A4222" s="113">
        <v>11378</v>
      </c>
      <c r="B4222" s="114" t="s">
        <v>9981</v>
      </c>
      <c r="C4222" s="113" t="s">
        <v>235</v>
      </c>
      <c r="D4222" s="113" t="s">
        <v>6</v>
      </c>
      <c r="E4222" s="115">
        <v>23.46</v>
      </c>
      <c r="F4222" s="115">
        <v>23.46</v>
      </c>
      <c r="G4222" s="113" t="s">
        <v>493</v>
      </c>
      <c r="H4222" s="116">
        <v>41974</v>
      </c>
    </row>
    <row r="4223" spans="1:8" ht="26.4">
      <c r="A4223" s="117">
        <v>11379</v>
      </c>
      <c r="B4223" s="118" t="s">
        <v>9982</v>
      </c>
      <c r="C4223" s="117" t="s">
        <v>235</v>
      </c>
      <c r="D4223" s="117" t="s">
        <v>6</v>
      </c>
      <c r="E4223" s="119">
        <v>25.62</v>
      </c>
      <c r="F4223" s="119">
        <v>25.62</v>
      </c>
      <c r="G4223" s="117" t="s">
        <v>493</v>
      </c>
      <c r="H4223" s="120">
        <v>41974</v>
      </c>
    </row>
    <row r="4224" spans="1:8" ht="26.4">
      <c r="A4224" s="113">
        <v>11493</v>
      </c>
      <c r="B4224" s="114" t="s">
        <v>9983</v>
      </c>
      <c r="C4224" s="113" t="s">
        <v>235</v>
      </c>
      <c r="D4224" s="113" t="s">
        <v>6</v>
      </c>
      <c r="E4224" s="115">
        <v>12.97</v>
      </c>
      <c r="F4224" s="115">
        <v>12.97</v>
      </c>
      <c r="G4224" s="113" t="s">
        <v>493</v>
      </c>
      <c r="H4224" s="116">
        <v>41974</v>
      </c>
    </row>
    <row r="4225" spans="1:8" ht="26.4">
      <c r="A4225" s="117">
        <v>7106</v>
      </c>
      <c r="B4225" s="118" t="s">
        <v>9984</v>
      </c>
      <c r="C4225" s="117" t="s">
        <v>235</v>
      </c>
      <c r="D4225" s="117" t="s">
        <v>6</v>
      </c>
      <c r="E4225" s="119">
        <v>80.94</v>
      </c>
      <c r="F4225" s="119">
        <v>80.94</v>
      </c>
      <c r="G4225" s="117" t="s">
        <v>493</v>
      </c>
      <c r="H4225" s="120">
        <v>41974</v>
      </c>
    </row>
    <row r="4226" spans="1:8" ht="26.4">
      <c r="A4226" s="113">
        <v>7104</v>
      </c>
      <c r="B4226" s="114" t="s">
        <v>9985</v>
      </c>
      <c r="C4226" s="113" t="s">
        <v>235</v>
      </c>
      <c r="D4226" s="113" t="s">
        <v>6</v>
      </c>
      <c r="E4226" s="115">
        <v>2.31</v>
      </c>
      <c r="F4226" s="115">
        <v>2.31</v>
      </c>
      <c r="G4226" s="113" t="s">
        <v>493</v>
      </c>
      <c r="H4226" s="116">
        <v>41974</v>
      </c>
    </row>
    <row r="4227" spans="1:8" ht="26.4">
      <c r="A4227" s="117">
        <v>7136</v>
      </c>
      <c r="B4227" s="118" t="s">
        <v>9986</v>
      </c>
      <c r="C4227" s="117" t="s">
        <v>235</v>
      </c>
      <c r="D4227" s="117" t="s">
        <v>6</v>
      </c>
      <c r="E4227" s="119">
        <v>4.4400000000000004</v>
      </c>
      <c r="F4227" s="119">
        <v>4.4400000000000004</v>
      </c>
      <c r="G4227" s="117" t="s">
        <v>493</v>
      </c>
      <c r="H4227" s="120">
        <v>41974</v>
      </c>
    </row>
    <row r="4228" spans="1:8" ht="26.4">
      <c r="A4228" s="113">
        <v>7128</v>
      </c>
      <c r="B4228" s="114" t="s">
        <v>9987</v>
      </c>
      <c r="C4228" s="113" t="s">
        <v>235</v>
      </c>
      <c r="D4228" s="113" t="s">
        <v>6</v>
      </c>
      <c r="E4228" s="115">
        <v>6.17</v>
      </c>
      <c r="F4228" s="115">
        <v>6.17</v>
      </c>
      <c r="G4228" s="113" t="s">
        <v>493</v>
      </c>
      <c r="H4228" s="116">
        <v>41974</v>
      </c>
    </row>
    <row r="4229" spans="1:8" ht="26.4">
      <c r="A4229" s="117">
        <v>7108</v>
      </c>
      <c r="B4229" s="118" t="s">
        <v>9988</v>
      </c>
      <c r="C4229" s="117" t="s">
        <v>235</v>
      </c>
      <c r="D4229" s="117" t="s">
        <v>6</v>
      </c>
      <c r="E4229" s="119">
        <v>8.3699999999999992</v>
      </c>
      <c r="F4229" s="119">
        <v>8.3699999999999992</v>
      </c>
      <c r="G4229" s="117" t="s">
        <v>493</v>
      </c>
      <c r="H4229" s="120">
        <v>41974</v>
      </c>
    </row>
    <row r="4230" spans="1:8" ht="26.4">
      <c r="A4230" s="113">
        <v>7129</v>
      </c>
      <c r="B4230" s="114" t="s">
        <v>9989</v>
      </c>
      <c r="C4230" s="113" t="s">
        <v>235</v>
      </c>
      <c r="D4230" s="113" t="s">
        <v>6</v>
      </c>
      <c r="E4230" s="115">
        <v>7.04</v>
      </c>
      <c r="F4230" s="115">
        <v>7.04</v>
      </c>
      <c r="G4230" s="113" t="s">
        <v>493</v>
      </c>
      <c r="H4230" s="116">
        <v>41974</v>
      </c>
    </row>
    <row r="4231" spans="1:8" ht="26.4">
      <c r="A4231" s="117">
        <v>7130</v>
      </c>
      <c r="B4231" s="118" t="s">
        <v>9990</v>
      </c>
      <c r="C4231" s="117" t="s">
        <v>235</v>
      </c>
      <c r="D4231" s="117" t="s">
        <v>6</v>
      </c>
      <c r="E4231" s="119">
        <v>11.02</v>
      </c>
      <c r="F4231" s="119">
        <v>11.02</v>
      </c>
      <c r="G4231" s="117" t="s">
        <v>493</v>
      </c>
      <c r="H4231" s="120">
        <v>41974</v>
      </c>
    </row>
    <row r="4232" spans="1:8" ht="26.4">
      <c r="A4232" s="113">
        <v>7131</v>
      </c>
      <c r="B4232" s="114" t="s">
        <v>9991</v>
      </c>
      <c r="C4232" s="113" t="s">
        <v>235</v>
      </c>
      <c r="D4232" s="113" t="s">
        <v>6</v>
      </c>
      <c r="E4232" s="115">
        <v>13.73</v>
      </c>
      <c r="F4232" s="115">
        <v>13.73</v>
      </c>
      <c r="G4232" s="113" t="s">
        <v>493</v>
      </c>
      <c r="H4232" s="116">
        <v>41974</v>
      </c>
    </row>
    <row r="4233" spans="1:8" ht="26.4">
      <c r="A4233" s="117">
        <v>7132</v>
      </c>
      <c r="B4233" s="118" t="s">
        <v>9992</v>
      </c>
      <c r="C4233" s="117" t="s">
        <v>235</v>
      </c>
      <c r="D4233" s="117" t="s">
        <v>6</v>
      </c>
      <c r="E4233" s="119">
        <v>30.46</v>
      </c>
      <c r="F4233" s="119">
        <v>30.46</v>
      </c>
      <c r="G4233" s="117" t="s">
        <v>493</v>
      </c>
      <c r="H4233" s="120">
        <v>41974</v>
      </c>
    </row>
    <row r="4234" spans="1:8" ht="26.4">
      <c r="A4234" s="113">
        <v>7133</v>
      </c>
      <c r="B4234" s="114" t="s">
        <v>9993</v>
      </c>
      <c r="C4234" s="113" t="s">
        <v>235</v>
      </c>
      <c r="D4234" s="113" t="s">
        <v>6</v>
      </c>
      <c r="E4234" s="115">
        <v>65.37</v>
      </c>
      <c r="F4234" s="115">
        <v>65.37</v>
      </c>
      <c r="G4234" s="113" t="s">
        <v>493</v>
      </c>
      <c r="H4234" s="116">
        <v>41974</v>
      </c>
    </row>
    <row r="4235" spans="1:8" ht="26.4">
      <c r="A4235" s="117">
        <v>7126</v>
      </c>
      <c r="B4235" s="118" t="s">
        <v>9994</v>
      </c>
      <c r="C4235" s="117" t="s">
        <v>235</v>
      </c>
      <c r="D4235" s="117" t="s">
        <v>6</v>
      </c>
      <c r="E4235" s="119">
        <v>8.8800000000000008</v>
      </c>
      <c r="F4235" s="119">
        <v>8.8800000000000008</v>
      </c>
      <c r="G4235" s="117" t="s">
        <v>493</v>
      </c>
      <c r="H4235" s="120">
        <v>41974</v>
      </c>
    </row>
    <row r="4236" spans="1:8">
      <c r="A4236" s="113">
        <v>7091</v>
      </c>
      <c r="B4236" s="114" t="s">
        <v>9995</v>
      </c>
      <c r="C4236" s="113" t="s">
        <v>235</v>
      </c>
      <c r="D4236" s="113" t="s">
        <v>6</v>
      </c>
      <c r="E4236" s="115">
        <v>12.75</v>
      </c>
      <c r="F4236" s="115">
        <v>12.75</v>
      </c>
      <c r="G4236" s="113" t="s">
        <v>493</v>
      </c>
      <c r="H4236" s="116">
        <v>41974</v>
      </c>
    </row>
    <row r="4237" spans="1:8">
      <c r="A4237" s="117">
        <v>11655</v>
      </c>
      <c r="B4237" s="118" t="s">
        <v>9996</v>
      </c>
      <c r="C4237" s="117" t="s">
        <v>235</v>
      </c>
      <c r="D4237" s="117" t="s">
        <v>6</v>
      </c>
      <c r="E4237" s="119">
        <v>11.71</v>
      </c>
      <c r="F4237" s="119">
        <v>11.71</v>
      </c>
      <c r="G4237" s="117" t="s">
        <v>493</v>
      </c>
      <c r="H4237" s="120">
        <v>41974</v>
      </c>
    </row>
    <row r="4238" spans="1:8">
      <c r="A4238" s="113">
        <v>11656</v>
      </c>
      <c r="B4238" s="114" t="s">
        <v>9997</v>
      </c>
      <c r="C4238" s="113" t="s">
        <v>235</v>
      </c>
      <c r="D4238" s="113" t="s">
        <v>6</v>
      </c>
      <c r="E4238" s="115">
        <v>11.13</v>
      </c>
      <c r="F4238" s="115">
        <v>11.13</v>
      </c>
      <c r="G4238" s="113" t="s">
        <v>493</v>
      </c>
      <c r="H4238" s="116">
        <v>41974</v>
      </c>
    </row>
    <row r="4239" spans="1:8">
      <c r="A4239" s="117">
        <v>7097</v>
      </c>
      <c r="B4239" s="118" t="s">
        <v>9998</v>
      </c>
      <c r="C4239" s="117" t="s">
        <v>235</v>
      </c>
      <c r="D4239" s="117" t="s">
        <v>6</v>
      </c>
      <c r="E4239" s="119">
        <v>5.0199999999999996</v>
      </c>
      <c r="F4239" s="119">
        <v>5.0199999999999996</v>
      </c>
      <c r="G4239" s="117" t="s">
        <v>493</v>
      </c>
      <c r="H4239" s="120">
        <v>41974</v>
      </c>
    </row>
    <row r="4240" spans="1:8">
      <c r="A4240" s="113">
        <v>11657</v>
      </c>
      <c r="B4240" s="114" t="s">
        <v>9999</v>
      </c>
      <c r="C4240" s="113" t="s">
        <v>235</v>
      </c>
      <c r="D4240" s="113" t="s">
        <v>6</v>
      </c>
      <c r="E4240" s="115">
        <v>9.4</v>
      </c>
      <c r="F4240" s="115">
        <v>9.4</v>
      </c>
      <c r="G4240" s="113" t="s">
        <v>493</v>
      </c>
      <c r="H4240" s="116">
        <v>41974</v>
      </c>
    </row>
    <row r="4241" spans="1:8">
      <c r="A4241" s="117">
        <v>11658</v>
      </c>
      <c r="B4241" s="118" t="s">
        <v>10000</v>
      </c>
      <c r="C4241" s="117" t="s">
        <v>235</v>
      </c>
      <c r="D4241" s="117" t="s">
        <v>6</v>
      </c>
      <c r="E4241" s="119">
        <v>12.98</v>
      </c>
      <c r="F4241" s="119">
        <v>12.98</v>
      </c>
      <c r="G4241" s="117" t="s">
        <v>493</v>
      </c>
      <c r="H4241" s="120">
        <v>41974</v>
      </c>
    </row>
    <row r="4242" spans="1:8">
      <c r="A4242" s="113">
        <v>7153</v>
      </c>
      <c r="B4242" s="114" t="s">
        <v>10001</v>
      </c>
      <c r="C4242" s="113" t="s">
        <v>235</v>
      </c>
      <c r="D4242" s="113" t="s">
        <v>231</v>
      </c>
      <c r="E4242" s="115">
        <v>22.85</v>
      </c>
      <c r="F4242" s="115">
        <v>19.760000000000002</v>
      </c>
      <c r="G4242" s="113" t="s">
        <v>493</v>
      </c>
      <c r="H4242" s="116">
        <v>41974</v>
      </c>
    </row>
    <row r="4243" spans="1:8">
      <c r="A4243" s="117">
        <v>6175</v>
      </c>
      <c r="B4243" s="118" t="s">
        <v>10002</v>
      </c>
      <c r="C4243" s="117" t="s">
        <v>264</v>
      </c>
      <c r="D4243" s="117" t="s">
        <v>231</v>
      </c>
      <c r="E4243" s="119">
        <v>27.45</v>
      </c>
      <c r="F4243" s="119">
        <v>23.74</v>
      </c>
      <c r="G4243" s="117" t="s">
        <v>493</v>
      </c>
      <c r="H4243" s="120">
        <v>41974</v>
      </c>
    </row>
    <row r="4244" spans="1:8" ht="39.6">
      <c r="A4244" s="113">
        <v>34557</v>
      </c>
      <c r="B4244" s="114" t="s">
        <v>10003</v>
      </c>
      <c r="C4244" s="113" t="s">
        <v>235</v>
      </c>
      <c r="D4244" s="113" t="s">
        <v>207</v>
      </c>
      <c r="E4244" s="115">
        <v>1.18</v>
      </c>
      <c r="F4244" s="115">
        <v>1.18</v>
      </c>
      <c r="G4244" s="113" t="s">
        <v>493</v>
      </c>
      <c r="H4244" s="116">
        <v>41974</v>
      </c>
    </row>
    <row r="4245" spans="1:8" ht="39.6">
      <c r="A4245" s="117">
        <v>34548</v>
      </c>
      <c r="B4245" s="118" t="s">
        <v>10004</v>
      </c>
      <c r="C4245" s="117" t="s">
        <v>235</v>
      </c>
      <c r="D4245" s="117" t="s">
        <v>207</v>
      </c>
      <c r="E4245" s="119">
        <v>1.88</v>
      </c>
      <c r="F4245" s="119">
        <v>1.88</v>
      </c>
      <c r="G4245" s="117" t="s">
        <v>493</v>
      </c>
      <c r="H4245" s="120">
        <v>41974</v>
      </c>
    </row>
    <row r="4246" spans="1:8" ht="26.4">
      <c r="A4246" s="113">
        <v>10919</v>
      </c>
      <c r="B4246" s="114" t="s">
        <v>10005</v>
      </c>
      <c r="C4246" s="113" t="s">
        <v>235</v>
      </c>
      <c r="D4246" s="113" t="s">
        <v>492</v>
      </c>
      <c r="E4246" s="115">
        <v>15.23</v>
      </c>
      <c r="F4246" s="115">
        <v>15.23</v>
      </c>
      <c r="G4246" s="113" t="s">
        <v>493</v>
      </c>
      <c r="H4246" s="116">
        <v>41974</v>
      </c>
    </row>
    <row r="4247" spans="1:8" ht="26.4">
      <c r="A4247" s="117">
        <v>10932</v>
      </c>
      <c r="B4247" s="118" t="s">
        <v>10006</v>
      </c>
      <c r="C4247" s="117" t="s">
        <v>235</v>
      </c>
      <c r="D4247" s="117" t="s">
        <v>492</v>
      </c>
      <c r="E4247" s="119">
        <v>55.36</v>
      </c>
      <c r="F4247" s="119">
        <v>55.36</v>
      </c>
      <c r="G4247" s="117" t="s">
        <v>493</v>
      </c>
      <c r="H4247" s="120">
        <v>41974</v>
      </c>
    </row>
    <row r="4248" spans="1:8" ht="26.4">
      <c r="A4248" s="113">
        <v>7162</v>
      </c>
      <c r="B4248" s="114" t="s">
        <v>10007</v>
      </c>
      <c r="C4248" s="113" t="s">
        <v>235</v>
      </c>
      <c r="D4248" s="113" t="s">
        <v>492</v>
      </c>
      <c r="E4248" s="115">
        <v>29.53</v>
      </c>
      <c r="F4248" s="115">
        <v>29.53</v>
      </c>
      <c r="G4248" s="113" t="s">
        <v>493</v>
      </c>
      <c r="H4248" s="116">
        <v>41974</v>
      </c>
    </row>
    <row r="4249" spans="1:8" ht="26.4">
      <c r="A4249" s="117">
        <v>10925</v>
      </c>
      <c r="B4249" s="118" t="s">
        <v>10008</v>
      </c>
      <c r="C4249" s="117" t="s">
        <v>235</v>
      </c>
      <c r="D4249" s="117" t="s">
        <v>492</v>
      </c>
      <c r="E4249" s="119">
        <v>20.76</v>
      </c>
      <c r="F4249" s="119">
        <v>20.76</v>
      </c>
      <c r="G4249" s="117" t="s">
        <v>493</v>
      </c>
      <c r="H4249" s="120">
        <v>41974</v>
      </c>
    </row>
    <row r="4250" spans="1:8" ht="26.4">
      <c r="A4250" s="113">
        <v>10926</v>
      </c>
      <c r="B4250" s="114" t="s">
        <v>10009</v>
      </c>
      <c r="C4250" s="113" t="s">
        <v>235</v>
      </c>
      <c r="D4250" s="113" t="s">
        <v>492</v>
      </c>
      <c r="E4250" s="115">
        <v>25.38</v>
      </c>
      <c r="F4250" s="115">
        <v>25.38</v>
      </c>
      <c r="G4250" s="113" t="s">
        <v>493</v>
      </c>
      <c r="H4250" s="116">
        <v>41974</v>
      </c>
    </row>
    <row r="4251" spans="1:8" ht="26.4">
      <c r="A4251" s="117">
        <v>10933</v>
      </c>
      <c r="B4251" s="118" t="s">
        <v>10010</v>
      </c>
      <c r="C4251" s="117" t="s">
        <v>235</v>
      </c>
      <c r="D4251" s="117" t="s">
        <v>492</v>
      </c>
      <c r="E4251" s="119">
        <v>15.73</v>
      </c>
      <c r="F4251" s="119">
        <v>15.73</v>
      </c>
      <c r="G4251" s="117" t="s">
        <v>493</v>
      </c>
      <c r="H4251" s="120">
        <v>41974</v>
      </c>
    </row>
    <row r="4252" spans="1:8" ht="26.4">
      <c r="A4252" s="113">
        <v>10927</v>
      </c>
      <c r="B4252" s="114" t="s">
        <v>10011</v>
      </c>
      <c r="C4252" s="113" t="s">
        <v>235</v>
      </c>
      <c r="D4252" s="113" t="s">
        <v>492</v>
      </c>
      <c r="E4252" s="115">
        <v>13.38</v>
      </c>
      <c r="F4252" s="115">
        <v>13.38</v>
      </c>
      <c r="G4252" s="113" t="s">
        <v>493</v>
      </c>
      <c r="H4252" s="116">
        <v>41974</v>
      </c>
    </row>
    <row r="4253" spans="1:8" ht="26.4">
      <c r="A4253" s="117">
        <v>7167</v>
      </c>
      <c r="B4253" s="118" t="s">
        <v>10012</v>
      </c>
      <c r="C4253" s="117" t="s">
        <v>235</v>
      </c>
      <c r="D4253" s="117" t="s">
        <v>492</v>
      </c>
      <c r="E4253" s="119">
        <v>13.24</v>
      </c>
      <c r="F4253" s="119">
        <v>13.24</v>
      </c>
      <c r="G4253" s="117" t="s">
        <v>493</v>
      </c>
      <c r="H4253" s="120">
        <v>41974</v>
      </c>
    </row>
    <row r="4254" spans="1:8" ht="26.4">
      <c r="A4254" s="113">
        <v>10928</v>
      </c>
      <c r="B4254" s="114" t="s">
        <v>10013</v>
      </c>
      <c r="C4254" s="113" t="s">
        <v>235</v>
      </c>
      <c r="D4254" s="113" t="s">
        <v>492</v>
      </c>
      <c r="E4254" s="115">
        <v>11.44</v>
      </c>
      <c r="F4254" s="115">
        <v>11.44</v>
      </c>
      <c r="G4254" s="113" t="s">
        <v>493</v>
      </c>
      <c r="H4254" s="116">
        <v>41974</v>
      </c>
    </row>
    <row r="4255" spans="1:8" ht="26.4">
      <c r="A4255" s="117">
        <v>10929</v>
      </c>
      <c r="B4255" s="118" t="s">
        <v>10014</v>
      </c>
      <c r="C4255" s="117" t="s">
        <v>235</v>
      </c>
      <c r="D4255" s="117" t="s">
        <v>492</v>
      </c>
      <c r="E4255" s="119">
        <v>22.15</v>
      </c>
      <c r="F4255" s="119">
        <v>22.15</v>
      </c>
      <c r="G4255" s="117" t="s">
        <v>493</v>
      </c>
      <c r="H4255" s="120">
        <v>41974</v>
      </c>
    </row>
    <row r="4256" spans="1:8">
      <c r="A4256" s="113">
        <v>10931</v>
      </c>
      <c r="B4256" s="114" t="s">
        <v>10015</v>
      </c>
      <c r="C4256" s="113" t="s">
        <v>235</v>
      </c>
      <c r="D4256" s="113" t="s">
        <v>492</v>
      </c>
      <c r="E4256" s="115">
        <v>11.4</v>
      </c>
      <c r="F4256" s="115">
        <v>11.4</v>
      </c>
      <c r="G4256" s="113" t="s">
        <v>493</v>
      </c>
      <c r="H4256" s="116">
        <v>41974</v>
      </c>
    </row>
    <row r="4257" spans="1:8" ht="26.4">
      <c r="A4257" s="117">
        <v>7164</v>
      </c>
      <c r="B4257" s="118" t="s">
        <v>10016</v>
      </c>
      <c r="C4257" s="117" t="s">
        <v>235</v>
      </c>
      <c r="D4257" s="117" t="s">
        <v>492</v>
      </c>
      <c r="E4257" s="119">
        <v>27.68</v>
      </c>
      <c r="F4257" s="119">
        <v>27.68</v>
      </c>
      <c r="G4257" s="117" t="s">
        <v>493</v>
      </c>
      <c r="H4257" s="120">
        <v>41974</v>
      </c>
    </row>
    <row r="4258" spans="1:8" ht="26.4">
      <c r="A4258" s="113">
        <v>10935</v>
      </c>
      <c r="B4258" s="114" t="s">
        <v>10017</v>
      </c>
      <c r="C4258" s="113" t="s">
        <v>235</v>
      </c>
      <c r="D4258" s="113" t="s">
        <v>492</v>
      </c>
      <c r="E4258" s="115">
        <v>22.51</v>
      </c>
      <c r="F4258" s="115">
        <v>22.51</v>
      </c>
      <c r="G4258" s="113" t="s">
        <v>493</v>
      </c>
      <c r="H4258" s="116">
        <v>41974</v>
      </c>
    </row>
    <row r="4259" spans="1:8" ht="26.4">
      <c r="A4259" s="117">
        <v>10937</v>
      </c>
      <c r="B4259" s="118" t="s">
        <v>10018</v>
      </c>
      <c r="C4259" s="117" t="s">
        <v>235</v>
      </c>
      <c r="D4259" s="117" t="s">
        <v>492</v>
      </c>
      <c r="E4259" s="119">
        <v>20.95</v>
      </c>
      <c r="F4259" s="119">
        <v>20.95</v>
      </c>
      <c r="G4259" s="117" t="s">
        <v>493</v>
      </c>
      <c r="H4259" s="120">
        <v>41974</v>
      </c>
    </row>
    <row r="4260" spans="1:8" ht="39.6">
      <c r="A4260" s="113">
        <v>34547</v>
      </c>
      <c r="B4260" s="114" t="s">
        <v>10019</v>
      </c>
      <c r="C4260" s="113" t="s">
        <v>235</v>
      </c>
      <c r="D4260" s="113" t="s">
        <v>207</v>
      </c>
      <c r="E4260" s="115">
        <v>1.92</v>
      </c>
      <c r="F4260" s="115">
        <v>1.92</v>
      </c>
      <c r="G4260" s="113" t="s">
        <v>493</v>
      </c>
      <c r="H4260" s="116">
        <v>41974</v>
      </c>
    </row>
    <row r="4261" spans="1:8" ht="39.6">
      <c r="A4261" s="117">
        <v>34550</v>
      </c>
      <c r="B4261" s="118" t="s">
        <v>10020</v>
      </c>
      <c r="C4261" s="117" t="s">
        <v>235</v>
      </c>
      <c r="D4261" s="117" t="s">
        <v>207</v>
      </c>
      <c r="E4261" s="119">
        <v>0.67</v>
      </c>
      <c r="F4261" s="119">
        <v>0.67</v>
      </c>
      <c r="G4261" s="117" t="s">
        <v>493</v>
      </c>
      <c r="H4261" s="120">
        <v>41974</v>
      </c>
    </row>
    <row r="4262" spans="1:8" ht="39.6">
      <c r="A4262" s="113">
        <v>34558</v>
      </c>
      <c r="B4262" s="114" t="s">
        <v>10021</v>
      </c>
      <c r="C4262" s="113" t="s">
        <v>235</v>
      </c>
      <c r="D4262" s="113" t="s">
        <v>207</v>
      </c>
      <c r="E4262" s="115">
        <v>1.26</v>
      </c>
      <c r="F4262" s="115">
        <v>1.26</v>
      </c>
      <c r="G4262" s="113" t="s">
        <v>493</v>
      </c>
      <c r="H4262" s="116">
        <v>41974</v>
      </c>
    </row>
    <row r="4263" spans="1:8" ht="26.4">
      <c r="A4263" s="117">
        <v>37411</v>
      </c>
      <c r="B4263" s="118" t="s">
        <v>10022</v>
      </c>
      <c r="C4263" s="117" t="s">
        <v>235</v>
      </c>
      <c r="D4263" s="117" t="s">
        <v>492</v>
      </c>
      <c r="E4263" s="119">
        <v>9.42</v>
      </c>
      <c r="F4263" s="119">
        <v>9.42</v>
      </c>
      <c r="G4263" s="117" t="s">
        <v>493</v>
      </c>
      <c r="H4263" s="120">
        <v>41974</v>
      </c>
    </row>
    <row r="4264" spans="1:8" ht="52.8">
      <c r="A4264" s="113">
        <v>7155</v>
      </c>
      <c r="B4264" s="114" t="s">
        <v>10023</v>
      </c>
      <c r="C4264" s="113" t="s">
        <v>235</v>
      </c>
      <c r="D4264" s="113" t="s">
        <v>492</v>
      </c>
      <c r="E4264" s="115">
        <v>10.85</v>
      </c>
      <c r="F4264" s="115">
        <v>10.85</v>
      </c>
      <c r="G4264" s="113" t="s">
        <v>493</v>
      </c>
      <c r="H4264" s="116">
        <v>41974</v>
      </c>
    </row>
    <row r="4265" spans="1:8" ht="52.8">
      <c r="A4265" s="117">
        <v>7154</v>
      </c>
      <c r="B4265" s="118" t="s">
        <v>10023</v>
      </c>
      <c r="C4265" s="117" t="s">
        <v>235</v>
      </c>
      <c r="D4265" s="117" t="s">
        <v>238</v>
      </c>
      <c r="E4265" s="119">
        <v>4.88</v>
      </c>
      <c r="F4265" s="119">
        <v>4.88</v>
      </c>
      <c r="G4265" s="117" t="s">
        <v>493</v>
      </c>
      <c r="H4265" s="120">
        <v>41974</v>
      </c>
    </row>
    <row r="4266" spans="1:8" ht="26.4">
      <c r="A4266" s="113">
        <v>10915</v>
      </c>
      <c r="B4266" s="114" t="s">
        <v>10024</v>
      </c>
      <c r="C4266" s="113" t="s">
        <v>235</v>
      </c>
      <c r="D4266" s="113" t="s">
        <v>238</v>
      </c>
      <c r="E4266" s="115">
        <v>5.07</v>
      </c>
      <c r="F4266" s="115">
        <v>5.07</v>
      </c>
      <c r="G4266" s="113" t="s">
        <v>493</v>
      </c>
      <c r="H4266" s="116">
        <v>41974</v>
      </c>
    </row>
    <row r="4267" spans="1:8" ht="52.8">
      <c r="A4267" s="117">
        <v>10917</v>
      </c>
      <c r="B4267" s="118" t="s">
        <v>10025</v>
      </c>
      <c r="C4267" s="117" t="s">
        <v>235</v>
      </c>
      <c r="D4267" s="117" t="s">
        <v>492</v>
      </c>
      <c r="E4267" s="119">
        <v>4.92</v>
      </c>
      <c r="F4267" s="119">
        <v>4.92</v>
      </c>
      <c r="G4267" s="117" t="s">
        <v>493</v>
      </c>
      <c r="H4267" s="120">
        <v>41974</v>
      </c>
    </row>
    <row r="4268" spans="1:8" ht="52.8">
      <c r="A4268" s="113">
        <v>21141</v>
      </c>
      <c r="B4268" s="114" t="s">
        <v>10026</v>
      </c>
      <c r="C4268" s="113" t="s">
        <v>235</v>
      </c>
      <c r="D4268" s="113" t="s">
        <v>492</v>
      </c>
      <c r="E4268" s="115">
        <v>7.29</v>
      </c>
      <c r="F4268" s="115">
        <v>7.29</v>
      </c>
      <c r="G4268" s="113" t="s">
        <v>493</v>
      </c>
      <c r="H4268" s="116">
        <v>41974</v>
      </c>
    </row>
    <row r="4269" spans="1:8" ht="52.8">
      <c r="A4269" s="117">
        <v>10916</v>
      </c>
      <c r="B4269" s="118" t="s">
        <v>10026</v>
      </c>
      <c r="C4269" s="117" t="s">
        <v>235</v>
      </c>
      <c r="D4269" s="117" t="s">
        <v>238</v>
      </c>
      <c r="E4269" s="119">
        <v>4.93</v>
      </c>
      <c r="F4269" s="119">
        <v>4.93</v>
      </c>
      <c r="G4269" s="117" t="s">
        <v>493</v>
      </c>
      <c r="H4269" s="120">
        <v>41974</v>
      </c>
    </row>
    <row r="4270" spans="1:8" ht="39.6">
      <c r="A4270" s="113">
        <v>7156</v>
      </c>
      <c r="B4270" s="114" t="s">
        <v>10027</v>
      </c>
      <c r="C4270" s="113" t="s">
        <v>235</v>
      </c>
      <c r="D4270" s="113" t="s">
        <v>492</v>
      </c>
      <c r="E4270" s="115">
        <v>14.66</v>
      </c>
      <c r="F4270" s="115">
        <v>14.66</v>
      </c>
      <c r="G4270" s="113" t="s">
        <v>493</v>
      </c>
      <c r="H4270" s="116">
        <v>41974</v>
      </c>
    </row>
    <row r="4271" spans="1:8" ht="39.6">
      <c r="A4271" s="117">
        <v>7158</v>
      </c>
      <c r="B4271" s="118" t="s">
        <v>10028</v>
      </c>
      <c r="C4271" s="117" t="s">
        <v>235</v>
      </c>
      <c r="D4271" s="117" t="s">
        <v>492</v>
      </c>
      <c r="E4271" s="119">
        <v>20.3</v>
      </c>
      <c r="F4271" s="119">
        <v>20.3</v>
      </c>
      <c r="G4271" s="117" t="s">
        <v>493</v>
      </c>
      <c r="H4271" s="120">
        <v>41974</v>
      </c>
    </row>
    <row r="4272" spans="1:8">
      <c r="A4272" s="113">
        <v>7169</v>
      </c>
      <c r="B4272" s="114" t="s">
        <v>10029</v>
      </c>
      <c r="C4272" s="113" t="s">
        <v>235</v>
      </c>
      <c r="D4272" s="113" t="s">
        <v>492</v>
      </c>
      <c r="E4272" s="115">
        <v>2.72</v>
      </c>
      <c r="F4272" s="115">
        <v>2.72</v>
      </c>
      <c r="G4272" s="113" t="s">
        <v>493</v>
      </c>
      <c r="H4272" s="116">
        <v>41974</v>
      </c>
    </row>
    <row r="4273" spans="1:8" ht="26.4">
      <c r="A4273" s="117">
        <v>36887</v>
      </c>
      <c r="B4273" s="118" t="s">
        <v>10030</v>
      </c>
      <c r="C4273" s="117" t="s">
        <v>235</v>
      </c>
      <c r="D4273" s="117" t="s">
        <v>492</v>
      </c>
      <c r="E4273" s="119">
        <v>8.09</v>
      </c>
      <c r="F4273" s="119">
        <v>8.09</v>
      </c>
      <c r="G4273" s="117" t="s">
        <v>493</v>
      </c>
      <c r="H4273" s="120">
        <v>41974</v>
      </c>
    </row>
    <row r="4274" spans="1:8" ht="26.4">
      <c r="A4274" s="113">
        <v>7170</v>
      </c>
      <c r="B4274" s="114" t="s">
        <v>10031</v>
      </c>
      <c r="C4274" s="113" t="s">
        <v>235</v>
      </c>
      <c r="D4274" s="113" t="s">
        <v>492</v>
      </c>
      <c r="E4274" s="115">
        <v>1.1499999999999999</v>
      </c>
      <c r="F4274" s="115">
        <v>1.1499999999999999</v>
      </c>
      <c r="G4274" s="113" t="s">
        <v>493</v>
      </c>
      <c r="H4274" s="116">
        <v>41974</v>
      </c>
    </row>
    <row r="4275" spans="1:8" ht="39.6">
      <c r="A4275" s="117">
        <v>34612</v>
      </c>
      <c r="B4275" s="118" t="s">
        <v>10032</v>
      </c>
      <c r="C4275" s="117" t="s">
        <v>235</v>
      </c>
      <c r="D4275" s="117" t="s">
        <v>6</v>
      </c>
      <c r="E4275" s="119">
        <v>343.3</v>
      </c>
      <c r="F4275" s="119">
        <v>343.3</v>
      </c>
      <c r="G4275" s="117" t="s">
        <v>493</v>
      </c>
      <c r="H4275" s="120">
        <v>41974</v>
      </c>
    </row>
    <row r="4276" spans="1:8" ht="39.6">
      <c r="A4276" s="113">
        <v>34614</v>
      </c>
      <c r="B4276" s="114" t="s">
        <v>10033</v>
      </c>
      <c r="C4276" s="113" t="s">
        <v>235</v>
      </c>
      <c r="D4276" s="113" t="s">
        <v>6</v>
      </c>
      <c r="E4276" s="115">
        <v>403.29</v>
      </c>
      <c r="F4276" s="115">
        <v>403.29</v>
      </c>
      <c r="G4276" s="113" t="s">
        <v>493</v>
      </c>
      <c r="H4276" s="116">
        <v>41974</v>
      </c>
    </row>
    <row r="4277" spans="1:8" ht="39.6">
      <c r="A4277" s="117">
        <v>34635</v>
      </c>
      <c r="B4277" s="118" t="s">
        <v>10034</v>
      </c>
      <c r="C4277" s="117" t="s">
        <v>235</v>
      </c>
      <c r="D4277" s="117" t="s">
        <v>6</v>
      </c>
      <c r="E4277" s="119">
        <v>441.46</v>
      </c>
      <c r="F4277" s="119">
        <v>441.46</v>
      </c>
      <c r="G4277" s="117" t="s">
        <v>493</v>
      </c>
      <c r="H4277" s="120">
        <v>41974</v>
      </c>
    </row>
    <row r="4278" spans="1:8" ht="39.6">
      <c r="A4278" s="113">
        <v>34633</v>
      </c>
      <c r="B4278" s="114" t="s">
        <v>10035</v>
      </c>
      <c r="C4278" s="113" t="s">
        <v>235</v>
      </c>
      <c r="D4278" s="113" t="s">
        <v>6</v>
      </c>
      <c r="E4278" s="115">
        <v>486.61</v>
      </c>
      <c r="F4278" s="115">
        <v>486.61</v>
      </c>
      <c r="G4278" s="113" t="s">
        <v>493</v>
      </c>
      <c r="H4278" s="116">
        <v>41974</v>
      </c>
    </row>
    <row r="4279" spans="1:8" ht="39.6">
      <c r="A4279" s="117">
        <v>34630</v>
      </c>
      <c r="B4279" s="118" t="s">
        <v>10036</v>
      </c>
      <c r="C4279" s="117" t="s">
        <v>235</v>
      </c>
      <c r="D4279" s="117" t="s">
        <v>6</v>
      </c>
      <c r="E4279" s="119">
        <v>443.28</v>
      </c>
      <c r="F4279" s="119">
        <v>443.28</v>
      </c>
      <c r="G4279" s="117" t="s">
        <v>493</v>
      </c>
      <c r="H4279" s="120">
        <v>41974</v>
      </c>
    </row>
    <row r="4280" spans="1:8" ht="26.4">
      <c r="A4280" s="113">
        <v>7161</v>
      </c>
      <c r="B4280" s="114" t="s">
        <v>10037</v>
      </c>
      <c r="C4280" s="113" t="s">
        <v>235</v>
      </c>
      <c r="D4280" s="113" t="s">
        <v>492</v>
      </c>
      <c r="E4280" s="115">
        <v>2.12</v>
      </c>
      <c r="F4280" s="115">
        <v>2.12</v>
      </c>
      <c r="G4280" s="113" t="s">
        <v>493</v>
      </c>
      <c r="H4280" s="116">
        <v>41974</v>
      </c>
    </row>
    <row r="4281" spans="1:8" ht="26.4">
      <c r="A4281" s="117">
        <v>10936</v>
      </c>
      <c r="B4281" s="118" t="s">
        <v>10038</v>
      </c>
      <c r="C4281" s="117" t="s">
        <v>235</v>
      </c>
      <c r="D4281" s="117" t="s">
        <v>492</v>
      </c>
      <c r="E4281" s="119">
        <v>43.78</v>
      </c>
      <c r="F4281" s="119">
        <v>43.78</v>
      </c>
      <c r="G4281" s="117" t="s">
        <v>493</v>
      </c>
      <c r="H4281" s="120">
        <v>41974</v>
      </c>
    </row>
    <row r="4282" spans="1:8">
      <c r="A4282" s="113">
        <v>25069</v>
      </c>
      <c r="B4282" s="114" t="s">
        <v>10039</v>
      </c>
      <c r="C4282" s="113" t="s">
        <v>235</v>
      </c>
      <c r="D4282" s="113" t="s">
        <v>492</v>
      </c>
      <c r="E4282" s="115">
        <v>4.2300000000000004</v>
      </c>
      <c r="F4282" s="115">
        <v>4.2300000000000004</v>
      </c>
      <c r="G4282" s="113" t="s">
        <v>493</v>
      </c>
      <c r="H4282" s="116">
        <v>41974</v>
      </c>
    </row>
    <row r="4283" spans="1:8" ht="26.4">
      <c r="A4283" s="117">
        <v>10920</v>
      </c>
      <c r="B4283" s="118" t="s">
        <v>10040</v>
      </c>
      <c r="C4283" s="117" t="s">
        <v>235</v>
      </c>
      <c r="D4283" s="117" t="s">
        <v>492</v>
      </c>
      <c r="E4283" s="119">
        <v>9.77</v>
      </c>
      <c r="F4283" s="119">
        <v>9.77</v>
      </c>
      <c r="G4283" s="117" t="s">
        <v>493</v>
      </c>
      <c r="H4283" s="120">
        <v>41974</v>
      </c>
    </row>
    <row r="4284" spans="1:8">
      <c r="A4284" s="113">
        <v>7238</v>
      </c>
      <c r="B4284" s="114" t="s">
        <v>10041</v>
      </c>
      <c r="C4284" s="113" t="s">
        <v>235</v>
      </c>
      <c r="D4284" s="113" t="s">
        <v>492</v>
      </c>
      <c r="E4284" s="115">
        <v>27.94</v>
      </c>
      <c r="F4284" s="115">
        <v>27.94</v>
      </c>
      <c r="G4284" s="113" t="s">
        <v>493</v>
      </c>
      <c r="H4284" s="116">
        <v>41974</v>
      </c>
    </row>
    <row r="4285" spans="1:8">
      <c r="A4285" s="117">
        <v>7239</v>
      </c>
      <c r="B4285" s="118" t="s">
        <v>10042</v>
      </c>
      <c r="C4285" s="117" t="s">
        <v>235</v>
      </c>
      <c r="D4285" s="117" t="s">
        <v>492</v>
      </c>
      <c r="E4285" s="119">
        <v>31.86</v>
      </c>
      <c r="F4285" s="119">
        <v>31.86</v>
      </c>
      <c r="G4285" s="117" t="s">
        <v>493</v>
      </c>
      <c r="H4285" s="120">
        <v>41974</v>
      </c>
    </row>
    <row r="4286" spans="1:8">
      <c r="A4286" s="113">
        <v>7240</v>
      </c>
      <c r="B4286" s="114" t="s">
        <v>10043</v>
      </c>
      <c r="C4286" s="113" t="s">
        <v>235</v>
      </c>
      <c r="D4286" s="113" t="s">
        <v>492</v>
      </c>
      <c r="E4286" s="115">
        <v>39.18</v>
      </c>
      <c r="F4286" s="115">
        <v>39.18</v>
      </c>
      <c r="G4286" s="113" t="s">
        <v>493</v>
      </c>
      <c r="H4286" s="116">
        <v>41974</v>
      </c>
    </row>
    <row r="4287" spans="1:8">
      <c r="A4287" s="117">
        <v>11067</v>
      </c>
      <c r="B4287" s="118" t="s">
        <v>10044</v>
      </c>
      <c r="C4287" s="117" t="s">
        <v>235</v>
      </c>
      <c r="D4287" s="117" t="s">
        <v>238</v>
      </c>
      <c r="E4287" s="119">
        <v>19.59</v>
      </c>
      <c r="F4287" s="119">
        <v>19.59</v>
      </c>
      <c r="G4287" s="117" t="s">
        <v>493</v>
      </c>
      <c r="H4287" s="120">
        <v>41974</v>
      </c>
    </row>
    <row r="4288" spans="1:8">
      <c r="A4288" s="113">
        <v>11068</v>
      </c>
      <c r="B4288" s="114" t="s">
        <v>10045</v>
      </c>
      <c r="C4288" s="113" t="s">
        <v>235</v>
      </c>
      <c r="D4288" s="113" t="s">
        <v>238</v>
      </c>
      <c r="E4288" s="115">
        <v>22.12</v>
      </c>
      <c r="F4288" s="115">
        <v>22.12</v>
      </c>
      <c r="G4288" s="113" t="s">
        <v>493</v>
      </c>
      <c r="H4288" s="116">
        <v>41974</v>
      </c>
    </row>
    <row r="4289" spans="1:8" ht="26.4">
      <c r="A4289" s="117">
        <v>36789</v>
      </c>
      <c r="B4289" s="118" t="s">
        <v>10046</v>
      </c>
      <c r="C4289" s="117" t="s">
        <v>235</v>
      </c>
      <c r="D4289" s="117" t="s">
        <v>6</v>
      </c>
      <c r="E4289" s="119">
        <v>0.92</v>
      </c>
      <c r="F4289" s="119">
        <v>0.92</v>
      </c>
      <c r="G4289" s="117" t="s">
        <v>493</v>
      </c>
      <c r="H4289" s="120">
        <v>41974</v>
      </c>
    </row>
    <row r="4290" spans="1:8" ht="26.4">
      <c r="A4290" s="113">
        <v>7173</v>
      </c>
      <c r="B4290" s="114" t="s">
        <v>10047</v>
      </c>
      <c r="C4290" s="113" t="s">
        <v>235</v>
      </c>
      <c r="D4290" s="113" t="s">
        <v>6272</v>
      </c>
      <c r="E4290" s="115">
        <v>595</v>
      </c>
      <c r="F4290" s="115">
        <v>595</v>
      </c>
      <c r="G4290" s="113" t="s">
        <v>493</v>
      </c>
      <c r="H4290" s="116">
        <v>41974</v>
      </c>
    </row>
    <row r="4291" spans="1:8" ht="26.4">
      <c r="A4291" s="117">
        <v>7176</v>
      </c>
      <c r="B4291" s="118" t="s">
        <v>10047</v>
      </c>
      <c r="C4291" s="117" t="s">
        <v>235</v>
      </c>
      <c r="D4291" s="117" t="s">
        <v>6</v>
      </c>
      <c r="E4291" s="119">
        <v>0.6</v>
      </c>
      <c r="F4291" s="119">
        <v>0.6</v>
      </c>
      <c r="G4291" s="117" t="s">
        <v>493</v>
      </c>
      <c r="H4291" s="120">
        <v>41974</v>
      </c>
    </row>
    <row r="4292" spans="1:8" ht="26.4">
      <c r="A4292" s="113">
        <v>7183</v>
      </c>
      <c r="B4292" s="114" t="s">
        <v>10048</v>
      </c>
      <c r="C4292" s="113" t="s">
        <v>235</v>
      </c>
      <c r="D4292" s="113" t="s">
        <v>6</v>
      </c>
      <c r="E4292" s="115">
        <v>0.96</v>
      </c>
      <c r="F4292" s="115">
        <v>0.96</v>
      </c>
      <c r="G4292" s="113" t="s">
        <v>493</v>
      </c>
      <c r="H4292" s="116">
        <v>41974</v>
      </c>
    </row>
    <row r="4293" spans="1:8" ht="26.4">
      <c r="A4293" s="117">
        <v>7180</v>
      </c>
      <c r="B4293" s="118" t="s">
        <v>10049</v>
      </c>
      <c r="C4293" s="117" t="s">
        <v>235</v>
      </c>
      <c r="D4293" s="117" t="s">
        <v>6</v>
      </c>
      <c r="E4293" s="119">
        <v>1.1299999999999999</v>
      </c>
      <c r="F4293" s="119">
        <v>1.1299999999999999</v>
      </c>
      <c r="G4293" s="117" t="s">
        <v>493</v>
      </c>
      <c r="H4293" s="120">
        <v>41974</v>
      </c>
    </row>
    <row r="4294" spans="1:8" ht="26.4">
      <c r="A4294" s="113">
        <v>11088</v>
      </c>
      <c r="B4294" s="114" t="s">
        <v>10050</v>
      </c>
      <c r="C4294" s="113" t="s">
        <v>235</v>
      </c>
      <c r="D4294" s="113" t="s">
        <v>6</v>
      </c>
      <c r="E4294" s="115">
        <v>0.54</v>
      </c>
      <c r="F4294" s="115">
        <v>0.54</v>
      </c>
      <c r="G4294" s="113" t="s">
        <v>493</v>
      </c>
      <c r="H4294" s="116">
        <v>41974</v>
      </c>
    </row>
    <row r="4295" spans="1:8" ht="26.4">
      <c r="A4295" s="117">
        <v>36788</v>
      </c>
      <c r="B4295" s="118" t="s">
        <v>10051</v>
      </c>
      <c r="C4295" s="117" t="s">
        <v>235</v>
      </c>
      <c r="D4295" s="117" t="s">
        <v>6</v>
      </c>
      <c r="E4295" s="119">
        <v>0.61</v>
      </c>
      <c r="F4295" s="119">
        <v>0.61</v>
      </c>
      <c r="G4295" s="117" t="s">
        <v>493</v>
      </c>
      <c r="H4295" s="120">
        <v>41974</v>
      </c>
    </row>
    <row r="4296" spans="1:8" ht="26.4">
      <c r="A4296" s="113">
        <v>7175</v>
      </c>
      <c r="B4296" s="114" t="s">
        <v>10052</v>
      </c>
      <c r="C4296" s="113" t="s">
        <v>235</v>
      </c>
      <c r="D4296" s="113" t="s">
        <v>6</v>
      </c>
      <c r="E4296" s="115">
        <v>0.67</v>
      </c>
      <c r="F4296" s="115">
        <v>0.67</v>
      </c>
      <c r="G4296" s="113" t="s">
        <v>493</v>
      </c>
      <c r="H4296" s="116">
        <v>41974</v>
      </c>
    </row>
    <row r="4297" spans="1:8" ht="26.4">
      <c r="A4297" s="117">
        <v>25007</v>
      </c>
      <c r="B4297" s="118" t="s">
        <v>10053</v>
      </c>
      <c r="C4297" s="117" t="s">
        <v>235</v>
      </c>
      <c r="D4297" s="117" t="s">
        <v>492</v>
      </c>
      <c r="E4297" s="119">
        <v>19.329999999999998</v>
      </c>
      <c r="F4297" s="119">
        <v>19.329999999999998</v>
      </c>
      <c r="G4297" s="117" t="s">
        <v>493</v>
      </c>
      <c r="H4297" s="120">
        <v>41974</v>
      </c>
    </row>
    <row r="4298" spans="1:8" ht="39.6">
      <c r="A4298" s="113">
        <v>14171</v>
      </c>
      <c r="B4298" s="114" t="s">
        <v>10054</v>
      </c>
      <c r="C4298" s="113" t="s">
        <v>235</v>
      </c>
      <c r="D4298" s="113" t="s">
        <v>492</v>
      </c>
      <c r="E4298" s="115">
        <v>51.68</v>
      </c>
      <c r="F4298" s="115">
        <v>51.68</v>
      </c>
      <c r="G4298" s="113" t="s">
        <v>493</v>
      </c>
      <c r="H4298" s="116">
        <v>41974</v>
      </c>
    </row>
    <row r="4299" spans="1:8" ht="26.4">
      <c r="A4299" s="117">
        <v>14170</v>
      </c>
      <c r="B4299" s="118" t="s">
        <v>10055</v>
      </c>
      <c r="C4299" s="117" t="s">
        <v>235</v>
      </c>
      <c r="D4299" s="117" t="s">
        <v>492</v>
      </c>
      <c r="E4299" s="119">
        <v>45.67</v>
      </c>
      <c r="F4299" s="119">
        <v>45.67</v>
      </c>
      <c r="G4299" s="117" t="s">
        <v>493</v>
      </c>
      <c r="H4299" s="120">
        <v>41974</v>
      </c>
    </row>
    <row r="4300" spans="1:8" ht="39.6">
      <c r="A4300" s="113">
        <v>14173</v>
      </c>
      <c r="B4300" s="114" t="s">
        <v>10056</v>
      </c>
      <c r="C4300" s="113" t="s">
        <v>235</v>
      </c>
      <c r="D4300" s="113" t="s">
        <v>492</v>
      </c>
      <c r="E4300" s="115">
        <v>60.21</v>
      </c>
      <c r="F4300" s="115">
        <v>60.21</v>
      </c>
      <c r="G4300" s="113" t="s">
        <v>493</v>
      </c>
      <c r="H4300" s="116">
        <v>41974</v>
      </c>
    </row>
    <row r="4301" spans="1:8" ht="26.4">
      <c r="A4301" s="117">
        <v>14172</v>
      </c>
      <c r="B4301" s="118" t="s">
        <v>10057</v>
      </c>
      <c r="C4301" s="117" t="s">
        <v>235</v>
      </c>
      <c r="D4301" s="117" t="s">
        <v>492</v>
      </c>
      <c r="E4301" s="119">
        <v>48.74</v>
      </c>
      <c r="F4301" s="119">
        <v>48.74</v>
      </c>
      <c r="G4301" s="117" t="s">
        <v>493</v>
      </c>
      <c r="H4301" s="120">
        <v>41974</v>
      </c>
    </row>
    <row r="4302" spans="1:8" ht="26.4">
      <c r="A4302" s="113">
        <v>7243</v>
      </c>
      <c r="B4302" s="114" t="s">
        <v>10058</v>
      </c>
      <c r="C4302" s="113" t="s">
        <v>235</v>
      </c>
      <c r="D4302" s="113" t="s">
        <v>492</v>
      </c>
      <c r="E4302" s="115">
        <v>19.12</v>
      </c>
      <c r="F4302" s="115">
        <v>19.12</v>
      </c>
      <c r="G4302" s="113" t="s">
        <v>493</v>
      </c>
      <c r="H4302" s="116">
        <v>41974</v>
      </c>
    </row>
    <row r="4303" spans="1:8" ht="26.4">
      <c r="A4303" s="117">
        <v>7184</v>
      </c>
      <c r="B4303" s="118" t="s">
        <v>10059</v>
      </c>
      <c r="C4303" s="117" t="s">
        <v>235</v>
      </c>
      <c r="D4303" s="117" t="s">
        <v>492</v>
      </c>
      <c r="E4303" s="119">
        <v>22.53</v>
      </c>
      <c r="F4303" s="119">
        <v>22.53</v>
      </c>
      <c r="G4303" s="117" t="s">
        <v>493</v>
      </c>
      <c r="H4303" s="120">
        <v>41974</v>
      </c>
    </row>
    <row r="4304" spans="1:8" ht="26.4">
      <c r="A4304" s="113">
        <v>34468</v>
      </c>
      <c r="B4304" s="114" t="s">
        <v>10060</v>
      </c>
      <c r="C4304" s="113" t="s">
        <v>235</v>
      </c>
      <c r="D4304" s="113" t="s">
        <v>6</v>
      </c>
      <c r="E4304" s="115">
        <v>141.97</v>
      </c>
      <c r="F4304" s="115">
        <v>141.97</v>
      </c>
      <c r="G4304" s="113" t="s">
        <v>493</v>
      </c>
      <c r="H4304" s="116">
        <v>41974</v>
      </c>
    </row>
    <row r="4305" spans="1:8" ht="26.4">
      <c r="A4305" s="117">
        <v>34473</v>
      </c>
      <c r="B4305" s="118" t="s">
        <v>10061</v>
      </c>
      <c r="C4305" s="117" t="s">
        <v>235</v>
      </c>
      <c r="D4305" s="117" t="s">
        <v>6</v>
      </c>
      <c r="E4305" s="119">
        <v>116.11</v>
      </c>
      <c r="F4305" s="119">
        <v>116.11</v>
      </c>
      <c r="G4305" s="117" t="s">
        <v>493</v>
      </c>
      <c r="H4305" s="120">
        <v>41974</v>
      </c>
    </row>
    <row r="4306" spans="1:8" ht="26.4">
      <c r="A4306" s="113">
        <v>34480</v>
      </c>
      <c r="B4306" s="114" t="s">
        <v>10062</v>
      </c>
      <c r="C4306" s="113" t="s">
        <v>235</v>
      </c>
      <c r="D4306" s="113" t="s">
        <v>6</v>
      </c>
      <c r="E4306" s="115">
        <v>158.34</v>
      </c>
      <c r="F4306" s="115">
        <v>158.34</v>
      </c>
      <c r="G4306" s="113" t="s">
        <v>493</v>
      </c>
      <c r="H4306" s="116">
        <v>41974</v>
      </c>
    </row>
    <row r="4307" spans="1:8" ht="26.4">
      <c r="A4307" s="117">
        <v>34486</v>
      </c>
      <c r="B4307" s="118" t="s">
        <v>10063</v>
      </c>
      <c r="C4307" s="117" t="s">
        <v>235</v>
      </c>
      <c r="D4307" s="117" t="s">
        <v>6</v>
      </c>
      <c r="E4307" s="119">
        <v>177.34</v>
      </c>
      <c r="F4307" s="119">
        <v>177.34</v>
      </c>
      <c r="G4307" s="117" t="s">
        <v>493</v>
      </c>
      <c r="H4307" s="120">
        <v>41974</v>
      </c>
    </row>
    <row r="4308" spans="1:8" ht="26.4">
      <c r="A4308" s="113">
        <v>7202</v>
      </c>
      <c r="B4308" s="114" t="s">
        <v>10064</v>
      </c>
      <c r="C4308" s="113" t="s">
        <v>235</v>
      </c>
      <c r="D4308" s="113" t="s">
        <v>492</v>
      </c>
      <c r="E4308" s="115">
        <v>36.340000000000003</v>
      </c>
      <c r="F4308" s="115">
        <v>36.340000000000003</v>
      </c>
      <c r="G4308" s="113" t="s">
        <v>493</v>
      </c>
      <c r="H4308" s="116">
        <v>41974</v>
      </c>
    </row>
    <row r="4309" spans="1:8" ht="26.4">
      <c r="A4309" s="117">
        <v>34417</v>
      </c>
      <c r="B4309" s="118" t="s">
        <v>10065</v>
      </c>
      <c r="C4309" s="117" t="s">
        <v>235</v>
      </c>
      <c r="D4309" s="117" t="s">
        <v>6</v>
      </c>
      <c r="E4309" s="119">
        <v>10.84</v>
      </c>
      <c r="F4309" s="119">
        <v>10.84</v>
      </c>
      <c r="G4309" s="117" t="s">
        <v>493</v>
      </c>
      <c r="H4309" s="120">
        <v>41974</v>
      </c>
    </row>
    <row r="4310" spans="1:8" ht="26.4">
      <c r="A4310" s="113">
        <v>7191</v>
      </c>
      <c r="B4310" s="114" t="s">
        <v>10066</v>
      </c>
      <c r="C4310" s="113" t="s">
        <v>235</v>
      </c>
      <c r="D4310" s="113" t="s">
        <v>6</v>
      </c>
      <c r="E4310" s="115">
        <v>12.56</v>
      </c>
      <c r="F4310" s="115">
        <v>12.56</v>
      </c>
      <c r="G4310" s="113" t="s">
        <v>493</v>
      </c>
      <c r="H4310" s="116">
        <v>41974</v>
      </c>
    </row>
    <row r="4311" spans="1:8" ht="26.4">
      <c r="A4311" s="117">
        <v>7213</v>
      </c>
      <c r="B4311" s="118" t="s">
        <v>10066</v>
      </c>
      <c r="C4311" s="117" t="s">
        <v>235</v>
      </c>
      <c r="D4311" s="117" t="s">
        <v>492</v>
      </c>
      <c r="E4311" s="119">
        <v>10.3</v>
      </c>
      <c r="F4311" s="119">
        <v>10.3</v>
      </c>
      <c r="G4311" s="117" t="s">
        <v>493</v>
      </c>
      <c r="H4311" s="120">
        <v>41974</v>
      </c>
    </row>
    <row r="4312" spans="1:8" ht="26.4">
      <c r="A4312" s="113">
        <v>7195</v>
      </c>
      <c r="B4312" s="114" t="s">
        <v>10067</v>
      </c>
      <c r="C4312" s="113" t="s">
        <v>235</v>
      </c>
      <c r="D4312" s="113" t="s">
        <v>6</v>
      </c>
      <c r="E4312" s="115">
        <v>29.92</v>
      </c>
      <c r="F4312" s="115">
        <v>29.92</v>
      </c>
      <c r="G4312" s="113" t="s">
        <v>493</v>
      </c>
      <c r="H4312" s="116">
        <v>41974</v>
      </c>
    </row>
    <row r="4313" spans="1:8" ht="26.4">
      <c r="A4313" s="117">
        <v>7186</v>
      </c>
      <c r="B4313" s="118" t="s">
        <v>10068</v>
      </c>
      <c r="C4313" s="117" t="s">
        <v>235</v>
      </c>
      <c r="D4313" s="117" t="s">
        <v>6</v>
      </c>
      <c r="E4313" s="119">
        <v>35.799999999999997</v>
      </c>
      <c r="F4313" s="119">
        <v>35.799999999999997</v>
      </c>
      <c r="G4313" s="117" t="s">
        <v>493</v>
      </c>
      <c r="H4313" s="120">
        <v>41974</v>
      </c>
    </row>
    <row r="4314" spans="1:8" ht="26.4">
      <c r="A4314" s="113">
        <v>7207</v>
      </c>
      <c r="B4314" s="114" t="s">
        <v>10069</v>
      </c>
      <c r="C4314" s="113" t="s">
        <v>235</v>
      </c>
      <c r="D4314" s="113" t="s">
        <v>6</v>
      </c>
      <c r="E4314" s="115">
        <v>47.65</v>
      </c>
      <c r="F4314" s="115">
        <v>47.65</v>
      </c>
      <c r="G4314" s="113" t="s">
        <v>493</v>
      </c>
      <c r="H4314" s="116">
        <v>41974</v>
      </c>
    </row>
    <row r="4315" spans="1:8" ht="26.4">
      <c r="A4315" s="117">
        <v>7194</v>
      </c>
      <c r="B4315" s="118" t="s">
        <v>10069</v>
      </c>
      <c r="C4315" s="117" t="s">
        <v>235</v>
      </c>
      <c r="D4315" s="117" t="s">
        <v>492</v>
      </c>
      <c r="E4315" s="119">
        <v>17.75</v>
      </c>
      <c r="F4315" s="119">
        <v>17.75</v>
      </c>
      <c r="G4315" s="117" t="s">
        <v>493</v>
      </c>
      <c r="H4315" s="120">
        <v>41974</v>
      </c>
    </row>
    <row r="4316" spans="1:8" ht="26.4">
      <c r="A4316" s="113">
        <v>7197</v>
      </c>
      <c r="B4316" s="114" t="s">
        <v>10070</v>
      </c>
      <c r="C4316" s="113" t="s">
        <v>235</v>
      </c>
      <c r="D4316" s="113" t="s">
        <v>6</v>
      </c>
      <c r="E4316" s="115">
        <v>71.59</v>
      </c>
      <c r="F4316" s="115">
        <v>71.59</v>
      </c>
      <c r="G4316" s="113" t="s">
        <v>493</v>
      </c>
      <c r="H4316" s="116">
        <v>41974</v>
      </c>
    </row>
    <row r="4317" spans="1:8" ht="26.4">
      <c r="A4317" s="117">
        <v>7192</v>
      </c>
      <c r="B4317" s="118" t="s">
        <v>10071</v>
      </c>
      <c r="C4317" s="117" t="s">
        <v>235</v>
      </c>
      <c r="D4317" s="117" t="s">
        <v>6</v>
      </c>
      <c r="E4317" s="119">
        <v>39.369999999999997</v>
      </c>
      <c r="F4317" s="119">
        <v>39.369999999999997</v>
      </c>
      <c r="G4317" s="117" t="s">
        <v>493</v>
      </c>
      <c r="H4317" s="120">
        <v>41974</v>
      </c>
    </row>
    <row r="4318" spans="1:8" ht="26.4">
      <c r="A4318" s="113">
        <v>7193</v>
      </c>
      <c r="B4318" s="114" t="s">
        <v>10072</v>
      </c>
      <c r="C4318" s="113" t="s">
        <v>235</v>
      </c>
      <c r="D4318" s="113" t="s">
        <v>6</v>
      </c>
      <c r="E4318" s="115">
        <v>47</v>
      </c>
      <c r="F4318" s="115">
        <v>47</v>
      </c>
      <c r="G4318" s="113" t="s">
        <v>493</v>
      </c>
      <c r="H4318" s="116">
        <v>41974</v>
      </c>
    </row>
    <row r="4319" spans="1:8" ht="26.4">
      <c r="A4319" s="117">
        <v>7189</v>
      </c>
      <c r="B4319" s="118" t="s">
        <v>10073</v>
      </c>
      <c r="C4319" s="117" t="s">
        <v>235</v>
      </c>
      <c r="D4319" s="117" t="s">
        <v>6</v>
      </c>
      <c r="E4319" s="119">
        <v>66.010000000000005</v>
      </c>
      <c r="F4319" s="119">
        <v>66.010000000000005</v>
      </c>
      <c r="G4319" s="117" t="s">
        <v>493</v>
      </c>
      <c r="H4319" s="120">
        <v>41974</v>
      </c>
    </row>
    <row r="4320" spans="1:8" ht="26.4">
      <c r="A4320" s="113">
        <v>7198</v>
      </c>
      <c r="B4320" s="114" t="s">
        <v>10074</v>
      </c>
      <c r="C4320" s="113" t="s">
        <v>235</v>
      </c>
      <c r="D4320" s="113" t="s">
        <v>492</v>
      </c>
      <c r="E4320" s="115">
        <v>24.58</v>
      </c>
      <c r="F4320" s="115">
        <v>24.58</v>
      </c>
      <c r="G4320" s="113" t="s">
        <v>493</v>
      </c>
      <c r="H4320" s="116">
        <v>41974</v>
      </c>
    </row>
    <row r="4321" spans="1:8" ht="26.4">
      <c r="A4321" s="117">
        <v>7190</v>
      </c>
      <c r="B4321" s="118" t="s">
        <v>10075</v>
      </c>
      <c r="C4321" s="117" t="s">
        <v>235</v>
      </c>
      <c r="D4321" s="117" t="s">
        <v>6</v>
      </c>
      <c r="E4321" s="119">
        <v>6.24</v>
      </c>
      <c r="F4321" s="119">
        <v>6.24</v>
      </c>
      <c r="G4321" s="117" t="s">
        <v>493</v>
      </c>
      <c r="H4321" s="120">
        <v>41974</v>
      </c>
    </row>
    <row r="4322" spans="1:8" ht="26.4">
      <c r="A4322" s="113">
        <v>34458</v>
      </c>
      <c r="B4322" s="114" t="s">
        <v>10076</v>
      </c>
      <c r="C4322" s="113" t="s">
        <v>235</v>
      </c>
      <c r="D4322" s="113" t="s">
        <v>6</v>
      </c>
      <c r="E4322" s="115">
        <v>91.69</v>
      </c>
      <c r="F4322" s="115">
        <v>91.69</v>
      </c>
      <c r="G4322" s="113" t="s">
        <v>493</v>
      </c>
      <c r="H4322" s="116">
        <v>41974</v>
      </c>
    </row>
    <row r="4323" spans="1:8" ht="26.4">
      <c r="A4323" s="117">
        <v>34464</v>
      </c>
      <c r="B4323" s="118" t="s">
        <v>10077</v>
      </c>
      <c r="C4323" s="117" t="s">
        <v>235</v>
      </c>
      <c r="D4323" s="117" t="s">
        <v>6</v>
      </c>
      <c r="E4323" s="119">
        <v>123.01</v>
      </c>
      <c r="F4323" s="119">
        <v>123.01</v>
      </c>
      <c r="G4323" s="117" t="s">
        <v>493</v>
      </c>
      <c r="H4323" s="120">
        <v>41974</v>
      </c>
    </row>
    <row r="4324" spans="1:8">
      <c r="A4324" s="113">
        <v>7245</v>
      </c>
      <c r="B4324" s="114" t="s">
        <v>10078</v>
      </c>
      <c r="C4324" s="113" t="s">
        <v>235</v>
      </c>
      <c r="D4324" s="113" t="s">
        <v>6</v>
      </c>
      <c r="E4324" s="115">
        <v>36.92</v>
      </c>
      <c r="F4324" s="115">
        <v>36.92</v>
      </c>
      <c r="G4324" s="113" t="s">
        <v>493</v>
      </c>
      <c r="H4324" s="116">
        <v>41974</v>
      </c>
    </row>
    <row r="4325" spans="1:8" ht="26.4">
      <c r="A4325" s="117">
        <v>34425</v>
      </c>
      <c r="B4325" s="118" t="s">
        <v>10079</v>
      </c>
      <c r="C4325" s="117" t="s">
        <v>235</v>
      </c>
      <c r="D4325" s="117" t="s">
        <v>6</v>
      </c>
      <c r="E4325" s="119">
        <v>61.19</v>
      </c>
      <c r="F4325" s="119">
        <v>61.19</v>
      </c>
      <c r="G4325" s="117" t="s">
        <v>493</v>
      </c>
      <c r="H4325" s="120">
        <v>41974</v>
      </c>
    </row>
    <row r="4326" spans="1:8" ht="26.4">
      <c r="A4326" s="113">
        <v>7223</v>
      </c>
      <c r="B4326" s="114" t="s">
        <v>10080</v>
      </c>
      <c r="C4326" s="113" t="s">
        <v>235</v>
      </c>
      <c r="D4326" s="113" t="s">
        <v>6</v>
      </c>
      <c r="E4326" s="115">
        <v>71.31</v>
      </c>
      <c r="F4326" s="115">
        <v>71.31</v>
      </c>
      <c r="G4326" s="113" t="s">
        <v>493</v>
      </c>
      <c r="H4326" s="116">
        <v>41974</v>
      </c>
    </row>
    <row r="4327" spans="1:8" ht="26.4">
      <c r="A4327" s="117">
        <v>7234</v>
      </c>
      <c r="B4327" s="118" t="s">
        <v>10081</v>
      </c>
      <c r="C4327" s="117" t="s">
        <v>235</v>
      </c>
      <c r="D4327" s="117" t="s">
        <v>6</v>
      </c>
      <c r="E4327" s="119">
        <v>102.86</v>
      </c>
      <c r="F4327" s="119">
        <v>102.86</v>
      </c>
      <c r="G4327" s="117" t="s">
        <v>493</v>
      </c>
      <c r="H4327" s="120">
        <v>41974</v>
      </c>
    </row>
    <row r="4328" spans="1:8" ht="26.4">
      <c r="A4328" s="113">
        <v>7224</v>
      </c>
      <c r="B4328" s="114" t="s">
        <v>10082</v>
      </c>
      <c r="C4328" s="113" t="s">
        <v>235</v>
      </c>
      <c r="D4328" s="113" t="s">
        <v>6</v>
      </c>
      <c r="E4328" s="115">
        <v>113.61</v>
      </c>
      <c r="F4328" s="115">
        <v>113.61</v>
      </c>
      <c r="G4328" s="113" t="s">
        <v>493</v>
      </c>
      <c r="H4328" s="116">
        <v>41974</v>
      </c>
    </row>
    <row r="4329" spans="1:8" ht="26.4">
      <c r="A4329" s="117">
        <v>7210</v>
      </c>
      <c r="B4329" s="118" t="s">
        <v>10083</v>
      </c>
      <c r="C4329" s="117" t="s">
        <v>235</v>
      </c>
      <c r="D4329" s="117" t="s">
        <v>6</v>
      </c>
      <c r="E4329" s="119">
        <v>129.26</v>
      </c>
      <c r="F4329" s="119">
        <v>129.26</v>
      </c>
      <c r="G4329" s="117" t="s">
        <v>493</v>
      </c>
      <c r="H4329" s="120">
        <v>41974</v>
      </c>
    </row>
    <row r="4330" spans="1:8" ht="26.4">
      <c r="A4330" s="113">
        <v>7221</v>
      </c>
      <c r="B4330" s="114" t="s">
        <v>10083</v>
      </c>
      <c r="C4330" s="113" t="s">
        <v>235</v>
      </c>
      <c r="D4330" s="113" t="s">
        <v>492</v>
      </c>
      <c r="E4330" s="115">
        <v>55.24</v>
      </c>
      <c r="F4330" s="115">
        <v>55.24</v>
      </c>
      <c r="G4330" s="113" t="s">
        <v>493</v>
      </c>
      <c r="H4330" s="116">
        <v>41974</v>
      </c>
    </row>
    <row r="4331" spans="1:8" ht="26.4">
      <c r="A4331" s="117">
        <v>7225</v>
      </c>
      <c r="B4331" s="118" t="s">
        <v>10084</v>
      </c>
      <c r="C4331" s="117" t="s">
        <v>235</v>
      </c>
      <c r="D4331" s="117" t="s">
        <v>6</v>
      </c>
      <c r="E4331" s="119">
        <v>143.63</v>
      </c>
      <c r="F4331" s="119">
        <v>143.63</v>
      </c>
      <c r="G4331" s="117" t="s">
        <v>493</v>
      </c>
      <c r="H4331" s="120">
        <v>41974</v>
      </c>
    </row>
    <row r="4332" spans="1:8" ht="26.4">
      <c r="A4332" s="113">
        <v>7226</v>
      </c>
      <c r="B4332" s="114" t="s">
        <v>10085</v>
      </c>
      <c r="C4332" s="113" t="s">
        <v>235</v>
      </c>
      <c r="D4332" s="113" t="s">
        <v>6</v>
      </c>
      <c r="E4332" s="115">
        <v>158.06</v>
      </c>
      <c r="F4332" s="115">
        <v>158.06</v>
      </c>
      <c r="G4332" s="113" t="s">
        <v>493</v>
      </c>
      <c r="H4332" s="116">
        <v>41974</v>
      </c>
    </row>
    <row r="4333" spans="1:8" ht="26.4">
      <c r="A4333" s="117">
        <v>7236</v>
      </c>
      <c r="B4333" s="118" t="s">
        <v>10086</v>
      </c>
      <c r="C4333" s="117" t="s">
        <v>235</v>
      </c>
      <c r="D4333" s="117" t="s">
        <v>6</v>
      </c>
      <c r="E4333" s="119">
        <v>172.39</v>
      </c>
      <c r="F4333" s="119">
        <v>172.39</v>
      </c>
      <c r="G4333" s="117" t="s">
        <v>493</v>
      </c>
      <c r="H4333" s="120">
        <v>41974</v>
      </c>
    </row>
    <row r="4334" spans="1:8" ht="26.4">
      <c r="A4334" s="113">
        <v>7227</v>
      </c>
      <c r="B4334" s="114" t="s">
        <v>10087</v>
      </c>
      <c r="C4334" s="113" t="s">
        <v>235</v>
      </c>
      <c r="D4334" s="113" t="s">
        <v>6</v>
      </c>
      <c r="E4334" s="115">
        <v>186.76</v>
      </c>
      <c r="F4334" s="115">
        <v>186.76</v>
      </c>
      <c r="G4334" s="113" t="s">
        <v>493</v>
      </c>
      <c r="H4334" s="116">
        <v>41974</v>
      </c>
    </row>
    <row r="4335" spans="1:8" ht="26.4">
      <c r="A4335" s="117">
        <v>7212</v>
      </c>
      <c r="B4335" s="118" t="s">
        <v>10088</v>
      </c>
      <c r="C4335" s="117" t="s">
        <v>235</v>
      </c>
      <c r="D4335" s="117" t="s">
        <v>6</v>
      </c>
      <c r="E4335" s="119">
        <v>206.78</v>
      </c>
      <c r="F4335" s="119">
        <v>206.78</v>
      </c>
      <c r="G4335" s="117" t="s">
        <v>493</v>
      </c>
      <c r="H4335" s="120">
        <v>41974</v>
      </c>
    </row>
    <row r="4336" spans="1:8" ht="26.4">
      <c r="A4336" s="113">
        <v>7229</v>
      </c>
      <c r="B4336" s="114" t="s">
        <v>10089</v>
      </c>
      <c r="C4336" s="113" t="s">
        <v>235</v>
      </c>
      <c r="D4336" s="113" t="s">
        <v>6</v>
      </c>
      <c r="E4336" s="115">
        <v>136.75</v>
      </c>
      <c r="F4336" s="115">
        <v>136.75</v>
      </c>
      <c r="G4336" s="113" t="s">
        <v>493</v>
      </c>
      <c r="H4336" s="116">
        <v>41974</v>
      </c>
    </row>
    <row r="4337" spans="1:8" ht="26.4">
      <c r="A4337" s="117">
        <v>7230</v>
      </c>
      <c r="B4337" s="118" t="s">
        <v>10090</v>
      </c>
      <c r="C4337" s="117" t="s">
        <v>235</v>
      </c>
      <c r="D4337" s="117" t="s">
        <v>6</v>
      </c>
      <c r="E4337" s="119">
        <v>217.91</v>
      </c>
      <c r="F4337" s="119">
        <v>217.91</v>
      </c>
      <c r="G4337" s="117" t="s">
        <v>493</v>
      </c>
      <c r="H4337" s="120">
        <v>41974</v>
      </c>
    </row>
    <row r="4338" spans="1:8" ht="26.4">
      <c r="A4338" s="113">
        <v>7231</v>
      </c>
      <c r="B4338" s="114" t="s">
        <v>10091</v>
      </c>
      <c r="C4338" s="113" t="s">
        <v>235</v>
      </c>
      <c r="D4338" s="113" t="s">
        <v>6</v>
      </c>
      <c r="E4338" s="115">
        <v>286.18</v>
      </c>
      <c r="F4338" s="115">
        <v>286.18</v>
      </c>
      <c r="G4338" s="113" t="s">
        <v>493</v>
      </c>
      <c r="H4338" s="116">
        <v>41974</v>
      </c>
    </row>
    <row r="4339" spans="1:8" ht="26.4">
      <c r="A4339" s="117">
        <v>7220</v>
      </c>
      <c r="B4339" s="118" t="s">
        <v>10092</v>
      </c>
      <c r="C4339" s="117" t="s">
        <v>235</v>
      </c>
      <c r="D4339" s="117" t="s">
        <v>6</v>
      </c>
      <c r="E4339" s="119">
        <v>351.84</v>
      </c>
      <c r="F4339" s="119">
        <v>351.84</v>
      </c>
      <c r="G4339" s="117" t="s">
        <v>493</v>
      </c>
      <c r="H4339" s="120">
        <v>41974</v>
      </c>
    </row>
    <row r="4340" spans="1:8" ht="26.4">
      <c r="A4340" s="113">
        <v>7233</v>
      </c>
      <c r="B4340" s="114" t="s">
        <v>10093</v>
      </c>
      <c r="C4340" s="113" t="s">
        <v>235</v>
      </c>
      <c r="D4340" s="113" t="s">
        <v>6</v>
      </c>
      <c r="E4340" s="115">
        <v>438.41</v>
      </c>
      <c r="F4340" s="115">
        <v>438.41</v>
      </c>
      <c r="G4340" s="113" t="s">
        <v>493</v>
      </c>
      <c r="H4340" s="116">
        <v>41974</v>
      </c>
    </row>
    <row r="4341" spans="1:8" ht="26.4">
      <c r="A4341" s="117">
        <v>7228</v>
      </c>
      <c r="B4341" s="118" t="s">
        <v>10094</v>
      </c>
      <c r="C4341" s="117" t="s">
        <v>235</v>
      </c>
      <c r="D4341" s="117" t="s">
        <v>492</v>
      </c>
      <c r="E4341" s="119">
        <v>39.450000000000003</v>
      </c>
      <c r="F4341" s="119">
        <v>39.450000000000003</v>
      </c>
      <c r="G4341" s="117" t="s">
        <v>493</v>
      </c>
      <c r="H4341" s="120">
        <v>41974</v>
      </c>
    </row>
    <row r="4342" spans="1:8" ht="26.4">
      <c r="A4342" s="113">
        <v>34447</v>
      </c>
      <c r="B4342" s="114" t="s">
        <v>10095</v>
      </c>
      <c r="C4342" s="113" t="s">
        <v>235</v>
      </c>
      <c r="D4342" s="113" t="s">
        <v>6</v>
      </c>
      <c r="E4342" s="115">
        <v>391.6</v>
      </c>
      <c r="F4342" s="115">
        <v>391.6</v>
      </c>
      <c r="G4342" s="113" t="s">
        <v>493</v>
      </c>
      <c r="H4342" s="116">
        <v>41974</v>
      </c>
    </row>
    <row r="4343" spans="1:8" ht="26.4">
      <c r="A4343" s="117">
        <v>34402</v>
      </c>
      <c r="B4343" s="118" t="s">
        <v>10096</v>
      </c>
      <c r="C4343" s="117" t="s">
        <v>235</v>
      </c>
      <c r="D4343" s="117" t="s">
        <v>6</v>
      </c>
      <c r="E4343" s="119">
        <v>98.95</v>
      </c>
      <c r="F4343" s="119">
        <v>98.95</v>
      </c>
      <c r="G4343" s="117" t="s">
        <v>493</v>
      </c>
      <c r="H4343" s="120">
        <v>41974</v>
      </c>
    </row>
    <row r="4344" spans="1:8">
      <c r="A4344" s="113">
        <v>7246</v>
      </c>
      <c r="B4344" s="114" t="s">
        <v>10097</v>
      </c>
      <c r="C4344" s="113" t="s">
        <v>235</v>
      </c>
      <c r="D4344" s="113" t="s">
        <v>6</v>
      </c>
      <c r="E4344" s="115">
        <v>34.35</v>
      </c>
      <c r="F4344" s="115">
        <v>34.35</v>
      </c>
      <c r="G4344" s="113" t="s">
        <v>493</v>
      </c>
      <c r="H4344" s="116">
        <v>41974</v>
      </c>
    </row>
    <row r="4345" spans="1:8">
      <c r="A4345" s="117">
        <v>12869</v>
      </c>
      <c r="B4345" s="118" t="s">
        <v>10098</v>
      </c>
      <c r="C4345" s="117" t="s">
        <v>264</v>
      </c>
      <c r="D4345" s="117" t="s">
        <v>231</v>
      </c>
      <c r="E4345" s="119">
        <v>9.9</v>
      </c>
      <c r="F4345" s="119">
        <v>8.56</v>
      </c>
      <c r="G4345" s="117" t="s">
        <v>493</v>
      </c>
      <c r="H4345" s="120">
        <v>41974</v>
      </c>
    </row>
    <row r="4346" spans="1:8" ht="26.4">
      <c r="A4346" s="113">
        <v>7247</v>
      </c>
      <c r="B4346" s="114" t="s">
        <v>10099</v>
      </c>
      <c r="C4346" s="113" t="s">
        <v>250</v>
      </c>
      <c r="D4346" s="113" t="s">
        <v>231</v>
      </c>
      <c r="E4346" s="115">
        <v>2.25</v>
      </c>
      <c r="F4346" s="115">
        <v>2.25</v>
      </c>
      <c r="G4346" s="113" t="s">
        <v>493</v>
      </c>
      <c r="H4346" s="116">
        <v>41974</v>
      </c>
    </row>
    <row r="4347" spans="1:8" ht="26.4">
      <c r="A4347" s="117">
        <v>1574</v>
      </c>
      <c r="B4347" s="118" t="s">
        <v>10100</v>
      </c>
      <c r="C4347" s="117" t="s">
        <v>235</v>
      </c>
      <c r="D4347" s="117" t="s">
        <v>6</v>
      </c>
      <c r="E4347" s="119">
        <v>0.82</v>
      </c>
      <c r="F4347" s="119">
        <v>0.82</v>
      </c>
      <c r="G4347" s="117" t="s">
        <v>493</v>
      </c>
      <c r="H4347" s="120">
        <v>41974</v>
      </c>
    </row>
    <row r="4348" spans="1:8" ht="26.4">
      <c r="A4348" s="113">
        <v>1575</v>
      </c>
      <c r="B4348" s="114" t="s">
        <v>10101</v>
      </c>
      <c r="C4348" s="113" t="s">
        <v>235</v>
      </c>
      <c r="D4348" s="113" t="s">
        <v>6</v>
      </c>
      <c r="E4348" s="115">
        <v>1.02</v>
      </c>
      <c r="F4348" s="115">
        <v>1.02</v>
      </c>
      <c r="G4348" s="113" t="s">
        <v>493</v>
      </c>
      <c r="H4348" s="116">
        <v>41974</v>
      </c>
    </row>
    <row r="4349" spans="1:8" ht="26.4">
      <c r="A4349" s="117">
        <v>1570</v>
      </c>
      <c r="B4349" s="118" t="s">
        <v>10102</v>
      </c>
      <c r="C4349" s="117" t="s">
        <v>235</v>
      </c>
      <c r="D4349" s="117" t="s">
        <v>6</v>
      </c>
      <c r="E4349" s="119">
        <v>0.43</v>
      </c>
      <c r="F4349" s="119">
        <v>0.43</v>
      </c>
      <c r="G4349" s="117" t="s">
        <v>493</v>
      </c>
      <c r="H4349" s="120">
        <v>41974</v>
      </c>
    </row>
    <row r="4350" spans="1:8" ht="26.4">
      <c r="A4350" s="113">
        <v>1576</v>
      </c>
      <c r="B4350" s="114" t="s">
        <v>10103</v>
      </c>
      <c r="C4350" s="113" t="s">
        <v>235</v>
      </c>
      <c r="D4350" s="113" t="s">
        <v>6</v>
      </c>
      <c r="E4350" s="115">
        <v>0.99</v>
      </c>
      <c r="F4350" s="115">
        <v>0.99</v>
      </c>
      <c r="G4350" s="113" t="s">
        <v>493</v>
      </c>
      <c r="H4350" s="116">
        <v>41974</v>
      </c>
    </row>
    <row r="4351" spans="1:8" ht="26.4">
      <c r="A4351" s="117">
        <v>1577</v>
      </c>
      <c r="B4351" s="118" t="s">
        <v>10104</v>
      </c>
      <c r="C4351" s="117" t="s">
        <v>235</v>
      </c>
      <c r="D4351" s="117" t="s">
        <v>6</v>
      </c>
      <c r="E4351" s="119">
        <v>1.1499999999999999</v>
      </c>
      <c r="F4351" s="119">
        <v>1.1499999999999999</v>
      </c>
      <c r="G4351" s="117" t="s">
        <v>493</v>
      </c>
      <c r="H4351" s="120">
        <v>41974</v>
      </c>
    </row>
    <row r="4352" spans="1:8" ht="26.4">
      <c r="A4352" s="113">
        <v>1571</v>
      </c>
      <c r="B4352" s="114" t="s">
        <v>10105</v>
      </c>
      <c r="C4352" s="113" t="s">
        <v>235</v>
      </c>
      <c r="D4352" s="113" t="s">
        <v>6</v>
      </c>
      <c r="E4352" s="115">
        <v>0.66</v>
      </c>
      <c r="F4352" s="115">
        <v>0.66</v>
      </c>
      <c r="G4352" s="113" t="s">
        <v>493</v>
      </c>
      <c r="H4352" s="116">
        <v>41974</v>
      </c>
    </row>
    <row r="4353" spans="1:8" ht="26.4">
      <c r="A4353" s="117">
        <v>1578</v>
      </c>
      <c r="B4353" s="118" t="s">
        <v>10106</v>
      </c>
      <c r="C4353" s="117" t="s">
        <v>235</v>
      </c>
      <c r="D4353" s="117" t="s">
        <v>6</v>
      </c>
      <c r="E4353" s="119">
        <v>1.78</v>
      </c>
      <c r="F4353" s="119">
        <v>1.78</v>
      </c>
      <c r="G4353" s="117" t="s">
        <v>493</v>
      </c>
      <c r="H4353" s="120">
        <v>41974</v>
      </c>
    </row>
    <row r="4354" spans="1:8" ht="26.4">
      <c r="A4354" s="113">
        <v>1573</v>
      </c>
      <c r="B4354" s="114" t="s">
        <v>10107</v>
      </c>
      <c r="C4354" s="113" t="s">
        <v>235</v>
      </c>
      <c r="D4354" s="113" t="s">
        <v>6</v>
      </c>
      <c r="E4354" s="115">
        <v>0.95</v>
      </c>
      <c r="F4354" s="115">
        <v>0.95</v>
      </c>
      <c r="G4354" s="113" t="s">
        <v>493</v>
      </c>
      <c r="H4354" s="116">
        <v>41974</v>
      </c>
    </row>
    <row r="4355" spans="1:8" ht="26.4">
      <c r="A4355" s="117">
        <v>1579</v>
      </c>
      <c r="B4355" s="118" t="s">
        <v>10108</v>
      </c>
      <c r="C4355" s="117" t="s">
        <v>235</v>
      </c>
      <c r="D4355" s="117" t="s">
        <v>6</v>
      </c>
      <c r="E4355" s="119">
        <v>1.84</v>
      </c>
      <c r="F4355" s="119">
        <v>1.84</v>
      </c>
      <c r="G4355" s="117" t="s">
        <v>493</v>
      </c>
      <c r="H4355" s="120">
        <v>41974</v>
      </c>
    </row>
    <row r="4356" spans="1:8" ht="26.4">
      <c r="A4356" s="113">
        <v>1580</v>
      </c>
      <c r="B4356" s="114" t="s">
        <v>10109</v>
      </c>
      <c r="C4356" s="113" t="s">
        <v>235</v>
      </c>
      <c r="D4356" s="113" t="s">
        <v>6</v>
      </c>
      <c r="E4356" s="115">
        <v>2.63</v>
      </c>
      <c r="F4356" s="115">
        <v>2.63</v>
      </c>
      <c r="G4356" s="113" t="s">
        <v>493</v>
      </c>
      <c r="H4356" s="116">
        <v>41974</v>
      </c>
    </row>
    <row r="4357" spans="1:8" ht="26.4">
      <c r="A4357" s="117">
        <v>1581</v>
      </c>
      <c r="B4357" s="118" t="s">
        <v>10110</v>
      </c>
      <c r="C4357" s="117" t="s">
        <v>235</v>
      </c>
      <c r="D4357" s="117" t="s">
        <v>6</v>
      </c>
      <c r="E4357" s="119">
        <v>4.34</v>
      </c>
      <c r="F4357" s="119">
        <v>4.34</v>
      </c>
      <c r="G4357" s="117" t="s">
        <v>493</v>
      </c>
      <c r="H4357" s="120">
        <v>41974</v>
      </c>
    </row>
    <row r="4358" spans="1:8" ht="26.4">
      <c r="A4358" s="113">
        <v>1591</v>
      </c>
      <c r="B4358" s="114" t="s">
        <v>10111</v>
      </c>
      <c r="C4358" s="113" t="s">
        <v>235</v>
      </c>
      <c r="D4358" s="113" t="s">
        <v>6</v>
      </c>
      <c r="E4358" s="115">
        <v>5.82</v>
      </c>
      <c r="F4358" s="115">
        <v>5.82</v>
      </c>
      <c r="G4358" s="113" t="s">
        <v>493</v>
      </c>
      <c r="H4358" s="116">
        <v>41974</v>
      </c>
    </row>
    <row r="4359" spans="1:8" ht="26.4">
      <c r="A4359" s="117">
        <v>1585</v>
      </c>
      <c r="B4359" s="118" t="s">
        <v>10112</v>
      </c>
      <c r="C4359" s="117" t="s">
        <v>235</v>
      </c>
      <c r="D4359" s="117" t="s">
        <v>6</v>
      </c>
      <c r="E4359" s="119">
        <v>1.78</v>
      </c>
      <c r="F4359" s="119">
        <v>1.78</v>
      </c>
      <c r="G4359" s="117" t="s">
        <v>493</v>
      </c>
      <c r="H4359" s="120">
        <v>41974</v>
      </c>
    </row>
    <row r="4360" spans="1:8" ht="26.4">
      <c r="A4360" s="113">
        <v>1593</v>
      </c>
      <c r="B4360" s="114" t="s">
        <v>10113</v>
      </c>
      <c r="C4360" s="113" t="s">
        <v>235</v>
      </c>
      <c r="D4360" s="113" t="s">
        <v>6</v>
      </c>
      <c r="E4360" s="115">
        <v>6.88</v>
      </c>
      <c r="F4360" s="115">
        <v>6.88</v>
      </c>
      <c r="G4360" s="113" t="s">
        <v>493</v>
      </c>
      <c r="H4360" s="116">
        <v>41974</v>
      </c>
    </row>
    <row r="4361" spans="1:8" ht="26.4">
      <c r="A4361" s="117">
        <v>1586</v>
      </c>
      <c r="B4361" s="118" t="s">
        <v>10114</v>
      </c>
      <c r="C4361" s="117" t="s">
        <v>235</v>
      </c>
      <c r="D4361" s="117" t="s">
        <v>6</v>
      </c>
      <c r="E4361" s="119">
        <v>1.88</v>
      </c>
      <c r="F4361" s="119">
        <v>1.88</v>
      </c>
      <c r="G4361" s="117" t="s">
        <v>493</v>
      </c>
      <c r="H4361" s="120">
        <v>41974</v>
      </c>
    </row>
    <row r="4362" spans="1:8" ht="26.4">
      <c r="A4362" s="113">
        <v>1587</v>
      </c>
      <c r="B4362" s="114" t="s">
        <v>10115</v>
      </c>
      <c r="C4362" s="113" t="s">
        <v>235</v>
      </c>
      <c r="D4362" s="113" t="s">
        <v>6</v>
      </c>
      <c r="E4362" s="115">
        <v>2.96</v>
      </c>
      <c r="F4362" s="115">
        <v>2.96</v>
      </c>
      <c r="G4362" s="113" t="s">
        <v>493</v>
      </c>
      <c r="H4362" s="116">
        <v>41974</v>
      </c>
    </row>
    <row r="4363" spans="1:8" ht="26.4">
      <c r="A4363" s="117">
        <v>1588</v>
      </c>
      <c r="B4363" s="118" t="s">
        <v>10116</v>
      </c>
      <c r="C4363" s="117" t="s">
        <v>235</v>
      </c>
      <c r="D4363" s="117" t="s">
        <v>6</v>
      </c>
      <c r="E4363" s="119">
        <v>3.45</v>
      </c>
      <c r="F4363" s="119">
        <v>3.45</v>
      </c>
      <c r="G4363" s="117" t="s">
        <v>493</v>
      </c>
      <c r="H4363" s="120">
        <v>41974</v>
      </c>
    </row>
    <row r="4364" spans="1:8" ht="26.4">
      <c r="A4364" s="113">
        <v>1589</v>
      </c>
      <c r="B4364" s="114" t="s">
        <v>10117</v>
      </c>
      <c r="C4364" s="113" t="s">
        <v>235</v>
      </c>
      <c r="D4364" s="113" t="s">
        <v>6</v>
      </c>
      <c r="E4364" s="115">
        <v>4.21</v>
      </c>
      <c r="F4364" s="115">
        <v>4.21</v>
      </c>
      <c r="G4364" s="113" t="s">
        <v>493</v>
      </c>
      <c r="H4364" s="116">
        <v>41974</v>
      </c>
    </row>
    <row r="4365" spans="1:8" ht="26.4">
      <c r="A4365" s="117">
        <v>1590</v>
      </c>
      <c r="B4365" s="118" t="s">
        <v>10118</v>
      </c>
      <c r="C4365" s="117" t="s">
        <v>235</v>
      </c>
      <c r="D4365" s="117" t="s">
        <v>6</v>
      </c>
      <c r="E4365" s="119">
        <v>4.21</v>
      </c>
      <c r="F4365" s="119">
        <v>4.21</v>
      </c>
      <c r="G4365" s="117" t="s">
        <v>493</v>
      </c>
      <c r="H4365" s="120">
        <v>41974</v>
      </c>
    </row>
    <row r="4366" spans="1:8" ht="26.4">
      <c r="A4366" s="113">
        <v>1535</v>
      </c>
      <c r="B4366" s="114" t="s">
        <v>10119</v>
      </c>
      <c r="C4366" s="113" t="s">
        <v>235</v>
      </c>
      <c r="D4366" s="113" t="s">
        <v>6</v>
      </c>
      <c r="E4366" s="115">
        <v>1.97</v>
      </c>
      <c r="F4366" s="115">
        <v>1.97</v>
      </c>
      <c r="G4366" s="113" t="s">
        <v>493</v>
      </c>
      <c r="H4366" s="116">
        <v>41974</v>
      </c>
    </row>
    <row r="4367" spans="1:8" ht="26.4">
      <c r="A4367" s="117">
        <v>1536</v>
      </c>
      <c r="B4367" s="118" t="s">
        <v>10120</v>
      </c>
      <c r="C4367" s="117" t="s">
        <v>235</v>
      </c>
      <c r="D4367" s="117" t="s">
        <v>6</v>
      </c>
      <c r="E4367" s="119">
        <v>2.4700000000000002</v>
      </c>
      <c r="F4367" s="119">
        <v>2.4700000000000002</v>
      </c>
      <c r="G4367" s="117" t="s">
        <v>493</v>
      </c>
      <c r="H4367" s="120">
        <v>41974</v>
      </c>
    </row>
    <row r="4368" spans="1:8" ht="26.4">
      <c r="A4368" s="113">
        <v>1541</v>
      </c>
      <c r="B4368" s="114" t="s">
        <v>10121</v>
      </c>
      <c r="C4368" s="113" t="s">
        <v>235</v>
      </c>
      <c r="D4368" s="113" t="s">
        <v>6</v>
      </c>
      <c r="E4368" s="115">
        <v>7.9</v>
      </c>
      <c r="F4368" s="115">
        <v>7.9</v>
      </c>
      <c r="G4368" s="113" t="s">
        <v>493</v>
      </c>
      <c r="H4368" s="116">
        <v>41974</v>
      </c>
    </row>
    <row r="4369" spans="1:8" ht="26.4">
      <c r="A4369" s="117">
        <v>1543</v>
      </c>
      <c r="B4369" s="118" t="s">
        <v>10122</v>
      </c>
      <c r="C4369" s="117" t="s">
        <v>235</v>
      </c>
      <c r="D4369" s="117" t="s">
        <v>6</v>
      </c>
      <c r="E4369" s="119">
        <v>2.63</v>
      </c>
      <c r="F4369" s="119">
        <v>2.63</v>
      </c>
      <c r="G4369" s="117" t="s">
        <v>493</v>
      </c>
      <c r="H4369" s="120">
        <v>41974</v>
      </c>
    </row>
    <row r="4370" spans="1:8" ht="26.4">
      <c r="A4370" s="113">
        <v>11838</v>
      </c>
      <c r="B4370" s="114" t="s">
        <v>10123</v>
      </c>
      <c r="C4370" s="113" t="s">
        <v>235</v>
      </c>
      <c r="D4370" s="113" t="s">
        <v>6</v>
      </c>
      <c r="E4370" s="115">
        <v>13.69</v>
      </c>
      <c r="F4370" s="115">
        <v>13.69</v>
      </c>
      <c r="G4370" s="113" t="s">
        <v>493</v>
      </c>
      <c r="H4370" s="116">
        <v>41974</v>
      </c>
    </row>
    <row r="4371" spans="1:8" ht="26.4">
      <c r="A4371" s="117">
        <v>1537</v>
      </c>
      <c r="B4371" s="118" t="s">
        <v>10124</v>
      </c>
      <c r="C4371" s="117" t="s">
        <v>235</v>
      </c>
      <c r="D4371" s="117" t="s">
        <v>6</v>
      </c>
      <c r="E4371" s="119">
        <v>3.29</v>
      </c>
      <c r="F4371" s="119">
        <v>3.29</v>
      </c>
      <c r="G4371" s="117" t="s">
        <v>493</v>
      </c>
      <c r="H4371" s="120">
        <v>41974</v>
      </c>
    </row>
    <row r="4372" spans="1:8" ht="26.4">
      <c r="A4372" s="113">
        <v>11839</v>
      </c>
      <c r="B4372" s="114" t="s">
        <v>10125</v>
      </c>
      <c r="C4372" s="113" t="s">
        <v>235</v>
      </c>
      <c r="D4372" s="113" t="s">
        <v>6</v>
      </c>
      <c r="E4372" s="115">
        <v>10.53</v>
      </c>
      <c r="F4372" s="115">
        <v>10.53</v>
      </c>
      <c r="G4372" s="113" t="s">
        <v>493</v>
      </c>
      <c r="H4372" s="116">
        <v>41974</v>
      </c>
    </row>
    <row r="4373" spans="1:8" ht="26.4">
      <c r="A4373" s="117">
        <v>1538</v>
      </c>
      <c r="B4373" s="118" t="s">
        <v>10126</v>
      </c>
      <c r="C4373" s="117" t="s">
        <v>235</v>
      </c>
      <c r="D4373" s="117" t="s">
        <v>6</v>
      </c>
      <c r="E4373" s="119">
        <v>4.28</v>
      </c>
      <c r="F4373" s="119">
        <v>4.28</v>
      </c>
      <c r="G4373" s="117" t="s">
        <v>493</v>
      </c>
      <c r="H4373" s="120">
        <v>41974</v>
      </c>
    </row>
    <row r="4374" spans="1:8" ht="26.4">
      <c r="A4374" s="113">
        <v>1540</v>
      </c>
      <c r="B4374" s="114" t="s">
        <v>10127</v>
      </c>
      <c r="C4374" s="113" t="s">
        <v>235</v>
      </c>
      <c r="D4374" s="113" t="s">
        <v>6</v>
      </c>
      <c r="E4374" s="115">
        <v>5.92</v>
      </c>
      <c r="F4374" s="115">
        <v>5.92</v>
      </c>
      <c r="G4374" s="113" t="s">
        <v>493</v>
      </c>
      <c r="H4374" s="116">
        <v>41974</v>
      </c>
    </row>
    <row r="4375" spans="1:8" ht="39.6">
      <c r="A4375" s="117">
        <v>1554</v>
      </c>
      <c r="B4375" s="118" t="s">
        <v>10128</v>
      </c>
      <c r="C4375" s="117" t="s">
        <v>235</v>
      </c>
      <c r="D4375" s="117" t="s">
        <v>6</v>
      </c>
      <c r="E4375" s="119">
        <v>82.95</v>
      </c>
      <c r="F4375" s="119">
        <v>82.95</v>
      </c>
      <c r="G4375" s="117" t="s">
        <v>493</v>
      </c>
      <c r="H4375" s="120">
        <v>41974</v>
      </c>
    </row>
    <row r="4376" spans="1:8" ht="39.6">
      <c r="A4376" s="113">
        <v>1553</v>
      </c>
      <c r="B4376" s="114" t="s">
        <v>10129</v>
      </c>
      <c r="C4376" s="113" t="s">
        <v>235</v>
      </c>
      <c r="D4376" s="113" t="s">
        <v>6</v>
      </c>
      <c r="E4376" s="115">
        <v>58.5</v>
      </c>
      <c r="F4376" s="115">
        <v>58.5</v>
      </c>
      <c r="G4376" s="113" t="s">
        <v>493</v>
      </c>
      <c r="H4376" s="116">
        <v>41974</v>
      </c>
    </row>
    <row r="4377" spans="1:8" ht="26.4">
      <c r="A4377" s="117">
        <v>1547</v>
      </c>
      <c r="B4377" s="118" t="s">
        <v>10130</v>
      </c>
      <c r="C4377" s="117" t="s">
        <v>235</v>
      </c>
      <c r="D4377" s="117" t="s">
        <v>6</v>
      </c>
      <c r="E4377" s="119">
        <v>46.72</v>
      </c>
      <c r="F4377" s="119">
        <v>46.72</v>
      </c>
      <c r="G4377" s="117" t="s">
        <v>493</v>
      </c>
      <c r="H4377" s="120">
        <v>41974</v>
      </c>
    </row>
    <row r="4378" spans="1:8" ht="26.4">
      <c r="A4378" s="113">
        <v>1542</v>
      </c>
      <c r="B4378" s="114" t="s">
        <v>10131</v>
      </c>
      <c r="C4378" s="113" t="s">
        <v>235</v>
      </c>
      <c r="D4378" s="113" t="s">
        <v>6</v>
      </c>
      <c r="E4378" s="115">
        <v>2.4700000000000002</v>
      </c>
      <c r="F4378" s="115">
        <v>2.4700000000000002</v>
      </c>
      <c r="G4378" s="113" t="s">
        <v>493</v>
      </c>
      <c r="H4378" s="116">
        <v>41974</v>
      </c>
    </row>
    <row r="4379" spans="1:8" ht="26.4">
      <c r="A4379" s="117">
        <v>1545</v>
      </c>
      <c r="B4379" s="118" t="s">
        <v>10132</v>
      </c>
      <c r="C4379" s="117" t="s">
        <v>235</v>
      </c>
      <c r="D4379" s="117" t="s">
        <v>6</v>
      </c>
      <c r="E4379" s="119">
        <v>9.9700000000000006</v>
      </c>
      <c r="F4379" s="119">
        <v>9.9700000000000006</v>
      </c>
      <c r="G4379" s="117" t="s">
        <v>493</v>
      </c>
      <c r="H4379" s="120">
        <v>41974</v>
      </c>
    </row>
    <row r="4380" spans="1:8" ht="26.4">
      <c r="A4380" s="113">
        <v>1546</v>
      </c>
      <c r="B4380" s="114" t="s">
        <v>10133</v>
      </c>
      <c r="C4380" s="113" t="s">
        <v>235</v>
      </c>
      <c r="D4380" s="113" t="s">
        <v>6</v>
      </c>
      <c r="E4380" s="115">
        <v>22.11</v>
      </c>
      <c r="F4380" s="115">
        <v>22.11</v>
      </c>
      <c r="G4380" s="113" t="s">
        <v>493</v>
      </c>
      <c r="H4380" s="116">
        <v>41974</v>
      </c>
    </row>
    <row r="4381" spans="1:8" ht="26.4">
      <c r="A4381" s="117">
        <v>11876</v>
      </c>
      <c r="B4381" s="118" t="s">
        <v>10134</v>
      </c>
      <c r="C4381" s="117" t="s">
        <v>235</v>
      </c>
      <c r="D4381" s="117" t="s">
        <v>6</v>
      </c>
      <c r="E4381" s="119">
        <v>10.199999999999999</v>
      </c>
      <c r="F4381" s="119">
        <v>10.199999999999999</v>
      </c>
      <c r="G4381" s="117" t="s">
        <v>493</v>
      </c>
      <c r="H4381" s="120">
        <v>41974</v>
      </c>
    </row>
    <row r="4382" spans="1:8" ht="26.4">
      <c r="A4382" s="113">
        <v>11872</v>
      </c>
      <c r="B4382" s="114" t="s">
        <v>10135</v>
      </c>
      <c r="C4382" s="113" t="s">
        <v>235</v>
      </c>
      <c r="D4382" s="113" t="s">
        <v>6</v>
      </c>
      <c r="E4382" s="115">
        <v>2.93</v>
      </c>
      <c r="F4382" s="115">
        <v>2.93</v>
      </c>
      <c r="G4382" s="113" t="s">
        <v>493</v>
      </c>
      <c r="H4382" s="116">
        <v>41974</v>
      </c>
    </row>
    <row r="4383" spans="1:8" ht="26.4">
      <c r="A4383" s="117">
        <v>11877</v>
      </c>
      <c r="B4383" s="118" t="s">
        <v>10136</v>
      </c>
      <c r="C4383" s="117" t="s">
        <v>235</v>
      </c>
      <c r="D4383" s="117" t="s">
        <v>6</v>
      </c>
      <c r="E4383" s="119">
        <v>13.16</v>
      </c>
      <c r="F4383" s="119">
        <v>13.16</v>
      </c>
      <c r="G4383" s="117" t="s">
        <v>493</v>
      </c>
      <c r="H4383" s="120">
        <v>41974</v>
      </c>
    </row>
    <row r="4384" spans="1:8" ht="26.4">
      <c r="A4384" s="113">
        <v>1594</v>
      </c>
      <c r="B4384" s="114" t="s">
        <v>10137</v>
      </c>
      <c r="C4384" s="113" t="s">
        <v>235</v>
      </c>
      <c r="D4384" s="113" t="s">
        <v>6</v>
      </c>
      <c r="E4384" s="115">
        <v>5.66</v>
      </c>
      <c r="F4384" s="115">
        <v>5.66</v>
      </c>
      <c r="G4384" s="113" t="s">
        <v>493</v>
      </c>
      <c r="H4384" s="116">
        <v>41974</v>
      </c>
    </row>
    <row r="4385" spans="1:8">
      <c r="A4385" s="117">
        <v>11873</v>
      </c>
      <c r="B4385" s="118" t="s">
        <v>10138</v>
      </c>
      <c r="C4385" s="117" t="s">
        <v>235</v>
      </c>
      <c r="D4385" s="117" t="s">
        <v>6</v>
      </c>
      <c r="E4385" s="119">
        <v>3.06</v>
      </c>
      <c r="F4385" s="119">
        <v>3.06</v>
      </c>
      <c r="G4385" s="117" t="s">
        <v>493</v>
      </c>
      <c r="H4385" s="120">
        <v>41974</v>
      </c>
    </row>
    <row r="4386" spans="1:8" ht="26.4">
      <c r="A4386" s="113">
        <v>1605</v>
      </c>
      <c r="B4386" s="114" t="s">
        <v>10139</v>
      </c>
      <c r="C4386" s="113" t="s">
        <v>235</v>
      </c>
      <c r="D4386" s="113" t="s">
        <v>6</v>
      </c>
      <c r="E4386" s="115">
        <v>8.98</v>
      </c>
      <c r="F4386" s="115">
        <v>8.98</v>
      </c>
      <c r="G4386" s="113" t="s">
        <v>493</v>
      </c>
      <c r="H4386" s="116">
        <v>41974</v>
      </c>
    </row>
    <row r="4387" spans="1:8" ht="26.4">
      <c r="A4387" s="117">
        <v>11875</v>
      </c>
      <c r="B4387" s="118" t="s">
        <v>10140</v>
      </c>
      <c r="C4387" s="117" t="s">
        <v>235</v>
      </c>
      <c r="D4387" s="117" t="s">
        <v>6</v>
      </c>
      <c r="E4387" s="119">
        <v>7.57</v>
      </c>
      <c r="F4387" s="119">
        <v>7.57</v>
      </c>
      <c r="G4387" s="117" t="s">
        <v>493</v>
      </c>
      <c r="H4387" s="120">
        <v>41974</v>
      </c>
    </row>
    <row r="4388" spans="1:8" ht="26.4">
      <c r="A4388" s="113">
        <v>11874</v>
      </c>
      <c r="B4388" s="114" t="s">
        <v>10141</v>
      </c>
      <c r="C4388" s="113" t="s">
        <v>235</v>
      </c>
      <c r="D4388" s="113" t="s">
        <v>6</v>
      </c>
      <c r="E4388" s="115">
        <v>4.6399999999999997</v>
      </c>
      <c r="F4388" s="115">
        <v>4.6399999999999997</v>
      </c>
      <c r="G4388" s="113" t="s">
        <v>493</v>
      </c>
      <c r="H4388" s="116">
        <v>41974</v>
      </c>
    </row>
    <row r="4389" spans="1:8" ht="26.4">
      <c r="A4389" s="117">
        <v>7571</v>
      </c>
      <c r="B4389" s="118" t="s">
        <v>10142</v>
      </c>
      <c r="C4389" s="117" t="s">
        <v>235</v>
      </c>
      <c r="D4389" s="117" t="s">
        <v>6</v>
      </c>
      <c r="E4389" s="119">
        <v>9.89</v>
      </c>
      <c r="F4389" s="119">
        <v>9.89</v>
      </c>
      <c r="G4389" s="117" t="s">
        <v>493</v>
      </c>
      <c r="H4389" s="120">
        <v>41974</v>
      </c>
    </row>
    <row r="4390" spans="1:8" ht="26.4">
      <c r="A4390" s="113">
        <v>12356</v>
      </c>
      <c r="B4390" s="114" t="s">
        <v>10143</v>
      </c>
      <c r="C4390" s="113" t="s">
        <v>235</v>
      </c>
      <c r="D4390" s="113" t="s">
        <v>6</v>
      </c>
      <c r="E4390" s="115">
        <v>11.1</v>
      </c>
      <c r="F4390" s="115">
        <v>11.1</v>
      </c>
      <c r="G4390" s="113" t="s">
        <v>493</v>
      </c>
      <c r="H4390" s="116">
        <v>41974</v>
      </c>
    </row>
    <row r="4391" spans="1:8" ht="26.4">
      <c r="A4391" s="117">
        <v>21122</v>
      </c>
      <c r="B4391" s="118" t="s">
        <v>10144</v>
      </c>
      <c r="C4391" s="117" t="s">
        <v>235</v>
      </c>
      <c r="D4391" s="117" t="s">
        <v>6</v>
      </c>
      <c r="E4391" s="119">
        <v>12.58</v>
      </c>
      <c r="F4391" s="119">
        <v>12.58</v>
      </c>
      <c r="G4391" s="117" t="s">
        <v>493</v>
      </c>
      <c r="H4391" s="120">
        <v>41974</v>
      </c>
    </row>
    <row r="4392" spans="1:8" ht="39.6">
      <c r="A4392" s="113">
        <v>4126</v>
      </c>
      <c r="B4392" s="114" t="s">
        <v>10145</v>
      </c>
      <c r="C4392" s="113" t="s">
        <v>235</v>
      </c>
      <c r="D4392" s="113" t="s">
        <v>6</v>
      </c>
      <c r="E4392" s="115">
        <v>211.12</v>
      </c>
      <c r="F4392" s="115">
        <v>211.12</v>
      </c>
      <c r="G4392" s="113" t="s">
        <v>493</v>
      </c>
      <c r="H4392" s="116">
        <v>41974</v>
      </c>
    </row>
    <row r="4393" spans="1:8" ht="26.4">
      <c r="A4393" s="117">
        <v>2669</v>
      </c>
      <c r="B4393" s="118" t="s">
        <v>10146</v>
      </c>
      <c r="C4393" s="117" t="s">
        <v>235</v>
      </c>
      <c r="D4393" s="117" t="s">
        <v>6</v>
      </c>
      <c r="E4393" s="119">
        <v>4.6500000000000004</v>
      </c>
      <c r="F4393" s="119">
        <v>4.6500000000000004</v>
      </c>
      <c r="G4393" s="117" t="s">
        <v>493</v>
      </c>
      <c r="H4393" s="120">
        <v>41974</v>
      </c>
    </row>
    <row r="4394" spans="1:8">
      <c r="A4394" s="113">
        <v>7253</v>
      </c>
      <c r="B4394" s="114" t="s">
        <v>10147</v>
      </c>
      <c r="C4394" s="113" t="s">
        <v>235</v>
      </c>
      <c r="D4394" s="113" t="s">
        <v>519</v>
      </c>
      <c r="E4394" s="115">
        <v>72</v>
      </c>
      <c r="F4394" s="115">
        <v>72</v>
      </c>
      <c r="G4394" s="113" t="s">
        <v>493</v>
      </c>
      <c r="H4394" s="116">
        <v>41974</v>
      </c>
    </row>
    <row r="4395" spans="1:8">
      <c r="A4395" s="117">
        <v>4806</v>
      </c>
      <c r="B4395" s="118" t="s">
        <v>10148</v>
      </c>
      <c r="C4395" s="117" t="s">
        <v>235</v>
      </c>
      <c r="D4395" s="117" t="s">
        <v>207</v>
      </c>
      <c r="E4395" s="119">
        <v>15.79</v>
      </c>
      <c r="F4395" s="119">
        <v>15.79</v>
      </c>
      <c r="G4395" s="117" t="s">
        <v>493</v>
      </c>
      <c r="H4395" s="120">
        <v>41974</v>
      </c>
    </row>
    <row r="4396" spans="1:8">
      <c r="A4396" s="113">
        <v>34401</v>
      </c>
      <c r="B4396" s="114" t="s">
        <v>10149</v>
      </c>
      <c r="C4396" s="113" t="s">
        <v>235</v>
      </c>
      <c r="D4396" s="113" t="s">
        <v>6</v>
      </c>
      <c r="E4396" s="115">
        <v>0.92</v>
      </c>
      <c r="F4396" s="115">
        <v>0.92</v>
      </c>
      <c r="G4396" s="113" t="s">
        <v>493</v>
      </c>
      <c r="H4396" s="116">
        <v>41974</v>
      </c>
    </row>
    <row r="4397" spans="1:8">
      <c r="A4397" s="117">
        <v>7258</v>
      </c>
      <c r="B4397" s="118" t="s">
        <v>10150</v>
      </c>
      <c r="C4397" s="117" t="s">
        <v>235</v>
      </c>
      <c r="D4397" s="117" t="s">
        <v>6</v>
      </c>
      <c r="E4397" s="119">
        <v>0.28999999999999998</v>
      </c>
      <c r="F4397" s="119">
        <v>0.28999999999999998</v>
      </c>
      <c r="G4397" s="117" t="s">
        <v>493</v>
      </c>
      <c r="H4397" s="120">
        <v>41974</v>
      </c>
    </row>
    <row r="4398" spans="1:8">
      <c r="A4398" s="113">
        <v>7260</v>
      </c>
      <c r="B4398" s="114" t="s">
        <v>10151</v>
      </c>
      <c r="C4398" s="113" t="s">
        <v>235</v>
      </c>
      <c r="D4398" s="113" t="s">
        <v>6</v>
      </c>
      <c r="E4398" s="115">
        <v>0.89</v>
      </c>
      <c r="F4398" s="115">
        <v>0.89</v>
      </c>
      <c r="G4398" s="113" t="s">
        <v>493</v>
      </c>
      <c r="H4398" s="116">
        <v>41974</v>
      </c>
    </row>
    <row r="4399" spans="1:8" ht="26.4">
      <c r="A4399" s="117">
        <v>7256</v>
      </c>
      <c r="B4399" s="118" t="s">
        <v>10152</v>
      </c>
      <c r="C4399" s="117" t="s">
        <v>235</v>
      </c>
      <c r="D4399" s="117" t="s">
        <v>6</v>
      </c>
      <c r="E4399" s="119">
        <v>0.52</v>
      </c>
      <c r="F4399" s="119">
        <v>0.52</v>
      </c>
      <c r="G4399" s="117" t="s">
        <v>493</v>
      </c>
      <c r="H4399" s="120">
        <v>41974</v>
      </c>
    </row>
    <row r="4400" spans="1:8">
      <c r="A4400" s="113">
        <v>7262</v>
      </c>
      <c r="B4400" s="114" t="s">
        <v>10153</v>
      </c>
      <c r="C4400" s="113" t="s">
        <v>235</v>
      </c>
      <c r="D4400" s="113" t="s">
        <v>6272</v>
      </c>
      <c r="E4400" s="115">
        <v>1461.6</v>
      </c>
      <c r="F4400" s="115">
        <v>1461.6</v>
      </c>
      <c r="G4400" s="113" t="s">
        <v>493</v>
      </c>
      <c r="H4400" s="116">
        <v>41974</v>
      </c>
    </row>
    <row r="4401" spans="1:8">
      <c r="A4401" s="117">
        <v>34400</v>
      </c>
      <c r="B4401" s="118" t="s">
        <v>10154</v>
      </c>
      <c r="C4401" s="117" t="s">
        <v>235</v>
      </c>
      <c r="D4401" s="117" t="s">
        <v>6</v>
      </c>
      <c r="E4401" s="119">
        <v>2.25</v>
      </c>
      <c r="F4401" s="119">
        <v>2.25</v>
      </c>
      <c r="G4401" s="117" t="s">
        <v>493</v>
      </c>
      <c r="H4401" s="120">
        <v>41974</v>
      </c>
    </row>
    <row r="4402" spans="1:8">
      <c r="A4402" s="113">
        <v>10617</v>
      </c>
      <c r="B4402" s="114" t="s">
        <v>10155</v>
      </c>
      <c r="C4402" s="113" t="s">
        <v>235</v>
      </c>
      <c r="D4402" s="113" t="s">
        <v>6</v>
      </c>
      <c r="E4402" s="115">
        <v>3.14</v>
      </c>
      <c r="F4402" s="115">
        <v>3.14</v>
      </c>
      <c r="G4402" s="113" t="s">
        <v>493</v>
      </c>
      <c r="H4402" s="116">
        <v>41974</v>
      </c>
    </row>
    <row r="4403" spans="1:8" ht="26.4">
      <c r="A4403" s="117">
        <v>7255</v>
      </c>
      <c r="B4403" s="118" t="s">
        <v>10156</v>
      </c>
      <c r="C4403" s="117" t="s">
        <v>235</v>
      </c>
      <c r="D4403" s="117" t="s">
        <v>6272</v>
      </c>
      <c r="E4403" s="119">
        <v>767.34</v>
      </c>
      <c r="F4403" s="119">
        <v>767.34</v>
      </c>
      <c r="G4403" s="117" t="s">
        <v>493</v>
      </c>
      <c r="H4403" s="120">
        <v>41974</v>
      </c>
    </row>
    <row r="4404" spans="1:8" ht="26.4">
      <c r="A4404" s="113">
        <v>7274</v>
      </c>
      <c r="B4404" s="114" t="s">
        <v>10157</v>
      </c>
      <c r="C4404" s="113" t="s">
        <v>235</v>
      </c>
      <c r="D4404" s="113" t="s">
        <v>6</v>
      </c>
      <c r="E4404" s="115">
        <v>15.85</v>
      </c>
      <c r="F4404" s="115">
        <v>15.85</v>
      </c>
      <c r="G4404" s="113" t="s">
        <v>493</v>
      </c>
      <c r="H4404" s="116">
        <v>41974</v>
      </c>
    </row>
    <row r="4405" spans="1:8" ht="26.4">
      <c r="A4405" s="117">
        <v>7280</v>
      </c>
      <c r="B4405" s="118" t="s">
        <v>10158</v>
      </c>
      <c r="C4405" s="117" t="s">
        <v>235</v>
      </c>
      <c r="D4405" s="117" t="s">
        <v>6</v>
      </c>
      <c r="E4405" s="119">
        <v>57.79</v>
      </c>
      <c r="F4405" s="119">
        <v>57.79</v>
      </c>
      <c r="G4405" s="117" t="s">
        <v>493</v>
      </c>
      <c r="H4405" s="120">
        <v>41974</v>
      </c>
    </row>
    <row r="4406" spans="1:8" ht="26.4">
      <c r="A4406" s="113">
        <v>7282</v>
      </c>
      <c r="B4406" s="114" t="s">
        <v>10159</v>
      </c>
      <c r="C4406" s="113" t="s">
        <v>235</v>
      </c>
      <c r="D4406" s="113" t="s">
        <v>6</v>
      </c>
      <c r="E4406" s="115">
        <v>58.75</v>
      </c>
      <c r="F4406" s="115">
        <v>58.75</v>
      </c>
      <c r="G4406" s="113" t="s">
        <v>493</v>
      </c>
      <c r="H4406" s="116">
        <v>41974</v>
      </c>
    </row>
    <row r="4407" spans="1:8" ht="26.4">
      <c r="A4407" s="117">
        <v>7276</v>
      </c>
      <c r="B4407" s="118" t="s">
        <v>10160</v>
      </c>
      <c r="C4407" s="117" t="s">
        <v>235</v>
      </c>
      <c r="D4407" s="117" t="s">
        <v>6</v>
      </c>
      <c r="E4407" s="119">
        <v>83.48</v>
      </c>
      <c r="F4407" s="119">
        <v>83.48</v>
      </c>
      <c r="G4407" s="117" t="s">
        <v>493</v>
      </c>
      <c r="H4407" s="120">
        <v>41974</v>
      </c>
    </row>
    <row r="4408" spans="1:8" ht="26.4">
      <c r="A4408" s="113">
        <v>7277</v>
      </c>
      <c r="B4408" s="114" t="s">
        <v>10161</v>
      </c>
      <c r="C4408" s="113" t="s">
        <v>235</v>
      </c>
      <c r="D4408" s="113" t="s">
        <v>6</v>
      </c>
      <c r="E4408" s="115">
        <v>99.22</v>
      </c>
      <c r="F4408" s="115">
        <v>99.22</v>
      </c>
      <c r="G4408" s="113" t="s">
        <v>493</v>
      </c>
      <c r="H4408" s="116">
        <v>41974</v>
      </c>
    </row>
    <row r="4409" spans="1:8" ht="26.4">
      <c r="A4409" s="117">
        <v>7278</v>
      </c>
      <c r="B4409" s="118" t="s">
        <v>10162</v>
      </c>
      <c r="C4409" s="117" t="s">
        <v>235</v>
      </c>
      <c r="D4409" s="117" t="s">
        <v>6</v>
      </c>
      <c r="E4409" s="119">
        <v>148.74</v>
      </c>
      <c r="F4409" s="119">
        <v>148.74</v>
      </c>
      <c r="G4409" s="117" t="s">
        <v>493</v>
      </c>
      <c r="H4409" s="120">
        <v>41974</v>
      </c>
    </row>
    <row r="4410" spans="1:8" ht="26.4">
      <c r="A4410" s="113">
        <v>7275</v>
      </c>
      <c r="B4410" s="114" t="s">
        <v>10163</v>
      </c>
      <c r="C4410" s="113" t="s">
        <v>235</v>
      </c>
      <c r="D4410" s="113" t="s">
        <v>6</v>
      </c>
      <c r="E4410" s="115">
        <v>150.76</v>
      </c>
      <c r="F4410" s="115">
        <v>150.76</v>
      </c>
      <c r="G4410" s="113" t="s">
        <v>493</v>
      </c>
      <c r="H4410" s="116">
        <v>41974</v>
      </c>
    </row>
    <row r="4411" spans="1:8" ht="26.4">
      <c r="A4411" s="117">
        <v>7284</v>
      </c>
      <c r="B4411" s="118" t="s">
        <v>10164</v>
      </c>
      <c r="C4411" s="117" t="s">
        <v>235</v>
      </c>
      <c r="D4411" s="117" t="s">
        <v>6</v>
      </c>
      <c r="E4411" s="119">
        <v>208.07</v>
      </c>
      <c r="F4411" s="119">
        <v>208.07</v>
      </c>
      <c r="G4411" s="117" t="s">
        <v>493</v>
      </c>
      <c r="H4411" s="120">
        <v>41974</v>
      </c>
    </row>
    <row r="4412" spans="1:8" ht="26.4">
      <c r="A4412" s="113">
        <v>11663</v>
      </c>
      <c r="B4412" s="114" t="s">
        <v>10165</v>
      </c>
      <c r="C4412" s="113" t="s">
        <v>235</v>
      </c>
      <c r="D4412" s="113" t="s">
        <v>6</v>
      </c>
      <c r="E4412" s="115">
        <v>24.41</v>
      </c>
      <c r="F4412" s="115">
        <v>24.41</v>
      </c>
      <c r="G4412" s="113" t="s">
        <v>493</v>
      </c>
      <c r="H4412" s="116">
        <v>41974</v>
      </c>
    </row>
    <row r="4413" spans="1:8" ht="26.4">
      <c r="A4413" s="117">
        <v>11665</v>
      </c>
      <c r="B4413" s="118" t="s">
        <v>10166</v>
      </c>
      <c r="C4413" s="117" t="s">
        <v>235</v>
      </c>
      <c r="D4413" s="117" t="s">
        <v>6</v>
      </c>
      <c r="E4413" s="119">
        <v>44.33</v>
      </c>
      <c r="F4413" s="119">
        <v>44.33</v>
      </c>
      <c r="G4413" s="117" t="s">
        <v>493</v>
      </c>
      <c r="H4413" s="120">
        <v>41974</v>
      </c>
    </row>
    <row r="4414" spans="1:8" ht="26.4">
      <c r="A4414" s="113">
        <v>11666</v>
      </c>
      <c r="B4414" s="114" t="s">
        <v>10167</v>
      </c>
      <c r="C4414" s="113" t="s">
        <v>235</v>
      </c>
      <c r="D4414" s="113" t="s">
        <v>6</v>
      </c>
      <c r="E4414" s="115">
        <v>55.32</v>
      </c>
      <c r="F4414" s="115">
        <v>55.32</v>
      </c>
      <c r="G4414" s="113" t="s">
        <v>493</v>
      </c>
      <c r="H4414" s="116">
        <v>41974</v>
      </c>
    </row>
    <row r="4415" spans="1:8" ht="26.4">
      <c r="A4415" s="117">
        <v>11667</v>
      </c>
      <c r="B4415" s="118" t="s">
        <v>10168</v>
      </c>
      <c r="C4415" s="117" t="s">
        <v>235</v>
      </c>
      <c r="D4415" s="117" t="s">
        <v>6</v>
      </c>
      <c r="E4415" s="119">
        <v>77.459999999999994</v>
      </c>
      <c r="F4415" s="119">
        <v>77.459999999999994</v>
      </c>
      <c r="G4415" s="117" t="s">
        <v>493</v>
      </c>
      <c r="H4415" s="120">
        <v>41974</v>
      </c>
    </row>
    <row r="4416" spans="1:8" ht="26.4">
      <c r="A4416" s="113">
        <v>11668</v>
      </c>
      <c r="B4416" s="114" t="s">
        <v>10169</v>
      </c>
      <c r="C4416" s="113" t="s">
        <v>235</v>
      </c>
      <c r="D4416" s="113" t="s">
        <v>6</v>
      </c>
      <c r="E4416" s="115">
        <v>97.82</v>
      </c>
      <c r="F4416" s="115">
        <v>97.82</v>
      </c>
      <c r="G4416" s="113" t="s">
        <v>493</v>
      </c>
      <c r="H4416" s="116">
        <v>41974</v>
      </c>
    </row>
    <row r="4417" spans="1:8">
      <c r="A4417" s="117">
        <v>7287</v>
      </c>
      <c r="B4417" s="118" t="s">
        <v>10170</v>
      </c>
      <c r="C4417" s="117" t="s">
        <v>235</v>
      </c>
      <c r="D4417" s="117" t="s">
        <v>239</v>
      </c>
      <c r="E4417" s="119">
        <v>45.6</v>
      </c>
      <c r="F4417" s="119">
        <v>45.6</v>
      </c>
      <c r="G4417" s="117" t="s">
        <v>493</v>
      </c>
      <c r="H4417" s="120">
        <v>41974</v>
      </c>
    </row>
    <row r="4418" spans="1:8">
      <c r="A4418" s="113">
        <v>7350</v>
      </c>
      <c r="B4418" s="114" t="s">
        <v>10171</v>
      </c>
      <c r="C4418" s="113" t="s">
        <v>235</v>
      </c>
      <c r="D4418" s="113" t="s">
        <v>274</v>
      </c>
      <c r="E4418" s="115">
        <v>18.010000000000002</v>
      </c>
      <c r="F4418" s="115">
        <v>18.010000000000002</v>
      </c>
      <c r="G4418" s="113" t="s">
        <v>493</v>
      </c>
      <c r="H4418" s="116">
        <v>41974</v>
      </c>
    </row>
    <row r="4419" spans="1:8">
      <c r="A4419" s="117">
        <v>7348</v>
      </c>
      <c r="B4419" s="118" t="s">
        <v>275</v>
      </c>
      <c r="C4419" s="117" t="s">
        <v>235</v>
      </c>
      <c r="D4419" s="117" t="s">
        <v>274</v>
      </c>
      <c r="E4419" s="119">
        <v>10.1</v>
      </c>
      <c r="F4419" s="119">
        <v>10.1</v>
      </c>
      <c r="G4419" s="117" t="s">
        <v>493</v>
      </c>
      <c r="H4419" s="120">
        <v>41974</v>
      </c>
    </row>
    <row r="4420" spans="1:8">
      <c r="A4420" s="113">
        <v>7347</v>
      </c>
      <c r="B4420" s="114" t="s">
        <v>275</v>
      </c>
      <c r="C4420" s="113" t="s">
        <v>235</v>
      </c>
      <c r="D4420" s="113" t="s">
        <v>239</v>
      </c>
      <c r="E4420" s="115">
        <v>36.369999999999997</v>
      </c>
      <c r="F4420" s="115">
        <v>36.369999999999997</v>
      </c>
      <c r="G4420" s="113" t="s">
        <v>493</v>
      </c>
      <c r="H4420" s="116">
        <v>41974</v>
      </c>
    </row>
    <row r="4421" spans="1:8">
      <c r="A4421" s="117">
        <v>7355</v>
      </c>
      <c r="B4421" s="118" t="s">
        <v>10172</v>
      </c>
      <c r="C4421" s="117" t="s">
        <v>235</v>
      </c>
      <c r="D4421" s="117" t="s">
        <v>239</v>
      </c>
      <c r="E4421" s="119">
        <v>54.51</v>
      </c>
      <c r="F4421" s="119">
        <v>54.51</v>
      </c>
      <c r="G4421" s="117" t="s">
        <v>493</v>
      </c>
      <c r="H4421" s="120">
        <v>41974</v>
      </c>
    </row>
    <row r="4422" spans="1:8">
      <c r="A4422" s="113">
        <v>7356</v>
      </c>
      <c r="B4422" s="114" t="s">
        <v>10172</v>
      </c>
      <c r="C4422" s="113" t="s">
        <v>235</v>
      </c>
      <c r="D4422" s="113" t="s">
        <v>274</v>
      </c>
      <c r="E4422" s="115">
        <v>15.14</v>
      </c>
      <c r="F4422" s="115">
        <v>15.14</v>
      </c>
      <c r="G4422" s="113" t="s">
        <v>493</v>
      </c>
      <c r="H4422" s="116">
        <v>41974</v>
      </c>
    </row>
    <row r="4423" spans="1:8" ht="26.4">
      <c r="A4423" s="117">
        <v>7300</v>
      </c>
      <c r="B4423" s="118" t="s">
        <v>10173</v>
      </c>
      <c r="C4423" s="117" t="s">
        <v>235</v>
      </c>
      <c r="D4423" s="117" t="s">
        <v>239</v>
      </c>
      <c r="E4423" s="119">
        <v>78.010000000000005</v>
      </c>
      <c r="F4423" s="119">
        <v>78.010000000000005</v>
      </c>
      <c r="G4423" s="117" t="s">
        <v>493</v>
      </c>
      <c r="H4423" s="120">
        <v>41974</v>
      </c>
    </row>
    <row r="4424" spans="1:8">
      <c r="A4424" s="113">
        <v>7313</v>
      </c>
      <c r="B4424" s="114" t="s">
        <v>10174</v>
      </c>
      <c r="C4424" s="113" t="s">
        <v>235</v>
      </c>
      <c r="D4424" s="113" t="s">
        <v>274</v>
      </c>
      <c r="E4424" s="115">
        <v>9.07</v>
      </c>
      <c r="F4424" s="115">
        <v>9.07</v>
      </c>
      <c r="G4424" s="113" t="s">
        <v>493</v>
      </c>
      <c r="H4424" s="116">
        <v>41974</v>
      </c>
    </row>
    <row r="4425" spans="1:8" ht="26.4">
      <c r="A4425" s="117">
        <v>7319</v>
      </c>
      <c r="B4425" s="118" t="s">
        <v>10175</v>
      </c>
      <c r="C4425" s="117" t="s">
        <v>235</v>
      </c>
      <c r="D4425" s="117" t="s">
        <v>274</v>
      </c>
      <c r="E4425" s="119">
        <v>7.01</v>
      </c>
      <c r="F4425" s="119">
        <v>7.01</v>
      </c>
      <c r="G4425" s="117" t="s">
        <v>493</v>
      </c>
      <c r="H4425" s="120">
        <v>41974</v>
      </c>
    </row>
    <row r="4426" spans="1:8">
      <c r="A4426" s="113">
        <v>11632</v>
      </c>
      <c r="B4426" s="114" t="s">
        <v>10176</v>
      </c>
      <c r="C4426" s="113" t="s">
        <v>235</v>
      </c>
      <c r="D4426" s="113" t="s">
        <v>239</v>
      </c>
      <c r="E4426" s="115">
        <v>256.01</v>
      </c>
      <c r="F4426" s="115">
        <v>256.01</v>
      </c>
      <c r="G4426" s="113" t="s">
        <v>493</v>
      </c>
      <c r="H4426" s="116">
        <v>41974</v>
      </c>
    </row>
    <row r="4427" spans="1:8">
      <c r="A4427" s="117">
        <v>7337</v>
      </c>
      <c r="B4427" s="118" t="s">
        <v>10177</v>
      </c>
      <c r="C4427" s="117" t="s">
        <v>235</v>
      </c>
      <c r="D4427" s="117" t="s">
        <v>274</v>
      </c>
      <c r="E4427" s="119">
        <v>39.28</v>
      </c>
      <c r="F4427" s="119">
        <v>39.28</v>
      </c>
      <c r="G4427" s="117" t="s">
        <v>493</v>
      </c>
      <c r="H4427" s="120">
        <v>41974</v>
      </c>
    </row>
    <row r="4428" spans="1:8">
      <c r="A4428" s="113">
        <v>7318</v>
      </c>
      <c r="B4428" s="114" t="s">
        <v>10178</v>
      </c>
      <c r="C4428" s="113" t="s">
        <v>235</v>
      </c>
      <c r="D4428" s="113" t="s">
        <v>238</v>
      </c>
      <c r="E4428" s="115">
        <v>5.82</v>
      </c>
      <c r="F4428" s="115">
        <v>5.82</v>
      </c>
      <c r="G4428" s="113" t="s">
        <v>493</v>
      </c>
      <c r="H4428" s="116">
        <v>41974</v>
      </c>
    </row>
    <row r="4429" spans="1:8">
      <c r="A4429" s="117">
        <v>7304</v>
      </c>
      <c r="B4429" s="118" t="s">
        <v>10179</v>
      </c>
      <c r="C4429" s="117" t="s">
        <v>235</v>
      </c>
      <c r="D4429" s="117" t="s">
        <v>274</v>
      </c>
      <c r="E4429" s="119">
        <v>43.39</v>
      </c>
      <c r="F4429" s="119">
        <v>43.39</v>
      </c>
      <c r="G4429" s="117" t="s">
        <v>493</v>
      </c>
      <c r="H4429" s="120">
        <v>41974</v>
      </c>
    </row>
    <row r="4430" spans="1:8">
      <c r="A4430" s="113">
        <v>7303</v>
      </c>
      <c r="B4430" s="114" t="s">
        <v>10179</v>
      </c>
      <c r="C4430" s="113" t="s">
        <v>235</v>
      </c>
      <c r="D4430" s="113" t="s">
        <v>239</v>
      </c>
      <c r="E4430" s="115">
        <v>156.18</v>
      </c>
      <c r="F4430" s="115">
        <v>156.18</v>
      </c>
      <c r="G4430" s="113" t="s">
        <v>493</v>
      </c>
      <c r="H4430" s="116">
        <v>41974</v>
      </c>
    </row>
    <row r="4431" spans="1:8">
      <c r="A4431" s="117">
        <v>7290</v>
      </c>
      <c r="B4431" s="118" t="s">
        <v>10180</v>
      </c>
      <c r="C4431" s="117" t="s">
        <v>235</v>
      </c>
      <c r="D4431" s="117" t="s">
        <v>239</v>
      </c>
      <c r="E4431" s="119">
        <v>69.72</v>
      </c>
      <c r="F4431" s="119">
        <v>69.72</v>
      </c>
      <c r="G4431" s="117" t="s">
        <v>493</v>
      </c>
      <c r="H4431" s="120">
        <v>41974</v>
      </c>
    </row>
    <row r="4432" spans="1:8">
      <c r="A4432" s="113">
        <v>7311</v>
      </c>
      <c r="B4432" s="114" t="s">
        <v>10180</v>
      </c>
      <c r="C4432" s="113" t="s">
        <v>235</v>
      </c>
      <c r="D4432" s="113" t="s">
        <v>274</v>
      </c>
      <c r="E4432" s="115">
        <v>19.37</v>
      </c>
      <c r="F4432" s="115">
        <v>19.37</v>
      </c>
      <c r="G4432" s="113" t="s">
        <v>493</v>
      </c>
      <c r="H4432" s="116">
        <v>41974</v>
      </c>
    </row>
    <row r="4433" spans="1:8">
      <c r="A4433" s="117">
        <v>7292</v>
      </c>
      <c r="B4433" s="118" t="s">
        <v>10181</v>
      </c>
      <c r="C4433" s="117" t="s">
        <v>235</v>
      </c>
      <c r="D4433" s="117" t="s">
        <v>274</v>
      </c>
      <c r="E4433" s="119">
        <v>18.27</v>
      </c>
      <c r="F4433" s="119">
        <v>18.27</v>
      </c>
      <c r="G4433" s="117" t="s">
        <v>493</v>
      </c>
      <c r="H4433" s="120">
        <v>41974</v>
      </c>
    </row>
    <row r="4434" spans="1:8">
      <c r="A4434" s="113">
        <v>7294</v>
      </c>
      <c r="B4434" s="114" t="s">
        <v>10181</v>
      </c>
      <c r="C4434" s="113" t="s">
        <v>235</v>
      </c>
      <c r="D4434" s="113" t="s">
        <v>239</v>
      </c>
      <c r="E4434" s="115">
        <v>65.760000000000005</v>
      </c>
      <c r="F4434" s="115">
        <v>65.760000000000005</v>
      </c>
      <c r="G4434" s="113" t="s">
        <v>493</v>
      </c>
      <c r="H4434" s="116">
        <v>41974</v>
      </c>
    </row>
    <row r="4435" spans="1:8">
      <c r="A4435" s="117">
        <v>7312</v>
      </c>
      <c r="B4435" s="118" t="s">
        <v>10182</v>
      </c>
      <c r="C4435" s="117" t="s">
        <v>235</v>
      </c>
      <c r="D4435" s="117" t="s">
        <v>239</v>
      </c>
      <c r="E4435" s="119">
        <v>71.34</v>
      </c>
      <c r="F4435" s="119">
        <v>71.34</v>
      </c>
      <c r="G4435" s="117" t="s">
        <v>493</v>
      </c>
      <c r="H4435" s="120">
        <v>41974</v>
      </c>
    </row>
    <row r="4436" spans="1:8">
      <c r="A4436" s="113">
        <v>7288</v>
      </c>
      <c r="B4436" s="114" t="s">
        <v>10182</v>
      </c>
      <c r="C4436" s="113" t="s">
        <v>235</v>
      </c>
      <c r="D4436" s="113" t="s">
        <v>274</v>
      </c>
      <c r="E4436" s="115">
        <v>19.82</v>
      </c>
      <c r="F4436" s="115">
        <v>19.82</v>
      </c>
      <c r="G4436" s="113" t="s">
        <v>493</v>
      </c>
      <c r="H4436" s="116">
        <v>41974</v>
      </c>
    </row>
    <row r="4437" spans="1:8" ht="26.4">
      <c r="A4437" s="117">
        <v>7293</v>
      </c>
      <c r="B4437" s="118" t="s">
        <v>10183</v>
      </c>
      <c r="C4437" s="117" t="s">
        <v>235</v>
      </c>
      <c r="D4437" s="117" t="s">
        <v>274</v>
      </c>
      <c r="E4437" s="119">
        <v>18.829999999999998</v>
      </c>
      <c r="F4437" s="119">
        <v>18.829999999999998</v>
      </c>
      <c r="G4437" s="117" t="s">
        <v>493</v>
      </c>
      <c r="H4437" s="120">
        <v>41974</v>
      </c>
    </row>
    <row r="4438" spans="1:8">
      <c r="A4438" s="113">
        <v>7364</v>
      </c>
      <c r="B4438" s="114" t="s">
        <v>10184</v>
      </c>
      <c r="C4438" s="113" t="s">
        <v>235</v>
      </c>
      <c r="D4438" s="113" t="s">
        <v>274</v>
      </c>
      <c r="E4438" s="115">
        <v>0.79</v>
      </c>
      <c r="F4438" s="115">
        <v>0.79</v>
      </c>
      <c r="G4438" s="113" t="s">
        <v>493</v>
      </c>
      <c r="H4438" s="116">
        <v>41974</v>
      </c>
    </row>
    <row r="4439" spans="1:8">
      <c r="A4439" s="117">
        <v>7363</v>
      </c>
      <c r="B4439" s="118" t="s">
        <v>10184</v>
      </c>
      <c r="C4439" s="117" t="s">
        <v>235</v>
      </c>
      <c r="D4439" s="117" t="s">
        <v>238</v>
      </c>
      <c r="E4439" s="119">
        <v>3.17</v>
      </c>
      <c r="F4439" s="119">
        <v>3.17</v>
      </c>
      <c r="G4439" s="117" t="s">
        <v>493</v>
      </c>
      <c r="H4439" s="120">
        <v>41974</v>
      </c>
    </row>
    <row r="4440" spans="1:8">
      <c r="A4440" s="113">
        <v>35693</v>
      </c>
      <c r="B4440" s="114" t="s">
        <v>10185</v>
      </c>
      <c r="C4440" s="113" t="s">
        <v>235</v>
      </c>
      <c r="D4440" s="113" t="s">
        <v>274</v>
      </c>
      <c r="E4440" s="115">
        <v>6.95</v>
      </c>
      <c r="F4440" s="115">
        <v>6.95</v>
      </c>
      <c r="G4440" s="113" t="s">
        <v>493</v>
      </c>
      <c r="H4440" s="116">
        <v>41974</v>
      </c>
    </row>
    <row r="4441" spans="1:8">
      <c r="A4441" s="117">
        <v>35692</v>
      </c>
      <c r="B4441" s="118" t="s">
        <v>10186</v>
      </c>
      <c r="C4441" s="117" t="s">
        <v>235</v>
      </c>
      <c r="D4441" s="117" t="s">
        <v>274</v>
      </c>
      <c r="E4441" s="119">
        <v>37.24</v>
      </c>
      <c r="F4441" s="119">
        <v>37.24</v>
      </c>
      <c r="G4441" s="117" t="s">
        <v>493</v>
      </c>
      <c r="H4441" s="120">
        <v>41974</v>
      </c>
    </row>
    <row r="4442" spans="1:8">
      <c r="A4442" s="113">
        <v>7344</v>
      </c>
      <c r="B4442" s="114" t="s">
        <v>10187</v>
      </c>
      <c r="C4442" s="113" t="s">
        <v>235</v>
      </c>
      <c r="D4442" s="113" t="s">
        <v>239</v>
      </c>
      <c r="E4442" s="115">
        <v>47.12</v>
      </c>
      <c r="F4442" s="115">
        <v>47.12</v>
      </c>
      <c r="G4442" s="113" t="s">
        <v>493</v>
      </c>
      <c r="H4442" s="116">
        <v>41974</v>
      </c>
    </row>
    <row r="4443" spans="1:8">
      <c r="A4443" s="117">
        <v>7345</v>
      </c>
      <c r="B4443" s="118" t="s">
        <v>10187</v>
      </c>
      <c r="C4443" s="117" t="s">
        <v>235</v>
      </c>
      <c r="D4443" s="117" t="s">
        <v>274</v>
      </c>
      <c r="E4443" s="119">
        <v>13.09</v>
      </c>
      <c r="F4443" s="119">
        <v>13.09</v>
      </c>
      <c r="G4443" s="117" t="s">
        <v>493</v>
      </c>
      <c r="H4443" s="120">
        <v>41974</v>
      </c>
    </row>
    <row r="4444" spans="1:8">
      <c r="A4444" s="113">
        <v>35691</v>
      </c>
      <c r="B4444" s="114" t="s">
        <v>10188</v>
      </c>
      <c r="C4444" s="113" t="s">
        <v>235</v>
      </c>
      <c r="D4444" s="113" t="s">
        <v>274</v>
      </c>
      <c r="E4444" s="115">
        <v>10.35</v>
      </c>
      <c r="F4444" s="115">
        <v>10.35</v>
      </c>
      <c r="G4444" s="113" t="s">
        <v>493</v>
      </c>
      <c r="H4444" s="116">
        <v>41974</v>
      </c>
    </row>
    <row r="4445" spans="1:8" ht="26.4">
      <c r="A4445" s="117">
        <v>7362</v>
      </c>
      <c r="B4445" s="118" t="s">
        <v>10189</v>
      </c>
      <c r="C4445" s="117" t="s">
        <v>235</v>
      </c>
      <c r="D4445" s="117" t="s">
        <v>238</v>
      </c>
      <c r="E4445" s="119">
        <v>6.92</v>
      </c>
      <c r="F4445" s="119">
        <v>6.92</v>
      </c>
      <c r="G4445" s="117" t="s">
        <v>493</v>
      </c>
      <c r="H4445" s="120">
        <v>41974</v>
      </c>
    </row>
    <row r="4446" spans="1:8">
      <c r="A4446" s="113">
        <v>7342</v>
      </c>
      <c r="B4446" s="114" t="s">
        <v>10190</v>
      </c>
      <c r="C4446" s="113" t="s">
        <v>235</v>
      </c>
      <c r="D4446" s="113" t="s">
        <v>238</v>
      </c>
      <c r="E4446" s="115">
        <v>3.8</v>
      </c>
      <c r="F4446" s="115">
        <v>3.8</v>
      </c>
      <c r="G4446" s="113" t="s">
        <v>493</v>
      </c>
      <c r="H4446" s="116">
        <v>41974</v>
      </c>
    </row>
    <row r="4447" spans="1:8" ht="26.4">
      <c r="A4447" s="117">
        <v>7343</v>
      </c>
      <c r="B4447" s="118" t="s">
        <v>10191</v>
      </c>
      <c r="C4447" s="117" t="s">
        <v>235</v>
      </c>
      <c r="D4447" s="117" t="s">
        <v>274</v>
      </c>
      <c r="E4447" s="119">
        <v>28.77</v>
      </c>
      <c r="F4447" s="119">
        <v>28.77</v>
      </c>
      <c r="G4447" s="117" t="s">
        <v>493</v>
      </c>
      <c r="H4447" s="120">
        <v>41974</v>
      </c>
    </row>
    <row r="4448" spans="1:8" ht="39.6">
      <c r="A4448" s="113">
        <v>11163</v>
      </c>
      <c r="B4448" s="114" t="s">
        <v>10192</v>
      </c>
      <c r="C4448" s="113" t="s">
        <v>235</v>
      </c>
      <c r="D4448" s="113" t="s">
        <v>239</v>
      </c>
      <c r="E4448" s="115">
        <v>121.89</v>
      </c>
      <c r="F4448" s="115">
        <v>121.89</v>
      </c>
      <c r="G4448" s="113" t="s">
        <v>493</v>
      </c>
      <c r="H4448" s="116">
        <v>41974</v>
      </c>
    </row>
    <row r="4449" spans="1:8">
      <c r="A4449" s="117">
        <v>11625</v>
      </c>
      <c r="B4449" s="118" t="s">
        <v>10193</v>
      </c>
      <c r="C4449" s="117" t="s">
        <v>235</v>
      </c>
      <c r="D4449" s="117" t="s">
        <v>238</v>
      </c>
      <c r="E4449" s="119">
        <v>5.43</v>
      </c>
      <c r="F4449" s="119">
        <v>5.43</v>
      </c>
      <c r="G4449" s="117" t="s">
        <v>493</v>
      </c>
      <c r="H4449" s="120">
        <v>41974</v>
      </c>
    </row>
    <row r="4450" spans="1:8">
      <c r="A4450" s="113">
        <v>7306</v>
      </c>
      <c r="B4450" s="114" t="s">
        <v>10194</v>
      </c>
      <c r="C4450" s="113" t="s">
        <v>235</v>
      </c>
      <c r="D4450" s="113" t="s">
        <v>274</v>
      </c>
      <c r="E4450" s="115">
        <v>22.31</v>
      </c>
      <c r="F4450" s="115">
        <v>22.31</v>
      </c>
      <c r="G4450" s="113" t="s">
        <v>493</v>
      </c>
      <c r="H4450" s="116">
        <v>41974</v>
      </c>
    </row>
    <row r="4451" spans="1:8">
      <c r="A4451" s="117">
        <v>7295</v>
      </c>
      <c r="B4451" s="118" t="s">
        <v>10195</v>
      </c>
      <c r="C4451" s="117" t="s">
        <v>235</v>
      </c>
      <c r="D4451" s="117" t="s">
        <v>239</v>
      </c>
      <c r="E4451" s="119">
        <v>67.77</v>
      </c>
      <c r="F4451" s="119">
        <v>67.77</v>
      </c>
      <c r="G4451" s="117" t="s">
        <v>493</v>
      </c>
      <c r="H4451" s="120">
        <v>41974</v>
      </c>
    </row>
    <row r="4452" spans="1:8" ht="39.6">
      <c r="A4452" s="113">
        <v>26032</v>
      </c>
      <c r="B4452" s="114" t="s">
        <v>10196</v>
      </c>
      <c r="C4452" s="113" t="s">
        <v>235</v>
      </c>
      <c r="D4452" s="113" t="s">
        <v>274</v>
      </c>
      <c r="E4452" s="115">
        <v>21.96</v>
      </c>
      <c r="F4452" s="115">
        <v>21.96</v>
      </c>
      <c r="G4452" s="113" t="s">
        <v>493</v>
      </c>
      <c r="H4452" s="116">
        <v>41974</v>
      </c>
    </row>
    <row r="4453" spans="1:8" ht="26.4">
      <c r="A4453" s="117">
        <v>7360</v>
      </c>
      <c r="B4453" s="118" t="s">
        <v>10197</v>
      </c>
      <c r="C4453" s="117" t="s">
        <v>235</v>
      </c>
      <c r="D4453" s="117" t="s">
        <v>274</v>
      </c>
      <c r="E4453" s="119">
        <v>12.18</v>
      </c>
      <c r="F4453" s="119">
        <v>12.18</v>
      </c>
      <c r="G4453" s="117" t="s">
        <v>493</v>
      </c>
      <c r="H4453" s="120">
        <v>41974</v>
      </c>
    </row>
    <row r="4454" spans="1:8" ht="26.4">
      <c r="A4454" s="113">
        <v>155</v>
      </c>
      <c r="B4454" s="114" t="s">
        <v>10198</v>
      </c>
      <c r="C4454" s="113" t="s">
        <v>235</v>
      </c>
      <c r="D4454" s="113" t="s">
        <v>274</v>
      </c>
      <c r="E4454" s="115">
        <v>28.15</v>
      </c>
      <c r="F4454" s="115">
        <v>28.15</v>
      </c>
      <c r="G4454" s="113" t="s">
        <v>493</v>
      </c>
      <c r="H4454" s="116">
        <v>41974</v>
      </c>
    </row>
    <row r="4455" spans="1:8">
      <c r="A4455" s="117">
        <v>7314</v>
      </c>
      <c r="B4455" s="118" t="s">
        <v>10199</v>
      </c>
      <c r="C4455" s="117" t="s">
        <v>235</v>
      </c>
      <c r="D4455" s="117" t="s">
        <v>274</v>
      </c>
      <c r="E4455" s="119">
        <v>44.27</v>
      </c>
      <c r="F4455" s="119">
        <v>44.27</v>
      </c>
      <c r="G4455" s="117" t="s">
        <v>493</v>
      </c>
      <c r="H4455" s="120">
        <v>41974</v>
      </c>
    </row>
    <row r="4456" spans="1:8">
      <c r="A4456" s="113">
        <v>11630</v>
      </c>
      <c r="B4456" s="114" t="s">
        <v>10200</v>
      </c>
      <c r="C4456" s="113" t="s">
        <v>235</v>
      </c>
      <c r="D4456" s="113" t="s">
        <v>239</v>
      </c>
      <c r="E4456" s="115">
        <v>159.38</v>
      </c>
      <c r="F4456" s="115">
        <v>159.38</v>
      </c>
      <c r="G4456" s="113" t="s">
        <v>493</v>
      </c>
      <c r="H4456" s="116">
        <v>41974</v>
      </c>
    </row>
    <row r="4457" spans="1:8" ht="26.4">
      <c r="A4457" s="117">
        <v>154</v>
      </c>
      <c r="B4457" s="118" t="s">
        <v>10201</v>
      </c>
      <c r="C4457" s="117" t="s">
        <v>235</v>
      </c>
      <c r="D4457" s="117" t="s">
        <v>274</v>
      </c>
      <c r="E4457" s="119">
        <v>32.18</v>
      </c>
      <c r="F4457" s="119">
        <v>32.18</v>
      </c>
      <c r="G4457" s="117" t="s">
        <v>493</v>
      </c>
      <c r="H4457" s="120">
        <v>41974</v>
      </c>
    </row>
    <row r="4458" spans="1:8" ht="26.4">
      <c r="A4458" s="113">
        <v>7338</v>
      </c>
      <c r="B4458" s="114" t="s">
        <v>10201</v>
      </c>
      <c r="C4458" s="113" t="s">
        <v>235</v>
      </c>
      <c r="D4458" s="113" t="s">
        <v>238</v>
      </c>
      <c r="E4458" s="115">
        <v>21.45</v>
      </c>
      <c r="F4458" s="115">
        <v>21.45</v>
      </c>
      <c r="G4458" s="113" t="s">
        <v>493</v>
      </c>
      <c r="H4458" s="116">
        <v>41974</v>
      </c>
    </row>
    <row r="4459" spans="1:8" ht="39.6">
      <c r="A4459" s="117">
        <v>11060</v>
      </c>
      <c r="B4459" s="118" t="s">
        <v>10202</v>
      </c>
      <c r="C4459" s="117" t="s">
        <v>235</v>
      </c>
      <c r="D4459" s="117" t="s">
        <v>6</v>
      </c>
      <c r="E4459" s="119">
        <v>32.58</v>
      </c>
      <c r="F4459" s="119">
        <v>32.58</v>
      </c>
      <c r="G4459" s="117" t="s">
        <v>493</v>
      </c>
      <c r="H4459" s="120">
        <v>41974</v>
      </c>
    </row>
    <row r="4460" spans="1:8">
      <c r="A4460" s="113">
        <v>20245</v>
      </c>
      <c r="B4460" s="114" t="s">
        <v>10203</v>
      </c>
      <c r="C4460" s="113" t="s">
        <v>235</v>
      </c>
      <c r="D4460" s="113" t="s">
        <v>6</v>
      </c>
      <c r="E4460" s="115">
        <v>4.9400000000000004</v>
      </c>
      <c r="F4460" s="115">
        <v>4.9400000000000004</v>
      </c>
      <c r="G4460" s="113" t="s">
        <v>493</v>
      </c>
      <c r="H4460" s="116">
        <v>41974</v>
      </c>
    </row>
    <row r="4461" spans="1:8" ht="26.4">
      <c r="A4461" s="117">
        <v>7528</v>
      </c>
      <c r="B4461" s="118" t="s">
        <v>10204</v>
      </c>
      <c r="C4461" s="117" t="s">
        <v>235</v>
      </c>
      <c r="D4461" s="117" t="s">
        <v>6</v>
      </c>
      <c r="E4461" s="119">
        <v>4.9000000000000004</v>
      </c>
      <c r="F4461" s="119">
        <v>4.9000000000000004</v>
      </c>
      <c r="G4461" s="117" t="s">
        <v>493</v>
      </c>
      <c r="H4461" s="120">
        <v>41974</v>
      </c>
    </row>
    <row r="4462" spans="1:8" ht="39.6">
      <c r="A4462" s="113">
        <v>12145</v>
      </c>
      <c r="B4462" s="114" t="s">
        <v>10205</v>
      </c>
      <c r="C4462" s="113" t="s">
        <v>235</v>
      </c>
      <c r="D4462" s="113" t="s">
        <v>6</v>
      </c>
      <c r="E4462" s="115">
        <v>15.5</v>
      </c>
      <c r="F4462" s="115">
        <v>15.5</v>
      </c>
      <c r="G4462" s="113" t="s">
        <v>493</v>
      </c>
      <c r="H4462" s="116">
        <v>41974</v>
      </c>
    </row>
    <row r="4463" spans="1:8" ht="26.4">
      <c r="A4463" s="117">
        <v>7535</v>
      </c>
      <c r="B4463" s="118" t="s">
        <v>10206</v>
      </c>
      <c r="C4463" s="117" t="s">
        <v>235</v>
      </c>
      <c r="D4463" s="117" t="s">
        <v>6</v>
      </c>
      <c r="E4463" s="119">
        <v>8.3699999999999992</v>
      </c>
      <c r="F4463" s="119">
        <v>8.3699999999999992</v>
      </c>
      <c r="G4463" s="117" t="s">
        <v>493</v>
      </c>
      <c r="H4463" s="120">
        <v>41974</v>
      </c>
    </row>
    <row r="4464" spans="1:8" ht="26.4">
      <c r="A4464" s="113">
        <v>7536</v>
      </c>
      <c r="B4464" s="114" t="s">
        <v>10207</v>
      </c>
      <c r="C4464" s="113" t="s">
        <v>235</v>
      </c>
      <c r="D4464" s="113" t="s">
        <v>6</v>
      </c>
      <c r="E4464" s="115">
        <v>7.57</v>
      </c>
      <c r="F4464" s="115">
        <v>7.57</v>
      </c>
      <c r="G4464" s="113" t="s">
        <v>493</v>
      </c>
      <c r="H4464" s="116">
        <v>41974</v>
      </c>
    </row>
    <row r="4465" spans="1:8" ht="26.4">
      <c r="A4465" s="117">
        <v>7529</v>
      </c>
      <c r="B4465" s="118" t="s">
        <v>10208</v>
      </c>
      <c r="C4465" s="117" t="s">
        <v>235</v>
      </c>
      <c r="D4465" s="117" t="s">
        <v>6</v>
      </c>
      <c r="E4465" s="119">
        <v>11.46</v>
      </c>
      <c r="F4465" s="119">
        <v>11.46</v>
      </c>
      <c r="G4465" s="117" t="s">
        <v>493</v>
      </c>
      <c r="H4465" s="120">
        <v>41974</v>
      </c>
    </row>
    <row r="4466" spans="1:8" ht="26.4">
      <c r="A4466" s="113">
        <v>7533</v>
      </c>
      <c r="B4466" s="114" t="s">
        <v>10209</v>
      </c>
      <c r="C4466" s="113" t="s">
        <v>235</v>
      </c>
      <c r="D4466" s="113" t="s">
        <v>6</v>
      </c>
      <c r="E4466" s="115">
        <v>3.36</v>
      </c>
      <c r="F4466" s="115">
        <v>3.36</v>
      </c>
      <c r="G4466" s="113" t="s">
        <v>493</v>
      </c>
      <c r="H4466" s="116">
        <v>41974</v>
      </c>
    </row>
    <row r="4467" spans="1:8" ht="26.4">
      <c r="A4467" s="117">
        <v>7524</v>
      </c>
      <c r="B4467" s="118" t="s">
        <v>10210</v>
      </c>
      <c r="C4467" s="117" t="s">
        <v>235</v>
      </c>
      <c r="D4467" s="117" t="s">
        <v>6</v>
      </c>
      <c r="E4467" s="119">
        <v>14.68</v>
      </c>
      <c r="F4467" s="119">
        <v>14.68</v>
      </c>
      <c r="G4467" s="117" t="s">
        <v>493</v>
      </c>
      <c r="H4467" s="120">
        <v>41974</v>
      </c>
    </row>
    <row r="4468" spans="1:8" ht="26.4">
      <c r="A4468" s="113">
        <v>7525</v>
      </c>
      <c r="B4468" s="114" t="s">
        <v>10211</v>
      </c>
      <c r="C4468" s="113" t="s">
        <v>235</v>
      </c>
      <c r="D4468" s="113" t="s">
        <v>6</v>
      </c>
      <c r="E4468" s="115">
        <v>18.8</v>
      </c>
      <c r="F4468" s="115">
        <v>18.8</v>
      </c>
      <c r="G4468" s="113" t="s">
        <v>493</v>
      </c>
      <c r="H4468" s="116">
        <v>41974</v>
      </c>
    </row>
    <row r="4469" spans="1:8" ht="26.4">
      <c r="A4469" s="117">
        <v>7531</v>
      </c>
      <c r="B4469" s="118" t="s">
        <v>10212</v>
      </c>
      <c r="C4469" s="117" t="s">
        <v>235</v>
      </c>
      <c r="D4469" s="117" t="s">
        <v>6</v>
      </c>
      <c r="E4469" s="119">
        <v>10.09</v>
      </c>
      <c r="F4469" s="119">
        <v>10.09</v>
      </c>
      <c r="G4469" s="117" t="s">
        <v>493</v>
      </c>
      <c r="H4469" s="120">
        <v>41974</v>
      </c>
    </row>
    <row r="4470" spans="1:8" ht="26.4">
      <c r="A4470" s="113">
        <v>7526</v>
      </c>
      <c r="B4470" s="114" t="s">
        <v>10213</v>
      </c>
      <c r="C4470" s="113" t="s">
        <v>235</v>
      </c>
      <c r="D4470" s="113" t="s">
        <v>6</v>
      </c>
      <c r="E4470" s="115">
        <v>9.51</v>
      </c>
      <c r="F4470" s="115">
        <v>9.51</v>
      </c>
      <c r="G4470" s="113" t="s">
        <v>493</v>
      </c>
      <c r="H4470" s="116">
        <v>41974</v>
      </c>
    </row>
    <row r="4471" spans="1:8" ht="26.4">
      <c r="A4471" s="117">
        <v>12143</v>
      </c>
      <c r="B4471" s="118" t="s">
        <v>10214</v>
      </c>
      <c r="C4471" s="117" t="s">
        <v>235</v>
      </c>
      <c r="D4471" s="117" t="s">
        <v>6</v>
      </c>
      <c r="E4471" s="119">
        <v>16.93</v>
      </c>
      <c r="F4471" s="119">
        <v>16.93</v>
      </c>
      <c r="G4471" s="117" t="s">
        <v>493</v>
      </c>
      <c r="H4471" s="120">
        <v>41974</v>
      </c>
    </row>
    <row r="4472" spans="1:8" ht="26.4">
      <c r="A4472" s="113">
        <v>12147</v>
      </c>
      <c r="B4472" s="114" t="s">
        <v>10215</v>
      </c>
      <c r="C4472" s="113" t="s">
        <v>235</v>
      </c>
      <c r="D4472" s="113" t="s">
        <v>6</v>
      </c>
      <c r="E4472" s="115">
        <v>7.57</v>
      </c>
      <c r="F4472" s="115">
        <v>7.57</v>
      </c>
      <c r="G4472" s="113" t="s">
        <v>493</v>
      </c>
      <c r="H4472" s="116">
        <v>41974</v>
      </c>
    </row>
    <row r="4473" spans="1:8" ht="26.4">
      <c r="A4473" s="117">
        <v>12142</v>
      </c>
      <c r="B4473" s="118" t="s">
        <v>10216</v>
      </c>
      <c r="C4473" s="117" t="s">
        <v>235</v>
      </c>
      <c r="D4473" s="117" t="s">
        <v>6</v>
      </c>
      <c r="E4473" s="119">
        <v>6.2</v>
      </c>
      <c r="F4473" s="119">
        <v>6.2</v>
      </c>
      <c r="G4473" s="117" t="s">
        <v>493</v>
      </c>
      <c r="H4473" s="120">
        <v>41974</v>
      </c>
    </row>
    <row r="4474" spans="1:8" ht="26.4">
      <c r="A4474" s="113">
        <v>7527</v>
      </c>
      <c r="B4474" s="114" t="s">
        <v>10217</v>
      </c>
      <c r="C4474" s="113" t="s">
        <v>235</v>
      </c>
      <c r="D4474" s="113" t="s">
        <v>6</v>
      </c>
      <c r="E4474" s="115">
        <v>7.78</v>
      </c>
      <c r="F4474" s="115">
        <v>7.78</v>
      </c>
      <c r="G4474" s="113" t="s">
        <v>493</v>
      </c>
      <c r="H4474" s="116">
        <v>41974</v>
      </c>
    </row>
    <row r="4475" spans="1:8">
      <c r="A4475" s="117">
        <v>7592</v>
      </c>
      <c r="B4475" s="118" t="s">
        <v>10218</v>
      </c>
      <c r="C4475" s="117" t="s">
        <v>264</v>
      </c>
      <c r="D4475" s="117" t="s">
        <v>231</v>
      </c>
      <c r="E4475" s="119">
        <v>21.26</v>
      </c>
      <c r="F4475" s="119">
        <v>18.39</v>
      </c>
      <c r="G4475" s="117" t="s">
        <v>493</v>
      </c>
      <c r="H4475" s="120">
        <v>41974</v>
      </c>
    </row>
    <row r="4476" spans="1:8" ht="26.4">
      <c r="A4476" s="113">
        <v>11762</v>
      </c>
      <c r="B4476" s="114" t="s">
        <v>10219</v>
      </c>
      <c r="C4476" s="113" t="s">
        <v>235</v>
      </c>
      <c r="D4476" s="113" t="s">
        <v>6</v>
      </c>
      <c r="E4476" s="115">
        <v>27.27</v>
      </c>
      <c r="F4476" s="115">
        <v>27.27</v>
      </c>
      <c r="G4476" s="113" t="s">
        <v>493</v>
      </c>
      <c r="H4476" s="116">
        <v>41974</v>
      </c>
    </row>
    <row r="4477" spans="1:8" ht="26.4">
      <c r="A4477" s="117">
        <v>13418</v>
      </c>
      <c r="B4477" s="118" t="s">
        <v>10220</v>
      </c>
      <c r="C4477" s="117" t="s">
        <v>235</v>
      </c>
      <c r="D4477" s="117" t="s">
        <v>6</v>
      </c>
      <c r="E4477" s="119">
        <v>7.62</v>
      </c>
      <c r="F4477" s="119">
        <v>7.62</v>
      </c>
      <c r="G4477" s="117" t="s">
        <v>493</v>
      </c>
      <c r="H4477" s="120">
        <v>41974</v>
      </c>
    </row>
    <row r="4478" spans="1:8" ht="26.4">
      <c r="A4478" s="113">
        <v>13984</v>
      </c>
      <c r="B4478" s="114" t="s">
        <v>10221</v>
      </c>
      <c r="C4478" s="113" t="s">
        <v>235</v>
      </c>
      <c r="D4478" s="113" t="s">
        <v>6</v>
      </c>
      <c r="E4478" s="115">
        <v>19.059999999999999</v>
      </c>
      <c r="F4478" s="115">
        <v>19.059999999999999</v>
      </c>
      <c r="G4478" s="113" t="s">
        <v>493</v>
      </c>
      <c r="H4478" s="116">
        <v>41974</v>
      </c>
    </row>
    <row r="4479" spans="1:8" ht="26.4">
      <c r="A4479" s="117">
        <v>11772</v>
      </c>
      <c r="B4479" s="118" t="s">
        <v>10222</v>
      </c>
      <c r="C4479" s="117" t="s">
        <v>235</v>
      </c>
      <c r="D4479" s="117" t="s">
        <v>6</v>
      </c>
      <c r="E4479" s="119">
        <v>46.28</v>
      </c>
      <c r="F4479" s="119">
        <v>46.28</v>
      </c>
      <c r="G4479" s="117" t="s">
        <v>493</v>
      </c>
      <c r="H4479" s="120">
        <v>41974</v>
      </c>
    </row>
    <row r="4480" spans="1:8" ht="26.4">
      <c r="A4480" s="113">
        <v>36795</v>
      </c>
      <c r="B4480" s="114" t="s">
        <v>10223</v>
      </c>
      <c r="C4480" s="113" t="s">
        <v>235</v>
      </c>
      <c r="D4480" s="113" t="s">
        <v>6</v>
      </c>
      <c r="E4480" s="115">
        <v>297.63</v>
      </c>
      <c r="F4480" s="115">
        <v>297.63</v>
      </c>
      <c r="G4480" s="113" t="s">
        <v>493</v>
      </c>
      <c r="H4480" s="116">
        <v>41974</v>
      </c>
    </row>
    <row r="4481" spans="1:8" ht="26.4">
      <c r="A4481" s="117">
        <v>36796</v>
      </c>
      <c r="B4481" s="118" t="s">
        <v>10224</v>
      </c>
      <c r="C4481" s="117" t="s">
        <v>235</v>
      </c>
      <c r="D4481" s="117" t="s">
        <v>6</v>
      </c>
      <c r="E4481" s="119">
        <v>76.63</v>
      </c>
      <c r="F4481" s="119">
        <v>76.63</v>
      </c>
      <c r="G4481" s="117" t="s">
        <v>493</v>
      </c>
      <c r="H4481" s="120">
        <v>41974</v>
      </c>
    </row>
    <row r="4482" spans="1:8" ht="26.4">
      <c r="A4482" s="113">
        <v>36791</v>
      </c>
      <c r="B4482" s="114" t="s">
        <v>10225</v>
      </c>
      <c r="C4482" s="113" t="s">
        <v>235</v>
      </c>
      <c r="D4482" s="113" t="s">
        <v>6</v>
      </c>
      <c r="E4482" s="115">
        <v>39.479999999999997</v>
      </c>
      <c r="F4482" s="115">
        <v>39.479999999999997</v>
      </c>
      <c r="G4482" s="113" t="s">
        <v>493</v>
      </c>
      <c r="H4482" s="116">
        <v>41974</v>
      </c>
    </row>
    <row r="4483" spans="1:8" ht="26.4">
      <c r="A4483" s="117">
        <v>13415</v>
      </c>
      <c r="B4483" s="118" t="s">
        <v>10226</v>
      </c>
      <c r="C4483" s="117" t="s">
        <v>235</v>
      </c>
      <c r="D4483" s="117" t="s">
        <v>6</v>
      </c>
      <c r="E4483" s="119">
        <v>22.95</v>
      </c>
      <c r="F4483" s="119">
        <v>22.95</v>
      </c>
      <c r="G4483" s="117" t="s">
        <v>493</v>
      </c>
      <c r="H4483" s="120">
        <v>41974</v>
      </c>
    </row>
    <row r="4484" spans="1:8" ht="26.4">
      <c r="A4484" s="113">
        <v>36792</v>
      </c>
      <c r="B4484" s="114" t="s">
        <v>10227</v>
      </c>
      <c r="C4484" s="113" t="s">
        <v>235</v>
      </c>
      <c r="D4484" s="113" t="s">
        <v>6</v>
      </c>
      <c r="E4484" s="115">
        <v>75.47</v>
      </c>
      <c r="F4484" s="115">
        <v>75.47</v>
      </c>
      <c r="G4484" s="113" t="s">
        <v>493</v>
      </c>
      <c r="H4484" s="116">
        <v>41974</v>
      </c>
    </row>
    <row r="4485" spans="1:8" ht="26.4">
      <c r="A4485" s="117">
        <v>11773</v>
      </c>
      <c r="B4485" s="118" t="s">
        <v>10228</v>
      </c>
      <c r="C4485" s="117" t="s">
        <v>235</v>
      </c>
      <c r="D4485" s="117" t="s">
        <v>6</v>
      </c>
      <c r="E4485" s="119">
        <v>44.18</v>
      </c>
      <c r="F4485" s="119">
        <v>44.18</v>
      </c>
      <c r="G4485" s="117" t="s">
        <v>493</v>
      </c>
      <c r="H4485" s="120">
        <v>41974</v>
      </c>
    </row>
    <row r="4486" spans="1:8" ht="26.4">
      <c r="A4486" s="113">
        <v>11775</v>
      </c>
      <c r="B4486" s="114" t="s">
        <v>10229</v>
      </c>
      <c r="C4486" s="113" t="s">
        <v>235</v>
      </c>
      <c r="D4486" s="113" t="s">
        <v>6</v>
      </c>
      <c r="E4486" s="115">
        <v>46.13</v>
      </c>
      <c r="F4486" s="115">
        <v>46.13</v>
      </c>
      <c r="G4486" s="113" t="s">
        <v>493</v>
      </c>
      <c r="H4486" s="116">
        <v>41974</v>
      </c>
    </row>
    <row r="4487" spans="1:8" ht="26.4">
      <c r="A4487" s="117">
        <v>13983</v>
      </c>
      <c r="B4487" s="118" t="s">
        <v>10230</v>
      </c>
      <c r="C4487" s="117" t="s">
        <v>235</v>
      </c>
      <c r="D4487" s="117" t="s">
        <v>6</v>
      </c>
      <c r="E4487" s="119">
        <v>23.57</v>
      </c>
      <c r="F4487" s="119">
        <v>23.57</v>
      </c>
      <c r="G4487" s="117" t="s">
        <v>493</v>
      </c>
      <c r="H4487" s="120">
        <v>41974</v>
      </c>
    </row>
    <row r="4488" spans="1:8" ht="26.4">
      <c r="A4488" s="113">
        <v>13416</v>
      </c>
      <c r="B4488" s="114" t="s">
        <v>10231</v>
      </c>
      <c r="C4488" s="113" t="s">
        <v>235</v>
      </c>
      <c r="D4488" s="113" t="s">
        <v>6</v>
      </c>
      <c r="E4488" s="115">
        <v>19.010000000000002</v>
      </c>
      <c r="F4488" s="115">
        <v>19.010000000000002</v>
      </c>
      <c r="G4488" s="113" t="s">
        <v>493</v>
      </c>
      <c r="H4488" s="116">
        <v>41974</v>
      </c>
    </row>
    <row r="4489" spans="1:8" ht="26.4">
      <c r="A4489" s="117">
        <v>13417</v>
      </c>
      <c r="B4489" s="118" t="s">
        <v>10232</v>
      </c>
      <c r="C4489" s="117" t="s">
        <v>235</v>
      </c>
      <c r="D4489" s="117" t="s">
        <v>6</v>
      </c>
      <c r="E4489" s="119">
        <v>16.77</v>
      </c>
      <c r="F4489" s="119">
        <v>16.77</v>
      </c>
      <c r="G4489" s="117" t="s">
        <v>493</v>
      </c>
      <c r="H4489" s="120">
        <v>41974</v>
      </c>
    </row>
    <row r="4490" spans="1:8" ht="26.4">
      <c r="A4490" s="113">
        <v>7604</v>
      </c>
      <c r="B4490" s="114" t="s">
        <v>10233</v>
      </c>
      <c r="C4490" s="113" t="s">
        <v>235</v>
      </c>
      <c r="D4490" s="113" t="s">
        <v>6</v>
      </c>
      <c r="E4490" s="115">
        <v>7.26</v>
      </c>
      <c r="F4490" s="115">
        <v>7.26</v>
      </c>
      <c r="G4490" s="113" t="s">
        <v>493</v>
      </c>
      <c r="H4490" s="116">
        <v>41974</v>
      </c>
    </row>
    <row r="4491" spans="1:8" ht="26.4">
      <c r="A4491" s="117">
        <v>11823</v>
      </c>
      <c r="B4491" s="118" t="s">
        <v>10234</v>
      </c>
      <c r="C4491" s="117" t="s">
        <v>235</v>
      </c>
      <c r="D4491" s="117" t="s">
        <v>6</v>
      </c>
      <c r="E4491" s="119">
        <v>9.0399999999999991</v>
      </c>
      <c r="F4491" s="119">
        <v>9.0399999999999991</v>
      </c>
      <c r="G4491" s="117" t="s">
        <v>493</v>
      </c>
      <c r="H4491" s="120">
        <v>41974</v>
      </c>
    </row>
    <row r="4492" spans="1:8">
      <c r="A4492" s="113">
        <v>11825</v>
      </c>
      <c r="B4492" s="114" t="s">
        <v>10235</v>
      </c>
      <c r="C4492" s="113" t="s">
        <v>235</v>
      </c>
      <c r="D4492" s="113" t="s">
        <v>6</v>
      </c>
      <c r="E4492" s="115">
        <v>33.31</v>
      </c>
      <c r="F4492" s="115">
        <v>33.31</v>
      </c>
      <c r="G4492" s="113" t="s">
        <v>493</v>
      </c>
      <c r="H4492" s="116">
        <v>41974</v>
      </c>
    </row>
    <row r="4493" spans="1:8">
      <c r="A4493" s="117">
        <v>11763</v>
      </c>
      <c r="B4493" s="118" t="s">
        <v>10236</v>
      </c>
      <c r="C4493" s="117" t="s">
        <v>235</v>
      </c>
      <c r="D4493" s="117" t="s">
        <v>6</v>
      </c>
      <c r="E4493" s="119">
        <v>61.43</v>
      </c>
      <c r="F4493" s="119">
        <v>61.43</v>
      </c>
      <c r="G4493" s="117" t="s">
        <v>493</v>
      </c>
      <c r="H4493" s="120">
        <v>41974</v>
      </c>
    </row>
    <row r="4494" spans="1:8">
      <c r="A4494" s="113">
        <v>11764</v>
      </c>
      <c r="B4494" s="114" t="s">
        <v>10237</v>
      </c>
      <c r="C4494" s="113" t="s">
        <v>235</v>
      </c>
      <c r="D4494" s="113" t="s">
        <v>6</v>
      </c>
      <c r="E4494" s="115">
        <v>52.31</v>
      </c>
      <c r="F4494" s="115">
        <v>52.31</v>
      </c>
      <c r="G4494" s="113" t="s">
        <v>493</v>
      </c>
      <c r="H4494" s="116">
        <v>41974</v>
      </c>
    </row>
    <row r="4495" spans="1:8">
      <c r="A4495" s="117">
        <v>11826</v>
      </c>
      <c r="B4495" s="118" t="s">
        <v>10238</v>
      </c>
      <c r="C4495" s="117" t="s">
        <v>235</v>
      </c>
      <c r="D4495" s="117" t="s">
        <v>6</v>
      </c>
      <c r="E4495" s="119">
        <v>23.14</v>
      </c>
      <c r="F4495" s="119">
        <v>23.14</v>
      </c>
      <c r="G4495" s="117" t="s">
        <v>493</v>
      </c>
      <c r="H4495" s="120">
        <v>41974</v>
      </c>
    </row>
    <row r="4496" spans="1:8">
      <c r="A4496" s="113">
        <v>11829</v>
      </c>
      <c r="B4496" s="114" t="s">
        <v>10239</v>
      </c>
      <c r="C4496" s="113" t="s">
        <v>235</v>
      </c>
      <c r="D4496" s="113" t="s">
        <v>6</v>
      </c>
      <c r="E4496" s="115">
        <v>14.75</v>
      </c>
      <c r="F4496" s="115">
        <v>14.75</v>
      </c>
      <c r="G4496" s="113" t="s">
        <v>493</v>
      </c>
      <c r="H4496" s="116">
        <v>41974</v>
      </c>
    </row>
    <row r="4497" spans="1:8">
      <c r="A4497" s="117">
        <v>11767</v>
      </c>
      <c r="B4497" s="118" t="s">
        <v>10240</v>
      </c>
      <c r="C4497" s="117" t="s">
        <v>235</v>
      </c>
      <c r="D4497" s="117" t="s">
        <v>6</v>
      </c>
      <c r="E4497" s="119">
        <v>73.02</v>
      </c>
      <c r="F4497" s="119">
        <v>73.02</v>
      </c>
      <c r="G4497" s="117" t="s">
        <v>493</v>
      </c>
      <c r="H4497" s="120">
        <v>41974</v>
      </c>
    </row>
    <row r="4498" spans="1:8">
      <c r="A4498" s="113">
        <v>7606</v>
      </c>
      <c r="B4498" s="114" t="s">
        <v>10241</v>
      </c>
      <c r="C4498" s="113" t="s">
        <v>235</v>
      </c>
      <c r="D4498" s="113" t="s">
        <v>6</v>
      </c>
      <c r="E4498" s="115">
        <v>24.99</v>
      </c>
      <c r="F4498" s="115">
        <v>24.99</v>
      </c>
      <c r="G4498" s="113" t="s">
        <v>493</v>
      </c>
      <c r="H4498" s="116">
        <v>41974</v>
      </c>
    </row>
    <row r="4499" spans="1:8">
      <c r="A4499" s="117">
        <v>11830</v>
      </c>
      <c r="B4499" s="118" t="s">
        <v>10242</v>
      </c>
      <c r="C4499" s="117" t="s">
        <v>235</v>
      </c>
      <c r="D4499" s="117" t="s">
        <v>6</v>
      </c>
      <c r="E4499" s="119">
        <v>15.1</v>
      </c>
      <c r="F4499" s="119">
        <v>15.1</v>
      </c>
      <c r="G4499" s="117" t="s">
        <v>493</v>
      </c>
      <c r="H4499" s="120">
        <v>41974</v>
      </c>
    </row>
    <row r="4500" spans="1:8" ht="26.4">
      <c r="A4500" s="113">
        <v>11765</v>
      </c>
      <c r="B4500" s="114" t="s">
        <v>10243</v>
      </c>
      <c r="C4500" s="113" t="s">
        <v>235</v>
      </c>
      <c r="D4500" s="113" t="s">
        <v>6</v>
      </c>
      <c r="E4500" s="115">
        <v>34.42</v>
      </c>
      <c r="F4500" s="115">
        <v>34.42</v>
      </c>
      <c r="G4500" s="113" t="s">
        <v>493</v>
      </c>
      <c r="H4500" s="116">
        <v>41974</v>
      </c>
    </row>
    <row r="4501" spans="1:8" ht="26.4">
      <c r="A4501" s="117">
        <v>11766</v>
      </c>
      <c r="B4501" s="118" t="s">
        <v>10244</v>
      </c>
      <c r="C4501" s="117" t="s">
        <v>235</v>
      </c>
      <c r="D4501" s="117" t="s">
        <v>6</v>
      </c>
      <c r="E4501" s="119">
        <v>24.19</v>
      </c>
      <c r="F4501" s="119">
        <v>24.19</v>
      </c>
      <c r="G4501" s="117" t="s">
        <v>493</v>
      </c>
      <c r="H4501" s="120">
        <v>41974</v>
      </c>
    </row>
    <row r="4502" spans="1:8" ht="26.4">
      <c r="A4502" s="113">
        <v>11824</v>
      </c>
      <c r="B4502" s="114" t="s">
        <v>10245</v>
      </c>
      <c r="C4502" s="113" t="s">
        <v>235</v>
      </c>
      <c r="D4502" s="113" t="s">
        <v>6</v>
      </c>
      <c r="E4502" s="115">
        <v>27.14</v>
      </c>
      <c r="F4502" s="115">
        <v>27.14</v>
      </c>
      <c r="G4502" s="113" t="s">
        <v>493</v>
      </c>
      <c r="H4502" s="116">
        <v>41974</v>
      </c>
    </row>
    <row r="4503" spans="1:8">
      <c r="A4503" s="117">
        <v>11777</v>
      </c>
      <c r="B4503" s="118" t="s">
        <v>10246</v>
      </c>
      <c r="C4503" s="117" t="s">
        <v>235</v>
      </c>
      <c r="D4503" s="117" t="s">
        <v>6</v>
      </c>
      <c r="E4503" s="119">
        <v>82.82</v>
      </c>
      <c r="F4503" s="119">
        <v>82.82</v>
      </c>
      <c r="G4503" s="117" t="s">
        <v>493</v>
      </c>
      <c r="H4503" s="120">
        <v>41974</v>
      </c>
    </row>
    <row r="4504" spans="1:8" ht="26.4">
      <c r="A4504" s="113">
        <v>7602</v>
      </c>
      <c r="B4504" s="114" t="s">
        <v>10247</v>
      </c>
      <c r="C4504" s="113" t="s">
        <v>235</v>
      </c>
      <c r="D4504" s="113" t="s">
        <v>6</v>
      </c>
      <c r="E4504" s="115">
        <v>7.2</v>
      </c>
      <c r="F4504" s="115">
        <v>7.2</v>
      </c>
      <c r="G4504" s="113" t="s">
        <v>493</v>
      </c>
      <c r="H4504" s="116">
        <v>41974</v>
      </c>
    </row>
    <row r="4505" spans="1:8" ht="26.4">
      <c r="A4505" s="117">
        <v>7603</v>
      </c>
      <c r="B4505" s="118" t="s">
        <v>10248</v>
      </c>
      <c r="C4505" s="117" t="s">
        <v>235</v>
      </c>
      <c r="D4505" s="117" t="s">
        <v>6</v>
      </c>
      <c r="E4505" s="119">
        <v>6.98</v>
      </c>
      <c r="F4505" s="119">
        <v>6.98</v>
      </c>
      <c r="G4505" s="117" t="s">
        <v>493</v>
      </c>
      <c r="H4505" s="120">
        <v>41974</v>
      </c>
    </row>
    <row r="4506" spans="1:8">
      <c r="A4506" s="113">
        <v>11831</v>
      </c>
      <c r="B4506" s="114" t="s">
        <v>10249</v>
      </c>
      <c r="C4506" s="113" t="s">
        <v>235</v>
      </c>
      <c r="D4506" s="113" t="s">
        <v>6</v>
      </c>
      <c r="E4506" s="115">
        <v>7.55</v>
      </c>
      <c r="F4506" s="115">
        <v>7.55</v>
      </c>
      <c r="G4506" s="113" t="s">
        <v>493</v>
      </c>
      <c r="H4506" s="116">
        <v>41974</v>
      </c>
    </row>
    <row r="4507" spans="1:8">
      <c r="A4507" s="117">
        <v>11822</v>
      </c>
      <c r="B4507" s="118" t="s">
        <v>10250</v>
      </c>
      <c r="C4507" s="117" t="s">
        <v>235</v>
      </c>
      <c r="D4507" s="117" t="s">
        <v>6</v>
      </c>
      <c r="E4507" s="119">
        <v>7.9</v>
      </c>
      <c r="F4507" s="119">
        <v>7.9</v>
      </c>
      <c r="G4507" s="117" t="s">
        <v>493</v>
      </c>
      <c r="H4507" s="120">
        <v>41974</v>
      </c>
    </row>
    <row r="4508" spans="1:8">
      <c r="A4508" s="113">
        <v>11832</v>
      </c>
      <c r="B4508" s="114" t="s">
        <v>10251</v>
      </c>
      <c r="C4508" s="113" t="s">
        <v>235</v>
      </c>
      <c r="D4508" s="113" t="s">
        <v>6</v>
      </c>
      <c r="E4508" s="115">
        <v>7.9</v>
      </c>
      <c r="F4508" s="115">
        <v>7.9</v>
      </c>
      <c r="G4508" s="113" t="s">
        <v>493</v>
      </c>
      <c r="H4508" s="116">
        <v>41974</v>
      </c>
    </row>
    <row r="4509" spans="1:8" ht="26.4">
      <c r="A4509" s="117">
        <v>7613</v>
      </c>
      <c r="B4509" s="118" t="s">
        <v>10252</v>
      </c>
      <c r="C4509" s="117" t="s">
        <v>235</v>
      </c>
      <c r="D4509" s="117" t="s">
        <v>6</v>
      </c>
      <c r="E4509" s="119">
        <v>60413.03</v>
      </c>
      <c r="F4509" s="119">
        <v>60413.03</v>
      </c>
      <c r="G4509" s="117" t="s">
        <v>493</v>
      </c>
      <c r="H4509" s="120">
        <v>41974</v>
      </c>
    </row>
    <row r="4510" spans="1:8" ht="26.4">
      <c r="A4510" s="113">
        <v>7619</v>
      </c>
      <c r="B4510" s="114" t="s">
        <v>10253</v>
      </c>
      <c r="C4510" s="113" t="s">
        <v>235</v>
      </c>
      <c r="D4510" s="113" t="s">
        <v>6</v>
      </c>
      <c r="E4510" s="115">
        <v>7506.05</v>
      </c>
      <c r="F4510" s="115">
        <v>7506.05</v>
      </c>
      <c r="G4510" s="113" t="s">
        <v>493</v>
      </c>
      <c r="H4510" s="116">
        <v>41974</v>
      </c>
    </row>
    <row r="4511" spans="1:8" ht="26.4">
      <c r="A4511" s="117">
        <v>7618</v>
      </c>
      <c r="B4511" s="118" t="s">
        <v>10254</v>
      </c>
      <c r="C4511" s="117" t="s">
        <v>235</v>
      </c>
      <c r="D4511" s="117" t="s">
        <v>6</v>
      </c>
      <c r="E4511" s="119">
        <v>93525.74</v>
      </c>
      <c r="F4511" s="119">
        <v>93525.74</v>
      </c>
      <c r="G4511" s="117" t="s">
        <v>493</v>
      </c>
      <c r="H4511" s="120">
        <v>41974</v>
      </c>
    </row>
    <row r="4512" spans="1:8" ht="26.4">
      <c r="A4512" s="113">
        <v>7614</v>
      </c>
      <c r="B4512" s="114" t="s">
        <v>10255</v>
      </c>
      <c r="C4512" s="113" t="s">
        <v>235</v>
      </c>
      <c r="D4512" s="113" t="s">
        <v>6</v>
      </c>
      <c r="E4512" s="115">
        <v>8710.42</v>
      </c>
      <c r="F4512" s="115">
        <v>8710.42</v>
      </c>
      <c r="G4512" s="113" t="s">
        <v>493</v>
      </c>
      <c r="H4512" s="116">
        <v>41974</v>
      </c>
    </row>
    <row r="4513" spans="1:8" ht="26.4">
      <c r="A4513" s="117">
        <v>7620</v>
      </c>
      <c r="B4513" s="118" t="s">
        <v>10256</v>
      </c>
      <c r="C4513" s="117" t="s">
        <v>235</v>
      </c>
      <c r="D4513" s="117" t="s">
        <v>6</v>
      </c>
      <c r="E4513" s="119">
        <v>12533.05</v>
      </c>
      <c r="F4513" s="119">
        <v>12533.05</v>
      </c>
      <c r="G4513" s="117" t="s">
        <v>493</v>
      </c>
      <c r="H4513" s="120">
        <v>41974</v>
      </c>
    </row>
    <row r="4514" spans="1:8" ht="26.4">
      <c r="A4514" s="113">
        <v>7610</v>
      </c>
      <c r="B4514" s="114" t="s">
        <v>10257</v>
      </c>
      <c r="C4514" s="113" t="s">
        <v>235</v>
      </c>
      <c r="D4514" s="113" t="s">
        <v>6</v>
      </c>
      <c r="E4514" s="115">
        <v>3892.59</v>
      </c>
      <c r="F4514" s="115">
        <v>3892.59</v>
      </c>
      <c r="G4514" s="113" t="s">
        <v>493</v>
      </c>
      <c r="H4514" s="116">
        <v>41974</v>
      </c>
    </row>
    <row r="4515" spans="1:8" ht="26.4">
      <c r="A4515" s="117">
        <v>7615</v>
      </c>
      <c r="B4515" s="118" t="s">
        <v>10258</v>
      </c>
      <c r="C4515" s="117" t="s">
        <v>235</v>
      </c>
      <c r="D4515" s="117" t="s">
        <v>6</v>
      </c>
      <c r="E4515" s="119">
        <v>15429.15</v>
      </c>
      <c r="F4515" s="119">
        <v>15429.15</v>
      </c>
      <c r="G4515" s="117" t="s">
        <v>493</v>
      </c>
      <c r="H4515" s="120">
        <v>41974</v>
      </c>
    </row>
    <row r="4516" spans="1:8" ht="26.4">
      <c r="A4516" s="113">
        <v>7617</v>
      </c>
      <c r="B4516" s="114" t="s">
        <v>10259</v>
      </c>
      <c r="C4516" s="113" t="s">
        <v>235</v>
      </c>
      <c r="D4516" s="113" t="s">
        <v>6</v>
      </c>
      <c r="E4516" s="115">
        <v>4536.01</v>
      </c>
      <c r="F4516" s="115">
        <v>4536.01</v>
      </c>
      <c r="G4516" s="113" t="s">
        <v>493</v>
      </c>
      <c r="H4516" s="116">
        <v>41974</v>
      </c>
    </row>
    <row r="4517" spans="1:8" ht="26.4">
      <c r="A4517" s="117">
        <v>7616</v>
      </c>
      <c r="B4517" s="118" t="s">
        <v>10260</v>
      </c>
      <c r="C4517" s="117" t="s">
        <v>235</v>
      </c>
      <c r="D4517" s="117" t="s">
        <v>6</v>
      </c>
      <c r="E4517" s="119">
        <v>23099.57</v>
      </c>
      <c r="F4517" s="119">
        <v>23099.57</v>
      </c>
      <c r="G4517" s="117" t="s">
        <v>493</v>
      </c>
      <c r="H4517" s="120">
        <v>41974</v>
      </c>
    </row>
    <row r="4518" spans="1:8" ht="26.4">
      <c r="A4518" s="113">
        <v>7612</v>
      </c>
      <c r="B4518" s="114" t="s">
        <v>10261</v>
      </c>
      <c r="C4518" s="113" t="s">
        <v>235</v>
      </c>
      <c r="D4518" s="113" t="s">
        <v>6</v>
      </c>
      <c r="E4518" s="115">
        <v>40879.64</v>
      </c>
      <c r="F4518" s="115">
        <v>40879.64</v>
      </c>
      <c r="G4518" s="113" t="s">
        <v>493</v>
      </c>
      <c r="H4518" s="116">
        <v>41974</v>
      </c>
    </row>
    <row r="4519" spans="1:8" ht="26.4">
      <c r="A4519" s="117">
        <v>7611</v>
      </c>
      <c r="B4519" s="118" t="s">
        <v>10262</v>
      </c>
      <c r="C4519" s="117" t="s">
        <v>235</v>
      </c>
      <c r="D4519" s="117" t="s">
        <v>6</v>
      </c>
      <c r="E4519" s="119">
        <v>5812.42</v>
      </c>
      <c r="F4519" s="119">
        <v>5812.42</v>
      </c>
      <c r="G4519" s="117" t="s">
        <v>493</v>
      </c>
      <c r="H4519" s="120">
        <v>41974</v>
      </c>
    </row>
    <row r="4520" spans="1:8" ht="26.4">
      <c r="A4520" s="113">
        <v>12076</v>
      </c>
      <c r="B4520" s="114" t="s">
        <v>10263</v>
      </c>
      <c r="C4520" s="113" t="s">
        <v>235</v>
      </c>
      <c r="D4520" s="113" t="s">
        <v>6</v>
      </c>
      <c r="E4520" s="115">
        <v>3220</v>
      </c>
      <c r="F4520" s="115">
        <v>3220</v>
      </c>
      <c r="G4520" s="113" t="s">
        <v>493</v>
      </c>
      <c r="H4520" s="116">
        <v>41974</v>
      </c>
    </row>
    <row r="4521" spans="1:8" ht="26.4">
      <c r="A4521" s="117">
        <v>37371</v>
      </c>
      <c r="B4521" s="118" t="s">
        <v>10264</v>
      </c>
      <c r="C4521" s="117" t="s">
        <v>290</v>
      </c>
      <c r="D4521" s="117" t="s">
        <v>231</v>
      </c>
      <c r="E4521" s="119">
        <v>0.64</v>
      </c>
      <c r="F4521" s="119">
        <v>0.64</v>
      </c>
      <c r="G4521" s="117" t="s">
        <v>493</v>
      </c>
      <c r="H4521" s="120">
        <v>41974</v>
      </c>
    </row>
    <row r="4522" spans="1:8" ht="26.4">
      <c r="A4522" s="113">
        <v>7628</v>
      </c>
      <c r="B4522" s="114" t="s">
        <v>10265</v>
      </c>
      <c r="C4522" s="113" t="s">
        <v>250</v>
      </c>
      <c r="D4522" s="113" t="s">
        <v>231</v>
      </c>
      <c r="E4522" s="115">
        <v>182.67</v>
      </c>
      <c r="F4522" s="115">
        <v>182.67</v>
      </c>
      <c r="G4522" s="113" t="s">
        <v>493</v>
      </c>
      <c r="H4522" s="116">
        <v>41974</v>
      </c>
    </row>
    <row r="4523" spans="1:8" ht="26.4">
      <c r="A4523" s="117">
        <v>7629</v>
      </c>
      <c r="B4523" s="118" t="s">
        <v>10266</v>
      </c>
      <c r="C4523" s="117" t="s">
        <v>250</v>
      </c>
      <c r="D4523" s="117" t="s">
        <v>231</v>
      </c>
      <c r="E4523" s="119">
        <v>231.38</v>
      </c>
      <c r="F4523" s="119">
        <v>231.38</v>
      </c>
      <c r="G4523" s="117" t="s">
        <v>493</v>
      </c>
      <c r="H4523" s="120">
        <v>41974</v>
      </c>
    </row>
    <row r="4524" spans="1:8" ht="39.6">
      <c r="A4524" s="113">
        <v>7626</v>
      </c>
      <c r="B4524" s="114" t="s">
        <v>10267</v>
      </c>
      <c r="C4524" s="113" t="s">
        <v>250</v>
      </c>
      <c r="D4524" s="113" t="s">
        <v>231</v>
      </c>
      <c r="E4524" s="115">
        <v>153.24</v>
      </c>
      <c r="F4524" s="115">
        <v>153.24</v>
      </c>
      <c r="G4524" s="113" t="s">
        <v>493</v>
      </c>
      <c r="H4524" s="116">
        <v>41974</v>
      </c>
    </row>
    <row r="4525" spans="1:8" ht="39.6">
      <c r="A4525" s="117">
        <v>36509</v>
      </c>
      <c r="B4525" s="118" t="s">
        <v>10268</v>
      </c>
      <c r="C4525" s="117" t="s">
        <v>250</v>
      </c>
      <c r="D4525" s="117" t="s">
        <v>6</v>
      </c>
      <c r="E4525" s="119">
        <v>465834.83</v>
      </c>
      <c r="F4525" s="119">
        <v>465834.83</v>
      </c>
      <c r="G4525" s="117" t="s">
        <v>493</v>
      </c>
      <c r="H4525" s="120">
        <v>41974</v>
      </c>
    </row>
    <row r="4526" spans="1:8" ht="39.6">
      <c r="A4526" s="113">
        <v>36510</v>
      </c>
      <c r="B4526" s="114" t="s">
        <v>10269</v>
      </c>
      <c r="C4526" s="113" t="s">
        <v>250</v>
      </c>
      <c r="D4526" s="113" t="s">
        <v>6</v>
      </c>
      <c r="E4526" s="115">
        <v>458776.74</v>
      </c>
      <c r="F4526" s="115">
        <v>458776.74</v>
      </c>
      <c r="G4526" s="113" t="s">
        <v>493</v>
      </c>
      <c r="H4526" s="116">
        <v>41974</v>
      </c>
    </row>
    <row r="4527" spans="1:8" ht="39.6">
      <c r="A4527" s="117">
        <v>25020</v>
      </c>
      <c r="B4527" s="118" t="s">
        <v>10270</v>
      </c>
      <c r="C4527" s="117" t="s">
        <v>250</v>
      </c>
      <c r="D4527" s="117" t="s">
        <v>6</v>
      </c>
      <c r="E4527" s="119">
        <v>1889998.75</v>
      </c>
      <c r="F4527" s="119">
        <v>1889998.75</v>
      </c>
      <c r="G4527" s="117" t="s">
        <v>493</v>
      </c>
      <c r="H4527" s="120">
        <v>41974</v>
      </c>
    </row>
    <row r="4528" spans="1:8" ht="39.6">
      <c r="A4528" s="113">
        <v>7622</v>
      </c>
      <c r="B4528" s="114" t="s">
        <v>10271</v>
      </c>
      <c r="C4528" s="113" t="s">
        <v>250</v>
      </c>
      <c r="D4528" s="113" t="s">
        <v>6</v>
      </c>
      <c r="E4528" s="115">
        <v>445080.49</v>
      </c>
      <c r="F4528" s="115">
        <v>445080.49</v>
      </c>
      <c r="G4528" s="113" t="s">
        <v>493</v>
      </c>
      <c r="H4528" s="116">
        <v>41974</v>
      </c>
    </row>
    <row r="4529" spans="1:8" ht="39.6">
      <c r="A4529" s="117">
        <v>7624</v>
      </c>
      <c r="B4529" s="118" t="s">
        <v>10272</v>
      </c>
      <c r="C4529" s="117" t="s">
        <v>250</v>
      </c>
      <c r="D4529" s="117" t="s">
        <v>6</v>
      </c>
      <c r="E4529" s="119">
        <v>577000</v>
      </c>
      <c r="F4529" s="119">
        <v>577000</v>
      </c>
      <c r="G4529" s="117" t="s">
        <v>493</v>
      </c>
      <c r="H4529" s="120">
        <v>41974</v>
      </c>
    </row>
    <row r="4530" spans="1:8" ht="39.6">
      <c r="A4530" s="113">
        <v>7625</v>
      </c>
      <c r="B4530" s="114" t="s">
        <v>10273</v>
      </c>
      <c r="C4530" s="113" t="s">
        <v>250</v>
      </c>
      <c r="D4530" s="113" t="s">
        <v>6</v>
      </c>
      <c r="E4530" s="115">
        <v>573470.89</v>
      </c>
      <c r="F4530" s="115">
        <v>573470.89</v>
      </c>
      <c r="G4530" s="113" t="s">
        <v>493</v>
      </c>
      <c r="H4530" s="116">
        <v>41974</v>
      </c>
    </row>
    <row r="4531" spans="1:8" ht="39.6">
      <c r="A4531" s="117">
        <v>7623</v>
      </c>
      <c r="B4531" s="118" t="s">
        <v>10274</v>
      </c>
      <c r="C4531" s="117" t="s">
        <v>250</v>
      </c>
      <c r="D4531" s="117" t="s">
        <v>6</v>
      </c>
      <c r="E4531" s="119">
        <v>1889998.75</v>
      </c>
      <c r="F4531" s="119">
        <v>1889998.75</v>
      </c>
      <c r="G4531" s="117" t="s">
        <v>493</v>
      </c>
      <c r="H4531" s="120">
        <v>41974</v>
      </c>
    </row>
    <row r="4532" spans="1:8" ht="39.6">
      <c r="A4532" s="113">
        <v>36508</v>
      </c>
      <c r="B4532" s="114" t="s">
        <v>10275</v>
      </c>
      <c r="C4532" s="113" t="s">
        <v>250</v>
      </c>
      <c r="D4532" s="113" t="s">
        <v>6</v>
      </c>
      <c r="E4532" s="115">
        <v>850007.43</v>
      </c>
      <c r="F4532" s="115">
        <v>850007.43</v>
      </c>
      <c r="G4532" s="113" t="s">
        <v>493</v>
      </c>
      <c r="H4532" s="116">
        <v>41974</v>
      </c>
    </row>
    <row r="4533" spans="1:8">
      <c r="A4533" s="117">
        <v>7642</v>
      </c>
      <c r="B4533" s="118" t="s">
        <v>10276</v>
      </c>
      <c r="C4533" s="117" t="s">
        <v>250</v>
      </c>
      <c r="D4533" s="117" t="s">
        <v>231</v>
      </c>
      <c r="E4533" s="119">
        <v>32.54</v>
      </c>
      <c r="F4533" s="119">
        <v>32.54</v>
      </c>
      <c r="G4533" s="117" t="s">
        <v>493</v>
      </c>
      <c r="H4533" s="120">
        <v>41974</v>
      </c>
    </row>
    <row r="4534" spans="1:8" ht="26.4">
      <c r="A4534" s="113">
        <v>7641</v>
      </c>
      <c r="B4534" s="114" t="s">
        <v>10277</v>
      </c>
      <c r="C4534" s="113" t="s">
        <v>250</v>
      </c>
      <c r="D4534" s="113" t="s">
        <v>231</v>
      </c>
      <c r="E4534" s="115">
        <v>54.23</v>
      </c>
      <c r="F4534" s="115">
        <v>54.23</v>
      </c>
      <c r="G4534" s="113" t="s">
        <v>493</v>
      </c>
      <c r="H4534" s="116">
        <v>41974</v>
      </c>
    </row>
    <row r="4535" spans="1:8" ht="26.4">
      <c r="A4535" s="117">
        <v>13238</v>
      </c>
      <c r="B4535" s="118" t="s">
        <v>10278</v>
      </c>
      <c r="C4535" s="117" t="s">
        <v>250</v>
      </c>
      <c r="D4535" s="117" t="s">
        <v>6</v>
      </c>
      <c r="E4535" s="119">
        <v>122467.28</v>
      </c>
      <c r="F4535" s="119">
        <v>122467.28</v>
      </c>
      <c r="G4535" s="117" t="s">
        <v>493</v>
      </c>
      <c r="H4535" s="120">
        <v>41974</v>
      </c>
    </row>
    <row r="4536" spans="1:8" ht="26.4">
      <c r="A4536" s="113">
        <v>36511</v>
      </c>
      <c r="B4536" s="114" t="s">
        <v>10279</v>
      </c>
      <c r="C4536" s="113" t="s">
        <v>250</v>
      </c>
      <c r="D4536" s="113" t="s">
        <v>6</v>
      </c>
      <c r="E4536" s="115">
        <v>141906.53</v>
      </c>
      <c r="F4536" s="115">
        <v>141906.53</v>
      </c>
      <c r="G4536" s="113" t="s">
        <v>493</v>
      </c>
      <c r="H4536" s="116">
        <v>41974</v>
      </c>
    </row>
    <row r="4537" spans="1:8" ht="26.4">
      <c r="A4537" s="117">
        <v>36515</v>
      </c>
      <c r="B4537" s="118" t="s">
        <v>10280</v>
      </c>
      <c r="C4537" s="117" t="s">
        <v>250</v>
      </c>
      <c r="D4537" s="117" t="s">
        <v>6</v>
      </c>
      <c r="E4537" s="119">
        <v>41794.39</v>
      </c>
      <c r="F4537" s="119">
        <v>41794.39</v>
      </c>
      <c r="G4537" s="117" t="s">
        <v>493</v>
      </c>
      <c r="H4537" s="120">
        <v>41974</v>
      </c>
    </row>
    <row r="4538" spans="1:8" ht="26.4">
      <c r="A4538" s="113">
        <v>10598</v>
      </c>
      <c r="B4538" s="114" t="s">
        <v>10281</v>
      </c>
      <c r="C4538" s="113" t="s">
        <v>250</v>
      </c>
      <c r="D4538" s="113" t="s">
        <v>6</v>
      </c>
      <c r="E4538" s="115">
        <v>67775.92</v>
      </c>
      <c r="F4538" s="115">
        <v>67775.92</v>
      </c>
      <c r="G4538" s="113" t="s">
        <v>493</v>
      </c>
      <c r="H4538" s="116">
        <v>41974</v>
      </c>
    </row>
    <row r="4539" spans="1:8" ht="26.4">
      <c r="A4539" s="117">
        <v>7640</v>
      </c>
      <c r="B4539" s="118" t="s">
        <v>343</v>
      </c>
      <c r="C4539" s="117" t="s">
        <v>250</v>
      </c>
      <c r="D4539" s="117" t="s">
        <v>6</v>
      </c>
      <c r="E4539" s="119">
        <v>104000</v>
      </c>
      <c r="F4539" s="119">
        <v>104000</v>
      </c>
      <c r="G4539" s="117" t="s">
        <v>493</v>
      </c>
      <c r="H4539" s="120">
        <v>41974</v>
      </c>
    </row>
    <row r="4540" spans="1:8" ht="26.4">
      <c r="A4540" s="113">
        <v>36513</v>
      </c>
      <c r="B4540" s="114" t="s">
        <v>10282</v>
      </c>
      <c r="C4540" s="113" t="s">
        <v>250</v>
      </c>
      <c r="D4540" s="113" t="s">
        <v>6</v>
      </c>
      <c r="E4540" s="115">
        <v>100185.04</v>
      </c>
      <c r="F4540" s="115">
        <v>100185.04</v>
      </c>
      <c r="G4540" s="113" t="s">
        <v>493</v>
      </c>
      <c r="H4540" s="116">
        <v>41974</v>
      </c>
    </row>
    <row r="4541" spans="1:8" ht="26.4">
      <c r="A4541" s="117">
        <v>36514</v>
      </c>
      <c r="B4541" s="118" t="s">
        <v>10283</v>
      </c>
      <c r="C4541" s="117" t="s">
        <v>250</v>
      </c>
      <c r="D4541" s="117" t="s">
        <v>6</v>
      </c>
      <c r="E4541" s="119">
        <v>111775.7</v>
      </c>
      <c r="F4541" s="119">
        <v>111775.7</v>
      </c>
      <c r="G4541" s="117" t="s">
        <v>493</v>
      </c>
      <c r="H4541" s="120">
        <v>41974</v>
      </c>
    </row>
    <row r="4542" spans="1:8">
      <c r="A4542" s="113">
        <v>4237</v>
      </c>
      <c r="B4542" s="114" t="s">
        <v>10284</v>
      </c>
      <c r="C4542" s="113" t="s">
        <v>264</v>
      </c>
      <c r="D4542" s="113" t="s">
        <v>231</v>
      </c>
      <c r="E4542" s="115">
        <v>12.66</v>
      </c>
      <c r="F4542" s="115">
        <v>10.95</v>
      </c>
      <c r="G4542" s="113" t="s">
        <v>493</v>
      </c>
      <c r="H4542" s="116">
        <v>41974</v>
      </c>
    </row>
    <row r="4543" spans="1:8">
      <c r="A4543" s="117">
        <v>7250</v>
      </c>
      <c r="B4543" s="118" t="s">
        <v>10285</v>
      </c>
      <c r="C4543" s="117" t="s">
        <v>235</v>
      </c>
      <c r="D4543" s="117" t="s">
        <v>231</v>
      </c>
      <c r="E4543" s="119">
        <v>0.21</v>
      </c>
      <c r="F4543" s="119">
        <v>0.21</v>
      </c>
      <c r="G4543" s="117" t="s">
        <v>493</v>
      </c>
      <c r="H4543" s="120">
        <v>41974</v>
      </c>
    </row>
    <row r="4544" spans="1:8">
      <c r="A4544" s="113">
        <v>11581</v>
      </c>
      <c r="B4544" s="114" t="s">
        <v>10286</v>
      </c>
      <c r="C4544" s="113" t="s">
        <v>235</v>
      </c>
      <c r="D4544" s="113" t="s">
        <v>207</v>
      </c>
      <c r="E4544" s="115">
        <v>5.91</v>
      </c>
      <c r="F4544" s="115">
        <v>5.91</v>
      </c>
      <c r="G4544" s="113" t="s">
        <v>493</v>
      </c>
      <c r="H4544" s="116">
        <v>41974</v>
      </c>
    </row>
    <row r="4545" spans="1:8" ht="26.4">
      <c r="A4545" s="117">
        <v>11421</v>
      </c>
      <c r="B4545" s="118" t="s">
        <v>10287</v>
      </c>
      <c r="C4545" s="117" t="s">
        <v>235</v>
      </c>
      <c r="D4545" s="117" t="s">
        <v>238</v>
      </c>
      <c r="E4545" s="119">
        <v>4.8</v>
      </c>
      <c r="F4545" s="119">
        <v>4.8</v>
      </c>
      <c r="G4545" s="117" t="s">
        <v>493</v>
      </c>
      <c r="H4545" s="120">
        <v>41974</v>
      </c>
    </row>
    <row r="4546" spans="1:8">
      <c r="A4546" s="113">
        <v>11580</v>
      </c>
      <c r="B4546" s="114" t="s">
        <v>10288</v>
      </c>
      <c r="C4546" s="113" t="s">
        <v>235</v>
      </c>
      <c r="D4546" s="113" t="s">
        <v>207</v>
      </c>
      <c r="E4546" s="115">
        <v>10.71</v>
      </c>
      <c r="F4546" s="115">
        <v>10.71</v>
      </c>
      <c r="G4546" s="113" t="s">
        <v>493</v>
      </c>
      <c r="H4546" s="116">
        <v>41974</v>
      </c>
    </row>
    <row r="4547" spans="1:8">
      <c r="A4547" s="117">
        <v>10743</v>
      </c>
      <c r="B4547" s="118" t="s">
        <v>10289</v>
      </c>
      <c r="C4547" s="117" t="s">
        <v>235</v>
      </c>
      <c r="D4547" s="117" t="s">
        <v>6</v>
      </c>
      <c r="E4547" s="119">
        <v>401.37</v>
      </c>
      <c r="F4547" s="119">
        <v>401.37</v>
      </c>
      <c r="G4547" s="117" t="s">
        <v>493</v>
      </c>
      <c r="H4547" s="120">
        <v>41974</v>
      </c>
    </row>
    <row r="4548" spans="1:8">
      <c r="A4548" s="113">
        <v>20257</v>
      </c>
      <c r="B4548" s="114" t="s">
        <v>10290</v>
      </c>
      <c r="C4548" s="113" t="s">
        <v>235</v>
      </c>
      <c r="D4548" s="113" t="s">
        <v>207</v>
      </c>
      <c r="E4548" s="115">
        <v>11.07</v>
      </c>
      <c r="F4548" s="115">
        <v>11.07</v>
      </c>
      <c r="G4548" s="113" t="s">
        <v>493</v>
      </c>
      <c r="H4548" s="116">
        <v>41974</v>
      </c>
    </row>
    <row r="4549" spans="1:8">
      <c r="A4549" s="117">
        <v>20258</v>
      </c>
      <c r="B4549" s="118" t="s">
        <v>10291</v>
      </c>
      <c r="C4549" s="117" t="s">
        <v>235</v>
      </c>
      <c r="D4549" s="117" t="s">
        <v>207</v>
      </c>
      <c r="E4549" s="119">
        <v>14.28</v>
      </c>
      <c r="F4549" s="119">
        <v>14.28</v>
      </c>
      <c r="G4549" s="117" t="s">
        <v>493</v>
      </c>
      <c r="H4549" s="120">
        <v>41974</v>
      </c>
    </row>
    <row r="4550" spans="1:8" ht="26.4">
      <c r="A4550" s="113">
        <v>7697</v>
      </c>
      <c r="B4550" s="114" t="s">
        <v>10292</v>
      </c>
      <c r="C4550" s="113" t="s">
        <v>235</v>
      </c>
      <c r="D4550" s="113" t="s">
        <v>207</v>
      </c>
      <c r="E4550" s="115">
        <v>25.94</v>
      </c>
      <c r="F4550" s="115">
        <v>25.94</v>
      </c>
      <c r="G4550" s="113" t="s">
        <v>493</v>
      </c>
      <c r="H4550" s="116">
        <v>41974</v>
      </c>
    </row>
    <row r="4551" spans="1:8" ht="26.4">
      <c r="A4551" s="117">
        <v>7698</v>
      </c>
      <c r="B4551" s="118" t="s">
        <v>10293</v>
      </c>
      <c r="C4551" s="117" t="s">
        <v>235</v>
      </c>
      <c r="D4551" s="117" t="s">
        <v>207</v>
      </c>
      <c r="E4551" s="119">
        <v>23.49</v>
      </c>
      <c r="F4551" s="119">
        <v>23.49</v>
      </c>
      <c r="G4551" s="117" t="s">
        <v>493</v>
      </c>
      <c r="H4551" s="120">
        <v>41974</v>
      </c>
    </row>
    <row r="4552" spans="1:8" ht="26.4">
      <c r="A4552" s="113">
        <v>7691</v>
      </c>
      <c r="B4552" s="114" t="s">
        <v>10294</v>
      </c>
      <c r="C4552" s="113" t="s">
        <v>235</v>
      </c>
      <c r="D4552" s="113" t="s">
        <v>207</v>
      </c>
      <c r="E4552" s="115">
        <v>8.8000000000000007</v>
      </c>
      <c r="F4552" s="115">
        <v>8.8000000000000007</v>
      </c>
      <c r="G4552" s="113" t="s">
        <v>493</v>
      </c>
      <c r="H4552" s="116">
        <v>41974</v>
      </c>
    </row>
    <row r="4553" spans="1:8" ht="52.8">
      <c r="A4553" s="117">
        <v>7696</v>
      </c>
      <c r="B4553" s="118" t="s">
        <v>10295</v>
      </c>
      <c r="C4553" s="117" t="s">
        <v>235</v>
      </c>
      <c r="D4553" s="117" t="s">
        <v>207</v>
      </c>
      <c r="E4553" s="119">
        <v>36.229999999999997</v>
      </c>
      <c r="F4553" s="119">
        <v>36.229999999999997</v>
      </c>
      <c r="G4553" s="117" t="s">
        <v>493</v>
      </c>
      <c r="H4553" s="120">
        <v>41974</v>
      </c>
    </row>
    <row r="4554" spans="1:8" ht="26.4">
      <c r="A4554" s="113">
        <v>7701</v>
      </c>
      <c r="B4554" s="114" t="s">
        <v>10296</v>
      </c>
      <c r="C4554" s="113" t="s">
        <v>235</v>
      </c>
      <c r="D4554" s="113" t="s">
        <v>207</v>
      </c>
      <c r="E4554" s="115">
        <v>47.94</v>
      </c>
      <c r="F4554" s="115">
        <v>47.94</v>
      </c>
      <c r="G4554" s="113" t="s">
        <v>493</v>
      </c>
      <c r="H4554" s="116">
        <v>41974</v>
      </c>
    </row>
    <row r="4555" spans="1:8" ht="26.4">
      <c r="A4555" s="117">
        <v>7694</v>
      </c>
      <c r="B4555" s="118" t="s">
        <v>10297</v>
      </c>
      <c r="C4555" s="117" t="s">
        <v>235</v>
      </c>
      <c r="D4555" s="117" t="s">
        <v>207</v>
      </c>
      <c r="E4555" s="119">
        <v>54.33</v>
      </c>
      <c r="F4555" s="119">
        <v>54.33</v>
      </c>
      <c r="G4555" s="117" t="s">
        <v>493</v>
      </c>
      <c r="H4555" s="120">
        <v>41974</v>
      </c>
    </row>
    <row r="4556" spans="1:8" ht="26.4">
      <c r="A4556" s="113">
        <v>7700</v>
      </c>
      <c r="B4556" s="114" t="s">
        <v>10298</v>
      </c>
      <c r="C4556" s="113" t="s">
        <v>235</v>
      </c>
      <c r="D4556" s="113" t="s">
        <v>207</v>
      </c>
      <c r="E4556" s="115">
        <v>11.99</v>
      </c>
      <c r="F4556" s="115">
        <v>11.99</v>
      </c>
      <c r="G4556" s="113" t="s">
        <v>493</v>
      </c>
      <c r="H4556" s="116">
        <v>41974</v>
      </c>
    </row>
    <row r="4557" spans="1:8" ht="26.4">
      <c r="A4557" s="117">
        <v>7693</v>
      </c>
      <c r="B4557" s="118" t="s">
        <v>10299</v>
      </c>
      <c r="C4557" s="117" t="s">
        <v>235</v>
      </c>
      <c r="D4557" s="117" t="s">
        <v>207</v>
      </c>
      <c r="E4557" s="119">
        <v>87.86</v>
      </c>
      <c r="F4557" s="119">
        <v>87.86</v>
      </c>
      <c r="G4557" s="117" t="s">
        <v>493</v>
      </c>
      <c r="H4557" s="120">
        <v>41974</v>
      </c>
    </row>
    <row r="4558" spans="1:8" ht="26.4">
      <c r="A4558" s="113">
        <v>7692</v>
      </c>
      <c r="B4558" s="114" t="s">
        <v>10300</v>
      </c>
      <c r="C4558" s="113" t="s">
        <v>235</v>
      </c>
      <c r="D4558" s="113" t="s">
        <v>207</v>
      </c>
      <c r="E4558" s="115">
        <v>121.11</v>
      </c>
      <c r="F4558" s="115">
        <v>121.11</v>
      </c>
      <c r="G4558" s="113" t="s">
        <v>493</v>
      </c>
      <c r="H4558" s="116">
        <v>41974</v>
      </c>
    </row>
    <row r="4559" spans="1:8" ht="26.4">
      <c r="A4559" s="117">
        <v>21016</v>
      </c>
      <c r="B4559" s="118" t="s">
        <v>10301</v>
      </c>
      <c r="C4559" s="117" t="s">
        <v>235</v>
      </c>
      <c r="D4559" s="117" t="s">
        <v>207</v>
      </c>
      <c r="E4559" s="119">
        <v>60.77</v>
      </c>
      <c r="F4559" s="119">
        <v>60.77</v>
      </c>
      <c r="G4559" s="117" t="s">
        <v>493</v>
      </c>
      <c r="H4559" s="120">
        <v>41974</v>
      </c>
    </row>
    <row r="4560" spans="1:8" ht="26.4">
      <c r="A4560" s="113">
        <v>21008</v>
      </c>
      <c r="B4560" s="114" t="s">
        <v>10302</v>
      </c>
      <c r="C4560" s="113" t="s">
        <v>235</v>
      </c>
      <c r="D4560" s="113" t="s">
        <v>207</v>
      </c>
      <c r="E4560" s="115">
        <v>7.1</v>
      </c>
      <c r="F4560" s="115">
        <v>7.1</v>
      </c>
      <c r="G4560" s="113" t="s">
        <v>493</v>
      </c>
      <c r="H4560" s="116">
        <v>41974</v>
      </c>
    </row>
    <row r="4561" spans="1:8" ht="26.4">
      <c r="A4561" s="117">
        <v>21009</v>
      </c>
      <c r="B4561" s="118" t="s">
        <v>10303</v>
      </c>
      <c r="C4561" s="117" t="s">
        <v>235</v>
      </c>
      <c r="D4561" s="117" t="s">
        <v>207</v>
      </c>
      <c r="E4561" s="119">
        <v>9.24</v>
      </c>
      <c r="F4561" s="119">
        <v>9.24</v>
      </c>
      <c r="G4561" s="117" t="s">
        <v>493</v>
      </c>
      <c r="H4561" s="120">
        <v>41974</v>
      </c>
    </row>
    <row r="4562" spans="1:8" ht="26.4">
      <c r="A4562" s="113">
        <v>21010</v>
      </c>
      <c r="B4562" s="114" t="s">
        <v>10304</v>
      </c>
      <c r="C4562" s="113" t="s">
        <v>235</v>
      </c>
      <c r="D4562" s="113" t="s">
        <v>207</v>
      </c>
      <c r="E4562" s="115">
        <v>12.41</v>
      </c>
      <c r="F4562" s="115">
        <v>12.41</v>
      </c>
      <c r="G4562" s="113" t="s">
        <v>493</v>
      </c>
      <c r="H4562" s="116">
        <v>41974</v>
      </c>
    </row>
    <row r="4563" spans="1:8" ht="26.4">
      <c r="A4563" s="117">
        <v>21011</v>
      </c>
      <c r="B4563" s="118" t="s">
        <v>10305</v>
      </c>
      <c r="C4563" s="117" t="s">
        <v>235</v>
      </c>
      <c r="D4563" s="117" t="s">
        <v>207</v>
      </c>
      <c r="E4563" s="119">
        <v>18.09</v>
      </c>
      <c r="F4563" s="119">
        <v>18.09</v>
      </c>
      <c r="G4563" s="117" t="s">
        <v>493</v>
      </c>
      <c r="H4563" s="120">
        <v>41974</v>
      </c>
    </row>
    <row r="4564" spans="1:8" ht="26.4">
      <c r="A4564" s="113">
        <v>21012</v>
      </c>
      <c r="B4564" s="114" t="s">
        <v>10306</v>
      </c>
      <c r="C4564" s="113" t="s">
        <v>235</v>
      </c>
      <c r="D4564" s="113" t="s">
        <v>207</v>
      </c>
      <c r="E4564" s="115">
        <v>19.989999999999998</v>
      </c>
      <c r="F4564" s="115">
        <v>19.989999999999998</v>
      </c>
      <c r="G4564" s="113" t="s">
        <v>493</v>
      </c>
      <c r="H4564" s="116">
        <v>41974</v>
      </c>
    </row>
    <row r="4565" spans="1:8" ht="26.4">
      <c r="A4565" s="117">
        <v>21013</v>
      </c>
      <c r="B4565" s="118" t="s">
        <v>10307</v>
      </c>
      <c r="C4565" s="117" t="s">
        <v>235</v>
      </c>
      <c r="D4565" s="117" t="s">
        <v>207</v>
      </c>
      <c r="E4565" s="119">
        <v>26.08</v>
      </c>
      <c r="F4565" s="119">
        <v>26.08</v>
      </c>
      <c r="G4565" s="117" t="s">
        <v>493</v>
      </c>
      <c r="H4565" s="120">
        <v>41974</v>
      </c>
    </row>
    <row r="4566" spans="1:8" ht="26.4">
      <c r="A4566" s="113">
        <v>21014</v>
      </c>
      <c r="B4566" s="114" t="s">
        <v>10308</v>
      </c>
      <c r="C4566" s="113" t="s">
        <v>235</v>
      </c>
      <c r="D4566" s="113" t="s">
        <v>207</v>
      </c>
      <c r="E4566" s="115">
        <v>36.5</v>
      </c>
      <c r="F4566" s="115">
        <v>36.5</v>
      </c>
      <c r="G4566" s="113" t="s">
        <v>493</v>
      </c>
      <c r="H4566" s="116">
        <v>41974</v>
      </c>
    </row>
    <row r="4567" spans="1:8" ht="26.4">
      <c r="A4567" s="117">
        <v>21015</v>
      </c>
      <c r="B4567" s="118" t="s">
        <v>10309</v>
      </c>
      <c r="C4567" s="117" t="s">
        <v>235</v>
      </c>
      <c r="D4567" s="117" t="s">
        <v>207</v>
      </c>
      <c r="E4567" s="119">
        <v>41.93</v>
      </c>
      <c r="F4567" s="119">
        <v>41.93</v>
      </c>
      <c r="G4567" s="117" t="s">
        <v>493</v>
      </c>
      <c r="H4567" s="120">
        <v>41974</v>
      </c>
    </row>
    <row r="4568" spans="1:8" ht="26.4">
      <c r="A4568" s="113">
        <v>13356</v>
      </c>
      <c r="B4568" s="114" t="s">
        <v>10310</v>
      </c>
      <c r="C4568" s="113" t="s">
        <v>235</v>
      </c>
      <c r="D4568" s="113" t="s">
        <v>207</v>
      </c>
      <c r="E4568" s="115">
        <v>46.93</v>
      </c>
      <c r="F4568" s="115">
        <v>46.93</v>
      </c>
      <c r="G4568" s="113" t="s">
        <v>493</v>
      </c>
      <c r="H4568" s="116">
        <v>41974</v>
      </c>
    </row>
    <row r="4569" spans="1:8" ht="26.4">
      <c r="A4569" s="117">
        <v>21025</v>
      </c>
      <c r="B4569" s="118" t="s">
        <v>10311</v>
      </c>
      <c r="C4569" s="117" t="s">
        <v>235</v>
      </c>
      <c r="D4569" s="117" t="s">
        <v>207</v>
      </c>
      <c r="E4569" s="119">
        <v>50.73</v>
      </c>
      <c r="F4569" s="119">
        <v>50.73</v>
      </c>
      <c r="G4569" s="117" t="s">
        <v>493</v>
      </c>
      <c r="H4569" s="120">
        <v>41974</v>
      </c>
    </row>
    <row r="4570" spans="1:8" ht="26.4">
      <c r="A4570" s="113">
        <v>21026</v>
      </c>
      <c r="B4570" s="114" t="s">
        <v>10312</v>
      </c>
      <c r="C4570" s="113" t="s">
        <v>235</v>
      </c>
      <c r="D4570" s="113" t="s">
        <v>207</v>
      </c>
      <c r="E4570" s="115">
        <v>79.05</v>
      </c>
      <c r="F4570" s="115">
        <v>79.05</v>
      </c>
      <c r="G4570" s="113" t="s">
        <v>493</v>
      </c>
      <c r="H4570" s="116">
        <v>41974</v>
      </c>
    </row>
    <row r="4571" spans="1:8" ht="26.4">
      <c r="A4571" s="117">
        <v>21017</v>
      </c>
      <c r="B4571" s="118" t="s">
        <v>10313</v>
      </c>
      <c r="C4571" s="117" t="s">
        <v>235</v>
      </c>
      <c r="D4571" s="117" t="s">
        <v>207</v>
      </c>
      <c r="E4571" s="119">
        <v>5.5</v>
      </c>
      <c r="F4571" s="119">
        <v>5.5</v>
      </c>
      <c r="G4571" s="117" t="s">
        <v>493</v>
      </c>
      <c r="H4571" s="120">
        <v>41974</v>
      </c>
    </row>
    <row r="4572" spans="1:8" ht="26.4">
      <c r="A4572" s="113">
        <v>21018</v>
      </c>
      <c r="B4572" s="114" t="s">
        <v>10314</v>
      </c>
      <c r="C4572" s="113" t="s">
        <v>235</v>
      </c>
      <c r="D4572" s="113" t="s">
        <v>207</v>
      </c>
      <c r="E4572" s="115">
        <v>6.95</v>
      </c>
      <c r="F4572" s="115">
        <v>6.95</v>
      </c>
      <c r="G4572" s="113" t="s">
        <v>493</v>
      </c>
      <c r="H4572" s="116">
        <v>41974</v>
      </c>
    </row>
    <row r="4573" spans="1:8" ht="26.4">
      <c r="A4573" s="117">
        <v>21020</v>
      </c>
      <c r="B4573" s="118" t="s">
        <v>10315</v>
      </c>
      <c r="C4573" s="117" t="s">
        <v>235</v>
      </c>
      <c r="D4573" s="117" t="s">
        <v>207</v>
      </c>
      <c r="E4573" s="119">
        <v>13.69</v>
      </c>
      <c r="F4573" s="119">
        <v>13.69</v>
      </c>
      <c r="G4573" s="117" t="s">
        <v>493</v>
      </c>
      <c r="H4573" s="120">
        <v>41974</v>
      </c>
    </row>
    <row r="4574" spans="1:8" ht="26.4">
      <c r="A4574" s="113">
        <v>21021</v>
      </c>
      <c r="B4574" s="114" t="s">
        <v>10316</v>
      </c>
      <c r="C4574" s="113" t="s">
        <v>235</v>
      </c>
      <c r="D4574" s="113" t="s">
        <v>207</v>
      </c>
      <c r="E4574" s="115">
        <v>15.76</v>
      </c>
      <c r="F4574" s="115">
        <v>15.76</v>
      </c>
      <c r="G4574" s="113" t="s">
        <v>493</v>
      </c>
      <c r="H4574" s="116">
        <v>41974</v>
      </c>
    </row>
    <row r="4575" spans="1:8" ht="26.4">
      <c r="A4575" s="117">
        <v>21022</v>
      </c>
      <c r="B4575" s="118" t="s">
        <v>10317</v>
      </c>
      <c r="C4575" s="117" t="s">
        <v>235</v>
      </c>
      <c r="D4575" s="117" t="s">
        <v>207</v>
      </c>
      <c r="E4575" s="119">
        <v>22.25</v>
      </c>
      <c r="F4575" s="119">
        <v>22.25</v>
      </c>
      <c r="G4575" s="117" t="s">
        <v>493</v>
      </c>
      <c r="H4575" s="120">
        <v>41974</v>
      </c>
    </row>
    <row r="4576" spans="1:8" ht="26.4">
      <c r="A4576" s="113">
        <v>21023</v>
      </c>
      <c r="B4576" s="114" t="s">
        <v>10318</v>
      </c>
      <c r="C4576" s="113" t="s">
        <v>235</v>
      </c>
      <c r="D4576" s="113" t="s">
        <v>207</v>
      </c>
      <c r="E4576" s="115">
        <v>28.1</v>
      </c>
      <c r="F4576" s="115">
        <v>28.1</v>
      </c>
      <c r="G4576" s="113" t="s">
        <v>493</v>
      </c>
      <c r="H4576" s="116">
        <v>41974</v>
      </c>
    </row>
    <row r="4577" spans="1:8" ht="26.4">
      <c r="A4577" s="117">
        <v>21024</v>
      </c>
      <c r="B4577" s="118" t="s">
        <v>10319</v>
      </c>
      <c r="C4577" s="117" t="s">
        <v>235</v>
      </c>
      <c r="D4577" s="117" t="s">
        <v>207</v>
      </c>
      <c r="E4577" s="119">
        <v>33.1</v>
      </c>
      <c r="F4577" s="119">
        <v>33.1</v>
      </c>
      <c r="G4577" s="117" t="s">
        <v>493</v>
      </c>
      <c r="H4577" s="120">
        <v>41974</v>
      </c>
    </row>
    <row r="4578" spans="1:8" ht="26.4">
      <c r="A4578" s="113">
        <v>21027</v>
      </c>
      <c r="B4578" s="114" t="s">
        <v>10320</v>
      </c>
      <c r="C4578" s="113" t="s">
        <v>235</v>
      </c>
      <c r="D4578" s="113" t="s">
        <v>207</v>
      </c>
      <c r="E4578" s="115">
        <v>90.05</v>
      </c>
      <c r="F4578" s="115">
        <v>90.05</v>
      </c>
      <c r="G4578" s="113" t="s">
        <v>493</v>
      </c>
      <c r="H4578" s="116">
        <v>41974</v>
      </c>
    </row>
    <row r="4579" spans="1:8" ht="26.4">
      <c r="A4579" s="117">
        <v>21007</v>
      </c>
      <c r="B4579" s="118" t="s">
        <v>10321</v>
      </c>
      <c r="C4579" s="117" t="s">
        <v>235</v>
      </c>
      <c r="D4579" s="117" t="s">
        <v>207</v>
      </c>
      <c r="E4579" s="119">
        <v>46.21</v>
      </c>
      <c r="F4579" s="119">
        <v>46.21</v>
      </c>
      <c r="G4579" s="117" t="s">
        <v>493</v>
      </c>
      <c r="H4579" s="120">
        <v>41974</v>
      </c>
    </row>
    <row r="4580" spans="1:8" ht="26.4">
      <c r="A4580" s="113">
        <v>20999</v>
      </c>
      <c r="B4580" s="114" t="s">
        <v>10322</v>
      </c>
      <c r="C4580" s="113" t="s">
        <v>235</v>
      </c>
      <c r="D4580" s="113" t="s">
        <v>207</v>
      </c>
      <c r="E4580" s="115">
        <v>5.07</v>
      </c>
      <c r="F4580" s="115">
        <v>5.07</v>
      </c>
      <c r="G4580" s="113" t="s">
        <v>493</v>
      </c>
      <c r="H4580" s="116">
        <v>41974</v>
      </c>
    </row>
    <row r="4581" spans="1:8" ht="26.4">
      <c r="A4581" s="117">
        <v>21000</v>
      </c>
      <c r="B4581" s="118" t="s">
        <v>10323</v>
      </c>
      <c r="C4581" s="117" t="s">
        <v>235</v>
      </c>
      <c r="D4581" s="117" t="s">
        <v>207</v>
      </c>
      <c r="E4581" s="119">
        <v>6.27</v>
      </c>
      <c r="F4581" s="119">
        <v>6.27</v>
      </c>
      <c r="G4581" s="117" t="s">
        <v>493</v>
      </c>
      <c r="H4581" s="120">
        <v>41974</v>
      </c>
    </row>
    <row r="4582" spans="1:8" ht="26.4">
      <c r="A4582" s="113">
        <v>21002</v>
      </c>
      <c r="B4582" s="114" t="s">
        <v>10324</v>
      </c>
      <c r="C4582" s="113" t="s">
        <v>235</v>
      </c>
      <c r="D4582" s="113" t="s">
        <v>207</v>
      </c>
      <c r="E4582" s="115">
        <v>11.6</v>
      </c>
      <c r="F4582" s="115">
        <v>11.6</v>
      </c>
      <c r="G4582" s="113" t="s">
        <v>493</v>
      </c>
      <c r="H4582" s="116">
        <v>41974</v>
      </c>
    </row>
    <row r="4583" spans="1:8" ht="26.4">
      <c r="A4583" s="117">
        <v>21003</v>
      </c>
      <c r="B4583" s="118" t="s">
        <v>10325</v>
      </c>
      <c r="C4583" s="117" t="s">
        <v>235</v>
      </c>
      <c r="D4583" s="117" t="s">
        <v>207</v>
      </c>
      <c r="E4583" s="119">
        <v>14.96</v>
      </c>
      <c r="F4583" s="119">
        <v>14.96</v>
      </c>
      <c r="G4583" s="117" t="s">
        <v>493</v>
      </c>
      <c r="H4583" s="120">
        <v>41974</v>
      </c>
    </row>
    <row r="4584" spans="1:8" ht="26.4">
      <c r="A4584" s="113">
        <v>21004</v>
      </c>
      <c r="B4584" s="114" t="s">
        <v>10326</v>
      </c>
      <c r="C4584" s="113" t="s">
        <v>235</v>
      </c>
      <c r="D4584" s="113" t="s">
        <v>207</v>
      </c>
      <c r="E4584" s="115">
        <v>19.04</v>
      </c>
      <c r="F4584" s="115">
        <v>19.04</v>
      </c>
      <c r="G4584" s="113" t="s">
        <v>493</v>
      </c>
      <c r="H4584" s="116">
        <v>41974</v>
      </c>
    </row>
    <row r="4585" spans="1:8" ht="26.4">
      <c r="A4585" s="117">
        <v>21005</v>
      </c>
      <c r="B4585" s="118" t="s">
        <v>10327</v>
      </c>
      <c r="C4585" s="117" t="s">
        <v>235</v>
      </c>
      <c r="D4585" s="117" t="s">
        <v>207</v>
      </c>
      <c r="E4585" s="119">
        <v>26.91</v>
      </c>
      <c r="F4585" s="119">
        <v>26.91</v>
      </c>
      <c r="G4585" s="117" t="s">
        <v>493</v>
      </c>
      <c r="H4585" s="120">
        <v>41974</v>
      </c>
    </row>
    <row r="4586" spans="1:8" ht="26.4">
      <c r="A4586" s="113">
        <v>21006</v>
      </c>
      <c r="B4586" s="114" t="s">
        <v>10328</v>
      </c>
      <c r="C4586" s="113" t="s">
        <v>235</v>
      </c>
      <c r="D4586" s="113" t="s">
        <v>207</v>
      </c>
      <c r="E4586" s="115">
        <v>31.76</v>
      </c>
      <c r="F4586" s="115">
        <v>31.76</v>
      </c>
      <c r="G4586" s="113" t="s">
        <v>493</v>
      </c>
      <c r="H4586" s="116">
        <v>41974</v>
      </c>
    </row>
    <row r="4587" spans="1:8" ht="26.4">
      <c r="A4587" s="117">
        <v>13039</v>
      </c>
      <c r="B4587" s="118" t="s">
        <v>10329</v>
      </c>
      <c r="C4587" s="117" t="s">
        <v>235</v>
      </c>
      <c r="D4587" s="117" t="s">
        <v>207</v>
      </c>
      <c r="E4587" s="119">
        <v>339.83</v>
      </c>
      <c r="F4587" s="119">
        <v>339.83</v>
      </c>
      <c r="G4587" s="117" t="s">
        <v>493</v>
      </c>
      <c r="H4587" s="120">
        <v>41974</v>
      </c>
    </row>
    <row r="4588" spans="1:8" ht="26.4">
      <c r="A4588" s="113">
        <v>13040</v>
      </c>
      <c r="B4588" s="114" t="s">
        <v>10330</v>
      </c>
      <c r="C4588" s="113" t="s">
        <v>235</v>
      </c>
      <c r="D4588" s="113" t="s">
        <v>207</v>
      </c>
      <c r="E4588" s="115">
        <v>374.45</v>
      </c>
      <c r="F4588" s="115">
        <v>374.45</v>
      </c>
      <c r="G4588" s="113" t="s">
        <v>493</v>
      </c>
      <c r="H4588" s="116">
        <v>41974</v>
      </c>
    </row>
    <row r="4589" spans="1:8" ht="26.4">
      <c r="A4589" s="117">
        <v>13041</v>
      </c>
      <c r="B4589" s="118" t="s">
        <v>10331</v>
      </c>
      <c r="C4589" s="117" t="s">
        <v>235</v>
      </c>
      <c r="D4589" s="117" t="s">
        <v>207</v>
      </c>
      <c r="E4589" s="119">
        <v>422</v>
      </c>
      <c r="F4589" s="119">
        <v>422</v>
      </c>
      <c r="G4589" s="117" t="s">
        <v>493</v>
      </c>
      <c r="H4589" s="120">
        <v>41974</v>
      </c>
    </row>
    <row r="4590" spans="1:8" ht="26.4">
      <c r="A4590" s="113">
        <v>13042</v>
      </c>
      <c r="B4590" s="114" t="s">
        <v>10332</v>
      </c>
      <c r="C4590" s="113" t="s">
        <v>235</v>
      </c>
      <c r="D4590" s="113" t="s">
        <v>207</v>
      </c>
      <c r="E4590" s="115">
        <v>504.86</v>
      </c>
      <c r="F4590" s="115">
        <v>504.86</v>
      </c>
      <c r="G4590" s="113" t="s">
        <v>493</v>
      </c>
      <c r="H4590" s="116">
        <v>41974</v>
      </c>
    </row>
    <row r="4591" spans="1:8" ht="26.4">
      <c r="A4591" s="117">
        <v>13043</v>
      </c>
      <c r="B4591" s="118" t="s">
        <v>10333</v>
      </c>
      <c r="C4591" s="117" t="s">
        <v>235</v>
      </c>
      <c r="D4591" s="117" t="s">
        <v>207</v>
      </c>
      <c r="E4591" s="119">
        <v>576.99</v>
      </c>
      <c r="F4591" s="119">
        <v>576.99</v>
      </c>
      <c r="G4591" s="117" t="s">
        <v>493</v>
      </c>
      <c r="H4591" s="120">
        <v>41974</v>
      </c>
    </row>
    <row r="4592" spans="1:8" ht="26.4">
      <c r="A4592" s="113">
        <v>13044</v>
      </c>
      <c r="B4592" s="114" t="s">
        <v>10334</v>
      </c>
      <c r="C4592" s="113" t="s">
        <v>235</v>
      </c>
      <c r="D4592" s="113" t="s">
        <v>207</v>
      </c>
      <c r="E4592" s="115">
        <v>665.29</v>
      </c>
      <c r="F4592" s="115">
        <v>665.29</v>
      </c>
      <c r="G4592" s="113" t="s">
        <v>493</v>
      </c>
      <c r="H4592" s="116">
        <v>41974</v>
      </c>
    </row>
    <row r="4593" spans="1:8" ht="26.4">
      <c r="A4593" s="117">
        <v>7665</v>
      </c>
      <c r="B4593" s="118" t="s">
        <v>10335</v>
      </c>
      <c r="C4593" s="117" t="s">
        <v>235</v>
      </c>
      <c r="D4593" s="117" t="s">
        <v>207</v>
      </c>
      <c r="E4593" s="119">
        <v>276.29000000000002</v>
      </c>
      <c r="F4593" s="119">
        <v>276.29000000000002</v>
      </c>
      <c r="G4593" s="117" t="s">
        <v>493</v>
      </c>
      <c r="H4593" s="120">
        <v>41974</v>
      </c>
    </row>
    <row r="4594" spans="1:8" ht="26.4">
      <c r="A4594" s="113">
        <v>7664</v>
      </c>
      <c r="B4594" s="114" t="s">
        <v>10336</v>
      </c>
      <c r="C4594" s="113" t="s">
        <v>235</v>
      </c>
      <c r="D4594" s="113" t="s">
        <v>207</v>
      </c>
      <c r="E4594" s="115">
        <v>353.79</v>
      </c>
      <c r="F4594" s="115">
        <v>353.79</v>
      </c>
      <c r="G4594" s="113" t="s">
        <v>493</v>
      </c>
      <c r="H4594" s="116">
        <v>41974</v>
      </c>
    </row>
    <row r="4595" spans="1:8" ht="26.4">
      <c r="A4595" s="117">
        <v>13048</v>
      </c>
      <c r="B4595" s="118" t="s">
        <v>10337</v>
      </c>
      <c r="C4595" s="117" t="s">
        <v>235</v>
      </c>
      <c r="D4595" s="117" t="s">
        <v>207</v>
      </c>
      <c r="E4595" s="119">
        <v>501.03</v>
      </c>
      <c r="F4595" s="119">
        <v>501.03</v>
      </c>
      <c r="G4595" s="117" t="s">
        <v>493</v>
      </c>
      <c r="H4595" s="120">
        <v>41974</v>
      </c>
    </row>
    <row r="4596" spans="1:8" ht="26.4">
      <c r="A4596" s="113">
        <v>13049</v>
      </c>
      <c r="B4596" s="114" t="s">
        <v>10338</v>
      </c>
      <c r="C4596" s="113" t="s">
        <v>235</v>
      </c>
      <c r="D4596" s="113" t="s">
        <v>207</v>
      </c>
      <c r="E4596" s="115">
        <v>510.62</v>
      </c>
      <c r="F4596" s="115">
        <v>510.62</v>
      </c>
      <c r="G4596" s="113" t="s">
        <v>493</v>
      </c>
      <c r="H4596" s="116">
        <v>41974</v>
      </c>
    </row>
    <row r="4597" spans="1:8" ht="26.4">
      <c r="A4597" s="117">
        <v>20978</v>
      </c>
      <c r="B4597" s="118" t="s">
        <v>10339</v>
      </c>
      <c r="C4597" s="117" t="s">
        <v>235</v>
      </c>
      <c r="D4597" s="117" t="s">
        <v>207</v>
      </c>
      <c r="E4597" s="119">
        <v>1233.8399999999999</v>
      </c>
      <c r="F4597" s="119">
        <v>1233.8399999999999</v>
      </c>
      <c r="G4597" s="117" t="s">
        <v>493</v>
      </c>
      <c r="H4597" s="120">
        <v>41974</v>
      </c>
    </row>
    <row r="4598" spans="1:8" ht="26.4">
      <c r="A4598" s="113">
        <v>20979</v>
      </c>
      <c r="B4598" s="114" t="s">
        <v>10340</v>
      </c>
      <c r="C4598" s="113" t="s">
        <v>235</v>
      </c>
      <c r="D4598" s="113" t="s">
        <v>207</v>
      </c>
      <c r="E4598" s="115">
        <v>1480.82</v>
      </c>
      <c r="F4598" s="115">
        <v>1480.82</v>
      </c>
      <c r="G4598" s="113" t="s">
        <v>493</v>
      </c>
      <c r="H4598" s="116">
        <v>41974</v>
      </c>
    </row>
    <row r="4599" spans="1:8" ht="26.4">
      <c r="A4599" s="117">
        <v>7690</v>
      </c>
      <c r="B4599" s="118" t="s">
        <v>10341</v>
      </c>
      <c r="C4599" s="117" t="s">
        <v>235</v>
      </c>
      <c r="D4599" s="117" t="s">
        <v>207</v>
      </c>
      <c r="E4599" s="119">
        <v>202.27</v>
      </c>
      <c r="F4599" s="119">
        <v>202.27</v>
      </c>
      <c r="G4599" s="117" t="s">
        <v>493</v>
      </c>
      <c r="H4599" s="120">
        <v>41974</v>
      </c>
    </row>
    <row r="4600" spans="1:8" ht="26.4">
      <c r="A4600" s="113">
        <v>13052</v>
      </c>
      <c r="B4600" s="114" t="s">
        <v>10342</v>
      </c>
      <c r="C4600" s="113" t="s">
        <v>235</v>
      </c>
      <c r="D4600" s="113" t="s">
        <v>207</v>
      </c>
      <c r="E4600" s="115">
        <v>362.48</v>
      </c>
      <c r="F4600" s="115">
        <v>362.48</v>
      </c>
      <c r="G4600" s="113" t="s">
        <v>493</v>
      </c>
      <c r="H4600" s="116">
        <v>41974</v>
      </c>
    </row>
    <row r="4601" spans="1:8" ht="26.4">
      <c r="A4601" s="117">
        <v>13053</v>
      </c>
      <c r="B4601" s="118" t="s">
        <v>10343</v>
      </c>
      <c r="C4601" s="117" t="s">
        <v>235</v>
      </c>
      <c r="D4601" s="117" t="s">
        <v>207</v>
      </c>
      <c r="E4601" s="119">
        <v>533.72</v>
      </c>
      <c r="F4601" s="119">
        <v>533.72</v>
      </c>
      <c r="G4601" s="117" t="s">
        <v>493</v>
      </c>
      <c r="H4601" s="120">
        <v>41974</v>
      </c>
    </row>
    <row r="4602" spans="1:8" ht="26.4">
      <c r="A4602" s="113">
        <v>20981</v>
      </c>
      <c r="B4602" s="114" t="s">
        <v>10344</v>
      </c>
      <c r="C4602" s="113" t="s">
        <v>235</v>
      </c>
      <c r="D4602" s="113" t="s">
        <v>207</v>
      </c>
      <c r="E4602" s="115">
        <v>665.57</v>
      </c>
      <c r="F4602" s="115">
        <v>665.57</v>
      </c>
      <c r="G4602" s="113" t="s">
        <v>493</v>
      </c>
      <c r="H4602" s="116">
        <v>41974</v>
      </c>
    </row>
    <row r="4603" spans="1:8" ht="26.4">
      <c r="A4603" s="117">
        <v>20982</v>
      </c>
      <c r="B4603" s="118" t="s">
        <v>10345</v>
      </c>
      <c r="C4603" s="117" t="s">
        <v>235</v>
      </c>
      <c r="D4603" s="117" t="s">
        <v>207</v>
      </c>
      <c r="E4603" s="119">
        <v>1699.79</v>
      </c>
      <c r="F4603" s="119">
        <v>1699.79</v>
      </c>
      <c r="G4603" s="117" t="s">
        <v>493</v>
      </c>
      <c r="H4603" s="120">
        <v>41974</v>
      </c>
    </row>
    <row r="4604" spans="1:8" ht="26.4">
      <c r="A4604" s="113">
        <v>20983</v>
      </c>
      <c r="B4604" s="114" t="s">
        <v>10346</v>
      </c>
      <c r="C4604" s="113" t="s">
        <v>235</v>
      </c>
      <c r="D4604" s="113" t="s">
        <v>207</v>
      </c>
      <c r="E4604" s="115">
        <v>2229.66</v>
      </c>
      <c r="F4604" s="115">
        <v>2229.66</v>
      </c>
      <c r="G4604" s="113" t="s">
        <v>493</v>
      </c>
      <c r="H4604" s="116">
        <v>41974</v>
      </c>
    </row>
    <row r="4605" spans="1:8" ht="26.4">
      <c r="A4605" s="117">
        <v>20984</v>
      </c>
      <c r="B4605" s="118" t="s">
        <v>10347</v>
      </c>
      <c r="C4605" s="117" t="s">
        <v>235</v>
      </c>
      <c r="D4605" s="117" t="s">
        <v>207</v>
      </c>
      <c r="E4605" s="119">
        <v>3008.7</v>
      </c>
      <c r="F4605" s="119">
        <v>3008.7</v>
      </c>
      <c r="G4605" s="117" t="s">
        <v>493</v>
      </c>
      <c r="H4605" s="120">
        <v>41974</v>
      </c>
    </row>
    <row r="4606" spans="1:8" ht="26.4">
      <c r="A4606" s="113">
        <v>13054</v>
      </c>
      <c r="B4606" s="114" t="s">
        <v>10348</v>
      </c>
      <c r="C4606" s="113" t="s">
        <v>235</v>
      </c>
      <c r="D4606" s="113" t="s">
        <v>207</v>
      </c>
      <c r="E4606" s="115">
        <v>3324.88</v>
      </c>
      <c r="F4606" s="115">
        <v>3324.88</v>
      </c>
      <c r="G4606" s="113" t="s">
        <v>493</v>
      </c>
      <c r="H4606" s="116">
        <v>41974</v>
      </c>
    </row>
    <row r="4607" spans="1:8" ht="26.4">
      <c r="A4607" s="117">
        <v>20985</v>
      </c>
      <c r="B4607" s="118" t="s">
        <v>10349</v>
      </c>
      <c r="C4607" s="117" t="s">
        <v>235</v>
      </c>
      <c r="D4607" s="117" t="s">
        <v>207</v>
      </c>
      <c r="E4607" s="119">
        <v>4072.73</v>
      </c>
      <c r="F4607" s="119">
        <v>4072.73</v>
      </c>
      <c r="G4607" s="117" t="s">
        <v>493</v>
      </c>
      <c r="H4607" s="120">
        <v>41974</v>
      </c>
    </row>
    <row r="4608" spans="1:8" ht="26.4">
      <c r="A4608" s="113">
        <v>20980</v>
      </c>
      <c r="B4608" s="114" t="s">
        <v>10350</v>
      </c>
      <c r="C4608" s="113" t="s">
        <v>235</v>
      </c>
      <c r="D4608" s="113" t="s">
        <v>207</v>
      </c>
      <c r="E4608" s="115">
        <v>265.66000000000003</v>
      </c>
      <c r="F4608" s="115">
        <v>265.66000000000003</v>
      </c>
      <c r="G4608" s="113" t="s">
        <v>493</v>
      </c>
      <c r="H4608" s="116">
        <v>41974</v>
      </c>
    </row>
    <row r="4609" spans="1:8" ht="26.4">
      <c r="A4609" s="117">
        <v>13124</v>
      </c>
      <c r="B4609" s="118" t="s">
        <v>10351</v>
      </c>
      <c r="C4609" s="117" t="s">
        <v>235</v>
      </c>
      <c r="D4609" s="117" t="s">
        <v>207</v>
      </c>
      <c r="E4609" s="119">
        <v>31</v>
      </c>
      <c r="F4609" s="119">
        <v>31</v>
      </c>
      <c r="G4609" s="117" t="s">
        <v>493</v>
      </c>
      <c r="H4609" s="120">
        <v>41974</v>
      </c>
    </row>
    <row r="4610" spans="1:8" ht="26.4">
      <c r="A4610" s="113">
        <v>13125</v>
      </c>
      <c r="B4610" s="114" t="s">
        <v>10352</v>
      </c>
      <c r="C4610" s="113" t="s">
        <v>235</v>
      </c>
      <c r="D4610" s="113" t="s">
        <v>207</v>
      </c>
      <c r="E4610" s="115">
        <v>27.24</v>
      </c>
      <c r="F4610" s="115">
        <v>27.24</v>
      </c>
      <c r="G4610" s="113" t="s">
        <v>493</v>
      </c>
      <c r="H4610" s="116">
        <v>41974</v>
      </c>
    </row>
    <row r="4611" spans="1:8" ht="26.4">
      <c r="A4611" s="117">
        <v>21146</v>
      </c>
      <c r="B4611" s="118" t="s">
        <v>10353</v>
      </c>
      <c r="C4611" s="117" t="s">
        <v>235</v>
      </c>
      <c r="D4611" s="117" t="s">
        <v>207</v>
      </c>
      <c r="E4611" s="119">
        <v>19.25</v>
      </c>
      <c r="F4611" s="119">
        <v>19.25</v>
      </c>
      <c r="G4611" s="117" t="s">
        <v>493</v>
      </c>
      <c r="H4611" s="120">
        <v>41974</v>
      </c>
    </row>
    <row r="4612" spans="1:8" ht="26.4">
      <c r="A4612" s="113">
        <v>13127</v>
      </c>
      <c r="B4612" s="114" t="s">
        <v>10354</v>
      </c>
      <c r="C4612" s="113" t="s">
        <v>235</v>
      </c>
      <c r="D4612" s="113" t="s">
        <v>207</v>
      </c>
      <c r="E4612" s="115">
        <v>15.04</v>
      </c>
      <c r="F4612" s="115">
        <v>15.04</v>
      </c>
      <c r="G4612" s="113" t="s">
        <v>493</v>
      </c>
      <c r="H4612" s="116">
        <v>41974</v>
      </c>
    </row>
    <row r="4613" spans="1:8" ht="26.4">
      <c r="A4613" s="117">
        <v>20987</v>
      </c>
      <c r="B4613" s="118" t="s">
        <v>10355</v>
      </c>
      <c r="C4613" s="117" t="s">
        <v>235</v>
      </c>
      <c r="D4613" s="117" t="s">
        <v>207</v>
      </c>
      <c r="E4613" s="119">
        <v>9.9600000000000009</v>
      </c>
      <c r="F4613" s="119">
        <v>9.9600000000000009</v>
      </c>
      <c r="G4613" s="117" t="s">
        <v>493</v>
      </c>
      <c r="H4613" s="120">
        <v>41974</v>
      </c>
    </row>
    <row r="4614" spans="1:8" ht="26.4">
      <c r="A4614" s="113">
        <v>7689</v>
      </c>
      <c r="B4614" s="114" t="s">
        <v>10356</v>
      </c>
      <c r="C4614" s="113" t="s">
        <v>235</v>
      </c>
      <c r="D4614" s="113" t="s">
        <v>207</v>
      </c>
      <c r="E4614" s="115">
        <v>434.57</v>
      </c>
      <c r="F4614" s="115">
        <v>434.57</v>
      </c>
      <c r="G4614" s="113" t="s">
        <v>493</v>
      </c>
      <c r="H4614" s="116">
        <v>41974</v>
      </c>
    </row>
    <row r="4615" spans="1:8" ht="26.4">
      <c r="A4615" s="117">
        <v>13055</v>
      </c>
      <c r="B4615" s="118" t="s">
        <v>10357</v>
      </c>
      <c r="C4615" s="117" t="s">
        <v>235</v>
      </c>
      <c r="D4615" s="117" t="s">
        <v>207</v>
      </c>
      <c r="E4615" s="119">
        <v>646.33000000000004</v>
      </c>
      <c r="F4615" s="119">
        <v>646.33000000000004</v>
      </c>
      <c r="G4615" s="117" t="s">
        <v>493</v>
      </c>
      <c r="H4615" s="120">
        <v>41974</v>
      </c>
    </row>
    <row r="4616" spans="1:8" ht="26.4">
      <c r="A4616" s="113">
        <v>20989</v>
      </c>
      <c r="B4616" s="114" t="s">
        <v>10358</v>
      </c>
      <c r="C4616" s="113" t="s">
        <v>235</v>
      </c>
      <c r="D4616" s="113" t="s">
        <v>207</v>
      </c>
      <c r="E4616" s="115">
        <v>766.92</v>
      </c>
      <c r="F4616" s="115">
        <v>766.92</v>
      </c>
      <c r="G4616" s="113" t="s">
        <v>493</v>
      </c>
      <c r="H4616" s="116">
        <v>41974</v>
      </c>
    </row>
    <row r="4617" spans="1:8" ht="26.4">
      <c r="A4617" s="117">
        <v>21147</v>
      </c>
      <c r="B4617" s="118" t="s">
        <v>10359</v>
      </c>
      <c r="C4617" s="117" t="s">
        <v>235</v>
      </c>
      <c r="D4617" s="117" t="s">
        <v>207</v>
      </c>
      <c r="E4617" s="119">
        <v>52.4</v>
      </c>
      <c r="F4617" s="119">
        <v>52.4</v>
      </c>
      <c r="G4617" s="117" t="s">
        <v>493</v>
      </c>
      <c r="H4617" s="120">
        <v>41974</v>
      </c>
    </row>
    <row r="4618" spans="1:8" ht="26.4">
      <c r="A4618" s="113">
        <v>21148</v>
      </c>
      <c r="B4618" s="114" t="s">
        <v>10360</v>
      </c>
      <c r="C4618" s="113" t="s">
        <v>235</v>
      </c>
      <c r="D4618" s="113" t="s">
        <v>207</v>
      </c>
      <c r="E4618" s="115">
        <v>41.81</v>
      </c>
      <c r="F4618" s="115">
        <v>41.81</v>
      </c>
      <c r="G4618" s="113" t="s">
        <v>493</v>
      </c>
      <c r="H4618" s="116">
        <v>41974</v>
      </c>
    </row>
    <row r="4619" spans="1:8" ht="26.4">
      <c r="A4619" s="117">
        <v>21149</v>
      </c>
      <c r="B4619" s="118" t="s">
        <v>10361</v>
      </c>
      <c r="C4619" s="117" t="s">
        <v>235</v>
      </c>
      <c r="D4619" s="117" t="s">
        <v>207</v>
      </c>
      <c r="E4619" s="119">
        <v>63.49</v>
      </c>
      <c r="F4619" s="119">
        <v>63.49</v>
      </c>
      <c r="G4619" s="117" t="s">
        <v>493</v>
      </c>
      <c r="H4619" s="120">
        <v>41974</v>
      </c>
    </row>
    <row r="4620" spans="1:8" ht="26.4">
      <c r="A4620" s="113">
        <v>21150</v>
      </c>
      <c r="B4620" s="114" t="s">
        <v>10362</v>
      </c>
      <c r="C4620" s="113" t="s">
        <v>235</v>
      </c>
      <c r="D4620" s="113" t="s">
        <v>207</v>
      </c>
      <c r="E4620" s="115">
        <v>17.2</v>
      </c>
      <c r="F4620" s="115">
        <v>17.2</v>
      </c>
      <c r="G4620" s="113" t="s">
        <v>493</v>
      </c>
      <c r="H4620" s="116">
        <v>41974</v>
      </c>
    </row>
    <row r="4621" spans="1:8" ht="26.4">
      <c r="A4621" s="117">
        <v>20988</v>
      </c>
      <c r="B4621" s="118" t="s">
        <v>10363</v>
      </c>
      <c r="C4621" s="117" t="s">
        <v>235</v>
      </c>
      <c r="D4621" s="117" t="s">
        <v>207</v>
      </c>
      <c r="E4621" s="119">
        <v>13.05</v>
      </c>
      <c r="F4621" s="119">
        <v>13.05</v>
      </c>
      <c r="G4621" s="117" t="s">
        <v>493</v>
      </c>
      <c r="H4621" s="120">
        <v>41974</v>
      </c>
    </row>
    <row r="4622" spans="1:8" ht="26.4">
      <c r="A4622" s="113">
        <v>21151</v>
      </c>
      <c r="B4622" s="114" t="s">
        <v>10364</v>
      </c>
      <c r="C4622" s="113" t="s">
        <v>235</v>
      </c>
      <c r="D4622" s="113" t="s">
        <v>207</v>
      </c>
      <c r="E4622" s="115">
        <v>100.52</v>
      </c>
      <c r="F4622" s="115">
        <v>100.52</v>
      </c>
      <c r="G4622" s="113" t="s">
        <v>493</v>
      </c>
      <c r="H4622" s="116">
        <v>41974</v>
      </c>
    </row>
    <row r="4623" spans="1:8" ht="26.4">
      <c r="A4623" s="117">
        <v>13133</v>
      </c>
      <c r="B4623" s="118" t="s">
        <v>10365</v>
      </c>
      <c r="C4623" s="117" t="s">
        <v>235</v>
      </c>
      <c r="D4623" s="117" t="s">
        <v>207</v>
      </c>
      <c r="E4623" s="119">
        <v>137.16999999999999</v>
      </c>
      <c r="F4623" s="119">
        <v>137.16999999999999</v>
      </c>
      <c r="G4623" s="117" t="s">
        <v>493</v>
      </c>
      <c r="H4623" s="120">
        <v>41974</v>
      </c>
    </row>
    <row r="4624" spans="1:8" ht="26.4">
      <c r="A4624" s="113">
        <v>7672</v>
      </c>
      <c r="B4624" s="114" t="s">
        <v>10366</v>
      </c>
      <c r="C4624" s="113" t="s">
        <v>235</v>
      </c>
      <c r="D4624" s="113" t="s">
        <v>207</v>
      </c>
      <c r="E4624" s="115">
        <v>165.43</v>
      </c>
      <c r="F4624" s="115">
        <v>165.43</v>
      </c>
      <c r="G4624" s="113" t="s">
        <v>493</v>
      </c>
      <c r="H4624" s="116">
        <v>41974</v>
      </c>
    </row>
    <row r="4625" spans="1:8" ht="26.4">
      <c r="A4625" s="117">
        <v>7661</v>
      </c>
      <c r="B4625" s="118" t="s">
        <v>10367</v>
      </c>
      <c r="C4625" s="117" t="s">
        <v>235</v>
      </c>
      <c r="D4625" s="117" t="s">
        <v>207</v>
      </c>
      <c r="E4625" s="119">
        <v>304.62</v>
      </c>
      <c r="F4625" s="119">
        <v>304.62</v>
      </c>
      <c r="G4625" s="117" t="s">
        <v>493</v>
      </c>
      <c r="H4625" s="120">
        <v>41974</v>
      </c>
    </row>
    <row r="4626" spans="1:8" ht="26.4">
      <c r="A4626" s="113">
        <v>13134</v>
      </c>
      <c r="B4626" s="114" t="s">
        <v>10368</v>
      </c>
      <c r="C4626" s="113" t="s">
        <v>235</v>
      </c>
      <c r="D4626" s="113" t="s">
        <v>207</v>
      </c>
      <c r="E4626" s="115">
        <v>43.85</v>
      </c>
      <c r="F4626" s="115">
        <v>43.85</v>
      </c>
      <c r="G4626" s="113" t="s">
        <v>493</v>
      </c>
      <c r="H4626" s="116">
        <v>41974</v>
      </c>
    </row>
    <row r="4627" spans="1:8" ht="26.4">
      <c r="A4627" s="117">
        <v>13135</v>
      </c>
      <c r="B4627" s="118" t="s">
        <v>10369</v>
      </c>
      <c r="C4627" s="117" t="s">
        <v>235</v>
      </c>
      <c r="D4627" s="117" t="s">
        <v>207</v>
      </c>
      <c r="E4627" s="119">
        <v>36.229999999999997</v>
      </c>
      <c r="F4627" s="119">
        <v>36.229999999999997</v>
      </c>
      <c r="G4627" s="117" t="s">
        <v>493</v>
      </c>
      <c r="H4627" s="120">
        <v>41974</v>
      </c>
    </row>
    <row r="4628" spans="1:8" ht="26.4">
      <c r="A4628" s="113">
        <v>13136</v>
      </c>
      <c r="B4628" s="114" t="s">
        <v>10370</v>
      </c>
      <c r="C4628" s="113" t="s">
        <v>235</v>
      </c>
      <c r="D4628" s="113" t="s">
        <v>207</v>
      </c>
      <c r="E4628" s="115">
        <v>28.8</v>
      </c>
      <c r="F4628" s="115">
        <v>28.8</v>
      </c>
      <c r="G4628" s="113" t="s">
        <v>493</v>
      </c>
      <c r="H4628" s="116">
        <v>41974</v>
      </c>
    </row>
    <row r="4629" spans="1:8" ht="26.4">
      <c r="A4629" s="117">
        <v>13137</v>
      </c>
      <c r="B4629" s="118" t="s">
        <v>10371</v>
      </c>
      <c r="C4629" s="117" t="s">
        <v>235</v>
      </c>
      <c r="D4629" s="117" t="s">
        <v>207</v>
      </c>
      <c r="E4629" s="119">
        <v>20.420000000000002</v>
      </c>
      <c r="F4629" s="119">
        <v>20.420000000000002</v>
      </c>
      <c r="G4629" s="117" t="s">
        <v>493</v>
      </c>
      <c r="H4629" s="120">
        <v>41974</v>
      </c>
    </row>
    <row r="4630" spans="1:8" ht="26.4">
      <c r="A4630" s="113">
        <v>20990</v>
      </c>
      <c r="B4630" s="114" t="s">
        <v>10372</v>
      </c>
      <c r="C4630" s="113" t="s">
        <v>235</v>
      </c>
      <c r="D4630" s="113" t="s">
        <v>207</v>
      </c>
      <c r="E4630" s="115">
        <v>13.62</v>
      </c>
      <c r="F4630" s="115">
        <v>13.62</v>
      </c>
      <c r="G4630" s="113" t="s">
        <v>493</v>
      </c>
      <c r="H4630" s="116">
        <v>41974</v>
      </c>
    </row>
    <row r="4631" spans="1:8" ht="26.4">
      <c r="A4631" s="117">
        <v>20996</v>
      </c>
      <c r="B4631" s="118" t="s">
        <v>10373</v>
      </c>
      <c r="C4631" s="117" t="s">
        <v>235</v>
      </c>
      <c r="D4631" s="117" t="s">
        <v>207</v>
      </c>
      <c r="E4631" s="119">
        <v>700.57</v>
      </c>
      <c r="F4631" s="119">
        <v>700.57</v>
      </c>
      <c r="G4631" s="117" t="s">
        <v>493</v>
      </c>
      <c r="H4631" s="120">
        <v>41974</v>
      </c>
    </row>
    <row r="4632" spans="1:8" ht="26.4">
      <c r="A4632" s="113">
        <v>20997</v>
      </c>
      <c r="B4632" s="114" t="s">
        <v>10374</v>
      </c>
      <c r="C4632" s="113" t="s">
        <v>235</v>
      </c>
      <c r="D4632" s="113" t="s">
        <v>207</v>
      </c>
      <c r="E4632" s="115">
        <v>1082.3</v>
      </c>
      <c r="F4632" s="115">
        <v>1082.3</v>
      </c>
      <c r="G4632" s="113" t="s">
        <v>493</v>
      </c>
      <c r="H4632" s="116">
        <v>41974</v>
      </c>
    </row>
    <row r="4633" spans="1:8" ht="26.4">
      <c r="A4633" s="117">
        <v>20998</v>
      </c>
      <c r="B4633" s="118" t="s">
        <v>10375</v>
      </c>
      <c r="C4633" s="117" t="s">
        <v>235</v>
      </c>
      <c r="D4633" s="117" t="s">
        <v>207</v>
      </c>
      <c r="E4633" s="119">
        <v>1301.5999999999999</v>
      </c>
      <c r="F4633" s="119">
        <v>1301.5999999999999</v>
      </c>
      <c r="G4633" s="117" t="s">
        <v>493</v>
      </c>
      <c r="H4633" s="120">
        <v>41974</v>
      </c>
    </row>
    <row r="4634" spans="1:8" ht="26.4">
      <c r="A4634" s="113">
        <v>13138</v>
      </c>
      <c r="B4634" s="114" t="s">
        <v>10376</v>
      </c>
      <c r="C4634" s="113" t="s">
        <v>235</v>
      </c>
      <c r="D4634" s="113" t="s">
        <v>207</v>
      </c>
      <c r="E4634" s="115">
        <v>76.040000000000006</v>
      </c>
      <c r="F4634" s="115">
        <v>76.040000000000006</v>
      </c>
      <c r="G4634" s="113" t="s">
        <v>493</v>
      </c>
      <c r="H4634" s="116">
        <v>41974</v>
      </c>
    </row>
    <row r="4635" spans="1:8" ht="26.4">
      <c r="A4635" s="117">
        <v>13139</v>
      </c>
      <c r="B4635" s="118" t="s">
        <v>10377</v>
      </c>
      <c r="C4635" s="117" t="s">
        <v>235</v>
      </c>
      <c r="D4635" s="117" t="s">
        <v>207</v>
      </c>
      <c r="E4635" s="119">
        <v>57.59</v>
      </c>
      <c r="F4635" s="119">
        <v>57.59</v>
      </c>
      <c r="G4635" s="117" t="s">
        <v>493</v>
      </c>
      <c r="H4635" s="120">
        <v>41974</v>
      </c>
    </row>
    <row r="4636" spans="1:8" ht="26.4">
      <c r="A4636" s="113">
        <v>20992</v>
      </c>
      <c r="B4636" s="114" t="s">
        <v>10378</v>
      </c>
      <c r="C4636" s="113" t="s">
        <v>235</v>
      </c>
      <c r="D4636" s="113" t="s">
        <v>207</v>
      </c>
      <c r="E4636" s="115">
        <v>125.44</v>
      </c>
      <c r="F4636" s="115">
        <v>125.44</v>
      </c>
      <c r="G4636" s="113" t="s">
        <v>493</v>
      </c>
      <c r="H4636" s="116">
        <v>41974</v>
      </c>
    </row>
    <row r="4637" spans="1:8" ht="26.4">
      <c r="A4637" s="117">
        <v>13140</v>
      </c>
      <c r="B4637" s="118" t="s">
        <v>10379</v>
      </c>
      <c r="C4637" s="117" t="s">
        <v>235</v>
      </c>
      <c r="D4637" s="117" t="s">
        <v>207</v>
      </c>
      <c r="E4637" s="119">
        <v>96.95</v>
      </c>
      <c r="F4637" s="119">
        <v>96.95</v>
      </c>
      <c r="G4637" s="117" t="s">
        <v>493</v>
      </c>
      <c r="H4637" s="120">
        <v>41974</v>
      </c>
    </row>
    <row r="4638" spans="1:8" ht="26.4">
      <c r="A4638" s="113">
        <v>13141</v>
      </c>
      <c r="B4638" s="114" t="s">
        <v>10380</v>
      </c>
      <c r="C4638" s="113" t="s">
        <v>235</v>
      </c>
      <c r="D4638" s="113" t="s">
        <v>207</v>
      </c>
      <c r="E4638" s="115">
        <v>25.15</v>
      </c>
      <c r="F4638" s="115">
        <v>25.15</v>
      </c>
      <c r="G4638" s="113" t="s">
        <v>493</v>
      </c>
      <c r="H4638" s="116">
        <v>41974</v>
      </c>
    </row>
    <row r="4639" spans="1:8" ht="26.4">
      <c r="A4639" s="117">
        <v>20991</v>
      </c>
      <c r="B4639" s="118" t="s">
        <v>10381</v>
      </c>
      <c r="C4639" s="117" t="s">
        <v>235</v>
      </c>
      <c r="D4639" s="117" t="s">
        <v>207</v>
      </c>
      <c r="E4639" s="119">
        <v>18.89</v>
      </c>
      <c r="F4639" s="119">
        <v>18.89</v>
      </c>
      <c r="G4639" s="117" t="s">
        <v>493</v>
      </c>
      <c r="H4639" s="120">
        <v>41974</v>
      </c>
    </row>
    <row r="4640" spans="1:8" ht="26.4">
      <c r="A4640" s="113">
        <v>13142</v>
      </c>
      <c r="B4640" s="114" t="s">
        <v>10382</v>
      </c>
      <c r="C4640" s="113" t="s">
        <v>235</v>
      </c>
      <c r="D4640" s="113" t="s">
        <v>207</v>
      </c>
      <c r="E4640" s="115">
        <v>141.65</v>
      </c>
      <c r="F4640" s="115">
        <v>141.65</v>
      </c>
      <c r="G4640" s="113" t="s">
        <v>493</v>
      </c>
      <c r="H4640" s="116">
        <v>41974</v>
      </c>
    </row>
    <row r="4641" spans="1:8" ht="26.4">
      <c r="A4641" s="117">
        <v>20993</v>
      </c>
      <c r="B4641" s="118" t="s">
        <v>10383</v>
      </c>
      <c r="C4641" s="117" t="s">
        <v>235</v>
      </c>
      <c r="D4641" s="117" t="s">
        <v>207</v>
      </c>
      <c r="E4641" s="119">
        <v>223.5</v>
      </c>
      <c r="F4641" s="119">
        <v>223.5</v>
      </c>
      <c r="G4641" s="117" t="s">
        <v>493</v>
      </c>
      <c r="H4641" s="120">
        <v>41974</v>
      </c>
    </row>
    <row r="4642" spans="1:8" ht="26.4">
      <c r="A4642" s="113">
        <v>20994</v>
      </c>
      <c r="B4642" s="114" t="s">
        <v>10384</v>
      </c>
      <c r="C4642" s="113" t="s">
        <v>235</v>
      </c>
      <c r="D4642" s="113" t="s">
        <v>207</v>
      </c>
      <c r="E4642" s="115">
        <v>307.64</v>
      </c>
      <c r="F4642" s="115">
        <v>307.64</v>
      </c>
      <c r="G4642" s="113" t="s">
        <v>493</v>
      </c>
      <c r="H4642" s="116">
        <v>41974</v>
      </c>
    </row>
    <row r="4643" spans="1:8" ht="26.4">
      <c r="A4643" s="117">
        <v>20995</v>
      </c>
      <c r="B4643" s="118" t="s">
        <v>10385</v>
      </c>
      <c r="C4643" s="117" t="s">
        <v>235</v>
      </c>
      <c r="D4643" s="117" t="s">
        <v>207</v>
      </c>
      <c r="E4643" s="119">
        <v>467.25</v>
      </c>
      <c r="F4643" s="119">
        <v>467.25</v>
      </c>
      <c r="G4643" s="117" t="s">
        <v>493</v>
      </c>
      <c r="H4643" s="120">
        <v>41974</v>
      </c>
    </row>
    <row r="4644" spans="1:8">
      <c r="A4644" s="113">
        <v>7660</v>
      </c>
      <c r="B4644" s="114" t="s">
        <v>10386</v>
      </c>
      <c r="C4644" s="113" t="s">
        <v>235</v>
      </c>
      <c r="D4644" s="113" t="s">
        <v>207</v>
      </c>
      <c r="E4644" s="115">
        <v>945.59</v>
      </c>
      <c r="F4644" s="115">
        <v>945.59</v>
      </c>
      <c r="G4644" s="113" t="s">
        <v>493</v>
      </c>
      <c r="H4644" s="116">
        <v>41974</v>
      </c>
    </row>
    <row r="4645" spans="1:8">
      <c r="A4645" s="117">
        <v>7681</v>
      </c>
      <c r="B4645" s="118" t="s">
        <v>10387</v>
      </c>
      <c r="C4645" s="117" t="s">
        <v>235</v>
      </c>
      <c r="D4645" s="117" t="s">
        <v>207</v>
      </c>
      <c r="E4645" s="119">
        <v>194.52</v>
      </c>
      <c r="F4645" s="119">
        <v>194.52</v>
      </c>
      <c r="G4645" s="117" t="s">
        <v>493</v>
      </c>
      <c r="H4645" s="120">
        <v>41974</v>
      </c>
    </row>
    <row r="4646" spans="1:8">
      <c r="A4646" s="113">
        <v>7682</v>
      </c>
      <c r="B4646" s="114" t="s">
        <v>10388</v>
      </c>
      <c r="C4646" s="113" t="s">
        <v>235</v>
      </c>
      <c r="D4646" s="113" t="s">
        <v>207</v>
      </c>
      <c r="E4646" s="115">
        <v>226.94</v>
      </c>
      <c r="F4646" s="115">
        <v>226.94</v>
      </c>
      <c r="G4646" s="113" t="s">
        <v>493</v>
      </c>
      <c r="H4646" s="116">
        <v>41974</v>
      </c>
    </row>
    <row r="4647" spans="1:8">
      <c r="A4647" s="117">
        <v>7671</v>
      </c>
      <c r="B4647" s="118" t="s">
        <v>10389</v>
      </c>
      <c r="C4647" s="117" t="s">
        <v>235</v>
      </c>
      <c r="D4647" s="117" t="s">
        <v>207</v>
      </c>
      <c r="E4647" s="119">
        <v>253.96</v>
      </c>
      <c r="F4647" s="119">
        <v>253.96</v>
      </c>
      <c r="G4647" s="117" t="s">
        <v>493</v>
      </c>
      <c r="H4647" s="120">
        <v>41974</v>
      </c>
    </row>
    <row r="4648" spans="1:8">
      <c r="A4648" s="113">
        <v>7670</v>
      </c>
      <c r="B4648" s="114" t="s">
        <v>10390</v>
      </c>
      <c r="C4648" s="113" t="s">
        <v>235</v>
      </c>
      <c r="D4648" s="113" t="s">
        <v>207</v>
      </c>
      <c r="E4648" s="115">
        <v>286.38</v>
      </c>
      <c r="F4648" s="115">
        <v>286.38</v>
      </c>
      <c r="G4648" s="113" t="s">
        <v>493</v>
      </c>
      <c r="H4648" s="116">
        <v>41974</v>
      </c>
    </row>
    <row r="4649" spans="1:8">
      <c r="A4649" s="117">
        <v>7668</v>
      </c>
      <c r="B4649" s="118" t="s">
        <v>10391</v>
      </c>
      <c r="C4649" s="117" t="s">
        <v>235</v>
      </c>
      <c r="D4649" s="117" t="s">
        <v>207</v>
      </c>
      <c r="E4649" s="119">
        <v>383.64</v>
      </c>
      <c r="F4649" s="119">
        <v>383.64</v>
      </c>
      <c r="G4649" s="117" t="s">
        <v>493</v>
      </c>
      <c r="H4649" s="120">
        <v>41974</v>
      </c>
    </row>
    <row r="4650" spans="1:8">
      <c r="A4650" s="113">
        <v>7666</v>
      </c>
      <c r="B4650" s="114" t="s">
        <v>10392</v>
      </c>
      <c r="C4650" s="113" t="s">
        <v>235</v>
      </c>
      <c r="D4650" s="113" t="s">
        <v>207</v>
      </c>
      <c r="E4650" s="115">
        <v>475.5</v>
      </c>
      <c r="F4650" s="115">
        <v>475.5</v>
      </c>
      <c r="G4650" s="113" t="s">
        <v>493</v>
      </c>
      <c r="H4650" s="116">
        <v>41974</v>
      </c>
    </row>
    <row r="4651" spans="1:8">
      <c r="A4651" s="117">
        <v>7667</v>
      </c>
      <c r="B4651" s="118" t="s">
        <v>10393</v>
      </c>
      <c r="C4651" s="117" t="s">
        <v>235</v>
      </c>
      <c r="D4651" s="117" t="s">
        <v>207</v>
      </c>
      <c r="E4651" s="119">
        <v>794.3</v>
      </c>
      <c r="F4651" s="119">
        <v>794.3</v>
      </c>
      <c r="G4651" s="117" t="s">
        <v>493</v>
      </c>
      <c r="H4651" s="120">
        <v>41974</v>
      </c>
    </row>
    <row r="4652" spans="1:8">
      <c r="A4652" s="113">
        <v>7685</v>
      </c>
      <c r="B4652" s="114" t="s">
        <v>10394</v>
      </c>
      <c r="C4652" s="113" t="s">
        <v>235</v>
      </c>
      <c r="D4652" s="113" t="s">
        <v>207</v>
      </c>
      <c r="E4652" s="115">
        <v>632.20000000000005</v>
      </c>
      <c r="F4652" s="115">
        <v>632.20000000000005</v>
      </c>
      <c r="G4652" s="113" t="s">
        <v>493</v>
      </c>
      <c r="H4652" s="116">
        <v>41974</v>
      </c>
    </row>
    <row r="4653" spans="1:8">
      <c r="A4653" s="117">
        <v>7686</v>
      </c>
      <c r="B4653" s="118" t="s">
        <v>10395</v>
      </c>
      <c r="C4653" s="117" t="s">
        <v>235</v>
      </c>
      <c r="D4653" s="117" t="s">
        <v>207</v>
      </c>
      <c r="E4653" s="119">
        <v>826.72</v>
      </c>
      <c r="F4653" s="119">
        <v>826.72</v>
      </c>
      <c r="G4653" s="117" t="s">
        <v>493</v>
      </c>
      <c r="H4653" s="120">
        <v>41974</v>
      </c>
    </row>
    <row r="4654" spans="1:8">
      <c r="A4654" s="113">
        <v>7676</v>
      </c>
      <c r="B4654" s="114" t="s">
        <v>10396</v>
      </c>
      <c r="C4654" s="113" t="s">
        <v>235</v>
      </c>
      <c r="D4654" s="113" t="s">
        <v>207</v>
      </c>
      <c r="E4654" s="115">
        <v>956.4</v>
      </c>
      <c r="F4654" s="115">
        <v>956.4</v>
      </c>
      <c r="G4654" s="113" t="s">
        <v>493</v>
      </c>
      <c r="H4654" s="116">
        <v>41974</v>
      </c>
    </row>
    <row r="4655" spans="1:8">
      <c r="A4655" s="117">
        <v>12742</v>
      </c>
      <c r="B4655" s="118" t="s">
        <v>10397</v>
      </c>
      <c r="C4655" s="117" t="s">
        <v>235</v>
      </c>
      <c r="D4655" s="117" t="s">
        <v>207</v>
      </c>
      <c r="E4655" s="119">
        <v>148.5</v>
      </c>
      <c r="F4655" s="119">
        <v>148.5</v>
      </c>
      <c r="G4655" s="117" t="s">
        <v>493</v>
      </c>
      <c r="H4655" s="120">
        <v>41974</v>
      </c>
    </row>
    <row r="4656" spans="1:8">
      <c r="A4656" s="113">
        <v>12743</v>
      </c>
      <c r="B4656" s="114" t="s">
        <v>10398</v>
      </c>
      <c r="C4656" s="113" t="s">
        <v>235</v>
      </c>
      <c r="D4656" s="113" t="s">
        <v>207</v>
      </c>
      <c r="E4656" s="115">
        <v>14.21</v>
      </c>
      <c r="F4656" s="115">
        <v>14.21</v>
      </c>
      <c r="G4656" s="113" t="s">
        <v>493</v>
      </c>
      <c r="H4656" s="116">
        <v>41974</v>
      </c>
    </row>
    <row r="4657" spans="1:8">
      <c r="A4657" s="117">
        <v>12744</v>
      </c>
      <c r="B4657" s="118" t="s">
        <v>10399</v>
      </c>
      <c r="C4657" s="117" t="s">
        <v>235</v>
      </c>
      <c r="D4657" s="117" t="s">
        <v>207</v>
      </c>
      <c r="E4657" s="119">
        <v>17.22</v>
      </c>
      <c r="F4657" s="119">
        <v>17.22</v>
      </c>
      <c r="G4657" s="117" t="s">
        <v>493</v>
      </c>
      <c r="H4657" s="120">
        <v>41974</v>
      </c>
    </row>
    <row r="4658" spans="1:8">
      <c r="A4658" s="113">
        <v>12745</v>
      </c>
      <c r="B4658" s="114" t="s">
        <v>10400</v>
      </c>
      <c r="C4658" s="113" t="s">
        <v>235</v>
      </c>
      <c r="D4658" s="113" t="s">
        <v>207</v>
      </c>
      <c r="E4658" s="115">
        <v>25.81</v>
      </c>
      <c r="F4658" s="115">
        <v>25.81</v>
      </c>
      <c r="G4658" s="113" t="s">
        <v>493</v>
      </c>
      <c r="H4658" s="116">
        <v>41974</v>
      </c>
    </row>
    <row r="4659" spans="1:8">
      <c r="A4659" s="117">
        <v>12746</v>
      </c>
      <c r="B4659" s="118" t="s">
        <v>10401</v>
      </c>
      <c r="C4659" s="117" t="s">
        <v>235</v>
      </c>
      <c r="D4659" s="117" t="s">
        <v>207</v>
      </c>
      <c r="E4659" s="119">
        <v>41.96</v>
      </c>
      <c r="F4659" s="119">
        <v>41.96</v>
      </c>
      <c r="G4659" s="117" t="s">
        <v>493</v>
      </c>
      <c r="H4659" s="120">
        <v>41974</v>
      </c>
    </row>
    <row r="4660" spans="1:8">
      <c r="A4660" s="113">
        <v>12747</v>
      </c>
      <c r="B4660" s="114" t="s">
        <v>10402</v>
      </c>
      <c r="C4660" s="113" t="s">
        <v>235</v>
      </c>
      <c r="D4660" s="113" t="s">
        <v>207</v>
      </c>
      <c r="E4660" s="115">
        <v>51.7</v>
      </c>
      <c r="F4660" s="115">
        <v>51.7</v>
      </c>
      <c r="G4660" s="113" t="s">
        <v>493</v>
      </c>
      <c r="H4660" s="116">
        <v>41974</v>
      </c>
    </row>
    <row r="4661" spans="1:8">
      <c r="A4661" s="117">
        <v>12748</v>
      </c>
      <c r="B4661" s="118" t="s">
        <v>10403</v>
      </c>
      <c r="C4661" s="117" t="s">
        <v>235</v>
      </c>
      <c r="D4661" s="117" t="s">
        <v>207</v>
      </c>
      <c r="E4661" s="119">
        <v>72.599999999999994</v>
      </c>
      <c r="F4661" s="119">
        <v>72.599999999999994</v>
      </c>
      <c r="G4661" s="117" t="s">
        <v>493</v>
      </c>
      <c r="H4661" s="120">
        <v>41974</v>
      </c>
    </row>
    <row r="4662" spans="1:8">
      <c r="A4662" s="113">
        <v>12749</v>
      </c>
      <c r="B4662" s="114" t="s">
        <v>10404</v>
      </c>
      <c r="C4662" s="113" t="s">
        <v>235</v>
      </c>
      <c r="D4662" s="113" t="s">
        <v>207</v>
      </c>
      <c r="E4662" s="115">
        <v>103.73</v>
      </c>
      <c r="F4662" s="115">
        <v>103.73</v>
      </c>
      <c r="G4662" s="113" t="s">
        <v>493</v>
      </c>
      <c r="H4662" s="116">
        <v>41974</v>
      </c>
    </row>
    <row r="4663" spans="1:8" ht="26.4">
      <c r="A4663" s="117">
        <v>7720</v>
      </c>
      <c r="B4663" s="118" t="s">
        <v>10405</v>
      </c>
      <c r="C4663" s="117" t="s">
        <v>235</v>
      </c>
      <c r="D4663" s="117" t="s">
        <v>207</v>
      </c>
      <c r="E4663" s="119">
        <v>335.83</v>
      </c>
      <c r="F4663" s="119">
        <v>335.83</v>
      </c>
      <c r="G4663" s="117" t="s">
        <v>493</v>
      </c>
      <c r="H4663" s="120">
        <v>41974</v>
      </c>
    </row>
    <row r="4664" spans="1:8" ht="26.4">
      <c r="A4664" s="113">
        <v>7749</v>
      </c>
      <c r="B4664" s="114" t="s">
        <v>10406</v>
      </c>
      <c r="C4664" s="113" t="s">
        <v>235</v>
      </c>
      <c r="D4664" s="113" t="s">
        <v>207</v>
      </c>
      <c r="E4664" s="115">
        <v>519.6</v>
      </c>
      <c r="F4664" s="115">
        <v>519.6</v>
      </c>
      <c r="G4664" s="113" t="s">
        <v>493</v>
      </c>
      <c r="H4664" s="116">
        <v>41974</v>
      </c>
    </row>
    <row r="4665" spans="1:8" ht="26.4">
      <c r="A4665" s="117">
        <v>7723</v>
      </c>
      <c r="B4665" s="118" t="s">
        <v>10407</v>
      </c>
      <c r="C4665" s="117" t="s">
        <v>235</v>
      </c>
      <c r="D4665" s="117" t="s">
        <v>207</v>
      </c>
      <c r="E4665" s="119">
        <v>823.09</v>
      </c>
      <c r="F4665" s="119">
        <v>823.09</v>
      </c>
      <c r="G4665" s="117" t="s">
        <v>493</v>
      </c>
      <c r="H4665" s="120">
        <v>41974</v>
      </c>
    </row>
    <row r="4666" spans="1:8" ht="26.4">
      <c r="A4666" s="113">
        <v>7718</v>
      </c>
      <c r="B4666" s="114" t="s">
        <v>10408</v>
      </c>
      <c r="C4666" s="113" t="s">
        <v>235</v>
      </c>
      <c r="D4666" s="113" t="s">
        <v>207</v>
      </c>
      <c r="E4666" s="115">
        <v>1475.82</v>
      </c>
      <c r="F4666" s="115">
        <v>1475.82</v>
      </c>
      <c r="G4666" s="113" t="s">
        <v>493</v>
      </c>
      <c r="H4666" s="116">
        <v>41974</v>
      </c>
    </row>
    <row r="4667" spans="1:8" ht="26.4">
      <c r="A4667" s="117">
        <v>7740</v>
      </c>
      <c r="B4667" s="118" t="s">
        <v>10409</v>
      </c>
      <c r="C4667" s="117" t="s">
        <v>235</v>
      </c>
      <c r="D4667" s="117" t="s">
        <v>207</v>
      </c>
      <c r="E4667" s="119">
        <v>89.77</v>
      </c>
      <c r="F4667" s="119">
        <v>89.77</v>
      </c>
      <c r="G4667" s="117" t="s">
        <v>493</v>
      </c>
      <c r="H4667" s="120">
        <v>41974</v>
      </c>
    </row>
    <row r="4668" spans="1:8" ht="26.4">
      <c r="A4668" s="113">
        <v>7741</v>
      </c>
      <c r="B4668" s="114" t="s">
        <v>10410</v>
      </c>
      <c r="C4668" s="113" t="s">
        <v>235</v>
      </c>
      <c r="D4668" s="113" t="s">
        <v>207</v>
      </c>
      <c r="E4668" s="115">
        <v>123.43</v>
      </c>
      <c r="F4668" s="115">
        <v>123.43</v>
      </c>
      <c r="G4668" s="113" t="s">
        <v>493</v>
      </c>
      <c r="H4668" s="116">
        <v>41974</v>
      </c>
    </row>
    <row r="4669" spans="1:8" ht="26.4">
      <c r="A4669" s="117">
        <v>7774</v>
      </c>
      <c r="B4669" s="118" t="s">
        <v>10411</v>
      </c>
      <c r="C4669" s="117" t="s">
        <v>235</v>
      </c>
      <c r="D4669" s="117" t="s">
        <v>207</v>
      </c>
      <c r="E4669" s="119">
        <v>141.32</v>
      </c>
      <c r="F4669" s="119">
        <v>141.32</v>
      </c>
      <c r="G4669" s="117" t="s">
        <v>493</v>
      </c>
      <c r="H4669" s="120">
        <v>41974</v>
      </c>
    </row>
    <row r="4670" spans="1:8" ht="26.4">
      <c r="A4670" s="113">
        <v>7744</v>
      </c>
      <c r="B4670" s="114" t="s">
        <v>10412</v>
      </c>
      <c r="C4670" s="113" t="s">
        <v>235</v>
      </c>
      <c r="D4670" s="113" t="s">
        <v>207</v>
      </c>
      <c r="E4670" s="115">
        <v>198.15</v>
      </c>
      <c r="F4670" s="115">
        <v>198.15</v>
      </c>
      <c r="G4670" s="113" t="s">
        <v>493</v>
      </c>
      <c r="H4670" s="116">
        <v>41974</v>
      </c>
    </row>
    <row r="4671" spans="1:8" ht="26.4">
      <c r="A4671" s="117">
        <v>7773</v>
      </c>
      <c r="B4671" s="118" t="s">
        <v>10413</v>
      </c>
      <c r="C4671" s="117" t="s">
        <v>235</v>
      </c>
      <c r="D4671" s="117" t="s">
        <v>207</v>
      </c>
      <c r="E4671" s="119">
        <v>228.98</v>
      </c>
      <c r="F4671" s="119">
        <v>228.98</v>
      </c>
      <c r="G4671" s="117" t="s">
        <v>493</v>
      </c>
      <c r="H4671" s="120">
        <v>41974</v>
      </c>
    </row>
    <row r="4672" spans="1:8" ht="26.4">
      <c r="A4672" s="113">
        <v>7754</v>
      </c>
      <c r="B4672" s="114" t="s">
        <v>10414</v>
      </c>
      <c r="C4672" s="113" t="s">
        <v>235</v>
      </c>
      <c r="D4672" s="113" t="s">
        <v>207</v>
      </c>
      <c r="E4672" s="115">
        <v>313.74</v>
      </c>
      <c r="F4672" s="115">
        <v>313.74</v>
      </c>
      <c r="G4672" s="113" t="s">
        <v>493</v>
      </c>
      <c r="H4672" s="116">
        <v>41974</v>
      </c>
    </row>
    <row r="4673" spans="1:8" ht="26.4">
      <c r="A4673" s="117">
        <v>7735</v>
      </c>
      <c r="B4673" s="118" t="s">
        <v>10415</v>
      </c>
      <c r="C4673" s="117" t="s">
        <v>235</v>
      </c>
      <c r="D4673" s="117" t="s">
        <v>207</v>
      </c>
      <c r="E4673" s="119">
        <v>431.26</v>
      </c>
      <c r="F4673" s="119">
        <v>431.26</v>
      </c>
      <c r="G4673" s="117" t="s">
        <v>493</v>
      </c>
      <c r="H4673" s="120">
        <v>41974</v>
      </c>
    </row>
    <row r="4674" spans="1:8" ht="26.4">
      <c r="A4674" s="113">
        <v>7729</v>
      </c>
      <c r="B4674" s="114" t="s">
        <v>10416</v>
      </c>
      <c r="C4674" s="113" t="s">
        <v>235</v>
      </c>
      <c r="D4674" s="113" t="s">
        <v>207</v>
      </c>
      <c r="E4674" s="115">
        <v>615.1</v>
      </c>
      <c r="F4674" s="115">
        <v>615.1</v>
      </c>
      <c r="G4674" s="113" t="s">
        <v>493</v>
      </c>
      <c r="H4674" s="116">
        <v>41974</v>
      </c>
    </row>
    <row r="4675" spans="1:8" ht="26.4">
      <c r="A4675" s="117">
        <v>7730</v>
      </c>
      <c r="B4675" s="118" t="s">
        <v>10417</v>
      </c>
      <c r="C4675" s="117" t="s">
        <v>235</v>
      </c>
      <c r="D4675" s="117" t="s">
        <v>207</v>
      </c>
      <c r="E4675" s="119">
        <v>970.26</v>
      </c>
      <c r="F4675" s="119">
        <v>970.26</v>
      </c>
      <c r="G4675" s="117" t="s">
        <v>493</v>
      </c>
      <c r="H4675" s="120">
        <v>41974</v>
      </c>
    </row>
    <row r="4676" spans="1:8" ht="26.4">
      <c r="A4676" s="113">
        <v>7731</v>
      </c>
      <c r="B4676" s="114" t="s">
        <v>10418</v>
      </c>
      <c r="C4676" s="113" t="s">
        <v>235</v>
      </c>
      <c r="D4676" s="113" t="s">
        <v>207</v>
      </c>
      <c r="E4676" s="115">
        <v>1775.11</v>
      </c>
      <c r="F4676" s="115">
        <v>1775.11</v>
      </c>
      <c r="G4676" s="113" t="s">
        <v>493</v>
      </c>
      <c r="H4676" s="116">
        <v>41974</v>
      </c>
    </row>
    <row r="4677" spans="1:8" ht="26.4">
      <c r="A4677" s="117">
        <v>7755</v>
      </c>
      <c r="B4677" s="118" t="s">
        <v>10419</v>
      </c>
      <c r="C4677" s="117" t="s">
        <v>235</v>
      </c>
      <c r="D4677" s="117" t="s">
        <v>207</v>
      </c>
      <c r="E4677" s="119">
        <v>120.06</v>
      </c>
      <c r="F4677" s="119">
        <v>120.06</v>
      </c>
      <c r="G4677" s="117" t="s">
        <v>493</v>
      </c>
      <c r="H4677" s="120">
        <v>41974</v>
      </c>
    </row>
    <row r="4678" spans="1:8" ht="26.4">
      <c r="A4678" s="113">
        <v>7776</v>
      </c>
      <c r="B4678" s="114" t="s">
        <v>10420</v>
      </c>
      <c r="C4678" s="113" t="s">
        <v>235</v>
      </c>
      <c r="D4678" s="113" t="s">
        <v>207</v>
      </c>
      <c r="E4678" s="115">
        <v>157.07</v>
      </c>
      <c r="F4678" s="115">
        <v>157.07</v>
      </c>
      <c r="G4678" s="113" t="s">
        <v>493</v>
      </c>
      <c r="H4678" s="116">
        <v>41974</v>
      </c>
    </row>
    <row r="4679" spans="1:8" ht="26.4">
      <c r="A4679" s="117">
        <v>7743</v>
      </c>
      <c r="B4679" s="118" t="s">
        <v>10421</v>
      </c>
      <c r="C4679" s="117" t="s">
        <v>235</v>
      </c>
      <c r="D4679" s="117" t="s">
        <v>207</v>
      </c>
      <c r="E4679" s="119">
        <v>210.61</v>
      </c>
      <c r="F4679" s="119">
        <v>210.61</v>
      </c>
      <c r="G4679" s="117" t="s">
        <v>493</v>
      </c>
      <c r="H4679" s="120">
        <v>41974</v>
      </c>
    </row>
    <row r="4680" spans="1:8" ht="26.4">
      <c r="A4680" s="113">
        <v>7733</v>
      </c>
      <c r="B4680" s="114" t="s">
        <v>10422</v>
      </c>
      <c r="C4680" s="113" t="s">
        <v>235</v>
      </c>
      <c r="D4680" s="113" t="s">
        <v>207</v>
      </c>
      <c r="E4680" s="115">
        <v>254.09</v>
      </c>
      <c r="F4680" s="115">
        <v>254.09</v>
      </c>
      <c r="G4680" s="113" t="s">
        <v>493</v>
      </c>
      <c r="H4680" s="116">
        <v>41974</v>
      </c>
    </row>
    <row r="4681" spans="1:8" ht="26.4">
      <c r="A4681" s="117">
        <v>7775</v>
      </c>
      <c r="B4681" s="118" t="s">
        <v>10423</v>
      </c>
      <c r="C4681" s="117" t="s">
        <v>235</v>
      </c>
      <c r="D4681" s="117" t="s">
        <v>207</v>
      </c>
      <c r="E4681" s="119">
        <v>292.86</v>
      </c>
      <c r="F4681" s="119">
        <v>292.86</v>
      </c>
      <c r="G4681" s="117" t="s">
        <v>493</v>
      </c>
      <c r="H4681" s="120">
        <v>41974</v>
      </c>
    </row>
    <row r="4682" spans="1:8" ht="26.4">
      <c r="A4682" s="113">
        <v>7734</v>
      </c>
      <c r="B4682" s="114" t="s">
        <v>10424</v>
      </c>
      <c r="C4682" s="113" t="s">
        <v>235</v>
      </c>
      <c r="D4682" s="113" t="s">
        <v>207</v>
      </c>
      <c r="E4682" s="115">
        <v>374.01</v>
      </c>
      <c r="F4682" s="115">
        <v>374.01</v>
      </c>
      <c r="G4682" s="113" t="s">
        <v>493</v>
      </c>
      <c r="H4682" s="116">
        <v>41974</v>
      </c>
    </row>
    <row r="4683" spans="1:8" ht="26.4">
      <c r="A4683" s="117">
        <v>7753</v>
      </c>
      <c r="B4683" s="118" t="s">
        <v>10425</v>
      </c>
      <c r="C4683" s="117" t="s">
        <v>235</v>
      </c>
      <c r="D4683" s="117" t="s">
        <v>207</v>
      </c>
      <c r="E4683" s="119">
        <v>200.06</v>
      </c>
      <c r="F4683" s="119">
        <v>200.06</v>
      </c>
      <c r="G4683" s="117" t="s">
        <v>493</v>
      </c>
      <c r="H4683" s="120">
        <v>41974</v>
      </c>
    </row>
    <row r="4684" spans="1:8" ht="26.4">
      <c r="A4684" s="113">
        <v>7757</v>
      </c>
      <c r="B4684" s="114" t="s">
        <v>10426</v>
      </c>
      <c r="C4684" s="113" t="s">
        <v>235</v>
      </c>
      <c r="D4684" s="113" t="s">
        <v>207</v>
      </c>
      <c r="E4684" s="115">
        <v>235.06</v>
      </c>
      <c r="F4684" s="115">
        <v>235.06</v>
      </c>
      <c r="G4684" s="113" t="s">
        <v>493</v>
      </c>
      <c r="H4684" s="116">
        <v>41974</v>
      </c>
    </row>
    <row r="4685" spans="1:8" ht="26.4">
      <c r="A4685" s="117">
        <v>7758</v>
      </c>
      <c r="B4685" s="118" t="s">
        <v>10427</v>
      </c>
      <c r="C4685" s="117" t="s">
        <v>235</v>
      </c>
      <c r="D4685" s="117" t="s">
        <v>207</v>
      </c>
      <c r="E4685" s="119">
        <v>421.07</v>
      </c>
      <c r="F4685" s="119">
        <v>421.07</v>
      </c>
      <c r="G4685" s="117" t="s">
        <v>493</v>
      </c>
      <c r="H4685" s="120">
        <v>41974</v>
      </c>
    </row>
    <row r="4686" spans="1:8" ht="26.4">
      <c r="A4686" s="113">
        <v>7759</v>
      </c>
      <c r="B4686" s="114" t="s">
        <v>10428</v>
      </c>
      <c r="C4686" s="113" t="s">
        <v>235</v>
      </c>
      <c r="D4686" s="113" t="s">
        <v>207</v>
      </c>
      <c r="E4686" s="115">
        <v>1043.05</v>
      </c>
      <c r="F4686" s="115">
        <v>1043.05</v>
      </c>
      <c r="G4686" s="113" t="s">
        <v>493</v>
      </c>
      <c r="H4686" s="116">
        <v>41974</v>
      </c>
    </row>
    <row r="4687" spans="1:8" ht="26.4">
      <c r="A4687" s="117">
        <v>7745</v>
      </c>
      <c r="B4687" s="118" t="s">
        <v>10429</v>
      </c>
      <c r="C4687" s="117" t="s">
        <v>235</v>
      </c>
      <c r="D4687" s="117" t="s">
        <v>207</v>
      </c>
      <c r="E4687" s="119">
        <v>51.88</v>
      </c>
      <c r="F4687" s="119">
        <v>51.88</v>
      </c>
      <c r="G4687" s="117" t="s">
        <v>493</v>
      </c>
      <c r="H4687" s="120">
        <v>41974</v>
      </c>
    </row>
    <row r="4688" spans="1:8" ht="26.4">
      <c r="A4688" s="113">
        <v>7714</v>
      </c>
      <c r="B4688" s="114" t="s">
        <v>10430</v>
      </c>
      <c r="C4688" s="113" t="s">
        <v>235</v>
      </c>
      <c r="D4688" s="113" t="s">
        <v>207</v>
      </c>
      <c r="E4688" s="115">
        <v>64.290000000000006</v>
      </c>
      <c r="F4688" s="115">
        <v>64.290000000000006</v>
      </c>
      <c r="G4688" s="113" t="s">
        <v>493</v>
      </c>
      <c r="H4688" s="116">
        <v>41974</v>
      </c>
    </row>
    <row r="4689" spans="1:8" ht="26.4">
      <c r="A4689" s="117">
        <v>7742</v>
      </c>
      <c r="B4689" s="118" t="s">
        <v>10431</v>
      </c>
      <c r="C4689" s="117" t="s">
        <v>235</v>
      </c>
      <c r="D4689" s="117" t="s">
        <v>207</v>
      </c>
      <c r="E4689" s="119">
        <v>123.84</v>
      </c>
      <c r="F4689" s="119">
        <v>123.84</v>
      </c>
      <c r="G4689" s="117" t="s">
        <v>493</v>
      </c>
      <c r="H4689" s="120">
        <v>41974</v>
      </c>
    </row>
    <row r="4690" spans="1:8" ht="26.4">
      <c r="A4690" s="113">
        <v>7750</v>
      </c>
      <c r="B4690" s="114" t="s">
        <v>10432</v>
      </c>
      <c r="C4690" s="113" t="s">
        <v>235</v>
      </c>
      <c r="D4690" s="113" t="s">
        <v>207</v>
      </c>
      <c r="E4690" s="115">
        <v>130.72999999999999</v>
      </c>
      <c r="F4690" s="115">
        <v>130.72999999999999</v>
      </c>
      <c r="G4690" s="113" t="s">
        <v>493</v>
      </c>
      <c r="H4690" s="116">
        <v>41974</v>
      </c>
    </row>
    <row r="4691" spans="1:8" ht="26.4">
      <c r="A4691" s="117">
        <v>7756</v>
      </c>
      <c r="B4691" s="118" t="s">
        <v>10433</v>
      </c>
      <c r="C4691" s="117" t="s">
        <v>235</v>
      </c>
      <c r="D4691" s="117" t="s">
        <v>207</v>
      </c>
      <c r="E4691" s="119">
        <v>196.78</v>
      </c>
      <c r="F4691" s="119">
        <v>196.78</v>
      </c>
      <c r="G4691" s="117" t="s">
        <v>493</v>
      </c>
      <c r="H4691" s="120">
        <v>41974</v>
      </c>
    </row>
    <row r="4692" spans="1:8" ht="26.4">
      <c r="A4692" s="113">
        <v>13256</v>
      </c>
      <c r="B4692" s="114" t="s">
        <v>10434</v>
      </c>
      <c r="C4692" s="113" t="s">
        <v>235</v>
      </c>
      <c r="D4692" s="113" t="s">
        <v>207</v>
      </c>
      <c r="E4692" s="115">
        <v>250.26</v>
      </c>
      <c r="F4692" s="115">
        <v>250.26</v>
      </c>
      <c r="G4692" s="113" t="s">
        <v>493</v>
      </c>
      <c r="H4692" s="116">
        <v>41974</v>
      </c>
    </row>
    <row r="4693" spans="1:8" ht="26.4">
      <c r="A4693" s="117">
        <v>7765</v>
      </c>
      <c r="B4693" s="118" t="s">
        <v>10435</v>
      </c>
      <c r="C4693" s="117" t="s">
        <v>235</v>
      </c>
      <c r="D4693" s="117" t="s">
        <v>207</v>
      </c>
      <c r="E4693" s="119">
        <v>230.63</v>
      </c>
      <c r="F4693" s="119">
        <v>230.63</v>
      </c>
      <c r="G4693" s="117" t="s">
        <v>493</v>
      </c>
      <c r="H4693" s="120">
        <v>41974</v>
      </c>
    </row>
    <row r="4694" spans="1:8" ht="26.4">
      <c r="A4694" s="113">
        <v>12569</v>
      </c>
      <c r="B4694" s="114" t="s">
        <v>10436</v>
      </c>
      <c r="C4694" s="113" t="s">
        <v>235</v>
      </c>
      <c r="D4694" s="113" t="s">
        <v>207</v>
      </c>
      <c r="E4694" s="115">
        <v>263.24</v>
      </c>
      <c r="F4694" s="115">
        <v>263.24</v>
      </c>
      <c r="G4694" s="113" t="s">
        <v>493</v>
      </c>
      <c r="H4694" s="116">
        <v>41974</v>
      </c>
    </row>
    <row r="4695" spans="1:8" ht="26.4">
      <c r="A4695" s="117">
        <v>7766</v>
      </c>
      <c r="B4695" s="118" t="s">
        <v>10437</v>
      </c>
      <c r="C4695" s="117" t="s">
        <v>235</v>
      </c>
      <c r="D4695" s="117" t="s">
        <v>207</v>
      </c>
      <c r="E4695" s="119">
        <v>332.9</v>
      </c>
      <c r="F4695" s="119">
        <v>332.9</v>
      </c>
      <c r="G4695" s="117" t="s">
        <v>493</v>
      </c>
      <c r="H4695" s="120">
        <v>41974</v>
      </c>
    </row>
    <row r="4696" spans="1:8" ht="26.4">
      <c r="A4696" s="113">
        <v>7767</v>
      </c>
      <c r="B4696" s="114" t="s">
        <v>10438</v>
      </c>
      <c r="C4696" s="113" t="s">
        <v>235</v>
      </c>
      <c r="D4696" s="113" t="s">
        <v>207</v>
      </c>
      <c r="E4696" s="115">
        <v>450.73</v>
      </c>
      <c r="F4696" s="115">
        <v>450.73</v>
      </c>
      <c r="G4696" s="113" t="s">
        <v>493</v>
      </c>
      <c r="H4696" s="116">
        <v>41974</v>
      </c>
    </row>
    <row r="4697" spans="1:8" ht="26.4">
      <c r="A4697" s="117">
        <v>7727</v>
      </c>
      <c r="B4697" s="118" t="s">
        <v>10439</v>
      </c>
      <c r="C4697" s="117" t="s">
        <v>235</v>
      </c>
      <c r="D4697" s="117" t="s">
        <v>207</v>
      </c>
      <c r="E4697" s="119">
        <v>1135.93</v>
      </c>
      <c r="F4697" s="119">
        <v>1135.93</v>
      </c>
      <c r="G4697" s="117" t="s">
        <v>493</v>
      </c>
      <c r="H4697" s="120">
        <v>41974</v>
      </c>
    </row>
    <row r="4698" spans="1:8" ht="26.4">
      <c r="A4698" s="113">
        <v>7760</v>
      </c>
      <c r="B4698" s="114" t="s">
        <v>10440</v>
      </c>
      <c r="C4698" s="113" t="s">
        <v>235</v>
      </c>
      <c r="D4698" s="113" t="s">
        <v>207</v>
      </c>
      <c r="E4698" s="115">
        <v>45.41</v>
      </c>
      <c r="F4698" s="115">
        <v>45.41</v>
      </c>
      <c r="G4698" s="113" t="s">
        <v>493</v>
      </c>
      <c r="H4698" s="116">
        <v>41974</v>
      </c>
    </row>
    <row r="4699" spans="1:8" ht="26.4">
      <c r="A4699" s="117">
        <v>7761</v>
      </c>
      <c r="B4699" s="118" t="s">
        <v>10441</v>
      </c>
      <c r="C4699" s="117" t="s">
        <v>235</v>
      </c>
      <c r="D4699" s="117" t="s">
        <v>207</v>
      </c>
      <c r="E4699" s="119">
        <v>52.29</v>
      </c>
      <c r="F4699" s="119">
        <v>52.29</v>
      </c>
      <c r="G4699" s="117" t="s">
        <v>493</v>
      </c>
      <c r="H4699" s="120">
        <v>41974</v>
      </c>
    </row>
    <row r="4700" spans="1:8" ht="26.4">
      <c r="A4700" s="113">
        <v>7752</v>
      </c>
      <c r="B4700" s="114" t="s">
        <v>10442</v>
      </c>
      <c r="C4700" s="113" t="s">
        <v>235</v>
      </c>
      <c r="D4700" s="113" t="s">
        <v>207</v>
      </c>
      <c r="E4700" s="115">
        <v>72.930000000000007</v>
      </c>
      <c r="F4700" s="115">
        <v>72.930000000000007</v>
      </c>
      <c r="G4700" s="113" t="s">
        <v>493</v>
      </c>
      <c r="H4700" s="116">
        <v>41974</v>
      </c>
    </row>
    <row r="4701" spans="1:8" ht="26.4">
      <c r="A4701" s="117">
        <v>7762</v>
      </c>
      <c r="B4701" s="118" t="s">
        <v>10443</v>
      </c>
      <c r="C4701" s="117" t="s">
        <v>235</v>
      </c>
      <c r="D4701" s="117" t="s">
        <v>207</v>
      </c>
      <c r="E4701" s="119">
        <v>90.41</v>
      </c>
      <c r="F4701" s="119">
        <v>90.41</v>
      </c>
      <c r="G4701" s="117" t="s">
        <v>493</v>
      </c>
      <c r="H4701" s="120">
        <v>41974</v>
      </c>
    </row>
    <row r="4702" spans="1:8" ht="26.4">
      <c r="A4702" s="113">
        <v>7722</v>
      </c>
      <c r="B4702" s="114" t="s">
        <v>10444</v>
      </c>
      <c r="C4702" s="113" t="s">
        <v>235</v>
      </c>
      <c r="D4702" s="113" t="s">
        <v>207</v>
      </c>
      <c r="E4702" s="115">
        <v>130.72999999999999</v>
      </c>
      <c r="F4702" s="115">
        <v>130.72999999999999</v>
      </c>
      <c r="G4702" s="113" t="s">
        <v>493</v>
      </c>
      <c r="H4702" s="116">
        <v>41974</v>
      </c>
    </row>
    <row r="4703" spans="1:8" ht="26.4">
      <c r="A4703" s="117">
        <v>7763</v>
      </c>
      <c r="B4703" s="118" t="s">
        <v>10445</v>
      </c>
      <c r="C4703" s="117" t="s">
        <v>235</v>
      </c>
      <c r="D4703" s="117" t="s">
        <v>207</v>
      </c>
      <c r="E4703" s="119">
        <v>137.61000000000001</v>
      </c>
      <c r="F4703" s="119">
        <v>137.61000000000001</v>
      </c>
      <c r="G4703" s="117" t="s">
        <v>493</v>
      </c>
      <c r="H4703" s="120">
        <v>41974</v>
      </c>
    </row>
    <row r="4704" spans="1:8" ht="26.4">
      <c r="A4704" s="113">
        <v>7764</v>
      </c>
      <c r="B4704" s="114" t="s">
        <v>10446</v>
      </c>
      <c r="C4704" s="113" t="s">
        <v>235</v>
      </c>
      <c r="D4704" s="113" t="s">
        <v>207</v>
      </c>
      <c r="E4704" s="115">
        <v>213.98</v>
      </c>
      <c r="F4704" s="115">
        <v>213.98</v>
      </c>
      <c r="G4704" s="113" t="s">
        <v>493</v>
      </c>
      <c r="H4704" s="116">
        <v>41974</v>
      </c>
    </row>
    <row r="4705" spans="1:8" ht="26.4">
      <c r="A4705" s="117">
        <v>12572</v>
      </c>
      <c r="B4705" s="118" t="s">
        <v>10447</v>
      </c>
      <c r="C4705" s="117" t="s">
        <v>235</v>
      </c>
      <c r="D4705" s="117" t="s">
        <v>207</v>
      </c>
      <c r="E4705" s="119">
        <v>291.72000000000003</v>
      </c>
      <c r="F4705" s="119">
        <v>291.72000000000003</v>
      </c>
      <c r="G4705" s="117" t="s">
        <v>493</v>
      </c>
      <c r="H4705" s="120">
        <v>41974</v>
      </c>
    </row>
    <row r="4706" spans="1:8" ht="26.4">
      <c r="A4706" s="113">
        <v>12573</v>
      </c>
      <c r="B4706" s="114" t="s">
        <v>10448</v>
      </c>
      <c r="C4706" s="113" t="s">
        <v>235</v>
      </c>
      <c r="D4706" s="113" t="s">
        <v>207</v>
      </c>
      <c r="E4706" s="115">
        <v>353.65</v>
      </c>
      <c r="F4706" s="115">
        <v>353.65</v>
      </c>
      <c r="G4706" s="113" t="s">
        <v>493</v>
      </c>
      <c r="H4706" s="116">
        <v>41974</v>
      </c>
    </row>
    <row r="4707" spans="1:8" ht="26.4">
      <c r="A4707" s="117">
        <v>12574</v>
      </c>
      <c r="B4707" s="118" t="s">
        <v>10449</v>
      </c>
      <c r="C4707" s="117" t="s">
        <v>235</v>
      </c>
      <c r="D4707" s="117" t="s">
        <v>207</v>
      </c>
      <c r="E4707" s="119">
        <v>405.66</v>
      </c>
      <c r="F4707" s="119">
        <v>405.66</v>
      </c>
      <c r="G4707" s="117" t="s">
        <v>493</v>
      </c>
      <c r="H4707" s="120">
        <v>41974</v>
      </c>
    </row>
    <row r="4708" spans="1:8" ht="26.4">
      <c r="A4708" s="113">
        <v>12575</v>
      </c>
      <c r="B4708" s="114" t="s">
        <v>10450</v>
      </c>
      <c r="C4708" s="113" t="s">
        <v>235</v>
      </c>
      <c r="D4708" s="113" t="s">
        <v>207</v>
      </c>
      <c r="E4708" s="115">
        <v>584.48</v>
      </c>
      <c r="F4708" s="115">
        <v>584.48</v>
      </c>
      <c r="G4708" s="113" t="s">
        <v>493</v>
      </c>
      <c r="H4708" s="116">
        <v>41974</v>
      </c>
    </row>
    <row r="4709" spans="1:8" ht="26.4">
      <c r="A4709" s="117">
        <v>12576</v>
      </c>
      <c r="B4709" s="118" t="s">
        <v>10451</v>
      </c>
      <c r="C4709" s="117" t="s">
        <v>235</v>
      </c>
      <c r="D4709" s="117" t="s">
        <v>207</v>
      </c>
      <c r="E4709" s="119">
        <v>68.8</v>
      </c>
      <c r="F4709" s="119">
        <v>68.8</v>
      </c>
      <c r="G4709" s="117" t="s">
        <v>493</v>
      </c>
      <c r="H4709" s="120">
        <v>41974</v>
      </c>
    </row>
    <row r="4710" spans="1:8" ht="26.4">
      <c r="A4710" s="113">
        <v>12577</v>
      </c>
      <c r="B4710" s="114" t="s">
        <v>10452</v>
      </c>
      <c r="C4710" s="113" t="s">
        <v>235</v>
      </c>
      <c r="D4710" s="113" t="s">
        <v>207</v>
      </c>
      <c r="E4710" s="115">
        <v>89.44</v>
      </c>
      <c r="F4710" s="115">
        <v>89.44</v>
      </c>
      <c r="G4710" s="113" t="s">
        <v>493</v>
      </c>
      <c r="H4710" s="116">
        <v>41974</v>
      </c>
    </row>
    <row r="4711" spans="1:8" ht="26.4">
      <c r="A4711" s="117">
        <v>12578</v>
      </c>
      <c r="B4711" s="118" t="s">
        <v>10453</v>
      </c>
      <c r="C4711" s="117" t="s">
        <v>235</v>
      </c>
      <c r="D4711" s="117" t="s">
        <v>207</v>
      </c>
      <c r="E4711" s="119">
        <v>105.27</v>
      </c>
      <c r="F4711" s="119">
        <v>105.27</v>
      </c>
      <c r="G4711" s="117" t="s">
        <v>493</v>
      </c>
      <c r="H4711" s="120">
        <v>41974</v>
      </c>
    </row>
    <row r="4712" spans="1:8" ht="26.4">
      <c r="A4712" s="113">
        <v>12579</v>
      </c>
      <c r="B4712" s="114" t="s">
        <v>10454</v>
      </c>
      <c r="C4712" s="113" t="s">
        <v>235</v>
      </c>
      <c r="D4712" s="113" t="s">
        <v>207</v>
      </c>
      <c r="E4712" s="115">
        <v>165.13</v>
      </c>
      <c r="F4712" s="115">
        <v>165.13</v>
      </c>
      <c r="G4712" s="113" t="s">
        <v>493</v>
      </c>
      <c r="H4712" s="116">
        <v>41974</v>
      </c>
    </row>
    <row r="4713" spans="1:8" ht="26.4">
      <c r="A4713" s="117">
        <v>12580</v>
      </c>
      <c r="B4713" s="118" t="s">
        <v>10455</v>
      </c>
      <c r="C4713" s="117" t="s">
        <v>235</v>
      </c>
      <c r="D4713" s="117" t="s">
        <v>207</v>
      </c>
      <c r="E4713" s="119">
        <v>174.76</v>
      </c>
      <c r="F4713" s="119">
        <v>174.76</v>
      </c>
      <c r="G4713" s="117" t="s">
        <v>493</v>
      </c>
      <c r="H4713" s="120">
        <v>41974</v>
      </c>
    </row>
    <row r="4714" spans="1:8" ht="26.4">
      <c r="A4714" s="113">
        <v>12581</v>
      </c>
      <c r="B4714" s="114" t="s">
        <v>10456</v>
      </c>
      <c r="C4714" s="113" t="s">
        <v>235</v>
      </c>
      <c r="D4714" s="113" t="s">
        <v>207</v>
      </c>
      <c r="E4714" s="115">
        <v>286.91000000000003</v>
      </c>
      <c r="F4714" s="115">
        <v>286.91000000000003</v>
      </c>
      <c r="G4714" s="113" t="s">
        <v>493</v>
      </c>
      <c r="H4714" s="116">
        <v>41974</v>
      </c>
    </row>
    <row r="4715" spans="1:8" ht="26.4">
      <c r="A4715" s="117">
        <v>7791</v>
      </c>
      <c r="B4715" s="118" t="s">
        <v>10457</v>
      </c>
      <c r="C4715" s="117" t="s">
        <v>235</v>
      </c>
      <c r="D4715" s="117" t="s">
        <v>207</v>
      </c>
      <c r="E4715" s="119">
        <v>71.78</v>
      </c>
      <c r="F4715" s="119">
        <v>71.78</v>
      </c>
      <c r="G4715" s="117" t="s">
        <v>493</v>
      </c>
      <c r="H4715" s="120">
        <v>41974</v>
      </c>
    </row>
    <row r="4716" spans="1:8" ht="26.4">
      <c r="A4716" s="113">
        <v>7795</v>
      </c>
      <c r="B4716" s="114" t="s">
        <v>10458</v>
      </c>
      <c r="C4716" s="113" t="s">
        <v>235</v>
      </c>
      <c r="D4716" s="113" t="s">
        <v>207</v>
      </c>
      <c r="E4716" s="115">
        <v>62.81</v>
      </c>
      <c r="F4716" s="115">
        <v>62.81</v>
      </c>
      <c r="G4716" s="113" t="s">
        <v>493</v>
      </c>
      <c r="H4716" s="116">
        <v>41974</v>
      </c>
    </row>
    <row r="4717" spans="1:8" ht="26.4">
      <c r="A4717" s="117">
        <v>7790</v>
      </c>
      <c r="B4717" s="118" t="s">
        <v>10459</v>
      </c>
      <c r="C4717" s="117" t="s">
        <v>235</v>
      </c>
      <c r="D4717" s="117" t="s">
        <v>207</v>
      </c>
      <c r="E4717" s="119">
        <v>34.090000000000003</v>
      </c>
      <c r="F4717" s="119">
        <v>34.090000000000003</v>
      </c>
      <c r="G4717" s="117" t="s">
        <v>493</v>
      </c>
      <c r="H4717" s="120">
        <v>41974</v>
      </c>
    </row>
    <row r="4718" spans="1:8" ht="26.4">
      <c r="A4718" s="113">
        <v>7785</v>
      </c>
      <c r="B4718" s="114" t="s">
        <v>10460</v>
      </c>
      <c r="C4718" s="113" t="s">
        <v>235</v>
      </c>
      <c r="D4718" s="113" t="s">
        <v>207</v>
      </c>
      <c r="E4718" s="115">
        <v>44.86</v>
      </c>
      <c r="F4718" s="115">
        <v>44.86</v>
      </c>
      <c r="G4718" s="113" t="s">
        <v>493</v>
      </c>
      <c r="H4718" s="116">
        <v>41974</v>
      </c>
    </row>
    <row r="4719" spans="1:8" ht="26.4">
      <c r="A4719" s="117">
        <v>7792</v>
      </c>
      <c r="B4719" s="118" t="s">
        <v>10461</v>
      </c>
      <c r="C4719" s="117" t="s">
        <v>235</v>
      </c>
      <c r="D4719" s="117" t="s">
        <v>207</v>
      </c>
      <c r="E4719" s="119">
        <v>66.39</v>
      </c>
      <c r="F4719" s="119">
        <v>66.39</v>
      </c>
      <c r="G4719" s="117" t="s">
        <v>493</v>
      </c>
      <c r="H4719" s="120">
        <v>41974</v>
      </c>
    </row>
    <row r="4720" spans="1:8" ht="26.4">
      <c r="A4720" s="113">
        <v>7793</v>
      </c>
      <c r="B4720" s="114" t="s">
        <v>10462</v>
      </c>
      <c r="C4720" s="113" t="s">
        <v>235</v>
      </c>
      <c r="D4720" s="113" t="s">
        <v>207</v>
      </c>
      <c r="E4720" s="115">
        <v>86.13</v>
      </c>
      <c r="F4720" s="115">
        <v>86.13</v>
      </c>
      <c r="G4720" s="113" t="s">
        <v>493</v>
      </c>
      <c r="H4720" s="116">
        <v>41974</v>
      </c>
    </row>
    <row r="4721" spans="1:8" ht="26.4">
      <c r="A4721" s="117">
        <v>7781</v>
      </c>
      <c r="B4721" s="118" t="s">
        <v>10463</v>
      </c>
      <c r="C4721" s="117" t="s">
        <v>235</v>
      </c>
      <c r="D4721" s="117" t="s">
        <v>207</v>
      </c>
      <c r="E4721" s="119">
        <v>41.22</v>
      </c>
      <c r="F4721" s="119">
        <v>41.22</v>
      </c>
      <c r="G4721" s="117" t="s">
        <v>493</v>
      </c>
      <c r="H4721" s="120">
        <v>41974</v>
      </c>
    </row>
    <row r="4722" spans="1:8" ht="26.4">
      <c r="A4722" s="113">
        <v>7783</v>
      </c>
      <c r="B4722" s="114" t="s">
        <v>10464</v>
      </c>
      <c r="C4722" s="113" t="s">
        <v>235</v>
      </c>
      <c r="D4722" s="113" t="s">
        <v>207</v>
      </c>
      <c r="E4722" s="115">
        <v>26.02</v>
      </c>
      <c r="F4722" s="115">
        <v>26.02</v>
      </c>
      <c r="G4722" s="113" t="s">
        <v>493</v>
      </c>
      <c r="H4722" s="116">
        <v>41974</v>
      </c>
    </row>
    <row r="4723" spans="1:8" ht="26.4">
      <c r="A4723" s="117">
        <v>13159</v>
      </c>
      <c r="B4723" s="118" t="s">
        <v>10465</v>
      </c>
      <c r="C4723" s="117" t="s">
        <v>235</v>
      </c>
      <c r="D4723" s="117" t="s">
        <v>207</v>
      </c>
      <c r="E4723" s="119">
        <v>56.7</v>
      </c>
      <c r="F4723" s="119">
        <v>56.7</v>
      </c>
      <c r="G4723" s="117" t="s">
        <v>493</v>
      </c>
      <c r="H4723" s="120">
        <v>41974</v>
      </c>
    </row>
    <row r="4724" spans="1:8" ht="26.4">
      <c r="A4724" s="113">
        <v>13168</v>
      </c>
      <c r="B4724" s="114" t="s">
        <v>10466</v>
      </c>
      <c r="C4724" s="113" t="s">
        <v>235</v>
      </c>
      <c r="D4724" s="113" t="s">
        <v>207</v>
      </c>
      <c r="E4724" s="115">
        <v>71.78</v>
      </c>
      <c r="F4724" s="115">
        <v>71.78</v>
      </c>
      <c r="G4724" s="113" t="s">
        <v>493</v>
      </c>
      <c r="H4724" s="116">
        <v>41974</v>
      </c>
    </row>
    <row r="4725" spans="1:8" ht="26.4">
      <c r="A4725" s="117">
        <v>13173</v>
      </c>
      <c r="B4725" s="118" t="s">
        <v>10467</v>
      </c>
      <c r="C4725" s="117" t="s">
        <v>235</v>
      </c>
      <c r="D4725" s="117" t="s">
        <v>207</v>
      </c>
      <c r="E4725" s="119">
        <v>101.39</v>
      </c>
      <c r="F4725" s="119">
        <v>101.39</v>
      </c>
      <c r="G4725" s="117" t="s">
        <v>493</v>
      </c>
      <c r="H4725" s="120">
        <v>41974</v>
      </c>
    </row>
    <row r="4726" spans="1:8" ht="26.4">
      <c r="A4726" s="113">
        <v>7796</v>
      </c>
      <c r="B4726" s="114" t="s">
        <v>10468</v>
      </c>
      <c r="C4726" s="113" t="s">
        <v>235</v>
      </c>
      <c r="D4726" s="113" t="s">
        <v>207</v>
      </c>
      <c r="E4726" s="115">
        <v>32.299999999999997</v>
      </c>
      <c r="F4726" s="115">
        <v>32.299999999999997</v>
      </c>
      <c r="G4726" s="113" t="s">
        <v>493</v>
      </c>
      <c r="H4726" s="116">
        <v>41974</v>
      </c>
    </row>
    <row r="4727" spans="1:8" ht="26.4">
      <c r="A4727" s="117">
        <v>7778</v>
      </c>
      <c r="B4727" s="118" t="s">
        <v>10469</v>
      </c>
      <c r="C4727" s="117" t="s">
        <v>235</v>
      </c>
      <c r="D4727" s="117" t="s">
        <v>207</v>
      </c>
      <c r="E4727" s="119">
        <v>23.33</v>
      </c>
      <c r="F4727" s="119">
        <v>23.33</v>
      </c>
      <c r="G4727" s="117" t="s">
        <v>493</v>
      </c>
      <c r="H4727" s="120">
        <v>41974</v>
      </c>
    </row>
    <row r="4728" spans="1:8">
      <c r="A4728" s="113">
        <v>12583</v>
      </c>
      <c r="B4728" s="114" t="s">
        <v>10470</v>
      </c>
      <c r="C4728" s="113" t="s">
        <v>235</v>
      </c>
      <c r="D4728" s="113" t="s">
        <v>207</v>
      </c>
      <c r="E4728" s="115">
        <v>23.33</v>
      </c>
      <c r="F4728" s="115">
        <v>23.33</v>
      </c>
      <c r="G4728" s="113" t="s">
        <v>493</v>
      </c>
      <c r="H4728" s="116">
        <v>41974</v>
      </c>
    </row>
    <row r="4729" spans="1:8">
      <c r="A4729" s="117">
        <v>12584</v>
      </c>
      <c r="B4729" s="118" t="s">
        <v>10471</v>
      </c>
      <c r="C4729" s="117" t="s">
        <v>235</v>
      </c>
      <c r="D4729" s="117" t="s">
        <v>207</v>
      </c>
      <c r="E4729" s="119">
        <v>32.299999999999997</v>
      </c>
      <c r="F4729" s="119">
        <v>32.299999999999997</v>
      </c>
      <c r="G4729" s="117" t="s">
        <v>493</v>
      </c>
      <c r="H4729" s="120">
        <v>41974</v>
      </c>
    </row>
    <row r="4730" spans="1:8" ht="26.4">
      <c r="A4730" s="113">
        <v>21123</v>
      </c>
      <c r="B4730" s="114" t="s">
        <v>10472</v>
      </c>
      <c r="C4730" s="113" t="s">
        <v>235</v>
      </c>
      <c r="D4730" s="113" t="s">
        <v>207</v>
      </c>
      <c r="E4730" s="115">
        <v>4.9000000000000004</v>
      </c>
      <c r="F4730" s="115">
        <v>4.9000000000000004</v>
      </c>
      <c r="G4730" s="113" t="s">
        <v>493</v>
      </c>
      <c r="H4730" s="116">
        <v>41974</v>
      </c>
    </row>
    <row r="4731" spans="1:8" ht="26.4">
      <c r="A4731" s="117">
        <v>21124</v>
      </c>
      <c r="B4731" s="118" t="s">
        <v>10473</v>
      </c>
      <c r="C4731" s="117" t="s">
        <v>235</v>
      </c>
      <c r="D4731" s="117" t="s">
        <v>207</v>
      </c>
      <c r="E4731" s="119">
        <v>8.68</v>
      </c>
      <c r="F4731" s="119">
        <v>8.68</v>
      </c>
      <c r="G4731" s="117" t="s">
        <v>493</v>
      </c>
      <c r="H4731" s="120">
        <v>41974</v>
      </c>
    </row>
    <row r="4732" spans="1:8" ht="26.4">
      <c r="A4732" s="113">
        <v>21125</v>
      </c>
      <c r="B4732" s="114" t="s">
        <v>10474</v>
      </c>
      <c r="C4732" s="113" t="s">
        <v>235</v>
      </c>
      <c r="D4732" s="113" t="s">
        <v>207</v>
      </c>
      <c r="E4732" s="115">
        <v>13.91</v>
      </c>
      <c r="F4732" s="115">
        <v>13.91</v>
      </c>
      <c r="G4732" s="113" t="s">
        <v>493</v>
      </c>
      <c r="H4732" s="116">
        <v>41974</v>
      </c>
    </row>
    <row r="4733" spans="1:8" ht="39.6">
      <c r="A4733" s="117">
        <v>7695</v>
      </c>
      <c r="B4733" s="118" t="s">
        <v>10475</v>
      </c>
      <c r="C4733" s="117" t="s">
        <v>235</v>
      </c>
      <c r="D4733" s="117" t="s">
        <v>207</v>
      </c>
      <c r="E4733" s="119">
        <v>136.13</v>
      </c>
      <c r="F4733" s="119">
        <v>136.13</v>
      </c>
      <c r="G4733" s="117" t="s">
        <v>493</v>
      </c>
      <c r="H4733" s="120">
        <v>41974</v>
      </c>
    </row>
    <row r="4734" spans="1:8" ht="39.6">
      <c r="A4734" s="113">
        <v>21019</v>
      </c>
      <c r="B4734" s="114" t="s">
        <v>10476</v>
      </c>
      <c r="C4734" s="113" t="s">
        <v>235</v>
      </c>
      <c r="D4734" s="113" t="s">
        <v>207</v>
      </c>
      <c r="E4734" s="115">
        <v>10.7</v>
      </c>
      <c r="F4734" s="115">
        <v>10.7</v>
      </c>
      <c r="G4734" s="113" t="s">
        <v>493</v>
      </c>
      <c r="H4734" s="116">
        <v>41974</v>
      </c>
    </row>
    <row r="4735" spans="1:8" ht="39.6">
      <c r="A4735" s="117">
        <v>21001</v>
      </c>
      <c r="B4735" s="118" t="s">
        <v>10477</v>
      </c>
      <c r="C4735" s="117" t="s">
        <v>235</v>
      </c>
      <c r="D4735" s="117" t="s">
        <v>207</v>
      </c>
      <c r="E4735" s="119">
        <v>9.0299999999999994</v>
      </c>
      <c r="F4735" s="119">
        <v>9.0299999999999994</v>
      </c>
      <c r="G4735" s="117" t="s">
        <v>493</v>
      </c>
      <c r="H4735" s="120">
        <v>41974</v>
      </c>
    </row>
    <row r="4736" spans="1:8" ht="26.4">
      <c r="A4736" s="113">
        <v>12713</v>
      </c>
      <c r="B4736" s="114" t="s">
        <v>10478</v>
      </c>
      <c r="C4736" s="113" t="s">
        <v>235</v>
      </c>
      <c r="D4736" s="113" t="s">
        <v>207</v>
      </c>
      <c r="E4736" s="115">
        <v>10.199999999999999</v>
      </c>
      <c r="F4736" s="115">
        <v>10.199999999999999</v>
      </c>
      <c r="G4736" s="113" t="s">
        <v>493</v>
      </c>
      <c r="H4736" s="116">
        <v>41974</v>
      </c>
    </row>
    <row r="4737" spans="1:8" ht="26.4">
      <c r="A4737" s="117">
        <v>7725</v>
      </c>
      <c r="B4737" s="118" t="s">
        <v>10479</v>
      </c>
      <c r="C4737" s="117" t="s">
        <v>235</v>
      </c>
      <c r="D4737" s="117" t="s">
        <v>207</v>
      </c>
      <c r="E4737" s="119">
        <v>75.91</v>
      </c>
      <c r="F4737" s="119">
        <v>75.91</v>
      </c>
      <c r="G4737" s="117" t="s">
        <v>493</v>
      </c>
      <c r="H4737" s="120">
        <v>41974</v>
      </c>
    </row>
    <row r="4738" spans="1:8" ht="26.4">
      <c r="A4738" s="113">
        <v>12613</v>
      </c>
      <c r="B4738" s="114" t="s">
        <v>10480</v>
      </c>
      <c r="C4738" s="113" t="s">
        <v>235</v>
      </c>
      <c r="D4738" s="113" t="s">
        <v>6</v>
      </c>
      <c r="E4738" s="115">
        <v>11.87</v>
      </c>
      <c r="F4738" s="115">
        <v>11.87</v>
      </c>
      <c r="G4738" s="113" t="s">
        <v>493</v>
      </c>
      <c r="H4738" s="116">
        <v>41974</v>
      </c>
    </row>
    <row r="4739" spans="1:8" ht="26.4">
      <c r="A4739" s="117">
        <v>1031</v>
      </c>
      <c r="B4739" s="118" t="s">
        <v>10481</v>
      </c>
      <c r="C4739" s="117" t="s">
        <v>235</v>
      </c>
      <c r="D4739" s="117" t="s">
        <v>6</v>
      </c>
      <c r="E4739" s="119">
        <v>6.71</v>
      </c>
      <c r="F4739" s="119">
        <v>6.71</v>
      </c>
      <c r="G4739" s="117" t="s">
        <v>493</v>
      </c>
      <c r="H4739" s="120">
        <v>41974</v>
      </c>
    </row>
    <row r="4740" spans="1:8" ht="39.6">
      <c r="A4740" s="113">
        <v>9813</v>
      </c>
      <c r="B4740" s="114" t="s">
        <v>10482</v>
      </c>
      <c r="C4740" s="113" t="s">
        <v>235</v>
      </c>
      <c r="D4740" s="113" t="s">
        <v>207</v>
      </c>
      <c r="E4740" s="115">
        <v>1.65</v>
      </c>
      <c r="F4740" s="115">
        <v>1.65</v>
      </c>
      <c r="G4740" s="113" t="s">
        <v>493</v>
      </c>
      <c r="H4740" s="116">
        <v>41974</v>
      </c>
    </row>
    <row r="4741" spans="1:8" ht="39.6">
      <c r="A4741" s="117">
        <v>25888</v>
      </c>
      <c r="B4741" s="118" t="s">
        <v>10483</v>
      </c>
      <c r="C4741" s="117" t="s">
        <v>235</v>
      </c>
      <c r="D4741" s="117" t="s">
        <v>207</v>
      </c>
      <c r="E4741" s="119">
        <v>42.66</v>
      </c>
      <c r="F4741" s="119">
        <v>42.66</v>
      </c>
      <c r="G4741" s="117" t="s">
        <v>493</v>
      </c>
      <c r="H4741" s="120">
        <v>41974</v>
      </c>
    </row>
    <row r="4742" spans="1:8" ht="39.6">
      <c r="A4742" s="113">
        <v>25876</v>
      </c>
      <c r="B4742" s="114" t="s">
        <v>10484</v>
      </c>
      <c r="C4742" s="113" t="s">
        <v>235</v>
      </c>
      <c r="D4742" s="113" t="s">
        <v>207</v>
      </c>
      <c r="E4742" s="115">
        <v>1676.88</v>
      </c>
      <c r="F4742" s="115">
        <v>1676.88</v>
      </c>
      <c r="G4742" s="113" t="s">
        <v>493</v>
      </c>
      <c r="H4742" s="116">
        <v>41974</v>
      </c>
    </row>
    <row r="4743" spans="1:8" ht="39.6">
      <c r="A4743" s="117">
        <v>25874</v>
      </c>
      <c r="B4743" s="118" t="s">
        <v>10485</v>
      </c>
      <c r="C4743" s="117" t="s">
        <v>235</v>
      </c>
      <c r="D4743" s="117" t="s">
        <v>207</v>
      </c>
      <c r="E4743" s="119">
        <v>1964.6</v>
      </c>
      <c r="F4743" s="119">
        <v>1964.6</v>
      </c>
      <c r="G4743" s="117" t="s">
        <v>493</v>
      </c>
      <c r="H4743" s="120">
        <v>41974</v>
      </c>
    </row>
    <row r="4744" spans="1:8" ht="39.6">
      <c r="A4744" s="113">
        <v>25877</v>
      </c>
      <c r="B4744" s="114" t="s">
        <v>10486</v>
      </c>
      <c r="C4744" s="113" t="s">
        <v>235</v>
      </c>
      <c r="D4744" s="113" t="s">
        <v>207</v>
      </c>
      <c r="E4744" s="115">
        <v>2645.07</v>
      </c>
      <c r="F4744" s="115">
        <v>2645.07</v>
      </c>
      <c r="G4744" s="113" t="s">
        <v>493</v>
      </c>
      <c r="H4744" s="116">
        <v>41974</v>
      </c>
    </row>
    <row r="4745" spans="1:8" ht="39.6">
      <c r="A4745" s="117">
        <v>25878</v>
      </c>
      <c r="B4745" s="118" t="s">
        <v>10487</v>
      </c>
      <c r="C4745" s="117" t="s">
        <v>235</v>
      </c>
      <c r="D4745" s="117" t="s">
        <v>207</v>
      </c>
      <c r="E4745" s="119">
        <v>90.57</v>
      </c>
      <c r="F4745" s="119">
        <v>90.57</v>
      </c>
      <c r="G4745" s="117" t="s">
        <v>493</v>
      </c>
      <c r="H4745" s="120">
        <v>41974</v>
      </c>
    </row>
    <row r="4746" spans="1:8" ht="39.6">
      <c r="A4746" s="113">
        <v>25879</v>
      </c>
      <c r="B4746" s="114" t="s">
        <v>10488</v>
      </c>
      <c r="C4746" s="113" t="s">
        <v>235</v>
      </c>
      <c r="D4746" s="113" t="s">
        <v>207</v>
      </c>
      <c r="E4746" s="115">
        <v>3450.57</v>
      </c>
      <c r="F4746" s="115">
        <v>3450.57</v>
      </c>
      <c r="G4746" s="113" t="s">
        <v>493</v>
      </c>
      <c r="H4746" s="116">
        <v>41974</v>
      </c>
    </row>
    <row r="4747" spans="1:8" ht="39.6">
      <c r="A4747" s="117">
        <v>25880</v>
      </c>
      <c r="B4747" s="118" t="s">
        <v>10489</v>
      </c>
      <c r="C4747" s="117" t="s">
        <v>235</v>
      </c>
      <c r="D4747" s="117" t="s">
        <v>207</v>
      </c>
      <c r="E4747" s="119">
        <v>141.18</v>
      </c>
      <c r="F4747" s="119">
        <v>141.18</v>
      </c>
      <c r="G4747" s="117" t="s">
        <v>493</v>
      </c>
      <c r="H4747" s="120">
        <v>41974</v>
      </c>
    </row>
    <row r="4748" spans="1:8" ht="39.6">
      <c r="A4748" s="113">
        <v>25881</v>
      </c>
      <c r="B4748" s="114" t="s">
        <v>10490</v>
      </c>
      <c r="C4748" s="113" t="s">
        <v>235</v>
      </c>
      <c r="D4748" s="113" t="s">
        <v>207</v>
      </c>
      <c r="E4748" s="115">
        <v>349.81</v>
      </c>
      <c r="F4748" s="115">
        <v>349.81</v>
      </c>
      <c r="G4748" s="113" t="s">
        <v>493</v>
      </c>
      <c r="H4748" s="116">
        <v>41974</v>
      </c>
    </row>
    <row r="4749" spans="1:8" ht="39.6">
      <c r="A4749" s="117">
        <v>25882</v>
      </c>
      <c r="B4749" s="118" t="s">
        <v>10491</v>
      </c>
      <c r="C4749" s="117" t="s">
        <v>235</v>
      </c>
      <c r="D4749" s="117" t="s">
        <v>207</v>
      </c>
      <c r="E4749" s="119">
        <v>563.41999999999996</v>
      </c>
      <c r="F4749" s="119">
        <v>563.41999999999996</v>
      </c>
      <c r="G4749" s="117" t="s">
        <v>493</v>
      </c>
      <c r="H4749" s="120">
        <v>41974</v>
      </c>
    </row>
    <row r="4750" spans="1:8" ht="39.6">
      <c r="A4750" s="113">
        <v>25883</v>
      </c>
      <c r="B4750" s="114" t="s">
        <v>10492</v>
      </c>
      <c r="C4750" s="113" t="s">
        <v>235</v>
      </c>
      <c r="D4750" s="113" t="s">
        <v>207</v>
      </c>
      <c r="E4750" s="115">
        <v>9</v>
      </c>
      <c r="F4750" s="115">
        <v>9</v>
      </c>
      <c r="G4750" s="113" t="s">
        <v>493</v>
      </c>
      <c r="H4750" s="116">
        <v>41974</v>
      </c>
    </row>
    <row r="4751" spans="1:8" ht="26.4">
      <c r="A4751" s="117">
        <v>25884</v>
      </c>
      <c r="B4751" s="118" t="s">
        <v>10493</v>
      </c>
      <c r="C4751" s="117" t="s">
        <v>235</v>
      </c>
      <c r="D4751" s="117" t="s">
        <v>207</v>
      </c>
      <c r="E4751" s="119">
        <v>879.92</v>
      </c>
      <c r="F4751" s="119">
        <v>879.92</v>
      </c>
      <c r="G4751" s="117" t="s">
        <v>493</v>
      </c>
      <c r="H4751" s="120">
        <v>41974</v>
      </c>
    </row>
    <row r="4752" spans="1:8" ht="39.6">
      <c r="A4752" s="113">
        <v>25885</v>
      </c>
      <c r="B4752" s="114" t="s">
        <v>10494</v>
      </c>
      <c r="C4752" s="113" t="s">
        <v>235</v>
      </c>
      <c r="D4752" s="113" t="s">
        <v>207</v>
      </c>
      <c r="E4752" s="115">
        <v>1002.78</v>
      </c>
      <c r="F4752" s="115">
        <v>1002.78</v>
      </c>
      <c r="G4752" s="113" t="s">
        <v>493</v>
      </c>
      <c r="H4752" s="116">
        <v>41974</v>
      </c>
    </row>
    <row r="4753" spans="1:8" ht="39.6">
      <c r="A4753" s="117">
        <v>25889</v>
      </c>
      <c r="B4753" s="118" t="s">
        <v>10495</v>
      </c>
      <c r="C4753" s="117" t="s">
        <v>235</v>
      </c>
      <c r="D4753" s="117" t="s">
        <v>207</v>
      </c>
      <c r="E4753" s="119">
        <v>1094.95</v>
      </c>
      <c r="F4753" s="119">
        <v>1094.95</v>
      </c>
      <c r="G4753" s="117" t="s">
        <v>493</v>
      </c>
      <c r="H4753" s="120">
        <v>41974</v>
      </c>
    </row>
    <row r="4754" spans="1:8" ht="39.6">
      <c r="A4754" s="113">
        <v>25886</v>
      </c>
      <c r="B4754" s="114" t="s">
        <v>10496</v>
      </c>
      <c r="C4754" s="113" t="s">
        <v>235</v>
      </c>
      <c r="D4754" s="113" t="s">
        <v>207</v>
      </c>
      <c r="E4754" s="115">
        <v>20.100000000000001</v>
      </c>
      <c r="F4754" s="115">
        <v>20.100000000000001</v>
      </c>
      <c r="G4754" s="113" t="s">
        <v>493</v>
      </c>
      <c r="H4754" s="116">
        <v>41974</v>
      </c>
    </row>
    <row r="4755" spans="1:8" ht="39.6">
      <c r="A4755" s="117">
        <v>25875</v>
      </c>
      <c r="B4755" s="118" t="s">
        <v>10497</v>
      </c>
      <c r="C4755" s="117" t="s">
        <v>235</v>
      </c>
      <c r="D4755" s="117" t="s">
        <v>207</v>
      </c>
      <c r="E4755" s="119">
        <v>1073.04</v>
      </c>
      <c r="F4755" s="119">
        <v>1073.04</v>
      </c>
      <c r="G4755" s="117" t="s">
        <v>493</v>
      </c>
      <c r="H4755" s="120">
        <v>41974</v>
      </c>
    </row>
    <row r="4756" spans="1:8" ht="39.6">
      <c r="A4756" s="113">
        <v>25887</v>
      </c>
      <c r="B4756" s="114" t="s">
        <v>10498</v>
      </c>
      <c r="C4756" s="113" t="s">
        <v>235</v>
      </c>
      <c r="D4756" s="113" t="s">
        <v>207</v>
      </c>
      <c r="E4756" s="115">
        <v>1360.54</v>
      </c>
      <c r="F4756" s="115">
        <v>1360.54</v>
      </c>
      <c r="G4756" s="113" t="s">
        <v>493</v>
      </c>
      <c r="H4756" s="116">
        <v>41974</v>
      </c>
    </row>
    <row r="4757" spans="1:8" ht="39.6">
      <c r="A4757" s="117">
        <v>9815</v>
      </c>
      <c r="B4757" s="118" t="s">
        <v>10499</v>
      </c>
      <c r="C4757" s="117" t="s">
        <v>235</v>
      </c>
      <c r="D4757" s="117" t="s">
        <v>207</v>
      </c>
      <c r="E4757" s="119">
        <v>3.45</v>
      </c>
      <c r="F4757" s="119">
        <v>3.45</v>
      </c>
      <c r="G4757" s="117" t="s">
        <v>493</v>
      </c>
      <c r="H4757" s="120">
        <v>41974</v>
      </c>
    </row>
    <row r="4758" spans="1:8" ht="26.4">
      <c r="A4758" s="113">
        <v>9876</v>
      </c>
      <c r="B4758" s="114" t="s">
        <v>10500</v>
      </c>
      <c r="C4758" s="113" t="s">
        <v>235</v>
      </c>
      <c r="D4758" s="113" t="s">
        <v>207</v>
      </c>
      <c r="E4758" s="115">
        <v>9.15</v>
      </c>
      <c r="F4758" s="115">
        <v>9.15</v>
      </c>
      <c r="G4758" s="113" t="s">
        <v>493</v>
      </c>
      <c r="H4758" s="116">
        <v>41974</v>
      </c>
    </row>
    <row r="4759" spans="1:8" ht="26.4">
      <c r="A4759" s="117">
        <v>9836</v>
      </c>
      <c r="B4759" s="118" t="s">
        <v>10501</v>
      </c>
      <c r="C4759" s="117" t="s">
        <v>235</v>
      </c>
      <c r="D4759" s="117" t="s">
        <v>207</v>
      </c>
      <c r="E4759" s="119">
        <v>9.59</v>
      </c>
      <c r="F4759" s="119">
        <v>9.59</v>
      </c>
      <c r="G4759" s="117" t="s">
        <v>493</v>
      </c>
      <c r="H4759" s="120">
        <v>41974</v>
      </c>
    </row>
    <row r="4760" spans="1:8" ht="26.4">
      <c r="A4760" s="113">
        <v>9838</v>
      </c>
      <c r="B4760" s="114" t="s">
        <v>10502</v>
      </c>
      <c r="C4760" s="113" t="s">
        <v>235</v>
      </c>
      <c r="D4760" s="113" t="s">
        <v>207</v>
      </c>
      <c r="E4760" s="115">
        <v>6.27</v>
      </c>
      <c r="F4760" s="115">
        <v>6.27</v>
      </c>
      <c r="G4760" s="113" t="s">
        <v>493</v>
      </c>
      <c r="H4760" s="116">
        <v>41974</v>
      </c>
    </row>
    <row r="4761" spans="1:8" ht="39.6">
      <c r="A4761" s="117">
        <v>9850</v>
      </c>
      <c r="B4761" s="118" t="s">
        <v>10503</v>
      </c>
      <c r="C4761" s="117" t="s">
        <v>235</v>
      </c>
      <c r="D4761" s="117" t="s">
        <v>207</v>
      </c>
      <c r="E4761" s="119">
        <v>84.56</v>
      </c>
      <c r="F4761" s="119">
        <v>84.56</v>
      </c>
      <c r="G4761" s="117" t="s">
        <v>493</v>
      </c>
      <c r="H4761" s="120">
        <v>41974</v>
      </c>
    </row>
    <row r="4762" spans="1:8" ht="39.6">
      <c r="A4762" s="113">
        <v>9853</v>
      </c>
      <c r="B4762" s="114" t="s">
        <v>10504</v>
      </c>
      <c r="C4762" s="113" t="s">
        <v>235</v>
      </c>
      <c r="D4762" s="113" t="s">
        <v>207</v>
      </c>
      <c r="E4762" s="115">
        <v>150.38</v>
      </c>
      <c r="F4762" s="115">
        <v>150.38</v>
      </c>
      <c r="G4762" s="113" t="s">
        <v>493</v>
      </c>
      <c r="H4762" s="116">
        <v>41974</v>
      </c>
    </row>
    <row r="4763" spans="1:8" ht="39.6">
      <c r="A4763" s="117">
        <v>9854</v>
      </c>
      <c r="B4763" s="118" t="s">
        <v>10505</v>
      </c>
      <c r="C4763" s="117" t="s">
        <v>235</v>
      </c>
      <c r="D4763" s="117" t="s">
        <v>207</v>
      </c>
      <c r="E4763" s="119">
        <v>65.89</v>
      </c>
      <c r="F4763" s="119">
        <v>65.89</v>
      </c>
      <c r="G4763" s="117" t="s">
        <v>493</v>
      </c>
      <c r="H4763" s="120">
        <v>41974</v>
      </c>
    </row>
    <row r="4764" spans="1:8" ht="39.6">
      <c r="A4764" s="113">
        <v>9851</v>
      </c>
      <c r="B4764" s="114" t="s">
        <v>10506</v>
      </c>
      <c r="C4764" s="113" t="s">
        <v>235</v>
      </c>
      <c r="D4764" s="113" t="s">
        <v>207</v>
      </c>
      <c r="E4764" s="115">
        <v>114.25</v>
      </c>
      <c r="F4764" s="115">
        <v>114.25</v>
      </c>
      <c r="G4764" s="113" t="s">
        <v>493</v>
      </c>
      <c r="H4764" s="116">
        <v>41974</v>
      </c>
    </row>
    <row r="4765" spans="1:8" ht="39.6">
      <c r="A4765" s="117">
        <v>9855</v>
      </c>
      <c r="B4765" s="118" t="s">
        <v>10507</v>
      </c>
      <c r="C4765" s="117" t="s">
        <v>235</v>
      </c>
      <c r="D4765" s="117" t="s">
        <v>207</v>
      </c>
      <c r="E4765" s="119">
        <v>191.09</v>
      </c>
      <c r="F4765" s="119">
        <v>191.09</v>
      </c>
      <c r="G4765" s="117" t="s">
        <v>493</v>
      </c>
      <c r="H4765" s="120">
        <v>41974</v>
      </c>
    </row>
    <row r="4766" spans="1:8" ht="26.4">
      <c r="A4766" s="113">
        <v>9825</v>
      </c>
      <c r="B4766" s="114" t="s">
        <v>10508</v>
      </c>
      <c r="C4766" s="113" t="s">
        <v>235</v>
      </c>
      <c r="D4766" s="113" t="s">
        <v>207</v>
      </c>
      <c r="E4766" s="115">
        <v>19.11</v>
      </c>
      <c r="F4766" s="115">
        <v>19.11</v>
      </c>
      <c r="G4766" s="113" t="s">
        <v>493</v>
      </c>
      <c r="H4766" s="116">
        <v>41974</v>
      </c>
    </row>
    <row r="4767" spans="1:8" ht="26.4">
      <c r="A4767" s="117">
        <v>9828</v>
      </c>
      <c r="B4767" s="118" t="s">
        <v>10509</v>
      </c>
      <c r="C4767" s="117" t="s">
        <v>235</v>
      </c>
      <c r="D4767" s="117" t="s">
        <v>207</v>
      </c>
      <c r="E4767" s="119">
        <v>37.26</v>
      </c>
      <c r="F4767" s="119">
        <v>37.26</v>
      </c>
      <c r="G4767" s="117" t="s">
        <v>493</v>
      </c>
      <c r="H4767" s="120">
        <v>41974</v>
      </c>
    </row>
    <row r="4768" spans="1:8" ht="26.4">
      <c r="A4768" s="113">
        <v>9829</v>
      </c>
      <c r="B4768" s="114" t="s">
        <v>10510</v>
      </c>
      <c r="C4768" s="113" t="s">
        <v>235</v>
      </c>
      <c r="D4768" s="113" t="s">
        <v>207</v>
      </c>
      <c r="E4768" s="115">
        <v>66.33</v>
      </c>
      <c r="F4768" s="115">
        <v>66.33</v>
      </c>
      <c r="G4768" s="113" t="s">
        <v>493</v>
      </c>
      <c r="H4768" s="116">
        <v>41974</v>
      </c>
    </row>
    <row r="4769" spans="1:8" ht="26.4">
      <c r="A4769" s="117">
        <v>9826</v>
      </c>
      <c r="B4769" s="118" t="s">
        <v>10511</v>
      </c>
      <c r="C4769" s="117" t="s">
        <v>235</v>
      </c>
      <c r="D4769" s="117" t="s">
        <v>207</v>
      </c>
      <c r="E4769" s="119">
        <v>98.4</v>
      </c>
      <c r="F4769" s="119">
        <v>98.4</v>
      </c>
      <c r="G4769" s="117" t="s">
        <v>493</v>
      </c>
      <c r="H4769" s="120">
        <v>41974</v>
      </c>
    </row>
    <row r="4770" spans="1:8" ht="26.4">
      <c r="A4770" s="113">
        <v>9827</v>
      </c>
      <c r="B4770" s="114" t="s">
        <v>10512</v>
      </c>
      <c r="C4770" s="113" t="s">
        <v>235</v>
      </c>
      <c r="D4770" s="113" t="s">
        <v>207</v>
      </c>
      <c r="E4770" s="115">
        <v>143.01</v>
      </c>
      <c r="F4770" s="115">
        <v>143.01</v>
      </c>
      <c r="G4770" s="113" t="s">
        <v>493</v>
      </c>
      <c r="H4770" s="116">
        <v>41974</v>
      </c>
    </row>
    <row r="4771" spans="1:8" ht="26.4">
      <c r="A4771" s="117">
        <v>9833</v>
      </c>
      <c r="B4771" s="118" t="s">
        <v>10513</v>
      </c>
      <c r="C4771" s="117" t="s">
        <v>235</v>
      </c>
      <c r="D4771" s="117" t="s">
        <v>207</v>
      </c>
      <c r="E4771" s="119">
        <v>7.03</v>
      </c>
      <c r="F4771" s="119">
        <v>7.03</v>
      </c>
      <c r="G4771" s="117" t="s">
        <v>493</v>
      </c>
      <c r="H4771" s="120">
        <v>41974</v>
      </c>
    </row>
    <row r="4772" spans="1:8" ht="26.4">
      <c r="A4772" s="113">
        <v>9830</v>
      </c>
      <c r="B4772" s="114" t="s">
        <v>10514</v>
      </c>
      <c r="C4772" s="113" t="s">
        <v>235</v>
      </c>
      <c r="D4772" s="113" t="s">
        <v>207</v>
      </c>
      <c r="E4772" s="115">
        <v>3.42</v>
      </c>
      <c r="F4772" s="115">
        <v>3.42</v>
      </c>
      <c r="G4772" s="113" t="s">
        <v>493</v>
      </c>
      <c r="H4772" s="116">
        <v>41974</v>
      </c>
    </row>
    <row r="4773" spans="1:8" ht="26.4">
      <c r="A4773" s="117">
        <v>9834</v>
      </c>
      <c r="B4773" s="118" t="s">
        <v>10515</v>
      </c>
      <c r="C4773" s="117" t="s">
        <v>235</v>
      </c>
      <c r="D4773" s="117" t="s">
        <v>207</v>
      </c>
      <c r="E4773" s="119">
        <v>24.5</v>
      </c>
      <c r="F4773" s="119">
        <v>24.5</v>
      </c>
      <c r="G4773" s="117" t="s">
        <v>493</v>
      </c>
      <c r="H4773" s="120">
        <v>41974</v>
      </c>
    </row>
    <row r="4774" spans="1:8">
      <c r="A4774" s="113">
        <v>9819</v>
      </c>
      <c r="B4774" s="114" t="s">
        <v>10516</v>
      </c>
      <c r="C4774" s="113" t="s">
        <v>235</v>
      </c>
      <c r="D4774" s="113" t="s">
        <v>207</v>
      </c>
      <c r="E4774" s="115">
        <v>29.27</v>
      </c>
      <c r="F4774" s="115">
        <v>29.27</v>
      </c>
      <c r="G4774" s="113" t="s">
        <v>493</v>
      </c>
      <c r="H4774" s="116">
        <v>41974</v>
      </c>
    </row>
    <row r="4775" spans="1:8">
      <c r="A4775" s="117">
        <v>9817</v>
      </c>
      <c r="B4775" s="118" t="s">
        <v>10517</v>
      </c>
      <c r="C4775" s="117" t="s">
        <v>235</v>
      </c>
      <c r="D4775" s="117" t="s">
        <v>207</v>
      </c>
      <c r="E4775" s="119">
        <v>9.0299999999999994</v>
      </c>
      <c r="F4775" s="119">
        <v>9.0299999999999994</v>
      </c>
      <c r="G4775" s="117" t="s">
        <v>493</v>
      </c>
      <c r="H4775" s="120">
        <v>41974</v>
      </c>
    </row>
    <row r="4776" spans="1:8">
      <c r="A4776" s="113">
        <v>9824</v>
      </c>
      <c r="B4776" s="114" t="s">
        <v>10518</v>
      </c>
      <c r="C4776" s="113" t="s">
        <v>235</v>
      </c>
      <c r="D4776" s="113" t="s">
        <v>207</v>
      </c>
      <c r="E4776" s="115">
        <v>11.54</v>
      </c>
      <c r="F4776" s="115">
        <v>11.54</v>
      </c>
      <c r="G4776" s="113" t="s">
        <v>493</v>
      </c>
      <c r="H4776" s="116">
        <v>41974</v>
      </c>
    </row>
    <row r="4777" spans="1:8">
      <c r="A4777" s="117">
        <v>9818</v>
      </c>
      <c r="B4777" s="118" t="s">
        <v>10519</v>
      </c>
      <c r="C4777" s="117" t="s">
        <v>235</v>
      </c>
      <c r="D4777" s="117" t="s">
        <v>207</v>
      </c>
      <c r="E4777" s="119">
        <v>18.940000000000001</v>
      </c>
      <c r="F4777" s="119">
        <v>18.940000000000001</v>
      </c>
      <c r="G4777" s="117" t="s">
        <v>493</v>
      </c>
      <c r="H4777" s="120">
        <v>41974</v>
      </c>
    </row>
    <row r="4778" spans="1:8">
      <c r="A4778" s="113">
        <v>9820</v>
      </c>
      <c r="B4778" s="114" t="s">
        <v>10520</v>
      </c>
      <c r="C4778" s="113" t="s">
        <v>235</v>
      </c>
      <c r="D4778" s="113" t="s">
        <v>207</v>
      </c>
      <c r="E4778" s="115">
        <v>49.9</v>
      </c>
      <c r="F4778" s="115">
        <v>49.9</v>
      </c>
      <c r="G4778" s="113" t="s">
        <v>493</v>
      </c>
      <c r="H4778" s="116">
        <v>41974</v>
      </c>
    </row>
    <row r="4779" spans="1:8">
      <c r="A4779" s="117">
        <v>9821</v>
      </c>
      <c r="B4779" s="118" t="s">
        <v>10521</v>
      </c>
      <c r="C4779" s="117" t="s">
        <v>235</v>
      </c>
      <c r="D4779" s="117" t="s">
        <v>207</v>
      </c>
      <c r="E4779" s="119">
        <v>78.25</v>
      </c>
      <c r="F4779" s="119">
        <v>78.25</v>
      </c>
      <c r="G4779" s="117" t="s">
        <v>493</v>
      </c>
      <c r="H4779" s="120">
        <v>41974</v>
      </c>
    </row>
    <row r="4780" spans="1:8">
      <c r="A4780" s="113">
        <v>9822</v>
      </c>
      <c r="B4780" s="114" t="s">
        <v>10522</v>
      </c>
      <c r="C4780" s="113" t="s">
        <v>235</v>
      </c>
      <c r="D4780" s="113" t="s">
        <v>207</v>
      </c>
      <c r="E4780" s="115">
        <v>100.49</v>
      </c>
      <c r="F4780" s="115">
        <v>100.49</v>
      </c>
      <c r="G4780" s="113" t="s">
        <v>493</v>
      </c>
      <c r="H4780" s="116">
        <v>41974</v>
      </c>
    </row>
    <row r="4781" spans="1:8">
      <c r="A4781" s="117">
        <v>9823</v>
      </c>
      <c r="B4781" s="118" t="s">
        <v>10523</v>
      </c>
      <c r="C4781" s="117" t="s">
        <v>235</v>
      </c>
      <c r="D4781" s="117" t="s">
        <v>207</v>
      </c>
      <c r="E4781" s="119">
        <v>128.24</v>
      </c>
      <c r="F4781" s="119">
        <v>128.24</v>
      </c>
      <c r="G4781" s="117" t="s">
        <v>493</v>
      </c>
      <c r="H4781" s="120">
        <v>41974</v>
      </c>
    </row>
    <row r="4782" spans="1:8" ht="26.4">
      <c r="A4782" s="113">
        <v>9847</v>
      </c>
      <c r="B4782" s="114" t="s">
        <v>10524</v>
      </c>
      <c r="C4782" s="113" t="s">
        <v>235</v>
      </c>
      <c r="D4782" s="113" t="s">
        <v>207</v>
      </c>
      <c r="E4782" s="115">
        <v>21.83</v>
      </c>
      <c r="F4782" s="115">
        <v>21.83</v>
      </c>
      <c r="G4782" s="113" t="s">
        <v>493</v>
      </c>
      <c r="H4782" s="116">
        <v>41974</v>
      </c>
    </row>
    <row r="4783" spans="1:8" ht="26.4">
      <c r="A4783" s="117">
        <v>9844</v>
      </c>
      <c r="B4783" s="118" t="s">
        <v>10525</v>
      </c>
      <c r="C4783" s="117" t="s">
        <v>235</v>
      </c>
      <c r="D4783" s="117" t="s">
        <v>207</v>
      </c>
      <c r="E4783" s="119">
        <v>6.62</v>
      </c>
      <c r="F4783" s="119">
        <v>6.62</v>
      </c>
      <c r="G4783" s="117" t="s">
        <v>493</v>
      </c>
      <c r="H4783" s="120">
        <v>41974</v>
      </c>
    </row>
    <row r="4784" spans="1:8" ht="26.4">
      <c r="A4784" s="113">
        <v>9846</v>
      </c>
      <c r="B4784" s="114" t="s">
        <v>10526</v>
      </c>
      <c r="C4784" s="113" t="s">
        <v>235</v>
      </c>
      <c r="D4784" s="113" t="s">
        <v>207</v>
      </c>
      <c r="E4784" s="115">
        <v>13.51</v>
      </c>
      <c r="F4784" s="115">
        <v>13.51</v>
      </c>
      <c r="G4784" s="113" t="s">
        <v>493</v>
      </c>
      <c r="H4784" s="116">
        <v>41974</v>
      </c>
    </row>
    <row r="4785" spans="1:8" ht="26.4">
      <c r="A4785" s="117">
        <v>12592</v>
      </c>
      <c r="B4785" s="118" t="s">
        <v>10527</v>
      </c>
      <c r="C4785" s="117" t="s">
        <v>235</v>
      </c>
      <c r="D4785" s="117" t="s">
        <v>207</v>
      </c>
      <c r="E4785" s="119">
        <v>26.33</v>
      </c>
      <c r="F4785" s="119">
        <v>26.33</v>
      </c>
      <c r="G4785" s="117" t="s">
        <v>493</v>
      </c>
      <c r="H4785" s="120">
        <v>41974</v>
      </c>
    </row>
    <row r="4786" spans="1:8" ht="26.4">
      <c r="A4786" s="113">
        <v>12599</v>
      </c>
      <c r="B4786" s="114" t="s">
        <v>10528</v>
      </c>
      <c r="C4786" s="113" t="s">
        <v>235</v>
      </c>
      <c r="D4786" s="113" t="s">
        <v>207</v>
      </c>
      <c r="E4786" s="115">
        <v>7.79</v>
      </c>
      <c r="F4786" s="115">
        <v>7.79</v>
      </c>
      <c r="G4786" s="113" t="s">
        <v>493</v>
      </c>
      <c r="H4786" s="116">
        <v>41974</v>
      </c>
    </row>
    <row r="4787" spans="1:8" ht="26.4">
      <c r="A4787" s="117">
        <v>12600</v>
      </c>
      <c r="B4787" s="118" t="s">
        <v>10529</v>
      </c>
      <c r="C4787" s="117" t="s">
        <v>235</v>
      </c>
      <c r="D4787" s="117" t="s">
        <v>207</v>
      </c>
      <c r="E4787" s="119">
        <v>12.49</v>
      </c>
      <c r="F4787" s="119">
        <v>12.49</v>
      </c>
      <c r="G4787" s="117" t="s">
        <v>493</v>
      </c>
      <c r="H4787" s="120">
        <v>41974</v>
      </c>
    </row>
    <row r="4788" spans="1:8" ht="26.4">
      <c r="A4788" s="113">
        <v>12601</v>
      </c>
      <c r="B4788" s="114" t="s">
        <v>10530</v>
      </c>
      <c r="C4788" s="113" t="s">
        <v>235</v>
      </c>
      <c r="D4788" s="113" t="s">
        <v>207</v>
      </c>
      <c r="E4788" s="115">
        <v>15.59</v>
      </c>
      <c r="F4788" s="115">
        <v>15.59</v>
      </c>
      <c r="G4788" s="113" t="s">
        <v>493</v>
      </c>
      <c r="H4788" s="116">
        <v>41974</v>
      </c>
    </row>
    <row r="4789" spans="1:8" ht="26.4">
      <c r="A4789" s="117">
        <v>12602</v>
      </c>
      <c r="B4789" s="118" t="s">
        <v>10531</v>
      </c>
      <c r="C4789" s="117" t="s">
        <v>235</v>
      </c>
      <c r="D4789" s="117" t="s">
        <v>207</v>
      </c>
      <c r="E4789" s="119">
        <v>32.909999999999997</v>
      </c>
      <c r="F4789" s="119">
        <v>32.909999999999997</v>
      </c>
      <c r="G4789" s="117" t="s">
        <v>493</v>
      </c>
      <c r="H4789" s="120">
        <v>41974</v>
      </c>
    </row>
    <row r="4790" spans="1:8" ht="26.4">
      <c r="A4790" s="113">
        <v>12609</v>
      </c>
      <c r="B4790" s="114" t="s">
        <v>10532</v>
      </c>
      <c r="C4790" s="113" t="s">
        <v>235</v>
      </c>
      <c r="D4790" s="113" t="s">
        <v>207</v>
      </c>
      <c r="E4790" s="115">
        <v>9.8800000000000008</v>
      </c>
      <c r="F4790" s="115">
        <v>9.8800000000000008</v>
      </c>
      <c r="G4790" s="113" t="s">
        <v>493</v>
      </c>
      <c r="H4790" s="116">
        <v>41974</v>
      </c>
    </row>
    <row r="4791" spans="1:8" ht="26.4">
      <c r="A4791" s="117">
        <v>12611</v>
      </c>
      <c r="B4791" s="118" t="s">
        <v>10533</v>
      </c>
      <c r="C4791" s="117" t="s">
        <v>235</v>
      </c>
      <c r="D4791" s="117" t="s">
        <v>207</v>
      </c>
      <c r="E4791" s="119">
        <v>19.66</v>
      </c>
      <c r="F4791" s="119">
        <v>19.66</v>
      </c>
      <c r="G4791" s="117" t="s">
        <v>493</v>
      </c>
      <c r="H4791" s="120">
        <v>41974</v>
      </c>
    </row>
    <row r="4792" spans="1:8" ht="26.4">
      <c r="A4792" s="113">
        <v>9841</v>
      </c>
      <c r="B4792" s="114" t="s">
        <v>10534</v>
      </c>
      <c r="C4792" s="113" t="s">
        <v>235</v>
      </c>
      <c r="D4792" s="113" t="s">
        <v>207</v>
      </c>
      <c r="E4792" s="115">
        <v>19.739999999999998</v>
      </c>
      <c r="F4792" s="115">
        <v>19.739999999999998</v>
      </c>
      <c r="G4792" s="113" t="s">
        <v>493</v>
      </c>
      <c r="H4792" s="116">
        <v>41974</v>
      </c>
    </row>
    <row r="4793" spans="1:8" ht="26.4">
      <c r="A4793" s="117">
        <v>9840</v>
      </c>
      <c r="B4793" s="118" t="s">
        <v>10535</v>
      </c>
      <c r="C4793" s="117" t="s">
        <v>235</v>
      </c>
      <c r="D4793" s="117" t="s">
        <v>207</v>
      </c>
      <c r="E4793" s="119">
        <v>47</v>
      </c>
      <c r="F4793" s="119">
        <v>47</v>
      </c>
      <c r="G4793" s="117" t="s">
        <v>493</v>
      </c>
      <c r="H4793" s="120">
        <v>41974</v>
      </c>
    </row>
    <row r="4794" spans="1:8" ht="26.4">
      <c r="A4794" s="113">
        <v>20067</v>
      </c>
      <c r="B4794" s="114" t="s">
        <v>10536</v>
      </c>
      <c r="C4794" s="113" t="s">
        <v>235</v>
      </c>
      <c r="D4794" s="113" t="s">
        <v>207</v>
      </c>
      <c r="E4794" s="115">
        <v>7.5</v>
      </c>
      <c r="F4794" s="115">
        <v>7.5</v>
      </c>
      <c r="G4794" s="113" t="s">
        <v>493</v>
      </c>
      <c r="H4794" s="116">
        <v>41974</v>
      </c>
    </row>
    <row r="4795" spans="1:8" ht="26.4">
      <c r="A4795" s="117">
        <v>20068</v>
      </c>
      <c r="B4795" s="118" t="s">
        <v>10537</v>
      </c>
      <c r="C4795" s="117" t="s">
        <v>235</v>
      </c>
      <c r="D4795" s="117" t="s">
        <v>207</v>
      </c>
      <c r="E4795" s="119">
        <v>11.32</v>
      </c>
      <c r="F4795" s="119">
        <v>11.32</v>
      </c>
      <c r="G4795" s="117" t="s">
        <v>493</v>
      </c>
      <c r="H4795" s="120">
        <v>41974</v>
      </c>
    </row>
    <row r="4796" spans="1:8" ht="26.4">
      <c r="A4796" s="113">
        <v>9839</v>
      </c>
      <c r="B4796" s="114" t="s">
        <v>10538</v>
      </c>
      <c r="C4796" s="113" t="s">
        <v>235</v>
      </c>
      <c r="D4796" s="113" t="s">
        <v>207</v>
      </c>
      <c r="E4796" s="115">
        <v>13.88</v>
      </c>
      <c r="F4796" s="115">
        <v>13.88</v>
      </c>
      <c r="G4796" s="113" t="s">
        <v>493</v>
      </c>
      <c r="H4796" s="116">
        <v>41974</v>
      </c>
    </row>
    <row r="4797" spans="1:8" ht="26.4">
      <c r="A4797" s="117">
        <v>20072</v>
      </c>
      <c r="B4797" s="118" t="s">
        <v>10539</v>
      </c>
      <c r="C4797" s="117" t="s">
        <v>235</v>
      </c>
      <c r="D4797" s="117" t="s">
        <v>207</v>
      </c>
      <c r="E4797" s="119">
        <v>19.84</v>
      </c>
      <c r="F4797" s="119">
        <v>19.84</v>
      </c>
      <c r="G4797" s="117" t="s">
        <v>493</v>
      </c>
      <c r="H4797" s="120">
        <v>41974</v>
      </c>
    </row>
    <row r="4798" spans="1:8" ht="26.4">
      <c r="A4798" s="113">
        <v>20073</v>
      </c>
      <c r="B4798" s="114" t="s">
        <v>10540</v>
      </c>
      <c r="C4798" s="113" t="s">
        <v>235</v>
      </c>
      <c r="D4798" s="113" t="s">
        <v>207</v>
      </c>
      <c r="E4798" s="115">
        <v>42.21</v>
      </c>
      <c r="F4798" s="115">
        <v>42.21</v>
      </c>
      <c r="G4798" s="113" t="s">
        <v>493</v>
      </c>
      <c r="H4798" s="116">
        <v>41974</v>
      </c>
    </row>
    <row r="4799" spans="1:8" ht="26.4">
      <c r="A4799" s="117">
        <v>20069</v>
      </c>
      <c r="B4799" s="118" t="s">
        <v>10541</v>
      </c>
      <c r="C4799" s="117" t="s">
        <v>235</v>
      </c>
      <c r="D4799" s="117" t="s">
        <v>207</v>
      </c>
      <c r="E4799" s="119">
        <v>6.24</v>
      </c>
      <c r="F4799" s="119">
        <v>6.24</v>
      </c>
      <c r="G4799" s="117" t="s">
        <v>493</v>
      </c>
      <c r="H4799" s="120">
        <v>41974</v>
      </c>
    </row>
    <row r="4800" spans="1:8" ht="26.4">
      <c r="A4800" s="113">
        <v>20070</v>
      </c>
      <c r="B4800" s="114" t="s">
        <v>10542</v>
      </c>
      <c r="C4800" s="113" t="s">
        <v>235</v>
      </c>
      <c r="D4800" s="113" t="s">
        <v>207</v>
      </c>
      <c r="E4800" s="115">
        <v>9.75</v>
      </c>
      <c r="F4800" s="115">
        <v>9.75</v>
      </c>
      <c r="G4800" s="113" t="s">
        <v>493</v>
      </c>
      <c r="H4800" s="116">
        <v>41974</v>
      </c>
    </row>
    <row r="4801" spans="1:8" ht="26.4">
      <c r="A4801" s="117">
        <v>20071</v>
      </c>
      <c r="B4801" s="118" t="s">
        <v>10543</v>
      </c>
      <c r="C4801" s="117" t="s">
        <v>235</v>
      </c>
      <c r="D4801" s="117" t="s">
        <v>207</v>
      </c>
      <c r="E4801" s="119">
        <v>11.79</v>
      </c>
      <c r="F4801" s="119">
        <v>11.79</v>
      </c>
      <c r="G4801" s="117" t="s">
        <v>493</v>
      </c>
      <c r="H4801" s="120">
        <v>41974</v>
      </c>
    </row>
    <row r="4802" spans="1:8">
      <c r="A4802" s="113">
        <v>9859</v>
      </c>
      <c r="B4802" s="114" t="s">
        <v>10544</v>
      </c>
      <c r="C4802" s="113" t="s">
        <v>235</v>
      </c>
      <c r="D4802" s="113" t="s">
        <v>207</v>
      </c>
      <c r="E4802" s="115">
        <v>3.03</v>
      </c>
      <c r="F4802" s="115">
        <v>3.03</v>
      </c>
      <c r="G4802" s="113" t="s">
        <v>493</v>
      </c>
      <c r="H4802" s="116">
        <v>41974</v>
      </c>
    </row>
    <row r="4803" spans="1:8" ht="26.4">
      <c r="A4803" s="117">
        <v>20065</v>
      </c>
      <c r="B4803" s="118" t="s">
        <v>10545</v>
      </c>
      <c r="C4803" s="117" t="s">
        <v>235</v>
      </c>
      <c r="D4803" s="117" t="s">
        <v>207</v>
      </c>
      <c r="E4803" s="119">
        <v>26.66</v>
      </c>
      <c r="F4803" s="119">
        <v>26.66</v>
      </c>
      <c r="G4803" s="117" t="s">
        <v>493</v>
      </c>
      <c r="H4803" s="120">
        <v>41974</v>
      </c>
    </row>
    <row r="4804" spans="1:8" ht="26.4">
      <c r="A4804" s="113">
        <v>9835</v>
      </c>
      <c r="B4804" s="114" t="s">
        <v>10546</v>
      </c>
      <c r="C4804" s="113" t="s">
        <v>235</v>
      </c>
      <c r="D4804" s="113" t="s">
        <v>207</v>
      </c>
      <c r="E4804" s="115">
        <v>3.31</v>
      </c>
      <c r="F4804" s="115">
        <v>3.31</v>
      </c>
      <c r="G4804" s="113" t="s">
        <v>493</v>
      </c>
      <c r="H4804" s="116">
        <v>41974</v>
      </c>
    </row>
    <row r="4805" spans="1:8" ht="26.4">
      <c r="A4805" s="117">
        <v>9837</v>
      </c>
      <c r="B4805" s="118" t="s">
        <v>10547</v>
      </c>
      <c r="C4805" s="117" t="s">
        <v>235</v>
      </c>
      <c r="D4805" s="117" t="s">
        <v>207</v>
      </c>
      <c r="E4805" s="119">
        <v>7.92</v>
      </c>
      <c r="F4805" s="119">
        <v>7.92</v>
      </c>
      <c r="G4805" s="117" t="s">
        <v>493</v>
      </c>
      <c r="H4805" s="120">
        <v>41974</v>
      </c>
    </row>
    <row r="4806" spans="1:8">
      <c r="A4806" s="113">
        <v>9881</v>
      </c>
      <c r="B4806" s="114" t="s">
        <v>10548</v>
      </c>
      <c r="C4806" s="113" t="s">
        <v>235</v>
      </c>
      <c r="D4806" s="113" t="s">
        <v>207</v>
      </c>
      <c r="E4806" s="115">
        <v>11.08</v>
      </c>
      <c r="F4806" s="115">
        <v>11.08</v>
      </c>
      <c r="G4806" s="113" t="s">
        <v>493</v>
      </c>
      <c r="H4806" s="116">
        <v>41974</v>
      </c>
    </row>
    <row r="4807" spans="1:8">
      <c r="A4807" s="117">
        <v>9880</v>
      </c>
      <c r="B4807" s="118" t="s">
        <v>10549</v>
      </c>
      <c r="C4807" s="117" t="s">
        <v>235</v>
      </c>
      <c r="D4807" s="117" t="s">
        <v>207</v>
      </c>
      <c r="E4807" s="119">
        <v>13.87</v>
      </c>
      <c r="F4807" s="119">
        <v>13.87</v>
      </c>
      <c r="G4807" s="117" t="s">
        <v>493</v>
      </c>
      <c r="H4807" s="120">
        <v>41974</v>
      </c>
    </row>
    <row r="4808" spans="1:8" ht="26.4">
      <c r="A4808" s="113">
        <v>9877</v>
      </c>
      <c r="B4808" s="114" t="s">
        <v>10550</v>
      </c>
      <c r="C4808" s="113" t="s">
        <v>235</v>
      </c>
      <c r="D4808" s="113" t="s">
        <v>207</v>
      </c>
      <c r="E4808" s="115">
        <v>22.03</v>
      </c>
      <c r="F4808" s="115">
        <v>22.03</v>
      </c>
      <c r="G4808" s="113" t="s">
        <v>493</v>
      </c>
      <c r="H4808" s="116">
        <v>41974</v>
      </c>
    </row>
    <row r="4809" spans="1:8" ht="26.4">
      <c r="A4809" s="117">
        <v>9878</v>
      </c>
      <c r="B4809" s="118" t="s">
        <v>10551</v>
      </c>
      <c r="C4809" s="117" t="s">
        <v>235</v>
      </c>
      <c r="D4809" s="117" t="s">
        <v>207</v>
      </c>
      <c r="E4809" s="119">
        <v>27.58</v>
      </c>
      <c r="F4809" s="119">
        <v>27.58</v>
      </c>
      <c r="G4809" s="117" t="s">
        <v>493</v>
      </c>
      <c r="H4809" s="120">
        <v>41974</v>
      </c>
    </row>
    <row r="4810" spans="1:8" ht="26.4">
      <c r="A4810" s="113">
        <v>9879</v>
      </c>
      <c r="B4810" s="114" t="s">
        <v>10552</v>
      </c>
      <c r="C4810" s="113" t="s">
        <v>235</v>
      </c>
      <c r="D4810" s="113" t="s">
        <v>207</v>
      </c>
      <c r="E4810" s="115">
        <v>68.11</v>
      </c>
      <c r="F4810" s="115">
        <v>68.11</v>
      </c>
      <c r="G4810" s="113" t="s">
        <v>493</v>
      </c>
      <c r="H4810" s="116">
        <v>41974</v>
      </c>
    </row>
    <row r="4811" spans="1:8">
      <c r="A4811" s="117">
        <v>9863</v>
      </c>
      <c r="B4811" s="118" t="s">
        <v>10553</v>
      </c>
      <c r="C4811" s="117" t="s">
        <v>235</v>
      </c>
      <c r="D4811" s="117" t="s">
        <v>207</v>
      </c>
      <c r="E4811" s="119">
        <v>23.33</v>
      </c>
      <c r="F4811" s="119">
        <v>23.33</v>
      </c>
      <c r="G4811" s="117" t="s">
        <v>493</v>
      </c>
      <c r="H4811" s="120">
        <v>41974</v>
      </c>
    </row>
    <row r="4812" spans="1:8">
      <c r="A4812" s="113">
        <v>9860</v>
      </c>
      <c r="B4812" s="114" t="s">
        <v>10554</v>
      </c>
      <c r="C4812" s="113" t="s">
        <v>235</v>
      </c>
      <c r="D4812" s="113" t="s">
        <v>207</v>
      </c>
      <c r="E4812" s="115">
        <v>14.03</v>
      </c>
      <c r="F4812" s="115">
        <v>14.03</v>
      </c>
      <c r="G4812" s="113" t="s">
        <v>493</v>
      </c>
      <c r="H4812" s="116">
        <v>41974</v>
      </c>
    </row>
    <row r="4813" spans="1:8">
      <c r="A4813" s="117">
        <v>9862</v>
      </c>
      <c r="B4813" s="118" t="s">
        <v>10555</v>
      </c>
      <c r="C4813" s="117" t="s">
        <v>235</v>
      </c>
      <c r="D4813" s="117" t="s">
        <v>207</v>
      </c>
      <c r="E4813" s="119">
        <v>9.81</v>
      </c>
      <c r="F4813" s="119">
        <v>9.81</v>
      </c>
      <c r="G4813" s="117" t="s">
        <v>493</v>
      </c>
      <c r="H4813" s="120">
        <v>41974</v>
      </c>
    </row>
    <row r="4814" spans="1:8">
      <c r="A4814" s="113">
        <v>9861</v>
      </c>
      <c r="B4814" s="114" t="s">
        <v>10556</v>
      </c>
      <c r="C4814" s="113" t="s">
        <v>235</v>
      </c>
      <c r="D4814" s="113" t="s">
        <v>207</v>
      </c>
      <c r="E4814" s="115">
        <v>7.89</v>
      </c>
      <c r="F4814" s="115">
        <v>7.89</v>
      </c>
      <c r="G4814" s="113" t="s">
        <v>493</v>
      </c>
      <c r="H4814" s="116">
        <v>41974</v>
      </c>
    </row>
    <row r="4815" spans="1:8">
      <c r="A4815" s="117">
        <v>9866</v>
      </c>
      <c r="B4815" s="118" t="s">
        <v>10557</v>
      </c>
      <c r="C4815" s="117" t="s">
        <v>235</v>
      </c>
      <c r="D4815" s="117" t="s">
        <v>207</v>
      </c>
      <c r="E4815" s="119">
        <v>5.93</v>
      </c>
      <c r="F4815" s="119">
        <v>5.93</v>
      </c>
      <c r="G4815" s="117" t="s">
        <v>493</v>
      </c>
      <c r="H4815" s="120">
        <v>41974</v>
      </c>
    </row>
    <row r="4816" spans="1:8">
      <c r="A4816" s="113">
        <v>9856</v>
      </c>
      <c r="B4816" s="114" t="s">
        <v>10558</v>
      </c>
      <c r="C4816" s="113" t="s">
        <v>235</v>
      </c>
      <c r="D4816" s="113" t="s">
        <v>207</v>
      </c>
      <c r="E4816" s="115">
        <v>2.2400000000000002</v>
      </c>
      <c r="F4816" s="115">
        <v>2.2400000000000002</v>
      </c>
      <c r="G4816" s="113" t="s">
        <v>493</v>
      </c>
      <c r="H4816" s="116">
        <v>41974</v>
      </c>
    </row>
    <row r="4817" spans="1:8">
      <c r="A4817" s="117">
        <v>9857</v>
      </c>
      <c r="B4817" s="118" t="s">
        <v>10559</v>
      </c>
      <c r="C4817" s="117" t="s">
        <v>235</v>
      </c>
      <c r="D4817" s="117" t="s">
        <v>207</v>
      </c>
      <c r="E4817" s="119">
        <v>30.24</v>
      </c>
      <c r="F4817" s="119">
        <v>30.24</v>
      </c>
      <c r="G4817" s="117" t="s">
        <v>493</v>
      </c>
      <c r="H4817" s="120">
        <v>41974</v>
      </c>
    </row>
    <row r="4818" spans="1:8">
      <c r="A4818" s="113">
        <v>9864</v>
      </c>
      <c r="B4818" s="114" t="s">
        <v>10560</v>
      </c>
      <c r="C4818" s="113" t="s">
        <v>235</v>
      </c>
      <c r="D4818" s="113" t="s">
        <v>207</v>
      </c>
      <c r="E4818" s="115">
        <v>35.72</v>
      </c>
      <c r="F4818" s="115">
        <v>35.72</v>
      </c>
      <c r="G4818" s="113" t="s">
        <v>493</v>
      </c>
      <c r="H4818" s="116">
        <v>41974</v>
      </c>
    </row>
    <row r="4819" spans="1:8">
      <c r="A4819" s="117">
        <v>9865</v>
      </c>
      <c r="B4819" s="118" t="s">
        <v>10561</v>
      </c>
      <c r="C4819" s="117" t="s">
        <v>235</v>
      </c>
      <c r="D4819" s="117" t="s">
        <v>207</v>
      </c>
      <c r="E4819" s="119">
        <v>50.89</v>
      </c>
      <c r="F4819" s="119">
        <v>50.89</v>
      </c>
      <c r="G4819" s="117" t="s">
        <v>493</v>
      </c>
      <c r="H4819" s="120">
        <v>41974</v>
      </c>
    </row>
    <row r="4820" spans="1:8">
      <c r="A4820" s="113">
        <v>9858</v>
      </c>
      <c r="B4820" s="114" t="s">
        <v>10562</v>
      </c>
      <c r="C4820" s="113" t="s">
        <v>235</v>
      </c>
      <c r="D4820" s="113" t="s">
        <v>207</v>
      </c>
      <c r="E4820" s="115">
        <v>58.83</v>
      </c>
      <c r="F4820" s="115">
        <v>58.83</v>
      </c>
      <c r="G4820" s="113" t="s">
        <v>493</v>
      </c>
      <c r="H4820" s="116">
        <v>41974</v>
      </c>
    </row>
    <row r="4821" spans="1:8">
      <c r="A4821" s="117">
        <v>9870</v>
      </c>
      <c r="B4821" s="118" t="s">
        <v>10563</v>
      </c>
      <c r="C4821" s="117" t="s">
        <v>235</v>
      </c>
      <c r="D4821" s="117" t="s">
        <v>207</v>
      </c>
      <c r="E4821" s="119">
        <v>35.43</v>
      </c>
      <c r="F4821" s="119">
        <v>35.43</v>
      </c>
      <c r="G4821" s="117" t="s">
        <v>493</v>
      </c>
      <c r="H4821" s="120">
        <v>41974</v>
      </c>
    </row>
    <row r="4822" spans="1:8">
      <c r="A4822" s="113">
        <v>9867</v>
      </c>
      <c r="B4822" s="114" t="s">
        <v>10564</v>
      </c>
      <c r="C4822" s="113" t="s">
        <v>235</v>
      </c>
      <c r="D4822" s="113" t="s">
        <v>207</v>
      </c>
      <c r="E4822" s="115">
        <v>1.48</v>
      </c>
      <c r="F4822" s="115">
        <v>1.48</v>
      </c>
      <c r="G4822" s="113" t="s">
        <v>493</v>
      </c>
      <c r="H4822" s="116">
        <v>41974</v>
      </c>
    </row>
    <row r="4823" spans="1:8">
      <c r="A4823" s="117">
        <v>9868</v>
      </c>
      <c r="B4823" s="118" t="s">
        <v>10565</v>
      </c>
      <c r="C4823" s="117" t="s">
        <v>235</v>
      </c>
      <c r="D4823" s="117" t="s">
        <v>207</v>
      </c>
      <c r="E4823" s="119">
        <v>1.97</v>
      </c>
      <c r="F4823" s="119">
        <v>1.97</v>
      </c>
      <c r="G4823" s="117" t="s">
        <v>493</v>
      </c>
      <c r="H4823" s="120">
        <v>41974</v>
      </c>
    </row>
    <row r="4824" spans="1:8">
      <c r="A4824" s="113">
        <v>9869</v>
      </c>
      <c r="B4824" s="114" t="s">
        <v>10566</v>
      </c>
      <c r="C4824" s="113" t="s">
        <v>235</v>
      </c>
      <c r="D4824" s="113" t="s">
        <v>207</v>
      </c>
      <c r="E4824" s="115">
        <v>4.22</v>
      </c>
      <c r="F4824" s="115">
        <v>4.22</v>
      </c>
      <c r="G4824" s="113" t="s">
        <v>493</v>
      </c>
      <c r="H4824" s="116">
        <v>41974</v>
      </c>
    </row>
    <row r="4825" spans="1:8">
      <c r="A4825" s="117">
        <v>9874</v>
      </c>
      <c r="B4825" s="118" t="s">
        <v>10567</v>
      </c>
      <c r="C4825" s="117" t="s">
        <v>235</v>
      </c>
      <c r="D4825" s="117" t="s">
        <v>207</v>
      </c>
      <c r="E4825" s="119">
        <v>6.15</v>
      </c>
      <c r="F4825" s="119">
        <v>6.15</v>
      </c>
      <c r="G4825" s="117" t="s">
        <v>493</v>
      </c>
      <c r="H4825" s="120">
        <v>41974</v>
      </c>
    </row>
    <row r="4826" spans="1:8" ht="26.4">
      <c r="A4826" s="113">
        <v>9875</v>
      </c>
      <c r="B4826" s="114" t="s">
        <v>10568</v>
      </c>
      <c r="C4826" s="113" t="s">
        <v>235</v>
      </c>
      <c r="D4826" s="113" t="s">
        <v>207</v>
      </c>
      <c r="E4826" s="115">
        <v>7.63</v>
      </c>
      <c r="F4826" s="115">
        <v>7.63</v>
      </c>
      <c r="G4826" s="113" t="s">
        <v>493</v>
      </c>
      <c r="H4826" s="116">
        <v>41974</v>
      </c>
    </row>
    <row r="4827" spans="1:8">
      <c r="A4827" s="117">
        <v>9873</v>
      </c>
      <c r="B4827" s="118" t="s">
        <v>10569</v>
      </c>
      <c r="C4827" s="117" t="s">
        <v>235</v>
      </c>
      <c r="D4827" s="117" t="s">
        <v>207</v>
      </c>
      <c r="E4827" s="119">
        <v>11.88</v>
      </c>
      <c r="F4827" s="119">
        <v>11.88</v>
      </c>
      <c r="G4827" s="117" t="s">
        <v>493</v>
      </c>
      <c r="H4827" s="120">
        <v>41974</v>
      </c>
    </row>
    <row r="4828" spans="1:8">
      <c r="A4828" s="113">
        <v>9871</v>
      </c>
      <c r="B4828" s="114" t="s">
        <v>10570</v>
      </c>
      <c r="C4828" s="113" t="s">
        <v>235</v>
      </c>
      <c r="D4828" s="113" t="s">
        <v>207</v>
      </c>
      <c r="E4828" s="115">
        <v>16.670000000000002</v>
      </c>
      <c r="F4828" s="115">
        <v>16.670000000000002</v>
      </c>
      <c r="G4828" s="113" t="s">
        <v>493</v>
      </c>
      <c r="H4828" s="116">
        <v>41974</v>
      </c>
    </row>
    <row r="4829" spans="1:8">
      <c r="A4829" s="117">
        <v>9872</v>
      </c>
      <c r="B4829" s="118" t="s">
        <v>10571</v>
      </c>
      <c r="C4829" s="117" t="s">
        <v>235</v>
      </c>
      <c r="D4829" s="117" t="s">
        <v>207</v>
      </c>
      <c r="E4829" s="119">
        <v>21.01</v>
      </c>
      <c r="F4829" s="119">
        <v>21.01</v>
      </c>
      <c r="G4829" s="117" t="s">
        <v>493</v>
      </c>
      <c r="H4829" s="120">
        <v>41974</v>
      </c>
    </row>
    <row r="4830" spans="1:8" ht="26.4">
      <c r="A4830" s="113">
        <v>10566</v>
      </c>
      <c r="B4830" s="114" t="s">
        <v>10572</v>
      </c>
      <c r="C4830" s="113" t="s">
        <v>235</v>
      </c>
      <c r="D4830" s="113" t="s">
        <v>207</v>
      </c>
      <c r="E4830" s="115">
        <v>6.17</v>
      </c>
      <c r="F4830" s="115">
        <v>6.17</v>
      </c>
      <c r="G4830" s="113" t="s">
        <v>493</v>
      </c>
      <c r="H4830" s="116">
        <v>41974</v>
      </c>
    </row>
    <row r="4831" spans="1:8" ht="26.4">
      <c r="A4831" s="117">
        <v>6207</v>
      </c>
      <c r="B4831" s="118" t="s">
        <v>10573</v>
      </c>
      <c r="C4831" s="117" t="s">
        <v>235</v>
      </c>
      <c r="D4831" s="117" t="s">
        <v>207</v>
      </c>
      <c r="E4831" s="119">
        <v>5.16</v>
      </c>
      <c r="F4831" s="119">
        <v>5.16</v>
      </c>
      <c r="G4831" s="117" t="s">
        <v>493</v>
      </c>
      <c r="H4831" s="120">
        <v>41974</v>
      </c>
    </row>
    <row r="4832" spans="1:8">
      <c r="A4832" s="113">
        <v>12424</v>
      </c>
      <c r="B4832" s="114" t="s">
        <v>10574</v>
      </c>
      <c r="C4832" s="113" t="s">
        <v>235</v>
      </c>
      <c r="D4832" s="113" t="s">
        <v>6</v>
      </c>
      <c r="E4832" s="115">
        <v>66.97</v>
      </c>
      <c r="F4832" s="115">
        <v>66.97</v>
      </c>
      <c r="G4832" s="113" t="s">
        <v>493</v>
      </c>
      <c r="H4832" s="116">
        <v>41974</v>
      </c>
    </row>
    <row r="4833" spans="1:8">
      <c r="A4833" s="117">
        <v>12425</v>
      </c>
      <c r="B4833" s="118" t="s">
        <v>10575</v>
      </c>
      <c r="C4833" s="117" t="s">
        <v>235</v>
      </c>
      <c r="D4833" s="117" t="s">
        <v>6</v>
      </c>
      <c r="E4833" s="119">
        <v>34.090000000000003</v>
      </c>
      <c r="F4833" s="119">
        <v>34.090000000000003</v>
      </c>
      <c r="G4833" s="117" t="s">
        <v>493</v>
      </c>
      <c r="H4833" s="120">
        <v>41974</v>
      </c>
    </row>
    <row r="4834" spans="1:8">
      <c r="A4834" s="113">
        <v>12426</v>
      </c>
      <c r="B4834" s="114" t="s">
        <v>10576</v>
      </c>
      <c r="C4834" s="113" t="s">
        <v>235</v>
      </c>
      <c r="D4834" s="113" t="s">
        <v>6</v>
      </c>
      <c r="E4834" s="115">
        <v>28.7</v>
      </c>
      <c r="F4834" s="115">
        <v>28.7</v>
      </c>
      <c r="G4834" s="113" t="s">
        <v>493</v>
      </c>
      <c r="H4834" s="116">
        <v>41974</v>
      </c>
    </row>
    <row r="4835" spans="1:8">
      <c r="A4835" s="117">
        <v>12427</v>
      </c>
      <c r="B4835" s="118" t="s">
        <v>10577</v>
      </c>
      <c r="C4835" s="117" t="s">
        <v>235</v>
      </c>
      <c r="D4835" s="117" t="s">
        <v>6</v>
      </c>
      <c r="E4835" s="119">
        <v>138.86000000000001</v>
      </c>
      <c r="F4835" s="119">
        <v>138.86000000000001</v>
      </c>
      <c r="G4835" s="117" t="s">
        <v>493</v>
      </c>
      <c r="H4835" s="120">
        <v>41974</v>
      </c>
    </row>
    <row r="4836" spans="1:8">
      <c r="A4836" s="113">
        <v>12428</v>
      </c>
      <c r="B4836" s="114" t="s">
        <v>10578</v>
      </c>
      <c r="C4836" s="113" t="s">
        <v>235</v>
      </c>
      <c r="D4836" s="113" t="s">
        <v>6</v>
      </c>
      <c r="E4836" s="115">
        <v>93.28</v>
      </c>
      <c r="F4836" s="115">
        <v>93.28</v>
      </c>
      <c r="G4836" s="113" t="s">
        <v>493</v>
      </c>
      <c r="H4836" s="116">
        <v>41974</v>
      </c>
    </row>
    <row r="4837" spans="1:8">
      <c r="A4837" s="117">
        <v>12429</v>
      </c>
      <c r="B4837" s="118" t="s">
        <v>10579</v>
      </c>
      <c r="C4837" s="117" t="s">
        <v>235</v>
      </c>
      <c r="D4837" s="117" t="s">
        <v>6</v>
      </c>
      <c r="E4837" s="119">
        <v>200.52</v>
      </c>
      <c r="F4837" s="119">
        <v>200.52</v>
      </c>
      <c r="G4837" s="117" t="s">
        <v>493</v>
      </c>
      <c r="H4837" s="120">
        <v>41974</v>
      </c>
    </row>
    <row r="4838" spans="1:8">
      <c r="A4838" s="113">
        <v>12430</v>
      </c>
      <c r="B4838" s="114" t="s">
        <v>10580</v>
      </c>
      <c r="C4838" s="113" t="s">
        <v>235</v>
      </c>
      <c r="D4838" s="113" t="s">
        <v>6</v>
      </c>
      <c r="E4838" s="115">
        <v>33.89</v>
      </c>
      <c r="F4838" s="115">
        <v>33.89</v>
      </c>
      <c r="G4838" s="113" t="s">
        <v>493</v>
      </c>
      <c r="H4838" s="116">
        <v>41974</v>
      </c>
    </row>
    <row r="4839" spans="1:8">
      <c r="A4839" s="117">
        <v>12431</v>
      </c>
      <c r="B4839" s="118" t="s">
        <v>10581</v>
      </c>
      <c r="C4839" s="117" t="s">
        <v>235</v>
      </c>
      <c r="D4839" s="117" t="s">
        <v>6</v>
      </c>
      <c r="E4839" s="119">
        <v>278.11</v>
      </c>
      <c r="F4839" s="119">
        <v>278.11</v>
      </c>
      <c r="G4839" s="117" t="s">
        <v>493</v>
      </c>
      <c r="H4839" s="120">
        <v>41974</v>
      </c>
    </row>
    <row r="4840" spans="1:8" ht="26.4">
      <c r="A4840" s="113">
        <v>12432</v>
      </c>
      <c r="B4840" s="114" t="s">
        <v>10582</v>
      </c>
      <c r="C4840" s="113" t="s">
        <v>235</v>
      </c>
      <c r="D4840" s="113" t="s">
        <v>6</v>
      </c>
      <c r="E4840" s="115">
        <v>38.840000000000003</v>
      </c>
      <c r="F4840" s="115">
        <v>38.840000000000003</v>
      </c>
      <c r="G4840" s="113" t="s">
        <v>493</v>
      </c>
      <c r="H4840" s="116">
        <v>41974</v>
      </c>
    </row>
    <row r="4841" spans="1:8" ht="26.4">
      <c r="A4841" s="117">
        <v>12433</v>
      </c>
      <c r="B4841" s="118" t="s">
        <v>10583</v>
      </c>
      <c r="C4841" s="117" t="s">
        <v>235</v>
      </c>
      <c r="D4841" s="117" t="s">
        <v>6</v>
      </c>
      <c r="E4841" s="119">
        <v>21.31</v>
      </c>
      <c r="F4841" s="119">
        <v>21.31</v>
      </c>
      <c r="G4841" s="117" t="s">
        <v>493</v>
      </c>
      <c r="H4841" s="120">
        <v>41974</v>
      </c>
    </row>
    <row r="4842" spans="1:8" ht="26.4">
      <c r="A4842" s="113">
        <v>12434</v>
      </c>
      <c r="B4842" s="114" t="s">
        <v>10584</v>
      </c>
      <c r="C4842" s="113" t="s">
        <v>235</v>
      </c>
      <c r="D4842" s="113" t="s">
        <v>6</v>
      </c>
      <c r="E4842" s="115">
        <v>15.37</v>
      </c>
      <c r="F4842" s="115">
        <v>15.37</v>
      </c>
      <c r="G4842" s="113" t="s">
        <v>493</v>
      </c>
      <c r="H4842" s="116">
        <v>41974</v>
      </c>
    </row>
    <row r="4843" spans="1:8" ht="26.4">
      <c r="A4843" s="117">
        <v>12435</v>
      </c>
      <c r="B4843" s="118" t="s">
        <v>10585</v>
      </c>
      <c r="C4843" s="117" t="s">
        <v>235</v>
      </c>
      <c r="D4843" s="117" t="s">
        <v>6</v>
      </c>
      <c r="E4843" s="119">
        <v>83.82</v>
      </c>
      <c r="F4843" s="119">
        <v>83.82</v>
      </c>
      <c r="G4843" s="117" t="s">
        <v>493</v>
      </c>
      <c r="H4843" s="120">
        <v>41974</v>
      </c>
    </row>
    <row r="4844" spans="1:8" ht="26.4">
      <c r="A4844" s="113">
        <v>12437</v>
      </c>
      <c r="B4844" s="114" t="s">
        <v>10586</v>
      </c>
      <c r="C4844" s="113" t="s">
        <v>235</v>
      </c>
      <c r="D4844" s="113" t="s">
        <v>6</v>
      </c>
      <c r="E4844" s="115">
        <v>55.88</v>
      </c>
      <c r="F4844" s="115">
        <v>55.88</v>
      </c>
      <c r="G4844" s="113" t="s">
        <v>493</v>
      </c>
      <c r="H4844" s="116">
        <v>41974</v>
      </c>
    </row>
    <row r="4845" spans="1:8" ht="26.4">
      <c r="A4845" s="117">
        <v>12438</v>
      </c>
      <c r="B4845" s="118" t="s">
        <v>10587</v>
      </c>
      <c r="C4845" s="117" t="s">
        <v>235</v>
      </c>
      <c r="D4845" s="117" t="s">
        <v>6</v>
      </c>
      <c r="E4845" s="119">
        <v>123.73</v>
      </c>
      <c r="F4845" s="119">
        <v>123.73</v>
      </c>
      <c r="G4845" s="117" t="s">
        <v>493</v>
      </c>
      <c r="H4845" s="120">
        <v>41974</v>
      </c>
    </row>
    <row r="4846" spans="1:8" ht="26.4">
      <c r="A4846" s="113">
        <v>12439</v>
      </c>
      <c r="B4846" s="114" t="s">
        <v>10588</v>
      </c>
      <c r="C4846" s="113" t="s">
        <v>235</v>
      </c>
      <c r="D4846" s="113" t="s">
        <v>6</v>
      </c>
      <c r="E4846" s="115">
        <v>19.68</v>
      </c>
      <c r="F4846" s="115">
        <v>19.68</v>
      </c>
      <c r="G4846" s="113" t="s">
        <v>493</v>
      </c>
      <c r="H4846" s="116">
        <v>41974</v>
      </c>
    </row>
    <row r="4847" spans="1:8" ht="26.4">
      <c r="A4847" s="117">
        <v>12436</v>
      </c>
      <c r="B4847" s="118" t="s">
        <v>10589</v>
      </c>
      <c r="C4847" s="117" t="s">
        <v>235</v>
      </c>
      <c r="D4847" s="117" t="s">
        <v>6</v>
      </c>
      <c r="E4847" s="119">
        <v>156.78</v>
      </c>
      <c r="F4847" s="119">
        <v>156.78</v>
      </c>
      <c r="G4847" s="117" t="s">
        <v>493</v>
      </c>
      <c r="H4847" s="120">
        <v>41974</v>
      </c>
    </row>
    <row r="4848" spans="1:8" ht="26.4">
      <c r="A4848" s="113">
        <v>12440</v>
      </c>
      <c r="B4848" s="114" t="s">
        <v>10590</v>
      </c>
      <c r="C4848" s="113" t="s">
        <v>235</v>
      </c>
      <c r="D4848" s="113" t="s">
        <v>6</v>
      </c>
      <c r="E4848" s="115">
        <v>31.01</v>
      </c>
      <c r="F4848" s="115">
        <v>31.01</v>
      </c>
      <c r="G4848" s="113" t="s">
        <v>493</v>
      </c>
      <c r="H4848" s="116">
        <v>41974</v>
      </c>
    </row>
    <row r="4849" spans="1:8">
      <c r="A4849" s="117">
        <v>9884</v>
      </c>
      <c r="B4849" s="118" t="s">
        <v>10591</v>
      </c>
      <c r="C4849" s="117" t="s">
        <v>235</v>
      </c>
      <c r="D4849" s="117" t="s">
        <v>6</v>
      </c>
      <c r="E4849" s="119">
        <v>36.72</v>
      </c>
      <c r="F4849" s="119">
        <v>36.72</v>
      </c>
      <c r="G4849" s="117" t="s">
        <v>493</v>
      </c>
      <c r="H4849" s="120">
        <v>41974</v>
      </c>
    </row>
    <row r="4850" spans="1:8">
      <c r="A4850" s="113">
        <v>9888</v>
      </c>
      <c r="B4850" s="114" t="s">
        <v>10592</v>
      </c>
      <c r="C4850" s="113" t="s">
        <v>235</v>
      </c>
      <c r="D4850" s="113" t="s">
        <v>6</v>
      </c>
      <c r="E4850" s="115">
        <v>31.57</v>
      </c>
      <c r="F4850" s="115">
        <v>31.57</v>
      </c>
      <c r="G4850" s="113" t="s">
        <v>493</v>
      </c>
      <c r="H4850" s="116">
        <v>41974</v>
      </c>
    </row>
    <row r="4851" spans="1:8">
      <c r="A4851" s="117">
        <v>9886</v>
      </c>
      <c r="B4851" s="118" t="s">
        <v>10593</v>
      </c>
      <c r="C4851" s="117" t="s">
        <v>235</v>
      </c>
      <c r="D4851" s="117" t="s">
        <v>6</v>
      </c>
      <c r="E4851" s="119">
        <v>20.56</v>
      </c>
      <c r="F4851" s="119">
        <v>20.56</v>
      </c>
      <c r="G4851" s="117" t="s">
        <v>493</v>
      </c>
      <c r="H4851" s="120">
        <v>41974</v>
      </c>
    </row>
    <row r="4852" spans="1:8">
      <c r="A4852" s="113">
        <v>9883</v>
      </c>
      <c r="B4852" s="114" t="s">
        <v>10594</v>
      </c>
      <c r="C4852" s="113" t="s">
        <v>235</v>
      </c>
      <c r="D4852" s="113" t="s">
        <v>6</v>
      </c>
      <c r="E4852" s="115">
        <v>13.13</v>
      </c>
      <c r="F4852" s="115">
        <v>13.13</v>
      </c>
      <c r="G4852" s="113" t="s">
        <v>493</v>
      </c>
      <c r="H4852" s="116">
        <v>41974</v>
      </c>
    </row>
    <row r="4853" spans="1:8">
      <c r="A4853" s="117">
        <v>9889</v>
      </c>
      <c r="B4853" s="118" t="s">
        <v>10595</v>
      </c>
      <c r="C4853" s="117" t="s">
        <v>235</v>
      </c>
      <c r="D4853" s="117" t="s">
        <v>6</v>
      </c>
      <c r="E4853" s="119">
        <v>86.81</v>
      </c>
      <c r="F4853" s="119">
        <v>86.81</v>
      </c>
      <c r="G4853" s="117" t="s">
        <v>493</v>
      </c>
      <c r="H4853" s="120">
        <v>41974</v>
      </c>
    </row>
    <row r="4854" spans="1:8">
      <c r="A4854" s="113">
        <v>9887</v>
      </c>
      <c r="B4854" s="114" t="s">
        <v>10596</v>
      </c>
      <c r="C4854" s="113" t="s">
        <v>235</v>
      </c>
      <c r="D4854" s="113" t="s">
        <v>6</v>
      </c>
      <c r="E4854" s="115">
        <v>56.12</v>
      </c>
      <c r="F4854" s="115">
        <v>56.12</v>
      </c>
      <c r="G4854" s="113" t="s">
        <v>493</v>
      </c>
      <c r="H4854" s="116">
        <v>41974</v>
      </c>
    </row>
    <row r="4855" spans="1:8">
      <c r="A4855" s="117">
        <v>9890</v>
      </c>
      <c r="B4855" s="118" t="s">
        <v>10597</v>
      </c>
      <c r="C4855" s="117" t="s">
        <v>235</v>
      </c>
      <c r="D4855" s="117" t="s">
        <v>6</v>
      </c>
      <c r="E4855" s="119">
        <v>127.92</v>
      </c>
      <c r="F4855" s="119">
        <v>127.92</v>
      </c>
      <c r="G4855" s="117" t="s">
        <v>493</v>
      </c>
      <c r="H4855" s="120">
        <v>41974</v>
      </c>
    </row>
    <row r="4856" spans="1:8">
      <c r="A4856" s="113">
        <v>9885</v>
      </c>
      <c r="B4856" s="114" t="s">
        <v>10598</v>
      </c>
      <c r="C4856" s="113" t="s">
        <v>235</v>
      </c>
      <c r="D4856" s="113" t="s">
        <v>6</v>
      </c>
      <c r="E4856" s="115">
        <v>18.32</v>
      </c>
      <c r="F4856" s="115">
        <v>18.32</v>
      </c>
      <c r="G4856" s="113" t="s">
        <v>493</v>
      </c>
      <c r="H4856" s="116">
        <v>41974</v>
      </c>
    </row>
    <row r="4857" spans="1:8">
      <c r="A4857" s="117">
        <v>9891</v>
      </c>
      <c r="B4857" s="118" t="s">
        <v>10599</v>
      </c>
      <c r="C4857" s="117" t="s">
        <v>235</v>
      </c>
      <c r="D4857" s="117" t="s">
        <v>6</v>
      </c>
      <c r="E4857" s="119">
        <v>171.51</v>
      </c>
      <c r="F4857" s="119">
        <v>171.51</v>
      </c>
      <c r="G4857" s="117" t="s">
        <v>493</v>
      </c>
      <c r="H4857" s="120">
        <v>41974</v>
      </c>
    </row>
    <row r="4858" spans="1:8">
      <c r="A4858" s="113">
        <v>9901</v>
      </c>
      <c r="B4858" s="114" t="s">
        <v>10600</v>
      </c>
      <c r="C4858" s="113" t="s">
        <v>235</v>
      </c>
      <c r="D4858" s="113" t="s">
        <v>6</v>
      </c>
      <c r="E4858" s="115">
        <v>14.31</v>
      </c>
      <c r="F4858" s="115">
        <v>14.31</v>
      </c>
      <c r="G4858" s="113" t="s">
        <v>493</v>
      </c>
      <c r="H4858" s="116">
        <v>41974</v>
      </c>
    </row>
    <row r="4859" spans="1:8">
      <c r="A4859" s="117">
        <v>9896</v>
      </c>
      <c r="B4859" s="118" t="s">
        <v>10601</v>
      </c>
      <c r="C4859" s="117" t="s">
        <v>235</v>
      </c>
      <c r="D4859" s="117" t="s">
        <v>6</v>
      </c>
      <c r="E4859" s="119">
        <v>17.239999999999998</v>
      </c>
      <c r="F4859" s="119">
        <v>17.239999999999998</v>
      </c>
      <c r="G4859" s="117" t="s">
        <v>493</v>
      </c>
      <c r="H4859" s="120">
        <v>41974</v>
      </c>
    </row>
    <row r="4860" spans="1:8">
      <c r="A4860" s="113">
        <v>9900</v>
      </c>
      <c r="B4860" s="114" t="s">
        <v>10602</v>
      </c>
      <c r="C4860" s="113" t="s">
        <v>235</v>
      </c>
      <c r="D4860" s="113" t="s">
        <v>6</v>
      </c>
      <c r="E4860" s="115">
        <v>5.95</v>
      </c>
      <c r="F4860" s="115">
        <v>5.95</v>
      </c>
      <c r="G4860" s="113" t="s">
        <v>493</v>
      </c>
      <c r="H4860" s="116">
        <v>41974</v>
      </c>
    </row>
    <row r="4861" spans="1:8">
      <c r="A4861" s="117">
        <v>9892</v>
      </c>
      <c r="B4861" s="118" t="s">
        <v>10603</v>
      </c>
      <c r="C4861" s="117" t="s">
        <v>235</v>
      </c>
      <c r="D4861" s="117" t="s">
        <v>6</v>
      </c>
      <c r="E4861" s="119">
        <v>2.54</v>
      </c>
      <c r="F4861" s="119">
        <v>2.54</v>
      </c>
      <c r="G4861" s="117" t="s">
        <v>493</v>
      </c>
      <c r="H4861" s="120">
        <v>41974</v>
      </c>
    </row>
    <row r="4862" spans="1:8">
      <c r="A4862" s="113">
        <v>9898</v>
      </c>
      <c r="B4862" s="114" t="s">
        <v>10604</v>
      </c>
      <c r="C4862" s="113" t="s">
        <v>235</v>
      </c>
      <c r="D4862" s="113" t="s">
        <v>6</v>
      </c>
      <c r="E4862" s="115">
        <v>35.5</v>
      </c>
      <c r="F4862" s="115">
        <v>35.5</v>
      </c>
      <c r="G4862" s="113" t="s">
        <v>493</v>
      </c>
      <c r="H4862" s="116">
        <v>41974</v>
      </c>
    </row>
    <row r="4863" spans="1:8">
      <c r="A4863" s="117">
        <v>9893</v>
      </c>
      <c r="B4863" s="118" t="s">
        <v>10605</v>
      </c>
      <c r="C4863" s="117" t="s">
        <v>235</v>
      </c>
      <c r="D4863" s="117" t="s">
        <v>6</v>
      </c>
      <c r="E4863" s="119">
        <v>32.49</v>
      </c>
      <c r="F4863" s="119">
        <v>32.49</v>
      </c>
      <c r="G4863" s="117" t="s">
        <v>493</v>
      </c>
      <c r="H4863" s="120">
        <v>41974</v>
      </c>
    </row>
    <row r="4864" spans="1:8">
      <c r="A4864" s="113">
        <v>9902</v>
      </c>
      <c r="B4864" s="114" t="s">
        <v>10606</v>
      </c>
      <c r="C4864" s="113" t="s">
        <v>235</v>
      </c>
      <c r="D4864" s="113" t="s">
        <v>6</v>
      </c>
      <c r="E4864" s="115">
        <v>53.91</v>
      </c>
      <c r="F4864" s="115">
        <v>53.91</v>
      </c>
      <c r="G4864" s="113" t="s">
        <v>493</v>
      </c>
      <c r="H4864" s="116">
        <v>41974</v>
      </c>
    </row>
    <row r="4865" spans="1:8">
      <c r="A4865" s="117">
        <v>9899</v>
      </c>
      <c r="B4865" s="118" t="s">
        <v>10607</v>
      </c>
      <c r="C4865" s="117" t="s">
        <v>235</v>
      </c>
      <c r="D4865" s="117" t="s">
        <v>6</v>
      </c>
      <c r="E4865" s="119">
        <v>3.48</v>
      </c>
      <c r="F4865" s="119">
        <v>3.48</v>
      </c>
      <c r="G4865" s="117" t="s">
        <v>493</v>
      </c>
      <c r="H4865" s="120">
        <v>41974</v>
      </c>
    </row>
    <row r="4866" spans="1:8">
      <c r="A4866" s="113">
        <v>9911</v>
      </c>
      <c r="B4866" s="114" t="s">
        <v>10608</v>
      </c>
      <c r="C4866" s="113" t="s">
        <v>235</v>
      </c>
      <c r="D4866" s="113" t="s">
        <v>6</v>
      </c>
      <c r="E4866" s="115">
        <v>83.77</v>
      </c>
      <c r="F4866" s="115">
        <v>83.77</v>
      </c>
      <c r="G4866" s="113" t="s">
        <v>493</v>
      </c>
      <c r="H4866" s="116">
        <v>41974</v>
      </c>
    </row>
    <row r="4867" spans="1:8">
      <c r="A4867" s="117">
        <v>64</v>
      </c>
      <c r="B4867" s="118" t="s">
        <v>10609</v>
      </c>
      <c r="C4867" s="117" t="s">
        <v>235</v>
      </c>
      <c r="D4867" s="117" t="s">
        <v>6</v>
      </c>
      <c r="E4867" s="119">
        <v>3.37</v>
      </c>
      <c r="F4867" s="119">
        <v>3.37</v>
      </c>
      <c r="G4867" s="117" t="s">
        <v>493</v>
      </c>
      <c r="H4867" s="120">
        <v>41974</v>
      </c>
    </row>
    <row r="4868" spans="1:8">
      <c r="A4868" s="113">
        <v>9908</v>
      </c>
      <c r="B4868" s="114" t="s">
        <v>10610</v>
      </c>
      <c r="C4868" s="113" t="s">
        <v>235</v>
      </c>
      <c r="D4868" s="113" t="s">
        <v>6</v>
      </c>
      <c r="E4868" s="115">
        <v>205.27</v>
      </c>
      <c r="F4868" s="115">
        <v>205.27</v>
      </c>
      <c r="G4868" s="113" t="s">
        <v>493</v>
      </c>
      <c r="H4868" s="116">
        <v>41974</v>
      </c>
    </row>
    <row r="4869" spans="1:8">
      <c r="A4869" s="117">
        <v>9905</v>
      </c>
      <c r="B4869" s="118" t="s">
        <v>10611</v>
      </c>
      <c r="C4869" s="117" t="s">
        <v>235</v>
      </c>
      <c r="D4869" s="117" t="s">
        <v>6</v>
      </c>
      <c r="E4869" s="119">
        <v>2.71</v>
      </c>
      <c r="F4869" s="119">
        <v>2.71</v>
      </c>
      <c r="G4869" s="117" t="s">
        <v>493</v>
      </c>
      <c r="H4869" s="120">
        <v>41974</v>
      </c>
    </row>
    <row r="4870" spans="1:8">
      <c r="A4870" s="113">
        <v>9906</v>
      </c>
      <c r="B4870" s="114" t="s">
        <v>10612</v>
      </c>
      <c r="C4870" s="113" t="s">
        <v>235</v>
      </c>
      <c r="D4870" s="113" t="s">
        <v>6</v>
      </c>
      <c r="E4870" s="115">
        <v>2.77</v>
      </c>
      <c r="F4870" s="115">
        <v>2.77</v>
      </c>
      <c r="G4870" s="113" t="s">
        <v>493</v>
      </c>
      <c r="H4870" s="116">
        <v>41974</v>
      </c>
    </row>
    <row r="4871" spans="1:8">
      <c r="A4871" s="117">
        <v>9895</v>
      </c>
      <c r="B4871" s="118" t="s">
        <v>10613</v>
      </c>
      <c r="C4871" s="117" t="s">
        <v>235</v>
      </c>
      <c r="D4871" s="117" t="s">
        <v>6</v>
      </c>
      <c r="E4871" s="119">
        <v>5.75</v>
      </c>
      <c r="F4871" s="119">
        <v>5.75</v>
      </c>
      <c r="G4871" s="117" t="s">
        <v>493</v>
      </c>
      <c r="H4871" s="120">
        <v>41974</v>
      </c>
    </row>
    <row r="4872" spans="1:8">
      <c r="A4872" s="113">
        <v>9894</v>
      </c>
      <c r="B4872" s="114" t="s">
        <v>10614</v>
      </c>
      <c r="C4872" s="113" t="s">
        <v>235</v>
      </c>
      <c r="D4872" s="113" t="s">
        <v>6</v>
      </c>
      <c r="E4872" s="115">
        <v>11.33</v>
      </c>
      <c r="F4872" s="115">
        <v>11.33</v>
      </c>
      <c r="G4872" s="113" t="s">
        <v>493</v>
      </c>
      <c r="H4872" s="116">
        <v>41974</v>
      </c>
    </row>
    <row r="4873" spans="1:8">
      <c r="A4873" s="117">
        <v>9897</v>
      </c>
      <c r="B4873" s="118" t="s">
        <v>10615</v>
      </c>
      <c r="C4873" s="117" t="s">
        <v>235</v>
      </c>
      <c r="D4873" s="117" t="s">
        <v>6</v>
      </c>
      <c r="E4873" s="119">
        <v>12.63</v>
      </c>
      <c r="F4873" s="119">
        <v>12.63</v>
      </c>
      <c r="G4873" s="117" t="s">
        <v>493</v>
      </c>
      <c r="H4873" s="120">
        <v>41974</v>
      </c>
    </row>
    <row r="4874" spans="1:8">
      <c r="A4874" s="113">
        <v>9910</v>
      </c>
      <c r="B4874" s="114" t="s">
        <v>10616</v>
      </c>
      <c r="C4874" s="113" t="s">
        <v>235</v>
      </c>
      <c r="D4874" s="113" t="s">
        <v>6</v>
      </c>
      <c r="E4874" s="115">
        <v>27.87</v>
      </c>
      <c r="F4874" s="115">
        <v>27.87</v>
      </c>
      <c r="G4874" s="113" t="s">
        <v>493</v>
      </c>
      <c r="H4874" s="116">
        <v>41974</v>
      </c>
    </row>
    <row r="4875" spans="1:8">
      <c r="A4875" s="117">
        <v>9909</v>
      </c>
      <c r="B4875" s="118" t="s">
        <v>10617</v>
      </c>
      <c r="C4875" s="117" t="s">
        <v>235</v>
      </c>
      <c r="D4875" s="117" t="s">
        <v>6</v>
      </c>
      <c r="E4875" s="119">
        <v>86.86</v>
      </c>
      <c r="F4875" s="119">
        <v>86.86</v>
      </c>
      <c r="G4875" s="117" t="s">
        <v>493</v>
      </c>
      <c r="H4875" s="120">
        <v>41974</v>
      </c>
    </row>
    <row r="4876" spans="1:8">
      <c r="A4876" s="113">
        <v>9907</v>
      </c>
      <c r="B4876" s="114" t="s">
        <v>10618</v>
      </c>
      <c r="C4876" s="113" t="s">
        <v>235</v>
      </c>
      <c r="D4876" s="113" t="s">
        <v>6</v>
      </c>
      <c r="E4876" s="115">
        <v>128.94</v>
      </c>
      <c r="F4876" s="115">
        <v>128.94</v>
      </c>
      <c r="G4876" s="113" t="s">
        <v>493</v>
      </c>
      <c r="H4876" s="116">
        <v>41974</v>
      </c>
    </row>
    <row r="4877" spans="1:8" ht="39.6">
      <c r="A4877" s="117">
        <v>20973</v>
      </c>
      <c r="B4877" s="118" t="s">
        <v>10619</v>
      </c>
      <c r="C4877" s="117" t="s">
        <v>235</v>
      </c>
      <c r="D4877" s="117" t="s">
        <v>6</v>
      </c>
      <c r="E4877" s="119">
        <v>50.08</v>
      </c>
      <c r="F4877" s="119">
        <v>50.08</v>
      </c>
      <c r="G4877" s="117" t="s">
        <v>493</v>
      </c>
      <c r="H4877" s="120">
        <v>41974</v>
      </c>
    </row>
    <row r="4878" spans="1:8" ht="39.6">
      <c r="A4878" s="113">
        <v>20974</v>
      </c>
      <c r="B4878" s="114" t="s">
        <v>10620</v>
      </c>
      <c r="C4878" s="113" t="s">
        <v>235</v>
      </c>
      <c r="D4878" s="113" t="s">
        <v>6</v>
      </c>
      <c r="E4878" s="115">
        <v>84.13</v>
      </c>
      <c r="F4878" s="115">
        <v>84.13</v>
      </c>
      <c r="G4878" s="113" t="s">
        <v>493</v>
      </c>
      <c r="H4878" s="116">
        <v>41974</v>
      </c>
    </row>
    <row r="4879" spans="1:8" ht="26.4">
      <c r="A4879" s="117">
        <v>13883</v>
      </c>
      <c r="B4879" s="118" t="s">
        <v>10621</v>
      </c>
      <c r="C4879" s="117" t="s">
        <v>250</v>
      </c>
      <c r="D4879" s="117" t="s">
        <v>6</v>
      </c>
      <c r="E4879" s="119">
        <v>117444.88</v>
      </c>
      <c r="F4879" s="119">
        <v>117444.88</v>
      </c>
      <c r="G4879" s="117" t="s">
        <v>493</v>
      </c>
      <c r="H4879" s="120">
        <v>41974</v>
      </c>
    </row>
    <row r="4880" spans="1:8" ht="39.6">
      <c r="A4880" s="113">
        <v>25015</v>
      </c>
      <c r="B4880" s="114" t="s">
        <v>10622</v>
      </c>
      <c r="C4880" s="113" t="s">
        <v>250</v>
      </c>
      <c r="D4880" s="113" t="s">
        <v>6</v>
      </c>
      <c r="E4880" s="115">
        <v>141677.13</v>
      </c>
      <c r="F4880" s="115">
        <v>141677.13</v>
      </c>
      <c r="G4880" s="113" t="s">
        <v>493</v>
      </c>
      <c r="H4880" s="116">
        <v>41974</v>
      </c>
    </row>
    <row r="4881" spans="1:8" ht="39.6">
      <c r="A4881" s="117">
        <v>26033</v>
      </c>
      <c r="B4881" s="118" t="s">
        <v>10623</v>
      </c>
      <c r="C4881" s="117" t="s">
        <v>235</v>
      </c>
      <c r="D4881" s="117" t="s">
        <v>6</v>
      </c>
      <c r="E4881" s="119">
        <v>2023455.99</v>
      </c>
      <c r="F4881" s="119">
        <v>2023455.99</v>
      </c>
      <c r="G4881" s="117" t="s">
        <v>493</v>
      </c>
      <c r="H4881" s="120">
        <v>41974</v>
      </c>
    </row>
    <row r="4882" spans="1:8" ht="52.8">
      <c r="A4882" s="113">
        <v>13234</v>
      </c>
      <c r="B4882" s="114" t="s">
        <v>10624</v>
      </c>
      <c r="C4882" s="113" t="s">
        <v>235</v>
      </c>
      <c r="D4882" s="113" t="s">
        <v>6</v>
      </c>
      <c r="E4882" s="115">
        <v>2093837.15</v>
      </c>
      <c r="F4882" s="115">
        <v>2093837.15</v>
      </c>
      <c r="G4882" s="113" t="s">
        <v>493</v>
      </c>
      <c r="H4882" s="116">
        <v>41974</v>
      </c>
    </row>
    <row r="4883" spans="1:8" ht="26.4">
      <c r="A4883" s="117">
        <v>26034</v>
      </c>
      <c r="B4883" s="118" t="s">
        <v>10625</v>
      </c>
      <c r="C4883" s="117" t="s">
        <v>235</v>
      </c>
      <c r="D4883" s="117" t="s">
        <v>6</v>
      </c>
      <c r="E4883" s="119">
        <v>5278581.03</v>
      </c>
      <c r="F4883" s="119">
        <v>5278581.03</v>
      </c>
      <c r="G4883" s="117" t="s">
        <v>493</v>
      </c>
      <c r="H4883" s="120">
        <v>41974</v>
      </c>
    </row>
    <row r="4884" spans="1:8" ht="52.8">
      <c r="A4884" s="113">
        <v>10601</v>
      </c>
      <c r="B4884" s="114" t="s">
        <v>10626</v>
      </c>
      <c r="C4884" s="113" t="s">
        <v>235</v>
      </c>
      <c r="D4884" s="113" t="s">
        <v>6</v>
      </c>
      <c r="E4884" s="115">
        <v>2551314.11</v>
      </c>
      <c r="F4884" s="115">
        <v>2551314.11</v>
      </c>
      <c r="G4884" s="113" t="s">
        <v>493</v>
      </c>
      <c r="H4884" s="116">
        <v>41974</v>
      </c>
    </row>
    <row r="4885" spans="1:8">
      <c r="A4885" s="117">
        <v>13893</v>
      </c>
      <c r="B4885" s="118" t="s">
        <v>10627</v>
      </c>
      <c r="C4885" s="117" t="s">
        <v>250</v>
      </c>
      <c r="D4885" s="117" t="s">
        <v>6</v>
      </c>
      <c r="E4885" s="119">
        <v>309942</v>
      </c>
      <c r="F4885" s="119">
        <v>309942</v>
      </c>
      <c r="G4885" s="117" t="s">
        <v>493</v>
      </c>
      <c r="H4885" s="120">
        <v>41974</v>
      </c>
    </row>
    <row r="4886" spans="1:8" ht="26.4">
      <c r="A4886" s="113">
        <v>9914</v>
      </c>
      <c r="B4886" s="114" t="s">
        <v>10628</v>
      </c>
      <c r="C4886" s="113" t="s">
        <v>235</v>
      </c>
      <c r="D4886" s="113" t="s">
        <v>6</v>
      </c>
      <c r="E4886" s="115">
        <v>309942</v>
      </c>
      <c r="F4886" s="115">
        <v>309942</v>
      </c>
      <c r="G4886" s="113" t="s">
        <v>493</v>
      </c>
      <c r="H4886" s="116">
        <v>41974</v>
      </c>
    </row>
    <row r="4887" spans="1:8" ht="26.4">
      <c r="A4887" s="117">
        <v>13894</v>
      </c>
      <c r="B4887" s="118" t="s">
        <v>10629</v>
      </c>
      <c r="C4887" s="117" t="s">
        <v>250</v>
      </c>
      <c r="D4887" s="117" t="s">
        <v>6</v>
      </c>
      <c r="E4887" s="119">
        <v>173855.61</v>
      </c>
      <c r="F4887" s="119">
        <v>173855.61</v>
      </c>
      <c r="G4887" s="117" t="s">
        <v>493</v>
      </c>
      <c r="H4887" s="120">
        <v>41974</v>
      </c>
    </row>
    <row r="4888" spans="1:8" ht="26.4">
      <c r="A4888" s="113">
        <v>13895</v>
      </c>
      <c r="B4888" s="114" t="s">
        <v>10630</v>
      </c>
      <c r="C4888" s="113" t="s">
        <v>250</v>
      </c>
      <c r="D4888" s="113" t="s">
        <v>6</v>
      </c>
      <c r="E4888" s="115">
        <v>216928.5</v>
      </c>
      <c r="F4888" s="115">
        <v>216928.5</v>
      </c>
      <c r="G4888" s="113" t="s">
        <v>493</v>
      </c>
      <c r="H4888" s="116">
        <v>41974</v>
      </c>
    </row>
    <row r="4889" spans="1:8" ht="26.4">
      <c r="A4889" s="117">
        <v>13892</v>
      </c>
      <c r="B4889" s="118" t="s">
        <v>10631</v>
      </c>
      <c r="C4889" s="117" t="s">
        <v>250</v>
      </c>
      <c r="D4889" s="117" t="s">
        <v>6</v>
      </c>
      <c r="E4889" s="119">
        <v>286489.15000000002</v>
      </c>
      <c r="F4889" s="119">
        <v>286489.15000000002</v>
      </c>
      <c r="G4889" s="117" t="s">
        <v>493</v>
      </c>
      <c r="H4889" s="120">
        <v>41974</v>
      </c>
    </row>
    <row r="4890" spans="1:8" ht="52.8">
      <c r="A4890" s="113">
        <v>36485</v>
      </c>
      <c r="B4890" s="114" t="s">
        <v>10632</v>
      </c>
      <c r="C4890" s="113" t="s">
        <v>250</v>
      </c>
      <c r="D4890" s="113" t="s">
        <v>6</v>
      </c>
      <c r="E4890" s="115">
        <v>401496.26</v>
      </c>
      <c r="F4890" s="115">
        <v>401496.26</v>
      </c>
      <c r="G4890" s="113" t="s">
        <v>493</v>
      </c>
      <c r="H4890" s="116">
        <v>41974</v>
      </c>
    </row>
    <row r="4891" spans="1:8" ht="26.4">
      <c r="A4891" s="117">
        <v>9912</v>
      </c>
      <c r="B4891" s="118" t="s">
        <v>10633</v>
      </c>
      <c r="C4891" s="117" t="s">
        <v>235</v>
      </c>
      <c r="D4891" s="117" t="s">
        <v>6</v>
      </c>
      <c r="E4891" s="119">
        <v>1497500</v>
      </c>
      <c r="F4891" s="119">
        <v>1497500</v>
      </c>
      <c r="G4891" s="117" t="s">
        <v>493</v>
      </c>
      <c r="H4891" s="120">
        <v>41974</v>
      </c>
    </row>
    <row r="4892" spans="1:8" ht="39.6">
      <c r="A4892" s="113">
        <v>9921</v>
      </c>
      <c r="B4892" s="114" t="s">
        <v>10634</v>
      </c>
      <c r="C4892" s="113" t="s">
        <v>235</v>
      </c>
      <c r="D4892" s="113" t="s">
        <v>6</v>
      </c>
      <c r="E4892" s="115">
        <v>888561.09</v>
      </c>
      <c r="F4892" s="115">
        <v>888561.09</v>
      </c>
      <c r="G4892" s="113" t="s">
        <v>493</v>
      </c>
      <c r="H4892" s="116">
        <v>41974</v>
      </c>
    </row>
    <row r="4893" spans="1:8" ht="26.4">
      <c r="A4893" s="117">
        <v>26035</v>
      </c>
      <c r="B4893" s="118" t="s">
        <v>10635</v>
      </c>
      <c r="C4893" s="117" t="s">
        <v>235</v>
      </c>
      <c r="D4893" s="117" t="s">
        <v>6</v>
      </c>
      <c r="E4893" s="119">
        <v>809382.43</v>
      </c>
      <c r="F4893" s="119">
        <v>809382.43</v>
      </c>
      <c r="G4893" s="117" t="s">
        <v>493</v>
      </c>
      <c r="H4893" s="120">
        <v>41974</v>
      </c>
    </row>
    <row r="4894" spans="1:8" ht="26.4">
      <c r="A4894" s="113">
        <v>11746</v>
      </c>
      <c r="B4894" s="114" t="s">
        <v>10636</v>
      </c>
      <c r="C4894" s="113" t="s">
        <v>235</v>
      </c>
      <c r="D4894" s="113" t="s">
        <v>6</v>
      </c>
      <c r="E4894" s="115">
        <v>39.99</v>
      </c>
      <c r="F4894" s="115">
        <v>39.99</v>
      </c>
      <c r="G4894" s="113" t="s">
        <v>493</v>
      </c>
      <c r="H4894" s="116">
        <v>41974</v>
      </c>
    </row>
    <row r="4895" spans="1:8" ht="26.4">
      <c r="A4895" s="117">
        <v>11751</v>
      </c>
      <c r="B4895" s="118" t="s">
        <v>10637</v>
      </c>
      <c r="C4895" s="117" t="s">
        <v>235</v>
      </c>
      <c r="D4895" s="117" t="s">
        <v>6</v>
      </c>
      <c r="E4895" s="119">
        <v>71.819999999999993</v>
      </c>
      <c r="F4895" s="119">
        <v>71.819999999999993</v>
      </c>
      <c r="G4895" s="117" t="s">
        <v>493</v>
      </c>
      <c r="H4895" s="120">
        <v>41974</v>
      </c>
    </row>
    <row r="4896" spans="1:8" ht="26.4">
      <c r="A4896" s="113">
        <v>11750</v>
      </c>
      <c r="B4896" s="114" t="s">
        <v>10638</v>
      </c>
      <c r="C4896" s="113" t="s">
        <v>235</v>
      </c>
      <c r="D4896" s="113" t="s">
        <v>6</v>
      </c>
      <c r="E4896" s="115">
        <v>59.6</v>
      </c>
      <c r="F4896" s="115">
        <v>59.6</v>
      </c>
      <c r="G4896" s="113" t="s">
        <v>493</v>
      </c>
      <c r="H4896" s="116">
        <v>41974</v>
      </c>
    </row>
    <row r="4897" spans="1:8" ht="26.4">
      <c r="A4897" s="117">
        <v>11748</v>
      </c>
      <c r="B4897" s="118" t="s">
        <v>10639</v>
      </c>
      <c r="C4897" s="117" t="s">
        <v>235</v>
      </c>
      <c r="D4897" s="117" t="s">
        <v>6</v>
      </c>
      <c r="E4897" s="119">
        <v>25.66</v>
      </c>
      <c r="F4897" s="119">
        <v>25.66</v>
      </c>
      <c r="G4897" s="117" t="s">
        <v>493</v>
      </c>
      <c r="H4897" s="120">
        <v>41974</v>
      </c>
    </row>
    <row r="4898" spans="1:8" ht="26.4">
      <c r="A4898" s="113">
        <v>11747</v>
      </c>
      <c r="B4898" s="114" t="s">
        <v>10640</v>
      </c>
      <c r="C4898" s="113" t="s">
        <v>235</v>
      </c>
      <c r="D4898" s="113" t="s">
        <v>6</v>
      </c>
      <c r="E4898" s="115">
        <v>110.75</v>
      </c>
      <c r="F4898" s="115">
        <v>110.75</v>
      </c>
      <c r="G4898" s="113" t="s">
        <v>493</v>
      </c>
      <c r="H4898" s="116">
        <v>41974</v>
      </c>
    </row>
    <row r="4899" spans="1:8" ht="26.4">
      <c r="A4899" s="117">
        <v>11749</v>
      </c>
      <c r="B4899" s="118" t="s">
        <v>10641</v>
      </c>
      <c r="C4899" s="117" t="s">
        <v>235</v>
      </c>
      <c r="D4899" s="117" t="s">
        <v>6</v>
      </c>
      <c r="E4899" s="119">
        <v>29.62</v>
      </c>
      <c r="F4899" s="119">
        <v>29.62</v>
      </c>
      <c r="G4899" s="117" t="s">
        <v>493</v>
      </c>
      <c r="H4899" s="120">
        <v>41974</v>
      </c>
    </row>
    <row r="4900" spans="1:8" ht="26.4">
      <c r="A4900" s="113">
        <v>10229</v>
      </c>
      <c r="B4900" s="114" t="s">
        <v>10642</v>
      </c>
      <c r="C4900" s="113" t="s">
        <v>235</v>
      </c>
      <c r="D4900" s="113" t="s">
        <v>6</v>
      </c>
      <c r="E4900" s="115">
        <v>22.4</v>
      </c>
      <c r="F4900" s="115">
        <v>22.4</v>
      </c>
      <c r="G4900" s="113" t="s">
        <v>493</v>
      </c>
      <c r="H4900" s="116">
        <v>41974</v>
      </c>
    </row>
    <row r="4901" spans="1:8" ht="26.4">
      <c r="A4901" s="117">
        <v>11783</v>
      </c>
      <c r="B4901" s="118" t="s">
        <v>10643</v>
      </c>
      <c r="C4901" s="117" t="s">
        <v>235</v>
      </c>
      <c r="D4901" s="117" t="s">
        <v>6</v>
      </c>
      <c r="E4901" s="119">
        <v>82.83</v>
      </c>
      <c r="F4901" s="119">
        <v>82.83</v>
      </c>
      <c r="G4901" s="117" t="s">
        <v>493</v>
      </c>
      <c r="H4901" s="120">
        <v>41974</v>
      </c>
    </row>
    <row r="4902" spans="1:8" ht="26.4">
      <c r="A4902" s="113">
        <v>11781</v>
      </c>
      <c r="B4902" s="114" t="s">
        <v>10644</v>
      </c>
      <c r="C4902" s="113" t="s">
        <v>235</v>
      </c>
      <c r="D4902" s="113" t="s">
        <v>6</v>
      </c>
      <c r="E4902" s="115">
        <v>159.9</v>
      </c>
      <c r="F4902" s="115">
        <v>159.9</v>
      </c>
      <c r="G4902" s="113" t="s">
        <v>493</v>
      </c>
      <c r="H4902" s="116">
        <v>41974</v>
      </c>
    </row>
    <row r="4903" spans="1:8">
      <c r="A4903" s="117">
        <v>21112</v>
      </c>
      <c r="B4903" s="118" t="s">
        <v>10645</v>
      </c>
      <c r="C4903" s="117" t="s">
        <v>235</v>
      </c>
      <c r="D4903" s="117" t="s">
        <v>6</v>
      </c>
      <c r="E4903" s="119">
        <v>108.91</v>
      </c>
      <c r="F4903" s="119">
        <v>108.91</v>
      </c>
      <c r="G4903" s="117" t="s">
        <v>493</v>
      </c>
      <c r="H4903" s="120">
        <v>41974</v>
      </c>
    </row>
    <row r="4904" spans="1:8" ht="26.4">
      <c r="A4904" s="113">
        <v>6157</v>
      </c>
      <c r="B4904" s="114" t="s">
        <v>10646</v>
      </c>
      <c r="C4904" s="113" t="s">
        <v>235</v>
      </c>
      <c r="D4904" s="113" t="s">
        <v>6</v>
      </c>
      <c r="E4904" s="115">
        <v>45.29</v>
      </c>
      <c r="F4904" s="115">
        <v>45.29</v>
      </c>
      <c r="G4904" s="113" t="s">
        <v>493</v>
      </c>
      <c r="H4904" s="116">
        <v>41974</v>
      </c>
    </row>
    <row r="4905" spans="1:8" ht="26.4">
      <c r="A4905" s="117">
        <v>6152</v>
      </c>
      <c r="B4905" s="118" t="s">
        <v>10647</v>
      </c>
      <c r="C4905" s="117" t="s">
        <v>235</v>
      </c>
      <c r="D4905" s="117" t="s">
        <v>6</v>
      </c>
      <c r="E4905" s="119">
        <v>1.92</v>
      </c>
      <c r="F4905" s="119">
        <v>1.92</v>
      </c>
      <c r="G4905" s="117" t="s">
        <v>493</v>
      </c>
      <c r="H4905" s="120">
        <v>41974</v>
      </c>
    </row>
    <row r="4906" spans="1:8" ht="26.4">
      <c r="A4906" s="113">
        <v>6158</v>
      </c>
      <c r="B4906" s="114" t="s">
        <v>10648</v>
      </c>
      <c r="C4906" s="113" t="s">
        <v>235</v>
      </c>
      <c r="D4906" s="113" t="s">
        <v>6</v>
      </c>
      <c r="E4906" s="115">
        <v>2.3199999999999998</v>
      </c>
      <c r="F4906" s="115">
        <v>2.3199999999999998</v>
      </c>
      <c r="G4906" s="113" t="s">
        <v>493</v>
      </c>
      <c r="H4906" s="116">
        <v>41974</v>
      </c>
    </row>
    <row r="4907" spans="1:8" ht="26.4">
      <c r="A4907" s="117">
        <v>6156</v>
      </c>
      <c r="B4907" s="118" t="s">
        <v>10649</v>
      </c>
      <c r="C4907" s="117" t="s">
        <v>235</v>
      </c>
      <c r="D4907" s="117" t="s">
        <v>6</v>
      </c>
      <c r="E4907" s="119">
        <v>2.2799999999999998</v>
      </c>
      <c r="F4907" s="119">
        <v>2.2799999999999998</v>
      </c>
      <c r="G4907" s="117" t="s">
        <v>493</v>
      </c>
      <c r="H4907" s="120">
        <v>41974</v>
      </c>
    </row>
    <row r="4908" spans="1:8" ht="26.4">
      <c r="A4908" s="113">
        <v>6153</v>
      </c>
      <c r="B4908" s="114" t="s">
        <v>10650</v>
      </c>
      <c r="C4908" s="113" t="s">
        <v>235</v>
      </c>
      <c r="D4908" s="113" t="s">
        <v>6</v>
      </c>
      <c r="E4908" s="115">
        <v>1.81</v>
      </c>
      <c r="F4908" s="115">
        <v>1.81</v>
      </c>
      <c r="G4908" s="113" t="s">
        <v>493</v>
      </c>
      <c r="H4908" s="116">
        <v>41974</v>
      </c>
    </row>
    <row r="4909" spans="1:8" ht="26.4">
      <c r="A4909" s="117">
        <v>6154</v>
      </c>
      <c r="B4909" s="118" t="s">
        <v>10651</v>
      </c>
      <c r="C4909" s="117" t="s">
        <v>235</v>
      </c>
      <c r="D4909" s="117" t="s">
        <v>6</v>
      </c>
      <c r="E4909" s="119">
        <v>4.3</v>
      </c>
      <c r="F4909" s="119">
        <v>4.3</v>
      </c>
      <c r="G4909" s="117" t="s">
        <v>493</v>
      </c>
      <c r="H4909" s="120">
        <v>41974</v>
      </c>
    </row>
    <row r="4910" spans="1:8" ht="26.4">
      <c r="A4910" s="113">
        <v>6155</v>
      </c>
      <c r="B4910" s="114" t="s">
        <v>10652</v>
      </c>
      <c r="C4910" s="113" t="s">
        <v>235</v>
      </c>
      <c r="D4910" s="113" t="s">
        <v>6</v>
      </c>
      <c r="E4910" s="115">
        <v>8.89</v>
      </c>
      <c r="F4910" s="115">
        <v>8.89</v>
      </c>
      <c r="G4910" s="113" t="s">
        <v>493</v>
      </c>
      <c r="H4910" s="116">
        <v>41974</v>
      </c>
    </row>
    <row r="4911" spans="1:8">
      <c r="A4911" s="117">
        <v>10236</v>
      </c>
      <c r="B4911" s="118" t="s">
        <v>10653</v>
      </c>
      <c r="C4911" s="117" t="s">
        <v>235</v>
      </c>
      <c r="D4911" s="117" t="s">
        <v>6</v>
      </c>
      <c r="E4911" s="119">
        <v>43.79</v>
      </c>
      <c r="F4911" s="119">
        <v>43.79</v>
      </c>
      <c r="G4911" s="117" t="s">
        <v>493</v>
      </c>
      <c r="H4911" s="120">
        <v>41974</v>
      </c>
    </row>
    <row r="4912" spans="1:8">
      <c r="A4912" s="113">
        <v>10233</v>
      </c>
      <c r="B4912" s="114" t="s">
        <v>10654</v>
      </c>
      <c r="C4912" s="113" t="s">
        <v>235</v>
      </c>
      <c r="D4912" s="113" t="s">
        <v>6</v>
      </c>
      <c r="E4912" s="115">
        <v>38.1</v>
      </c>
      <c r="F4912" s="115">
        <v>38.1</v>
      </c>
      <c r="G4912" s="113" t="s">
        <v>493</v>
      </c>
      <c r="H4912" s="116">
        <v>41974</v>
      </c>
    </row>
    <row r="4913" spans="1:8">
      <c r="A4913" s="117">
        <v>10234</v>
      </c>
      <c r="B4913" s="118" t="s">
        <v>10655</v>
      </c>
      <c r="C4913" s="117" t="s">
        <v>235</v>
      </c>
      <c r="D4913" s="117" t="s">
        <v>6</v>
      </c>
      <c r="E4913" s="119">
        <v>25.68</v>
      </c>
      <c r="F4913" s="119">
        <v>25.68</v>
      </c>
      <c r="G4913" s="117" t="s">
        <v>493</v>
      </c>
      <c r="H4913" s="120">
        <v>41974</v>
      </c>
    </row>
    <row r="4914" spans="1:8">
      <c r="A4914" s="113">
        <v>10231</v>
      </c>
      <c r="B4914" s="114" t="s">
        <v>10656</v>
      </c>
      <c r="C4914" s="113" t="s">
        <v>235</v>
      </c>
      <c r="D4914" s="113" t="s">
        <v>6</v>
      </c>
      <c r="E4914" s="115">
        <v>108.92</v>
      </c>
      <c r="F4914" s="115">
        <v>108.92</v>
      </c>
      <c r="G4914" s="113" t="s">
        <v>493</v>
      </c>
      <c r="H4914" s="116">
        <v>41974</v>
      </c>
    </row>
    <row r="4915" spans="1:8">
      <c r="A4915" s="117">
        <v>10232</v>
      </c>
      <c r="B4915" s="118" t="s">
        <v>10657</v>
      </c>
      <c r="C4915" s="117" t="s">
        <v>235</v>
      </c>
      <c r="D4915" s="117" t="s">
        <v>6</v>
      </c>
      <c r="E4915" s="119">
        <v>60.64</v>
      </c>
      <c r="F4915" s="119">
        <v>60.64</v>
      </c>
      <c r="G4915" s="117" t="s">
        <v>493</v>
      </c>
      <c r="H4915" s="120">
        <v>41974</v>
      </c>
    </row>
    <row r="4916" spans="1:8">
      <c r="A4916" s="113">
        <v>10235</v>
      </c>
      <c r="B4916" s="114" t="s">
        <v>10658</v>
      </c>
      <c r="C4916" s="113" t="s">
        <v>235</v>
      </c>
      <c r="D4916" s="113" t="s">
        <v>6</v>
      </c>
      <c r="E4916" s="115">
        <v>143.57</v>
      </c>
      <c r="F4916" s="115">
        <v>143.57</v>
      </c>
      <c r="G4916" s="113" t="s">
        <v>493</v>
      </c>
      <c r="H4916" s="116">
        <v>41974</v>
      </c>
    </row>
    <row r="4917" spans="1:8">
      <c r="A4917" s="117">
        <v>10230</v>
      </c>
      <c r="B4917" s="118" t="s">
        <v>10659</v>
      </c>
      <c r="C4917" s="117" t="s">
        <v>235</v>
      </c>
      <c r="D4917" s="117" t="s">
        <v>6</v>
      </c>
      <c r="E4917" s="119">
        <v>238.62</v>
      </c>
      <c r="F4917" s="119">
        <v>238.62</v>
      </c>
      <c r="G4917" s="117" t="s">
        <v>493</v>
      </c>
      <c r="H4917" s="120">
        <v>41974</v>
      </c>
    </row>
    <row r="4918" spans="1:8" ht="39.6">
      <c r="A4918" s="113">
        <v>10409</v>
      </c>
      <c r="B4918" s="114" t="s">
        <v>10660</v>
      </c>
      <c r="C4918" s="113" t="s">
        <v>235</v>
      </c>
      <c r="D4918" s="113" t="s">
        <v>6</v>
      </c>
      <c r="E4918" s="115">
        <v>55.58</v>
      </c>
      <c r="F4918" s="115">
        <v>55.58</v>
      </c>
      <c r="G4918" s="113" t="s">
        <v>493</v>
      </c>
      <c r="H4918" s="116">
        <v>41974</v>
      </c>
    </row>
    <row r="4919" spans="1:8" ht="39.6">
      <c r="A4919" s="117">
        <v>10411</v>
      </c>
      <c r="B4919" s="118" t="s">
        <v>10661</v>
      </c>
      <c r="C4919" s="117" t="s">
        <v>235</v>
      </c>
      <c r="D4919" s="117" t="s">
        <v>6</v>
      </c>
      <c r="E4919" s="119">
        <v>47.75</v>
      </c>
      <c r="F4919" s="119">
        <v>47.75</v>
      </c>
      <c r="G4919" s="117" t="s">
        <v>493</v>
      </c>
      <c r="H4919" s="120">
        <v>41974</v>
      </c>
    </row>
    <row r="4920" spans="1:8" ht="39.6">
      <c r="A4920" s="113">
        <v>10410</v>
      </c>
      <c r="B4920" s="114" t="s">
        <v>10662</v>
      </c>
      <c r="C4920" s="113" t="s">
        <v>235</v>
      </c>
      <c r="D4920" s="113" t="s">
        <v>6</v>
      </c>
      <c r="E4920" s="115">
        <v>33</v>
      </c>
      <c r="F4920" s="115">
        <v>33</v>
      </c>
      <c r="G4920" s="113" t="s">
        <v>493</v>
      </c>
      <c r="H4920" s="116">
        <v>41974</v>
      </c>
    </row>
    <row r="4921" spans="1:8" ht="39.6">
      <c r="A4921" s="117">
        <v>10405</v>
      </c>
      <c r="B4921" s="118" t="s">
        <v>10663</v>
      </c>
      <c r="C4921" s="117" t="s">
        <v>235</v>
      </c>
      <c r="D4921" s="117" t="s">
        <v>6</v>
      </c>
      <c r="E4921" s="119">
        <v>108.01</v>
      </c>
      <c r="F4921" s="119">
        <v>108.01</v>
      </c>
      <c r="G4921" s="117" t="s">
        <v>493</v>
      </c>
      <c r="H4921" s="120">
        <v>41974</v>
      </c>
    </row>
    <row r="4922" spans="1:8" ht="39.6">
      <c r="A4922" s="113">
        <v>10408</v>
      </c>
      <c r="B4922" s="114" t="s">
        <v>10664</v>
      </c>
      <c r="C4922" s="113" t="s">
        <v>235</v>
      </c>
      <c r="D4922" s="113" t="s">
        <v>6</v>
      </c>
      <c r="E4922" s="115">
        <v>81.59</v>
      </c>
      <c r="F4922" s="115">
        <v>81.59</v>
      </c>
      <c r="G4922" s="113" t="s">
        <v>493</v>
      </c>
      <c r="H4922" s="116">
        <v>41974</v>
      </c>
    </row>
    <row r="4923" spans="1:8" ht="39.6">
      <c r="A4923" s="117">
        <v>10406</v>
      </c>
      <c r="B4923" s="118" t="s">
        <v>10665</v>
      </c>
      <c r="C4923" s="117" t="s">
        <v>235</v>
      </c>
      <c r="D4923" s="117" t="s">
        <v>6</v>
      </c>
      <c r="E4923" s="119">
        <v>126.78</v>
      </c>
      <c r="F4923" s="119">
        <v>126.78</v>
      </c>
      <c r="G4923" s="117" t="s">
        <v>493</v>
      </c>
      <c r="H4923" s="120">
        <v>41974</v>
      </c>
    </row>
    <row r="4924" spans="1:8" ht="39.6">
      <c r="A4924" s="113">
        <v>10412</v>
      </c>
      <c r="B4924" s="114" t="s">
        <v>10666</v>
      </c>
      <c r="C4924" s="113" t="s">
        <v>235</v>
      </c>
      <c r="D4924" s="113" t="s">
        <v>6</v>
      </c>
      <c r="E4924" s="115">
        <v>24.31</v>
      </c>
      <c r="F4924" s="115">
        <v>24.31</v>
      </c>
      <c r="G4924" s="113" t="s">
        <v>493</v>
      </c>
      <c r="H4924" s="116">
        <v>41974</v>
      </c>
    </row>
    <row r="4925" spans="1:8" ht="39.6">
      <c r="A4925" s="117">
        <v>10407</v>
      </c>
      <c r="B4925" s="118" t="s">
        <v>10667</v>
      </c>
      <c r="C4925" s="117" t="s">
        <v>235</v>
      </c>
      <c r="D4925" s="117" t="s">
        <v>6</v>
      </c>
      <c r="E4925" s="119">
        <v>246.28</v>
      </c>
      <c r="F4925" s="119">
        <v>246.28</v>
      </c>
      <c r="G4925" s="117" t="s">
        <v>493</v>
      </c>
      <c r="H4925" s="120">
        <v>41974</v>
      </c>
    </row>
    <row r="4926" spans="1:8" ht="26.4">
      <c r="A4926" s="113">
        <v>10416</v>
      </c>
      <c r="B4926" s="114" t="s">
        <v>10668</v>
      </c>
      <c r="C4926" s="113" t="s">
        <v>235</v>
      </c>
      <c r="D4926" s="113" t="s">
        <v>6</v>
      </c>
      <c r="E4926" s="115">
        <v>32.520000000000003</v>
      </c>
      <c r="F4926" s="115">
        <v>32.520000000000003</v>
      </c>
      <c r="G4926" s="113" t="s">
        <v>493</v>
      </c>
      <c r="H4926" s="116">
        <v>41974</v>
      </c>
    </row>
    <row r="4927" spans="1:8" ht="26.4">
      <c r="A4927" s="117">
        <v>10419</v>
      </c>
      <c r="B4927" s="118" t="s">
        <v>10669</v>
      </c>
      <c r="C4927" s="117" t="s">
        <v>235</v>
      </c>
      <c r="D4927" s="117" t="s">
        <v>6</v>
      </c>
      <c r="E4927" s="119">
        <v>26.03</v>
      </c>
      <c r="F4927" s="119">
        <v>26.03</v>
      </c>
      <c r="G4927" s="117" t="s">
        <v>493</v>
      </c>
      <c r="H4927" s="120">
        <v>41974</v>
      </c>
    </row>
    <row r="4928" spans="1:8" ht="26.4">
      <c r="A4928" s="113">
        <v>10418</v>
      </c>
      <c r="B4928" s="114" t="s">
        <v>10670</v>
      </c>
      <c r="C4928" s="113" t="s">
        <v>235</v>
      </c>
      <c r="D4928" s="113" t="s">
        <v>6</v>
      </c>
      <c r="E4928" s="115">
        <v>20.079999999999998</v>
      </c>
      <c r="F4928" s="115">
        <v>20.079999999999998</v>
      </c>
      <c r="G4928" s="113" t="s">
        <v>493</v>
      </c>
      <c r="H4928" s="116">
        <v>41974</v>
      </c>
    </row>
    <row r="4929" spans="1:8" ht="26.4">
      <c r="A4929" s="117">
        <v>21092</v>
      </c>
      <c r="B4929" s="118" t="s">
        <v>10671</v>
      </c>
      <c r="C4929" s="117" t="s">
        <v>235</v>
      </c>
      <c r="D4929" s="117" t="s">
        <v>6</v>
      </c>
      <c r="E4929" s="119">
        <v>16.32</v>
      </c>
      <c r="F4929" s="119">
        <v>16.32</v>
      </c>
      <c r="G4929" s="117" t="s">
        <v>493</v>
      </c>
      <c r="H4929" s="120">
        <v>41974</v>
      </c>
    </row>
    <row r="4930" spans="1:8" ht="26.4">
      <c r="A4930" s="113">
        <v>12657</v>
      </c>
      <c r="B4930" s="114" t="s">
        <v>10672</v>
      </c>
      <c r="C4930" s="113" t="s">
        <v>235</v>
      </c>
      <c r="D4930" s="113" t="s">
        <v>6</v>
      </c>
      <c r="E4930" s="115">
        <v>78.62</v>
      </c>
      <c r="F4930" s="115">
        <v>78.62</v>
      </c>
      <c r="G4930" s="113" t="s">
        <v>493</v>
      </c>
      <c r="H4930" s="116">
        <v>41974</v>
      </c>
    </row>
    <row r="4931" spans="1:8" ht="26.4">
      <c r="A4931" s="117">
        <v>10417</v>
      </c>
      <c r="B4931" s="118" t="s">
        <v>10673</v>
      </c>
      <c r="C4931" s="117" t="s">
        <v>235</v>
      </c>
      <c r="D4931" s="117" t="s">
        <v>6</v>
      </c>
      <c r="E4931" s="119">
        <v>42.9</v>
      </c>
      <c r="F4931" s="119">
        <v>42.9</v>
      </c>
      <c r="G4931" s="117" t="s">
        <v>493</v>
      </c>
      <c r="H4931" s="120">
        <v>41974</v>
      </c>
    </row>
    <row r="4932" spans="1:8" ht="26.4">
      <c r="A4932" s="113">
        <v>10414</v>
      </c>
      <c r="B4932" s="114" t="s">
        <v>10674</v>
      </c>
      <c r="C4932" s="113" t="s">
        <v>235</v>
      </c>
      <c r="D4932" s="113" t="s">
        <v>6</v>
      </c>
      <c r="E4932" s="115">
        <v>94.78</v>
      </c>
      <c r="F4932" s="115">
        <v>94.78</v>
      </c>
      <c r="G4932" s="113" t="s">
        <v>493</v>
      </c>
      <c r="H4932" s="116">
        <v>41974</v>
      </c>
    </row>
    <row r="4933" spans="1:8" ht="26.4">
      <c r="A4933" s="117">
        <v>10413</v>
      </c>
      <c r="B4933" s="118" t="s">
        <v>10675</v>
      </c>
      <c r="C4933" s="117" t="s">
        <v>235</v>
      </c>
      <c r="D4933" s="117" t="s">
        <v>6</v>
      </c>
      <c r="E4933" s="119">
        <v>17.309999999999999</v>
      </c>
      <c r="F4933" s="119">
        <v>17.309999999999999</v>
      </c>
      <c r="G4933" s="117" t="s">
        <v>493</v>
      </c>
      <c r="H4933" s="120">
        <v>41974</v>
      </c>
    </row>
    <row r="4934" spans="1:8" ht="26.4">
      <c r="A4934" s="113">
        <v>10415</v>
      </c>
      <c r="B4934" s="114" t="s">
        <v>10676</v>
      </c>
      <c r="C4934" s="113" t="s">
        <v>235</v>
      </c>
      <c r="D4934" s="113" t="s">
        <v>6</v>
      </c>
      <c r="E4934" s="115">
        <v>183.39</v>
      </c>
      <c r="F4934" s="115">
        <v>183.39</v>
      </c>
      <c r="G4934" s="113" t="s">
        <v>493</v>
      </c>
      <c r="H4934" s="116">
        <v>41974</v>
      </c>
    </row>
    <row r="4935" spans="1:8">
      <c r="A4935" s="117">
        <v>3115</v>
      </c>
      <c r="B4935" s="118" t="s">
        <v>10677</v>
      </c>
      <c r="C4935" s="117" t="s">
        <v>235</v>
      </c>
      <c r="D4935" s="117" t="s">
        <v>6</v>
      </c>
      <c r="E4935" s="119">
        <v>8.84</v>
      </c>
      <c r="F4935" s="119">
        <v>8.84</v>
      </c>
      <c r="G4935" s="117" t="s">
        <v>493</v>
      </c>
      <c r="H4935" s="120">
        <v>41974</v>
      </c>
    </row>
    <row r="4936" spans="1:8">
      <c r="A4936" s="113">
        <v>3116</v>
      </c>
      <c r="B4936" s="114" t="s">
        <v>10678</v>
      </c>
      <c r="C4936" s="113" t="s">
        <v>235</v>
      </c>
      <c r="D4936" s="113" t="s">
        <v>6</v>
      </c>
      <c r="E4936" s="115">
        <v>10.35</v>
      </c>
      <c r="F4936" s="115">
        <v>10.35</v>
      </c>
      <c r="G4936" s="113" t="s">
        <v>493</v>
      </c>
      <c r="H4936" s="116">
        <v>41974</v>
      </c>
    </row>
    <row r="4937" spans="1:8">
      <c r="A4937" s="117">
        <v>3117</v>
      </c>
      <c r="B4937" s="118" t="s">
        <v>10679</v>
      </c>
      <c r="C4937" s="117" t="s">
        <v>235</v>
      </c>
      <c r="D4937" s="117" t="s">
        <v>207</v>
      </c>
      <c r="E4937" s="119">
        <v>17.79</v>
      </c>
      <c r="F4937" s="119">
        <v>17.79</v>
      </c>
      <c r="G4937" s="117" t="s">
        <v>493</v>
      </c>
      <c r="H4937" s="120">
        <v>41974</v>
      </c>
    </row>
    <row r="4938" spans="1:8">
      <c r="A4938" s="113">
        <v>11786</v>
      </c>
      <c r="B4938" s="114" t="s">
        <v>10680</v>
      </c>
      <c r="C4938" s="113" t="s">
        <v>235</v>
      </c>
      <c r="D4938" s="113" t="s">
        <v>6</v>
      </c>
      <c r="E4938" s="115">
        <v>216.16</v>
      </c>
      <c r="F4938" s="115">
        <v>216.16</v>
      </c>
      <c r="G4938" s="113" t="s">
        <v>493</v>
      </c>
      <c r="H4938" s="116">
        <v>41974</v>
      </c>
    </row>
    <row r="4939" spans="1:8" ht="26.4">
      <c r="A4939" s="117">
        <v>13726</v>
      </c>
      <c r="B4939" s="118" t="s">
        <v>344</v>
      </c>
      <c r="C4939" s="117" t="s">
        <v>250</v>
      </c>
      <c r="D4939" s="117" t="s">
        <v>6</v>
      </c>
      <c r="E4939" s="119">
        <v>27992.65</v>
      </c>
      <c r="F4939" s="119">
        <v>27992.65</v>
      </c>
      <c r="G4939" s="117" t="s">
        <v>493</v>
      </c>
      <c r="H4939" s="120">
        <v>41974</v>
      </c>
    </row>
    <row r="4940" spans="1:8" ht="26.4">
      <c r="A4940" s="113">
        <v>2717</v>
      </c>
      <c r="B4940" s="114" t="s">
        <v>10681</v>
      </c>
      <c r="C4940" s="113" t="s">
        <v>235</v>
      </c>
      <c r="D4940" s="113" t="s">
        <v>6</v>
      </c>
      <c r="E4940" s="115">
        <v>13.5</v>
      </c>
      <c r="F4940" s="115">
        <v>13.5</v>
      </c>
      <c r="G4940" s="113" t="s">
        <v>493</v>
      </c>
      <c r="H4940" s="116">
        <v>41974</v>
      </c>
    </row>
    <row r="4941" spans="1:8">
      <c r="A4941" s="117">
        <v>12627</v>
      </c>
      <c r="B4941" s="118" t="s">
        <v>10682</v>
      </c>
      <c r="C4941" s="117" t="s">
        <v>235</v>
      </c>
      <c r="D4941" s="117" t="s">
        <v>6</v>
      </c>
      <c r="E4941" s="119">
        <v>0.39</v>
      </c>
      <c r="F4941" s="119">
        <v>0.39</v>
      </c>
      <c r="G4941" s="117" t="s">
        <v>493</v>
      </c>
      <c r="H4941" s="120">
        <v>41974</v>
      </c>
    </row>
    <row r="4942" spans="1:8">
      <c r="A4942" s="113">
        <v>6138</v>
      </c>
      <c r="B4942" s="114" t="s">
        <v>10683</v>
      </c>
      <c r="C4942" s="113" t="s">
        <v>235</v>
      </c>
      <c r="D4942" s="113" t="s">
        <v>6</v>
      </c>
      <c r="E4942" s="115">
        <v>1.48</v>
      </c>
      <c r="F4942" s="115">
        <v>1.48</v>
      </c>
      <c r="G4942" s="113" t="s">
        <v>493</v>
      </c>
      <c r="H4942" s="116">
        <v>41974</v>
      </c>
    </row>
    <row r="4943" spans="1:8">
      <c r="A4943" s="117">
        <v>6094</v>
      </c>
      <c r="B4943" s="118" t="s">
        <v>10684</v>
      </c>
      <c r="C4943" s="117" t="s">
        <v>235</v>
      </c>
      <c r="D4943" s="117" t="s">
        <v>238</v>
      </c>
      <c r="E4943" s="119">
        <v>15.13</v>
      </c>
      <c r="F4943" s="119">
        <v>15.13</v>
      </c>
      <c r="G4943" s="117" t="s">
        <v>493</v>
      </c>
      <c r="H4943" s="120">
        <v>41974</v>
      </c>
    </row>
    <row r="4944" spans="1:8" ht="26.4">
      <c r="A4944" s="113">
        <v>1160</v>
      </c>
      <c r="B4944" s="114" t="s">
        <v>10685</v>
      </c>
      <c r="C4944" s="113" t="s">
        <v>250</v>
      </c>
      <c r="D4944" s="113" t="s">
        <v>231</v>
      </c>
      <c r="E4944" s="115">
        <v>15.75</v>
      </c>
      <c r="F4944" s="115">
        <v>15.75</v>
      </c>
      <c r="G4944" s="113" t="s">
        <v>493</v>
      </c>
      <c r="H4944" s="116">
        <v>41974</v>
      </c>
    </row>
    <row r="4945" spans="1:8" ht="26.4">
      <c r="A4945" s="117">
        <v>10615</v>
      </c>
      <c r="B4945" s="118" t="s">
        <v>10686</v>
      </c>
      <c r="C4945" s="117" t="s">
        <v>250</v>
      </c>
      <c r="D4945" s="117" t="s">
        <v>6</v>
      </c>
      <c r="E4945" s="119">
        <v>36731.14</v>
      </c>
      <c r="F4945" s="119">
        <v>36731.14</v>
      </c>
      <c r="G4945" s="117" t="s">
        <v>493</v>
      </c>
      <c r="H4945" s="120">
        <v>41974</v>
      </c>
    </row>
    <row r="4946" spans="1:8" ht="26.4">
      <c r="A4946" s="113">
        <v>13860</v>
      </c>
      <c r="B4946" s="114" t="s">
        <v>10687</v>
      </c>
      <c r="C4946" s="113" t="s">
        <v>250</v>
      </c>
      <c r="D4946" s="113" t="s">
        <v>6</v>
      </c>
      <c r="E4946" s="115">
        <v>39767.64</v>
      </c>
      <c r="F4946" s="115">
        <v>39767.64</v>
      </c>
      <c r="G4946" s="113" t="s">
        <v>493</v>
      </c>
      <c r="H4946" s="116">
        <v>41974</v>
      </c>
    </row>
    <row r="4947" spans="1:8">
      <c r="A4947" s="117">
        <v>13532</v>
      </c>
      <c r="B4947" s="118" t="s">
        <v>10688</v>
      </c>
      <c r="C4947" s="117" t="s">
        <v>250</v>
      </c>
      <c r="D4947" s="117" t="s">
        <v>6</v>
      </c>
      <c r="E4947" s="119">
        <v>43249.65</v>
      </c>
      <c r="F4947" s="119">
        <v>43249.65</v>
      </c>
      <c r="G4947" s="117" t="s">
        <v>493</v>
      </c>
      <c r="H4947" s="120">
        <v>41974</v>
      </c>
    </row>
    <row r="4948" spans="1:8" ht="39.6">
      <c r="A4948" s="113">
        <v>11613</v>
      </c>
      <c r="B4948" s="114" t="s">
        <v>10689</v>
      </c>
      <c r="C4948" s="113" t="s">
        <v>250</v>
      </c>
      <c r="D4948" s="113" t="s">
        <v>6</v>
      </c>
      <c r="E4948" s="115">
        <v>55611.38</v>
      </c>
      <c r="F4948" s="115">
        <v>55611.38</v>
      </c>
      <c r="G4948" s="113" t="s">
        <v>493</v>
      </c>
      <c r="H4948" s="116">
        <v>41974</v>
      </c>
    </row>
    <row r="4949" spans="1:8">
      <c r="A4949" s="117">
        <v>10443</v>
      </c>
      <c r="B4949" s="118" t="s">
        <v>10690</v>
      </c>
      <c r="C4949" s="117" t="s">
        <v>235</v>
      </c>
      <c r="D4949" s="117" t="s">
        <v>6</v>
      </c>
      <c r="E4949" s="119">
        <v>492.19</v>
      </c>
      <c r="F4949" s="119">
        <v>492.19</v>
      </c>
      <c r="G4949" s="117" t="s">
        <v>493</v>
      </c>
      <c r="H4949" s="120">
        <v>41974</v>
      </c>
    </row>
    <row r="4950" spans="1:8">
      <c r="A4950" s="113">
        <v>10441</v>
      </c>
      <c r="B4950" s="114" t="s">
        <v>10691</v>
      </c>
      <c r="C4950" s="113" t="s">
        <v>235</v>
      </c>
      <c r="D4950" s="113" t="s">
        <v>6</v>
      </c>
      <c r="E4950" s="115">
        <v>492.19</v>
      </c>
      <c r="F4950" s="115">
        <v>492.19</v>
      </c>
      <c r="G4950" s="113" t="s">
        <v>493</v>
      </c>
      <c r="H4950" s="116">
        <v>41974</v>
      </c>
    </row>
    <row r="4951" spans="1:8">
      <c r="A4951" s="117">
        <v>10444</v>
      </c>
      <c r="B4951" s="118" t="s">
        <v>10692</v>
      </c>
      <c r="C4951" s="117" t="s">
        <v>235</v>
      </c>
      <c r="D4951" s="117" t="s">
        <v>6</v>
      </c>
      <c r="E4951" s="119">
        <v>492.19</v>
      </c>
      <c r="F4951" s="119">
        <v>492.19</v>
      </c>
      <c r="G4951" s="117" t="s">
        <v>493</v>
      </c>
      <c r="H4951" s="120">
        <v>41974</v>
      </c>
    </row>
    <row r="4952" spans="1:8">
      <c r="A4952" s="113">
        <v>10439</v>
      </c>
      <c r="B4952" s="114" t="s">
        <v>10693</v>
      </c>
      <c r="C4952" s="113" t="s">
        <v>235</v>
      </c>
      <c r="D4952" s="113" t="s">
        <v>6</v>
      </c>
      <c r="E4952" s="115">
        <v>483.54</v>
      </c>
      <c r="F4952" s="115">
        <v>483.54</v>
      </c>
      <c r="G4952" s="113" t="s">
        <v>493</v>
      </c>
      <c r="H4952" s="116">
        <v>41974</v>
      </c>
    </row>
    <row r="4953" spans="1:8">
      <c r="A4953" s="117">
        <v>10442</v>
      </c>
      <c r="B4953" s="118" t="s">
        <v>10694</v>
      </c>
      <c r="C4953" s="117" t="s">
        <v>235</v>
      </c>
      <c r="D4953" s="117" t="s">
        <v>6</v>
      </c>
      <c r="E4953" s="119">
        <v>492.19</v>
      </c>
      <c r="F4953" s="119">
        <v>492.19</v>
      </c>
      <c r="G4953" s="117" t="s">
        <v>493</v>
      </c>
      <c r="H4953" s="120">
        <v>41974</v>
      </c>
    </row>
    <row r="4954" spans="1:8" ht="26.4">
      <c r="A4954" s="113">
        <v>10438</v>
      </c>
      <c r="B4954" s="114" t="s">
        <v>10695</v>
      </c>
      <c r="C4954" s="113" t="s">
        <v>235</v>
      </c>
      <c r="D4954" s="113" t="s">
        <v>6</v>
      </c>
      <c r="E4954" s="115">
        <v>483.54</v>
      </c>
      <c r="F4954" s="115">
        <v>483.54</v>
      </c>
      <c r="G4954" s="113" t="s">
        <v>493</v>
      </c>
      <c r="H4954" s="116">
        <v>41974</v>
      </c>
    </row>
    <row r="4955" spans="1:8" ht="26.4">
      <c r="A4955" s="117">
        <v>10459</v>
      </c>
      <c r="B4955" s="118" t="s">
        <v>10696</v>
      </c>
      <c r="C4955" s="117" t="s">
        <v>235</v>
      </c>
      <c r="D4955" s="117" t="s">
        <v>6</v>
      </c>
      <c r="E4955" s="119">
        <v>6444.49</v>
      </c>
      <c r="F4955" s="119">
        <v>6444.49</v>
      </c>
      <c r="G4955" s="117" t="s">
        <v>493</v>
      </c>
      <c r="H4955" s="120">
        <v>41974</v>
      </c>
    </row>
    <row r="4956" spans="1:8" ht="26.4">
      <c r="A4956" s="113">
        <v>10458</v>
      </c>
      <c r="B4956" s="114" t="s">
        <v>10697</v>
      </c>
      <c r="C4956" s="113" t="s">
        <v>235</v>
      </c>
      <c r="D4956" s="113" t="s">
        <v>6</v>
      </c>
      <c r="E4956" s="115">
        <v>2948.87</v>
      </c>
      <c r="F4956" s="115">
        <v>2948.87</v>
      </c>
      <c r="G4956" s="113" t="s">
        <v>493</v>
      </c>
      <c r="H4956" s="116">
        <v>41974</v>
      </c>
    </row>
    <row r="4957" spans="1:8" ht="26.4">
      <c r="A4957" s="117">
        <v>10451</v>
      </c>
      <c r="B4957" s="118" t="s">
        <v>10698</v>
      </c>
      <c r="C4957" s="117" t="s">
        <v>235</v>
      </c>
      <c r="D4957" s="117" t="s">
        <v>6</v>
      </c>
      <c r="E4957" s="119">
        <v>4225.3100000000004</v>
      </c>
      <c r="F4957" s="119">
        <v>4225.3100000000004</v>
      </c>
      <c r="G4957" s="117" t="s">
        <v>493</v>
      </c>
      <c r="H4957" s="120">
        <v>41974</v>
      </c>
    </row>
    <row r="4958" spans="1:8" ht="26.4">
      <c r="A4958" s="113">
        <v>10447</v>
      </c>
      <c r="B4958" s="114" t="s">
        <v>10699</v>
      </c>
      <c r="C4958" s="113" t="s">
        <v>235</v>
      </c>
      <c r="D4958" s="113" t="s">
        <v>6</v>
      </c>
      <c r="E4958" s="115">
        <v>1767.26</v>
      </c>
      <c r="F4958" s="115">
        <v>1767.26</v>
      </c>
      <c r="G4958" s="113" t="s">
        <v>493</v>
      </c>
      <c r="H4958" s="116">
        <v>41974</v>
      </c>
    </row>
    <row r="4959" spans="1:8" ht="26.4">
      <c r="A4959" s="117">
        <v>10462</v>
      </c>
      <c r="B4959" s="118" t="s">
        <v>10700</v>
      </c>
      <c r="C4959" s="117" t="s">
        <v>235</v>
      </c>
      <c r="D4959" s="117" t="s">
        <v>6</v>
      </c>
      <c r="E4959" s="119">
        <v>6444.49</v>
      </c>
      <c r="F4959" s="119">
        <v>6444.49</v>
      </c>
      <c r="G4959" s="117" t="s">
        <v>493</v>
      </c>
      <c r="H4959" s="120">
        <v>41974</v>
      </c>
    </row>
    <row r="4960" spans="1:8" ht="26.4">
      <c r="A4960" s="113">
        <v>10448</v>
      </c>
      <c r="B4960" s="114" t="s">
        <v>10701</v>
      </c>
      <c r="C4960" s="113" t="s">
        <v>235</v>
      </c>
      <c r="D4960" s="113" t="s">
        <v>6</v>
      </c>
      <c r="E4960" s="115">
        <v>2948.87</v>
      </c>
      <c r="F4960" s="115">
        <v>2948.87</v>
      </c>
      <c r="G4960" s="113" t="s">
        <v>493</v>
      </c>
      <c r="H4960" s="116">
        <v>41974</v>
      </c>
    </row>
    <row r="4961" spans="1:8" ht="26.4">
      <c r="A4961" s="117">
        <v>10464</v>
      </c>
      <c r="B4961" s="118" t="s">
        <v>10702</v>
      </c>
      <c r="C4961" s="117" t="s">
        <v>235</v>
      </c>
      <c r="D4961" s="117" t="s">
        <v>6</v>
      </c>
      <c r="E4961" s="119">
        <v>4225.3100000000004</v>
      </c>
      <c r="F4961" s="119">
        <v>4225.3100000000004</v>
      </c>
      <c r="G4961" s="117" t="s">
        <v>493</v>
      </c>
      <c r="H4961" s="120">
        <v>41974</v>
      </c>
    </row>
    <row r="4962" spans="1:8" ht="26.4">
      <c r="A4962" s="113">
        <v>10465</v>
      </c>
      <c r="B4962" s="114" t="s">
        <v>10703</v>
      </c>
      <c r="C4962" s="113" t="s">
        <v>235</v>
      </c>
      <c r="D4962" s="113" t="s">
        <v>6</v>
      </c>
      <c r="E4962" s="115">
        <v>6444.49</v>
      </c>
      <c r="F4962" s="115">
        <v>6444.49</v>
      </c>
      <c r="G4962" s="113" t="s">
        <v>493</v>
      </c>
      <c r="H4962" s="116">
        <v>41974</v>
      </c>
    </row>
    <row r="4963" spans="1:8">
      <c r="A4963" s="117">
        <v>11169</v>
      </c>
      <c r="B4963" s="118" t="s">
        <v>10704</v>
      </c>
      <c r="C4963" s="117" t="s">
        <v>235</v>
      </c>
      <c r="D4963" s="117" t="s">
        <v>238</v>
      </c>
      <c r="E4963" s="119">
        <v>60.95</v>
      </c>
      <c r="F4963" s="119">
        <v>60.95</v>
      </c>
      <c r="G4963" s="117" t="s">
        <v>493</v>
      </c>
      <c r="H4963" s="120">
        <v>41974</v>
      </c>
    </row>
    <row r="4964" spans="1:8">
      <c r="A4964" s="113">
        <v>10476</v>
      </c>
      <c r="B4964" s="114" t="s">
        <v>10705</v>
      </c>
      <c r="C4964" s="113" t="s">
        <v>235</v>
      </c>
      <c r="D4964" s="113" t="s">
        <v>239</v>
      </c>
      <c r="E4964" s="115">
        <v>51.57</v>
      </c>
      <c r="F4964" s="115">
        <v>51.57</v>
      </c>
      <c r="G4964" s="113" t="s">
        <v>493</v>
      </c>
      <c r="H4964" s="116">
        <v>41974</v>
      </c>
    </row>
    <row r="4965" spans="1:8">
      <c r="A4965" s="117">
        <v>10475</v>
      </c>
      <c r="B4965" s="118" t="s">
        <v>10705</v>
      </c>
      <c r="C4965" s="117" t="s">
        <v>235</v>
      </c>
      <c r="D4965" s="117" t="s">
        <v>274</v>
      </c>
      <c r="E4965" s="119">
        <v>16.41</v>
      </c>
      <c r="F4965" s="119">
        <v>16.41</v>
      </c>
      <c r="G4965" s="117" t="s">
        <v>493</v>
      </c>
      <c r="H4965" s="120">
        <v>41974</v>
      </c>
    </row>
    <row r="4966" spans="1:8">
      <c r="A4966" s="113">
        <v>10478</v>
      </c>
      <c r="B4966" s="114" t="s">
        <v>10706</v>
      </c>
      <c r="C4966" s="113" t="s">
        <v>235</v>
      </c>
      <c r="D4966" s="113" t="s">
        <v>274</v>
      </c>
      <c r="E4966" s="115">
        <v>20.41</v>
      </c>
      <c r="F4966" s="115">
        <v>20.41</v>
      </c>
      <c r="G4966" s="113" t="s">
        <v>493</v>
      </c>
      <c r="H4966" s="116">
        <v>41974</v>
      </c>
    </row>
    <row r="4967" spans="1:8">
      <c r="A4967" s="117">
        <v>10471</v>
      </c>
      <c r="B4967" s="118" t="s">
        <v>10707</v>
      </c>
      <c r="C4967" s="117" t="s">
        <v>235</v>
      </c>
      <c r="D4967" s="117" t="s">
        <v>239</v>
      </c>
      <c r="E4967" s="119">
        <v>61.31</v>
      </c>
      <c r="F4967" s="119">
        <v>61.31</v>
      </c>
      <c r="G4967" s="117" t="s">
        <v>493</v>
      </c>
      <c r="H4967" s="120">
        <v>41974</v>
      </c>
    </row>
    <row r="4968" spans="1:8">
      <c r="A4968" s="113">
        <v>10479</v>
      </c>
      <c r="B4968" s="114" t="s">
        <v>10708</v>
      </c>
      <c r="C4968" s="113" t="s">
        <v>235</v>
      </c>
      <c r="D4968" s="113" t="s">
        <v>239</v>
      </c>
      <c r="E4968" s="115">
        <v>71.59</v>
      </c>
      <c r="F4968" s="115">
        <v>71.59</v>
      </c>
      <c r="G4968" s="113" t="s">
        <v>493</v>
      </c>
      <c r="H4968" s="116">
        <v>41974</v>
      </c>
    </row>
    <row r="4969" spans="1:8">
      <c r="A4969" s="117">
        <v>10480</v>
      </c>
      <c r="B4969" s="118" t="s">
        <v>10708</v>
      </c>
      <c r="C4969" s="117" t="s">
        <v>235</v>
      </c>
      <c r="D4969" s="117" t="s">
        <v>274</v>
      </c>
      <c r="E4969" s="119">
        <v>23.13</v>
      </c>
      <c r="F4969" s="119">
        <v>23.13</v>
      </c>
      <c r="G4969" s="117" t="s">
        <v>493</v>
      </c>
      <c r="H4969" s="120">
        <v>41974</v>
      </c>
    </row>
    <row r="4970" spans="1:8">
      <c r="A4970" s="113">
        <v>11628</v>
      </c>
      <c r="B4970" s="114" t="s">
        <v>10709</v>
      </c>
      <c r="C4970" s="113" t="s">
        <v>235</v>
      </c>
      <c r="D4970" s="113" t="s">
        <v>274</v>
      </c>
      <c r="E4970" s="115">
        <v>29.32</v>
      </c>
      <c r="F4970" s="115">
        <v>29.32</v>
      </c>
      <c r="G4970" s="113" t="s">
        <v>493</v>
      </c>
      <c r="H4970" s="116">
        <v>41974</v>
      </c>
    </row>
    <row r="4971" spans="1:8">
      <c r="A4971" s="117">
        <v>10481</v>
      </c>
      <c r="B4971" s="118" t="s">
        <v>10710</v>
      </c>
      <c r="C4971" s="117" t="s">
        <v>235</v>
      </c>
      <c r="D4971" s="117" t="s">
        <v>274</v>
      </c>
      <c r="E4971" s="119">
        <v>19.54</v>
      </c>
      <c r="F4971" s="119">
        <v>19.54</v>
      </c>
      <c r="G4971" s="117" t="s">
        <v>493</v>
      </c>
      <c r="H4971" s="120">
        <v>41974</v>
      </c>
    </row>
    <row r="4972" spans="1:8">
      <c r="A4972" s="113">
        <v>10472</v>
      </c>
      <c r="B4972" s="114" t="s">
        <v>10710</v>
      </c>
      <c r="C4972" s="113" t="s">
        <v>235</v>
      </c>
      <c r="D4972" s="113" t="s">
        <v>239</v>
      </c>
      <c r="E4972" s="115">
        <v>59.15</v>
      </c>
      <c r="F4972" s="115">
        <v>59.15</v>
      </c>
      <c r="G4972" s="113" t="s">
        <v>493</v>
      </c>
      <c r="H4972" s="116">
        <v>41974</v>
      </c>
    </row>
    <row r="4973" spans="1:8">
      <c r="A4973" s="117">
        <v>10473</v>
      </c>
      <c r="B4973" s="118" t="s">
        <v>10711</v>
      </c>
      <c r="C4973" s="117" t="s">
        <v>235</v>
      </c>
      <c r="D4973" s="117" t="s">
        <v>239</v>
      </c>
      <c r="E4973" s="119">
        <v>71.33</v>
      </c>
      <c r="F4973" s="119">
        <v>71.33</v>
      </c>
      <c r="G4973" s="117" t="s">
        <v>493</v>
      </c>
      <c r="H4973" s="120">
        <v>41974</v>
      </c>
    </row>
    <row r="4974" spans="1:8">
      <c r="A4974" s="113">
        <v>10482</v>
      </c>
      <c r="B4974" s="114" t="s">
        <v>10711</v>
      </c>
      <c r="C4974" s="113" t="s">
        <v>235</v>
      </c>
      <c r="D4974" s="113" t="s">
        <v>274</v>
      </c>
      <c r="E4974" s="115">
        <v>23.44</v>
      </c>
      <c r="F4974" s="115">
        <v>23.44</v>
      </c>
      <c r="G4974" s="113" t="s">
        <v>493</v>
      </c>
      <c r="H4974" s="116">
        <v>41974</v>
      </c>
    </row>
    <row r="4975" spans="1:8" ht="26.4">
      <c r="A4975" s="117">
        <v>4031</v>
      </c>
      <c r="B4975" s="118" t="s">
        <v>10712</v>
      </c>
      <c r="C4975" s="117" t="s">
        <v>235</v>
      </c>
      <c r="D4975" s="117" t="s">
        <v>492</v>
      </c>
      <c r="E4975" s="119">
        <v>3.43</v>
      </c>
      <c r="F4975" s="119">
        <v>3.43</v>
      </c>
      <c r="G4975" s="117" t="s">
        <v>493</v>
      </c>
      <c r="H4975" s="120">
        <v>41974</v>
      </c>
    </row>
    <row r="4976" spans="1:8">
      <c r="A4976" s="113">
        <v>4030</v>
      </c>
      <c r="B4976" s="114" t="s">
        <v>10713</v>
      </c>
      <c r="C4976" s="113" t="s">
        <v>235</v>
      </c>
      <c r="D4976" s="113" t="s">
        <v>492</v>
      </c>
      <c r="E4976" s="115">
        <v>8.81</v>
      </c>
      <c r="F4976" s="115">
        <v>8.81</v>
      </c>
      <c r="G4976" s="113" t="s">
        <v>493</v>
      </c>
      <c r="H4976" s="116">
        <v>41974</v>
      </c>
    </row>
    <row r="4977" spans="1:8" ht="26.4">
      <c r="A4977" s="117">
        <v>10486</v>
      </c>
      <c r="B4977" s="118" t="s">
        <v>10714</v>
      </c>
      <c r="C4977" s="117" t="s">
        <v>250</v>
      </c>
      <c r="D4977" s="117" t="s">
        <v>231</v>
      </c>
      <c r="E4977" s="119">
        <v>3.37</v>
      </c>
      <c r="F4977" s="119">
        <v>3.37</v>
      </c>
      <c r="G4977" s="117" t="s">
        <v>493</v>
      </c>
      <c r="H4977" s="120">
        <v>41974</v>
      </c>
    </row>
    <row r="4978" spans="1:8" ht="26.4">
      <c r="A4978" s="113">
        <v>13475</v>
      </c>
      <c r="B4978" s="114" t="s">
        <v>10715</v>
      </c>
      <c r="C4978" s="113" t="s">
        <v>250</v>
      </c>
      <c r="D4978" s="113" t="s">
        <v>6</v>
      </c>
      <c r="E4978" s="115">
        <v>1168.2</v>
      </c>
      <c r="F4978" s="115">
        <v>1168.2</v>
      </c>
      <c r="G4978" s="113" t="s">
        <v>493</v>
      </c>
      <c r="H4978" s="116">
        <v>41974</v>
      </c>
    </row>
    <row r="4979" spans="1:8" ht="26.4">
      <c r="A4979" s="117">
        <v>10485</v>
      </c>
      <c r="B4979" s="118" t="s">
        <v>10716</v>
      </c>
      <c r="C4979" s="117" t="s">
        <v>250</v>
      </c>
      <c r="D4979" s="117" t="s">
        <v>231</v>
      </c>
      <c r="E4979" s="119">
        <v>1.69</v>
      </c>
      <c r="F4979" s="119">
        <v>1.69</v>
      </c>
      <c r="G4979" s="117" t="s">
        <v>493</v>
      </c>
      <c r="H4979" s="120">
        <v>41974</v>
      </c>
    </row>
    <row r="4980" spans="1:8" ht="39.6">
      <c r="A4980" s="113">
        <v>10487</v>
      </c>
      <c r="B4980" s="114" t="s">
        <v>10717</v>
      </c>
      <c r="C4980" s="113" t="s">
        <v>250</v>
      </c>
      <c r="D4980" s="113" t="s">
        <v>231</v>
      </c>
      <c r="E4980" s="115">
        <v>1.49</v>
      </c>
      <c r="F4980" s="115">
        <v>1.49</v>
      </c>
      <c r="G4980" s="113" t="s">
        <v>493</v>
      </c>
      <c r="H4980" s="116">
        <v>41974</v>
      </c>
    </row>
    <row r="4981" spans="1:8" ht="39.6">
      <c r="A4981" s="117">
        <v>13896</v>
      </c>
      <c r="B4981" s="118" t="s">
        <v>10718</v>
      </c>
      <c r="C4981" s="117" t="s">
        <v>250</v>
      </c>
      <c r="D4981" s="117" t="s">
        <v>6</v>
      </c>
      <c r="E4981" s="119">
        <v>1120.19</v>
      </c>
      <c r="F4981" s="119">
        <v>1120.19</v>
      </c>
      <c r="G4981" s="117" t="s">
        <v>493</v>
      </c>
      <c r="H4981" s="120">
        <v>41974</v>
      </c>
    </row>
    <row r="4982" spans="1:8" ht="26.4">
      <c r="A4982" s="113">
        <v>11652</v>
      </c>
      <c r="B4982" s="114" t="s">
        <v>10719</v>
      </c>
      <c r="C4982" s="113" t="s">
        <v>235</v>
      </c>
      <c r="D4982" s="113" t="s">
        <v>6</v>
      </c>
      <c r="E4982" s="115">
        <v>1185</v>
      </c>
      <c r="F4982" s="115">
        <v>1185</v>
      </c>
      <c r="G4982" s="113" t="s">
        <v>493</v>
      </c>
      <c r="H4982" s="116">
        <v>41974</v>
      </c>
    </row>
    <row r="4983" spans="1:8" ht="39.6">
      <c r="A4983" s="117">
        <v>25970</v>
      </c>
      <c r="B4983" s="118" t="s">
        <v>10720</v>
      </c>
      <c r="C4983" s="117" t="s">
        <v>250</v>
      </c>
      <c r="D4983" s="117" t="s">
        <v>6</v>
      </c>
      <c r="E4983" s="119">
        <v>724418.02</v>
      </c>
      <c r="F4983" s="119">
        <v>724418.02</v>
      </c>
      <c r="G4983" s="117" t="s">
        <v>493</v>
      </c>
      <c r="H4983" s="120">
        <v>41974</v>
      </c>
    </row>
    <row r="4984" spans="1:8" ht="26.4">
      <c r="A4984" s="113">
        <v>13476</v>
      </c>
      <c r="B4984" s="114" t="s">
        <v>10721</v>
      </c>
      <c r="C4984" s="113" t="s">
        <v>250</v>
      </c>
      <c r="D4984" s="113" t="s">
        <v>6</v>
      </c>
      <c r="E4984" s="115">
        <v>729667.48</v>
      </c>
      <c r="F4984" s="115">
        <v>729667.48</v>
      </c>
      <c r="G4984" s="113" t="s">
        <v>493</v>
      </c>
      <c r="H4984" s="116">
        <v>41974</v>
      </c>
    </row>
    <row r="4985" spans="1:8" ht="26.4">
      <c r="A4985" s="117">
        <v>25971</v>
      </c>
      <c r="B4985" s="118" t="s">
        <v>10722</v>
      </c>
      <c r="C4985" s="117" t="s">
        <v>250</v>
      </c>
      <c r="D4985" s="117" t="s">
        <v>6</v>
      </c>
      <c r="E4985" s="119">
        <v>1720755.33</v>
      </c>
      <c r="F4985" s="119">
        <v>1720755.33</v>
      </c>
      <c r="G4985" s="117" t="s">
        <v>493</v>
      </c>
      <c r="H4985" s="120">
        <v>41974</v>
      </c>
    </row>
    <row r="4986" spans="1:8" ht="26.4">
      <c r="A4986" s="113">
        <v>10488</v>
      </c>
      <c r="B4986" s="114" t="s">
        <v>356</v>
      </c>
      <c r="C4986" s="113" t="s">
        <v>250</v>
      </c>
      <c r="D4986" s="113" t="s">
        <v>6</v>
      </c>
      <c r="E4986" s="115">
        <v>884000</v>
      </c>
      <c r="F4986" s="115">
        <v>884000</v>
      </c>
      <c r="G4986" s="113" t="s">
        <v>493</v>
      </c>
      <c r="H4986" s="116">
        <v>41974</v>
      </c>
    </row>
    <row r="4987" spans="1:8" ht="39.6">
      <c r="A4987" s="117">
        <v>13606</v>
      </c>
      <c r="B4987" s="118" t="s">
        <v>10723</v>
      </c>
      <c r="C4987" s="117" t="s">
        <v>250</v>
      </c>
      <c r="D4987" s="117" t="s">
        <v>6</v>
      </c>
      <c r="E4987" s="119">
        <v>783211.36</v>
      </c>
      <c r="F4987" s="119">
        <v>783211.36</v>
      </c>
      <c r="G4987" s="117" t="s">
        <v>493</v>
      </c>
      <c r="H4987" s="120">
        <v>41974</v>
      </c>
    </row>
    <row r="4988" spans="1:8">
      <c r="A4988" s="113">
        <v>10489</v>
      </c>
      <c r="B4988" s="114" t="s">
        <v>10724</v>
      </c>
      <c r="C4988" s="113" t="s">
        <v>264</v>
      </c>
      <c r="D4988" s="113" t="s">
        <v>231</v>
      </c>
      <c r="E4988" s="115">
        <v>9.8699999999999992</v>
      </c>
      <c r="F4988" s="115">
        <v>8.5299999999999994</v>
      </c>
      <c r="G4988" s="113" t="s">
        <v>493</v>
      </c>
      <c r="H4988" s="116">
        <v>41974</v>
      </c>
    </row>
    <row r="4989" spans="1:8">
      <c r="A4989" s="117">
        <v>10500</v>
      </c>
      <c r="B4989" s="118" t="s">
        <v>10725</v>
      </c>
      <c r="C4989" s="117" t="s">
        <v>235</v>
      </c>
      <c r="D4989" s="117" t="s">
        <v>492</v>
      </c>
      <c r="E4989" s="119">
        <v>45</v>
      </c>
      <c r="F4989" s="119">
        <v>45</v>
      </c>
      <c r="G4989" s="117" t="s">
        <v>493</v>
      </c>
      <c r="H4989" s="120">
        <v>41974</v>
      </c>
    </row>
    <row r="4990" spans="1:8" ht="39.6">
      <c r="A4990" s="113">
        <v>34391</v>
      </c>
      <c r="B4990" s="114" t="s">
        <v>10726</v>
      </c>
      <c r="C4990" s="113" t="s">
        <v>235</v>
      </c>
      <c r="D4990" s="113" t="s">
        <v>492</v>
      </c>
      <c r="E4990" s="115">
        <v>258.48</v>
      </c>
      <c r="F4990" s="115">
        <v>258.48</v>
      </c>
      <c r="G4990" s="113" t="s">
        <v>493</v>
      </c>
      <c r="H4990" s="116">
        <v>41974</v>
      </c>
    </row>
    <row r="4991" spans="1:8" ht="39.6">
      <c r="A4991" s="117">
        <v>10496</v>
      </c>
      <c r="B4991" s="118" t="s">
        <v>10727</v>
      </c>
      <c r="C4991" s="117" t="s">
        <v>235</v>
      </c>
      <c r="D4991" s="117" t="s">
        <v>492</v>
      </c>
      <c r="E4991" s="119">
        <v>225</v>
      </c>
      <c r="F4991" s="119">
        <v>225</v>
      </c>
      <c r="G4991" s="117" t="s">
        <v>493</v>
      </c>
      <c r="H4991" s="120">
        <v>41974</v>
      </c>
    </row>
    <row r="4992" spans="1:8" ht="39.6">
      <c r="A4992" s="113">
        <v>10497</v>
      </c>
      <c r="B4992" s="114" t="s">
        <v>10728</v>
      </c>
      <c r="C4992" s="113" t="s">
        <v>235</v>
      </c>
      <c r="D4992" s="113" t="s">
        <v>492</v>
      </c>
      <c r="E4992" s="115">
        <v>585</v>
      </c>
      <c r="F4992" s="115">
        <v>585</v>
      </c>
      <c r="G4992" s="113" t="s">
        <v>493</v>
      </c>
      <c r="H4992" s="116">
        <v>41974</v>
      </c>
    </row>
    <row r="4993" spans="1:8" ht="39.6">
      <c r="A4993" s="117">
        <v>10504</v>
      </c>
      <c r="B4993" s="118" t="s">
        <v>10729</v>
      </c>
      <c r="C4993" s="117" t="s">
        <v>235</v>
      </c>
      <c r="D4993" s="117" t="s">
        <v>492</v>
      </c>
      <c r="E4993" s="119">
        <v>684</v>
      </c>
      <c r="F4993" s="119">
        <v>684</v>
      </c>
      <c r="G4993" s="117" t="s">
        <v>493</v>
      </c>
      <c r="H4993" s="120">
        <v>41974</v>
      </c>
    </row>
    <row r="4994" spans="1:8">
      <c r="A4994" s="113">
        <v>34390</v>
      </c>
      <c r="B4994" s="114" t="s">
        <v>10730</v>
      </c>
      <c r="C4994" s="113" t="s">
        <v>235</v>
      </c>
      <c r="D4994" s="113" t="s">
        <v>492</v>
      </c>
      <c r="E4994" s="115">
        <v>201.6</v>
      </c>
      <c r="F4994" s="115">
        <v>201.6</v>
      </c>
      <c r="G4994" s="113" t="s">
        <v>493</v>
      </c>
      <c r="H4994" s="116">
        <v>41974</v>
      </c>
    </row>
    <row r="4995" spans="1:8">
      <c r="A4995" s="117">
        <v>34389</v>
      </c>
      <c r="B4995" s="118" t="s">
        <v>10731</v>
      </c>
      <c r="C4995" s="117" t="s">
        <v>235</v>
      </c>
      <c r="D4995" s="117" t="s">
        <v>492</v>
      </c>
      <c r="E4995" s="119">
        <v>63</v>
      </c>
      <c r="F4995" s="119">
        <v>63</v>
      </c>
      <c r="G4995" s="117" t="s">
        <v>493</v>
      </c>
      <c r="H4995" s="120">
        <v>41974</v>
      </c>
    </row>
    <row r="4996" spans="1:8">
      <c r="A4996" s="113">
        <v>34388</v>
      </c>
      <c r="B4996" s="114" t="s">
        <v>10732</v>
      </c>
      <c r="C4996" s="113" t="s">
        <v>235</v>
      </c>
      <c r="D4996" s="113" t="s">
        <v>492</v>
      </c>
      <c r="E4996" s="115">
        <v>89.54</v>
      </c>
      <c r="F4996" s="115">
        <v>89.54</v>
      </c>
      <c r="G4996" s="113" t="s">
        <v>493</v>
      </c>
      <c r="H4996" s="116">
        <v>41974</v>
      </c>
    </row>
    <row r="4997" spans="1:8">
      <c r="A4997" s="117">
        <v>34387</v>
      </c>
      <c r="B4997" s="118" t="s">
        <v>10733</v>
      </c>
      <c r="C4997" s="117" t="s">
        <v>235</v>
      </c>
      <c r="D4997" s="117" t="s">
        <v>492</v>
      </c>
      <c r="E4997" s="119">
        <v>145.35</v>
      </c>
      <c r="F4997" s="119">
        <v>145.35</v>
      </c>
      <c r="G4997" s="117" t="s">
        <v>493</v>
      </c>
      <c r="H4997" s="120">
        <v>41974</v>
      </c>
    </row>
    <row r="4998" spans="1:8">
      <c r="A4998" s="113">
        <v>11188</v>
      </c>
      <c r="B4998" s="114" t="s">
        <v>10734</v>
      </c>
      <c r="C4998" s="113" t="s">
        <v>235</v>
      </c>
      <c r="D4998" s="113" t="s">
        <v>492</v>
      </c>
      <c r="E4998" s="115">
        <v>72</v>
      </c>
      <c r="F4998" s="115">
        <v>72</v>
      </c>
      <c r="G4998" s="113" t="s">
        <v>493</v>
      </c>
      <c r="H4998" s="116">
        <v>41974</v>
      </c>
    </row>
    <row r="4999" spans="1:8">
      <c r="A4999" s="117">
        <v>11189</v>
      </c>
      <c r="B4999" s="118" t="s">
        <v>10735</v>
      </c>
      <c r="C4999" s="117" t="s">
        <v>235</v>
      </c>
      <c r="D4999" s="117" t="s">
        <v>492</v>
      </c>
      <c r="E4999" s="119">
        <v>108</v>
      </c>
      <c r="F4999" s="119">
        <v>108</v>
      </c>
      <c r="G4999" s="117" t="s">
        <v>493</v>
      </c>
      <c r="H4999" s="120">
        <v>41974</v>
      </c>
    </row>
    <row r="5000" spans="1:8">
      <c r="A5000" s="113">
        <v>21107</v>
      </c>
      <c r="B5000" s="114" t="s">
        <v>10736</v>
      </c>
      <c r="C5000" s="113" t="s">
        <v>235</v>
      </c>
      <c r="D5000" s="113" t="s">
        <v>492</v>
      </c>
      <c r="E5000" s="115">
        <v>77.72</v>
      </c>
      <c r="F5000" s="115">
        <v>77.72</v>
      </c>
      <c r="G5000" s="113" t="s">
        <v>493</v>
      </c>
      <c r="H5000" s="116">
        <v>41974</v>
      </c>
    </row>
    <row r="5001" spans="1:8">
      <c r="A5001" s="117">
        <v>34386</v>
      </c>
      <c r="B5001" s="118" t="s">
        <v>10737</v>
      </c>
      <c r="C5001" s="117" t="s">
        <v>235</v>
      </c>
      <c r="D5001" s="117" t="s">
        <v>492</v>
      </c>
      <c r="E5001" s="119">
        <v>135</v>
      </c>
      <c r="F5001" s="119">
        <v>135</v>
      </c>
      <c r="G5001" s="117" t="s">
        <v>493</v>
      </c>
      <c r="H5001" s="120">
        <v>41974</v>
      </c>
    </row>
    <row r="5002" spans="1:8">
      <c r="A5002" s="113">
        <v>10494</v>
      </c>
      <c r="B5002" s="114" t="s">
        <v>10738</v>
      </c>
      <c r="C5002" s="113" t="s">
        <v>235</v>
      </c>
      <c r="D5002" s="113" t="s">
        <v>492</v>
      </c>
      <c r="E5002" s="115">
        <v>40.5</v>
      </c>
      <c r="F5002" s="115">
        <v>40.5</v>
      </c>
      <c r="G5002" s="113" t="s">
        <v>493</v>
      </c>
      <c r="H5002" s="116">
        <v>41974</v>
      </c>
    </row>
    <row r="5003" spans="1:8">
      <c r="A5003" s="117">
        <v>10490</v>
      </c>
      <c r="B5003" s="118" t="s">
        <v>10739</v>
      </c>
      <c r="C5003" s="117" t="s">
        <v>235</v>
      </c>
      <c r="D5003" s="117" t="s">
        <v>492</v>
      </c>
      <c r="E5003" s="119">
        <v>40.5</v>
      </c>
      <c r="F5003" s="119">
        <v>40.5</v>
      </c>
      <c r="G5003" s="117" t="s">
        <v>493</v>
      </c>
      <c r="H5003" s="120">
        <v>41974</v>
      </c>
    </row>
    <row r="5004" spans="1:8">
      <c r="A5004" s="113">
        <v>10492</v>
      </c>
      <c r="B5004" s="114" t="s">
        <v>10740</v>
      </c>
      <c r="C5004" s="113" t="s">
        <v>235</v>
      </c>
      <c r="D5004" s="113" t="s">
        <v>492</v>
      </c>
      <c r="E5004" s="115">
        <v>54</v>
      </c>
      <c r="F5004" s="115">
        <v>54</v>
      </c>
      <c r="G5004" s="113" t="s">
        <v>493</v>
      </c>
      <c r="H5004" s="116">
        <v>41974</v>
      </c>
    </row>
    <row r="5005" spans="1:8">
      <c r="A5005" s="117">
        <v>10493</v>
      </c>
      <c r="B5005" s="118" t="s">
        <v>10741</v>
      </c>
      <c r="C5005" s="117" t="s">
        <v>235</v>
      </c>
      <c r="D5005" s="117" t="s">
        <v>492</v>
      </c>
      <c r="E5005" s="119">
        <v>63</v>
      </c>
      <c r="F5005" s="119">
        <v>63</v>
      </c>
      <c r="G5005" s="117" t="s">
        <v>493</v>
      </c>
      <c r="H5005" s="120">
        <v>41974</v>
      </c>
    </row>
    <row r="5006" spans="1:8">
      <c r="A5006" s="113">
        <v>10491</v>
      </c>
      <c r="B5006" s="114" t="s">
        <v>10742</v>
      </c>
      <c r="C5006" s="113" t="s">
        <v>235</v>
      </c>
      <c r="D5006" s="113" t="s">
        <v>492</v>
      </c>
      <c r="E5006" s="115">
        <v>76.5</v>
      </c>
      <c r="F5006" s="115">
        <v>76.5</v>
      </c>
      <c r="G5006" s="113" t="s">
        <v>493</v>
      </c>
      <c r="H5006" s="116">
        <v>41974</v>
      </c>
    </row>
    <row r="5007" spans="1:8">
      <c r="A5007" s="117">
        <v>34385</v>
      </c>
      <c r="B5007" s="118" t="s">
        <v>10743</v>
      </c>
      <c r="C5007" s="117" t="s">
        <v>235</v>
      </c>
      <c r="D5007" s="117" t="s">
        <v>492</v>
      </c>
      <c r="E5007" s="119">
        <v>111.6</v>
      </c>
      <c r="F5007" s="119">
        <v>111.6</v>
      </c>
      <c r="G5007" s="117" t="s">
        <v>493</v>
      </c>
      <c r="H5007" s="120">
        <v>41974</v>
      </c>
    </row>
    <row r="5008" spans="1:8">
      <c r="A5008" s="113">
        <v>10499</v>
      </c>
      <c r="B5008" s="114" t="s">
        <v>10744</v>
      </c>
      <c r="C5008" s="113" t="s">
        <v>235</v>
      </c>
      <c r="D5008" s="113" t="s">
        <v>492</v>
      </c>
      <c r="E5008" s="115">
        <v>45</v>
      </c>
      <c r="F5008" s="115">
        <v>45</v>
      </c>
      <c r="G5008" s="113" t="s">
        <v>493</v>
      </c>
      <c r="H5008" s="116">
        <v>41974</v>
      </c>
    </row>
    <row r="5009" spans="1:8">
      <c r="A5009" s="117">
        <v>34384</v>
      </c>
      <c r="B5009" s="118" t="s">
        <v>10745</v>
      </c>
      <c r="C5009" s="117" t="s">
        <v>235</v>
      </c>
      <c r="D5009" s="117" t="s">
        <v>492</v>
      </c>
      <c r="E5009" s="119">
        <v>135</v>
      </c>
      <c r="F5009" s="119">
        <v>135</v>
      </c>
      <c r="G5009" s="117" t="s">
        <v>493</v>
      </c>
      <c r="H5009" s="120">
        <v>41974</v>
      </c>
    </row>
    <row r="5010" spans="1:8">
      <c r="A5010" s="113">
        <v>11185</v>
      </c>
      <c r="B5010" s="114" t="s">
        <v>10746</v>
      </c>
      <c r="C5010" s="113" t="s">
        <v>235</v>
      </c>
      <c r="D5010" s="113" t="s">
        <v>492</v>
      </c>
      <c r="E5010" s="115">
        <v>139.5</v>
      </c>
      <c r="F5010" s="115">
        <v>139.5</v>
      </c>
      <c r="G5010" s="113" t="s">
        <v>493</v>
      </c>
      <c r="H5010" s="116">
        <v>41974</v>
      </c>
    </row>
    <row r="5011" spans="1:8" ht="26.4">
      <c r="A5011" s="117">
        <v>10507</v>
      </c>
      <c r="B5011" s="118" t="s">
        <v>10747</v>
      </c>
      <c r="C5011" s="117" t="s">
        <v>235</v>
      </c>
      <c r="D5011" s="117" t="s">
        <v>492</v>
      </c>
      <c r="E5011" s="119">
        <v>240.38</v>
      </c>
      <c r="F5011" s="119">
        <v>240.38</v>
      </c>
      <c r="G5011" s="117" t="s">
        <v>493</v>
      </c>
      <c r="H5011" s="120">
        <v>41974</v>
      </c>
    </row>
    <row r="5012" spans="1:8">
      <c r="A5012" s="113">
        <v>10505</v>
      </c>
      <c r="B5012" s="114" t="s">
        <v>10748</v>
      </c>
      <c r="C5012" s="113" t="s">
        <v>235</v>
      </c>
      <c r="D5012" s="113" t="s">
        <v>492</v>
      </c>
      <c r="E5012" s="115">
        <v>141.84</v>
      </c>
      <c r="F5012" s="115">
        <v>141.84</v>
      </c>
      <c r="G5012" s="113" t="s">
        <v>493</v>
      </c>
      <c r="H5012" s="116">
        <v>41974</v>
      </c>
    </row>
    <row r="5013" spans="1:8">
      <c r="A5013" s="117">
        <v>10506</v>
      </c>
      <c r="B5013" s="118" t="s">
        <v>10749</v>
      </c>
      <c r="C5013" s="117" t="s">
        <v>235</v>
      </c>
      <c r="D5013" s="117" t="s">
        <v>492</v>
      </c>
      <c r="E5013" s="119">
        <v>185.17</v>
      </c>
      <c r="F5013" s="119">
        <v>185.17</v>
      </c>
      <c r="G5013" s="117" t="s">
        <v>493</v>
      </c>
      <c r="H5013" s="120">
        <v>41974</v>
      </c>
    </row>
    <row r="5014" spans="1:8" ht="26.4">
      <c r="A5014" s="113">
        <v>5031</v>
      </c>
      <c r="B5014" s="114" t="s">
        <v>10750</v>
      </c>
      <c r="C5014" s="113" t="s">
        <v>235</v>
      </c>
      <c r="D5014" s="113" t="s">
        <v>492</v>
      </c>
      <c r="E5014" s="115">
        <v>260</v>
      </c>
      <c r="F5014" s="115">
        <v>260</v>
      </c>
      <c r="G5014" s="113" t="s">
        <v>493</v>
      </c>
      <c r="H5014" s="116">
        <v>41974</v>
      </c>
    </row>
    <row r="5015" spans="1:8">
      <c r="A5015" s="117">
        <v>10502</v>
      </c>
      <c r="B5015" s="118" t="s">
        <v>10751</v>
      </c>
      <c r="C5015" s="117" t="s">
        <v>235</v>
      </c>
      <c r="D5015" s="117" t="s">
        <v>492</v>
      </c>
      <c r="E5015" s="119">
        <v>302.95999999999998</v>
      </c>
      <c r="F5015" s="119">
        <v>302.95999999999998</v>
      </c>
      <c r="G5015" s="117" t="s">
        <v>493</v>
      </c>
      <c r="H5015" s="120">
        <v>41974</v>
      </c>
    </row>
    <row r="5016" spans="1:8">
      <c r="A5016" s="113">
        <v>10501</v>
      </c>
      <c r="B5016" s="114" t="s">
        <v>10752</v>
      </c>
      <c r="C5016" s="113" t="s">
        <v>235</v>
      </c>
      <c r="D5016" s="113" t="s">
        <v>492</v>
      </c>
      <c r="E5016" s="115">
        <v>171.17</v>
      </c>
      <c r="F5016" s="115">
        <v>171.17</v>
      </c>
      <c r="G5016" s="113" t="s">
        <v>493</v>
      </c>
      <c r="H5016" s="116">
        <v>41974</v>
      </c>
    </row>
    <row r="5017" spans="1:8">
      <c r="A5017" s="117">
        <v>10503</v>
      </c>
      <c r="B5017" s="118" t="s">
        <v>10753</v>
      </c>
      <c r="C5017" s="117" t="s">
        <v>235</v>
      </c>
      <c r="D5017" s="117" t="s">
        <v>492</v>
      </c>
      <c r="E5017" s="119">
        <v>231.24</v>
      </c>
      <c r="F5017" s="119">
        <v>231.24</v>
      </c>
      <c r="G5017" s="117" t="s">
        <v>493</v>
      </c>
      <c r="H5017" s="120">
        <v>41974</v>
      </c>
    </row>
    <row r="5018" spans="1:8">
      <c r="A5018" s="113">
        <v>10508</v>
      </c>
      <c r="B5018" s="114" t="s">
        <v>10754</v>
      </c>
      <c r="C5018" s="113" t="s">
        <v>264</v>
      </c>
      <c r="D5018" s="113" t="s">
        <v>231</v>
      </c>
      <c r="E5018" s="115">
        <v>10.25</v>
      </c>
      <c r="F5018" s="115">
        <v>8.8699999999999992</v>
      </c>
      <c r="G5018" s="113" t="s">
        <v>493</v>
      </c>
      <c r="H5018" s="116">
        <v>41974</v>
      </c>
    </row>
    <row r="5019" spans="1:8" ht="26.4">
      <c r="A5019" s="117">
        <v>11643</v>
      </c>
      <c r="B5019" s="118" t="s">
        <v>10755</v>
      </c>
      <c r="C5019" s="117" t="s">
        <v>235</v>
      </c>
      <c r="D5019" s="117" t="s">
        <v>6</v>
      </c>
      <c r="E5019" s="119">
        <v>8.34</v>
      </c>
      <c r="F5019" s="119">
        <v>8.34</v>
      </c>
      <c r="G5019" s="117" t="s">
        <v>493</v>
      </c>
      <c r="H5019" s="120">
        <v>41974</v>
      </c>
    </row>
    <row r="5020" spans="1:8" ht="26.4">
      <c r="A5020" s="113">
        <v>10228</v>
      </c>
      <c r="B5020" s="114" t="s">
        <v>10756</v>
      </c>
      <c r="C5020" s="113" t="s">
        <v>235</v>
      </c>
      <c r="D5020" s="113" t="s">
        <v>6</v>
      </c>
      <c r="E5020" s="115">
        <v>159.9</v>
      </c>
      <c r="F5020" s="115">
        <v>159.9</v>
      </c>
      <c r="G5020" s="113" t="s">
        <v>493</v>
      </c>
      <c r="H5020" s="116">
        <v>41974</v>
      </c>
    </row>
    <row r="5021" spans="1:8" ht="39.6">
      <c r="A5021" s="117">
        <v>10404</v>
      </c>
      <c r="B5021" s="118" t="s">
        <v>10757</v>
      </c>
      <c r="C5021" s="117" t="s">
        <v>235</v>
      </c>
      <c r="D5021" s="117" t="s">
        <v>6</v>
      </c>
      <c r="E5021" s="119">
        <v>24</v>
      </c>
      <c r="F5021" s="119">
        <v>24</v>
      </c>
      <c r="G5021" s="117" t="s">
        <v>493</v>
      </c>
      <c r="H5021" s="120">
        <v>41974</v>
      </c>
    </row>
    <row r="5022" spans="1:8">
      <c r="A5022" s="113">
        <v>11157</v>
      </c>
      <c r="B5022" s="114" t="s">
        <v>10758</v>
      </c>
      <c r="C5022" s="113" t="s">
        <v>235</v>
      </c>
      <c r="D5022" s="113" t="s">
        <v>239</v>
      </c>
      <c r="E5022" s="115">
        <v>103.01</v>
      </c>
      <c r="F5022" s="115">
        <v>103.01</v>
      </c>
      <c r="G5022" s="113" t="s">
        <v>493</v>
      </c>
      <c r="H5022" s="116">
        <v>41974</v>
      </c>
    </row>
    <row r="5023" spans="1:8" ht="26.4">
      <c r="A5023" s="117">
        <v>4715</v>
      </c>
      <c r="B5023" s="118" t="s">
        <v>10759</v>
      </c>
      <c r="C5023" s="117" t="s">
        <v>235</v>
      </c>
      <c r="D5023" s="117" t="s">
        <v>492</v>
      </c>
      <c r="E5023" s="119">
        <v>19.809999999999999</v>
      </c>
      <c r="F5023" s="119">
        <v>19.809999999999999</v>
      </c>
      <c r="G5023" s="117" t="s">
        <v>493</v>
      </c>
      <c r="H5023" s="120">
        <v>41974</v>
      </c>
    </row>
    <row r="5024" spans="1:8" ht="26.4">
      <c r="A5024" s="113">
        <v>11653</v>
      </c>
      <c r="B5024" s="114" t="s">
        <v>10760</v>
      </c>
      <c r="C5024" s="113" t="s">
        <v>264</v>
      </c>
      <c r="D5024" s="113" t="s">
        <v>809</v>
      </c>
      <c r="E5024" s="115">
        <v>724</v>
      </c>
      <c r="F5024" s="115">
        <v>724</v>
      </c>
      <c r="G5024" s="113" t="s">
        <v>493</v>
      </c>
      <c r="H5024" s="116">
        <v>41974</v>
      </c>
    </row>
    <row r="5025" spans="1:8" ht="26.4">
      <c r="A5025" s="117">
        <v>6082</v>
      </c>
      <c r="B5025" s="118" t="s">
        <v>10761</v>
      </c>
      <c r="C5025" s="117" t="s">
        <v>264</v>
      </c>
      <c r="D5025" s="117" t="s">
        <v>231</v>
      </c>
      <c r="E5025" s="119">
        <v>3.31</v>
      </c>
      <c r="F5025" s="119">
        <v>3.31</v>
      </c>
      <c r="G5025" s="117" t="s">
        <v>493</v>
      </c>
      <c r="H5025" s="120">
        <v>41974</v>
      </c>
    </row>
    <row r="5026" spans="1:8" ht="26.4">
      <c r="A5026" s="113">
        <v>27478</v>
      </c>
      <c r="B5026" s="114" t="s">
        <v>10762</v>
      </c>
      <c r="C5026" s="113" t="s">
        <v>264</v>
      </c>
      <c r="D5026" s="113" t="s">
        <v>809</v>
      </c>
      <c r="E5026" s="115">
        <v>1255.3399999999999</v>
      </c>
      <c r="F5026" s="115">
        <v>1085.06</v>
      </c>
      <c r="G5026" s="113" t="s">
        <v>493</v>
      </c>
      <c r="H5026" s="116">
        <v>41974</v>
      </c>
    </row>
    <row r="5027" spans="1:8" ht="39.6">
      <c r="A5027" s="117">
        <v>27367</v>
      </c>
      <c r="B5027" s="118" t="s">
        <v>10763</v>
      </c>
      <c r="C5027" s="117" t="s">
        <v>264</v>
      </c>
      <c r="D5027" s="117" t="s">
        <v>809</v>
      </c>
      <c r="E5027" s="119">
        <v>724</v>
      </c>
      <c r="F5027" s="119">
        <v>724</v>
      </c>
      <c r="G5027" s="117" t="s">
        <v>493</v>
      </c>
      <c r="H5027" s="120">
        <v>41974</v>
      </c>
    </row>
    <row r="5028" spans="1:8" ht="26.4">
      <c r="A5028" s="113">
        <v>235</v>
      </c>
      <c r="B5028" s="114" t="s">
        <v>10764</v>
      </c>
      <c r="C5028" s="113" t="s">
        <v>235</v>
      </c>
      <c r="D5028" s="113" t="s">
        <v>238</v>
      </c>
      <c r="E5028" s="115">
        <v>0.75</v>
      </c>
      <c r="F5028" s="115">
        <v>0.75</v>
      </c>
      <c r="G5028" s="113" t="s">
        <v>493</v>
      </c>
      <c r="H5028" s="116">
        <v>41974</v>
      </c>
    </row>
    <row r="5029" spans="1:8" ht="26.4">
      <c r="A5029" s="117">
        <v>236</v>
      </c>
      <c r="B5029" s="118" t="s">
        <v>10765</v>
      </c>
      <c r="C5029" s="117" t="s">
        <v>235</v>
      </c>
      <c r="D5029" s="117" t="s">
        <v>238</v>
      </c>
      <c r="E5029" s="119">
        <v>0.91</v>
      </c>
      <c r="F5029" s="119">
        <v>0.91</v>
      </c>
      <c r="G5029" s="117" t="s">
        <v>493</v>
      </c>
      <c r="H5029" s="120">
        <v>41974</v>
      </c>
    </row>
    <row r="5030" spans="1:8" ht="26.4">
      <c r="A5030" s="113">
        <v>234</v>
      </c>
      <c r="B5030" s="114" t="s">
        <v>10766</v>
      </c>
      <c r="C5030" s="113" t="s">
        <v>235</v>
      </c>
      <c r="D5030" s="113" t="s">
        <v>238</v>
      </c>
      <c r="E5030" s="115">
        <v>0.75</v>
      </c>
      <c r="F5030" s="115">
        <v>0.75</v>
      </c>
      <c r="G5030" s="113" t="s">
        <v>493</v>
      </c>
      <c r="H5030" s="116">
        <v>41974</v>
      </c>
    </row>
    <row r="5031" spans="1:8" ht="52.8">
      <c r="A5031" s="117">
        <v>598</v>
      </c>
      <c r="B5031" s="118" t="s">
        <v>10767</v>
      </c>
      <c r="C5031" s="117" t="s">
        <v>235</v>
      </c>
      <c r="D5031" s="117" t="s">
        <v>492</v>
      </c>
      <c r="E5031" s="119">
        <v>401.06</v>
      </c>
      <c r="F5031" s="119">
        <v>401.06</v>
      </c>
      <c r="G5031" s="117" t="s">
        <v>493</v>
      </c>
      <c r="H5031" s="120">
        <v>41974</v>
      </c>
    </row>
    <row r="5032" spans="1:8" ht="26.4">
      <c r="A5032" s="113">
        <v>595</v>
      </c>
      <c r="B5032" s="114" t="s">
        <v>10768</v>
      </c>
      <c r="C5032" s="113" t="s">
        <v>235</v>
      </c>
      <c r="D5032" s="113" t="s">
        <v>492</v>
      </c>
      <c r="E5032" s="115">
        <v>422.33</v>
      </c>
      <c r="F5032" s="115">
        <v>422.33</v>
      </c>
      <c r="G5032" s="113" t="s">
        <v>493</v>
      </c>
      <c r="H5032" s="116">
        <v>41974</v>
      </c>
    </row>
    <row r="5033" spans="1:8" ht="26.4">
      <c r="A5033" s="117">
        <v>4000</v>
      </c>
      <c r="B5033" s="118" t="s">
        <v>10769</v>
      </c>
      <c r="C5033" s="117" t="s">
        <v>235</v>
      </c>
      <c r="D5033" s="117" t="s">
        <v>519</v>
      </c>
      <c r="E5033" s="119">
        <v>2662.51</v>
      </c>
      <c r="F5033" s="119">
        <v>2662.51</v>
      </c>
      <c r="G5033" s="117" t="s">
        <v>493</v>
      </c>
      <c r="H5033" s="120">
        <v>41974</v>
      </c>
    </row>
    <row r="5034" spans="1:8" ht="26.4">
      <c r="A5034" s="113">
        <v>10565</v>
      </c>
      <c r="B5034" s="114" t="s">
        <v>10770</v>
      </c>
      <c r="C5034" s="113" t="s">
        <v>235</v>
      </c>
      <c r="D5034" s="113" t="s">
        <v>519</v>
      </c>
      <c r="E5034" s="115">
        <v>1060</v>
      </c>
      <c r="F5034" s="115">
        <v>1060</v>
      </c>
      <c r="G5034" s="113" t="s">
        <v>493</v>
      </c>
      <c r="H5034" s="116">
        <v>41974</v>
      </c>
    </row>
    <row r="5035" spans="1:8" ht="26.4">
      <c r="A5035" s="117">
        <v>20200</v>
      </c>
      <c r="B5035" s="118" t="s">
        <v>10771</v>
      </c>
      <c r="C5035" s="117" t="s">
        <v>235</v>
      </c>
      <c r="D5035" s="117" t="s">
        <v>519</v>
      </c>
      <c r="E5035" s="119">
        <v>1766.34</v>
      </c>
      <c r="F5035" s="119">
        <v>1766.34</v>
      </c>
      <c r="G5035" s="117" t="s">
        <v>493</v>
      </c>
      <c r="H5035" s="120">
        <v>41974</v>
      </c>
    </row>
    <row r="5036" spans="1:8" ht="26.4">
      <c r="A5036" s="113">
        <v>20201</v>
      </c>
      <c r="B5036" s="114" t="s">
        <v>10772</v>
      </c>
      <c r="C5036" s="113" t="s">
        <v>235</v>
      </c>
      <c r="D5036" s="113" t="s">
        <v>519</v>
      </c>
      <c r="E5036" s="115">
        <v>660.01</v>
      </c>
      <c r="F5036" s="115">
        <v>660.01</v>
      </c>
      <c r="G5036" s="113" t="s">
        <v>493</v>
      </c>
      <c r="H5036" s="116">
        <v>41974</v>
      </c>
    </row>
    <row r="5037" spans="1:8" ht="26.4">
      <c r="A5037" s="117">
        <v>2697</v>
      </c>
      <c r="B5037" s="118" t="s">
        <v>10773</v>
      </c>
      <c r="C5037" s="117" t="s">
        <v>264</v>
      </c>
      <c r="D5037" s="117" t="s">
        <v>231</v>
      </c>
      <c r="E5037" s="119">
        <v>18</v>
      </c>
      <c r="F5037" s="119">
        <v>15.56</v>
      </c>
      <c r="G5037" s="117" t="s">
        <v>493</v>
      </c>
      <c r="H5037" s="120">
        <v>41974</v>
      </c>
    </row>
    <row r="5038" spans="1:8" ht="26.4">
      <c r="A5038" s="113">
        <v>2698</v>
      </c>
      <c r="B5038" s="114" t="s">
        <v>10774</v>
      </c>
      <c r="C5038" s="113" t="s">
        <v>235</v>
      </c>
      <c r="D5038" s="113" t="s">
        <v>231</v>
      </c>
      <c r="E5038" s="115">
        <v>14.6</v>
      </c>
      <c r="F5038" s="115">
        <v>12.62</v>
      </c>
      <c r="G5038" s="113" t="s">
        <v>493</v>
      </c>
      <c r="H5038" s="116">
        <v>41974</v>
      </c>
    </row>
    <row r="5039" spans="1:8" ht="26.4">
      <c r="A5039" s="117">
        <v>4438</v>
      </c>
      <c r="B5039" s="118" t="s">
        <v>10775</v>
      </c>
      <c r="C5039" s="117" t="s">
        <v>235</v>
      </c>
      <c r="D5039" s="117" t="s">
        <v>207</v>
      </c>
      <c r="E5039" s="119">
        <v>4.6500000000000004</v>
      </c>
      <c r="F5039" s="119">
        <v>4.6500000000000004</v>
      </c>
      <c r="G5039" s="117" t="s">
        <v>493</v>
      </c>
      <c r="H5039" s="120">
        <v>41974</v>
      </c>
    </row>
    <row r="5040" spans="1:8" ht="26.4">
      <c r="A5040" s="113">
        <v>4493</v>
      </c>
      <c r="B5040" s="114" t="s">
        <v>10776</v>
      </c>
      <c r="C5040" s="113" t="s">
        <v>235</v>
      </c>
      <c r="D5040" s="113" t="s">
        <v>207</v>
      </c>
      <c r="E5040" s="115">
        <v>2.6</v>
      </c>
      <c r="F5040" s="115">
        <v>2.6</v>
      </c>
      <c r="G5040" s="113" t="s">
        <v>493</v>
      </c>
      <c r="H5040" s="116">
        <v>41974</v>
      </c>
    </row>
    <row r="5041" spans="1:8" ht="26.4">
      <c r="A5041" s="117">
        <v>4471</v>
      </c>
      <c r="B5041" s="118" t="s">
        <v>10777</v>
      </c>
      <c r="C5041" s="117" t="s">
        <v>235</v>
      </c>
      <c r="D5041" s="117" t="s">
        <v>207</v>
      </c>
      <c r="E5041" s="119">
        <v>12.81</v>
      </c>
      <c r="F5041" s="119">
        <v>12.81</v>
      </c>
      <c r="G5041" s="117" t="s">
        <v>493</v>
      </c>
      <c r="H5041" s="120">
        <v>41974</v>
      </c>
    </row>
    <row r="5042" spans="1:8" ht="39.6">
      <c r="A5042" s="113">
        <v>4427</v>
      </c>
      <c r="B5042" s="114" t="s">
        <v>10778</v>
      </c>
      <c r="C5042" s="113" t="s">
        <v>235</v>
      </c>
      <c r="D5042" s="113" t="s">
        <v>207</v>
      </c>
      <c r="E5042" s="115">
        <v>15.77</v>
      </c>
      <c r="F5042" s="115">
        <v>15.77</v>
      </c>
      <c r="G5042" s="113" t="s">
        <v>493</v>
      </c>
      <c r="H5042" s="116">
        <v>41974</v>
      </c>
    </row>
    <row r="5043" spans="1:8" ht="39.6">
      <c r="A5043" s="117">
        <v>20196</v>
      </c>
      <c r="B5043" s="118" t="s">
        <v>10779</v>
      </c>
      <c r="C5043" s="117" t="s">
        <v>235</v>
      </c>
      <c r="D5043" s="117" t="s">
        <v>207</v>
      </c>
      <c r="E5043" s="119">
        <v>15.55</v>
      </c>
      <c r="F5043" s="119">
        <v>15.55</v>
      </c>
      <c r="G5043" s="117" t="s">
        <v>493</v>
      </c>
      <c r="H5043" s="120">
        <v>41974</v>
      </c>
    </row>
    <row r="5044" spans="1:8" ht="26.4">
      <c r="A5044" s="113">
        <v>2735</v>
      </c>
      <c r="B5044" s="114" t="s">
        <v>10780</v>
      </c>
      <c r="C5044" s="113" t="s">
        <v>235</v>
      </c>
      <c r="D5044" s="113" t="s">
        <v>207</v>
      </c>
      <c r="E5044" s="115">
        <v>4.62</v>
      </c>
      <c r="F5044" s="115">
        <v>4.62</v>
      </c>
      <c r="G5044" s="113" t="s">
        <v>493</v>
      </c>
      <c r="H5044" s="116">
        <v>41974</v>
      </c>
    </row>
    <row r="5045" spans="1:8" ht="26.4">
      <c r="A5045" s="117">
        <v>2743</v>
      </c>
      <c r="B5045" s="118" t="s">
        <v>10781</v>
      </c>
      <c r="C5045" s="117" t="s">
        <v>235</v>
      </c>
      <c r="D5045" s="117" t="s">
        <v>6</v>
      </c>
      <c r="E5045" s="119">
        <v>30.8</v>
      </c>
      <c r="F5045" s="119">
        <v>30.8</v>
      </c>
      <c r="G5045" s="117" t="s">
        <v>493</v>
      </c>
      <c r="H5045" s="120">
        <v>41974</v>
      </c>
    </row>
    <row r="5046" spans="1:8" ht="26.4">
      <c r="A5046" s="113">
        <v>2787</v>
      </c>
      <c r="B5046" s="114" t="s">
        <v>10782</v>
      </c>
      <c r="C5046" s="113" t="s">
        <v>235</v>
      </c>
      <c r="D5046" s="113" t="s">
        <v>207</v>
      </c>
      <c r="E5046" s="115">
        <v>6.41</v>
      </c>
      <c r="F5046" s="115">
        <v>6.41</v>
      </c>
      <c r="G5046" s="113" t="s">
        <v>493</v>
      </c>
      <c r="H5046" s="116">
        <v>41974</v>
      </c>
    </row>
    <row r="5047" spans="1:8" ht="26.4">
      <c r="A5047" s="117">
        <v>2739</v>
      </c>
      <c r="B5047" s="118" t="s">
        <v>10783</v>
      </c>
      <c r="C5047" s="117" t="s">
        <v>235</v>
      </c>
      <c r="D5047" s="117" t="s">
        <v>207</v>
      </c>
      <c r="E5047" s="119">
        <v>1.42</v>
      </c>
      <c r="F5047" s="119">
        <v>1.42</v>
      </c>
      <c r="G5047" s="117" t="s">
        <v>493</v>
      </c>
      <c r="H5047" s="120">
        <v>41974</v>
      </c>
    </row>
    <row r="5048" spans="1:8" ht="26.4">
      <c r="A5048" s="113">
        <v>6205</v>
      </c>
      <c r="B5048" s="114" t="s">
        <v>10784</v>
      </c>
      <c r="C5048" s="113" t="s">
        <v>235</v>
      </c>
      <c r="D5048" s="113" t="s">
        <v>207</v>
      </c>
      <c r="E5048" s="115">
        <v>7.74</v>
      </c>
      <c r="F5048" s="115">
        <v>7.74</v>
      </c>
      <c r="G5048" s="113" t="s">
        <v>493</v>
      </c>
      <c r="H5048" s="116">
        <v>41974</v>
      </c>
    </row>
    <row r="5049" spans="1:8" ht="26.4">
      <c r="A5049" s="117">
        <v>10568</v>
      </c>
      <c r="B5049" s="118" t="s">
        <v>10785</v>
      </c>
      <c r="C5049" s="117" t="s">
        <v>235</v>
      </c>
      <c r="D5049" s="117" t="s">
        <v>207</v>
      </c>
      <c r="E5049" s="119">
        <v>2.97</v>
      </c>
      <c r="F5049" s="119">
        <v>2.97</v>
      </c>
      <c r="G5049" s="117" t="s">
        <v>493</v>
      </c>
      <c r="H5049" s="120">
        <v>41974</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324"/>
  <sheetViews>
    <sheetView zoomScale="130" zoomScaleNormal="130" workbookViewId="0">
      <pane ySplit="1" topLeftCell="A3658" activePane="bottomLeft" state="frozen"/>
      <selection pane="bottomLeft" activeCell="A3663" sqref="A3663:F3663"/>
    </sheetView>
  </sheetViews>
  <sheetFormatPr defaultRowHeight="13.2"/>
  <cols>
    <col min="1" max="1" width="10" style="111" customWidth="1"/>
    <col min="2" max="2" width="79.109375" style="112" customWidth="1"/>
    <col min="3" max="3" width="34" style="111" hidden="1" customWidth="1"/>
    <col min="4" max="4" width="9.109375" style="111" customWidth="1"/>
    <col min="5" max="5" width="6.33203125" style="111" hidden="1" customWidth="1"/>
    <col min="6" max="6" width="13.5546875" style="111" customWidth="1"/>
    <col min="7" max="8" width="9.109375" style="111" hidden="1" customWidth="1"/>
    <col min="9" max="9" width="9.109375" customWidth="1"/>
  </cols>
  <sheetData>
    <row r="1" spans="1:8" ht="28.5" customHeight="1">
      <c r="A1" s="117" t="s">
        <v>268</v>
      </c>
      <c r="B1" s="117" t="s">
        <v>5</v>
      </c>
      <c r="C1" s="117" t="s">
        <v>223</v>
      </c>
      <c r="D1" s="117" t="s">
        <v>266</v>
      </c>
      <c r="E1" s="117" t="s">
        <v>484</v>
      </c>
      <c r="F1" s="117" t="s">
        <v>485</v>
      </c>
      <c r="G1" s="117" t="s">
        <v>486</v>
      </c>
      <c r="H1" s="117" t="s">
        <v>487</v>
      </c>
    </row>
    <row r="2" spans="1:8" ht="52.8">
      <c r="A2" s="113">
        <v>89977</v>
      </c>
      <c r="B2" s="114" t="s">
        <v>707</v>
      </c>
      <c r="C2" s="113" t="s">
        <v>708</v>
      </c>
      <c r="D2" s="113" t="s">
        <v>492</v>
      </c>
      <c r="E2" s="115">
        <v>97.66</v>
      </c>
      <c r="F2" s="115">
        <v>90.47</v>
      </c>
      <c r="G2" s="113" t="s">
        <v>493</v>
      </c>
      <c r="H2" s="116">
        <v>41974</v>
      </c>
    </row>
    <row r="3" spans="1:8" ht="39.6">
      <c r="A3" s="117">
        <v>89043</v>
      </c>
      <c r="B3" s="118" t="s">
        <v>709</v>
      </c>
      <c r="C3" s="117" t="s">
        <v>708</v>
      </c>
      <c r="D3" s="117" t="s">
        <v>492</v>
      </c>
      <c r="E3" s="119">
        <v>48.62</v>
      </c>
      <c r="F3" s="119">
        <v>49.27</v>
      </c>
      <c r="G3" s="117" t="s">
        <v>493</v>
      </c>
      <c r="H3" s="120">
        <v>41974</v>
      </c>
    </row>
    <row r="4" spans="1:8" ht="52.8">
      <c r="A4" s="113">
        <v>89168</v>
      </c>
      <c r="B4" s="114" t="s">
        <v>710</v>
      </c>
      <c r="C4" s="113" t="s">
        <v>708</v>
      </c>
      <c r="D4" s="113" t="s">
        <v>492</v>
      </c>
      <c r="E4" s="115">
        <v>38.15</v>
      </c>
      <c r="F4" s="115">
        <v>50.49</v>
      </c>
      <c r="G4" s="113" t="s">
        <v>493</v>
      </c>
      <c r="H4" s="116">
        <v>41974</v>
      </c>
    </row>
    <row r="5" spans="1:8" ht="52.8">
      <c r="A5" s="117">
        <v>89978</v>
      </c>
      <c r="B5" s="118" t="s">
        <v>711</v>
      </c>
      <c r="C5" s="117" t="s">
        <v>708</v>
      </c>
      <c r="D5" s="117" t="s">
        <v>492</v>
      </c>
      <c r="E5" s="119">
        <v>55.59</v>
      </c>
      <c r="F5" s="119">
        <v>56.62</v>
      </c>
      <c r="G5" s="117" t="s">
        <v>493</v>
      </c>
      <c r="H5" s="120">
        <v>41974</v>
      </c>
    </row>
    <row r="6" spans="1:8" ht="39.6">
      <c r="A6" s="113">
        <v>89044</v>
      </c>
      <c r="B6" s="114" t="s">
        <v>712</v>
      </c>
      <c r="C6" s="113" t="s">
        <v>708</v>
      </c>
      <c r="D6" s="113" t="s">
        <v>492</v>
      </c>
      <c r="E6" s="115">
        <v>41.95</v>
      </c>
      <c r="F6" s="115">
        <v>44</v>
      </c>
      <c r="G6" s="113" t="s">
        <v>493</v>
      </c>
      <c r="H6" s="116">
        <v>41974</v>
      </c>
    </row>
    <row r="7" spans="1:8" ht="52.8">
      <c r="A7" s="117">
        <v>89169</v>
      </c>
      <c r="B7" s="118" t="s">
        <v>713</v>
      </c>
      <c r="C7" s="117" t="s">
        <v>708</v>
      </c>
      <c r="D7" s="117" t="s">
        <v>492</v>
      </c>
      <c r="E7" s="119">
        <v>42.44</v>
      </c>
      <c r="F7" s="119">
        <v>44.44</v>
      </c>
      <c r="G7" s="117" t="s">
        <v>493</v>
      </c>
      <c r="H7" s="120">
        <v>41974</v>
      </c>
    </row>
    <row r="8" spans="1:8" ht="39.6">
      <c r="A8" s="113">
        <v>89049</v>
      </c>
      <c r="B8" s="114" t="s">
        <v>714</v>
      </c>
      <c r="C8" s="113" t="s">
        <v>715</v>
      </c>
      <c r="D8" s="113" t="s">
        <v>492</v>
      </c>
      <c r="E8" s="115">
        <v>14.89</v>
      </c>
      <c r="F8" s="115">
        <v>14.04</v>
      </c>
      <c r="G8" s="113" t="s">
        <v>493</v>
      </c>
      <c r="H8" s="116">
        <v>41974</v>
      </c>
    </row>
    <row r="9" spans="1:8" ht="52.8">
      <c r="A9" s="117">
        <v>89047</v>
      </c>
      <c r="B9" s="118" t="s">
        <v>716</v>
      </c>
      <c r="C9" s="117" t="s">
        <v>502</v>
      </c>
      <c r="D9" s="117" t="s">
        <v>492</v>
      </c>
      <c r="E9" s="119">
        <v>27.64</v>
      </c>
      <c r="F9" s="119">
        <v>32.89</v>
      </c>
      <c r="G9" s="117" t="s">
        <v>493</v>
      </c>
      <c r="H9" s="120">
        <v>41974</v>
      </c>
    </row>
    <row r="10" spans="1:8" ht="52.8">
      <c r="A10" s="113">
        <v>89173</v>
      </c>
      <c r="B10" s="114" t="s">
        <v>717</v>
      </c>
      <c r="C10" s="113" t="s">
        <v>715</v>
      </c>
      <c r="D10" s="113" t="s">
        <v>492</v>
      </c>
      <c r="E10" s="115">
        <v>9.07</v>
      </c>
      <c r="F10" s="115">
        <v>23.52</v>
      </c>
      <c r="G10" s="113" t="s">
        <v>493</v>
      </c>
      <c r="H10" s="116">
        <v>41974</v>
      </c>
    </row>
    <row r="11" spans="1:8" ht="52.8">
      <c r="A11" s="117">
        <v>89048</v>
      </c>
      <c r="B11" s="118" t="s">
        <v>718</v>
      </c>
      <c r="C11" s="117" t="s">
        <v>715</v>
      </c>
      <c r="D11" s="117" t="s">
        <v>492</v>
      </c>
      <c r="E11" s="119">
        <v>9.57</v>
      </c>
      <c r="F11" s="119">
        <v>23.96</v>
      </c>
      <c r="G11" s="117" t="s">
        <v>493</v>
      </c>
      <c r="H11" s="120">
        <v>41974</v>
      </c>
    </row>
    <row r="12" spans="1:8" ht="52.8">
      <c r="A12" s="113">
        <v>89045</v>
      </c>
      <c r="B12" s="114" t="s">
        <v>719</v>
      </c>
      <c r="C12" s="113" t="s">
        <v>715</v>
      </c>
      <c r="D12" s="113" t="s">
        <v>492</v>
      </c>
      <c r="E12" s="115">
        <v>40.97</v>
      </c>
      <c r="F12" s="115">
        <v>39.53</v>
      </c>
      <c r="G12" s="113" t="s">
        <v>493</v>
      </c>
      <c r="H12" s="116">
        <v>41974</v>
      </c>
    </row>
    <row r="13" spans="1:8" ht="52.8">
      <c r="A13" s="117">
        <v>89170</v>
      </c>
      <c r="B13" s="118" t="s">
        <v>720</v>
      </c>
      <c r="C13" s="117" t="s">
        <v>715</v>
      </c>
      <c r="D13" s="117" t="s">
        <v>492</v>
      </c>
      <c r="E13" s="119">
        <v>39.82</v>
      </c>
      <c r="F13" s="119">
        <v>38.479999999999997</v>
      </c>
      <c r="G13" s="117" t="s">
        <v>493</v>
      </c>
      <c r="H13" s="120">
        <v>41974</v>
      </c>
    </row>
    <row r="14" spans="1:8" ht="39.6">
      <c r="A14" s="113">
        <v>89046</v>
      </c>
      <c r="B14" s="114" t="s">
        <v>721</v>
      </c>
      <c r="C14" s="113" t="s">
        <v>502</v>
      </c>
      <c r="D14" s="113" t="s">
        <v>492</v>
      </c>
      <c r="E14" s="115">
        <v>18.75</v>
      </c>
      <c r="F14" s="115">
        <v>30.22</v>
      </c>
      <c r="G14" s="113" t="s">
        <v>493</v>
      </c>
      <c r="H14" s="116">
        <v>41974</v>
      </c>
    </row>
    <row r="15" spans="1:8" ht="39.6">
      <c r="A15" s="117">
        <v>89171</v>
      </c>
      <c r="B15" s="118" t="s">
        <v>722</v>
      </c>
      <c r="C15" s="117" t="s">
        <v>502</v>
      </c>
      <c r="D15" s="117" t="s">
        <v>492</v>
      </c>
      <c r="E15" s="119">
        <v>20.98</v>
      </c>
      <c r="F15" s="119">
        <v>28.75</v>
      </c>
      <c r="G15" s="117" t="s">
        <v>493</v>
      </c>
      <c r="H15" s="120">
        <v>41974</v>
      </c>
    </row>
    <row r="16" spans="1:8" ht="52.8">
      <c r="A16" s="113">
        <v>89172</v>
      </c>
      <c r="B16" s="114" t="s">
        <v>723</v>
      </c>
      <c r="C16" s="113" t="s">
        <v>502</v>
      </c>
      <c r="D16" s="113" t="s">
        <v>492</v>
      </c>
      <c r="E16" s="115">
        <v>33.85</v>
      </c>
      <c r="F16" s="115">
        <v>32.67</v>
      </c>
      <c r="G16" s="113" t="s">
        <v>493</v>
      </c>
      <c r="H16" s="116">
        <v>41974</v>
      </c>
    </row>
    <row r="17" spans="1:8" ht="26.4">
      <c r="A17" s="117">
        <v>84130</v>
      </c>
      <c r="B17" s="118" t="s">
        <v>724</v>
      </c>
      <c r="C17" s="117" t="s">
        <v>246</v>
      </c>
      <c r="D17" s="117" t="s">
        <v>207</v>
      </c>
      <c r="E17" s="119">
        <v>92.49</v>
      </c>
      <c r="F17" s="119">
        <v>83.14</v>
      </c>
      <c r="G17" s="117" t="s">
        <v>493</v>
      </c>
      <c r="H17" s="120">
        <v>41974</v>
      </c>
    </row>
    <row r="18" spans="1:8" ht="26.4">
      <c r="A18" s="113">
        <v>84131</v>
      </c>
      <c r="B18" s="114" t="s">
        <v>725</v>
      </c>
      <c r="C18" s="113" t="s">
        <v>246</v>
      </c>
      <c r="D18" s="113" t="s">
        <v>207</v>
      </c>
      <c r="E18" s="115">
        <v>77.08</v>
      </c>
      <c r="F18" s="115">
        <v>69.28</v>
      </c>
      <c r="G18" s="113" t="s">
        <v>493</v>
      </c>
      <c r="H18" s="116">
        <v>41974</v>
      </c>
    </row>
    <row r="19" spans="1:8" ht="26.4">
      <c r="A19" s="117">
        <v>84128</v>
      </c>
      <c r="B19" s="118" t="s">
        <v>726</v>
      </c>
      <c r="C19" s="117" t="s">
        <v>246</v>
      </c>
      <c r="D19" s="117" t="s">
        <v>207</v>
      </c>
      <c r="E19" s="119">
        <v>154.15</v>
      </c>
      <c r="F19" s="119">
        <v>138.57</v>
      </c>
      <c r="G19" s="117" t="s">
        <v>493</v>
      </c>
      <c r="H19" s="120">
        <v>41974</v>
      </c>
    </row>
    <row r="20" spans="1:8" ht="26.4">
      <c r="A20" s="113">
        <v>84129</v>
      </c>
      <c r="B20" s="114" t="s">
        <v>727</v>
      </c>
      <c r="C20" s="113" t="s">
        <v>246</v>
      </c>
      <c r="D20" s="113" t="s">
        <v>207</v>
      </c>
      <c r="E20" s="115">
        <v>123.32</v>
      </c>
      <c r="F20" s="115">
        <v>110.85</v>
      </c>
      <c r="G20" s="113" t="s">
        <v>493</v>
      </c>
      <c r="H20" s="116">
        <v>41974</v>
      </c>
    </row>
    <row r="21" spans="1:8" ht="26.4">
      <c r="A21" s="117">
        <v>72135</v>
      </c>
      <c r="B21" s="118" t="s">
        <v>728</v>
      </c>
      <c r="C21" s="117" t="s">
        <v>606</v>
      </c>
      <c r="D21" s="117" t="s">
        <v>207</v>
      </c>
      <c r="E21" s="119">
        <v>4.0599999999999996</v>
      </c>
      <c r="F21" s="119">
        <v>3.75</v>
      </c>
      <c r="G21" s="117" t="s">
        <v>493</v>
      </c>
      <c r="H21" s="120">
        <v>41974</v>
      </c>
    </row>
    <row r="22" spans="1:8" ht="39.6">
      <c r="A22" s="113">
        <v>83402</v>
      </c>
      <c r="B22" s="114" t="s">
        <v>729</v>
      </c>
      <c r="C22" s="113" t="s">
        <v>273</v>
      </c>
      <c r="D22" s="113" t="s">
        <v>6</v>
      </c>
      <c r="E22" s="115">
        <v>38.71</v>
      </c>
      <c r="F22" s="115">
        <v>37.08</v>
      </c>
      <c r="G22" s="113" t="s">
        <v>493</v>
      </c>
      <c r="H22" s="116">
        <v>41974</v>
      </c>
    </row>
    <row r="23" spans="1:8">
      <c r="A23" s="117">
        <v>40841</v>
      </c>
      <c r="B23" s="118" t="s">
        <v>730</v>
      </c>
      <c r="C23" s="117" t="s">
        <v>246</v>
      </c>
      <c r="D23" s="117" t="s">
        <v>6</v>
      </c>
      <c r="E23" s="119">
        <v>88.48</v>
      </c>
      <c r="F23" s="119">
        <v>81.760000000000005</v>
      </c>
      <c r="G23" s="117" t="s">
        <v>493</v>
      </c>
      <c r="H23" s="120">
        <v>41974</v>
      </c>
    </row>
    <row r="24" spans="1:8" ht="39.6">
      <c r="A24" s="113">
        <v>72283</v>
      </c>
      <c r="B24" s="114" t="s">
        <v>731</v>
      </c>
      <c r="C24" s="113" t="s">
        <v>732</v>
      </c>
      <c r="D24" s="113" t="s">
        <v>6</v>
      </c>
      <c r="E24" s="115">
        <v>743.2</v>
      </c>
      <c r="F24" s="115">
        <v>733.89</v>
      </c>
      <c r="G24" s="113" t="s">
        <v>493</v>
      </c>
      <c r="H24" s="116">
        <v>41974</v>
      </c>
    </row>
    <row r="25" spans="1:8" ht="39.6">
      <c r="A25" s="117">
        <v>72284</v>
      </c>
      <c r="B25" s="118" t="s">
        <v>733</v>
      </c>
      <c r="C25" s="117" t="s">
        <v>732</v>
      </c>
      <c r="D25" s="117" t="s">
        <v>6</v>
      </c>
      <c r="E25" s="119">
        <v>1123.73</v>
      </c>
      <c r="F25" s="119">
        <v>1113.08</v>
      </c>
      <c r="G25" s="117" t="s">
        <v>493</v>
      </c>
      <c r="H25" s="120">
        <v>41974</v>
      </c>
    </row>
    <row r="26" spans="1:8" ht="17.25" customHeight="1">
      <c r="A26" s="113">
        <v>83714</v>
      </c>
      <c r="B26" s="114" t="s">
        <v>734</v>
      </c>
      <c r="C26" s="113" t="s">
        <v>632</v>
      </c>
      <c r="D26" s="113" t="s">
        <v>207</v>
      </c>
      <c r="E26" s="115">
        <v>531.41999999999996</v>
      </c>
      <c r="F26" s="115">
        <v>502.97</v>
      </c>
      <c r="G26" s="113" t="s">
        <v>493</v>
      </c>
      <c r="H26" s="116">
        <v>41974</v>
      </c>
    </row>
    <row r="27" spans="1:8" ht="39.6">
      <c r="A27" s="117">
        <v>89422</v>
      </c>
      <c r="B27" s="118" t="s">
        <v>735</v>
      </c>
      <c r="C27" s="117" t="s">
        <v>606</v>
      </c>
      <c r="D27" s="117" t="s">
        <v>6</v>
      </c>
      <c r="E27" s="119">
        <v>2.38</v>
      </c>
      <c r="F27" s="119">
        <v>2.23</v>
      </c>
      <c r="G27" s="117" t="s">
        <v>493</v>
      </c>
      <c r="H27" s="120">
        <v>41974</v>
      </c>
    </row>
    <row r="28" spans="1:8" ht="39.6">
      <c r="A28" s="113">
        <v>89376</v>
      </c>
      <c r="B28" s="114" t="s">
        <v>736</v>
      </c>
      <c r="C28" s="113" t="s">
        <v>606</v>
      </c>
      <c r="D28" s="113" t="s">
        <v>6</v>
      </c>
      <c r="E28" s="115">
        <v>3.33</v>
      </c>
      <c r="F28" s="115">
        <v>3.09</v>
      </c>
      <c r="G28" s="113" t="s">
        <v>493</v>
      </c>
      <c r="H28" s="116">
        <v>41974</v>
      </c>
    </row>
    <row r="29" spans="1:8" ht="39.6">
      <c r="A29" s="117">
        <v>89429</v>
      </c>
      <c r="B29" s="118" t="s">
        <v>737</v>
      </c>
      <c r="C29" s="117" t="s">
        <v>606</v>
      </c>
      <c r="D29" s="117" t="s">
        <v>6</v>
      </c>
      <c r="E29" s="119">
        <v>2.83</v>
      </c>
      <c r="F29" s="119">
        <v>2.67</v>
      </c>
      <c r="G29" s="117" t="s">
        <v>493</v>
      </c>
      <c r="H29" s="120">
        <v>41974</v>
      </c>
    </row>
    <row r="30" spans="1:8" ht="39.6">
      <c r="A30" s="113">
        <v>89538</v>
      </c>
      <c r="B30" s="114" t="s">
        <v>738</v>
      </c>
      <c r="C30" s="113" t="s">
        <v>606</v>
      </c>
      <c r="D30" s="113" t="s">
        <v>6</v>
      </c>
      <c r="E30" s="115">
        <v>2.27</v>
      </c>
      <c r="F30" s="115">
        <v>2.16</v>
      </c>
      <c r="G30" s="113" t="s">
        <v>493</v>
      </c>
      <c r="H30" s="116">
        <v>41974</v>
      </c>
    </row>
    <row r="31" spans="1:8" ht="39.6">
      <c r="A31" s="117">
        <v>89383</v>
      </c>
      <c r="B31" s="118" t="s">
        <v>661</v>
      </c>
      <c r="C31" s="117" t="s">
        <v>606</v>
      </c>
      <c r="D31" s="117" t="s">
        <v>6</v>
      </c>
      <c r="E31" s="119">
        <v>3.96</v>
      </c>
      <c r="F31" s="119">
        <v>3.68</v>
      </c>
      <c r="G31" s="117" t="s">
        <v>493</v>
      </c>
      <c r="H31" s="120">
        <v>41974</v>
      </c>
    </row>
    <row r="32" spans="1:8" ht="39.6">
      <c r="A32" s="113">
        <v>89436</v>
      </c>
      <c r="B32" s="114" t="s">
        <v>739</v>
      </c>
      <c r="C32" s="113" t="s">
        <v>606</v>
      </c>
      <c r="D32" s="113" t="s">
        <v>6</v>
      </c>
      <c r="E32" s="115">
        <v>3.99</v>
      </c>
      <c r="F32" s="115">
        <v>3.79</v>
      </c>
      <c r="G32" s="113" t="s">
        <v>493</v>
      </c>
      <c r="H32" s="116">
        <v>41974</v>
      </c>
    </row>
    <row r="33" spans="1:8" ht="39.6">
      <c r="A33" s="117">
        <v>89553</v>
      </c>
      <c r="B33" s="118" t="s">
        <v>740</v>
      </c>
      <c r="C33" s="117" t="s">
        <v>606</v>
      </c>
      <c r="D33" s="117" t="s">
        <v>6</v>
      </c>
      <c r="E33" s="119">
        <v>3.1</v>
      </c>
      <c r="F33" s="119">
        <v>2.96</v>
      </c>
      <c r="G33" s="117" t="s">
        <v>493</v>
      </c>
      <c r="H33" s="120">
        <v>41974</v>
      </c>
    </row>
    <row r="34" spans="1:8" ht="39.6">
      <c r="A34" s="113">
        <v>89391</v>
      </c>
      <c r="B34" s="114" t="s">
        <v>741</v>
      </c>
      <c r="C34" s="113" t="s">
        <v>606</v>
      </c>
      <c r="D34" s="113" t="s">
        <v>6</v>
      </c>
      <c r="E34" s="115">
        <v>5.34</v>
      </c>
      <c r="F34" s="115">
        <v>5.01</v>
      </c>
      <c r="G34" s="113" t="s">
        <v>493</v>
      </c>
      <c r="H34" s="116">
        <v>41974</v>
      </c>
    </row>
    <row r="35" spans="1:8" ht="39.6">
      <c r="A35" s="117">
        <v>89570</v>
      </c>
      <c r="B35" s="118" t="s">
        <v>742</v>
      </c>
      <c r="C35" s="117" t="s">
        <v>606</v>
      </c>
      <c r="D35" s="117" t="s">
        <v>6</v>
      </c>
      <c r="E35" s="119">
        <v>8.1199999999999992</v>
      </c>
      <c r="F35" s="119">
        <v>7.96</v>
      </c>
      <c r="G35" s="117" t="s">
        <v>493</v>
      </c>
      <c r="H35" s="120">
        <v>41974</v>
      </c>
    </row>
    <row r="36" spans="1:8" ht="39.6">
      <c r="A36" s="113">
        <v>89572</v>
      </c>
      <c r="B36" s="114" t="s">
        <v>743</v>
      </c>
      <c r="C36" s="113" t="s">
        <v>606</v>
      </c>
      <c r="D36" s="113" t="s">
        <v>6</v>
      </c>
      <c r="E36" s="115">
        <v>5.3</v>
      </c>
      <c r="F36" s="115">
        <v>5.14</v>
      </c>
      <c r="G36" s="113" t="s">
        <v>493</v>
      </c>
      <c r="H36" s="116">
        <v>41974</v>
      </c>
    </row>
    <row r="37" spans="1:8" ht="39.6">
      <c r="A37" s="117">
        <v>89596</v>
      </c>
      <c r="B37" s="118" t="s">
        <v>744</v>
      </c>
      <c r="C37" s="117" t="s">
        <v>606</v>
      </c>
      <c r="D37" s="117" t="s">
        <v>6</v>
      </c>
      <c r="E37" s="119">
        <v>6.78</v>
      </c>
      <c r="F37" s="119">
        <v>6.58</v>
      </c>
      <c r="G37" s="117" t="s">
        <v>493</v>
      </c>
      <c r="H37" s="120">
        <v>41974</v>
      </c>
    </row>
    <row r="38" spans="1:8" ht="39.6">
      <c r="A38" s="113">
        <v>89595</v>
      </c>
      <c r="B38" s="114" t="s">
        <v>745</v>
      </c>
      <c r="C38" s="113" t="s">
        <v>606</v>
      </c>
      <c r="D38" s="113" t="s">
        <v>6</v>
      </c>
      <c r="E38" s="115">
        <v>9.3000000000000007</v>
      </c>
      <c r="F38" s="115">
        <v>9.1</v>
      </c>
      <c r="G38" s="113" t="s">
        <v>493</v>
      </c>
      <c r="H38" s="116">
        <v>41974</v>
      </c>
    </row>
    <row r="39" spans="1:8" ht="39.6">
      <c r="A39" s="117">
        <v>89610</v>
      </c>
      <c r="B39" s="118" t="s">
        <v>746</v>
      </c>
      <c r="C39" s="117" t="s">
        <v>606</v>
      </c>
      <c r="D39" s="117" t="s">
        <v>6</v>
      </c>
      <c r="E39" s="119">
        <v>13.06</v>
      </c>
      <c r="F39" s="119">
        <v>12.83</v>
      </c>
      <c r="G39" s="117" t="s">
        <v>493</v>
      </c>
      <c r="H39" s="120">
        <v>41974</v>
      </c>
    </row>
    <row r="40" spans="1:8" ht="39.6">
      <c r="A40" s="113">
        <v>89613</v>
      </c>
      <c r="B40" s="114" t="s">
        <v>747</v>
      </c>
      <c r="C40" s="113" t="s">
        <v>606</v>
      </c>
      <c r="D40" s="113" t="s">
        <v>6</v>
      </c>
      <c r="E40" s="115">
        <v>23.28</v>
      </c>
      <c r="F40" s="115">
        <v>22.99</v>
      </c>
      <c r="G40" s="113" t="s">
        <v>493</v>
      </c>
      <c r="H40" s="116">
        <v>41974</v>
      </c>
    </row>
    <row r="41" spans="1:8" ht="39.6">
      <c r="A41" s="117">
        <v>89616</v>
      </c>
      <c r="B41" s="118" t="s">
        <v>748</v>
      </c>
      <c r="C41" s="117" t="s">
        <v>606</v>
      </c>
      <c r="D41" s="117" t="s">
        <v>6</v>
      </c>
      <c r="E41" s="119">
        <v>34.15</v>
      </c>
      <c r="F41" s="119">
        <v>33.83</v>
      </c>
      <c r="G41" s="117" t="s">
        <v>493</v>
      </c>
      <c r="H41" s="120">
        <v>41974</v>
      </c>
    </row>
    <row r="42" spans="1:8" ht="26.4">
      <c r="A42" s="113">
        <v>72783</v>
      </c>
      <c r="B42" s="114" t="s">
        <v>749</v>
      </c>
      <c r="C42" s="113" t="s">
        <v>606</v>
      </c>
      <c r="D42" s="113" t="s">
        <v>6</v>
      </c>
      <c r="E42" s="115">
        <v>9.44</v>
      </c>
      <c r="F42" s="115">
        <v>9.24</v>
      </c>
      <c r="G42" s="113" t="s">
        <v>493</v>
      </c>
      <c r="H42" s="116">
        <v>41974</v>
      </c>
    </row>
    <row r="43" spans="1:8" ht="26.4">
      <c r="A43" s="117">
        <v>72784</v>
      </c>
      <c r="B43" s="118" t="s">
        <v>750</v>
      </c>
      <c r="C43" s="117" t="s">
        <v>606</v>
      </c>
      <c r="D43" s="117" t="s">
        <v>6</v>
      </c>
      <c r="E43" s="119">
        <v>11.12</v>
      </c>
      <c r="F43" s="119">
        <v>10.92</v>
      </c>
      <c r="G43" s="117" t="s">
        <v>493</v>
      </c>
      <c r="H43" s="120">
        <v>41974</v>
      </c>
    </row>
    <row r="44" spans="1:8" ht="26.4">
      <c r="A44" s="113">
        <v>72785</v>
      </c>
      <c r="B44" s="114" t="s">
        <v>751</v>
      </c>
      <c r="C44" s="113" t="s">
        <v>606</v>
      </c>
      <c r="D44" s="113" t="s">
        <v>6</v>
      </c>
      <c r="E44" s="115">
        <v>17.600000000000001</v>
      </c>
      <c r="F44" s="115">
        <v>17.399999999999999</v>
      </c>
      <c r="G44" s="113" t="s">
        <v>493</v>
      </c>
      <c r="H44" s="116">
        <v>41974</v>
      </c>
    </row>
    <row r="45" spans="1:8" ht="26.4">
      <c r="A45" s="117">
        <v>72786</v>
      </c>
      <c r="B45" s="118" t="s">
        <v>752</v>
      </c>
      <c r="C45" s="117" t="s">
        <v>606</v>
      </c>
      <c r="D45" s="117" t="s">
        <v>6</v>
      </c>
      <c r="E45" s="119">
        <v>23.46</v>
      </c>
      <c r="F45" s="119">
        <v>23.15</v>
      </c>
      <c r="G45" s="117" t="s">
        <v>493</v>
      </c>
      <c r="H45" s="120">
        <v>41974</v>
      </c>
    </row>
    <row r="46" spans="1:8" ht="26.4">
      <c r="A46" s="113">
        <v>72787</v>
      </c>
      <c r="B46" s="114" t="s">
        <v>753</v>
      </c>
      <c r="C46" s="113" t="s">
        <v>606</v>
      </c>
      <c r="D46" s="113" t="s">
        <v>6</v>
      </c>
      <c r="E46" s="115">
        <v>24.28</v>
      </c>
      <c r="F46" s="115">
        <v>23.97</v>
      </c>
      <c r="G46" s="113" t="s">
        <v>493</v>
      </c>
      <c r="H46" s="116">
        <v>41974</v>
      </c>
    </row>
    <row r="47" spans="1:8" ht="26.4">
      <c r="A47" s="117">
        <v>72788</v>
      </c>
      <c r="B47" s="118" t="s">
        <v>754</v>
      </c>
      <c r="C47" s="117" t="s">
        <v>606</v>
      </c>
      <c r="D47" s="117" t="s">
        <v>6</v>
      </c>
      <c r="E47" s="119">
        <v>36.130000000000003</v>
      </c>
      <c r="F47" s="119">
        <v>35.82</v>
      </c>
      <c r="G47" s="117" t="s">
        <v>493</v>
      </c>
      <c r="H47" s="120">
        <v>41974</v>
      </c>
    </row>
    <row r="48" spans="1:8" ht="26.4">
      <c r="A48" s="113">
        <v>72796</v>
      </c>
      <c r="B48" s="114" t="s">
        <v>610</v>
      </c>
      <c r="C48" s="113" t="s">
        <v>606</v>
      </c>
      <c r="D48" s="113" t="s">
        <v>6</v>
      </c>
      <c r="E48" s="115">
        <v>255.72</v>
      </c>
      <c r="F48" s="115">
        <v>255.22</v>
      </c>
      <c r="G48" s="113" t="s">
        <v>493</v>
      </c>
      <c r="H48" s="116">
        <v>41974</v>
      </c>
    </row>
    <row r="49" spans="1:8" ht="26.4">
      <c r="A49" s="117">
        <v>72789</v>
      </c>
      <c r="B49" s="118" t="s">
        <v>755</v>
      </c>
      <c r="C49" s="117" t="s">
        <v>606</v>
      </c>
      <c r="D49" s="117" t="s">
        <v>6</v>
      </c>
      <c r="E49" s="119">
        <v>12.32</v>
      </c>
      <c r="F49" s="119">
        <v>12.12</v>
      </c>
      <c r="G49" s="117" t="s">
        <v>493</v>
      </c>
      <c r="H49" s="120">
        <v>41974</v>
      </c>
    </row>
    <row r="50" spans="1:8" ht="26.4">
      <c r="A50" s="113">
        <v>72790</v>
      </c>
      <c r="B50" s="114" t="s">
        <v>756</v>
      </c>
      <c r="C50" s="113" t="s">
        <v>606</v>
      </c>
      <c r="D50" s="113" t="s">
        <v>6</v>
      </c>
      <c r="E50" s="115">
        <v>14.78</v>
      </c>
      <c r="F50" s="115">
        <v>14.58</v>
      </c>
      <c r="G50" s="113" t="s">
        <v>493</v>
      </c>
      <c r="H50" s="116">
        <v>41974</v>
      </c>
    </row>
    <row r="51" spans="1:8" ht="26.4">
      <c r="A51" s="117">
        <v>72791</v>
      </c>
      <c r="B51" s="118" t="s">
        <v>757</v>
      </c>
      <c r="C51" s="117" t="s">
        <v>606</v>
      </c>
      <c r="D51" s="117" t="s">
        <v>6</v>
      </c>
      <c r="E51" s="119">
        <v>18.96</v>
      </c>
      <c r="F51" s="119">
        <v>18.649999999999999</v>
      </c>
      <c r="G51" s="117" t="s">
        <v>493</v>
      </c>
      <c r="H51" s="120">
        <v>41974</v>
      </c>
    </row>
    <row r="52" spans="1:8" ht="26.4">
      <c r="A52" s="113">
        <v>72792</v>
      </c>
      <c r="B52" s="114" t="s">
        <v>758</v>
      </c>
      <c r="C52" s="113" t="s">
        <v>606</v>
      </c>
      <c r="D52" s="113" t="s">
        <v>6</v>
      </c>
      <c r="E52" s="115">
        <v>32.74</v>
      </c>
      <c r="F52" s="115">
        <v>32.43</v>
      </c>
      <c r="G52" s="113" t="s">
        <v>493</v>
      </c>
      <c r="H52" s="116">
        <v>41974</v>
      </c>
    </row>
    <row r="53" spans="1:8" ht="26.4">
      <c r="A53" s="117">
        <v>72793</v>
      </c>
      <c r="B53" s="118" t="s">
        <v>759</v>
      </c>
      <c r="C53" s="117" t="s">
        <v>606</v>
      </c>
      <c r="D53" s="117" t="s">
        <v>6</v>
      </c>
      <c r="E53" s="119">
        <v>45.49</v>
      </c>
      <c r="F53" s="119">
        <v>45.18</v>
      </c>
      <c r="G53" s="117" t="s">
        <v>493</v>
      </c>
      <c r="H53" s="120">
        <v>41974</v>
      </c>
    </row>
    <row r="54" spans="1:8" ht="26.4">
      <c r="A54" s="113">
        <v>72794</v>
      </c>
      <c r="B54" s="114" t="s">
        <v>605</v>
      </c>
      <c r="C54" s="113" t="s">
        <v>606</v>
      </c>
      <c r="D54" s="113" t="s">
        <v>6</v>
      </c>
      <c r="E54" s="115">
        <v>134.72</v>
      </c>
      <c r="F54" s="115">
        <v>134.32</v>
      </c>
      <c r="G54" s="113" t="s">
        <v>493</v>
      </c>
      <c r="H54" s="116">
        <v>41974</v>
      </c>
    </row>
    <row r="55" spans="1:8" ht="26.4">
      <c r="A55" s="117">
        <v>72795</v>
      </c>
      <c r="B55" s="118" t="s">
        <v>760</v>
      </c>
      <c r="C55" s="117" t="s">
        <v>606</v>
      </c>
      <c r="D55" s="117" t="s">
        <v>6</v>
      </c>
      <c r="E55" s="119">
        <v>183.88</v>
      </c>
      <c r="F55" s="119">
        <v>183.27</v>
      </c>
      <c r="G55" s="117" t="s">
        <v>493</v>
      </c>
      <c r="H55" s="120">
        <v>41974</v>
      </c>
    </row>
    <row r="56" spans="1:8" ht="26.4">
      <c r="A56" s="113">
        <v>72797</v>
      </c>
      <c r="B56" s="114" t="s">
        <v>761</v>
      </c>
      <c r="C56" s="113" t="s">
        <v>606</v>
      </c>
      <c r="D56" s="113" t="s">
        <v>6</v>
      </c>
      <c r="E56" s="115">
        <v>13.94</v>
      </c>
      <c r="F56" s="115">
        <v>13.74</v>
      </c>
      <c r="G56" s="113" t="s">
        <v>493</v>
      </c>
      <c r="H56" s="116">
        <v>41974</v>
      </c>
    </row>
    <row r="57" spans="1:8" ht="26.4">
      <c r="A57" s="117">
        <v>72800</v>
      </c>
      <c r="B57" s="118" t="s">
        <v>762</v>
      </c>
      <c r="C57" s="117" t="s">
        <v>606</v>
      </c>
      <c r="D57" s="117" t="s">
        <v>6</v>
      </c>
      <c r="E57" s="119">
        <v>21.42</v>
      </c>
      <c r="F57" s="119">
        <v>21.11</v>
      </c>
      <c r="G57" s="117" t="s">
        <v>493</v>
      </c>
      <c r="H57" s="120">
        <v>41974</v>
      </c>
    </row>
    <row r="58" spans="1:8" ht="26.4">
      <c r="A58" s="113">
        <v>72801</v>
      </c>
      <c r="B58" s="114" t="s">
        <v>763</v>
      </c>
      <c r="C58" s="113" t="s">
        <v>606</v>
      </c>
      <c r="D58" s="113" t="s">
        <v>6</v>
      </c>
      <c r="E58" s="115">
        <v>37.24</v>
      </c>
      <c r="F58" s="115">
        <v>36.93</v>
      </c>
      <c r="G58" s="113" t="s">
        <v>493</v>
      </c>
      <c r="H58" s="116">
        <v>41974</v>
      </c>
    </row>
    <row r="59" spans="1:8" ht="26.4">
      <c r="A59" s="117">
        <v>72803</v>
      </c>
      <c r="B59" s="118" t="s">
        <v>764</v>
      </c>
      <c r="C59" s="117" t="s">
        <v>606</v>
      </c>
      <c r="D59" s="117" t="s">
        <v>6</v>
      </c>
      <c r="E59" s="119">
        <v>147.56</v>
      </c>
      <c r="F59" s="119">
        <v>147.16</v>
      </c>
      <c r="G59" s="117" t="s">
        <v>493</v>
      </c>
      <c r="H59" s="120">
        <v>41974</v>
      </c>
    </row>
    <row r="60" spans="1:8" ht="26.4">
      <c r="A60" s="113">
        <v>72805</v>
      </c>
      <c r="B60" s="114" t="s">
        <v>618</v>
      </c>
      <c r="C60" s="113" t="s">
        <v>606</v>
      </c>
      <c r="D60" s="113" t="s">
        <v>6</v>
      </c>
      <c r="E60" s="115">
        <v>280.68</v>
      </c>
      <c r="F60" s="115">
        <v>280.18</v>
      </c>
      <c r="G60" s="113" t="s">
        <v>493</v>
      </c>
      <c r="H60" s="116">
        <v>41974</v>
      </c>
    </row>
    <row r="61" spans="1:8" ht="26.4">
      <c r="A61" s="117">
        <v>72798</v>
      </c>
      <c r="B61" s="118" t="s">
        <v>765</v>
      </c>
      <c r="C61" s="117" t="s">
        <v>606</v>
      </c>
      <c r="D61" s="117" t="s">
        <v>6</v>
      </c>
      <c r="E61" s="119">
        <v>16.7</v>
      </c>
      <c r="F61" s="119">
        <v>16.5</v>
      </c>
      <c r="G61" s="117" t="s">
        <v>493</v>
      </c>
      <c r="H61" s="120">
        <v>41974</v>
      </c>
    </row>
    <row r="62" spans="1:8" ht="26.4">
      <c r="A62" s="113">
        <v>72802</v>
      </c>
      <c r="B62" s="114" t="s">
        <v>766</v>
      </c>
      <c r="C62" s="113" t="s">
        <v>606</v>
      </c>
      <c r="D62" s="113" t="s">
        <v>6</v>
      </c>
      <c r="E62" s="115">
        <v>49.63</v>
      </c>
      <c r="F62" s="115">
        <v>49.32</v>
      </c>
      <c r="G62" s="113" t="s">
        <v>493</v>
      </c>
      <c r="H62" s="116">
        <v>41974</v>
      </c>
    </row>
    <row r="63" spans="1:8" ht="26.4">
      <c r="A63" s="117">
        <v>72804</v>
      </c>
      <c r="B63" s="118" t="s">
        <v>767</v>
      </c>
      <c r="C63" s="117" t="s">
        <v>606</v>
      </c>
      <c r="D63" s="117" t="s">
        <v>6</v>
      </c>
      <c r="E63" s="119">
        <v>199.87</v>
      </c>
      <c r="F63" s="119">
        <v>199.26</v>
      </c>
      <c r="G63" s="117" t="s">
        <v>493</v>
      </c>
      <c r="H63" s="120">
        <v>41974</v>
      </c>
    </row>
    <row r="64" spans="1:8" ht="26.4">
      <c r="A64" s="113">
        <v>85065</v>
      </c>
      <c r="B64" s="114" t="s">
        <v>768</v>
      </c>
      <c r="C64" s="113" t="s">
        <v>604</v>
      </c>
      <c r="D64" s="113" t="s">
        <v>207</v>
      </c>
      <c r="E64" s="115">
        <v>31.12</v>
      </c>
      <c r="F64" s="115">
        <v>29.86</v>
      </c>
      <c r="G64" s="113" t="s">
        <v>493</v>
      </c>
      <c r="H64" s="116">
        <v>41974</v>
      </c>
    </row>
    <row r="65" spans="1:8" ht="26.4">
      <c r="A65" s="117">
        <v>84871</v>
      </c>
      <c r="B65" s="118" t="s">
        <v>769</v>
      </c>
      <c r="C65" s="117" t="s">
        <v>604</v>
      </c>
      <c r="D65" s="117" t="s">
        <v>207</v>
      </c>
      <c r="E65" s="119">
        <v>35.840000000000003</v>
      </c>
      <c r="F65" s="119">
        <v>34.96</v>
      </c>
      <c r="G65" s="117" t="s">
        <v>493</v>
      </c>
      <c r="H65" s="120">
        <v>41974</v>
      </c>
    </row>
    <row r="66" spans="1:8" ht="26.4">
      <c r="A66" s="113">
        <v>85034</v>
      </c>
      <c r="B66" s="114" t="s">
        <v>770</v>
      </c>
      <c r="C66" s="113" t="s">
        <v>604</v>
      </c>
      <c r="D66" s="113" t="s">
        <v>207</v>
      </c>
      <c r="E66" s="115">
        <v>22.13</v>
      </c>
      <c r="F66" s="115">
        <v>20.87</v>
      </c>
      <c r="G66" s="113" t="s">
        <v>493</v>
      </c>
      <c r="H66" s="116">
        <v>41974</v>
      </c>
    </row>
    <row r="67" spans="1:8" ht="26.4">
      <c r="A67" s="117">
        <v>84865</v>
      </c>
      <c r="B67" s="118" t="s">
        <v>771</v>
      </c>
      <c r="C67" s="117" t="s">
        <v>604</v>
      </c>
      <c r="D67" s="117" t="s">
        <v>207</v>
      </c>
      <c r="E67" s="119">
        <v>21.35</v>
      </c>
      <c r="F67" s="119">
        <v>20.09</v>
      </c>
      <c r="G67" s="117" t="s">
        <v>493</v>
      </c>
      <c r="H67" s="120">
        <v>41974</v>
      </c>
    </row>
    <row r="68" spans="1:8" ht="26.4">
      <c r="A68" s="113">
        <v>85040</v>
      </c>
      <c r="B68" s="114" t="s">
        <v>772</v>
      </c>
      <c r="C68" s="113" t="s">
        <v>604</v>
      </c>
      <c r="D68" s="113" t="s">
        <v>207</v>
      </c>
      <c r="E68" s="115">
        <v>20.74</v>
      </c>
      <c r="F68" s="115">
        <v>19.48</v>
      </c>
      <c r="G68" s="113" t="s">
        <v>493</v>
      </c>
      <c r="H68" s="116">
        <v>41974</v>
      </c>
    </row>
    <row r="69" spans="1:8" ht="26.4">
      <c r="A69" s="117">
        <v>85044</v>
      </c>
      <c r="B69" s="118" t="s">
        <v>773</v>
      </c>
      <c r="C69" s="117" t="s">
        <v>604</v>
      </c>
      <c r="D69" s="117" t="s">
        <v>207</v>
      </c>
      <c r="E69" s="119">
        <v>20.74</v>
      </c>
      <c r="F69" s="119">
        <v>19.48</v>
      </c>
      <c r="G69" s="117" t="s">
        <v>493</v>
      </c>
      <c r="H69" s="120">
        <v>41974</v>
      </c>
    </row>
    <row r="70" spans="1:8">
      <c r="A70" s="113" t="s">
        <v>774</v>
      </c>
      <c r="B70" s="114" t="s">
        <v>775</v>
      </c>
      <c r="C70" s="113" t="s">
        <v>271</v>
      </c>
      <c r="D70" s="113" t="s">
        <v>492</v>
      </c>
      <c r="E70" s="115">
        <v>26.72</v>
      </c>
      <c r="F70" s="115">
        <v>25.04</v>
      </c>
      <c r="G70" s="113" t="s">
        <v>493</v>
      </c>
      <c r="H70" s="116">
        <v>41974</v>
      </c>
    </row>
    <row r="71" spans="1:8">
      <c r="A71" s="117" t="s">
        <v>776</v>
      </c>
      <c r="B71" s="118" t="s">
        <v>777</v>
      </c>
      <c r="C71" s="117" t="s">
        <v>271</v>
      </c>
      <c r="D71" s="117" t="s">
        <v>492</v>
      </c>
      <c r="E71" s="119">
        <v>13.36</v>
      </c>
      <c r="F71" s="119">
        <v>12.52</v>
      </c>
      <c r="G71" s="117" t="s">
        <v>493</v>
      </c>
      <c r="H71" s="120">
        <v>41974</v>
      </c>
    </row>
    <row r="72" spans="1:8">
      <c r="A72" s="113">
        <v>88238</v>
      </c>
      <c r="B72" s="114" t="s">
        <v>284</v>
      </c>
      <c r="C72" s="113" t="s">
        <v>246</v>
      </c>
      <c r="D72" s="113" t="s">
        <v>231</v>
      </c>
      <c r="E72" s="115">
        <v>12.48</v>
      </c>
      <c r="F72" s="115">
        <v>11.31</v>
      </c>
      <c r="G72" s="113" t="s">
        <v>493</v>
      </c>
      <c r="H72" s="116">
        <v>41974</v>
      </c>
    </row>
    <row r="73" spans="1:8">
      <c r="A73" s="117">
        <v>88239</v>
      </c>
      <c r="B73" s="118" t="s">
        <v>296</v>
      </c>
      <c r="C73" s="117" t="s">
        <v>246</v>
      </c>
      <c r="D73" s="117" t="s">
        <v>231</v>
      </c>
      <c r="E73" s="119">
        <v>12.48</v>
      </c>
      <c r="F73" s="119">
        <v>11.31</v>
      </c>
      <c r="G73" s="117" t="s">
        <v>493</v>
      </c>
      <c r="H73" s="120">
        <v>41974</v>
      </c>
    </row>
    <row r="74" spans="1:8">
      <c r="A74" s="113">
        <v>88240</v>
      </c>
      <c r="B74" s="114" t="s">
        <v>778</v>
      </c>
      <c r="C74" s="113" t="s">
        <v>246</v>
      </c>
      <c r="D74" s="113" t="s">
        <v>231</v>
      </c>
      <c r="E74" s="115">
        <v>8.19</v>
      </c>
      <c r="F74" s="115">
        <v>7.6</v>
      </c>
      <c r="G74" s="113" t="s">
        <v>493</v>
      </c>
      <c r="H74" s="116">
        <v>41974</v>
      </c>
    </row>
    <row r="75" spans="1:8">
      <c r="A75" s="117">
        <v>88241</v>
      </c>
      <c r="B75" s="118" t="s">
        <v>779</v>
      </c>
      <c r="C75" s="117" t="s">
        <v>246</v>
      </c>
      <c r="D75" s="117" t="s">
        <v>231</v>
      </c>
      <c r="E75" s="119">
        <v>12.87</v>
      </c>
      <c r="F75" s="119">
        <v>11.65</v>
      </c>
      <c r="G75" s="117" t="s">
        <v>493</v>
      </c>
      <c r="H75" s="120">
        <v>41974</v>
      </c>
    </row>
    <row r="76" spans="1:8">
      <c r="A76" s="113">
        <v>88242</v>
      </c>
      <c r="B76" s="114" t="s">
        <v>279</v>
      </c>
      <c r="C76" s="113" t="s">
        <v>246</v>
      </c>
      <c r="D76" s="113" t="s">
        <v>231</v>
      </c>
      <c r="E76" s="115">
        <v>12.21</v>
      </c>
      <c r="F76" s="115">
        <v>11.08</v>
      </c>
      <c r="G76" s="113" t="s">
        <v>493</v>
      </c>
      <c r="H76" s="116">
        <v>41974</v>
      </c>
    </row>
    <row r="77" spans="1:8">
      <c r="A77" s="117">
        <v>88243</v>
      </c>
      <c r="B77" s="118" t="s">
        <v>780</v>
      </c>
      <c r="C77" s="117" t="s">
        <v>246</v>
      </c>
      <c r="D77" s="117" t="s">
        <v>231</v>
      </c>
      <c r="E77" s="119">
        <v>12.87</v>
      </c>
      <c r="F77" s="119">
        <v>11.65</v>
      </c>
      <c r="G77" s="117" t="s">
        <v>493</v>
      </c>
      <c r="H77" s="120">
        <v>41974</v>
      </c>
    </row>
    <row r="78" spans="1:8">
      <c r="A78" s="113">
        <v>88244</v>
      </c>
      <c r="B78" s="114" t="s">
        <v>781</v>
      </c>
      <c r="C78" s="113" t="s">
        <v>246</v>
      </c>
      <c r="D78" s="113" t="s">
        <v>231</v>
      </c>
      <c r="E78" s="115">
        <v>16.260000000000002</v>
      </c>
      <c r="F78" s="115">
        <v>14.58</v>
      </c>
      <c r="G78" s="113" t="s">
        <v>493</v>
      </c>
      <c r="H78" s="116">
        <v>41974</v>
      </c>
    </row>
    <row r="79" spans="1:8" ht="39.6">
      <c r="A79" s="117">
        <v>85172</v>
      </c>
      <c r="B79" s="118" t="s">
        <v>782</v>
      </c>
      <c r="C79" s="117" t="s">
        <v>276</v>
      </c>
      <c r="D79" s="117" t="s">
        <v>207</v>
      </c>
      <c r="E79" s="119">
        <v>87.63</v>
      </c>
      <c r="F79" s="119">
        <v>84.28</v>
      </c>
      <c r="G79" s="117" t="s">
        <v>493</v>
      </c>
      <c r="H79" s="120">
        <v>41974</v>
      </c>
    </row>
    <row r="80" spans="1:8" ht="39.6">
      <c r="A80" s="113" t="s">
        <v>783</v>
      </c>
      <c r="B80" s="114" t="s">
        <v>784</v>
      </c>
      <c r="C80" s="113" t="s">
        <v>276</v>
      </c>
      <c r="D80" s="113" t="s">
        <v>492</v>
      </c>
      <c r="E80" s="115">
        <v>155.06</v>
      </c>
      <c r="F80" s="115">
        <v>147.03</v>
      </c>
      <c r="G80" s="113" t="s">
        <v>493</v>
      </c>
      <c r="H80" s="116">
        <v>41974</v>
      </c>
    </row>
    <row r="81" spans="1:8" ht="39.6">
      <c r="A81" s="117" t="s">
        <v>785</v>
      </c>
      <c r="B81" s="118" t="s">
        <v>786</v>
      </c>
      <c r="C81" s="117" t="s">
        <v>276</v>
      </c>
      <c r="D81" s="117" t="s">
        <v>492</v>
      </c>
      <c r="E81" s="119">
        <v>98.12</v>
      </c>
      <c r="F81" s="119">
        <v>95.94</v>
      </c>
      <c r="G81" s="117" t="s">
        <v>493</v>
      </c>
      <c r="H81" s="120">
        <v>41974</v>
      </c>
    </row>
    <row r="82" spans="1:8" ht="39.6">
      <c r="A82" s="113" t="s">
        <v>787</v>
      </c>
      <c r="B82" s="114" t="s">
        <v>788</v>
      </c>
      <c r="C82" s="113" t="s">
        <v>273</v>
      </c>
      <c r="D82" s="113" t="s">
        <v>6</v>
      </c>
      <c r="E82" s="115">
        <v>3.49</v>
      </c>
      <c r="F82" s="115">
        <v>3.28</v>
      </c>
      <c r="G82" s="113" t="s">
        <v>493</v>
      </c>
      <c r="H82" s="116">
        <v>41974</v>
      </c>
    </row>
    <row r="83" spans="1:8" ht="39.6">
      <c r="A83" s="117" t="s">
        <v>789</v>
      </c>
      <c r="B83" s="118" t="s">
        <v>790</v>
      </c>
      <c r="C83" s="117" t="s">
        <v>273</v>
      </c>
      <c r="D83" s="117" t="s">
        <v>6</v>
      </c>
      <c r="E83" s="119">
        <v>6.12</v>
      </c>
      <c r="F83" s="119">
        <v>5.9</v>
      </c>
      <c r="G83" s="117" t="s">
        <v>493</v>
      </c>
      <c r="H83" s="120">
        <v>41974</v>
      </c>
    </row>
    <row r="84" spans="1:8" ht="39.6">
      <c r="A84" s="113" t="s">
        <v>791</v>
      </c>
      <c r="B84" s="114" t="s">
        <v>792</v>
      </c>
      <c r="C84" s="113" t="s">
        <v>273</v>
      </c>
      <c r="D84" s="113" t="s">
        <v>6</v>
      </c>
      <c r="E84" s="115">
        <v>4.34</v>
      </c>
      <c r="F84" s="115">
        <v>4.12</v>
      </c>
      <c r="G84" s="113" t="s">
        <v>493</v>
      </c>
      <c r="H84" s="116">
        <v>41974</v>
      </c>
    </row>
    <row r="85" spans="1:8">
      <c r="A85" s="117">
        <v>84114</v>
      </c>
      <c r="B85" s="118" t="s">
        <v>793</v>
      </c>
      <c r="C85" s="117" t="s">
        <v>246</v>
      </c>
      <c r="D85" s="117" t="s">
        <v>6</v>
      </c>
      <c r="E85" s="119">
        <v>88.01</v>
      </c>
      <c r="F85" s="119">
        <v>86.36</v>
      </c>
      <c r="G85" s="117" t="s">
        <v>493</v>
      </c>
      <c r="H85" s="120">
        <v>41974</v>
      </c>
    </row>
    <row r="86" spans="1:8" ht="26.4">
      <c r="A86" s="113">
        <v>84874</v>
      </c>
      <c r="B86" s="114" t="s">
        <v>794</v>
      </c>
      <c r="C86" s="113" t="s">
        <v>604</v>
      </c>
      <c r="D86" s="113" t="s">
        <v>6</v>
      </c>
      <c r="E86" s="115">
        <v>103.39</v>
      </c>
      <c r="F86" s="115">
        <v>101.19</v>
      </c>
      <c r="G86" s="113" t="s">
        <v>493</v>
      </c>
      <c r="H86" s="116">
        <v>41974</v>
      </c>
    </row>
    <row r="87" spans="1:8" ht="26.4">
      <c r="A87" s="117" t="s">
        <v>795</v>
      </c>
      <c r="B87" s="118" t="s">
        <v>796</v>
      </c>
      <c r="C87" s="117" t="s">
        <v>604</v>
      </c>
      <c r="D87" s="117" t="s">
        <v>6</v>
      </c>
      <c r="E87" s="119">
        <v>53.44</v>
      </c>
      <c r="F87" s="119">
        <v>51.71</v>
      </c>
      <c r="G87" s="117" t="s">
        <v>493</v>
      </c>
      <c r="H87" s="120">
        <v>41974</v>
      </c>
    </row>
    <row r="88" spans="1:8" ht="26.4">
      <c r="A88" s="113" t="s">
        <v>797</v>
      </c>
      <c r="B88" s="114" t="s">
        <v>798</v>
      </c>
      <c r="C88" s="113" t="s">
        <v>604</v>
      </c>
      <c r="D88" s="113" t="s">
        <v>6</v>
      </c>
      <c r="E88" s="115">
        <v>62.99</v>
      </c>
      <c r="F88" s="115">
        <v>60.62</v>
      </c>
      <c r="G88" s="113" t="s">
        <v>493</v>
      </c>
      <c r="H88" s="116">
        <v>41974</v>
      </c>
    </row>
    <row r="89" spans="1:8" ht="26.4">
      <c r="A89" s="117">
        <v>84855</v>
      </c>
      <c r="B89" s="118" t="s">
        <v>799</v>
      </c>
      <c r="C89" s="117" t="s">
        <v>604</v>
      </c>
      <c r="D89" s="117" t="s">
        <v>207</v>
      </c>
      <c r="E89" s="119">
        <v>4.75</v>
      </c>
      <c r="F89" s="119">
        <v>4.51</v>
      </c>
      <c r="G89" s="117" t="s">
        <v>493</v>
      </c>
      <c r="H89" s="120">
        <v>41974</v>
      </c>
    </row>
    <row r="90" spans="1:8" ht="26.4">
      <c r="A90" s="113">
        <v>84856</v>
      </c>
      <c r="B90" s="114" t="s">
        <v>800</v>
      </c>
      <c r="C90" s="113" t="s">
        <v>604</v>
      </c>
      <c r="D90" s="113" t="s">
        <v>207</v>
      </c>
      <c r="E90" s="115">
        <v>6.6</v>
      </c>
      <c r="F90" s="115">
        <v>6.37</v>
      </c>
      <c r="G90" s="113" t="s">
        <v>493</v>
      </c>
      <c r="H90" s="116">
        <v>41974</v>
      </c>
    </row>
    <row r="91" spans="1:8" ht="26.4">
      <c r="A91" s="117">
        <v>84859</v>
      </c>
      <c r="B91" s="118" t="s">
        <v>801</v>
      </c>
      <c r="C91" s="117" t="s">
        <v>604</v>
      </c>
      <c r="D91" s="117" t="s">
        <v>207</v>
      </c>
      <c r="E91" s="119">
        <v>5.82</v>
      </c>
      <c r="F91" s="119">
        <v>5.59</v>
      </c>
      <c r="G91" s="117" t="s">
        <v>493</v>
      </c>
      <c r="H91" s="120">
        <v>41974</v>
      </c>
    </row>
    <row r="92" spans="1:8" ht="26.4">
      <c r="A92" s="113">
        <v>73386</v>
      </c>
      <c r="B92" s="114" t="s">
        <v>802</v>
      </c>
      <c r="C92" s="113" t="s">
        <v>248</v>
      </c>
      <c r="D92" s="113" t="s">
        <v>231</v>
      </c>
      <c r="E92" s="115">
        <v>33.79</v>
      </c>
      <c r="F92" s="115">
        <v>32.1</v>
      </c>
      <c r="G92" s="113" t="s">
        <v>493</v>
      </c>
      <c r="H92" s="116">
        <v>41974</v>
      </c>
    </row>
    <row r="93" spans="1:8" ht="26.4">
      <c r="A93" s="117">
        <v>73531</v>
      </c>
      <c r="B93" s="118" t="s">
        <v>803</v>
      </c>
      <c r="C93" s="117" t="s">
        <v>248</v>
      </c>
      <c r="D93" s="117" t="s">
        <v>231</v>
      </c>
      <c r="E93" s="119">
        <v>86.57</v>
      </c>
      <c r="F93" s="119">
        <v>84.88</v>
      </c>
      <c r="G93" s="117" t="s">
        <v>493</v>
      </c>
      <c r="H93" s="120">
        <v>41974</v>
      </c>
    </row>
    <row r="94" spans="1:8" ht="26.4">
      <c r="A94" s="113">
        <v>73355</v>
      </c>
      <c r="B94" s="114" t="s">
        <v>804</v>
      </c>
      <c r="C94" s="113" t="s">
        <v>248</v>
      </c>
      <c r="D94" s="113" t="s">
        <v>231</v>
      </c>
      <c r="E94" s="115">
        <v>41.85</v>
      </c>
      <c r="F94" s="115">
        <v>40.159999999999997</v>
      </c>
      <c r="G94" s="113" t="s">
        <v>493</v>
      </c>
      <c r="H94" s="116">
        <v>41974</v>
      </c>
    </row>
    <row r="95" spans="1:8" ht="26.4">
      <c r="A95" s="117">
        <v>73474</v>
      </c>
      <c r="B95" s="118" t="s">
        <v>805</v>
      </c>
      <c r="C95" s="117" t="s">
        <v>246</v>
      </c>
      <c r="D95" s="117" t="s">
        <v>231</v>
      </c>
      <c r="E95" s="119">
        <v>34.93</v>
      </c>
      <c r="F95" s="119">
        <v>33.24</v>
      </c>
      <c r="G95" s="117" t="s">
        <v>493</v>
      </c>
      <c r="H95" s="120">
        <v>41974</v>
      </c>
    </row>
    <row r="96" spans="1:8" ht="26.4">
      <c r="A96" s="113">
        <v>73454</v>
      </c>
      <c r="B96" s="114" t="s">
        <v>806</v>
      </c>
      <c r="C96" s="113" t="s">
        <v>246</v>
      </c>
      <c r="D96" s="113" t="s">
        <v>231</v>
      </c>
      <c r="E96" s="115">
        <v>93.7</v>
      </c>
      <c r="F96" s="115">
        <v>92.01</v>
      </c>
      <c r="G96" s="113" t="s">
        <v>493</v>
      </c>
      <c r="H96" s="116">
        <v>41974</v>
      </c>
    </row>
    <row r="97" spans="1:8" ht="39.6">
      <c r="A97" s="117" t="s">
        <v>807</v>
      </c>
      <c r="B97" s="118" t="s">
        <v>808</v>
      </c>
      <c r="C97" s="117" t="s">
        <v>245</v>
      </c>
      <c r="D97" s="117" t="s">
        <v>809</v>
      </c>
      <c r="E97" s="119">
        <v>664.06</v>
      </c>
      <c r="F97" s="119">
        <v>664.06</v>
      </c>
      <c r="G97" s="117" t="s">
        <v>493</v>
      </c>
      <c r="H97" s="120">
        <v>41974</v>
      </c>
    </row>
    <row r="98" spans="1:8" ht="52.8">
      <c r="A98" s="113" t="s">
        <v>810</v>
      </c>
      <c r="B98" s="114" t="s">
        <v>811</v>
      </c>
      <c r="C98" s="113" t="s">
        <v>245</v>
      </c>
      <c r="D98" s="113" t="s">
        <v>809</v>
      </c>
      <c r="E98" s="115">
        <v>889.17</v>
      </c>
      <c r="F98" s="115">
        <v>889.17</v>
      </c>
      <c r="G98" s="113" t="s">
        <v>493</v>
      </c>
      <c r="H98" s="116">
        <v>41974</v>
      </c>
    </row>
    <row r="99" spans="1:8" ht="52.8">
      <c r="A99" s="117" t="s">
        <v>812</v>
      </c>
      <c r="B99" s="118" t="s">
        <v>813</v>
      </c>
      <c r="C99" s="117" t="s">
        <v>245</v>
      </c>
      <c r="D99" s="117" t="s">
        <v>809</v>
      </c>
      <c r="E99" s="119">
        <v>1013.87</v>
      </c>
      <c r="F99" s="119">
        <v>1013.87</v>
      </c>
      <c r="G99" s="117" t="s">
        <v>493</v>
      </c>
      <c r="H99" s="120">
        <v>41974</v>
      </c>
    </row>
    <row r="100" spans="1:8" ht="52.8">
      <c r="A100" s="113" t="s">
        <v>814</v>
      </c>
      <c r="B100" s="114" t="s">
        <v>815</v>
      </c>
      <c r="C100" s="113" t="s">
        <v>245</v>
      </c>
      <c r="D100" s="113" t="s">
        <v>809</v>
      </c>
      <c r="E100" s="115">
        <v>1130.46</v>
      </c>
      <c r="F100" s="115">
        <v>1130.46</v>
      </c>
      <c r="G100" s="113" t="s">
        <v>493</v>
      </c>
      <c r="H100" s="116">
        <v>41974</v>
      </c>
    </row>
    <row r="101" spans="1:8" ht="52.8">
      <c r="A101" s="117" t="s">
        <v>816</v>
      </c>
      <c r="B101" s="118" t="s">
        <v>817</v>
      </c>
      <c r="C101" s="117" t="s">
        <v>245</v>
      </c>
      <c r="D101" s="117" t="s">
        <v>809</v>
      </c>
      <c r="E101" s="119">
        <v>1157.76</v>
      </c>
      <c r="F101" s="119">
        <v>1157.75</v>
      </c>
      <c r="G101" s="117" t="s">
        <v>493</v>
      </c>
      <c r="H101" s="120">
        <v>41974</v>
      </c>
    </row>
    <row r="102" spans="1:8" ht="39.6">
      <c r="A102" s="113">
        <v>73300</v>
      </c>
      <c r="B102" s="114" t="s">
        <v>818</v>
      </c>
      <c r="C102" s="113" t="s">
        <v>248</v>
      </c>
      <c r="D102" s="113" t="s">
        <v>231</v>
      </c>
      <c r="E102" s="115">
        <v>4.41</v>
      </c>
      <c r="F102" s="115">
        <v>4.4000000000000004</v>
      </c>
      <c r="G102" s="113" t="s">
        <v>493</v>
      </c>
      <c r="H102" s="116">
        <v>41974</v>
      </c>
    </row>
    <row r="103" spans="1:8" ht="39.6">
      <c r="A103" s="117">
        <v>73296</v>
      </c>
      <c r="B103" s="118" t="s">
        <v>819</v>
      </c>
      <c r="C103" s="117" t="s">
        <v>248</v>
      </c>
      <c r="D103" s="117" t="s">
        <v>231</v>
      </c>
      <c r="E103" s="119">
        <v>8.48</v>
      </c>
      <c r="F103" s="119">
        <v>8.48</v>
      </c>
      <c r="G103" s="117" t="s">
        <v>493</v>
      </c>
      <c r="H103" s="120">
        <v>41974</v>
      </c>
    </row>
    <row r="104" spans="1:8" ht="39.6">
      <c r="A104" s="113" t="s">
        <v>820</v>
      </c>
      <c r="B104" s="114" t="s">
        <v>821</v>
      </c>
      <c r="C104" s="113" t="s">
        <v>708</v>
      </c>
      <c r="D104" s="113" t="s">
        <v>492</v>
      </c>
      <c r="E104" s="115">
        <v>60.01</v>
      </c>
      <c r="F104" s="115">
        <v>59.37</v>
      </c>
      <c r="G104" s="113" t="s">
        <v>493</v>
      </c>
      <c r="H104" s="116">
        <v>41974</v>
      </c>
    </row>
    <row r="105" spans="1:8" ht="39.6">
      <c r="A105" s="117" t="s">
        <v>822</v>
      </c>
      <c r="B105" s="118" t="s">
        <v>823</v>
      </c>
      <c r="C105" s="117" t="s">
        <v>708</v>
      </c>
      <c r="D105" s="117" t="s">
        <v>492</v>
      </c>
      <c r="E105" s="119">
        <v>119.44</v>
      </c>
      <c r="F105" s="119">
        <v>118.24</v>
      </c>
      <c r="G105" s="117" t="s">
        <v>493</v>
      </c>
      <c r="H105" s="120">
        <v>41974</v>
      </c>
    </row>
    <row r="106" spans="1:8" ht="39.6">
      <c r="A106" s="113">
        <v>89488</v>
      </c>
      <c r="B106" s="114" t="s">
        <v>824</v>
      </c>
      <c r="C106" s="113" t="s">
        <v>708</v>
      </c>
      <c r="D106" s="113" t="s">
        <v>492</v>
      </c>
      <c r="E106" s="115">
        <v>95.44</v>
      </c>
      <c r="F106" s="115">
        <v>92.68</v>
      </c>
      <c r="G106" s="113" t="s">
        <v>493</v>
      </c>
      <c r="H106" s="116">
        <v>41974</v>
      </c>
    </row>
    <row r="107" spans="1:8" ht="39.6">
      <c r="A107" s="117">
        <v>89469</v>
      </c>
      <c r="B107" s="118" t="s">
        <v>825</v>
      </c>
      <c r="C107" s="117" t="s">
        <v>708</v>
      </c>
      <c r="D107" s="117" t="s">
        <v>492</v>
      </c>
      <c r="E107" s="119">
        <v>84.04</v>
      </c>
      <c r="F107" s="119">
        <v>82.18</v>
      </c>
      <c r="G107" s="117" t="s">
        <v>493</v>
      </c>
      <c r="H107" s="120">
        <v>41974</v>
      </c>
    </row>
    <row r="108" spans="1:8" ht="39.6">
      <c r="A108" s="113">
        <v>89483</v>
      </c>
      <c r="B108" s="114" t="s">
        <v>826</v>
      </c>
      <c r="C108" s="113" t="s">
        <v>708</v>
      </c>
      <c r="D108" s="113" t="s">
        <v>492</v>
      </c>
      <c r="E108" s="115">
        <v>92.62</v>
      </c>
      <c r="F108" s="115">
        <v>90.16</v>
      </c>
      <c r="G108" s="113" t="s">
        <v>493</v>
      </c>
      <c r="H108" s="116">
        <v>41974</v>
      </c>
    </row>
    <row r="109" spans="1:8" ht="39.6">
      <c r="A109" s="117">
        <v>89465</v>
      </c>
      <c r="B109" s="118" t="s">
        <v>827</v>
      </c>
      <c r="C109" s="117" t="s">
        <v>708</v>
      </c>
      <c r="D109" s="117" t="s">
        <v>492</v>
      </c>
      <c r="E109" s="119">
        <v>82.75</v>
      </c>
      <c r="F109" s="119">
        <v>81.040000000000006</v>
      </c>
      <c r="G109" s="117" t="s">
        <v>493</v>
      </c>
      <c r="H109" s="120">
        <v>41974</v>
      </c>
    </row>
    <row r="110" spans="1:8" ht="39.6">
      <c r="A110" s="113">
        <v>89487</v>
      </c>
      <c r="B110" s="114" t="s">
        <v>828</v>
      </c>
      <c r="C110" s="113" t="s">
        <v>708</v>
      </c>
      <c r="D110" s="113" t="s">
        <v>492</v>
      </c>
      <c r="E110" s="115">
        <v>99.62</v>
      </c>
      <c r="F110" s="115">
        <v>96.57</v>
      </c>
      <c r="G110" s="113" t="s">
        <v>493</v>
      </c>
      <c r="H110" s="116">
        <v>41974</v>
      </c>
    </row>
    <row r="111" spans="1:8" ht="39.6">
      <c r="A111" s="117">
        <v>89468</v>
      </c>
      <c r="B111" s="118" t="s">
        <v>829</v>
      </c>
      <c r="C111" s="117" t="s">
        <v>708</v>
      </c>
      <c r="D111" s="117" t="s">
        <v>492</v>
      </c>
      <c r="E111" s="119">
        <v>87.24</v>
      </c>
      <c r="F111" s="119">
        <v>85.18</v>
      </c>
      <c r="G111" s="117" t="s">
        <v>493</v>
      </c>
      <c r="H111" s="120">
        <v>41974</v>
      </c>
    </row>
    <row r="112" spans="1:8" ht="39.6">
      <c r="A112" s="113">
        <v>89480</v>
      </c>
      <c r="B112" s="114" t="s">
        <v>830</v>
      </c>
      <c r="C112" s="113" t="s">
        <v>708</v>
      </c>
      <c r="D112" s="113" t="s">
        <v>492</v>
      </c>
      <c r="E112" s="115">
        <v>94.51</v>
      </c>
      <c r="F112" s="115">
        <v>91.99</v>
      </c>
      <c r="G112" s="113" t="s">
        <v>493</v>
      </c>
      <c r="H112" s="116">
        <v>41974</v>
      </c>
    </row>
    <row r="113" spans="1:8" ht="39.6">
      <c r="A113" s="117">
        <v>89464</v>
      </c>
      <c r="B113" s="118" t="s">
        <v>831</v>
      </c>
      <c r="C113" s="117" t="s">
        <v>708</v>
      </c>
      <c r="D113" s="117" t="s">
        <v>492</v>
      </c>
      <c r="E113" s="119">
        <v>84.79</v>
      </c>
      <c r="F113" s="119">
        <v>83</v>
      </c>
      <c r="G113" s="117" t="s">
        <v>493</v>
      </c>
      <c r="H113" s="120">
        <v>41974</v>
      </c>
    </row>
    <row r="114" spans="1:8" ht="39.6">
      <c r="A114" s="113">
        <v>89486</v>
      </c>
      <c r="B114" s="114" t="s">
        <v>832</v>
      </c>
      <c r="C114" s="113" t="s">
        <v>708</v>
      </c>
      <c r="D114" s="113" t="s">
        <v>492</v>
      </c>
      <c r="E114" s="115">
        <v>72.17</v>
      </c>
      <c r="F114" s="115">
        <v>69.680000000000007</v>
      </c>
      <c r="G114" s="113" t="s">
        <v>493</v>
      </c>
      <c r="H114" s="116">
        <v>41974</v>
      </c>
    </row>
    <row r="115" spans="1:8" ht="39.6">
      <c r="A115" s="117">
        <v>89467</v>
      </c>
      <c r="B115" s="118" t="s">
        <v>833</v>
      </c>
      <c r="C115" s="117" t="s">
        <v>708</v>
      </c>
      <c r="D115" s="117" t="s">
        <v>492</v>
      </c>
      <c r="E115" s="119">
        <v>60.78</v>
      </c>
      <c r="F115" s="119">
        <v>59.19</v>
      </c>
      <c r="G115" s="117" t="s">
        <v>493</v>
      </c>
      <c r="H115" s="120">
        <v>41974</v>
      </c>
    </row>
    <row r="116" spans="1:8" ht="39.6">
      <c r="A116" s="113">
        <v>89479</v>
      </c>
      <c r="B116" s="114" t="s">
        <v>834</v>
      </c>
      <c r="C116" s="113" t="s">
        <v>708</v>
      </c>
      <c r="D116" s="113" t="s">
        <v>492</v>
      </c>
      <c r="E116" s="115">
        <v>68.63</v>
      </c>
      <c r="F116" s="115">
        <v>66.430000000000007</v>
      </c>
      <c r="G116" s="113" t="s">
        <v>493</v>
      </c>
      <c r="H116" s="116">
        <v>41974</v>
      </c>
    </row>
    <row r="117" spans="1:8" ht="39.6">
      <c r="A117" s="117">
        <v>89463</v>
      </c>
      <c r="B117" s="118" t="s">
        <v>835</v>
      </c>
      <c r="C117" s="117" t="s">
        <v>708</v>
      </c>
      <c r="D117" s="117" t="s">
        <v>492</v>
      </c>
      <c r="E117" s="119">
        <v>58.77</v>
      </c>
      <c r="F117" s="119">
        <v>57.31</v>
      </c>
      <c r="G117" s="117" t="s">
        <v>493</v>
      </c>
      <c r="H117" s="120">
        <v>41974</v>
      </c>
    </row>
    <row r="118" spans="1:8" ht="39.6">
      <c r="A118" s="113">
        <v>89484</v>
      </c>
      <c r="B118" s="114" t="s">
        <v>836</v>
      </c>
      <c r="C118" s="113" t="s">
        <v>708</v>
      </c>
      <c r="D118" s="113" t="s">
        <v>492</v>
      </c>
      <c r="E118" s="115">
        <v>76.38</v>
      </c>
      <c r="F118" s="115">
        <v>73.63</v>
      </c>
      <c r="G118" s="113" t="s">
        <v>493</v>
      </c>
      <c r="H118" s="116">
        <v>41974</v>
      </c>
    </row>
    <row r="119" spans="1:8" ht="39.6">
      <c r="A119" s="117">
        <v>89466</v>
      </c>
      <c r="B119" s="118" t="s">
        <v>837</v>
      </c>
      <c r="C119" s="117" t="s">
        <v>708</v>
      </c>
      <c r="D119" s="117" t="s">
        <v>492</v>
      </c>
      <c r="E119" s="119">
        <v>64.010000000000005</v>
      </c>
      <c r="F119" s="119">
        <v>62.25</v>
      </c>
      <c r="G119" s="117" t="s">
        <v>493</v>
      </c>
      <c r="H119" s="120">
        <v>41974</v>
      </c>
    </row>
    <row r="120" spans="1:8" ht="39.6">
      <c r="A120" s="113">
        <v>89478</v>
      </c>
      <c r="B120" s="114" t="s">
        <v>838</v>
      </c>
      <c r="C120" s="113" t="s">
        <v>708</v>
      </c>
      <c r="D120" s="113" t="s">
        <v>492</v>
      </c>
      <c r="E120" s="115">
        <v>70.459999999999994</v>
      </c>
      <c r="F120" s="115">
        <v>68.19</v>
      </c>
      <c r="G120" s="113" t="s">
        <v>493</v>
      </c>
      <c r="H120" s="116">
        <v>41974</v>
      </c>
    </row>
    <row r="121" spans="1:8" ht="39.6">
      <c r="A121" s="117">
        <v>89462</v>
      </c>
      <c r="B121" s="118" t="s">
        <v>839</v>
      </c>
      <c r="C121" s="117" t="s">
        <v>708</v>
      </c>
      <c r="D121" s="117" t="s">
        <v>492</v>
      </c>
      <c r="E121" s="119">
        <v>60.6</v>
      </c>
      <c r="F121" s="119">
        <v>59.08</v>
      </c>
      <c r="G121" s="117" t="s">
        <v>493</v>
      </c>
      <c r="H121" s="120">
        <v>41974</v>
      </c>
    </row>
    <row r="122" spans="1:8" ht="39.6">
      <c r="A122" s="113">
        <v>89477</v>
      </c>
      <c r="B122" s="114" t="s">
        <v>840</v>
      </c>
      <c r="C122" s="113" t="s">
        <v>708</v>
      </c>
      <c r="D122" s="113" t="s">
        <v>492</v>
      </c>
      <c r="E122" s="115">
        <v>78.930000000000007</v>
      </c>
      <c r="F122" s="115">
        <v>76.5</v>
      </c>
      <c r="G122" s="113" t="s">
        <v>493</v>
      </c>
      <c r="H122" s="116">
        <v>41974</v>
      </c>
    </row>
    <row r="123" spans="1:8" ht="39.6">
      <c r="A123" s="117">
        <v>89460</v>
      </c>
      <c r="B123" s="118" t="s">
        <v>841</v>
      </c>
      <c r="C123" s="117" t="s">
        <v>708</v>
      </c>
      <c r="D123" s="117" t="s">
        <v>492</v>
      </c>
      <c r="E123" s="119">
        <v>67.77</v>
      </c>
      <c r="F123" s="119">
        <v>66.23</v>
      </c>
      <c r="G123" s="117" t="s">
        <v>493</v>
      </c>
      <c r="H123" s="120">
        <v>41974</v>
      </c>
    </row>
    <row r="124" spans="1:8" ht="39.6">
      <c r="A124" s="113">
        <v>89473</v>
      </c>
      <c r="B124" s="114" t="s">
        <v>842</v>
      </c>
      <c r="C124" s="113" t="s">
        <v>708</v>
      </c>
      <c r="D124" s="113" t="s">
        <v>492</v>
      </c>
      <c r="E124" s="115">
        <v>75.16</v>
      </c>
      <c r="F124" s="115">
        <v>73.02</v>
      </c>
      <c r="G124" s="113" t="s">
        <v>493</v>
      </c>
      <c r="H124" s="116">
        <v>41974</v>
      </c>
    </row>
    <row r="125" spans="1:8" ht="39.6">
      <c r="A125" s="117">
        <v>89456</v>
      </c>
      <c r="B125" s="118" t="s">
        <v>843</v>
      </c>
      <c r="C125" s="117" t="s">
        <v>708</v>
      </c>
      <c r="D125" s="117" t="s">
        <v>492</v>
      </c>
      <c r="E125" s="119">
        <v>65.52</v>
      </c>
      <c r="F125" s="119">
        <v>64.13</v>
      </c>
      <c r="G125" s="117" t="s">
        <v>493</v>
      </c>
      <c r="H125" s="120">
        <v>41974</v>
      </c>
    </row>
    <row r="126" spans="1:8" ht="39.6">
      <c r="A126" s="113">
        <v>89476</v>
      </c>
      <c r="B126" s="114" t="s">
        <v>844</v>
      </c>
      <c r="C126" s="113" t="s">
        <v>708</v>
      </c>
      <c r="D126" s="113" t="s">
        <v>492</v>
      </c>
      <c r="E126" s="115">
        <v>83.54</v>
      </c>
      <c r="F126" s="115">
        <v>80.84</v>
      </c>
      <c r="G126" s="113" t="s">
        <v>493</v>
      </c>
      <c r="H126" s="116">
        <v>41974</v>
      </c>
    </row>
    <row r="127" spans="1:8" ht="39.6">
      <c r="A127" s="117">
        <v>89459</v>
      </c>
      <c r="B127" s="118" t="s">
        <v>845</v>
      </c>
      <c r="C127" s="117" t="s">
        <v>708</v>
      </c>
      <c r="D127" s="117" t="s">
        <v>492</v>
      </c>
      <c r="E127" s="119">
        <v>71.400000000000006</v>
      </c>
      <c r="F127" s="119">
        <v>69.69</v>
      </c>
      <c r="G127" s="117" t="s">
        <v>493</v>
      </c>
      <c r="H127" s="120">
        <v>41974</v>
      </c>
    </row>
    <row r="128" spans="1:8" ht="39.6">
      <c r="A128" s="113">
        <v>89472</v>
      </c>
      <c r="B128" s="114" t="s">
        <v>846</v>
      </c>
      <c r="C128" s="113" t="s">
        <v>708</v>
      </c>
      <c r="D128" s="113" t="s">
        <v>492</v>
      </c>
      <c r="E128" s="115">
        <v>77.38</v>
      </c>
      <c r="F128" s="115">
        <v>75.16</v>
      </c>
      <c r="G128" s="113" t="s">
        <v>493</v>
      </c>
      <c r="H128" s="116">
        <v>41974</v>
      </c>
    </row>
    <row r="129" spans="1:8" ht="39.6">
      <c r="A129" s="117">
        <v>89455</v>
      </c>
      <c r="B129" s="118" t="s">
        <v>847</v>
      </c>
      <c r="C129" s="117" t="s">
        <v>708</v>
      </c>
      <c r="D129" s="117" t="s">
        <v>492</v>
      </c>
      <c r="E129" s="119">
        <v>67.89</v>
      </c>
      <c r="F129" s="119">
        <v>66.400000000000006</v>
      </c>
      <c r="G129" s="117" t="s">
        <v>493</v>
      </c>
      <c r="H129" s="120">
        <v>41974</v>
      </c>
    </row>
    <row r="130" spans="1:8" ht="39.6">
      <c r="A130" s="113">
        <v>89475</v>
      </c>
      <c r="B130" s="114" t="s">
        <v>848</v>
      </c>
      <c r="C130" s="113" t="s">
        <v>708</v>
      </c>
      <c r="D130" s="113" t="s">
        <v>492</v>
      </c>
      <c r="E130" s="115">
        <v>64.849999999999994</v>
      </c>
      <c r="F130" s="115">
        <v>62.65</v>
      </c>
      <c r="G130" s="113" t="s">
        <v>493</v>
      </c>
      <c r="H130" s="116">
        <v>41974</v>
      </c>
    </row>
    <row r="131" spans="1:8" ht="39.6">
      <c r="A131" s="117">
        <v>89458</v>
      </c>
      <c r="B131" s="118" t="s">
        <v>849</v>
      </c>
      <c r="C131" s="117" t="s">
        <v>708</v>
      </c>
      <c r="D131" s="117" t="s">
        <v>492</v>
      </c>
      <c r="E131" s="119">
        <v>53.85</v>
      </c>
      <c r="F131" s="119">
        <v>52.53</v>
      </c>
      <c r="G131" s="117" t="s">
        <v>493</v>
      </c>
      <c r="H131" s="120">
        <v>41974</v>
      </c>
    </row>
    <row r="132" spans="1:8" ht="39.6">
      <c r="A132" s="113">
        <v>89471</v>
      </c>
      <c r="B132" s="114" t="s">
        <v>850</v>
      </c>
      <c r="C132" s="113" t="s">
        <v>708</v>
      </c>
      <c r="D132" s="113" t="s">
        <v>492</v>
      </c>
      <c r="E132" s="115">
        <v>62.24</v>
      </c>
      <c r="F132" s="115">
        <v>60.28</v>
      </c>
      <c r="G132" s="113" t="s">
        <v>493</v>
      </c>
      <c r="H132" s="116">
        <v>41974</v>
      </c>
    </row>
    <row r="133" spans="1:8" ht="39.6">
      <c r="A133" s="117">
        <v>89454</v>
      </c>
      <c r="B133" s="118" t="s">
        <v>851</v>
      </c>
      <c r="C133" s="117" t="s">
        <v>708</v>
      </c>
      <c r="D133" s="117" t="s">
        <v>492</v>
      </c>
      <c r="E133" s="119">
        <v>52.61</v>
      </c>
      <c r="F133" s="119">
        <v>51.4</v>
      </c>
      <c r="G133" s="117" t="s">
        <v>493</v>
      </c>
      <c r="H133" s="120">
        <v>41974</v>
      </c>
    </row>
    <row r="134" spans="1:8" ht="39.6">
      <c r="A134" s="113">
        <v>89474</v>
      </c>
      <c r="B134" s="114" t="s">
        <v>852</v>
      </c>
      <c r="C134" s="113" t="s">
        <v>708</v>
      </c>
      <c r="D134" s="113" t="s">
        <v>492</v>
      </c>
      <c r="E134" s="115">
        <v>68.77</v>
      </c>
      <c r="F134" s="115">
        <v>66.33</v>
      </c>
      <c r="G134" s="113" t="s">
        <v>493</v>
      </c>
      <c r="H134" s="116">
        <v>41974</v>
      </c>
    </row>
    <row r="135" spans="1:8" ht="39.6">
      <c r="A135" s="117">
        <v>89457</v>
      </c>
      <c r="B135" s="118" t="s">
        <v>853</v>
      </c>
      <c r="C135" s="117" t="s">
        <v>708</v>
      </c>
      <c r="D135" s="117" t="s">
        <v>492</v>
      </c>
      <c r="E135" s="119">
        <v>56.64</v>
      </c>
      <c r="F135" s="119">
        <v>55.18</v>
      </c>
      <c r="G135" s="117" t="s">
        <v>493</v>
      </c>
      <c r="H135" s="120">
        <v>41974</v>
      </c>
    </row>
    <row r="136" spans="1:8" ht="39.6">
      <c r="A136" s="113">
        <v>89470</v>
      </c>
      <c r="B136" s="114" t="s">
        <v>854</v>
      </c>
      <c r="C136" s="113" t="s">
        <v>708</v>
      </c>
      <c r="D136" s="113" t="s">
        <v>492</v>
      </c>
      <c r="E136" s="115">
        <v>63.99</v>
      </c>
      <c r="F136" s="115">
        <v>61.97</v>
      </c>
      <c r="G136" s="113" t="s">
        <v>493</v>
      </c>
      <c r="H136" s="116">
        <v>41974</v>
      </c>
    </row>
    <row r="137" spans="1:8" ht="39.6">
      <c r="A137" s="117">
        <v>89453</v>
      </c>
      <c r="B137" s="118" t="s">
        <v>855</v>
      </c>
      <c r="C137" s="117" t="s">
        <v>708</v>
      </c>
      <c r="D137" s="117" t="s">
        <v>492</v>
      </c>
      <c r="E137" s="119">
        <v>54.36</v>
      </c>
      <c r="F137" s="119">
        <v>53.09</v>
      </c>
      <c r="G137" s="117" t="s">
        <v>493</v>
      </c>
      <c r="H137" s="120">
        <v>41974</v>
      </c>
    </row>
    <row r="138" spans="1:8" ht="26.4">
      <c r="A138" s="113">
        <v>6110</v>
      </c>
      <c r="B138" s="114" t="s">
        <v>856</v>
      </c>
      <c r="C138" s="113" t="s">
        <v>708</v>
      </c>
      <c r="D138" s="113" t="s">
        <v>519</v>
      </c>
      <c r="E138" s="115">
        <v>539.20000000000005</v>
      </c>
      <c r="F138" s="115">
        <v>521.79</v>
      </c>
      <c r="G138" s="113" t="s">
        <v>493</v>
      </c>
      <c r="H138" s="116">
        <v>41974</v>
      </c>
    </row>
    <row r="139" spans="1:8" ht="52.8">
      <c r="A139" s="117">
        <v>87525</v>
      </c>
      <c r="B139" s="118" t="s">
        <v>857</v>
      </c>
      <c r="C139" s="117" t="s">
        <v>708</v>
      </c>
      <c r="D139" s="117" t="s">
        <v>492</v>
      </c>
      <c r="E139" s="119">
        <v>95.63</v>
      </c>
      <c r="F139" s="119">
        <v>88.65</v>
      </c>
      <c r="G139" s="117" t="s">
        <v>493</v>
      </c>
      <c r="H139" s="120">
        <v>41974</v>
      </c>
    </row>
    <row r="140" spans="1:8" ht="52.8">
      <c r="A140" s="113">
        <v>87526</v>
      </c>
      <c r="B140" s="114" t="s">
        <v>858</v>
      </c>
      <c r="C140" s="113" t="s">
        <v>708</v>
      </c>
      <c r="D140" s="113" t="s">
        <v>492</v>
      </c>
      <c r="E140" s="115">
        <v>96.54</v>
      </c>
      <c r="F140" s="115">
        <v>89.46</v>
      </c>
      <c r="G140" s="113" t="s">
        <v>493</v>
      </c>
      <c r="H140" s="116">
        <v>41974</v>
      </c>
    </row>
    <row r="141" spans="1:8" ht="52.8">
      <c r="A141" s="117">
        <v>87509</v>
      </c>
      <c r="B141" s="118" t="s">
        <v>859</v>
      </c>
      <c r="C141" s="117" t="s">
        <v>708</v>
      </c>
      <c r="D141" s="117" t="s">
        <v>492</v>
      </c>
      <c r="E141" s="119">
        <v>91.53</v>
      </c>
      <c r="F141" s="119">
        <v>84.93</v>
      </c>
      <c r="G141" s="117" t="s">
        <v>493</v>
      </c>
      <c r="H141" s="120">
        <v>41974</v>
      </c>
    </row>
    <row r="142" spans="1:8" ht="52.8">
      <c r="A142" s="113">
        <v>87510</v>
      </c>
      <c r="B142" s="114" t="s">
        <v>860</v>
      </c>
      <c r="C142" s="113" t="s">
        <v>708</v>
      </c>
      <c r="D142" s="113" t="s">
        <v>492</v>
      </c>
      <c r="E142" s="115">
        <v>92.44</v>
      </c>
      <c r="F142" s="115">
        <v>85.74</v>
      </c>
      <c r="G142" s="113" t="s">
        <v>493</v>
      </c>
      <c r="H142" s="116">
        <v>41974</v>
      </c>
    </row>
    <row r="143" spans="1:8" ht="52.8">
      <c r="A143" s="117">
        <v>87517</v>
      </c>
      <c r="B143" s="118" t="s">
        <v>861</v>
      </c>
      <c r="C143" s="117" t="s">
        <v>708</v>
      </c>
      <c r="D143" s="117" t="s">
        <v>492</v>
      </c>
      <c r="E143" s="119">
        <v>104.83</v>
      </c>
      <c r="F143" s="119">
        <v>96.94</v>
      </c>
      <c r="G143" s="117" t="s">
        <v>493</v>
      </c>
      <c r="H143" s="120">
        <v>41974</v>
      </c>
    </row>
    <row r="144" spans="1:8" ht="39.6">
      <c r="A144" s="113">
        <v>87518</v>
      </c>
      <c r="B144" s="114" t="s">
        <v>862</v>
      </c>
      <c r="C144" s="113" t="s">
        <v>708</v>
      </c>
      <c r="D144" s="113" t="s">
        <v>492</v>
      </c>
      <c r="E144" s="115">
        <v>105.73</v>
      </c>
      <c r="F144" s="115">
        <v>97.76</v>
      </c>
      <c r="G144" s="113" t="s">
        <v>493</v>
      </c>
      <c r="H144" s="116">
        <v>41974</v>
      </c>
    </row>
    <row r="145" spans="1:8" ht="52.8">
      <c r="A145" s="117">
        <v>87501</v>
      </c>
      <c r="B145" s="118" t="s">
        <v>863</v>
      </c>
      <c r="C145" s="117" t="s">
        <v>708</v>
      </c>
      <c r="D145" s="117" t="s">
        <v>492</v>
      </c>
      <c r="E145" s="119">
        <v>98.16</v>
      </c>
      <c r="F145" s="119">
        <v>90.91</v>
      </c>
      <c r="G145" s="117" t="s">
        <v>493</v>
      </c>
      <c r="H145" s="120">
        <v>41974</v>
      </c>
    </row>
    <row r="146" spans="1:8" ht="39.6">
      <c r="A146" s="113">
        <v>87502</v>
      </c>
      <c r="B146" s="114" t="s">
        <v>864</v>
      </c>
      <c r="C146" s="113" t="s">
        <v>708</v>
      </c>
      <c r="D146" s="113" t="s">
        <v>492</v>
      </c>
      <c r="E146" s="115">
        <v>99.07</v>
      </c>
      <c r="F146" s="115">
        <v>91.72</v>
      </c>
      <c r="G146" s="113" t="s">
        <v>493</v>
      </c>
      <c r="H146" s="116">
        <v>41974</v>
      </c>
    </row>
    <row r="147" spans="1:8" ht="52.8">
      <c r="A147" s="117">
        <v>87523</v>
      </c>
      <c r="B147" s="118" t="s">
        <v>865</v>
      </c>
      <c r="C147" s="117" t="s">
        <v>708</v>
      </c>
      <c r="D147" s="117" t="s">
        <v>492</v>
      </c>
      <c r="E147" s="119">
        <v>73.33</v>
      </c>
      <c r="F147" s="119">
        <v>67.84</v>
      </c>
      <c r="G147" s="117" t="s">
        <v>493</v>
      </c>
      <c r="H147" s="120">
        <v>41974</v>
      </c>
    </row>
    <row r="148" spans="1:8" ht="52.8">
      <c r="A148" s="113">
        <v>87524</v>
      </c>
      <c r="B148" s="114" t="s">
        <v>866</v>
      </c>
      <c r="C148" s="113" t="s">
        <v>708</v>
      </c>
      <c r="D148" s="113" t="s">
        <v>492</v>
      </c>
      <c r="E148" s="115">
        <v>70.36</v>
      </c>
      <c r="F148" s="115">
        <v>68.48</v>
      </c>
      <c r="G148" s="113" t="s">
        <v>493</v>
      </c>
      <c r="H148" s="116">
        <v>41974</v>
      </c>
    </row>
    <row r="149" spans="1:8" ht="52.8">
      <c r="A149" s="117">
        <v>87507</v>
      </c>
      <c r="B149" s="118" t="s">
        <v>867</v>
      </c>
      <c r="C149" s="117" t="s">
        <v>708</v>
      </c>
      <c r="D149" s="117" t="s">
        <v>492</v>
      </c>
      <c r="E149" s="119">
        <v>69.53</v>
      </c>
      <c r="F149" s="119">
        <v>64.400000000000006</v>
      </c>
      <c r="G149" s="117" t="s">
        <v>493</v>
      </c>
      <c r="H149" s="120">
        <v>41974</v>
      </c>
    </row>
    <row r="150" spans="1:8" ht="52.8">
      <c r="A150" s="113">
        <v>87508</v>
      </c>
      <c r="B150" s="114" t="s">
        <v>868</v>
      </c>
      <c r="C150" s="113" t="s">
        <v>708</v>
      </c>
      <c r="D150" s="113" t="s">
        <v>492</v>
      </c>
      <c r="E150" s="115">
        <v>70.239999999999995</v>
      </c>
      <c r="F150" s="115">
        <v>65.05</v>
      </c>
      <c r="G150" s="113" t="s">
        <v>493</v>
      </c>
      <c r="H150" s="116">
        <v>41974</v>
      </c>
    </row>
    <row r="151" spans="1:8" ht="52.8">
      <c r="A151" s="117">
        <v>87515</v>
      </c>
      <c r="B151" s="118" t="s">
        <v>869</v>
      </c>
      <c r="C151" s="117" t="s">
        <v>708</v>
      </c>
      <c r="D151" s="117" t="s">
        <v>492</v>
      </c>
      <c r="E151" s="119">
        <v>82.53</v>
      </c>
      <c r="F151" s="119">
        <v>76.13</v>
      </c>
      <c r="G151" s="117" t="s">
        <v>493</v>
      </c>
      <c r="H151" s="120">
        <v>41974</v>
      </c>
    </row>
    <row r="152" spans="1:8" ht="39.6">
      <c r="A152" s="113">
        <v>87516</v>
      </c>
      <c r="B152" s="114" t="s">
        <v>870</v>
      </c>
      <c r="C152" s="113" t="s">
        <v>708</v>
      </c>
      <c r="D152" s="113" t="s">
        <v>492</v>
      </c>
      <c r="E152" s="115">
        <v>83.24</v>
      </c>
      <c r="F152" s="115">
        <v>76.77</v>
      </c>
      <c r="G152" s="113" t="s">
        <v>493</v>
      </c>
      <c r="H152" s="116">
        <v>41974</v>
      </c>
    </row>
    <row r="153" spans="1:8" ht="52.8">
      <c r="A153" s="117">
        <v>87499</v>
      </c>
      <c r="B153" s="118" t="s">
        <v>871</v>
      </c>
      <c r="C153" s="117" t="s">
        <v>708</v>
      </c>
      <c r="D153" s="117" t="s">
        <v>492</v>
      </c>
      <c r="E153" s="119">
        <v>76.16</v>
      </c>
      <c r="F153" s="119">
        <v>70.38</v>
      </c>
      <c r="G153" s="117" t="s">
        <v>493</v>
      </c>
      <c r="H153" s="120">
        <v>41974</v>
      </c>
    </row>
    <row r="154" spans="1:8" ht="39.6">
      <c r="A154" s="113">
        <v>87500</v>
      </c>
      <c r="B154" s="114" t="s">
        <v>872</v>
      </c>
      <c r="C154" s="113" t="s">
        <v>708</v>
      </c>
      <c r="D154" s="113" t="s">
        <v>492</v>
      </c>
      <c r="E154" s="115">
        <v>76.88</v>
      </c>
      <c r="F154" s="115">
        <v>71.02</v>
      </c>
      <c r="G154" s="113" t="s">
        <v>493</v>
      </c>
      <c r="H154" s="116">
        <v>41974</v>
      </c>
    </row>
    <row r="155" spans="1:8" ht="52.8">
      <c r="A155" s="117">
        <v>87519</v>
      </c>
      <c r="B155" s="118" t="s">
        <v>873</v>
      </c>
      <c r="C155" s="117" t="s">
        <v>708</v>
      </c>
      <c r="D155" s="117" t="s">
        <v>492</v>
      </c>
      <c r="E155" s="119">
        <v>51.91</v>
      </c>
      <c r="F155" s="119">
        <v>48.59</v>
      </c>
      <c r="G155" s="117" t="s">
        <v>493</v>
      </c>
      <c r="H155" s="120">
        <v>41974</v>
      </c>
    </row>
    <row r="156" spans="1:8" ht="52.8">
      <c r="A156" s="113">
        <v>87520</v>
      </c>
      <c r="B156" s="114" t="s">
        <v>874</v>
      </c>
      <c r="C156" s="113" t="s">
        <v>708</v>
      </c>
      <c r="D156" s="113" t="s">
        <v>492</v>
      </c>
      <c r="E156" s="115">
        <v>52.57</v>
      </c>
      <c r="F156" s="115">
        <v>49.18</v>
      </c>
      <c r="G156" s="113" t="s">
        <v>493</v>
      </c>
      <c r="H156" s="116">
        <v>41974</v>
      </c>
    </row>
    <row r="157" spans="1:8" ht="52.8">
      <c r="A157" s="117">
        <v>87503</v>
      </c>
      <c r="B157" s="118" t="s">
        <v>875</v>
      </c>
      <c r="C157" s="117" t="s">
        <v>708</v>
      </c>
      <c r="D157" s="117" t="s">
        <v>492</v>
      </c>
      <c r="E157" s="119">
        <v>47.88</v>
      </c>
      <c r="F157" s="119">
        <v>44.94</v>
      </c>
      <c r="G157" s="117" t="s">
        <v>493</v>
      </c>
      <c r="H157" s="120">
        <v>41974</v>
      </c>
    </row>
    <row r="158" spans="1:8" ht="52.8">
      <c r="A158" s="113">
        <v>87504</v>
      </c>
      <c r="B158" s="114" t="s">
        <v>876</v>
      </c>
      <c r="C158" s="113" t="s">
        <v>708</v>
      </c>
      <c r="D158" s="113" t="s">
        <v>492</v>
      </c>
      <c r="E158" s="115">
        <v>48.54</v>
      </c>
      <c r="F158" s="115">
        <v>45.53</v>
      </c>
      <c r="G158" s="113" t="s">
        <v>493</v>
      </c>
      <c r="H158" s="116">
        <v>41974</v>
      </c>
    </row>
    <row r="159" spans="1:8" ht="52.8">
      <c r="A159" s="117">
        <v>87511</v>
      </c>
      <c r="B159" s="118" t="s">
        <v>877</v>
      </c>
      <c r="C159" s="117" t="s">
        <v>708</v>
      </c>
      <c r="D159" s="117" t="s">
        <v>492</v>
      </c>
      <c r="E159" s="119">
        <v>61.11</v>
      </c>
      <c r="F159" s="119">
        <v>56.88</v>
      </c>
      <c r="G159" s="117" t="s">
        <v>493</v>
      </c>
      <c r="H159" s="120">
        <v>41974</v>
      </c>
    </row>
    <row r="160" spans="1:8" ht="39.6">
      <c r="A160" s="113">
        <v>87512</v>
      </c>
      <c r="B160" s="114" t="s">
        <v>878</v>
      </c>
      <c r="C160" s="113" t="s">
        <v>708</v>
      </c>
      <c r="D160" s="113" t="s">
        <v>492</v>
      </c>
      <c r="E160" s="115">
        <v>61.76</v>
      </c>
      <c r="F160" s="115">
        <v>57.47</v>
      </c>
      <c r="G160" s="113" t="s">
        <v>493</v>
      </c>
      <c r="H160" s="116">
        <v>41974</v>
      </c>
    </row>
    <row r="161" spans="1:8" ht="52.8">
      <c r="A161" s="117">
        <v>87495</v>
      </c>
      <c r="B161" s="118" t="s">
        <v>879</v>
      </c>
      <c r="C161" s="117" t="s">
        <v>708</v>
      </c>
      <c r="D161" s="117" t="s">
        <v>492</v>
      </c>
      <c r="E161" s="119">
        <v>54.73</v>
      </c>
      <c r="F161" s="119">
        <v>51.11</v>
      </c>
      <c r="G161" s="117" t="s">
        <v>493</v>
      </c>
      <c r="H161" s="120">
        <v>41974</v>
      </c>
    </row>
    <row r="162" spans="1:8" ht="39.6">
      <c r="A162" s="113">
        <v>87496</v>
      </c>
      <c r="B162" s="114" t="s">
        <v>880</v>
      </c>
      <c r="C162" s="113" t="s">
        <v>708</v>
      </c>
      <c r="D162" s="113" t="s">
        <v>492</v>
      </c>
      <c r="E162" s="115">
        <v>55.39</v>
      </c>
      <c r="F162" s="115">
        <v>51.71</v>
      </c>
      <c r="G162" s="113" t="s">
        <v>493</v>
      </c>
      <c r="H162" s="116">
        <v>41974</v>
      </c>
    </row>
    <row r="163" spans="1:8" ht="52.8">
      <c r="A163" s="117">
        <v>87467</v>
      </c>
      <c r="B163" s="118" t="s">
        <v>881</v>
      </c>
      <c r="C163" s="117" t="s">
        <v>708</v>
      </c>
      <c r="D163" s="117" t="s">
        <v>492</v>
      </c>
      <c r="E163" s="119">
        <v>58.55</v>
      </c>
      <c r="F163" s="119">
        <v>56.35</v>
      </c>
      <c r="G163" s="117" t="s">
        <v>493</v>
      </c>
      <c r="H163" s="120">
        <v>41974</v>
      </c>
    </row>
    <row r="164" spans="1:8" ht="39.6">
      <c r="A164" s="113">
        <v>87468</v>
      </c>
      <c r="B164" s="114" t="s">
        <v>882</v>
      </c>
      <c r="C164" s="113" t="s">
        <v>708</v>
      </c>
      <c r="D164" s="113" t="s">
        <v>492</v>
      </c>
      <c r="E164" s="115">
        <v>59.24</v>
      </c>
      <c r="F164" s="115">
        <v>56.98</v>
      </c>
      <c r="G164" s="113" t="s">
        <v>493</v>
      </c>
      <c r="H164" s="116">
        <v>41974</v>
      </c>
    </row>
    <row r="165" spans="1:8" ht="52.8">
      <c r="A165" s="117">
        <v>87455</v>
      </c>
      <c r="B165" s="118" t="s">
        <v>883</v>
      </c>
      <c r="C165" s="117" t="s">
        <v>708</v>
      </c>
      <c r="D165" s="117" t="s">
        <v>492</v>
      </c>
      <c r="E165" s="119">
        <v>55.62</v>
      </c>
      <c r="F165" s="119">
        <v>53.66</v>
      </c>
      <c r="G165" s="117" t="s">
        <v>493</v>
      </c>
      <c r="H165" s="120">
        <v>41974</v>
      </c>
    </row>
    <row r="166" spans="1:8" ht="39.6">
      <c r="A166" s="113">
        <v>87456</v>
      </c>
      <c r="B166" s="114" t="s">
        <v>884</v>
      </c>
      <c r="C166" s="113" t="s">
        <v>708</v>
      </c>
      <c r="D166" s="113" t="s">
        <v>492</v>
      </c>
      <c r="E166" s="115">
        <v>56.66</v>
      </c>
      <c r="F166" s="115">
        <v>54.62</v>
      </c>
      <c r="G166" s="113" t="s">
        <v>493</v>
      </c>
      <c r="H166" s="116">
        <v>41974</v>
      </c>
    </row>
    <row r="167" spans="1:8" ht="39.6">
      <c r="A167" s="117">
        <v>87461</v>
      </c>
      <c r="B167" s="118" t="s">
        <v>885</v>
      </c>
      <c r="C167" s="117" t="s">
        <v>708</v>
      </c>
      <c r="D167" s="117" t="s">
        <v>492</v>
      </c>
      <c r="E167" s="119">
        <v>62.61</v>
      </c>
      <c r="F167" s="119">
        <v>60.02</v>
      </c>
      <c r="G167" s="117" t="s">
        <v>493</v>
      </c>
      <c r="H167" s="120">
        <v>41974</v>
      </c>
    </row>
    <row r="168" spans="1:8" ht="39.6">
      <c r="A168" s="113">
        <v>87462</v>
      </c>
      <c r="B168" s="114" t="s">
        <v>886</v>
      </c>
      <c r="C168" s="113" t="s">
        <v>708</v>
      </c>
      <c r="D168" s="113" t="s">
        <v>492</v>
      </c>
      <c r="E168" s="115">
        <v>63.3</v>
      </c>
      <c r="F168" s="115">
        <v>60.64</v>
      </c>
      <c r="G168" s="113" t="s">
        <v>493</v>
      </c>
      <c r="H168" s="116">
        <v>41974</v>
      </c>
    </row>
    <row r="169" spans="1:8" ht="39.6">
      <c r="A169" s="117">
        <v>87449</v>
      </c>
      <c r="B169" s="118" t="s">
        <v>887</v>
      </c>
      <c r="C169" s="117" t="s">
        <v>708</v>
      </c>
      <c r="D169" s="117" t="s">
        <v>492</v>
      </c>
      <c r="E169" s="119">
        <v>58.12</v>
      </c>
      <c r="F169" s="119">
        <v>55.95</v>
      </c>
      <c r="G169" s="117" t="s">
        <v>493</v>
      </c>
      <c r="H169" s="120">
        <v>41974</v>
      </c>
    </row>
    <row r="170" spans="1:8" ht="39.6">
      <c r="A170" s="113">
        <v>87450</v>
      </c>
      <c r="B170" s="114" t="s">
        <v>888</v>
      </c>
      <c r="C170" s="113" t="s">
        <v>708</v>
      </c>
      <c r="D170" s="113" t="s">
        <v>492</v>
      </c>
      <c r="E170" s="115">
        <v>58.82</v>
      </c>
      <c r="F170" s="115">
        <v>56.57</v>
      </c>
      <c r="G170" s="113" t="s">
        <v>493</v>
      </c>
      <c r="H170" s="116">
        <v>41974</v>
      </c>
    </row>
    <row r="171" spans="1:8" ht="52.8">
      <c r="A171" s="117">
        <v>87469</v>
      </c>
      <c r="B171" s="118" t="s">
        <v>889</v>
      </c>
      <c r="C171" s="117" t="s">
        <v>708</v>
      </c>
      <c r="D171" s="117" t="s">
        <v>492</v>
      </c>
      <c r="E171" s="119">
        <v>71.5</v>
      </c>
      <c r="F171" s="119">
        <v>69.06</v>
      </c>
      <c r="G171" s="117" t="s">
        <v>493</v>
      </c>
      <c r="H171" s="120">
        <v>41974</v>
      </c>
    </row>
    <row r="172" spans="1:8" ht="39.6">
      <c r="A172" s="113">
        <v>87470</v>
      </c>
      <c r="B172" s="114" t="s">
        <v>890</v>
      </c>
      <c r="C172" s="113" t="s">
        <v>708</v>
      </c>
      <c r="D172" s="113" t="s">
        <v>492</v>
      </c>
      <c r="E172" s="115">
        <v>72.37</v>
      </c>
      <c r="F172" s="115">
        <v>69.84</v>
      </c>
      <c r="G172" s="113" t="s">
        <v>493</v>
      </c>
      <c r="H172" s="116">
        <v>41974</v>
      </c>
    </row>
    <row r="173" spans="1:8" ht="52.8">
      <c r="A173" s="117">
        <v>87457</v>
      </c>
      <c r="B173" s="118" t="s">
        <v>891</v>
      </c>
      <c r="C173" s="117" t="s">
        <v>708</v>
      </c>
      <c r="D173" s="117" t="s">
        <v>492</v>
      </c>
      <c r="E173" s="119">
        <v>68.41</v>
      </c>
      <c r="F173" s="119">
        <v>66.2</v>
      </c>
      <c r="G173" s="117" t="s">
        <v>493</v>
      </c>
      <c r="H173" s="120">
        <v>41974</v>
      </c>
    </row>
    <row r="174" spans="1:8" ht="39.6">
      <c r="A174" s="113">
        <v>87458</v>
      </c>
      <c r="B174" s="114" t="s">
        <v>892</v>
      </c>
      <c r="C174" s="113" t="s">
        <v>708</v>
      </c>
      <c r="D174" s="113" t="s">
        <v>492</v>
      </c>
      <c r="E174" s="115">
        <v>69.28</v>
      </c>
      <c r="F174" s="115">
        <v>66.98</v>
      </c>
      <c r="G174" s="113" t="s">
        <v>493</v>
      </c>
      <c r="H174" s="116">
        <v>41974</v>
      </c>
    </row>
    <row r="175" spans="1:8" ht="39.6">
      <c r="A175" s="117">
        <v>87463</v>
      </c>
      <c r="B175" s="118" t="s">
        <v>893</v>
      </c>
      <c r="C175" s="117" t="s">
        <v>708</v>
      </c>
      <c r="D175" s="117" t="s">
        <v>492</v>
      </c>
      <c r="E175" s="119">
        <v>75.569999999999993</v>
      </c>
      <c r="F175" s="119">
        <v>72.72</v>
      </c>
      <c r="G175" s="117" t="s">
        <v>493</v>
      </c>
      <c r="H175" s="120">
        <v>41974</v>
      </c>
    </row>
    <row r="176" spans="1:8" ht="39.6">
      <c r="A176" s="113">
        <v>87464</v>
      </c>
      <c r="B176" s="114" t="s">
        <v>894</v>
      </c>
      <c r="C176" s="113" t="s">
        <v>708</v>
      </c>
      <c r="D176" s="113" t="s">
        <v>492</v>
      </c>
      <c r="E176" s="115">
        <v>76.430000000000007</v>
      </c>
      <c r="F176" s="115">
        <v>73.5</v>
      </c>
      <c r="G176" s="113" t="s">
        <v>493</v>
      </c>
      <c r="H176" s="116">
        <v>41974</v>
      </c>
    </row>
    <row r="177" spans="1:8" ht="39.6">
      <c r="A177" s="117">
        <v>87451</v>
      </c>
      <c r="B177" s="118" t="s">
        <v>895</v>
      </c>
      <c r="C177" s="117" t="s">
        <v>708</v>
      </c>
      <c r="D177" s="117" t="s">
        <v>492</v>
      </c>
      <c r="E177" s="119">
        <v>71.42</v>
      </c>
      <c r="F177" s="119">
        <v>68.91</v>
      </c>
      <c r="G177" s="117" t="s">
        <v>493</v>
      </c>
      <c r="H177" s="120">
        <v>41974</v>
      </c>
    </row>
    <row r="178" spans="1:8" ht="39.6">
      <c r="A178" s="113">
        <v>87452</v>
      </c>
      <c r="B178" s="114" t="s">
        <v>896</v>
      </c>
      <c r="C178" s="113" t="s">
        <v>708</v>
      </c>
      <c r="D178" s="113" t="s">
        <v>492</v>
      </c>
      <c r="E178" s="115">
        <v>71.86</v>
      </c>
      <c r="F178" s="115">
        <v>69.349999999999994</v>
      </c>
      <c r="G178" s="113" t="s">
        <v>493</v>
      </c>
      <c r="H178" s="116">
        <v>41974</v>
      </c>
    </row>
    <row r="179" spans="1:8" ht="52.8">
      <c r="A179" s="117">
        <v>87465</v>
      </c>
      <c r="B179" s="118" t="s">
        <v>897</v>
      </c>
      <c r="C179" s="117" t="s">
        <v>708</v>
      </c>
      <c r="D179" s="117" t="s">
        <v>492</v>
      </c>
      <c r="E179" s="119">
        <v>45.68</v>
      </c>
      <c r="F179" s="119">
        <v>44.09</v>
      </c>
      <c r="G179" s="117" t="s">
        <v>493</v>
      </c>
      <c r="H179" s="120">
        <v>41974</v>
      </c>
    </row>
    <row r="180" spans="1:8" ht="39.6">
      <c r="A180" s="113">
        <v>87466</v>
      </c>
      <c r="B180" s="114" t="s">
        <v>898</v>
      </c>
      <c r="C180" s="113" t="s">
        <v>708</v>
      </c>
      <c r="D180" s="113" t="s">
        <v>492</v>
      </c>
      <c r="E180" s="115">
        <v>46.27</v>
      </c>
      <c r="F180" s="115">
        <v>44.62</v>
      </c>
      <c r="G180" s="113" t="s">
        <v>493</v>
      </c>
      <c r="H180" s="116">
        <v>41974</v>
      </c>
    </row>
    <row r="181" spans="1:8" ht="52.8">
      <c r="A181" s="117">
        <v>87453</v>
      </c>
      <c r="B181" s="118" t="s">
        <v>899</v>
      </c>
      <c r="C181" s="117" t="s">
        <v>708</v>
      </c>
      <c r="D181" s="117" t="s">
        <v>492</v>
      </c>
      <c r="E181" s="119">
        <v>43.14</v>
      </c>
      <c r="F181" s="119">
        <v>41.78</v>
      </c>
      <c r="G181" s="117" t="s">
        <v>493</v>
      </c>
      <c r="H181" s="120">
        <v>41974</v>
      </c>
    </row>
    <row r="182" spans="1:8" ht="39.6">
      <c r="A182" s="113">
        <v>87454</v>
      </c>
      <c r="B182" s="114" t="s">
        <v>900</v>
      </c>
      <c r="C182" s="113" t="s">
        <v>708</v>
      </c>
      <c r="D182" s="113" t="s">
        <v>492</v>
      </c>
      <c r="E182" s="115">
        <v>43.74</v>
      </c>
      <c r="F182" s="115">
        <v>42.32</v>
      </c>
      <c r="G182" s="113" t="s">
        <v>493</v>
      </c>
      <c r="H182" s="116">
        <v>41974</v>
      </c>
    </row>
    <row r="183" spans="1:8" ht="39.6">
      <c r="A183" s="117">
        <v>87459</v>
      </c>
      <c r="B183" s="118" t="s">
        <v>901</v>
      </c>
      <c r="C183" s="117" t="s">
        <v>708</v>
      </c>
      <c r="D183" s="117" t="s">
        <v>492</v>
      </c>
      <c r="E183" s="119">
        <v>49.74</v>
      </c>
      <c r="F183" s="119">
        <v>47.75</v>
      </c>
      <c r="G183" s="117" t="s">
        <v>493</v>
      </c>
      <c r="H183" s="120">
        <v>41974</v>
      </c>
    </row>
    <row r="184" spans="1:8" ht="39.6">
      <c r="A184" s="113">
        <v>87460</v>
      </c>
      <c r="B184" s="114" t="s">
        <v>902</v>
      </c>
      <c r="C184" s="113" t="s">
        <v>708</v>
      </c>
      <c r="D184" s="113" t="s">
        <v>492</v>
      </c>
      <c r="E184" s="115">
        <v>50.34</v>
      </c>
      <c r="F184" s="115">
        <v>48.28</v>
      </c>
      <c r="G184" s="113" t="s">
        <v>493</v>
      </c>
      <c r="H184" s="116">
        <v>41974</v>
      </c>
    </row>
    <row r="185" spans="1:8" ht="39.6">
      <c r="A185" s="117">
        <v>87447</v>
      </c>
      <c r="B185" s="118" t="s">
        <v>903</v>
      </c>
      <c r="C185" s="117" t="s">
        <v>708</v>
      </c>
      <c r="D185" s="117" t="s">
        <v>492</v>
      </c>
      <c r="E185" s="119">
        <v>45.28</v>
      </c>
      <c r="F185" s="119">
        <v>43.71</v>
      </c>
      <c r="G185" s="117" t="s">
        <v>493</v>
      </c>
      <c r="H185" s="120">
        <v>41974</v>
      </c>
    </row>
    <row r="186" spans="1:8" ht="39.6">
      <c r="A186" s="113">
        <v>87448</v>
      </c>
      <c r="B186" s="114" t="s">
        <v>904</v>
      </c>
      <c r="C186" s="113" t="s">
        <v>708</v>
      </c>
      <c r="D186" s="113" t="s">
        <v>492</v>
      </c>
      <c r="E186" s="115">
        <v>45.49</v>
      </c>
      <c r="F186" s="115">
        <v>43.87</v>
      </c>
      <c r="G186" s="113" t="s">
        <v>493</v>
      </c>
      <c r="H186" s="116">
        <v>41974</v>
      </c>
    </row>
    <row r="187" spans="1:8" ht="26.4">
      <c r="A187" s="117" t="s">
        <v>905</v>
      </c>
      <c r="B187" s="118" t="s">
        <v>906</v>
      </c>
      <c r="C187" s="117" t="s">
        <v>708</v>
      </c>
      <c r="D187" s="117" t="s">
        <v>519</v>
      </c>
      <c r="E187" s="119">
        <v>386.54</v>
      </c>
      <c r="F187" s="119">
        <v>364.56</v>
      </c>
      <c r="G187" s="117" t="s">
        <v>493</v>
      </c>
      <c r="H187" s="120">
        <v>41974</v>
      </c>
    </row>
    <row r="188" spans="1:8" ht="39.6">
      <c r="A188" s="113" t="s">
        <v>907</v>
      </c>
      <c r="B188" s="114" t="s">
        <v>908</v>
      </c>
      <c r="C188" s="113" t="s">
        <v>708</v>
      </c>
      <c r="D188" s="113" t="s">
        <v>492</v>
      </c>
      <c r="E188" s="115">
        <v>59.95</v>
      </c>
      <c r="F188" s="115">
        <v>57.03</v>
      </c>
      <c r="G188" s="113" t="s">
        <v>493</v>
      </c>
      <c r="H188" s="116">
        <v>41974</v>
      </c>
    </row>
    <row r="189" spans="1:8" ht="26.4">
      <c r="A189" s="117">
        <v>72133</v>
      </c>
      <c r="B189" s="118" t="s">
        <v>909</v>
      </c>
      <c r="C189" s="117" t="s">
        <v>708</v>
      </c>
      <c r="D189" s="117" t="s">
        <v>492</v>
      </c>
      <c r="E189" s="119">
        <v>178.46</v>
      </c>
      <c r="F189" s="119">
        <v>170.57</v>
      </c>
      <c r="G189" s="117" t="s">
        <v>493</v>
      </c>
      <c r="H189" s="120">
        <v>41974</v>
      </c>
    </row>
    <row r="190" spans="1:8" ht="26.4">
      <c r="A190" s="113">
        <v>72131</v>
      </c>
      <c r="B190" s="114" t="s">
        <v>910</v>
      </c>
      <c r="C190" s="113" t="s">
        <v>708</v>
      </c>
      <c r="D190" s="113" t="s">
        <v>492</v>
      </c>
      <c r="E190" s="115">
        <v>100.54</v>
      </c>
      <c r="F190" s="115">
        <v>96.53</v>
      </c>
      <c r="G190" s="113" t="s">
        <v>493</v>
      </c>
      <c r="H190" s="116">
        <v>41974</v>
      </c>
    </row>
    <row r="191" spans="1:8" ht="26.4">
      <c r="A191" s="117">
        <v>72132</v>
      </c>
      <c r="B191" s="118" t="s">
        <v>911</v>
      </c>
      <c r="C191" s="117" t="s">
        <v>708</v>
      </c>
      <c r="D191" s="117" t="s">
        <v>492</v>
      </c>
      <c r="E191" s="119">
        <v>51.06</v>
      </c>
      <c r="F191" s="119">
        <v>48.84</v>
      </c>
      <c r="G191" s="117" t="s">
        <v>493</v>
      </c>
      <c r="H191" s="120">
        <v>41974</v>
      </c>
    </row>
    <row r="192" spans="1:8">
      <c r="A192" s="113">
        <v>83518</v>
      </c>
      <c r="B192" s="114" t="s">
        <v>912</v>
      </c>
      <c r="C192" s="113" t="s">
        <v>271</v>
      </c>
      <c r="D192" s="113" t="s">
        <v>519</v>
      </c>
      <c r="E192" s="115">
        <v>316.23</v>
      </c>
      <c r="F192" s="115">
        <v>305.45999999999998</v>
      </c>
      <c r="G192" s="113" t="s">
        <v>493</v>
      </c>
      <c r="H192" s="116">
        <v>41974</v>
      </c>
    </row>
    <row r="193" spans="1:8">
      <c r="A193" s="117">
        <v>83519</v>
      </c>
      <c r="B193" s="118" t="s">
        <v>913</v>
      </c>
      <c r="C193" s="117" t="s">
        <v>271</v>
      </c>
      <c r="D193" s="117" t="s">
        <v>519</v>
      </c>
      <c r="E193" s="119">
        <v>394.43</v>
      </c>
      <c r="F193" s="119">
        <v>372.07</v>
      </c>
      <c r="G193" s="117" t="s">
        <v>493</v>
      </c>
      <c r="H193" s="120">
        <v>41974</v>
      </c>
    </row>
    <row r="194" spans="1:8" ht="39.6">
      <c r="A194" s="113">
        <v>89293</v>
      </c>
      <c r="B194" s="114" t="s">
        <v>914</v>
      </c>
      <c r="C194" s="113" t="s">
        <v>708</v>
      </c>
      <c r="D194" s="113" t="s">
        <v>492</v>
      </c>
      <c r="E194" s="115">
        <v>47.62</v>
      </c>
      <c r="F194" s="115">
        <v>45.74</v>
      </c>
      <c r="G194" s="113" t="s">
        <v>493</v>
      </c>
      <c r="H194" s="116">
        <v>41974</v>
      </c>
    </row>
    <row r="195" spans="1:8" ht="52.8">
      <c r="A195" s="117">
        <v>89312</v>
      </c>
      <c r="B195" s="118" t="s">
        <v>915</v>
      </c>
      <c r="C195" s="117" t="s">
        <v>708</v>
      </c>
      <c r="D195" s="117" t="s">
        <v>492</v>
      </c>
      <c r="E195" s="119">
        <v>58.28</v>
      </c>
      <c r="F195" s="119">
        <v>55.63</v>
      </c>
      <c r="G195" s="117" t="s">
        <v>493</v>
      </c>
      <c r="H195" s="120">
        <v>41974</v>
      </c>
    </row>
    <row r="196" spans="1:8" ht="52.8">
      <c r="A196" s="113">
        <v>89313</v>
      </c>
      <c r="B196" s="114" t="s">
        <v>916</v>
      </c>
      <c r="C196" s="113" t="s">
        <v>708</v>
      </c>
      <c r="D196" s="113" t="s">
        <v>492</v>
      </c>
      <c r="E196" s="115">
        <v>60.61</v>
      </c>
      <c r="F196" s="115">
        <v>57.73</v>
      </c>
      <c r="G196" s="113" t="s">
        <v>493</v>
      </c>
      <c r="H196" s="116">
        <v>41974</v>
      </c>
    </row>
    <row r="197" spans="1:8" ht="52.8">
      <c r="A197" s="117">
        <v>89296</v>
      </c>
      <c r="B197" s="118" t="s">
        <v>917</v>
      </c>
      <c r="C197" s="117" t="s">
        <v>708</v>
      </c>
      <c r="D197" s="117" t="s">
        <v>492</v>
      </c>
      <c r="E197" s="119">
        <v>48.61</v>
      </c>
      <c r="F197" s="119">
        <v>46.71</v>
      </c>
      <c r="G197" s="117" t="s">
        <v>493</v>
      </c>
      <c r="H197" s="120">
        <v>41974</v>
      </c>
    </row>
    <row r="198" spans="1:8" ht="39.6">
      <c r="A198" s="113">
        <v>89297</v>
      </c>
      <c r="B198" s="114" t="s">
        <v>918</v>
      </c>
      <c r="C198" s="113" t="s">
        <v>708</v>
      </c>
      <c r="D198" s="113" t="s">
        <v>492</v>
      </c>
      <c r="E198" s="115">
        <v>50.25</v>
      </c>
      <c r="F198" s="115">
        <v>48.19</v>
      </c>
      <c r="G198" s="113" t="s">
        <v>493</v>
      </c>
      <c r="H198" s="116">
        <v>41974</v>
      </c>
    </row>
    <row r="199" spans="1:8" ht="52.8">
      <c r="A199" s="117">
        <v>89308</v>
      </c>
      <c r="B199" s="118" t="s">
        <v>919</v>
      </c>
      <c r="C199" s="117" t="s">
        <v>708</v>
      </c>
      <c r="D199" s="117" t="s">
        <v>492</v>
      </c>
      <c r="E199" s="119">
        <v>54.24</v>
      </c>
      <c r="F199" s="119">
        <v>51.91</v>
      </c>
      <c r="G199" s="117" t="s">
        <v>493</v>
      </c>
      <c r="H199" s="120">
        <v>41974</v>
      </c>
    </row>
    <row r="200" spans="1:8" ht="52.8">
      <c r="A200" s="113">
        <v>89309</v>
      </c>
      <c r="B200" s="114" t="s">
        <v>920</v>
      </c>
      <c r="C200" s="113" t="s">
        <v>708</v>
      </c>
      <c r="D200" s="113" t="s">
        <v>492</v>
      </c>
      <c r="E200" s="115">
        <v>56.57</v>
      </c>
      <c r="F200" s="115">
        <v>54.01</v>
      </c>
      <c r="G200" s="113" t="s">
        <v>493</v>
      </c>
      <c r="H200" s="116">
        <v>41974</v>
      </c>
    </row>
    <row r="201" spans="1:8" ht="52.8">
      <c r="A201" s="117">
        <v>89292</v>
      </c>
      <c r="B201" s="118" t="s">
        <v>921</v>
      </c>
      <c r="C201" s="117" t="s">
        <v>708</v>
      </c>
      <c r="D201" s="117" t="s">
        <v>492</v>
      </c>
      <c r="E201" s="119">
        <v>45.98</v>
      </c>
      <c r="F201" s="119">
        <v>44.25</v>
      </c>
      <c r="G201" s="117" t="s">
        <v>493</v>
      </c>
      <c r="H201" s="120">
        <v>41974</v>
      </c>
    </row>
    <row r="202" spans="1:8" ht="52.8">
      <c r="A202" s="121">
        <v>89310</v>
      </c>
      <c r="B202" s="114" t="s">
        <v>922</v>
      </c>
      <c r="C202" s="113" t="s">
        <v>708</v>
      </c>
      <c r="D202" s="113" t="s">
        <v>492</v>
      </c>
      <c r="E202" s="115">
        <v>64.42</v>
      </c>
      <c r="F202" s="115">
        <v>61.29</v>
      </c>
      <c r="G202" s="113" t="s">
        <v>493</v>
      </c>
      <c r="H202" s="116">
        <v>41974</v>
      </c>
    </row>
    <row r="203" spans="1:8" ht="52.8">
      <c r="A203" s="117">
        <v>89311</v>
      </c>
      <c r="B203" s="118" t="s">
        <v>923</v>
      </c>
      <c r="C203" s="117" t="s">
        <v>708</v>
      </c>
      <c r="D203" s="117" t="s">
        <v>492</v>
      </c>
      <c r="E203" s="119">
        <v>66.739999999999995</v>
      </c>
      <c r="F203" s="119">
        <v>63.39</v>
      </c>
      <c r="G203" s="117" t="s">
        <v>493</v>
      </c>
      <c r="H203" s="120">
        <v>41974</v>
      </c>
    </row>
    <row r="204" spans="1:8" ht="52.8">
      <c r="A204" s="113">
        <v>89294</v>
      </c>
      <c r="B204" s="114" t="s">
        <v>924</v>
      </c>
      <c r="C204" s="113" t="s">
        <v>708</v>
      </c>
      <c r="D204" s="113" t="s">
        <v>492</v>
      </c>
      <c r="E204" s="115">
        <v>53.93</v>
      </c>
      <c r="F204" s="115">
        <v>51.64</v>
      </c>
      <c r="G204" s="113" t="s">
        <v>493</v>
      </c>
      <c r="H204" s="116">
        <v>41974</v>
      </c>
    </row>
    <row r="205" spans="1:8" ht="39.6">
      <c r="A205" s="117">
        <v>89295</v>
      </c>
      <c r="B205" s="118" t="s">
        <v>925</v>
      </c>
      <c r="C205" s="117" t="s">
        <v>708</v>
      </c>
      <c r="D205" s="117" t="s">
        <v>492</v>
      </c>
      <c r="E205" s="119">
        <v>55.57</v>
      </c>
      <c r="F205" s="119">
        <v>53.12</v>
      </c>
      <c r="G205" s="117" t="s">
        <v>493</v>
      </c>
      <c r="H205" s="120">
        <v>41974</v>
      </c>
    </row>
    <row r="206" spans="1:8" ht="52.8">
      <c r="A206" s="113">
        <v>89306</v>
      </c>
      <c r="B206" s="114" t="s">
        <v>926</v>
      </c>
      <c r="C206" s="113" t="s">
        <v>708</v>
      </c>
      <c r="D206" s="113" t="s">
        <v>492</v>
      </c>
      <c r="E206" s="115">
        <v>57.63</v>
      </c>
      <c r="F206" s="115">
        <v>55.07</v>
      </c>
      <c r="G206" s="113" t="s">
        <v>493</v>
      </c>
      <c r="H206" s="116">
        <v>41974</v>
      </c>
    </row>
    <row r="207" spans="1:8" ht="52.8">
      <c r="A207" s="117">
        <v>89307</v>
      </c>
      <c r="B207" s="118" t="s">
        <v>927</v>
      </c>
      <c r="C207" s="117" t="s">
        <v>708</v>
      </c>
      <c r="D207" s="117" t="s">
        <v>492</v>
      </c>
      <c r="E207" s="119">
        <v>59.96</v>
      </c>
      <c r="F207" s="119">
        <v>57.17</v>
      </c>
      <c r="G207" s="117" t="s">
        <v>493</v>
      </c>
      <c r="H207" s="120">
        <v>41974</v>
      </c>
    </row>
    <row r="208" spans="1:8" ht="52.8">
      <c r="A208" s="113">
        <v>89290</v>
      </c>
      <c r="B208" s="114" t="s">
        <v>928</v>
      </c>
      <c r="C208" s="113" t="s">
        <v>708</v>
      </c>
      <c r="D208" s="113" t="s">
        <v>492</v>
      </c>
      <c r="E208" s="115">
        <v>49.37</v>
      </c>
      <c r="F208" s="115">
        <v>47.42</v>
      </c>
      <c r="G208" s="113" t="s">
        <v>493</v>
      </c>
      <c r="H208" s="116">
        <v>41974</v>
      </c>
    </row>
    <row r="209" spans="1:8" ht="39.6">
      <c r="A209" s="117">
        <v>89291</v>
      </c>
      <c r="B209" s="118" t="s">
        <v>929</v>
      </c>
      <c r="C209" s="117" t="s">
        <v>708</v>
      </c>
      <c r="D209" s="117" t="s">
        <v>492</v>
      </c>
      <c r="E209" s="119">
        <v>51.01</v>
      </c>
      <c r="F209" s="119">
        <v>48.9</v>
      </c>
      <c r="G209" s="117" t="s">
        <v>493</v>
      </c>
      <c r="H209" s="120">
        <v>41974</v>
      </c>
    </row>
    <row r="210" spans="1:8" ht="52.8">
      <c r="A210" s="113">
        <v>89304</v>
      </c>
      <c r="B210" s="114" t="s">
        <v>930</v>
      </c>
      <c r="C210" s="113" t="s">
        <v>708</v>
      </c>
      <c r="D210" s="113" t="s">
        <v>492</v>
      </c>
      <c r="E210" s="115">
        <v>50.61</v>
      </c>
      <c r="F210" s="115">
        <v>48.55</v>
      </c>
      <c r="G210" s="113" t="s">
        <v>493</v>
      </c>
      <c r="H210" s="116">
        <v>41974</v>
      </c>
    </row>
    <row r="211" spans="1:8" ht="52.8">
      <c r="A211" s="117">
        <v>89305</v>
      </c>
      <c r="B211" s="118" t="s">
        <v>931</v>
      </c>
      <c r="C211" s="117" t="s">
        <v>708</v>
      </c>
      <c r="D211" s="117" t="s">
        <v>492</v>
      </c>
      <c r="E211" s="119">
        <v>52.7</v>
      </c>
      <c r="F211" s="119">
        <v>50.44</v>
      </c>
      <c r="G211" s="117" t="s">
        <v>493</v>
      </c>
      <c r="H211" s="120">
        <v>41974</v>
      </c>
    </row>
    <row r="212" spans="1:8" ht="52.8">
      <c r="A212" s="113">
        <v>89288</v>
      </c>
      <c r="B212" s="114" t="s">
        <v>932</v>
      </c>
      <c r="C212" s="113" t="s">
        <v>708</v>
      </c>
      <c r="D212" s="113" t="s">
        <v>492</v>
      </c>
      <c r="E212" s="115">
        <v>41.16</v>
      </c>
      <c r="F212" s="115">
        <v>39.840000000000003</v>
      </c>
      <c r="G212" s="113" t="s">
        <v>493</v>
      </c>
      <c r="H212" s="116">
        <v>41974</v>
      </c>
    </row>
    <row r="213" spans="1:8" ht="39.6">
      <c r="A213" s="117">
        <v>89289</v>
      </c>
      <c r="B213" s="118" t="s">
        <v>933</v>
      </c>
      <c r="C213" s="117" t="s">
        <v>708</v>
      </c>
      <c r="D213" s="117" t="s">
        <v>492</v>
      </c>
      <c r="E213" s="119">
        <v>42.63</v>
      </c>
      <c r="F213" s="119">
        <v>41.18</v>
      </c>
      <c r="G213" s="117" t="s">
        <v>493</v>
      </c>
      <c r="H213" s="120">
        <v>41974</v>
      </c>
    </row>
    <row r="214" spans="1:8" ht="52.8">
      <c r="A214" s="113">
        <v>89300</v>
      </c>
      <c r="B214" s="114" t="s">
        <v>934</v>
      </c>
      <c r="C214" s="113" t="s">
        <v>708</v>
      </c>
      <c r="D214" s="113" t="s">
        <v>492</v>
      </c>
      <c r="E214" s="115">
        <v>47.17</v>
      </c>
      <c r="F214" s="115">
        <v>45.34</v>
      </c>
      <c r="G214" s="113" t="s">
        <v>493</v>
      </c>
      <c r="H214" s="116">
        <v>41974</v>
      </c>
    </row>
    <row r="215" spans="1:8" ht="52.8">
      <c r="A215" s="117">
        <v>89301</v>
      </c>
      <c r="B215" s="118" t="s">
        <v>935</v>
      </c>
      <c r="C215" s="117" t="s">
        <v>708</v>
      </c>
      <c r="D215" s="117" t="s">
        <v>492</v>
      </c>
      <c r="E215" s="119">
        <v>49.26</v>
      </c>
      <c r="F215" s="119">
        <v>47.24</v>
      </c>
      <c r="G215" s="117" t="s">
        <v>493</v>
      </c>
      <c r="H215" s="120">
        <v>41974</v>
      </c>
    </row>
    <row r="216" spans="1:8" ht="52.8">
      <c r="A216" s="113">
        <v>89284</v>
      </c>
      <c r="B216" s="114" t="s">
        <v>936</v>
      </c>
      <c r="C216" s="113" t="s">
        <v>708</v>
      </c>
      <c r="D216" s="113" t="s">
        <v>492</v>
      </c>
      <c r="E216" s="115">
        <v>39.119999999999997</v>
      </c>
      <c r="F216" s="115">
        <v>37.909999999999997</v>
      </c>
      <c r="G216" s="113" t="s">
        <v>493</v>
      </c>
      <c r="H216" s="116">
        <v>41974</v>
      </c>
    </row>
    <row r="217" spans="1:8" ht="52.8">
      <c r="A217" s="117">
        <v>89285</v>
      </c>
      <c r="B217" s="118" t="s">
        <v>937</v>
      </c>
      <c r="C217" s="117" t="s">
        <v>708</v>
      </c>
      <c r="D217" s="117" t="s">
        <v>492</v>
      </c>
      <c r="E217" s="119">
        <v>40.590000000000003</v>
      </c>
      <c r="F217" s="119">
        <v>39.24</v>
      </c>
      <c r="G217" s="117" t="s">
        <v>493</v>
      </c>
      <c r="H217" s="120">
        <v>41974</v>
      </c>
    </row>
    <row r="218" spans="1:8" ht="52.8">
      <c r="A218" s="113">
        <v>89302</v>
      </c>
      <c r="B218" s="114" t="s">
        <v>938</v>
      </c>
      <c r="C218" s="113" t="s">
        <v>708</v>
      </c>
      <c r="D218" s="113" t="s">
        <v>492</v>
      </c>
      <c r="E218" s="115">
        <v>56.12</v>
      </c>
      <c r="F218" s="115">
        <v>53.64</v>
      </c>
      <c r="G218" s="113" t="s">
        <v>493</v>
      </c>
      <c r="H218" s="116">
        <v>41974</v>
      </c>
    </row>
    <row r="219" spans="1:8" ht="52.8">
      <c r="A219" s="117">
        <v>89303</v>
      </c>
      <c r="B219" s="118" t="s">
        <v>939</v>
      </c>
      <c r="C219" s="117" t="s">
        <v>708</v>
      </c>
      <c r="D219" s="117" t="s">
        <v>492</v>
      </c>
      <c r="E219" s="119">
        <v>58.21</v>
      </c>
      <c r="F219" s="119">
        <v>55.53</v>
      </c>
      <c r="G219" s="117" t="s">
        <v>493</v>
      </c>
      <c r="H219" s="120">
        <v>41974</v>
      </c>
    </row>
    <row r="220" spans="1:8" ht="52.8">
      <c r="A220" s="113">
        <v>89286</v>
      </c>
      <c r="B220" s="114" t="s">
        <v>940</v>
      </c>
      <c r="C220" s="113" t="s">
        <v>708</v>
      </c>
      <c r="D220" s="113" t="s">
        <v>492</v>
      </c>
      <c r="E220" s="115">
        <v>45.81</v>
      </c>
      <c r="F220" s="115">
        <v>44.17</v>
      </c>
      <c r="G220" s="113" t="s">
        <v>493</v>
      </c>
      <c r="H220" s="116">
        <v>41974</v>
      </c>
    </row>
    <row r="221" spans="1:8" ht="39.6">
      <c r="A221" s="117">
        <v>89287</v>
      </c>
      <c r="B221" s="118" t="s">
        <v>941</v>
      </c>
      <c r="C221" s="117" t="s">
        <v>708</v>
      </c>
      <c r="D221" s="117" t="s">
        <v>492</v>
      </c>
      <c r="E221" s="119">
        <v>47.28</v>
      </c>
      <c r="F221" s="119">
        <v>45.5</v>
      </c>
      <c r="G221" s="117" t="s">
        <v>493</v>
      </c>
      <c r="H221" s="120">
        <v>41974</v>
      </c>
    </row>
    <row r="222" spans="1:8" ht="52.8">
      <c r="A222" s="113">
        <v>89298</v>
      </c>
      <c r="B222" s="114" t="s">
        <v>942</v>
      </c>
      <c r="C222" s="113" t="s">
        <v>708</v>
      </c>
      <c r="D222" s="113" t="s">
        <v>492</v>
      </c>
      <c r="E222" s="115">
        <v>50.49</v>
      </c>
      <c r="F222" s="115">
        <v>48.45</v>
      </c>
      <c r="G222" s="113" t="s">
        <v>493</v>
      </c>
      <c r="H222" s="116">
        <v>41974</v>
      </c>
    </row>
    <row r="223" spans="1:8" ht="52.8">
      <c r="A223" s="117">
        <v>89299</v>
      </c>
      <c r="B223" s="118" t="s">
        <v>943</v>
      </c>
      <c r="C223" s="117" t="s">
        <v>708</v>
      </c>
      <c r="D223" s="117" t="s">
        <v>492</v>
      </c>
      <c r="E223" s="119">
        <v>52.58</v>
      </c>
      <c r="F223" s="119">
        <v>50.34</v>
      </c>
      <c r="G223" s="117" t="s">
        <v>493</v>
      </c>
      <c r="H223" s="120">
        <v>41974</v>
      </c>
    </row>
    <row r="224" spans="1:8" ht="52.8">
      <c r="A224" s="113">
        <v>89282</v>
      </c>
      <c r="B224" s="114" t="s">
        <v>944</v>
      </c>
      <c r="C224" s="113" t="s">
        <v>708</v>
      </c>
      <c r="D224" s="113" t="s">
        <v>492</v>
      </c>
      <c r="E224" s="115">
        <v>42.44</v>
      </c>
      <c r="F224" s="115">
        <v>41.01</v>
      </c>
      <c r="G224" s="113" t="s">
        <v>493</v>
      </c>
      <c r="H224" s="116">
        <v>41974</v>
      </c>
    </row>
    <row r="225" spans="1:8" ht="39.6">
      <c r="A225" s="117">
        <v>89283</v>
      </c>
      <c r="B225" s="118" t="s">
        <v>945</v>
      </c>
      <c r="C225" s="117" t="s">
        <v>708</v>
      </c>
      <c r="D225" s="117" t="s">
        <v>492</v>
      </c>
      <c r="E225" s="119">
        <v>43.92</v>
      </c>
      <c r="F225" s="119">
        <v>42.34</v>
      </c>
      <c r="G225" s="117" t="s">
        <v>493</v>
      </c>
      <c r="H225" s="120">
        <v>41974</v>
      </c>
    </row>
    <row r="226" spans="1:8">
      <c r="A226" s="113">
        <v>73674</v>
      </c>
      <c r="B226" s="114" t="s">
        <v>946</v>
      </c>
      <c r="C226" s="113" t="s">
        <v>246</v>
      </c>
      <c r="D226" s="113" t="s">
        <v>492</v>
      </c>
      <c r="E226" s="115">
        <v>17.28</v>
      </c>
      <c r="F226" s="115">
        <v>16.3</v>
      </c>
      <c r="G226" s="113" t="s">
        <v>493</v>
      </c>
      <c r="H226" s="116">
        <v>41974</v>
      </c>
    </row>
    <row r="227" spans="1:8">
      <c r="A227" s="117">
        <v>73673</v>
      </c>
      <c r="B227" s="118" t="s">
        <v>947</v>
      </c>
      <c r="C227" s="117" t="s">
        <v>246</v>
      </c>
      <c r="D227" s="117" t="s">
        <v>492</v>
      </c>
      <c r="E227" s="119">
        <v>15.85</v>
      </c>
      <c r="F227" s="119">
        <v>14.7</v>
      </c>
      <c r="G227" s="117" t="s">
        <v>493</v>
      </c>
      <c r="H227" s="120">
        <v>41974</v>
      </c>
    </row>
    <row r="228" spans="1:8" ht="26.4">
      <c r="A228" s="113">
        <v>84112</v>
      </c>
      <c r="B228" s="114" t="s">
        <v>948</v>
      </c>
      <c r="C228" s="113" t="s">
        <v>246</v>
      </c>
      <c r="D228" s="113" t="s">
        <v>492</v>
      </c>
      <c r="E228" s="115">
        <v>12.41</v>
      </c>
      <c r="F228" s="115">
        <v>12.1</v>
      </c>
      <c r="G228" s="113" t="s">
        <v>493</v>
      </c>
      <c r="H228" s="116">
        <v>41974</v>
      </c>
    </row>
    <row r="229" spans="1:8">
      <c r="A229" s="117">
        <v>84154</v>
      </c>
      <c r="B229" s="118" t="s">
        <v>949</v>
      </c>
      <c r="C229" s="117" t="s">
        <v>271</v>
      </c>
      <c r="D229" s="117" t="s">
        <v>950</v>
      </c>
      <c r="E229" s="119">
        <v>105.61</v>
      </c>
      <c r="F229" s="119">
        <v>105.44</v>
      </c>
      <c r="G229" s="117" t="s">
        <v>493</v>
      </c>
      <c r="H229" s="120">
        <v>41974</v>
      </c>
    </row>
    <row r="230" spans="1:8">
      <c r="A230" s="113">
        <v>84153</v>
      </c>
      <c r="B230" s="114" t="s">
        <v>951</v>
      </c>
      <c r="C230" s="113" t="s">
        <v>271</v>
      </c>
      <c r="D230" s="113" t="s">
        <v>238</v>
      </c>
      <c r="E230" s="115">
        <v>34.479999999999997</v>
      </c>
      <c r="F230" s="115">
        <v>34.31</v>
      </c>
      <c r="G230" s="113" t="s">
        <v>493</v>
      </c>
      <c r="H230" s="116">
        <v>41974</v>
      </c>
    </row>
    <row r="231" spans="1:8" ht="26.4">
      <c r="A231" s="117">
        <v>86905</v>
      </c>
      <c r="B231" s="118" t="s">
        <v>952</v>
      </c>
      <c r="C231" s="117" t="s">
        <v>606</v>
      </c>
      <c r="D231" s="117" t="s">
        <v>6</v>
      </c>
      <c r="E231" s="119">
        <v>106.75</v>
      </c>
      <c r="F231" s="119">
        <v>105.87</v>
      </c>
      <c r="G231" s="117" t="s">
        <v>493</v>
      </c>
      <c r="H231" s="120">
        <v>41974</v>
      </c>
    </row>
    <row r="232" spans="1:8" ht="26.4">
      <c r="A232" s="113">
        <v>86908</v>
      </c>
      <c r="B232" s="114" t="s">
        <v>953</v>
      </c>
      <c r="C232" s="113" t="s">
        <v>606</v>
      </c>
      <c r="D232" s="113" t="s">
        <v>6</v>
      </c>
      <c r="E232" s="115">
        <v>125.76</v>
      </c>
      <c r="F232" s="115">
        <v>125.32</v>
      </c>
      <c r="G232" s="113" t="s">
        <v>493</v>
      </c>
      <c r="H232" s="116">
        <v>41974</v>
      </c>
    </row>
    <row r="233" spans="1:8" ht="39.6">
      <c r="A233" s="117">
        <v>72941</v>
      </c>
      <c r="B233" s="118" t="s">
        <v>954</v>
      </c>
      <c r="C233" s="117" t="s">
        <v>273</v>
      </c>
      <c r="D233" s="117" t="s">
        <v>6</v>
      </c>
      <c r="E233" s="119">
        <v>415.57</v>
      </c>
      <c r="F233" s="119">
        <v>411.5</v>
      </c>
      <c r="G233" s="117" t="s">
        <v>493</v>
      </c>
      <c r="H233" s="120">
        <v>41974</v>
      </c>
    </row>
    <row r="234" spans="1:8" ht="26.4">
      <c r="A234" s="113">
        <v>84084</v>
      </c>
      <c r="B234" s="114" t="s">
        <v>955</v>
      </c>
      <c r="C234" s="113" t="s">
        <v>715</v>
      </c>
      <c r="D234" s="113" t="s">
        <v>492</v>
      </c>
      <c r="E234" s="115">
        <v>4.8600000000000003</v>
      </c>
      <c r="F234" s="115">
        <v>4.4000000000000004</v>
      </c>
      <c r="G234" s="113" t="s">
        <v>493</v>
      </c>
      <c r="H234" s="116">
        <v>41974</v>
      </c>
    </row>
    <row r="235" spans="1:8">
      <c r="A235" s="117">
        <v>79483</v>
      </c>
      <c r="B235" s="118" t="s">
        <v>956</v>
      </c>
      <c r="C235" s="117" t="s">
        <v>270</v>
      </c>
      <c r="D235" s="117" t="s">
        <v>492</v>
      </c>
      <c r="E235" s="119">
        <v>18.21</v>
      </c>
      <c r="F235" s="119">
        <v>16.53</v>
      </c>
      <c r="G235" s="117" t="s">
        <v>493</v>
      </c>
      <c r="H235" s="120">
        <v>41974</v>
      </c>
    </row>
    <row r="236" spans="1:8" ht="26.4">
      <c r="A236" s="113">
        <v>85187</v>
      </c>
      <c r="B236" s="114" t="s">
        <v>957</v>
      </c>
      <c r="C236" s="113" t="s">
        <v>276</v>
      </c>
      <c r="D236" s="113" t="s">
        <v>958</v>
      </c>
      <c r="E236" s="115">
        <v>355.3</v>
      </c>
      <c r="F236" s="115">
        <v>332.95</v>
      </c>
      <c r="G236" s="113" t="s">
        <v>493</v>
      </c>
      <c r="H236" s="116">
        <v>41974</v>
      </c>
    </row>
    <row r="237" spans="1:8">
      <c r="A237" s="117">
        <v>72815</v>
      </c>
      <c r="B237" s="118" t="s">
        <v>959</v>
      </c>
      <c r="C237" s="117" t="s">
        <v>502</v>
      </c>
      <c r="D237" s="117" t="s">
        <v>492</v>
      </c>
      <c r="E237" s="119">
        <v>34.380000000000003</v>
      </c>
      <c r="F237" s="119">
        <v>33.04</v>
      </c>
      <c r="G237" s="117" t="s">
        <v>493</v>
      </c>
      <c r="H237" s="120">
        <v>41974</v>
      </c>
    </row>
    <row r="238" spans="1:8" ht="26.4">
      <c r="A238" s="113">
        <v>84663</v>
      </c>
      <c r="B238" s="114" t="s">
        <v>960</v>
      </c>
      <c r="C238" s="113" t="s">
        <v>553</v>
      </c>
      <c r="D238" s="113" t="s">
        <v>492</v>
      </c>
      <c r="E238" s="115">
        <v>16.47</v>
      </c>
      <c r="F238" s="115">
        <v>15.43</v>
      </c>
      <c r="G238" s="113" t="s">
        <v>493</v>
      </c>
      <c r="H238" s="116">
        <v>41974</v>
      </c>
    </row>
    <row r="239" spans="1:8">
      <c r="A239" s="117">
        <v>88485</v>
      </c>
      <c r="B239" s="118" t="s">
        <v>558</v>
      </c>
      <c r="C239" s="117" t="s">
        <v>553</v>
      </c>
      <c r="D239" s="117" t="s">
        <v>492</v>
      </c>
      <c r="E239" s="119">
        <v>1.76</v>
      </c>
      <c r="F239" s="119">
        <v>1.68</v>
      </c>
      <c r="G239" s="117" t="s">
        <v>493</v>
      </c>
      <c r="H239" s="120">
        <v>41974</v>
      </c>
    </row>
    <row r="240" spans="1:8">
      <c r="A240" s="113">
        <v>88484</v>
      </c>
      <c r="B240" s="114" t="s">
        <v>961</v>
      </c>
      <c r="C240" s="113" t="s">
        <v>553</v>
      </c>
      <c r="D240" s="113" t="s">
        <v>492</v>
      </c>
      <c r="E240" s="115">
        <v>2</v>
      </c>
      <c r="F240" s="115">
        <v>1.9</v>
      </c>
      <c r="G240" s="113" t="s">
        <v>493</v>
      </c>
      <c r="H240" s="116">
        <v>41974</v>
      </c>
    </row>
    <row r="241" spans="1:8">
      <c r="A241" s="117">
        <v>88483</v>
      </c>
      <c r="B241" s="118" t="s">
        <v>962</v>
      </c>
      <c r="C241" s="117" t="s">
        <v>553</v>
      </c>
      <c r="D241" s="117" t="s">
        <v>492</v>
      </c>
      <c r="E241" s="119">
        <v>1.69</v>
      </c>
      <c r="F241" s="119">
        <v>1.63</v>
      </c>
      <c r="G241" s="117" t="s">
        <v>493</v>
      </c>
      <c r="H241" s="120">
        <v>41974</v>
      </c>
    </row>
    <row r="242" spans="1:8">
      <c r="A242" s="113">
        <v>88482</v>
      </c>
      <c r="B242" s="114" t="s">
        <v>963</v>
      </c>
      <c r="C242" s="113" t="s">
        <v>553</v>
      </c>
      <c r="D242" s="113" t="s">
        <v>492</v>
      </c>
      <c r="E242" s="115">
        <v>1.86</v>
      </c>
      <c r="F242" s="115">
        <v>1.79</v>
      </c>
      <c r="G242" s="113" t="s">
        <v>493</v>
      </c>
      <c r="H242" s="116">
        <v>41974</v>
      </c>
    </row>
    <row r="243" spans="1:8" ht="39.6">
      <c r="A243" s="117">
        <v>87430</v>
      </c>
      <c r="B243" s="118" t="s">
        <v>964</v>
      </c>
      <c r="C243" s="117" t="s">
        <v>715</v>
      </c>
      <c r="D243" s="117" t="s">
        <v>492</v>
      </c>
      <c r="E243" s="119">
        <v>15.19</v>
      </c>
      <c r="F243" s="119">
        <v>14.86</v>
      </c>
      <c r="G243" s="117" t="s">
        <v>493</v>
      </c>
      <c r="H243" s="120">
        <v>41974</v>
      </c>
    </row>
    <row r="244" spans="1:8" ht="39.6">
      <c r="A244" s="113">
        <v>87433</v>
      </c>
      <c r="B244" s="114" t="s">
        <v>965</v>
      </c>
      <c r="C244" s="113" t="s">
        <v>715</v>
      </c>
      <c r="D244" s="113" t="s">
        <v>492</v>
      </c>
      <c r="E244" s="115">
        <v>23.45</v>
      </c>
      <c r="F244" s="115">
        <v>23.22</v>
      </c>
      <c r="G244" s="113" t="s">
        <v>493</v>
      </c>
      <c r="H244" s="116">
        <v>41974</v>
      </c>
    </row>
    <row r="245" spans="1:8" ht="39.6">
      <c r="A245" s="117">
        <v>87436</v>
      </c>
      <c r="B245" s="118" t="s">
        <v>966</v>
      </c>
      <c r="C245" s="117" t="s">
        <v>715</v>
      </c>
      <c r="D245" s="117" t="s">
        <v>492</v>
      </c>
      <c r="E245" s="119">
        <v>25.63</v>
      </c>
      <c r="F245" s="119">
        <v>25.19</v>
      </c>
      <c r="G245" s="117" t="s">
        <v>493</v>
      </c>
      <c r="H245" s="120">
        <v>41974</v>
      </c>
    </row>
    <row r="246" spans="1:8" ht="39.6">
      <c r="A246" s="113">
        <v>87439</v>
      </c>
      <c r="B246" s="114" t="s">
        <v>967</v>
      </c>
      <c r="C246" s="113" t="s">
        <v>715</v>
      </c>
      <c r="D246" s="113" t="s">
        <v>492</v>
      </c>
      <c r="E246" s="115">
        <v>32.25</v>
      </c>
      <c r="F246" s="115">
        <v>31.81</v>
      </c>
      <c r="G246" s="113" t="s">
        <v>493</v>
      </c>
      <c r="H246" s="116">
        <v>41974</v>
      </c>
    </row>
    <row r="247" spans="1:8" ht="39.6">
      <c r="A247" s="117">
        <v>87429</v>
      </c>
      <c r="B247" s="118" t="s">
        <v>968</v>
      </c>
      <c r="C247" s="117" t="s">
        <v>715</v>
      </c>
      <c r="D247" s="117" t="s">
        <v>492</v>
      </c>
      <c r="E247" s="119">
        <v>14.91</v>
      </c>
      <c r="F247" s="119">
        <v>14.61</v>
      </c>
      <c r="G247" s="117" t="s">
        <v>493</v>
      </c>
      <c r="H247" s="120">
        <v>41974</v>
      </c>
    </row>
    <row r="248" spans="1:8" ht="39.6">
      <c r="A248" s="113">
        <v>87432</v>
      </c>
      <c r="B248" s="114" t="s">
        <v>969</v>
      </c>
      <c r="C248" s="113" t="s">
        <v>715</v>
      </c>
      <c r="D248" s="113" t="s">
        <v>492</v>
      </c>
      <c r="E248" s="115">
        <v>22.89</v>
      </c>
      <c r="F248" s="115">
        <v>22.17</v>
      </c>
      <c r="G248" s="113" t="s">
        <v>493</v>
      </c>
      <c r="H248" s="116">
        <v>41974</v>
      </c>
    </row>
    <row r="249" spans="1:8" ht="39.6">
      <c r="A249" s="117">
        <v>87435</v>
      </c>
      <c r="B249" s="118" t="s">
        <v>970</v>
      </c>
      <c r="C249" s="117" t="s">
        <v>715</v>
      </c>
      <c r="D249" s="117" t="s">
        <v>492</v>
      </c>
      <c r="E249" s="119">
        <v>24.67</v>
      </c>
      <c r="F249" s="119">
        <v>24.32</v>
      </c>
      <c r="G249" s="117" t="s">
        <v>493</v>
      </c>
      <c r="H249" s="120">
        <v>41974</v>
      </c>
    </row>
    <row r="250" spans="1:8" ht="39.6">
      <c r="A250" s="121">
        <v>87438</v>
      </c>
      <c r="B250" s="114" t="s">
        <v>971</v>
      </c>
      <c r="C250" s="113" t="s">
        <v>715</v>
      </c>
      <c r="D250" s="113" t="s">
        <v>492</v>
      </c>
      <c r="E250" s="115">
        <v>31.03</v>
      </c>
      <c r="F250" s="115">
        <v>30.71</v>
      </c>
      <c r="G250" s="113" t="s">
        <v>493</v>
      </c>
      <c r="H250" s="116">
        <v>41974</v>
      </c>
    </row>
    <row r="251" spans="1:8" ht="39.6">
      <c r="A251" s="117">
        <v>87431</v>
      </c>
      <c r="B251" s="118" t="s">
        <v>972</v>
      </c>
      <c r="C251" s="117" t="s">
        <v>715</v>
      </c>
      <c r="D251" s="117" t="s">
        <v>492</v>
      </c>
      <c r="E251" s="119">
        <v>15.33</v>
      </c>
      <c r="F251" s="119">
        <v>14.99</v>
      </c>
      <c r="G251" s="117" t="s">
        <v>493</v>
      </c>
      <c r="H251" s="120">
        <v>41974</v>
      </c>
    </row>
    <row r="252" spans="1:8" ht="39.6">
      <c r="A252" s="113">
        <v>87434</v>
      </c>
      <c r="B252" s="114" t="s">
        <v>973</v>
      </c>
      <c r="C252" s="113" t="s">
        <v>715</v>
      </c>
      <c r="D252" s="113" t="s">
        <v>492</v>
      </c>
      <c r="E252" s="115">
        <v>23.85</v>
      </c>
      <c r="F252" s="115">
        <v>23.58</v>
      </c>
      <c r="G252" s="113" t="s">
        <v>493</v>
      </c>
      <c r="H252" s="116">
        <v>41974</v>
      </c>
    </row>
    <row r="253" spans="1:8" ht="39.6">
      <c r="A253" s="117">
        <v>87437</v>
      </c>
      <c r="B253" s="118" t="s">
        <v>974</v>
      </c>
      <c r="C253" s="117" t="s">
        <v>715</v>
      </c>
      <c r="D253" s="117" t="s">
        <v>492</v>
      </c>
      <c r="E253" s="119">
        <v>26.31</v>
      </c>
      <c r="F253" s="119">
        <v>25.8</v>
      </c>
      <c r="G253" s="117" t="s">
        <v>493</v>
      </c>
      <c r="H253" s="120">
        <v>41974</v>
      </c>
    </row>
    <row r="254" spans="1:8" ht="39.6">
      <c r="A254" s="113">
        <v>87440</v>
      </c>
      <c r="B254" s="114" t="s">
        <v>975</v>
      </c>
      <c r="C254" s="113" t="s">
        <v>715</v>
      </c>
      <c r="D254" s="113" t="s">
        <v>492</v>
      </c>
      <c r="E254" s="115">
        <v>32.81</v>
      </c>
      <c r="F254" s="115">
        <v>32.31</v>
      </c>
      <c r="G254" s="113" t="s">
        <v>493</v>
      </c>
      <c r="H254" s="116">
        <v>41974</v>
      </c>
    </row>
    <row r="255" spans="1:8" ht="26.4">
      <c r="A255" s="117">
        <v>88497</v>
      </c>
      <c r="B255" s="118" t="s">
        <v>560</v>
      </c>
      <c r="C255" s="117" t="s">
        <v>553</v>
      </c>
      <c r="D255" s="117" t="s">
        <v>492</v>
      </c>
      <c r="E255" s="119">
        <v>9.34</v>
      </c>
      <c r="F255" s="119">
        <v>8.73</v>
      </c>
      <c r="G255" s="117" t="s">
        <v>493</v>
      </c>
      <c r="H255" s="120">
        <v>41974</v>
      </c>
    </row>
    <row r="256" spans="1:8">
      <c r="A256" s="121">
        <v>88495</v>
      </c>
      <c r="B256" s="114" t="s">
        <v>976</v>
      </c>
      <c r="C256" s="113" t="s">
        <v>553</v>
      </c>
      <c r="D256" s="113" t="s">
        <v>492</v>
      </c>
      <c r="E256" s="115">
        <v>6.77</v>
      </c>
      <c r="F256" s="115">
        <v>6.31</v>
      </c>
      <c r="G256" s="113" t="s">
        <v>493</v>
      </c>
      <c r="H256" s="116">
        <v>41974</v>
      </c>
    </row>
    <row r="257" spans="1:8">
      <c r="A257" s="117">
        <v>88496</v>
      </c>
      <c r="B257" s="118" t="s">
        <v>977</v>
      </c>
      <c r="C257" s="117" t="s">
        <v>553</v>
      </c>
      <c r="D257" s="117" t="s">
        <v>492</v>
      </c>
      <c r="E257" s="119">
        <v>16.47</v>
      </c>
      <c r="F257" s="119">
        <v>15.15</v>
      </c>
      <c r="G257" s="117" t="s">
        <v>493</v>
      </c>
      <c r="H257" s="120">
        <v>41974</v>
      </c>
    </row>
    <row r="258" spans="1:8">
      <c r="A258" s="113">
        <v>88494</v>
      </c>
      <c r="B258" s="114" t="s">
        <v>978</v>
      </c>
      <c r="C258" s="113" t="s">
        <v>553</v>
      </c>
      <c r="D258" s="113" t="s">
        <v>492</v>
      </c>
      <c r="E258" s="115">
        <v>12.11</v>
      </c>
      <c r="F258" s="115">
        <v>11.12</v>
      </c>
      <c r="G258" s="113" t="s">
        <v>493</v>
      </c>
      <c r="H258" s="116">
        <v>41974</v>
      </c>
    </row>
    <row r="259" spans="1:8" ht="26.4">
      <c r="A259" s="117">
        <v>88412</v>
      </c>
      <c r="B259" s="118" t="s">
        <v>979</v>
      </c>
      <c r="C259" s="117" t="s">
        <v>553</v>
      </c>
      <c r="D259" s="117" t="s">
        <v>492</v>
      </c>
      <c r="E259" s="119">
        <v>1.45</v>
      </c>
      <c r="F259" s="119">
        <v>1.4</v>
      </c>
      <c r="G259" s="117" t="s">
        <v>493</v>
      </c>
      <c r="H259" s="120">
        <v>41974</v>
      </c>
    </row>
    <row r="260" spans="1:8" ht="26.4">
      <c r="A260" s="113">
        <v>88411</v>
      </c>
      <c r="B260" s="114" t="s">
        <v>980</v>
      </c>
      <c r="C260" s="113" t="s">
        <v>553</v>
      </c>
      <c r="D260" s="113" t="s">
        <v>492</v>
      </c>
      <c r="E260" s="115">
        <v>1.86</v>
      </c>
      <c r="F260" s="115">
        <v>1.77</v>
      </c>
      <c r="G260" s="113" t="s">
        <v>493</v>
      </c>
      <c r="H260" s="116">
        <v>41974</v>
      </c>
    </row>
    <row r="261" spans="1:8" ht="26.4">
      <c r="A261" s="117">
        <v>88415</v>
      </c>
      <c r="B261" s="118" t="s">
        <v>981</v>
      </c>
      <c r="C261" s="117" t="s">
        <v>553</v>
      </c>
      <c r="D261" s="117" t="s">
        <v>492</v>
      </c>
      <c r="E261" s="119">
        <v>1.99</v>
      </c>
      <c r="F261" s="119">
        <v>1.88</v>
      </c>
      <c r="G261" s="117" t="s">
        <v>493</v>
      </c>
      <c r="H261" s="120">
        <v>41974</v>
      </c>
    </row>
    <row r="262" spans="1:8" ht="26.4">
      <c r="A262" s="113">
        <v>88413</v>
      </c>
      <c r="B262" s="114" t="s">
        <v>982</v>
      </c>
      <c r="C262" s="113" t="s">
        <v>553</v>
      </c>
      <c r="D262" s="113" t="s">
        <v>492</v>
      </c>
      <c r="E262" s="115">
        <v>2.68</v>
      </c>
      <c r="F262" s="115">
        <v>2.5099999999999998</v>
      </c>
      <c r="G262" s="113" t="s">
        <v>493</v>
      </c>
      <c r="H262" s="116">
        <v>41974</v>
      </c>
    </row>
    <row r="263" spans="1:8" ht="26.4">
      <c r="A263" s="117">
        <v>88414</v>
      </c>
      <c r="B263" s="118" t="s">
        <v>983</v>
      </c>
      <c r="C263" s="117" t="s">
        <v>553</v>
      </c>
      <c r="D263" s="117" t="s">
        <v>492</v>
      </c>
      <c r="E263" s="119">
        <v>2.94</v>
      </c>
      <c r="F263" s="119">
        <v>2.74</v>
      </c>
      <c r="G263" s="117" t="s">
        <v>493</v>
      </c>
      <c r="H263" s="120">
        <v>41974</v>
      </c>
    </row>
    <row r="264" spans="1:8" ht="26.4">
      <c r="A264" s="113">
        <v>87418</v>
      </c>
      <c r="B264" s="114" t="s">
        <v>984</v>
      </c>
      <c r="C264" s="113" t="s">
        <v>715</v>
      </c>
      <c r="D264" s="113" t="s">
        <v>492</v>
      </c>
      <c r="E264" s="115">
        <v>12.21</v>
      </c>
      <c r="F264" s="115">
        <v>11.61</v>
      </c>
      <c r="G264" s="113" t="s">
        <v>493</v>
      </c>
      <c r="H264" s="116">
        <v>41974</v>
      </c>
    </row>
    <row r="265" spans="1:8" ht="26.4">
      <c r="A265" s="117">
        <v>87421</v>
      </c>
      <c r="B265" s="118" t="s">
        <v>985</v>
      </c>
      <c r="C265" s="117" t="s">
        <v>715</v>
      </c>
      <c r="D265" s="117" t="s">
        <v>492</v>
      </c>
      <c r="E265" s="119">
        <v>18.86</v>
      </c>
      <c r="F265" s="119">
        <v>18.079999999999998</v>
      </c>
      <c r="G265" s="117" t="s">
        <v>493</v>
      </c>
      <c r="H265" s="120">
        <v>41974</v>
      </c>
    </row>
    <row r="266" spans="1:8" ht="26.4">
      <c r="A266" s="113">
        <v>87417</v>
      </c>
      <c r="B266" s="114" t="s">
        <v>986</v>
      </c>
      <c r="C266" s="113" t="s">
        <v>715</v>
      </c>
      <c r="D266" s="113" t="s">
        <v>492</v>
      </c>
      <c r="E266" s="115">
        <v>11.93</v>
      </c>
      <c r="F266" s="115">
        <v>11.36</v>
      </c>
      <c r="G266" s="113" t="s">
        <v>493</v>
      </c>
      <c r="H266" s="116">
        <v>41974</v>
      </c>
    </row>
    <row r="267" spans="1:8" ht="26.4">
      <c r="A267" s="117">
        <v>87420</v>
      </c>
      <c r="B267" s="118" t="s">
        <v>987</v>
      </c>
      <c r="C267" s="117" t="s">
        <v>715</v>
      </c>
      <c r="D267" s="117" t="s">
        <v>492</v>
      </c>
      <c r="E267" s="119">
        <v>18.579999999999998</v>
      </c>
      <c r="F267" s="119">
        <v>17.829999999999998</v>
      </c>
      <c r="G267" s="117" t="s">
        <v>493</v>
      </c>
      <c r="H267" s="120">
        <v>41974</v>
      </c>
    </row>
    <row r="268" spans="1:8" ht="26.4">
      <c r="A268" s="113">
        <v>87419</v>
      </c>
      <c r="B268" s="114" t="s">
        <v>988</v>
      </c>
      <c r="C268" s="113" t="s">
        <v>715</v>
      </c>
      <c r="D268" s="113" t="s">
        <v>492</v>
      </c>
      <c r="E268" s="115">
        <v>13.03</v>
      </c>
      <c r="F268" s="115">
        <v>12.35</v>
      </c>
      <c r="G268" s="113" t="s">
        <v>493</v>
      </c>
      <c r="H268" s="116">
        <v>41974</v>
      </c>
    </row>
    <row r="269" spans="1:8" ht="26.4">
      <c r="A269" s="117">
        <v>87422</v>
      </c>
      <c r="B269" s="118" t="s">
        <v>989</v>
      </c>
      <c r="C269" s="117" t="s">
        <v>715</v>
      </c>
      <c r="D269" s="117" t="s">
        <v>492</v>
      </c>
      <c r="E269" s="119">
        <v>19.68</v>
      </c>
      <c r="F269" s="119">
        <v>18.82</v>
      </c>
      <c r="G269" s="117" t="s">
        <v>493</v>
      </c>
      <c r="H269" s="120">
        <v>41974</v>
      </c>
    </row>
    <row r="270" spans="1:8" ht="26.4">
      <c r="A270" s="113">
        <v>87412</v>
      </c>
      <c r="B270" s="114" t="s">
        <v>990</v>
      </c>
      <c r="C270" s="113" t="s">
        <v>715</v>
      </c>
      <c r="D270" s="113" t="s">
        <v>492</v>
      </c>
      <c r="E270" s="115">
        <v>15.21</v>
      </c>
      <c r="F270" s="115">
        <v>14.32</v>
      </c>
      <c r="G270" s="113" t="s">
        <v>493</v>
      </c>
      <c r="H270" s="116">
        <v>41974</v>
      </c>
    </row>
    <row r="271" spans="1:8" ht="26.4">
      <c r="A271" s="117">
        <v>87415</v>
      </c>
      <c r="B271" s="118" t="s">
        <v>991</v>
      </c>
      <c r="C271" s="117" t="s">
        <v>715</v>
      </c>
      <c r="D271" s="117" t="s">
        <v>492</v>
      </c>
      <c r="E271" s="119">
        <v>21.32</v>
      </c>
      <c r="F271" s="119">
        <v>20.3</v>
      </c>
      <c r="G271" s="117" t="s">
        <v>493</v>
      </c>
      <c r="H271" s="120">
        <v>41974</v>
      </c>
    </row>
    <row r="272" spans="1:8" ht="26.4">
      <c r="A272" s="113">
        <v>87411</v>
      </c>
      <c r="B272" s="114" t="s">
        <v>992</v>
      </c>
      <c r="C272" s="113" t="s">
        <v>715</v>
      </c>
      <c r="D272" s="113" t="s">
        <v>492</v>
      </c>
      <c r="E272" s="115">
        <v>11.39</v>
      </c>
      <c r="F272" s="115">
        <v>10.87</v>
      </c>
      <c r="G272" s="113" t="s">
        <v>493</v>
      </c>
      <c r="H272" s="116">
        <v>41974</v>
      </c>
    </row>
    <row r="273" spans="1:8" ht="26.4">
      <c r="A273" s="117">
        <v>87414</v>
      </c>
      <c r="B273" s="118" t="s">
        <v>993</v>
      </c>
      <c r="C273" s="117" t="s">
        <v>715</v>
      </c>
      <c r="D273" s="117" t="s">
        <v>492</v>
      </c>
      <c r="E273" s="119">
        <v>17.62</v>
      </c>
      <c r="F273" s="119">
        <v>16.96</v>
      </c>
      <c r="G273" s="117" t="s">
        <v>493</v>
      </c>
      <c r="H273" s="120">
        <v>41974</v>
      </c>
    </row>
    <row r="274" spans="1:8" ht="26.4">
      <c r="A274" s="113">
        <v>87413</v>
      </c>
      <c r="B274" s="114" t="s">
        <v>994</v>
      </c>
      <c r="C274" s="113" t="s">
        <v>715</v>
      </c>
      <c r="D274" s="113" t="s">
        <v>492</v>
      </c>
      <c r="E274" s="115">
        <v>17.39</v>
      </c>
      <c r="F274" s="115">
        <v>16.3</v>
      </c>
      <c r="G274" s="113" t="s">
        <v>493</v>
      </c>
      <c r="H274" s="116">
        <v>41974</v>
      </c>
    </row>
    <row r="275" spans="1:8" ht="26.4">
      <c r="A275" s="117">
        <v>87416</v>
      </c>
      <c r="B275" s="118" t="s">
        <v>995</v>
      </c>
      <c r="C275" s="117" t="s">
        <v>715</v>
      </c>
      <c r="D275" s="117" t="s">
        <v>492</v>
      </c>
      <c r="E275" s="119">
        <v>23.64</v>
      </c>
      <c r="F275" s="119">
        <v>22.4</v>
      </c>
      <c r="G275" s="117" t="s">
        <v>493</v>
      </c>
      <c r="H275" s="120">
        <v>41974</v>
      </c>
    </row>
    <row r="276" spans="1:8" ht="26.4">
      <c r="A276" s="113">
        <v>87424</v>
      </c>
      <c r="B276" s="114" t="s">
        <v>996</v>
      </c>
      <c r="C276" s="113" t="s">
        <v>715</v>
      </c>
      <c r="D276" s="113" t="s">
        <v>492</v>
      </c>
      <c r="E276" s="115">
        <v>23.64</v>
      </c>
      <c r="F276" s="115">
        <v>22.4</v>
      </c>
      <c r="G276" s="113" t="s">
        <v>493</v>
      </c>
      <c r="H276" s="116">
        <v>41974</v>
      </c>
    </row>
    <row r="277" spans="1:8" ht="26.4">
      <c r="A277" s="117">
        <v>87427</v>
      </c>
      <c r="B277" s="118" t="s">
        <v>997</v>
      </c>
      <c r="C277" s="117" t="s">
        <v>715</v>
      </c>
      <c r="D277" s="117" t="s">
        <v>492</v>
      </c>
      <c r="E277" s="119">
        <v>28.29</v>
      </c>
      <c r="F277" s="119">
        <v>26.93</v>
      </c>
      <c r="G277" s="117" t="s">
        <v>493</v>
      </c>
      <c r="H277" s="120">
        <v>41974</v>
      </c>
    </row>
    <row r="278" spans="1:8" ht="26.4">
      <c r="A278" s="113">
        <v>87423</v>
      </c>
      <c r="B278" s="114" t="s">
        <v>998</v>
      </c>
      <c r="C278" s="113" t="s">
        <v>715</v>
      </c>
      <c r="D278" s="113" t="s">
        <v>492</v>
      </c>
      <c r="E278" s="115">
        <v>23.22</v>
      </c>
      <c r="F278" s="115">
        <v>22.02</v>
      </c>
      <c r="G278" s="113" t="s">
        <v>493</v>
      </c>
      <c r="H278" s="116">
        <v>41974</v>
      </c>
    </row>
    <row r="279" spans="1:8" ht="26.4">
      <c r="A279" s="117">
        <v>87426</v>
      </c>
      <c r="B279" s="118" t="s">
        <v>999</v>
      </c>
      <c r="C279" s="117" t="s">
        <v>715</v>
      </c>
      <c r="D279" s="117" t="s">
        <v>492</v>
      </c>
      <c r="E279" s="119">
        <v>27.87</v>
      </c>
      <c r="F279" s="119">
        <v>26.55</v>
      </c>
      <c r="G279" s="117" t="s">
        <v>493</v>
      </c>
      <c r="H279" s="120">
        <v>41974</v>
      </c>
    </row>
    <row r="280" spans="1:8" ht="26.4">
      <c r="A280" s="113">
        <v>87425</v>
      </c>
      <c r="B280" s="114" t="s">
        <v>1000</v>
      </c>
      <c r="C280" s="113" t="s">
        <v>715</v>
      </c>
      <c r="D280" s="113" t="s">
        <v>492</v>
      </c>
      <c r="E280" s="115">
        <v>24.32</v>
      </c>
      <c r="F280" s="115">
        <v>23.02</v>
      </c>
      <c r="G280" s="113" t="s">
        <v>493</v>
      </c>
      <c r="H280" s="116">
        <v>41974</v>
      </c>
    </row>
    <row r="281" spans="1:8" ht="26.4">
      <c r="A281" s="117">
        <v>87428</v>
      </c>
      <c r="B281" s="118" t="s">
        <v>1001</v>
      </c>
      <c r="C281" s="117" t="s">
        <v>715</v>
      </c>
      <c r="D281" s="117" t="s">
        <v>492</v>
      </c>
      <c r="E281" s="119">
        <v>28.97</v>
      </c>
      <c r="F281" s="119">
        <v>27.54</v>
      </c>
      <c r="G281" s="117" t="s">
        <v>493</v>
      </c>
      <c r="H281" s="120">
        <v>41974</v>
      </c>
    </row>
    <row r="282" spans="1:8" ht="26.4">
      <c r="A282" s="113">
        <v>88489</v>
      </c>
      <c r="B282" s="114" t="s">
        <v>562</v>
      </c>
      <c r="C282" s="113" t="s">
        <v>553</v>
      </c>
      <c r="D282" s="113" t="s">
        <v>492</v>
      </c>
      <c r="E282" s="115">
        <v>8.6999999999999993</v>
      </c>
      <c r="F282" s="115">
        <v>8.33</v>
      </c>
      <c r="G282" s="113" t="s">
        <v>493</v>
      </c>
      <c r="H282" s="116">
        <v>41974</v>
      </c>
    </row>
    <row r="283" spans="1:8" ht="26.4">
      <c r="A283" s="117">
        <v>88488</v>
      </c>
      <c r="B283" s="118" t="s">
        <v>1002</v>
      </c>
      <c r="C283" s="117" t="s">
        <v>553</v>
      </c>
      <c r="D283" s="117" t="s">
        <v>492</v>
      </c>
      <c r="E283" s="119">
        <v>9.81</v>
      </c>
      <c r="F283" s="119">
        <v>9.34</v>
      </c>
      <c r="G283" s="117" t="s">
        <v>493</v>
      </c>
      <c r="H283" s="120">
        <v>41974</v>
      </c>
    </row>
    <row r="284" spans="1:8" ht="26.4">
      <c r="A284" s="113">
        <v>88487</v>
      </c>
      <c r="B284" s="114" t="s">
        <v>1003</v>
      </c>
      <c r="C284" s="113" t="s">
        <v>553</v>
      </c>
      <c r="D284" s="113" t="s">
        <v>492</v>
      </c>
      <c r="E284" s="115">
        <v>6.89</v>
      </c>
      <c r="F284" s="115">
        <v>6.63</v>
      </c>
      <c r="G284" s="113" t="s">
        <v>493</v>
      </c>
      <c r="H284" s="116">
        <v>41974</v>
      </c>
    </row>
    <row r="285" spans="1:8" ht="26.4">
      <c r="A285" s="117">
        <v>88486</v>
      </c>
      <c r="B285" s="118" t="s">
        <v>1004</v>
      </c>
      <c r="C285" s="117" t="s">
        <v>553</v>
      </c>
      <c r="D285" s="117" t="s">
        <v>492</v>
      </c>
      <c r="E285" s="119">
        <v>7.68</v>
      </c>
      <c r="F285" s="119">
        <v>7.34</v>
      </c>
      <c r="G285" s="117" t="s">
        <v>493</v>
      </c>
      <c r="H285" s="120">
        <v>41974</v>
      </c>
    </row>
    <row r="286" spans="1:8" ht="26.4">
      <c r="A286" s="113">
        <v>88432</v>
      </c>
      <c r="B286" s="114" t="s">
        <v>1005</v>
      </c>
      <c r="C286" s="113" t="s">
        <v>553</v>
      </c>
      <c r="D286" s="113" t="s">
        <v>492</v>
      </c>
      <c r="E286" s="115">
        <v>12.46</v>
      </c>
      <c r="F286" s="115">
        <v>11.78</v>
      </c>
      <c r="G286" s="113" t="s">
        <v>493</v>
      </c>
      <c r="H286" s="116">
        <v>41974</v>
      </c>
    </row>
    <row r="287" spans="1:8" ht="39.6">
      <c r="A287" s="117">
        <v>88426</v>
      </c>
      <c r="B287" s="118" t="s">
        <v>1006</v>
      </c>
      <c r="C287" s="117" t="s">
        <v>553</v>
      </c>
      <c r="D287" s="117" t="s">
        <v>492</v>
      </c>
      <c r="E287" s="119">
        <v>16.149999999999999</v>
      </c>
      <c r="F287" s="119">
        <v>15.92</v>
      </c>
      <c r="G287" s="117" t="s">
        <v>493</v>
      </c>
      <c r="H287" s="120">
        <v>41974</v>
      </c>
    </row>
    <row r="288" spans="1:8" ht="39.6">
      <c r="A288" s="113">
        <v>88417</v>
      </c>
      <c r="B288" s="114" t="s">
        <v>1007</v>
      </c>
      <c r="C288" s="113" t="s">
        <v>553</v>
      </c>
      <c r="D288" s="113" t="s">
        <v>492</v>
      </c>
      <c r="E288" s="115">
        <v>15.21</v>
      </c>
      <c r="F288" s="115">
        <v>15.07</v>
      </c>
      <c r="G288" s="113" t="s">
        <v>493</v>
      </c>
      <c r="H288" s="116">
        <v>41974</v>
      </c>
    </row>
    <row r="289" spans="1:8" ht="39.6">
      <c r="A289" s="117">
        <v>88424</v>
      </c>
      <c r="B289" s="118" t="s">
        <v>1008</v>
      </c>
      <c r="C289" s="117" t="s">
        <v>553</v>
      </c>
      <c r="D289" s="117" t="s">
        <v>492</v>
      </c>
      <c r="E289" s="119">
        <v>18.66</v>
      </c>
      <c r="F289" s="119">
        <v>18.18</v>
      </c>
      <c r="G289" s="117" t="s">
        <v>493</v>
      </c>
      <c r="H289" s="120">
        <v>41974</v>
      </c>
    </row>
    <row r="290" spans="1:8" ht="39.6">
      <c r="A290" s="113">
        <v>88416</v>
      </c>
      <c r="B290" s="114" t="s">
        <v>1009</v>
      </c>
      <c r="C290" s="113" t="s">
        <v>553</v>
      </c>
      <c r="D290" s="113" t="s">
        <v>492</v>
      </c>
      <c r="E290" s="115">
        <v>16.66</v>
      </c>
      <c r="F290" s="115">
        <v>16.38</v>
      </c>
      <c r="G290" s="113" t="s">
        <v>493</v>
      </c>
      <c r="H290" s="116">
        <v>41974</v>
      </c>
    </row>
    <row r="291" spans="1:8" ht="26.4">
      <c r="A291" s="117">
        <v>88431</v>
      </c>
      <c r="B291" s="118" t="s">
        <v>1010</v>
      </c>
      <c r="C291" s="117" t="s">
        <v>553</v>
      </c>
      <c r="D291" s="117" t="s">
        <v>492</v>
      </c>
      <c r="E291" s="119">
        <v>19.45</v>
      </c>
      <c r="F291" s="119">
        <v>18.89</v>
      </c>
      <c r="G291" s="117" t="s">
        <v>493</v>
      </c>
      <c r="H291" s="120">
        <v>41974</v>
      </c>
    </row>
    <row r="292" spans="1:8" ht="26.4">
      <c r="A292" s="113">
        <v>88423</v>
      </c>
      <c r="B292" s="114" t="s">
        <v>1011</v>
      </c>
      <c r="C292" s="113" t="s">
        <v>553</v>
      </c>
      <c r="D292" s="113" t="s">
        <v>492</v>
      </c>
      <c r="E292" s="115">
        <v>17.12</v>
      </c>
      <c r="F292" s="115">
        <v>16.79</v>
      </c>
      <c r="G292" s="113" t="s">
        <v>493</v>
      </c>
      <c r="H292" s="116">
        <v>41974</v>
      </c>
    </row>
    <row r="293" spans="1:8" ht="39.6">
      <c r="A293" s="121">
        <v>88428</v>
      </c>
      <c r="B293" s="118" t="s">
        <v>1012</v>
      </c>
      <c r="C293" s="117" t="s">
        <v>553</v>
      </c>
      <c r="D293" s="117" t="s">
        <v>492</v>
      </c>
      <c r="E293" s="119">
        <v>23.71</v>
      </c>
      <c r="F293" s="119">
        <v>22.73</v>
      </c>
      <c r="G293" s="117" t="s">
        <v>493</v>
      </c>
      <c r="H293" s="120">
        <v>41974</v>
      </c>
    </row>
    <row r="294" spans="1:8" ht="39.6">
      <c r="A294" s="113">
        <v>88420</v>
      </c>
      <c r="B294" s="114" t="s">
        <v>1013</v>
      </c>
      <c r="C294" s="113" t="s">
        <v>553</v>
      </c>
      <c r="D294" s="113" t="s">
        <v>492</v>
      </c>
      <c r="E294" s="115">
        <v>19.600000000000001</v>
      </c>
      <c r="F294" s="115">
        <v>19.03</v>
      </c>
      <c r="G294" s="113" t="s">
        <v>493</v>
      </c>
      <c r="H294" s="116">
        <v>41974</v>
      </c>
    </row>
    <row r="295" spans="1:8" ht="39.6">
      <c r="A295" s="117">
        <v>88429</v>
      </c>
      <c r="B295" s="118" t="s">
        <v>1014</v>
      </c>
      <c r="C295" s="117" t="s">
        <v>553</v>
      </c>
      <c r="D295" s="117" t="s">
        <v>492</v>
      </c>
      <c r="E295" s="119">
        <v>25.32</v>
      </c>
      <c r="F295" s="119">
        <v>24.18</v>
      </c>
      <c r="G295" s="117" t="s">
        <v>493</v>
      </c>
      <c r="H295" s="120">
        <v>41974</v>
      </c>
    </row>
    <row r="296" spans="1:8" ht="39.6">
      <c r="A296" s="113">
        <v>88421</v>
      </c>
      <c r="B296" s="114" t="s">
        <v>1015</v>
      </c>
      <c r="C296" s="113" t="s">
        <v>553</v>
      </c>
      <c r="D296" s="113" t="s">
        <v>492</v>
      </c>
      <c r="E296" s="115">
        <v>20.52</v>
      </c>
      <c r="F296" s="115">
        <v>19.86</v>
      </c>
      <c r="G296" s="113" t="s">
        <v>493</v>
      </c>
      <c r="H296" s="116">
        <v>41974</v>
      </c>
    </row>
    <row r="297" spans="1:8" ht="26.4">
      <c r="A297" s="117" t="s">
        <v>1016</v>
      </c>
      <c r="B297" s="118" t="s">
        <v>1017</v>
      </c>
      <c r="C297" s="117" t="s">
        <v>251</v>
      </c>
      <c r="D297" s="117" t="s">
        <v>519</v>
      </c>
      <c r="E297" s="119">
        <v>389.03</v>
      </c>
      <c r="F297" s="119">
        <v>387.12</v>
      </c>
      <c r="G297" s="117" t="s">
        <v>493</v>
      </c>
      <c r="H297" s="120">
        <v>41974</v>
      </c>
    </row>
    <row r="298" spans="1:8" ht="26.4">
      <c r="A298" s="113" t="s">
        <v>1018</v>
      </c>
      <c r="B298" s="114" t="s">
        <v>1019</v>
      </c>
      <c r="C298" s="113" t="s">
        <v>251</v>
      </c>
      <c r="D298" s="113" t="s">
        <v>519</v>
      </c>
      <c r="E298" s="115">
        <v>483.52</v>
      </c>
      <c r="F298" s="115">
        <v>479.36</v>
      </c>
      <c r="G298" s="113" t="s">
        <v>493</v>
      </c>
      <c r="H298" s="116">
        <v>41974</v>
      </c>
    </row>
    <row r="299" spans="1:8">
      <c r="A299" s="117">
        <v>84101</v>
      </c>
      <c r="B299" s="118" t="s">
        <v>1020</v>
      </c>
      <c r="C299" s="117" t="s">
        <v>246</v>
      </c>
      <c r="D299" s="117" t="s">
        <v>519</v>
      </c>
      <c r="E299" s="119">
        <v>355.04</v>
      </c>
      <c r="F299" s="119">
        <v>343.87</v>
      </c>
      <c r="G299" s="117" t="s">
        <v>493</v>
      </c>
      <c r="H299" s="120">
        <v>41974</v>
      </c>
    </row>
    <row r="300" spans="1:8">
      <c r="A300" s="113">
        <v>84100</v>
      </c>
      <c r="B300" s="114" t="s">
        <v>1021</v>
      </c>
      <c r="C300" s="113" t="s">
        <v>246</v>
      </c>
      <c r="D300" s="113" t="s">
        <v>519</v>
      </c>
      <c r="E300" s="115">
        <v>590.66</v>
      </c>
      <c r="F300" s="115">
        <v>562.83000000000004</v>
      </c>
      <c r="G300" s="113" t="s">
        <v>493</v>
      </c>
      <c r="H300" s="116">
        <v>41974</v>
      </c>
    </row>
    <row r="301" spans="1:8" ht="39.6">
      <c r="A301" s="117">
        <v>87382</v>
      </c>
      <c r="B301" s="118" t="s">
        <v>1022</v>
      </c>
      <c r="C301" s="117" t="s">
        <v>246</v>
      </c>
      <c r="D301" s="117" t="s">
        <v>519</v>
      </c>
      <c r="E301" s="119">
        <v>1041.6400000000001</v>
      </c>
      <c r="F301" s="119">
        <v>1038.1500000000001</v>
      </c>
      <c r="G301" s="117" t="s">
        <v>493</v>
      </c>
      <c r="H301" s="120">
        <v>41974</v>
      </c>
    </row>
    <row r="302" spans="1:8" ht="39.6">
      <c r="A302" s="113">
        <v>87383</v>
      </c>
      <c r="B302" s="114" t="s">
        <v>1023</v>
      </c>
      <c r="C302" s="113" t="s">
        <v>246</v>
      </c>
      <c r="D302" s="113" t="s">
        <v>519</v>
      </c>
      <c r="E302" s="115">
        <v>1040.67</v>
      </c>
      <c r="F302" s="115">
        <v>1037.96</v>
      </c>
      <c r="G302" s="113" t="s">
        <v>493</v>
      </c>
      <c r="H302" s="116">
        <v>41974</v>
      </c>
    </row>
    <row r="303" spans="1:8" ht="39.6">
      <c r="A303" s="117">
        <v>87384</v>
      </c>
      <c r="B303" s="118" t="s">
        <v>1024</v>
      </c>
      <c r="C303" s="117" t="s">
        <v>246</v>
      </c>
      <c r="D303" s="117" t="s">
        <v>519</v>
      </c>
      <c r="E303" s="119">
        <v>1037.4100000000001</v>
      </c>
      <c r="F303" s="119">
        <v>1035.0999999999999</v>
      </c>
      <c r="G303" s="117" t="s">
        <v>493</v>
      </c>
      <c r="H303" s="120">
        <v>41974</v>
      </c>
    </row>
    <row r="304" spans="1:8" ht="26.4">
      <c r="A304" s="113">
        <v>87398</v>
      </c>
      <c r="B304" s="114" t="s">
        <v>1025</v>
      </c>
      <c r="C304" s="113" t="s">
        <v>246</v>
      </c>
      <c r="D304" s="113" t="s">
        <v>519</v>
      </c>
      <c r="E304" s="115">
        <v>1167.29</v>
      </c>
      <c r="F304" s="115">
        <v>1152.05</v>
      </c>
      <c r="G304" s="113" t="s">
        <v>493</v>
      </c>
      <c r="H304" s="116">
        <v>41974</v>
      </c>
    </row>
    <row r="305" spans="1:8" ht="26.4">
      <c r="A305" s="117">
        <v>87395</v>
      </c>
      <c r="B305" s="118" t="s">
        <v>1026</v>
      </c>
      <c r="C305" s="117" t="s">
        <v>246</v>
      </c>
      <c r="D305" s="117" t="s">
        <v>519</v>
      </c>
      <c r="E305" s="119">
        <v>4022.53</v>
      </c>
      <c r="F305" s="119">
        <v>4010.01</v>
      </c>
      <c r="G305" s="117" t="s">
        <v>493</v>
      </c>
      <c r="H305" s="120">
        <v>41974</v>
      </c>
    </row>
    <row r="306" spans="1:8" ht="26.4">
      <c r="A306" s="113">
        <v>87396</v>
      </c>
      <c r="B306" s="114" t="s">
        <v>1027</v>
      </c>
      <c r="C306" s="113" t="s">
        <v>246</v>
      </c>
      <c r="D306" s="113" t="s">
        <v>519</v>
      </c>
      <c r="E306" s="115">
        <v>4072.32</v>
      </c>
      <c r="F306" s="115">
        <v>4060.6</v>
      </c>
      <c r="G306" s="113" t="s">
        <v>493</v>
      </c>
      <c r="H306" s="116">
        <v>41974</v>
      </c>
    </row>
    <row r="307" spans="1:8" ht="26.4">
      <c r="A307" s="117">
        <v>87397</v>
      </c>
      <c r="B307" s="118" t="s">
        <v>1028</v>
      </c>
      <c r="C307" s="117" t="s">
        <v>246</v>
      </c>
      <c r="D307" s="117" t="s">
        <v>519</v>
      </c>
      <c r="E307" s="119">
        <v>4090</v>
      </c>
      <c r="F307" s="119">
        <v>4078.68</v>
      </c>
      <c r="G307" s="117" t="s">
        <v>493</v>
      </c>
      <c r="H307" s="120">
        <v>41974</v>
      </c>
    </row>
    <row r="308" spans="1:8" ht="26.4">
      <c r="A308" s="113">
        <v>87402</v>
      </c>
      <c r="B308" s="114" t="s">
        <v>1029</v>
      </c>
      <c r="C308" s="113" t="s">
        <v>246</v>
      </c>
      <c r="D308" s="113" t="s">
        <v>519</v>
      </c>
      <c r="E308" s="115">
        <v>4228.3500000000004</v>
      </c>
      <c r="F308" s="115">
        <v>4200.17</v>
      </c>
      <c r="G308" s="113" t="s">
        <v>493</v>
      </c>
      <c r="H308" s="116">
        <v>41974</v>
      </c>
    </row>
    <row r="309" spans="1:8" ht="26.4">
      <c r="A309" s="117">
        <v>87391</v>
      </c>
      <c r="B309" s="118" t="s">
        <v>1030</v>
      </c>
      <c r="C309" s="117" t="s">
        <v>246</v>
      </c>
      <c r="D309" s="117" t="s">
        <v>519</v>
      </c>
      <c r="E309" s="119">
        <v>5110.18</v>
      </c>
      <c r="F309" s="119">
        <v>5110.87</v>
      </c>
      <c r="G309" s="117" t="s">
        <v>493</v>
      </c>
      <c r="H309" s="120">
        <v>41974</v>
      </c>
    </row>
    <row r="310" spans="1:8" ht="26.4">
      <c r="A310" s="113">
        <v>87393</v>
      </c>
      <c r="B310" s="114" t="s">
        <v>1031</v>
      </c>
      <c r="C310" s="113" t="s">
        <v>246</v>
      </c>
      <c r="D310" s="113" t="s">
        <v>519</v>
      </c>
      <c r="E310" s="115">
        <v>5175.62</v>
      </c>
      <c r="F310" s="115">
        <v>5177.41</v>
      </c>
      <c r="G310" s="113" t="s">
        <v>493</v>
      </c>
      <c r="H310" s="116">
        <v>41974</v>
      </c>
    </row>
    <row r="311" spans="1:8" ht="26.4">
      <c r="A311" s="117">
        <v>87394</v>
      </c>
      <c r="B311" s="118" t="s">
        <v>1032</v>
      </c>
      <c r="C311" s="117" t="s">
        <v>246</v>
      </c>
      <c r="D311" s="117" t="s">
        <v>519</v>
      </c>
      <c r="E311" s="119">
        <v>5203.92</v>
      </c>
      <c r="F311" s="119">
        <v>5206.21</v>
      </c>
      <c r="G311" s="117" t="s">
        <v>493</v>
      </c>
      <c r="H311" s="120">
        <v>41974</v>
      </c>
    </row>
    <row r="312" spans="1:8" ht="26.4">
      <c r="A312" s="113">
        <v>87401</v>
      </c>
      <c r="B312" s="114" t="s">
        <v>1033</v>
      </c>
      <c r="C312" s="113" t="s">
        <v>246</v>
      </c>
      <c r="D312" s="113" t="s">
        <v>519</v>
      </c>
      <c r="E312" s="115">
        <v>5325.6</v>
      </c>
      <c r="F312" s="115">
        <v>5311.05</v>
      </c>
      <c r="G312" s="113" t="s">
        <v>493</v>
      </c>
      <c r="H312" s="116">
        <v>41974</v>
      </c>
    </row>
    <row r="313" spans="1:8" ht="26.4">
      <c r="A313" s="117">
        <v>87407</v>
      </c>
      <c r="B313" s="118" t="s">
        <v>1034</v>
      </c>
      <c r="C313" s="117" t="s">
        <v>246</v>
      </c>
      <c r="D313" s="117" t="s">
        <v>519</v>
      </c>
      <c r="E313" s="119">
        <v>1044.31</v>
      </c>
      <c r="F313" s="119">
        <v>1054.5899999999999</v>
      </c>
      <c r="G313" s="117" t="s">
        <v>493</v>
      </c>
      <c r="H313" s="120">
        <v>41974</v>
      </c>
    </row>
    <row r="314" spans="1:8" ht="26.4">
      <c r="A314" s="113">
        <v>87408</v>
      </c>
      <c r="B314" s="114" t="s">
        <v>1035</v>
      </c>
      <c r="C314" s="113" t="s">
        <v>246</v>
      </c>
      <c r="D314" s="113" t="s">
        <v>519</v>
      </c>
      <c r="E314" s="115">
        <v>1036.6400000000001</v>
      </c>
      <c r="F314" s="115">
        <v>1048.1400000000001</v>
      </c>
      <c r="G314" s="113" t="s">
        <v>493</v>
      </c>
      <c r="H314" s="116">
        <v>41974</v>
      </c>
    </row>
    <row r="315" spans="1:8" ht="26.4">
      <c r="A315" s="117">
        <v>87385</v>
      </c>
      <c r="B315" s="118" t="s">
        <v>1036</v>
      </c>
      <c r="C315" s="117" t="s">
        <v>246</v>
      </c>
      <c r="D315" s="117" t="s">
        <v>519</v>
      </c>
      <c r="E315" s="119">
        <v>1064.75</v>
      </c>
      <c r="F315" s="119">
        <v>1070.56</v>
      </c>
      <c r="G315" s="117" t="s">
        <v>493</v>
      </c>
      <c r="H315" s="120">
        <v>41974</v>
      </c>
    </row>
    <row r="316" spans="1:8" ht="26.4">
      <c r="A316" s="113">
        <v>87386</v>
      </c>
      <c r="B316" s="114" t="s">
        <v>1037</v>
      </c>
      <c r="C316" s="113" t="s">
        <v>246</v>
      </c>
      <c r="D316" s="113" t="s">
        <v>519</v>
      </c>
      <c r="E316" s="115">
        <v>1060.29</v>
      </c>
      <c r="F316" s="115">
        <v>1066.97</v>
      </c>
      <c r="G316" s="113" t="s">
        <v>493</v>
      </c>
      <c r="H316" s="116">
        <v>41974</v>
      </c>
    </row>
    <row r="317" spans="1:8" ht="26.4">
      <c r="A317" s="117">
        <v>87387</v>
      </c>
      <c r="B317" s="118" t="s">
        <v>1038</v>
      </c>
      <c r="C317" s="117" t="s">
        <v>246</v>
      </c>
      <c r="D317" s="117" t="s">
        <v>519</v>
      </c>
      <c r="E317" s="119">
        <v>1058.26</v>
      </c>
      <c r="F317" s="119">
        <v>1065.17</v>
      </c>
      <c r="G317" s="117" t="s">
        <v>493</v>
      </c>
      <c r="H317" s="120">
        <v>41974</v>
      </c>
    </row>
    <row r="318" spans="1:8">
      <c r="A318" s="113">
        <v>87399</v>
      </c>
      <c r="B318" s="114" t="s">
        <v>1039</v>
      </c>
      <c r="C318" s="113" t="s">
        <v>246</v>
      </c>
      <c r="D318" s="113" t="s">
        <v>519</v>
      </c>
      <c r="E318" s="115">
        <v>1196.19</v>
      </c>
      <c r="F318" s="115">
        <v>1188.24</v>
      </c>
      <c r="G318" s="113" t="s">
        <v>493</v>
      </c>
      <c r="H318" s="116">
        <v>41974</v>
      </c>
    </row>
    <row r="319" spans="1:8">
      <c r="A319" s="117">
        <v>6022</v>
      </c>
      <c r="B319" s="118" t="s">
        <v>1040</v>
      </c>
      <c r="C319" s="117" t="s">
        <v>246</v>
      </c>
      <c r="D319" s="117" t="s">
        <v>519</v>
      </c>
      <c r="E319" s="119">
        <v>523.11</v>
      </c>
      <c r="F319" s="119">
        <v>501.36</v>
      </c>
      <c r="G319" s="117" t="s">
        <v>493</v>
      </c>
      <c r="H319" s="120">
        <v>41974</v>
      </c>
    </row>
    <row r="320" spans="1:8" ht="26.4">
      <c r="A320" s="113">
        <v>73548</v>
      </c>
      <c r="B320" s="114" t="s">
        <v>1041</v>
      </c>
      <c r="C320" s="113" t="s">
        <v>246</v>
      </c>
      <c r="D320" s="113" t="s">
        <v>519</v>
      </c>
      <c r="E320" s="115">
        <v>549.27</v>
      </c>
      <c r="F320" s="115">
        <v>535.34</v>
      </c>
      <c r="G320" s="113" t="s">
        <v>493</v>
      </c>
      <c r="H320" s="116">
        <v>41974</v>
      </c>
    </row>
    <row r="321" spans="1:8" ht="26.4">
      <c r="A321" s="117">
        <v>73549</v>
      </c>
      <c r="B321" s="118" t="s">
        <v>1042</v>
      </c>
      <c r="C321" s="117" t="s">
        <v>246</v>
      </c>
      <c r="D321" s="117" t="s">
        <v>519</v>
      </c>
      <c r="E321" s="119">
        <v>511.01</v>
      </c>
      <c r="F321" s="119">
        <v>496.84</v>
      </c>
      <c r="G321" s="117" t="s">
        <v>493</v>
      </c>
      <c r="H321" s="120">
        <v>41974</v>
      </c>
    </row>
    <row r="322" spans="1:8">
      <c r="A322" s="113">
        <v>73551</v>
      </c>
      <c r="B322" s="114" t="s">
        <v>1043</v>
      </c>
      <c r="C322" s="113" t="s">
        <v>246</v>
      </c>
      <c r="D322" s="113" t="s">
        <v>519</v>
      </c>
      <c r="E322" s="115">
        <v>433.07</v>
      </c>
      <c r="F322" s="115">
        <v>424.13</v>
      </c>
      <c r="G322" s="113" t="s">
        <v>493</v>
      </c>
      <c r="H322" s="116">
        <v>41974</v>
      </c>
    </row>
    <row r="323" spans="1:8" ht="26.4">
      <c r="A323" s="117">
        <v>88627</v>
      </c>
      <c r="B323" s="118" t="s">
        <v>1044</v>
      </c>
      <c r="C323" s="117" t="s">
        <v>246</v>
      </c>
      <c r="D323" s="117" t="s">
        <v>519</v>
      </c>
      <c r="E323" s="119">
        <v>468.73</v>
      </c>
      <c r="F323" s="119">
        <v>454.48</v>
      </c>
      <c r="G323" s="117" t="s">
        <v>493</v>
      </c>
      <c r="H323" s="120">
        <v>41974</v>
      </c>
    </row>
    <row r="324" spans="1:8" ht="26.4">
      <c r="A324" s="113">
        <v>88626</v>
      </c>
      <c r="B324" s="114" t="s">
        <v>1045</v>
      </c>
      <c r="C324" s="113" t="s">
        <v>246</v>
      </c>
      <c r="D324" s="113" t="s">
        <v>519</v>
      </c>
      <c r="E324" s="115">
        <v>394.9</v>
      </c>
      <c r="F324" s="115">
        <v>388.59</v>
      </c>
      <c r="G324" s="113" t="s">
        <v>493</v>
      </c>
      <c r="H324" s="116">
        <v>41974</v>
      </c>
    </row>
    <row r="325" spans="1:8" ht="26.4">
      <c r="A325" s="117">
        <v>87368</v>
      </c>
      <c r="B325" s="118" t="s">
        <v>1046</v>
      </c>
      <c r="C325" s="117" t="s">
        <v>246</v>
      </c>
      <c r="D325" s="117" t="s">
        <v>519</v>
      </c>
      <c r="E325" s="119">
        <v>467.68</v>
      </c>
      <c r="F325" s="119">
        <v>454.83</v>
      </c>
      <c r="G325" s="117" t="s">
        <v>493</v>
      </c>
      <c r="H325" s="120">
        <v>41974</v>
      </c>
    </row>
    <row r="326" spans="1:8" ht="39.6">
      <c r="A326" s="113">
        <v>87289</v>
      </c>
      <c r="B326" s="114" t="s">
        <v>1047</v>
      </c>
      <c r="C326" s="113" t="s">
        <v>246</v>
      </c>
      <c r="D326" s="113" t="s">
        <v>519</v>
      </c>
      <c r="E326" s="115">
        <v>396.56</v>
      </c>
      <c r="F326" s="115">
        <v>390.66</v>
      </c>
      <c r="G326" s="113" t="s">
        <v>493</v>
      </c>
      <c r="H326" s="116">
        <v>41974</v>
      </c>
    </row>
    <row r="327" spans="1:8" ht="39.6">
      <c r="A327" s="117">
        <v>87290</v>
      </c>
      <c r="B327" s="118" t="s">
        <v>1048</v>
      </c>
      <c r="C327" s="117" t="s">
        <v>246</v>
      </c>
      <c r="D327" s="117" t="s">
        <v>519</v>
      </c>
      <c r="E327" s="119">
        <v>394.73</v>
      </c>
      <c r="F327" s="119">
        <v>389.54</v>
      </c>
      <c r="G327" s="117" t="s">
        <v>493</v>
      </c>
      <c r="H327" s="120">
        <v>41974</v>
      </c>
    </row>
    <row r="328" spans="1:8" ht="39.6">
      <c r="A328" s="113">
        <v>87333</v>
      </c>
      <c r="B328" s="114" t="s">
        <v>1049</v>
      </c>
      <c r="C328" s="113" t="s">
        <v>246</v>
      </c>
      <c r="D328" s="113" t="s">
        <v>519</v>
      </c>
      <c r="E328" s="115">
        <v>395.18</v>
      </c>
      <c r="F328" s="115">
        <v>391.52</v>
      </c>
      <c r="G328" s="113" t="s">
        <v>493</v>
      </c>
      <c r="H328" s="116">
        <v>41974</v>
      </c>
    </row>
    <row r="329" spans="1:8" ht="39.6">
      <c r="A329" s="117">
        <v>87334</v>
      </c>
      <c r="B329" s="118" t="s">
        <v>1050</v>
      </c>
      <c r="C329" s="117" t="s">
        <v>246</v>
      </c>
      <c r="D329" s="117" t="s">
        <v>519</v>
      </c>
      <c r="E329" s="119">
        <v>375.69</v>
      </c>
      <c r="F329" s="119">
        <v>373.15</v>
      </c>
      <c r="G329" s="117" t="s">
        <v>493</v>
      </c>
      <c r="H329" s="120">
        <v>41974</v>
      </c>
    </row>
    <row r="330" spans="1:8" ht="26.4">
      <c r="A330" s="113">
        <v>87367</v>
      </c>
      <c r="B330" s="114" t="s">
        <v>1051</v>
      </c>
      <c r="C330" s="113" t="s">
        <v>246</v>
      </c>
      <c r="D330" s="113" t="s">
        <v>519</v>
      </c>
      <c r="E330" s="115">
        <v>475.7</v>
      </c>
      <c r="F330" s="115">
        <v>463.33</v>
      </c>
      <c r="G330" s="113" t="s">
        <v>493</v>
      </c>
      <c r="H330" s="116">
        <v>41974</v>
      </c>
    </row>
    <row r="331" spans="1:8" ht="39.6">
      <c r="A331" s="117">
        <v>87286</v>
      </c>
      <c r="B331" s="118" t="s">
        <v>1052</v>
      </c>
      <c r="C331" s="117" t="s">
        <v>246</v>
      </c>
      <c r="D331" s="117" t="s">
        <v>519</v>
      </c>
      <c r="E331" s="119">
        <v>359.47</v>
      </c>
      <c r="F331" s="119">
        <v>358.21</v>
      </c>
      <c r="G331" s="117" t="s">
        <v>493</v>
      </c>
      <c r="H331" s="120">
        <v>41974</v>
      </c>
    </row>
    <row r="332" spans="1:8" ht="39.6">
      <c r="A332" s="113">
        <v>87287</v>
      </c>
      <c r="B332" s="114" t="s">
        <v>1053</v>
      </c>
      <c r="C332" s="113" t="s">
        <v>246</v>
      </c>
      <c r="D332" s="113" t="s">
        <v>519</v>
      </c>
      <c r="E332" s="115">
        <v>410.35</v>
      </c>
      <c r="F332" s="115">
        <v>404.72</v>
      </c>
      <c r="G332" s="113" t="s">
        <v>493</v>
      </c>
      <c r="H332" s="116">
        <v>41974</v>
      </c>
    </row>
    <row r="333" spans="1:8" ht="39.6">
      <c r="A333" s="117">
        <v>87331</v>
      </c>
      <c r="B333" s="118" t="s">
        <v>1054</v>
      </c>
      <c r="C333" s="117" t="s">
        <v>246</v>
      </c>
      <c r="D333" s="117" t="s">
        <v>519</v>
      </c>
      <c r="E333" s="119">
        <v>419.1</v>
      </c>
      <c r="F333" s="119">
        <v>414.83</v>
      </c>
      <c r="G333" s="117" t="s">
        <v>493</v>
      </c>
      <c r="H333" s="120">
        <v>41974</v>
      </c>
    </row>
    <row r="334" spans="1:8" ht="39.6">
      <c r="A334" s="113">
        <v>87332</v>
      </c>
      <c r="B334" s="114" t="s">
        <v>1055</v>
      </c>
      <c r="C334" s="113" t="s">
        <v>246</v>
      </c>
      <c r="D334" s="113" t="s">
        <v>519</v>
      </c>
      <c r="E334" s="115">
        <v>391.94</v>
      </c>
      <c r="F334" s="115">
        <v>389.22</v>
      </c>
      <c r="G334" s="113" t="s">
        <v>493</v>
      </c>
      <c r="H334" s="116">
        <v>41974</v>
      </c>
    </row>
    <row r="335" spans="1:8" ht="26.4">
      <c r="A335" s="117">
        <v>87369</v>
      </c>
      <c r="B335" s="118" t="s">
        <v>1056</v>
      </c>
      <c r="C335" s="117" t="s">
        <v>246</v>
      </c>
      <c r="D335" s="117" t="s">
        <v>519</v>
      </c>
      <c r="E335" s="119">
        <v>485.08</v>
      </c>
      <c r="F335" s="119">
        <v>472.37</v>
      </c>
      <c r="G335" s="117" t="s">
        <v>493</v>
      </c>
      <c r="H335" s="120">
        <v>41974</v>
      </c>
    </row>
    <row r="336" spans="1:8" ht="39.6">
      <c r="A336" s="113">
        <v>87292</v>
      </c>
      <c r="B336" s="114" t="s">
        <v>1057</v>
      </c>
      <c r="C336" s="113" t="s">
        <v>246</v>
      </c>
      <c r="D336" s="113" t="s">
        <v>519</v>
      </c>
      <c r="E336" s="115">
        <v>417.84</v>
      </c>
      <c r="F336" s="115">
        <v>411.95</v>
      </c>
      <c r="G336" s="113" t="s">
        <v>493</v>
      </c>
      <c r="H336" s="116">
        <v>41974</v>
      </c>
    </row>
    <row r="337" spans="1:8" ht="39.6">
      <c r="A337" s="117">
        <v>87335</v>
      </c>
      <c r="B337" s="118" t="s">
        <v>1058</v>
      </c>
      <c r="C337" s="117" t="s">
        <v>246</v>
      </c>
      <c r="D337" s="117" t="s">
        <v>519</v>
      </c>
      <c r="E337" s="119">
        <v>408.52</v>
      </c>
      <c r="F337" s="119">
        <v>405.14</v>
      </c>
      <c r="G337" s="117" t="s">
        <v>493</v>
      </c>
      <c r="H337" s="120">
        <v>41974</v>
      </c>
    </row>
    <row r="338" spans="1:8" ht="39.6">
      <c r="A338" s="113">
        <v>87336</v>
      </c>
      <c r="B338" s="114" t="s">
        <v>1059</v>
      </c>
      <c r="C338" s="113" t="s">
        <v>246</v>
      </c>
      <c r="D338" s="113" t="s">
        <v>519</v>
      </c>
      <c r="E338" s="115">
        <v>394.83</v>
      </c>
      <c r="F338" s="115">
        <v>392.33</v>
      </c>
      <c r="G338" s="113" t="s">
        <v>493</v>
      </c>
      <c r="H338" s="116">
        <v>41974</v>
      </c>
    </row>
    <row r="339" spans="1:8" ht="26.4">
      <c r="A339" s="117">
        <v>87370</v>
      </c>
      <c r="B339" s="118" t="s">
        <v>1060</v>
      </c>
      <c r="C339" s="117" t="s">
        <v>246</v>
      </c>
      <c r="D339" s="117" t="s">
        <v>519</v>
      </c>
      <c r="E339" s="119">
        <v>462.78</v>
      </c>
      <c r="F339" s="119">
        <v>450.04</v>
      </c>
      <c r="G339" s="117" t="s">
        <v>493</v>
      </c>
      <c r="H339" s="120">
        <v>41974</v>
      </c>
    </row>
    <row r="340" spans="1:8" ht="39.6">
      <c r="A340" s="113">
        <v>87294</v>
      </c>
      <c r="B340" s="114" t="s">
        <v>1061</v>
      </c>
      <c r="C340" s="113" t="s">
        <v>246</v>
      </c>
      <c r="D340" s="113" t="s">
        <v>519</v>
      </c>
      <c r="E340" s="115">
        <v>393.52</v>
      </c>
      <c r="F340" s="115">
        <v>387.87</v>
      </c>
      <c r="G340" s="113" t="s">
        <v>493</v>
      </c>
      <c r="H340" s="116">
        <v>41974</v>
      </c>
    </row>
    <row r="341" spans="1:8" ht="39.6">
      <c r="A341" s="117">
        <v>87337</v>
      </c>
      <c r="B341" s="118" t="s">
        <v>1062</v>
      </c>
      <c r="C341" s="117" t="s">
        <v>246</v>
      </c>
      <c r="D341" s="117" t="s">
        <v>519</v>
      </c>
      <c r="E341" s="119">
        <v>385.63</v>
      </c>
      <c r="F341" s="119">
        <v>382.31</v>
      </c>
      <c r="G341" s="117" t="s">
        <v>493</v>
      </c>
      <c r="H341" s="120">
        <v>41974</v>
      </c>
    </row>
    <row r="342" spans="1:8" ht="39.6">
      <c r="A342" s="113">
        <v>88715</v>
      </c>
      <c r="B342" s="114" t="s">
        <v>1063</v>
      </c>
      <c r="C342" s="113" t="s">
        <v>246</v>
      </c>
      <c r="D342" s="113" t="s">
        <v>519</v>
      </c>
      <c r="E342" s="115">
        <v>393.31</v>
      </c>
      <c r="F342" s="115">
        <v>387.68</v>
      </c>
      <c r="G342" s="113" t="s">
        <v>493</v>
      </c>
      <c r="H342" s="116">
        <v>41974</v>
      </c>
    </row>
    <row r="343" spans="1:8" ht="26.4">
      <c r="A343" s="117">
        <v>87380</v>
      </c>
      <c r="B343" s="118" t="s">
        <v>1064</v>
      </c>
      <c r="C343" s="117" t="s">
        <v>246</v>
      </c>
      <c r="D343" s="117" t="s">
        <v>519</v>
      </c>
      <c r="E343" s="119">
        <v>1796.71</v>
      </c>
      <c r="F343" s="119">
        <v>1784.71</v>
      </c>
      <c r="G343" s="117" t="s">
        <v>493</v>
      </c>
      <c r="H343" s="120">
        <v>41974</v>
      </c>
    </row>
    <row r="344" spans="1:8" ht="39.6">
      <c r="A344" s="113">
        <v>87322</v>
      </c>
      <c r="B344" s="114" t="s">
        <v>1065</v>
      </c>
      <c r="C344" s="113" t="s">
        <v>246</v>
      </c>
      <c r="D344" s="113" t="s">
        <v>519</v>
      </c>
      <c r="E344" s="115">
        <v>1740.36</v>
      </c>
      <c r="F344" s="115">
        <v>1735</v>
      </c>
      <c r="G344" s="113" t="s">
        <v>493</v>
      </c>
      <c r="H344" s="116">
        <v>41974</v>
      </c>
    </row>
    <row r="345" spans="1:8" ht="39.6">
      <c r="A345" s="117">
        <v>87323</v>
      </c>
      <c r="B345" s="118" t="s">
        <v>1066</v>
      </c>
      <c r="C345" s="117" t="s">
        <v>246</v>
      </c>
      <c r="D345" s="117" t="s">
        <v>519</v>
      </c>
      <c r="E345" s="119">
        <v>1731.37</v>
      </c>
      <c r="F345" s="119">
        <v>1726.79</v>
      </c>
      <c r="G345" s="117" t="s">
        <v>493</v>
      </c>
      <c r="H345" s="120">
        <v>41974</v>
      </c>
    </row>
    <row r="346" spans="1:8" ht="39.6">
      <c r="A346" s="113">
        <v>87360</v>
      </c>
      <c r="B346" s="114" t="s">
        <v>1067</v>
      </c>
      <c r="C346" s="113" t="s">
        <v>246</v>
      </c>
      <c r="D346" s="113" t="s">
        <v>519</v>
      </c>
      <c r="E346" s="115">
        <v>1721.63</v>
      </c>
      <c r="F346" s="115">
        <v>1716.9</v>
      </c>
      <c r="G346" s="113" t="s">
        <v>493</v>
      </c>
      <c r="H346" s="116">
        <v>41974</v>
      </c>
    </row>
    <row r="347" spans="1:8" ht="39.6">
      <c r="A347" s="117">
        <v>87361</v>
      </c>
      <c r="B347" s="118" t="s">
        <v>1068</v>
      </c>
      <c r="C347" s="117" t="s">
        <v>246</v>
      </c>
      <c r="D347" s="117" t="s">
        <v>519</v>
      </c>
      <c r="E347" s="119">
        <v>1702.46</v>
      </c>
      <c r="F347" s="119">
        <v>1699.62</v>
      </c>
      <c r="G347" s="117" t="s">
        <v>493</v>
      </c>
      <c r="H347" s="120">
        <v>41974</v>
      </c>
    </row>
    <row r="348" spans="1:8" ht="39.6">
      <c r="A348" s="113">
        <v>87362</v>
      </c>
      <c r="B348" s="114" t="s">
        <v>1069</v>
      </c>
      <c r="C348" s="113" t="s">
        <v>246</v>
      </c>
      <c r="D348" s="113" t="s">
        <v>519</v>
      </c>
      <c r="E348" s="115">
        <v>1699.53</v>
      </c>
      <c r="F348" s="115">
        <v>1697.13</v>
      </c>
      <c r="G348" s="113" t="s">
        <v>493</v>
      </c>
      <c r="H348" s="116">
        <v>41974</v>
      </c>
    </row>
    <row r="349" spans="1:8" ht="26.4">
      <c r="A349" s="117">
        <v>87377</v>
      </c>
      <c r="B349" s="118" t="s">
        <v>1070</v>
      </c>
      <c r="C349" s="117" t="s">
        <v>246</v>
      </c>
      <c r="D349" s="117" t="s">
        <v>519</v>
      </c>
      <c r="E349" s="119">
        <v>428.28</v>
      </c>
      <c r="F349" s="119">
        <v>416.11</v>
      </c>
      <c r="G349" s="117" t="s">
        <v>493</v>
      </c>
      <c r="H349" s="120">
        <v>41974</v>
      </c>
    </row>
    <row r="350" spans="1:8" ht="26.4">
      <c r="A350" s="113">
        <v>87313</v>
      </c>
      <c r="B350" s="114" t="s">
        <v>1071</v>
      </c>
      <c r="C350" s="113" t="s">
        <v>246</v>
      </c>
      <c r="D350" s="113" t="s">
        <v>519</v>
      </c>
      <c r="E350" s="115">
        <v>355.44</v>
      </c>
      <c r="F350" s="115">
        <v>350.13</v>
      </c>
      <c r="G350" s="113" t="s">
        <v>493</v>
      </c>
      <c r="H350" s="116">
        <v>41974</v>
      </c>
    </row>
    <row r="351" spans="1:8" ht="26.4">
      <c r="A351" s="117">
        <v>87314</v>
      </c>
      <c r="B351" s="118" t="s">
        <v>1072</v>
      </c>
      <c r="C351" s="117" t="s">
        <v>246</v>
      </c>
      <c r="D351" s="117" t="s">
        <v>519</v>
      </c>
      <c r="E351" s="119">
        <v>352.39</v>
      </c>
      <c r="F351" s="119">
        <v>347.81</v>
      </c>
      <c r="G351" s="117" t="s">
        <v>493</v>
      </c>
      <c r="H351" s="120">
        <v>41974</v>
      </c>
    </row>
    <row r="352" spans="1:8" ht="39.6">
      <c r="A352" s="113">
        <v>87352</v>
      </c>
      <c r="B352" s="114" t="s">
        <v>1073</v>
      </c>
      <c r="C352" s="113" t="s">
        <v>246</v>
      </c>
      <c r="D352" s="113" t="s">
        <v>519</v>
      </c>
      <c r="E352" s="115">
        <v>390.81</v>
      </c>
      <c r="F352" s="115">
        <v>385.23</v>
      </c>
      <c r="G352" s="113" t="s">
        <v>493</v>
      </c>
      <c r="H352" s="116">
        <v>41974</v>
      </c>
    </row>
    <row r="353" spans="1:8" ht="39.6">
      <c r="A353" s="117">
        <v>87353</v>
      </c>
      <c r="B353" s="118" t="s">
        <v>1074</v>
      </c>
      <c r="C353" s="117" t="s">
        <v>246</v>
      </c>
      <c r="D353" s="117" t="s">
        <v>519</v>
      </c>
      <c r="E353" s="119">
        <v>354.66</v>
      </c>
      <c r="F353" s="119">
        <v>351.37</v>
      </c>
      <c r="G353" s="117" t="s">
        <v>493</v>
      </c>
      <c r="H353" s="120">
        <v>41974</v>
      </c>
    </row>
    <row r="354" spans="1:8" ht="39.6">
      <c r="A354" s="113">
        <v>87354</v>
      </c>
      <c r="B354" s="114" t="s">
        <v>1075</v>
      </c>
      <c r="C354" s="113" t="s">
        <v>246</v>
      </c>
      <c r="D354" s="113" t="s">
        <v>519</v>
      </c>
      <c r="E354" s="115">
        <v>338.64</v>
      </c>
      <c r="F354" s="115">
        <v>336.34</v>
      </c>
      <c r="G354" s="113" t="s">
        <v>493</v>
      </c>
      <c r="H354" s="116">
        <v>41974</v>
      </c>
    </row>
    <row r="355" spans="1:8" ht="26.4">
      <c r="A355" s="117">
        <v>87372</v>
      </c>
      <c r="B355" s="118" t="s">
        <v>1076</v>
      </c>
      <c r="C355" s="117" t="s">
        <v>246</v>
      </c>
      <c r="D355" s="117" t="s">
        <v>519</v>
      </c>
      <c r="E355" s="119">
        <v>567.16</v>
      </c>
      <c r="F355" s="119">
        <v>554.28</v>
      </c>
      <c r="G355" s="117" t="s">
        <v>493</v>
      </c>
      <c r="H355" s="120">
        <v>41974</v>
      </c>
    </row>
    <row r="356" spans="1:8" ht="26.4">
      <c r="A356" s="113">
        <v>87298</v>
      </c>
      <c r="B356" s="114" t="s">
        <v>1077</v>
      </c>
      <c r="C356" s="113" t="s">
        <v>246</v>
      </c>
      <c r="D356" s="113" t="s">
        <v>519</v>
      </c>
      <c r="E356" s="115">
        <v>501.79</v>
      </c>
      <c r="F356" s="115">
        <v>495.48</v>
      </c>
      <c r="G356" s="113" t="s">
        <v>493</v>
      </c>
      <c r="H356" s="116">
        <v>41974</v>
      </c>
    </row>
    <row r="357" spans="1:8" ht="26.4">
      <c r="A357" s="117">
        <v>87299</v>
      </c>
      <c r="B357" s="118" t="s">
        <v>1078</v>
      </c>
      <c r="C357" s="117" t="s">
        <v>246</v>
      </c>
      <c r="D357" s="117" t="s">
        <v>519</v>
      </c>
      <c r="E357" s="119">
        <v>492.66</v>
      </c>
      <c r="F357" s="119">
        <v>487.66</v>
      </c>
      <c r="G357" s="117" t="s">
        <v>493</v>
      </c>
      <c r="H357" s="120">
        <v>41974</v>
      </c>
    </row>
    <row r="358" spans="1:8" ht="26.4">
      <c r="A358" s="113">
        <v>87339</v>
      </c>
      <c r="B358" s="114" t="s">
        <v>1079</v>
      </c>
      <c r="C358" s="113" t="s">
        <v>246</v>
      </c>
      <c r="D358" s="113" t="s">
        <v>519</v>
      </c>
      <c r="E358" s="115">
        <v>548.13</v>
      </c>
      <c r="F358" s="115">
        <v>540.95000000000005</v>
      </c>
      <c r="G358" s="113" t="s">
        <v>493</v>
      </c>
      <c r="H358" s="116">
        <v>41974</v>
      </c>
    </row>
    <row r="359" spans="1:8" ht="26.4">
      <c r="A359" s="117">
        <v>87340</v>
      </c>
      <c r="B359" s="118" t="s">
        <v>1080</v>
      </c>
      <c r="C359" s="117" t="s">
        <v>246</v>
      </c>
      <c r="D359" s="117" t="s">
        <v>519</v>
      </c>
      <c r="E359" s="119">
        <v>486.96</v>
      </c>
      <c r="F359" s="119">
        <v>483.63</v>
      </c>
      <c r="G359" s="117" t="s">
        <v>493</v>
      </c>
      <c r="H359" s="120">
        <v>41974</v>
      </c>
    </row>
    <row r="360" spans="1:8" ht="26.4">
      <c r="A360" s="113">
        <v>87341</v>
      </c>
      <c r="B360" s="114" t="s">
        <v>1081</v>
      </c>
      <c r="C360" s="113" t="s">
        <v>246</v>
      </c>
      <c r="D360" s="113" t="s">
        <v>519</v>
      </c>
      <c r="E360" s="115">
        <v>476.1</v>
      </c>
      <c r="F360" s="115">
        <v>473.46</v>
      </c>
      <c r="G360" s="113" t="s">
        <v>493</v>
      </c>
      <c r="H360" s="116">
        <v>41974</v>
      </c>
    </row>
    <row r="361" spans="1:8">
      <c r="A361" s="117">
        <v>88629</v>
      </c>
      <c r="B361" s="118" t="s">
        <v>578</v>
      </c>
      <c r="C361" s="117" t="s">
        <v>246</v>
      </c>
      <c r="D361" s="117" t="s">
        <v>519</v>
      </c>
      <c r="E361" s="119">
        <v>481.23</v>
      </c>
      <c r="F361" s="119">
        <v>467.3</v>
      </c>
      <c r="G361" s="117" t="s">
        <v>493</v>
      </c>
      <c r="H361" s="120">
        <v>41974</v>
      </c>
    </row>
    <row r="362" spans="1:8" ht="26.4">
      <c r="A362" s="113">
        <v>88628</v>
      </c>
      <c r="B362" s="114" t="s">
        <v>1082</v>
      </c>
      <c r="C362" s="113" t="s">
        <v>246</v>
      </c>
      <c r="D362" s="113" t="s">
        <v>519</v>
      </c>
      <c r="E362" s="115">
        <v>403.61</v>
      </c>
      <c r="F362" s="115">
        <v>397.99</v>
      </c>
      <c r="G362" s="113" t="s">
        <v>493</v>
      </c>
      <c r="H362" s="116">
        <v>41974</v>
      </c>
    </row>
    <row r="363" spans="1:8" ht="26.4">
      <c r="A363" s="117">
        <v>87371</v>
      </c>
      <c r="B363" s="118" t="s">
        <v>1083</v>
      </c>
      <c r="C363" s="117" t="s">
        <v>246</v>
      </c>
      <c r="D363" s="117" t="s">
        <v>519</v>
      </c>
      <c r="E363" s="119">
        <v>456.66</v>
      </c>
      <c r="F363" s="119">
        <v>444.09</v>
      </c>
      <c r="G363" s="117" t="s">
        <v>493</v>
      </c>
      <c r="H363" s="120">
        <v>41974</v>
      </c>
    </row>
    <row r="364" spans="1:8" ht="39.6">
      <c r="A364" s="113">
        <v>87295</v>
      </c>
      <c r="B364" s="114" t="s">
        <v>1084</v>
      </c>
      <c r="C364" s="113" t="s">
        <v>246</v>
      </c>
      <c r="D364" s="113" t="s">
        <v>519</v>
      </c>
      <c r="E364" s="115">
        <v>396.24</v>
      </c>
      <c r="F364" s="115">
        <v>389.39</v>
      </c>
      <c r="G364" s="113" t="s">
        <v>493</v>
      </c>
      <c r="H364" s="116">
        <v>41974</v>
      </c>
    </row>
    <row r="365" spans="1:8" ht="39.6">
      <c r="A365" s="117">
        <v>87296</v>
      </c>
      <c r="B365" s="118" t="s">
        <v>1085</v>
      </c>
      <c r="C365" s="117" t="s">
        <v>246</v>
      </c>
      <c r="D365" s="117" t="s">
        <v>519</v>
      </c>
      <c r="E365" s="119">
        <v>384.37</v>
      </c>
      <c r="F365" s="119">
        <v>379.38</v>
      </c>
      <c r="G365" s="117" t="s">
        <v>493</v>
      </c>
      <c r="H365" s="120">
        <v>41974</v>
      </c>
    </row>
    <row r="366" spans="1:8" ht="39.6">
      <c r="A366" s="113">
        <v>87338</v>
      </c>
      <c r="B366" s="114" t="s">
        <v>1086</v>
      </c>
      <c r="C366" s="113" t="s">
        <v>246</v>
      </c>
      <c r="D366" s="113" t="s">
        <v>519</v>
      </c>
      <c r="E366" s="115">
        <v>375.38</v>
      </c>
      <c r="F366" s="115">
        <v>372.44</v>
      </c>
      <c r="G366" s="113" t="s">
        <v>493</v>
      </c>
      <c r="H366" s="116">
        <v>41974</v>
      </c>
    </row>
    <row r="367" spans="1:8" ht="26.4">
      <c r="A367" s="117">
        <v>87381</v>
      </c>
      <c r="B367" s="118" t="s">
        <v>1087</v>
      </c>
      <c r="C367" s="117" t="s">
        <v>246</v>
      </c>
      <c r="D367" s="117" t="s">
        <v>519</v>
      </c>
      <c r="E367" s="119">
        <v>1754.41</v>
      </c>
      <c r="F367" s="119">
        <v>1742.31</v>
      </c>
      <c r="G367" s="117" t="s">
        <v>493</v>
      </c>
      <c r="H367" s="120">
        <v>41974</v>
      </c>
    </row>
    <row r="368" spans="1:8" ht="39.6">
      <c r="A368" s="113">
        <v>87325</v>
      </c>
      <c r="B368" s="114" t="s">
        <v>1088</v>
      </c>
      <c r="C368" s="113" t="s">
        <v>246</v>
      </c>
      <c r="D368" s="113" t="s">
        <v>519</v>
      </c>
      <c r="E368" s="115">
        <v>1693.98</v>
      </c>
      <c r="F368" s="115">
        <v>1688.07</v>
      </c>
      <c r="G368" s="113" t="s">
        <v>493</v>
      </c>
      <c r="H368" s="116">
        <v>41974</v>
      </c>
    </row>
    <row r="369" spans="1:8" ht="39.6">
      <c r="A369" s="117">
        <v>87326</v>
      </c>
      <c r="B369" s="118" t="s">
        <v>1089</v>
      </c>
      <c r="C369" s="117" t="s">
        <v>246</v>
      </c>
      <c r="D369" s="117" t="s">
        <v>519</v>
      </c>
      <c r="E369" s="119">
        <v>1690.95</v>
      </c>
      <c r="F369" s="119">
        <v>1686.05</v>
      </c>
      <c r="G369" s="117" t="s">
        <v>493</v>
      </c>
      <c r="H369" s="120">
        <v>41974</v>
      </c>
    </row>
    <row r="370" spans="1:8" ht="39.6">
      <c r="A370" s="113">
        <v>87363</v>
      </c>
      <c r="B370" s="114" t="s">
        <v>1090</v>
      </c>
      <c r="C370" s="113" t="s">
        <v>246</v>
      </c>
      <c r="D370" s="113" t="s">
        <v>519</v>
      </c>
      <c r="E370" s="115">
        <v>1680.98</v>
      </c>
      <c r="F370" s="115">
        <v>1676.79</v>
      </c>
      <c r="G370" s="113" t="s">
        <v>493</v>
      </c>
      <c r="H370" s="116">
        <v>41974</v>
      </c>
    </row>
    <row r="371" spans="1:8" ht="39.6">
      <c r="A371" s="117">
        <v>87364</v>
      </c>
      <c r="B371" s="118" t="s">
        <v>1091</v>
      </c>
      <c r="C371" s="117" t="s">
        <v>246</v>
      </c>
      <c r="D371" s="117" t="s">
        <v>519</v>
      </c>
      <c r="E371" s="119">
        <v>1654.74</v>
      </c>
      <c r="F371" s="119">
        <v>1652.19</v>
      </c>
      <c r="G371" s="117" t="s">
        <v>493</v>
      </c>
      <c r="H371" s="120">
        <v>41974</v>
      </c>
    </row>
    <row r="372" spans="1:8" ht="26.4">
      <c r="A372" s="113">
        <v>87378</v>
      </c>
      <c r="B372" s="114" t="s">
        <v>1092</v>
      </c>
      <c r="C372" s="113" t="s">
        <v>246</v>
      </c>
      <c r="D372" s="113" t="s">
        <v>519</v>
      </c>
      <c r="E372" s="115">
        <v>381.16</v>
      </c>
      <c r="F372" s="115">
        <v>368.9</v>
      </c>
      <c r="G372" s="113" t="s">
        <v>493</v>
      </c>
      <c r="H372" s="116">
        <v>41974</v>
      </c>
    </row>
    <row r="373" spans="1:8" ht="26.4">
      <c r="A373" s="117">
        <v>87316</v>
      </c>
      <c r="B373" s="118" t="s">
        <v>1093</v>
      </c>
      <c r="C373" s="117" t="s">
        <v>246</v>
      </c>
      <c r="D373" s="117" t="s">
        <v>519</v>
      </c>
      <c r="E373" s="119">
        <v>310.55</v>
      </c>
      <c r="F373" s="119">
        <v>304.88</v>
      </c>
      <c r="G373" s="117" t="s">
        <v>493</v>
      </c>
      <c r="H373" s="120">
        <v>41974</v>
      </c>
    </row>
    <row r="374" spans="1:8" ht="26.4">
      <c r="A374" s="113">
        <v>87317</v>
      </c>
      <c r="B374" s="114" t="s">
        <v>1094</v>
      </c>
      <c r="C374" s="113" t="s">
        <v>246</v>
      </c>
      <c r="D374" s="113" t="s">
        <v>519</v>
      </c>
      <c r="E374" s="115">
        <v>303.93</v>
      </c>
      <c r="F374" s="115">
        <v>299.37</v>
      </c>
      <c r="G374" s="113" t="s">
        <v>493</v>
      </c>
      <c r="H374" s="116">
        <v>41974</v>
      </c>
    </row>
    <row r="375" spans="1:8" ht="39.6">
      <c r="A375" s="117">
        <v>87355</v>
      </c>
      <c r="B375" s="118" t="s">
        <v>1095</v>
      </c>
      <c r="C375" s="117" t="s">
        <v>246</v>
      </c>
      <c r="D375" s="117" t="s">
        <v>519</v>
      </c>
      <c r="E375" s="119">
        <v>329.54</v>
      </c>
      <c r="F375" s="119">
        <v>324.77999999999997</v>
      </c>
      <c r="G375" s="117" t="s">
        <v>493</v>
      </c>
      <c r="H375" s="120">
        <v>41974</v>
      </c>
    </row>
    <row r="376" spans="1:8" ht="39.6">
      <c r="A376" s="113">
        <v>87356</v>
      </c>
      <c r="B376" s="114" t="s">
        <v>1096</v>
      </c>
      <c r="C376" s="113" t="s">
        <v>246</v>
      </c>
      <c r="D376" s="113" t="s">
        <v>519</v>
      </c>
      <c r="E376" s="115">
        <v>300.32</v>
      </c>
      <c r="F376" s="115">
        <v>297.44</v>
      </c>
      <c r="G376" s="113" t="s">
        <v>493</v>
      </c>
      <c r="H376" s="116">
        <v>41974</v>
      </c>
    </row>
    <row r="377" spans="1:8" ht="39.6">
      <c r="A377" s="117">
        <v>87357</v>
      </c>
      <c r="B377" s="118" t="s">
        <v>1097</v>
      </c>
      <c r="C377" s="117" t="s">
        <v>246</v>
      </c>
      <c r="D377" s="117" t="s">
        <v>519</v>
      </c>
      <c r="E377" s="119">
        <v>294.02</v>
      </c>
      <c r="F377" s="119">
        <v>291.57</v>
      </c>
      <c r="G377" s="117" t="s">
        <v>493</v>
      </c>
      <c r="H377" s="120">
        <v>41974</v>
      </c>
    </row>
    <row r="378" spans="1:8" ht="26.4">
      <c r="A378" s="113">
        <v>87373</v>
      </c>
      <c r="B378" s="114" t="s">
        <v>1098</v>
      </c>
      <c r="C378" s="113" t="s">
        <v>246</v>
      </c>
      <c r="D378" s="113" t="s">
        <v>519</v>
      </c>
      <c r="E378" s="115">
        <v>504.73</v>
      </c>
      <c r="F378" s="115">
        <v>491.89</v>
      </c>
      <c r="G378" s="113" t="s">
        <v>493</v>
      </c>
      <c r="H378" s="116">
        <v>41974</v>
      </c>
    </row>
    <row r="379" spans="1:8" ht="26.4">
      <c r="A379" s="117">
        <v>87301</v>
      </c>
      <c r="B379" s="118" t="s">
        <v>1099</v>
      </c>
      <c r="C379" s="117" t="s">
        <v>246</v>
      </c>
      <c r="D379" s="117" t="s">
        <v>519</v>
      </c>
      <c r="E379" s="119">
        <v>437.26</v>
      </c>
      <c r="F379" s="119">
        <v>431.03</v>
      </c>
      <c r="G379" s="117" t="s">
        <v>493</v>
      </c>
      <c r="H379" s="120">
        <v>41974</v>
      </c>
    </row>
    <row r="380" spans="1:8" ht="26.4">
      <c r="A380" s="113">
        <v>87302</v>
      </c>
      <c r="B380" s="114" t="s">
        <v>1100</v>
      </c>
      <c r="C380" s="113" t="s">
        <v>246</v>
      </c>
      <c r="D380" s="113" t="s">
        <v>519</v>
      </c>
      <c r="E380" s="115">
        <v>429.91</v>
      </c>
      <c r="F380" s="115">
        <v>424.79</v>
      </c>
      <c r="G380" s="113" t="s">
        <v>493</v>
      </c>
      <c r="H380" s="116">
        <v>41974</v>
      </c>
    </row>
    <row r="381" spans="1:8" ht="26.4">
      <c r="A381" s="117">
        <v>87342</v>
      </c>
      <c r="B381" s="118" t="s">
        <v>1101</v>
      </c>
      <c r="C381" s="117" t="s">
        <v>246</v>
      </c>
      <c r="D381" s="117" t="s">
        <v>519</v>
      </c>
      <c r="E381" s="119">
        <v>469.26</v>
      </c>
      <c r="F381" s="119">
        <v>463.12</v>
      </c>
      <c r="G381" s="117" t="s">
        <v>493</v>
      </c>
      <c r="H381" s="120">
        <v>41974</v>
      </c>
    </row>
    <row r="382" spans="1:8" ht="26.4">
      <c r="A382" s="113">
        <v>87343</v>
      </c>
      <c r="B382" s="114" t="s">
        <v>1102</v>
      </c>
      <c r="C382" s="113" t="s">
        <v>246</v>
      </c>
      <c r="D382" s="113" t="s">
        <v>519</v>
      </c>
      <c r="E382" s="115">
        <v>429.47</v>
      </c>
      <c r="F382" s="115">
        <v>425.85</v>
      </c>
      <c r="G382" s="113" t="s">
        <v>493</v>
      </c>
      <c r="H382" s="116">
        <v>41974</v>
      </c>
    </row>
    <row r="383" spans="1:8" ht="26.4">
      <c r="A383" s="117">
        <v>87344</v>
      </c>
      <c r="B383" s="118" t="s">
        <v>1103</v>
      </c>
      <c r="C383" s="117" t="s">
        <v>246</v>
      </c>
      <c r="D383" s="117" t="s">
        <v>519</v>
      </c>
      <c r="E383" s="119">
        <v>414.15</v>
      </c>
      <c r="F383" s="119">
        <v>411.52</v>
      </c>
      <c r="G383" s="117" t="s">
        <v>493</v>
      </c>
      <c r="H383" s="120">
        <v>41974</v>
      </c>
    </row>
    <row r="384" spans="1:8">
      <c r="A384" s="113">
        <v>88631</v>
      </c>
      <c r="B384" s="114" t="s">
        <v>1104</v>
      </c>
      <c r="C384" s="113" t="s">
        <v>246</v>
      </c>
      <c r="D384" s="113" t="s">
        <v>519</v>
      </c>
      <c r="E384" s="115">
        <v>432.21</v>
      </c>
      <c r="F384" s="115">
        <v>418.09</v>
      </c>
      <c r="G384" s="113" t="s">
        <v>493</v>
      </c>
      <c r="H384" s="116">
        <v>41974</v>
      </c>
    </row>
    <row r="385" spans="1:8" ht="26.4">
      <c r="A385" s="117">
        <v>88630</v>
      </c>
      <c r="B385" s="118" t="s">
        <v>1105</v>
      </c>
      <c r="C385" s="117" t="s">
        <v>246</v>
      </c>
      <c r="D385" s="117" t="s">
        <v>519</v>
      </c>
      <c r="E385" s="119">
        <v>352.06</v>
      </c>
      <c r="F385" s="119">
        <v>346.52</v>
      </c>
      <c r="G385" s="117" t="s">
        <v>493</v>
      </c>
      <c r="H385" s="120">
        <v>41974</v>
      </c>
    </row>
    <row r="386" spans="1:8" ht="26.4">
      <c r="A386" s="113">
        <v>87379</v>
      </c>
      <c r="B386" s="114" t="s">
        <v>1106</v>
      </c>
      <c r="C386" s="113" t="s">
        <v>246</v>
      </c>
      <c r="D386" s="113" t="s">
        <v>519</v>
      </c>
      <c r="E386" s="115">
        <v>1725.04</v>
      </c>
      <c r="F386" s="115">
        <v>1712.97</v>
      </c>
      <c r="G386" s="113" t="s">
        <v>493</v>
      </c>
      <c r="H386" s="116">
        <v>41974</v>
      </c>
    </row>
    <row r="387" spans="1:8" ht="39.6">
      <c r="A387" s="117">
        <v>87319</v>
      </c>
      <c r="B387" s="118" t="s">
        <v>1107</v>
      </c>
      <c r="C387" s="117" t="s">
        <v>246</v>
      </c>
      <c r="D387" s="117" t="s">
        <v>519</v>
      </c>
      <c r="E387" s="119">
        <v>1663.9</v>
      </c>
      <c r="F387" s="119">
        <v>1658.62</v>
      </c>
      <c r="G387" s="117" t="s">
        <v>493</v>
      </c>
      <c r="H387" s="120">
        <v>41974</v>
      </c>
    </row>
    <row r="388" spans="1:8" ht="39.6">
      <c r="A388" s="113">
        <v>87320</v>
      </c>
      <c r="B388" s="114" t="s">
        <v>1108</v>
      </c>
      <c r="C388" s="113" t="s">
        <v>246</v>
      </c>
      <c r="D388" s="113" t="s">
        <v>519</v>
      </c>
      <c r="E388" s="115">
        <v>1666.2</v>
      </c>
      <c r="F388" s="115">
        <v>1661.66</v>
      </c>
      <c r="G388" s="113" t="s">
        <v>493</v>
      </c>
      <c r="H388" s="116">
        <v>41974</v>
      </c>
    </row>
    <row r="389" spans="1:8" ht="39.6">
      <c r="A389" s="117">
        <v>87358</v>
      </c>
      <c r="B389" s="118" t="s">
        <v>1109</v>
      </c>
      <c r="C389" s="117" t="s">
        <v>246</v>
      </c>
      <c r="D389" s="117" t="s">
        <v>519</v>
      </c>
      <c r="E389" s="119">
        <v>1638.69</v>
      </c>
      <c r="F389" s="119">
        <v>1635.19</v>
      </c>
      <c r="G389" s="117" t="s">
        <v>493</v>
      </c>
      <c r="H389" s="120">
        <v>41974</v>
      </c>
    </row>
    <row r="390" spans="1:8" ht="39.6">
      <c r="A390" s="113">
        <v>87359</v>
      </c>
      <c r="B390" s="114" t="s">
        <v>1110</v>
      </c>
      <c r="C390" s="113" t="s">
        <v>246</v>
      </c>
      <c r="D390" s="113" t="s">
        <v>519</v>
      </c>
      <c r="E390" s="115">
        <v>1627.08</v>
      </c>
      <c r="F390" s="115">
        <v>1624.7</v>
      </c>
      <c r="G390" s="113" t="s">
        <v>493</v>
      </c>
      <c r="H390" s="116">
        <v>41974</v>
      </c>
    </row>
    <row r="391" spans="1:8" ht="26.4">
      <c r="A391" s="117">
        <v>87376</v>
      </c>
      <c r="B391" s="118" t="s">
        <v>1111</v>
      </c>
      <c r="C391" s="117" t="s">
        <v>246</v>
      </c>
      <c r="D391" s="117" t="s">
        <v>519</v>
      </c>
      <c r="E391" s="119">
        <v>349.66</v>
      </c>
      <c r="F391" s="119">
        <v>337.34</v>
      </c>
      <c r="G391" s="117" t="s">
        <v>493</v>
      </c>
      <c r="H391" s="120">
        <v>41974</v>
      </c>
    </row>
    <row r="392" spans="1:8" ht="26.4">
      <c r="A392" s="113">
        <v>87310</v>
      </c>
      <c r="B392" s="114" t="s">
        <v>1112</v>
      </c>
      <c r="C392" s="113" t="s">
        <v>246</v>
      </c>
      <c r="D392" s="113" t="s">
        <v>519</v>
      </c>
      <c r="E392" s="115">
        <v>274.89999999999998</v>
      </c>
      <c r="F392" s="115">
        <v>269.67</v>
      </c>
      <c r="G392" s="113" t="s">
        <v>493</v>
      </c>
      <c r="H392" s="116">
        <v>41974</v>
      </c>
    </row>
    <row r="393" spans="1:8" ht="26.4">
      <c r="A393" s="117">
        <v>87311</v>
      </c>
      <c r="B393" s="118" t="s">
        <v>1113</v>
      </c>
      <c r="C393" s="117" t="s">
        <v>246</v>
      </c>
      <c r="D393" s="117" t="s">
        <v>519</v>
      </c>
      <c r="E393" s="119">
        <v>270.52999999999997</v>
      </c>
      <c r="F393" s="119">
        <v>265.99</v>
      </c>
      <c r="G393" s="117" t="s">
        <v>493</v>
      </c>
      <c r="H393" s="120">
        <v>41974</v>
      </c>
    </row>
    <row r="394" spans="1:8" ht="39.6">
      <c r="A394" s="113">
        <v>87350</v>
      </c>
      <c r="B394" s="114" t="s">
        <v>1114</v>
      </c>
      <c r="C394" s="113" t="s">
        <v>246</v>
      </c>
      <c r="D394" s="113" t="s">
        <v>519</v>
      </c>
      <c r="E394" s="115">
        <v>292.69</v>
      </c>
      <c r="F394" s="115">
        <v>288.51</v>
      </c>
      <c r="G394" s="113" t="s">
        <v>493</v>
      </c>
      <c r="H394" s="116">
        <v>41974</v>
      </c>
    </row>
    <row r="395" spans="1:8" ht="39.6">
      <c r="A395" s="117">
        <v>87351</v>
      </c>
      <c r="B395" s="118" t="s">
        <v>1115</v>
      </c>
      <c r="C395" s="117" t="s">
        <v>246</v>
      </c>
      <c r="D395" s="117" t="s">
        <v>519</v>
      </c>
      <c r="E395" s="119">
        <v>267.02999999999997</v>
      </c>
      <c r="F395" s="119">
        <v>264.32</v>
      </c>
      <c r="G395" s="117" t="s">
        <v>493</v>
      </c>
      <c r="H395" s="120">
        <v>41974</v>
      </c>
    </row>
    <row r="396" spans="1:8" ht="26.4">
      <c r="A396" s="113">
        <v>87374</v>
      </c>
      <c r="B396" s="114" t="s">
        <v>1116</v>
      </c>
      <c r="C396" s="113" t="s">
        <v>246</v>
      </c>
      <c r="D396" s="113" t="s">
        <v>519</v>
      </c>
      <c r="E396" s="115">
        <v>462.79</v>
      </c>
      <c r="F396" s="115">
        <v>449.99</v>
      </c>
      <c r="G396" s="113" t="s">
        <v>493</v>
      </c>
      <c r="H396" s="116">
        <v>41974</v>
      </c>
    </row>
    <row r="397" spans="1:8" ht="26.4">
      <c r="A397" s="117">
        <v>87304</v>
      </c>
      <c r="B397" s="118" t="s">
        <v>1117</v>
      </c>
      <c r="C397" s="117" t="s">
        <v>246</v>
      </c>
      <c r="D397" s="117" t="s">
        <v>519</v>
      </c>
      <c r="E397" s="119">
        <v>396.9</v>
      </c>
      <c r="F397" s="119">
        <v>390.35</v>
      </c>
      <c r="G397" s="117" t="s">
        <v>493</v>
      </c>
      <c r="H397" s="120">
        <v>41974</v>
      </c>
    </row>
    <row r="398" spans="1:8" ht="26.4">
      <c r="A398" s="113">
        <v>87305</v>
      </c>
      <c r="B398" s="114" t="s">
        <v>1118</v>
      </c>
      <c r="C398" s="113" t="s">
        <v>246</v>
      </c>
      <c r="D398" s="113" t="s">
        <v>519</v>
      </c>
      <c r="E398" s="115">
        <v>389.87</v>
      </c>
      <c r="F398" s="115">
        <v>384.58</v>
      </c>
      <c r="G398" s="113" t="s">
        <v>493</v>
      </c>
      <c r="H398" s="116">
        <v>41974</v>
      </c>
    </row>
    <row r="399" spans="1:8" ht="26.4">
      <c r="A399" s="117">
        <v>87345</v>
      </c>
      <c r="B399" s="118" t="s">
        <v>1119</v>
      </c>
      <c r="C399" s="117" t="s">
        <v>246</v>
      </c>
      <c r="D399" s="117" t="s">
        <v>519</v>
      </c>
      <c r="E399" s="119">
        <v>410.4</v>
      </c>
      <c r="F399" s="119">
        <v>405.26</v>
      </c>
      <c r="G399" s="117" t="s">
        <v>493</v>
      </c>
      <c r="H399" s="120">
        <v>41974</v>
      </c>
    </row>
    <row r="400" spans="1:8" ht="26.4">
      <c r="A400" s="113">
        <v>87346</v>
      </c>
      <c r="B400" s="114" t="s">
        <v>1120</v>
      </c>
      <c r="C400" s="113" t="s">
        <v>246</v>
      </c>
      <c r="D400" s="113" t="s">
        <v>519</v>
      </c>
      <c r="E400" s="115">
        <v>383.6</v>
      </c>
      <c r="F400" s="115">
        <v>380.29</v>
      </c>
      <c r="G400" s="113" t="s">
        <v>493</v>
      </c>
      <c r="H400" s="116">
        <v>41974</v>
      </c>
    </row>
    <row r="401" spans="1:8" ht="26.4">
      <c r="A401" s="117">
        <v>87347</v>
      </c>
      <c r="B401" s="118" t="s">
        <v>1121</v>
      </c>
      <c r="C401" s="117" t="s">
        <v>246</v>
      </c>
      <c r="D401" s="117" t="s">
        <v>519</v>
      </c>
      <c r="E401" s="119">
        <v>375.08</v>
      </c>
      <c r="F401" s="119">
        <v>372.33</v>
      </c>
      <c r="G401" s="117" t="s">
        <v>493</v>
      </c>
      <c r="H401" s="120">
        <v>41974</v>
      </c>
    </row>
    <row r="402" spans="1:8" ht="39.6">
      <c r="A402" s="113">
        <v>87366</v>
      </c>
      <c r="B402" s="114" t="s">
        <v>1122</v>
      </c>
      <c r="C402" s="113" t="s">
        <v>246</v>
      </c>
      <c r="D402" s="113" t="s">
        <v>519</v>
      </c>
      <c r="E402" s="115">
        <v>391.53</v>
      </c>
      <c r="F402" s="115">
        <v>379.23</v>
      </c>
      <c r="G402" s="113" t="s">
        <v>493</v>
      </c>
      <c r="H402" s="116">
        <v>41974</v>
      </c>
    </row>
    <row r="403" spans="1:8" ht="39.6">
      <c r="A403" s="117">
        <v>87283</v>
      </c>
      <c r="B403" s="118" t="s">
        <v>1123</v>
      </c>
      <c r="C403" s="117" t="s">
        <v>246</v>
      </c>
      <c r="D403" s="117" t="s">
        <v>519</v>
      </c>
      <c r="E403" s="119">
        <v>328.21</v>
      </c>
      <c r="F403" s="119">
        <v>321.70999999999998</v>
      </c>
      <c r="G403" s="117" t="s">
        <v>493</v>
      </c>
      <c r="H403" s="120">
        <v>41974</v>
      </c>
    </row>
    <row r="404" spans="1:8" ht="39.6">
      <c r="A404" s="113">
        <v>87284</v>
      </c>
      <c r="B404" s="114" t="s">
        <v>1124</v>
      </c>
      <c r="C404" s="113" t="s">
        <v>246</v>
      </c>
      <c r="D404" s="113" t="s">
        <v>519</v>
      </c>
      <c r="E404" s="115">
        <v>315.83999999999997</v>
      </c>
      <c r="F404" s="115">
        <v>311.11</v>
      </c>
      <c r="G404" s="113" t="s">
        <v>493</v>
      </c>
      <c r="H404" s="116">
        <v>41974</v>
      </c>
    </row>
    <row r="405" spans="1:8" ht="39.6">
      <c r="A405" s="117">
        <v>87329</v>
      </c>
      <c r="B405" s="118" t="s">
        <v>1125</v>
      </c>
      <c r="C405" s="117" t="s">
        <v>246</v>
      </c>
      <c r="D405" s="117" t="s">
        <v>519</v>
      </c>
      <c r="E405" s="119">
        <v>338.36</v>
      </c>
      <c r="F405" s="119">
        <v>333.96</v>
      </c>
      <c r="G405" s="117" t="s">
        <v>493</v>
      </c>
      <c r="H405" s="120">
        <v>41974</v>
      </c>
    </row>
    <row r="406" spans="1:8" ht="39.6">
      <c r="A406" s="113">
        <v>87330</v>
      </c>
      <c r="B406" s="114" t="s">
        <v>1126</v>
      </c>
      <c r="C406" s="113" t="s">
        <v>246</v>
      </c>
      <c r="D406" s="113" t="s">
        <v>519</v>
      </c>
      <c r="E406" s="115">
        <v>310.8</v>
      </c>
      <c r="F406" s="115">
        <v>307.95999999999998</v>
      </c>
      <c r="G406" s="113" t="s">
        <v>493</v>
      </c>
      <c r="H406" s="116">
        <v>41974</v>
      </c>
    </row>
    <row r="407" spans="1:8" ht="26.4">
      <c r="A407" s="117">
        <v>87375</v>
      </c>
      <c r="B407" s="118" t="s">
        <v>1127</v>
      </c>
      <c r="C407" s="117" t="s">
        <v>246</v>
      </c>
      <c r="D407" s="117" t="s">
        <v>519</v>
      </c>
      <c r="E407" s="119">
        <v>429.38</v>
      </c>
      <c r="F407" s="119">
        <v>416.9</v>
      </c>
      <c r="G407" s="117" t="s">
        <v>493</v>
      </c>
      <c r="H407" s="120">
        <v>41974</v>
      </c>
    </row>
    <row r="408" spans="1:8" ht="26.4">
      <c r="A408" s="121">
        <v>87307</v>
      </c>
      <c r="B408" s="114" t="s">
        <v>1128</v>
      </c>
      <c r="C408" s="113" t="s">
        <v>246</v>
      </c>
      <c r="D408" s="113" t="s">
        <v>519</v>
      </c>
      <c r="E408" s="115">
        <v>364.74</v>
      </c>
      <c r="F408" s="115">
        <v>358.54</v>
      </c>
      <c r="G408" s="113" t="s">
        <v>493</v>
      </c>
      <c r="H408" s="116">
        <v>41974</v>
      </c>
    </row>
    <row r="409" spans="1:8" ht="26.4">
      <c r="A409" s="117">
        <v>87308</v>
      </c>
      <c r="B409" s="118" t="s">
        <v>1129</v>
      </c>
      <c r="C409" s="117" t="s">
        <v>246</v>
      </c>
      <c r="D409" s="117" t="s">
        <v>519</v>
      </c>
      <c r="E409" s="119">
        <v>358.12</v>
      </c>
      <c r="F409" s="119">
        <v>352.86</v>
      </c>
      <c r="G409" s="117" t="s">
        <v>493</v>
      </c>
      <c r="H409" s="120">
        <v>41974</v>
      </c>
    </row>
    <row r="410" spans="1:8" ht="26.4">
      <c r="A410" s="113">
        <v>87348</v>
      </c>
      <c r="B410" s="114" t="s">
        <v>1130</v>
      </c>
      <c r="C410" s="113" t="s">
        <v>246</v>
      </c>
      <c r="D410" s="113" t="s">
        <v>519</v>
      </c>
      <c r="E410" s="115">
        <v>377.17</v>
      </c>
      <c r="F410" s="115">
        <v>372.28</v>
      </c>
      <c r="G410" s="113" t="s">
        <v>493</v>
      </c>
      <c r="H410" s="116">
        <v>41974</v>
      </c>
    </row>
    <row r="411" spans="1:8" ht="26.4">
      <c r="A411" s="117">
        <v>87349</v>
      </c>
      <c r="B411" s="118" t="s">
        <v>1131</v>
      </c>
      <c r="C411" s="117" t="s">
        <v>246</v>
      </c>
      <c r="D411" s="117" t="s">
        <v>519</v>
      </c>
      <c r="E411" s="119">
        <v>343.03</v>
      </c>
      <c r="F411" s="119">
        <v>340.41</v>
      </c>
      <c r="G411" s="117" t="s">
        <v>493</v>
      </c>
      <c r="H411" s="120">
        <v>41974</v>
      </c>
    </row>
    <row r="412" spans="1:8" ht="39.6">
      <c r="A412" s="113">
        <v>87365</v>
      </c>
      <c r="B412" s="114" t="s">
        <v>1132</v>
      </c>
      <c r="C412" s="113" t="s">
        <v>246</v>
      </c>
      <c r="D412" s="113" t="s">
        <v>519</v>
      </c>
      <c r="E412" s="115">
        <v>371.26</v>
      </c>
      <c r="F412" s="115">
        <v>358.96</v>
      </c>
      <c r="G412" s="113" t="s">
        <v>493</v>
      </c>
      <c r="H412" s="116">
        <v>41974</v>
      </c>
    </row>
    <row r="413" spans="1:8" ht="39.6">
      <c r="A413" s="117">
        <v>87280</v>
      </c>
      <c r="B413" s="118" t="s">
        <v>1133</v>
      </c>
      <c r="C413" s="117" t="s">
        <v>246</v>
      </c>
      <c r="D413" s="117" t="s">
        <v>519</v>
      </c>
      <c r="E413" s="119">
        <v>302.52</v>
      </c>
      <c r="F413" s="119">
        <v>296.57</v>
      </c>
      <c r="G413" s="117" t="s">
        <v>493</v>
      </c>
      <c r="H413" s="120">
        <v>41974</v>
      </c>
    </row>
    <row r="414" spans="1:8" ht="39.6">
      <c r="A414" s="113">
        <v>87281</v>
      </c>
      <c r="B414" s="114" t="s">
        <v>1134</v>
      </c>
      <c r="C414" s="113" t="s">
        <v>246</v>
      </c>
      <c r="D414" s="113" t="s">
        <v>519</v>
      </c>
      <c r="E414" s="115">
        <v>301.04000000000002</v>
      </c>
      <c r="F414" s="115">
        <v>295.76</v>
      </c>
      <c r="G414" s="113" t="s">
        <v>493</v>
      </c>
      <c r="H414" s="116">
        <v>41974</v>
      </c>
    </row>
    <row r="415" spans="1:8" ht="39.6">
      <c r="A415" s="117">
        <v>87327</v>
      </c>
      <c r="B415" s="118" t="s">
        <v>1135</v>
      </c>
      <c r="C415" s="117" t="s">
        <v>246</v>
      </c>
      <c r="D415" s="117" t="s">
        <v>519</v>
      </c>
      <c r="E415" s="119">
        <v>312.02999999999997</v>
      </c>
      <c r="F415" s="119">
        <v>307.99</v>
      </c>
      <c r="G415" s="117" t="s">
        <v>493</v>
      </c>
      <c r="H415" s="120">
        <v>41974</v>
      </c>
    </row>
    <row r="416" spans="1:8" ht="39.6">
      <c r="A416" s="121">
        <v>87328</v>
      </c>
      <c r="B416" s="114" t="s">
        <v>1136</v>
      </c>
      <c r="C416" s="113" t="s">
        <v>246</v>
      </c>
      <c r="D416" s="113" t="s">
        <v>519</v>
      </c>
      <c r="E416" s="115">
        <v>286.58</v>
      </c>
      <c r="F416" s="115">
        <v>283.99</v>
      </c>
      <c r="G416" s="113" t="s">
        <v>493</v>
      </c>
      <c r="H416" s="116">
        <v>41974</v>
      </c>
    </row>
    <row r="417" spans="1:8" ht="26.4">
      <c r="A417" s="117">
        <v>87410</v>
      </c>
      <c r="B417" s="118" t="s">
        <v>1137</v>
      </c>
      <c r="C417" s="117" t="s">
        <v>246</v>
      </c>
      <c r="D417" s="117" t="s">
        <v>519</v>
      </c>
      <c r="E417" s="119">
        <v>973.78</v>
      </c>
      <c r="F417" s="119">
        <v>998.33</v>
      </c>
      <c r="G417" s="117" t="s">
        <v>493</v>
      </c>
      <c r="H417" s="120">
        <v>41974</v>
      </c>
    </row>
    <row r="418" spans="1:8" ht="26.4">
      <c r="A418" s="113" t="s">
        <v>1138</v>
      </c>
      <c r="B418" s="114" t="s">
        <v>1139</v>
      </c>
      <c r="C418" s="113" t="s">
        <v>271</v>
      </c>
      <c r="D418" s="113" t="s">
        <v>238</v>
      </c>
      <c r="E418" s="115">
        <v>5.47</v>
      </c>
      <c r="F418" s="115">
        <v>5.27</v>
      </c>
      <c r="G418" s="113" t="s">
        <v>493</v>
      </c>
      <c r="H418" s="116">
        <v>41974</v>
      </c>
    </row>
    <row r="419" spans="1:8">
      <c r="A419" s="117" t="s">
        <v>1140</v>
      </c>
      <c r="B419" s="118" t="s">
        <v>1141</v>
      </c>
      <c r="C419" s="117" t="s">
        <v>271</v>
      </c>
      <c r="D419" s="117" t="s">
        <v>6</v>
      </c>
      <c r="E419" s="119">
        <v>474.26</v>
      </c>
      <c r="F419" s="119">
        <v>455.67</v>
      </c>
      <c r="G419" s="117" t="s">
        <v>493</v>
      </c>
      <c r="H419" s="120">
        <v>41974</v>
      </c>
    </row>
    <row r="420" spans="1:8" ht="26.4">
      <c r="A420" s="113" t="s">
        <v>528</v>
      </c>
      <c r="B420" s="114" t="s">
        <v>529</v>
      </c>
      <c r="C420" s="113" t="s">
        <v>271</v>
      </c>
      <c r="D420" s="113" t="s">
        <v>238</v>
      </c>
      <c r="E420" s="115">
        <v>6.72</v>
      </c>
      <c r="F420" s="115">
        <v>6.44</v>
      </c>
      <c r="G420" s="113" t="s">
        <v>493</v>
      </c>
      <c r="H420" s="116">
        <v>41974</v>
      </c>
    </row>
    <row r="421" spans="1:8" ht="26.4">
      <c r="A421" s="117" t="s">
        <v>534</v>
      </c>
      <c r="B421" s="118" t="s">
        <v>535</v>
      </c>
      <c r="C421" s="117" t="s">
        <v>271</v>
      </c>
      <c r="D421" s="117" t="s">
        <v>238</v>
      </c>
      <c r="E421" s="119">
        <v>6.58</v>
      </c>
      <c r="F421" s="119">
        <v>6.31</v>
      </c>
      <c r="G421" s="117" t="s">
        <v>493</v>
      </c>
      <c r="H421" s="120">
        <v>41974</v>
      </c>
    </row>
    <row r="422" spans="1:8" ht="26.4">
      <c r="A422" s="113" t="s">
        <v>1142</v>
      </c>
      <c r="B422" s="114" t="s">
        <v>1143</v>
      </c>
      <c r="C422" s="113" t="s">
        <v>271</v>
      </c>
      <c r="D422" s="113" t="s">
        <v>238</v>
      </c>
      <c r="E422" s="115">
        <v>5.9</v>
      </c>
      <c r="F422" s="115">
        <v>5.71</v>
      </c>
      <c r="G422" s="113" t="s">
        <v>493</v>
      </c>
      <c r="H422" s="116">
        <v>41974</v>
      </c>
    </row>
    <row r="423" spans="1:8" ht="26.4">
      <c r="A423" s="117" t="s">
        <v>1144</v>
      </c>
      <c r="B423" s="118" t="s">
        <v>1145</v>
      </c>
      <c r="C423" s="117" t="s">
        <v>271</v>
      </c>
      <c r="D423" s="117" t="s">
        <v>238</v>
      </c>
      <c r="E423" s="119">
        <v>5.89</v>
      </c>
      <c r="F423" s="119">
        <v>5.81</v>
      </c>
      <c r="G423" s="117" t="s">
        <v>493</v>
      </c>
      <c r="H423" s="120">
        <v>41974</v>
      </c>
    </row>
    <row r="424" spans="1:8" ht="26.4">
      <c r="A424" s="113">
        <v>85662</v>
      </c>
      <c r="B424" s="114" t="s">
        <v>1146</v>
      </c>
      <c r="C424" s="113" t="s">
        <v>271</v>
      </c>
      <c r="D424" s="113" t="s">
        <v>492</v>
      </c>
      <c r="E424" s="115">
        <v>8.8000000000000007</v>
      </c>
      <c r="F424" s="115">
        <v>8.69</v>
      </c>
      <c r="G424" s="113" t="s">
        <v>493</v>
      </c>
      <c r="H424" s="116">
        <v>41974</v>
      </c>
    </row>
    <row r="425" spans="1:8" ht="39.6">
      <c r="A425" s="117">
        <v>88544</v>
      </c>
      <c r="B425" s="118" t="s">
        <v>1147</v>
      </c>
      <c r="C425" s="117" t="s">
        <v>273</v>
      </c>
      <c r="D425" s="117" t="s">
        <v>6</v>
      </c>
      <c r="E425" s="119">
        <v>82.18</v>
      </c>
      <c r="F425" s="119">
        <v>78.19</v>
      </c>
      <c r="G425" s="117" t="s">
        <v>493</v>
      </c>
      <c r="H425" s="120">
        <v>41974</v>
      </c>
    </row>
    <row r="426" spans="1:8" ht="39.6">
      <c r="A426" s="113">
        <v>88545</v>
      </c>
      <c r="B426" s="114" t="s">
        <v>1148</v>
      </c>
      <c r="C426" s="113" t="s">
        <v>273</v>
      </c>
      <c r="D426" s="113" t="s">
        <v>6</v>
      </c>
      <c r="E426" s="115">
        <v>137</v>
      </c>
      <c r="F426" s="115">
        <v>131.68</v>
      </c>
      <c r="G426" s="113" t="s">
        <v>493</v>
      </c>
      <c r="H426" s="116">
        <v>41974</v>
      </c>
    </row>
    <row r="427" spans="1:8" ht="39.6">
      <c r="A427" s="117">
        <v>88543</v>
      </c>
      <c r="B427" s="118" t="s">
        <v>1149</v>
      </c>
      <c r="C427" s="117" t="s">
        <v>273</v>
      </c>
      <c r="D427" s="117" t="s">
        <v>6</v>
      </c>
      <c r="E427" s="119">
        <v>123.63</v>
      </c>
      <c r="F427" s="119">
        <v>118.84</v>
      </c>
      <c r="G427" s="117" t="s">
        <v>493</v>
      </c>
      <c r="H427" s="120">
        <v>41974</v>
      </c>
    </row>
    <row r="428" spans="1:8">
      <c r="A428" s="113">
        <v>88245</v>
      </c>
      <c r="B428" s="114" t="s">
        <v>302</v>
      </c>
      <c r="C428" s="113" t="s">
        <v>246</v>
      </c>
      <c r="D428" s="113" t="s">
        <v>231</v>
      </c>
      <c r="E428" s="115">
        <v>15.32</v>
      </c>
      <c r="F428" s="115">
        <v>13.77</v>
      </c>
      <c r="G428" s="113" t="s">
        <v>493</v>
      </c>
      <c r="H428" s="116">
        <v>41974</v>
      </c>
    </row>
    <row r="429" spans="1:8">
      <c r="A429" s="117" t="s">
        <v>1150</v>
      </c>
      <c r="B429" s="118" t="s">
        <v>1151</v>
      </c>
      <c r="C429" s="117" t="s">
        <v>271</v>
      </c>
      <c r="D429" s="117" t="s">
        <v>6</v>
      </c>
      <c r="E429" s="119">
        <v>246.33</v>
      </c>
      <c r="F429" s="119">
        <v>238.33</v>
      </c>
      <c r="G429" s="117" t="s">
        <v>493</v>
      </c>
      <c r="H429" s="120">
        <v>41974</v>
      </c>
    </row>
    <row r="430" spans="1:8">
      <c r="A430" s="113">
        <v>73713</v>
      </c>
      <c r="B430" s="114" t="s">
        <v>1152</v>
      </c>
      <c r="C430" s="113" t="s">
        <v>271</v>
      </c>
      <c r="D430" s="113" t="s">
        <v>6</v>
      </c>
      <c r="E430" s="115">
        <v>369.5</v>
      </c>
      <c r="F430" s="115">
        <v>357.49</v>
      </c>
      <c r="G430" s="113" t="s">
        <v>493</v>
      </c>
      <c r="H430" s="116">
        <v>41974</v>
      </c>
    </row>
    <row r="431" spans="1:8">
      <c r="A431" s="117" t="s">
        <v>1153</v>
      </c>
      <c r="B431" s="118" t="s">
        <v>1154</v>
      </c>
      <c r="C431" s="117" t="s">
        <v>271</v>
      </c>
      <c r="D431" s="117" t="s">
        <v>6</v>
      </c>
      <c r="E431" s="119">
        <v>426.97</v>
      </c>
      <c r="F431" s="119">
        <v>413.1</v>
      </c>
      <c r="G431" s="117" t="s">
        <v>493</v>
      </c>
      <c r="H431" s="120">
        <v>41974</v>
      </c>
    </row>
    <row r="432" spans="1:8">
      <c r="A432" s="113" t="s">
        <v>1155</v>
      </c>
      <c r="B432" s="114" t="s">
        <v>1156</v>
      </c>
      <c r="C432" s="113" t="s">
        <v>271</v>
      </c>
      <c r="D432" s="113" t="s">
        <v>6</v>
      </c>
      <c r="E432" s="115">
        <v>492.66</v>
      </c>
      <c r="F432" s="115">
        <v>476.66</v>
      </c>
      <c r="G432" s="113" t="s">
        <v>493</v>
      </c>
      <c r="H432" s="116">
        <v>41974</v>
      </c>
    </row>
    <row r="433" spans="1:8">
      <c r="A433" s="117" t="s">
        <v>1157</v>
      </c>
      <c r="B433" s="118" t="s">
        <v>1158</v>
      </c>
      <c r="C433" s="117" t="s">
        <v>271</v>
      </c>
      <c r="D433" s="117" t="s">
        <v>6</v>
      </c>
      <c r="E433" s="119">
        <v>615.83000000000004</v>
      </c>
      <c r="F433" s="119">
        <v>595.82000000000005</v>
      </c>
      <c r="G433" s="117" t="s">
        <v>493</v>
      </c>
      <c r="H433" s="120">
        <v>41974</v>
      </c>
    </row>
    <row r="434" spans="1:8">
      <c r="A434" s="113" t="s">
        <v>1159</v>
      </c>
      <c r="B434" s="114" t="s">
        <v>1160</v>
      </c>
      <c r="C434" s="113" t="s">
        <v>271</v>
      </c>
      <c r="D434" s="113" t="s">
        <v>6</v>
      </c>
      <c r="E434" s="115">
        <v>763.62</v>
      </c>
      <c r="F434" s="115">
        <v>738.82</v>
      </c>
      <c r="G434" s="113" t="s">
        <v>493</v>
      </c>
      <c r="H434" s="116">
        <v>41974</v>
      </c>
    </row>
    <row r="435" spans="1:8">
      <c r="A435" s="117">
        <v>88246</v>
      </c>
      <c r="B435" s="118" t="s">
        <v>1161</v>
      </c>
      <c r="C435" s="117" t="s">
        <v>246</v>
      </c>
      <c r="D435" s="117" t="s">
        <v>231</v>
      </c>
      <c r="E435" s="119">
        <v>18.88</v>
      </c>
      <c r="F435" s="119">
        <v>16.850000000000001</v>
      </c>
      <c r="G435" s="117" t="s">
        <v>493</v>
      </c>
      <c r="H435" s="120">
        <v>41974</v>
      </c>
    </row>
    <row r="436" spans="1:8" ht="26.4">
      <c r="A436" s="113">
        <v>73729</v>
      </c>
      <c r="B436" s="114" t="s">
        <v>1162</v>
      </c>
      <c r="C436" s="113" t="s">
        <v>538</v>
      </c>
      <c r="D436" s="113" t="s">
        <v>207</v>
      </c>
      <c r="E436" s="115">
        <v>9.68</v>
      </c>
      <c r="F436" s="115">
        <v>8.84</v>
      </c>
      <c r="G436" s="113" t="s">
        <v>493</v>
      </c>
      <c r="H436" s="116">
        <v>41974</v>
      </c>
    </row>
    <row r="437" spans="1:8" ht="26.4">
      <c r="A437" s="117">
        <v>73728</v>
      </c>
      <c r="B437" s="118" t="s">
        <v>1163</v>
      </c>
      <c r="C437" s="117" t="s">
        <v>538</v>
      </c>
      <c r="D437" s="117" t="s">
        <v>207</v>
      </c>
      <c r="E437" s="119">
        <v>13.19</v>
      </c>
      <c r="F437" s="119">
        <v>12.04</v>
      </c>
      <c r="G437" s="117" t="s">
        <v>493</v>
      </c>
      <c r="H437" s="120">
        <v>41974</v>
      </c>
    </row>
    <row r="438" spans="1:8" ht="26.4">
      <c r="A438" s="113">
        <v>73727</v>
      </c>
      <c r="B438" s="114" t="s">
        <v>1164</v>
      </c>
      <c r="C438" s="113" t="s">
        <v>538</v>
      </c>
      <c r="D438" s="113" t="s">
        <v>207</v>
      </c>
      <c r="E438" s="115">
        <v>14.52</v>
      </c>
      <c r="F438" s="115">
        <v>13.24</v>
      </c>
      <c r="G438" s="113" t="s">
        <v>493</v>
      </c>
      <c r="H438" s="116">
        <v>41974</v>
      </c>
    </row>
    <row r="439" spans="1:8" ht="26.4">
      <c r="A439" s="117">
        <v>73731</v>
      </c>
      <c r="B439" s="118" t="s">
        <v>1165</v>
      </c>
      <c r="C439" s="117" t="s">
        <v>538</v>
      </c>
      <c r="D439" s="117" t="s">
        <v>207</v>
      </c>
      <c r="E439" s="119">
        <v>5.58</v>
      </c>
      <c r="F439" s="119">
        <v>5.07</v>
      </c>
      <c r="G439" s="117" t="s">
        <v>493</v>
      </c>
      <c r="H439" s="120">
        <v>41974</v>
      </c>
    </row>
    <row r="440" spans="1:8" ht="39.6">
      <c r="A440" s="113">
        <v>83717</v>
      </c>
      <c r="B440" s="114" t="s">
        <v>1166</v>
      </c>
      <c r="C440" s="113" t="s">
        <v>632</v>
      </c>
      <c r="D440" s="113" t="s">
        <v>207</v>
      </c>
      <c r="E440" s="115">
        <v>14.15</v>
      </c>
      <c r="F440" s="115">
        <v>13.01</v>
      </c>
      <c r="G440" s="113" t="s">
        <v>493</v>
      </c>
      <c r="H440" s="116">
        <v>41974</v>
      </c>
    </row>
    <row r="441" spans="1:8" ht="39.6">
      <c r="A441" s="117">
        <v>83725</v>
      </c>
      <c r="B441" s="118" t="s">
        <v>1167</v>
      </c>
      <c r="C441" s="117" t="s">
        <v>538</v>
      </c>
      <c r="D441" s="117" t="s">
        <v>238</v>
      </c>
      <c r="E441" s="119">
        <v>0.86</v>
      </c>
      <c r="F441" s="119">
        <v>0.8</v>
      </c>
      <c r="G441" s="117" t="s">
        <v>493</v>
      </c>
      <c r="H441" s="120">
        <v>41974</v>
      </c>
    </row>
    <row r="442" spans="1:8" ht="39.6">
      <c r="A442" s="113">
        <v>83724</v>
      </c>
      <c r="B442" s="114" t="s">
        <v>1168</v>
      </c>
      <c r="C442" s="113" t="s">
        <v>538</v>
      </c>
      <c r="D442" s="113" t="s">
        <v>238</v>
      </c>
      <c r="E442" s="115">
        <v>1.29</v>
      </c>
      <c r="F442" s="115">
        <v>1.1599999999999999</v>
      </c>
      <c r="G442" s="113" t="s">
        <v>493</v>
      </c>
      <c r="H442" s="116">
        <v>41974</v>
      </c>
    </row>
    <row r="443" spans="1:8" ht="39.6">
      <c r="A443" s="117">
        <v>83726</v>
      </c>
      <c r="B443" s="118" t="s">
        <v>1169</v>
      </c>
      <c r="C443" s="117" t="s">
        <v>538</v>
      </c>
      <c r="D443" s="117" t="s">
        <v>238</v>
      </c>
      <c r="E443" s="119">
        <v>0.63</v>
      </c>
      <c r="F443" s="119">
        <v>0.56999999999999995</v>
      </c>
      <c r="G443" s="117" t="s">
        <v>493</v>
      </c>
      <c r="H443" s="120">
        <v>41974</v>
      </c>
    </row>
    <row r="444" spans="1:8" ht="26.4">
      <c r="A444" s="113">
        <v>40675</v>
      </c>
      <c r="B444" s="114" t="s">
        <v>1170</v>
      </c>
      <c r="C444" s="113" t="s">
        <v>715</v>
      </c>
      <c r="D444" s="113" t="s">
        <v>207</v>
      </c>
      <c r="E444" s="115">
        <v>3.26</v>
      </c>
      <c r="F444" s="115">
        <v>2.94</v>
      </c>
      <c r="G444" s="113" t="s">
        <v>493</v>
      </c>
      <c r="H444" s="116">
        <v>41974</v>
      </c>
    </row>
    <row r="445" spans="1:8">
      <c r="A445" s="117">
        <v>84187</v>
      </c>
      <c r="B445" s="118" t="s">
        <v>1171</v>
      </c>
      <c r="C445" s="117" t="s">
        <v>502</v>
      </c>
      <c r="D445" s="117" t="s">
        <v>492</v>
      </c>
      <c r="E445" s="119">
        <v>16.149999999999999</v>
      </c>
      <c r="F445" s="119">
        <v>15.69</v>
      </c>
      <c r="G445" s="117" t="s">
        <v>493</v>
      </c>
      <c r="H445" s="120">
        <v>41974</v>
      </c>
    </row>
    <row r="446" spans="1:8" ht="26.4">
      <c r="A446" s="113">
        <v>84193</v>
      </c>
      <c r="B446" s="114" t="s">
        <v>1172</v>
      </c>
      <c r="C446" s="113" t="s">
        <v>502</v>
      </c>
      <c r="D446" s="113" t="s">
        <v>492</v>
      </c>
      <c r="E446" s="115">
        <v>20.5</v>
      </c>
      <c r="F446" s="115">
        <v>18.989999999999998</v>
      </c>
      <c r="G446" s="113" t="s">
        <v>493</v>
      </c>
      <c r="H446" s="116">
        <v>41974</v>
      </c>
    </row>
    <row r="447" spans="1:8" ht="26.4">
      <c r="A447" s="117">
        <v>73607</v>
      </c>
      <c r="B447" s="118" t="s">
        <v>1173</v>
      </c>
      <c r="C447" s="117" t="s">
        <v>538</v>
      </c>
      <c r="D447" s="117" t="s">
        <v>6</v>
      </c>
      <c r="E447" s="119">
        <v>66.180000000000007</v>
      </c>
      <c r="F447" s="119">
        <v>60.86</v>
      </c>
      <c r="G447" s="117" t="s">
        <v>493</v>
      </c>
      <c r="H447" s="120">
        <v>41974</v>
      </c>
    </row>
    <row r="448" spans="1:8" ht="26.4">
      <c r="A448" s="113">
        <v>73606</v>
      </c>
      <c r="B448" s="114" t="s">
        <v>1174</v>
      </c>
      <c r="C448" s="113" t="s">
        <v>538</v>
      </c>
      <c r="D448" s="113" t="s">
        <v>6</v>
      </c>
      <c r="E448" s="115">
        <v>99.27</v>
      </c>
      <c r="F448" s="115">
        <v>91.29</v>
      </c>
      <c r="G448" s="113" t="s">
        <v>493</v>
      </c>
      <c r="H448" s="116">
        <v>41974</v>
      </c>
    </row>
    <row r="449" spans="1:8" ht="26.4">
      <c r="A449" s="117" t="s">
        <v>1175</v>
      </c>
      <c r="B449" s="118" t="s">
        <v>1176</v>
      </c>
      <c r="C449" s="117" t="s">
        <v>538</v>
      </c>
      <c r="D449" s="117" t="s">
        <v>207</v>
      </c>
      <c r="E449" s="119">
        <v>8.1</v>
      </c>
      <c r="F449" s="119">
        <v>7.38</v>
      </c>
      <c r="G449" s="117" t="s">
        <v>493</v>
      </c>
      <c r="H449" s="120">
        <v>41974</v>
      </c>
    </row>
    <row r="450" spans="1:8" ht="26.4">
      <c r="A450" s="113" t="s">
        <v>1177</v>
      </c>
      <c r="B450" s="114" t="s">
        <v>1178</v>
      </c>
      <c r="C450" s="113" t="s">
        <v>538</v>
      </c>
      <c r="D450" s="113" t="s">
        <v>207</v>
      </c>
      <c r="E450" s="115">
        <v>147.1</v>
      </c>
      <c r="F450" s="115">
        <v>141.34</v>
      </c>
      <c r="G450" s="113" t="s">
        <v>493</v>
      </c>
      <c r="H450" s="116">
        <v>41974</v>
      </c>
    </row>
    <row r="451" spans="1:8" ht="26.4">
      <c r="A451" s="117" t="s">
        <v>1179</v>
      </c>
      <c r="B451" s="118" t="s">
        <v>1180</v>
      </c>
      <c r="C451" s="117" t="s">
        <v>538</v>
      </c>
      <c r="D451" s="117" t="s">
        <v>207</v>
      </c>
      <c r="E451" s="119">
        <v>197.61</v>
      </c>
      <c r="F451" s="119">
        <v>189.87</v>
      </c>
      <c r="G451" s="117" t="s">
        <v>493</v>
      </c>
      <c r="H451" s="120">
        <v>41974</v>
      </c>
    </row>
    <row r="452" spans="1:8" ht="26.4">
      <c r="A452" s="113" t="s">
        <v>1181</v>
      </c>
      <c r="B452" s="114" t="s">
        <v>1182</v>
      </c>
      <c r="C452" s="113" t="s">
        <v>538</v>
      </c>
      <c r="D452" s="113" t="s">
        <v>207</v>
      </c>
      <c r="E452" s="115">
        <v>29.64</v>
      </c>
      <c r="F452" s="115">
        <v>28.48</v>
      </c>
      <c r="G452" s="113" t="s">
        <v>493</v>
      </c>
      <c r="H452" s="116">
        <v>41974</v>
      </c>
    </row>
    <row r="453" spans="1:8" ht="26.4">
      <c r="A453" s="117" t="s">
        <v>1183</v>
      </c>
      <c r="B453" s="118" t="s">
        <v>1184</v>
      </c>
      <c r="C453" s="117" t="s">
        <v>538</v>
      </c>
      <c r="D453" s="117" t="s">
        <v>207</v>
      </c>
      <c r="E453" s="119">
        <v>45.01</v>
      </c>
      <c r="F453" s="119">
        <v>43.25</v>
      </c>
      <c r="G453" s="117" t="s">
        <v>493</v>
      </c>
      <c r="H453" s="120">
        <v>41974</v>
      </c>
    </row>
    <row r="454" spans="1:8" ht="26.4">
      <c r="A454" s="113" t="s">
        <v>1185</v>
      </c>
      <c r="B454" s="114" t="s">
        <v>1186</v>
      </c>
      <c r="C454" s="113" t="s">
        <v>538</v>
      </c>
      <c r="D454" s="113" t="s">
        <v>207</v>
      </c>
      <c r="E454" s="115">
        <v>58.18</v>
      </c>
      <c r="F454" s="115">
        <v>55.9</v>
      </c>
      <c r="G454" s="113" t="s">
        <v>493</v>
      </c>
      <c r="H454" s="116">
        <v>41974</v>
      </c>
    </row>
    <row r="455" spans="1:8" ht="26.4">
      <c r="A455" s="117" t="s">
        <v>1187</v>
      </c>
      <c r="B455" s="118" t="s">
        <v>1188</v>
      </c>
      <c r="C455" s="117" t="s">
        <v>538</v>
      </c>
      <c r="D455" s="117" t="s">
        <v>207</v>
      </c>
      <c r="E455" s="119">
        <v>84.51</v>
      </c>
      <c r="F455" s="119">
        <v>81.34</v>
      </c>
      <c r="G455" s="117" t="s">
        <v>493</v>
      </c>
      <c r="H455" s="120">
        <v>41974</v>
      </c>
    </row>
    <row r="456" spans="1:8" ht="26.4">
      <c r="A456" s="113" t="s">
        <v>1189</v>
      </c>
      <c r="B456" s="114" t="s">
        <v>1190</v>
      </c>
      <c r="C456" s="113" t="s">
        <v>538</v>
      </c>
      <c r="D456" s="113" t="s">
        <v>207</v>
      </c>
      <c r="E456" s="115">
        <v>94.14</v>
      </c>
      <c r="F456" s="115">
        <v>90.45</v>
      </c>
      <c r="G456" s="113" t="s">
        <v>493</v>
      </c>
      <c r="H456" s="116">
        <v>41974</v>
      </c>
    </row>
    <row r="457" spans="1:8" ht="26.4">
      <c r="A457" s="117" t="s">
        <v>1191</v>
      </c>
      <c r="B457" s="118" t="s">
        <v>1192</v>
      </c>
      <c r="C457" s="117" t="s">
        <v>538</v>
      </c>
      <c r="D457" s="117" t="s">
        <v>207</v>
      </c>
      <c r="E457" s="119">
        <v>134.12</v>
      </c>
      <c r="F457" s="119">
        <v>129.11000000000001</v>
      </c>
      <c r="G457" s="117" t="s">
        <v>493</v>
      </c>
      <c r="H457" s="120">
        <v>41974</v>
      </c>
    </row>
    <row r="458" spans="1:8" ht="26.4">
      <c r="A458" s="113">
        <v>73684</v>
      </c>
      <c r="B458" s="114" t="s">
        <v>1193</v>
      </c>
      <c r="C458" s="113" t="s">
        <v>538</v>
      </c>
      <c r="D458" s="113" t="s">
        <v>207</v>
      </c>
      <c r="E458" s="115">
        <v>21.73</v>
      </c>
      <c r="F458" s="115">
        <v>19.96</v>
      </c>
      <c r="G458" s="113" t="s">
        <v>493</v>
      </c>
      <c r="H458" s="116">
        <v>41974</v>
      </c>
    </row>
    <row r="459" spans="1:8" ht="26.4">
      <c r="A459" s="117" t="s">
        <v>1194</v>
      </c>
      <c r="B459" s="118" t="s">
        <v>1195</v>
      </c>
      <c r="C459" s="117" t="s">
        <v>538</v>
      </c>
      <c r="D459" s="117" t="s">
        <v>207</v>
      </c>
      <c r="E459" s="119">
        <v>36.65</v>
      </c>
      <c r="F459" s="119">
        <v>34.130000000000003</v>
      </c>
      <c r="G459" s="117" t="s">
        <v>493</v>
      </c>
      <c r="H459" s="120">
        <v>41974</v>
      </c>
    </row>
    <row r="460" spans="1:8" ht="26.4">
      <c r="A460" s="113" t="s">
        <v>1196</v>
      </c>
      <c r="B460" s="114" t="s">
        <v>1197</v>
      </c>
      <c r="C460" s="113" t="s">
        <v>538</v>
      </c>
      <c r="D460" s="113" t="s">
        <v>207</v>
      </c>
      <c r="E460" s="115">
        <v>43.5</v>
      </c>
      <c r="F460" s="115">
        <v>40.49</v>
      </c>
      <c r="G460" s="113" t="s">
        <v>493</v>
      </c>
      <c r="H460" s="116">
        <v>41974</v>
      </c>
    </row>
    <row r="461" spans="1:8" ht="26.4">
      <c r="A461" s="117" t="s">
        <v>1198</v>
      </c>
      <c r="B461" s="118" t="s">
        <v>1199</v>
      </c>
      <c r="C461" s="117" t="s">
        <v>538</v>
      </c>
      <c r="D461" s="117" t="s">
        <v>207</v>
      </c>
      <c r="E461" s="119">
        <v>51.4</v>
      </c>
      <c r="F461" s="119">
        <v>47.9</v>
      </c>
      <c r="G461" s="117" t="s">
        <v>493</v>
      </c>
      <c r="H461" s="120">
        <v>41974</v>
      </c>
    </row>
    <row r="462" spans="1:8" ht="26.4">
      <c r="A462" s="113" t="s">
        <v>1200</v>
      </c>
      <c r="B462" s="114" t="s">
        <v>1201</v>
      </c>
      <c r="C462" s="113" t="s">
        <v>538</v>
      </c>
      <c r="D462" s="113" t="s">
        <v>207</v>
      </c>
      <c r="E462" s="115">
        <v>5.86</v>
      </c>
      <c r="F462" s="115">
        <v>5.42</v>
      </c>
      <c r="G462" s="113" t="s">
        <v>493</v>
      </c>
      <c r="H462" s="116">
        <v>41974</v>
      </c>
    </row>
    <row r="463" spans="1:8" ht="26.4">
      <c r="A463" s="117" t="s">
        <v>1202</v>
      </c>
      <c r="B463" s="118" t="s">
        <v>1203</v>
      </c>
      <c r="C463" s="117" t="s">
        <v>538</v>
      </c>
      <c r="D463" s="117" t="s">
        <v>207</v>
      </c>
      <c r="E463" s="119">
        <v>7.5</v>
      </c>
      <c r="F463" s="119">
        <v>6.93</v>
      </c>
      <c r="G463" s="117" t="s">
        <v>493</v>
      </c>
      <c r="H463" s="120">
        <v>41974</v>
      </c>
    </row>
    <row r="464" spans="1:8" ht="26.4">
      <c r="A464" s="113" t="s">
        <v>1204</v>
      </c>
      <c r="B464" s="114" t="s">
        <v>1205</v>
      </c>
      <c r="C464" s="113" t="s">
        <v>538</v>
      </c>
      <c r="D464" s="113" t="s">
        <v>207</v>
      </c>
      <c r="E464" s="115">
        <v>9.0399999999999991</v>
      </c>
      <c r="F464" s="115">
        <v>8.36</v>
      </c>
      <c r="G464" s="113" t="s">
        <v>493</v>
      </c>
      <c r="H464" s="116">
        <v>41974</v>
      </c>
    </row>
    <row r="465" spans="1:8" ht="26.4">
      <c r="A465" s="117" t="s">
        <v>1206</v>
      </c>
      <c r="B465" s="118" t="s">
        <v>1207</v>
      </c>
      <c r="C465" s="117" t="s">
        <v>538</v>
      </c>
      <c r="D465" s="117" t="s">
        <v>207</v>
      </c>
      <c r="E465" s="119">
        <v>10.19</v>
      </c>
      <c r="F465" s="119">
        <v>9.43</v>
      </c>
      <c r="G465" s="117" t="s">
        <v>493</v>
      </c>
      <c r="H465" s="120">
        <v>41974</v>
      </c>
    </row>
    <row r="466" spans="1:8" ht="26.4">
      <c r="A466" s="113" t="s">
        <v>1208</v>
      </c>
      <c r="B466" s="114" t="s">
        <v>1209</v>
      </c>
      <c r="C466" s="113" t="s">
        <v>538</v>
      </c>
      <c r="D466" s="113" t="s">
        <v>207</v>
      </c>
      <c r="E466" s="115">
        <v>11.89</v>
      </c>
      <c r="F466" s="115">
        <v>11.02</v>
      </c>
      <c r="G466" s="113" t="s">
        <v>493</v>
      </c>
      <c r="H466" s="116">
        <v>41974</v>
      </c>
    </row>
    <row r="467" spans="1:8" ht="26.4">
      <c r="A467" s="117" t="s">
        <v>1210</v>
      </c>
      <c r="B467" s="118" t="s">
        <v>1211</v>
      </c>
      <c r="C467" s="117" t="s">
        <v>538</v>
      </c>
      <c r="D467" s="117" t="s">
        <v>207</v>
      </c>
      <c r="E467" s="119">
        <v>13.58</v>
      </c>
      <c r="F467" s="119">
        <v>12.6</v>
      </c>
      <c r="G467" s="117" t="s">
        <v>493</v>
      </c>
      <c r="H467" s="120">
        <v>41974</v>
      </c>
    </row>
    <row r="468" spans="1:8" ht="26.4">
      <c r="A468" s="113" t="s">
        <v>1212</v>
      </c>
      <c r="B468" s="114" t="s">
        <v>1213</v>
      </c>
      <c r="C468" s="113" t="s">
        <v>538</v>
      </c>
      <c r="D468" s="113" t="s">
        <v>207</v>
      </c>
      <c r="E468" s="115">
        <v>15.25</v>
      </c>
      <c r="F468" s="115">
        <v>14.15</v>
      </c>
      <c r="G468" s="113" t="s">
        <v>493</v>
      </c>
      <c r="H468" s="116">
        <v>41974</v>
      </c>
    </row>
    <row r="469" spans="1:8" ht="26.4">
      <c r="A469" s="117" t="s">
        <v>1214</v>
      </c>
      <c r="B469" s="118" t="s">
        <v>1215</v>
      </c>
      <c r="C469" s="117" t="s">
        <v>538</v>
      </c>
      <c r="D469" s="117" t="s">
        <v>207</v>
      </c>
      <c r="E469" s="119">
        <v>16.89</v>
      </c>
      <c r="F469" s="119">
        <v>15.72</v>
      </c>
      <c r="G469" s="117" t="s">
        <v>493</v>
      </c>
      <c r="H469" s="120">
        <v>41974</v>
      </c>
    </row>
    <row r="470" spans="1:8" ht="26.4">
      <c r="A470" s="113" t="s">
        <v>1216</v>
      </c>
      <c r="B470" s="114" t="s">
        <v>1217</v>
      </c>
      <c r="C470" s="113" t="s">
        <v>538</v>
      </c>
      <c r="D470" s="113" t="s">
        <v>207</v>
      </c>
      <c r="E470" s="115">
        <v>20.3</v>
      </c>
      <c r="F470" s="115">
        <v>18.91</v>
      </c>
      <c r="G470" s="113" t="s">
        <v>493</v>
      </c>
      <c r="H470" s="116">
        <v>41974</v>
      </c>
    </row>
    <row r="471" spans="1:8" ht="26.4">
      <c r="A471" s="117" t="s">
        <v>1218</v>
      </c>
      <c r="B471" s="118" t="s">
        <v>1219</v>
      </c>
      <c r="C471" s="117" t="s">
        <v>538</v>
      </c>
      <c r="D471" s="117" t="s">
        <v>207</v>
      </c>
      <c r="E471" s="119">
        <v>25.59</v>
      </c>
      <c r="F471" s="119">
        <v>23.74</v>
      </c>
      <c r="G471" s="117" t="s">
        <v>493</v>
      </c>
      <c r="H471" s="120">
        <v>41974</v>
      </c>
    </row>
    <row r="472" spans="1:8" ht="26.4">
      <c r="A472" s="113" t="s">
        <v>1220</v>
      </c>
      <c r="B472" s="114" t="s">
        <v>1221</v>
      </c>
      <c r="C472" s="113" t="s">
        <v>538</v>
      </c>
      <c r="D472" s="113" t="s">
        <v>207</v>
      </c>
      <c r="E472" s="115">
        <v>29.38</v>
      </c>
      <c r="F472" s="115">
        <v>27.29</v>
      </c>
      <c r="G472" s="113" t="s">
        <v>493</v>
      </c>
      <c r="H472" s="116">
        <v>41974</v>
      </c>
    </row>
    <row r="473" spans="1:8" ht="26.4">
      <c r="A473" s="117" t="s">
        <v>1222</v>
      </c>
      <c r="B473" s="118" t="s">
        <v>1223</v>
      </c>
      <c r="C473" s="117" t="s">
        <v>538</v>
      </c>
      <c r="D473" s="117" t="s">
        <v>207</v>
      </c>
      <c r="E473" s="119">
        <v>34.270000000000003</v>
      </c>
      <c r="F473" s="119">
        <v>31.94</v>
      </c>
      <c r="G473" s="117" t="s">
        <v>493</v>
      </c>
      <c r="H473" s="120">
        <v>41974</v>
      </c>
    </row>
    <row r="474" spans="1:8" ht="26.4">
      <c r="A474" s="113" t="s">
        <v>1224</v>
      </c>
      <c r="B474" s="114" t="s">
        <v>1225</v>
      </c>
      <c r="C474" s="113" t="s">
        <v>538</v>
      </c>
      <c r="D474" s="113" t="s">
        <v>207</v>
      </c>
      <c r="E474" s="115">
        <v>19.29</v>
      </c>
      <c r="F474" s="115">
        <v>18.510000000000002</v>
      </c>
      <c r="G474" s="113" t="s">
        <v>493</v>
      </c>
      <c r="H474" s="116">
        <v>41974</v>
      </c>
    </row>
    <row r="475" spans="1:8" ht="26.4">
      <c r="A475" s="117">
        <v>73721</v>
      </c>
      <c r="B475" s="118" t="s">
        <v>1226</v>
      </c>
      <c r="C475" s="117" t="s">
        <v>538</v>
      </c>
      <c r="D475" s="117" t="s">
        <v>207</v>
      </c>
      <c r="E475" s="119">
        <v>122.92</v>
      </c>
      <c r="F475" s="119">
        <v>114.14</v>
      </c>
      <c r="G475" s="117" t="s">
        <v>493</v>
      </c>
      <c r="H475" s="120">
        <v>41974</v>
      </c>
    </row>
    <row r="476" spans="1:8" ht="26.4">
      <c r="A476" s="113">
        <v>73719</v>
      </c>
      <c r="B476" s="114" t="s">
        <v>1227</v>
      </c>
      <c r="C476" s="113" t="s">
        <v>538</v>
      </c>
      <c r="D476" s="113" t="s">
        <v>207</v>
      </c>
      <c r="E476" s="115">
        <v>153.05000000000001</v>
      </c>
      <c r="F476" s="115">
        <v>142.22999999999999</v>
      </c>
      <c r="G476" s="113" t="s">
        <v>493</v>
      </c>
      <c r="H476" s="116">
        <v>41974</v>
      </c>
    </row>
    <row r="477" spans="1:8" ht="26.4">
      <c r="A477" s="117">
        <v>73718</v>
      </c>
      <c r="B477" s="118" t="s">
        <v>537</v>
      </c>
      <c r="C477" s="117" t="s">
        <v>538</v>
      </c>
      <c r="D477" s="117" t="s">
        <v>207</v>
      </c>
      <c r="E477" s="119">
        <v>238.73</v>
      </c>
      <c r="F477" s="119">
        <v>221.69</v>
      </c>
      <c r="G477" s="117" t="s">
        <v>493</v>
      </c>
      <c r="H477" s="120">
        <v>41974</v>
      </c>
    </row>
    <row r="478" spans="1:8" ht="26.4">
      <c r="A478" s="113">
        <v>73730</v>
      </c>
      <c r="B478" s="114" t="s">
        <v>1228</v>
      </c>
      <c r="C478" s="113" t="s">
        <v>538</v>
      </c>
      <c r="D478" s="113" t="s">
        <v>207</v>
      </c>
      <c r="E478" s="115">
        <v>14.25</v>
      </c>
      <c r="F478" s="115">
        <v>13.19</v>
      </c>
      <c r="G478" s="113" t="s">
        <v>493</v>
      </c>
      <c r="H478" s="116">
        <v>41974</v>
      </c>
    </row>
    <row r="479" spans="1:8" ht="26.4">
      <c r="A479" s="117">
        <v>73724</v>
      </c>
      <c r="B479" s="118" t="s">
        <v>1229</v>
      </c>
      <c r="C479" s="117" t="s">
        <v>538</v>
      </c>
      <c r="D479" s="117" t="s">
        <v>207</v>
      </c>
      <c r="E479" s="119">
        <v>20.260000000000002</v>
      </c>
      <c r="F479" s="119">
        <v>18.77</v>
      </c>
      <c r="G479" s="117" t="s">
        <v>493</v>
      </c>
      <c r="H479" s="120">
        <v>41974</v>
      </c>
    </row>
    <row r="480" spans="1:8" ht="26.4">
      <c r="A480" s="113">
        <v>73723</v>
      </c>
      <c r="B480" s="114" t="s">
        <v>1230</v>
      </c>
      <c r="C480" s="113" t="s">
        <v>538</v>
      </c>
      <c r="D480" s="113" t="s">
        <v>207</v>
      </c>
      <c r="E480" s="115">
        <v>30.71</v>
      </c>
      <c r="F480" s="115">
        <v>28.43</v>
      </c>
      <c r="G480" s="113" t="s">
        <v>493</v>
      </c>
      <c r="H480" s="116">
        <v>41974</v>
      </c>
    </row>
    <row r="481" spans="1:8" ht="26.4">
      <c r="A481" s="117">
        <v>73722</v>
      </c>
      <c r="B481" s="118" t="s">
        <v>1231</v>
      </c>
      <c r="C481" s="117" t="s">
        <v>538</v>
      </c>
      <c r="D481" s="117" t="s">
        <v>207</v>
      </c>
      <c r="E481" s="119">
        <v>39.42</v>
      </c>
      <c r="F481" s="119">
        <v>36.51</v>
      </c>
      <c r="G481" s="117" t="s">
        <v>493</v>
      </c>
      <c r="H481" s="120">
        <v>41974</v>
      </c>
    </row>
    <row r="482" spans="1:8" ht="26.4">
      <c r="A482" s="113">
        <v>73720</v>
      </c>
      <c r="B482" s="114" t="s">
        <v>1232</v>
      </c>
      <c r="C482" s="113" t="s">
        <v>538</v>
      </c>
      <c r="D482" s="113" t="s">
        <v>207</v>
      </c>
      <c r="E482" s="115">
        <v>81.87</v>
      </c>
      <c r="F482" s="115">
        <v>75.930000000000007</v>
      </c>
      <c r="G482" s="113" t="s">
        <v>493</v>
      </c>
      <c r="H482" s="116">
        <v>41974</v>
      </c>
    </row>
    <row r="483" spans="1:8" ht="26.4">
      <c r="A483" s="117">
        <v>73726</v>
      </c>
      <c r="B483" s="118" t="s">
        <v>1233</v>
      </c>
      <c r="C483" s="117" t="s">
        <v>538</v>
      </c>
      <c r="D483" s="117" t="s">
        <v>207</v>
      </c>
      <c r="E483" s="119">
        <v>19.84</v>
      </c>
      <c r="F483" s="119">
        <v>18.149999999999999</v>
      </c>
      <c r="G483" s="117" t="s">
        <v>493</v>
      </c>
      <c r="H483" s="120">
        <v>41974</v>
      </c>
    </row>
    <row r="484" spans="1:8" ht="26.4">
      <c r="A484" s="113">
        <v>73725</v>
      </c>
      <c r="B484" s="114" t="s">
        <v>1234</v>
      </c>
      <c r="C484" s="113" t="s">
        <v>538</v>
      </c>
      <c r="D484" s="113" t="s">
        <v>207</v>
      </c>
      <c r="E484" s="115">
        <v>23.81</v>
      </c>
      <c r="F484" s="115">
        <v>21.79</v>
      </c>
      <c r="G484" s="113" t="s">
        <v>493</v>
      </c>
      <c r="H484" s="116">
        <v>41974</v>
      </c>
    </row>
    <row r="485" spans="1:8" ht="26.4">
      <c r="A485" s="117" t="s">
        <v>1235</v>
      </c>
      <c r="B485" s="118" t="s">
        <v>1236</v>
      </c>
      <c r="C485" s="117" t="s">
        <v>538</v>
      </c>
      <c r="D485" s="117" t="s">
        <v>207</v>
      </c>
      <c r="E485" s="119">
        <v>10.55</v>
      </c>
      <c r="F485" s="119">
        <v>9.98</v>
      </c>
      <c r="G485" s="117" t="s">
        <v>493</v>
      </c>
      <c r="H485" s="120">
        <v>41974</v>
      </c>
    </row>
    <row r="486" spans="1:8" ht="26.4">
      <c r="A486" s="113" t="s">
        <v>1237</v>
      </c>
      <c r="B486" s="114" t="s">
        <v>1238</v>
      </c>
      <c r="C486" s="113" t="s">
        <v>538</v>
      </c>
      <c r="D486" s="113" t="s">
        <v>207</v>
      </c>
      <c r="E486" s="115">
        <v>16.010000000000002</v>
      </c>
      <c r="F486" s="115">
        <v>15.06</v>
      </c>
      <c r="G486" s="113" t="s">
        <v>493</v>
      </c>
      <c r="H486" s="116">
        <v>41974</v>
      </c>
    </row>
    <row r="487" spans="1:8" ht="26.4">
      <c r="A487" s="117" t="s">
        <v>1239</v>
      </c>
      <c r="B487" s="118" t="s">
        <v>1240</v>
      </c>
      <c r="C487" s="117" t="s">
        <v>538</v>
      </c>
      <c r="D487" s="117" t="s">
        <v>207</v>
      </c>
      <c r="E487" s="119">
        <v>19.3</v>
      </c>
      <c r="F487" s="119">
        <v>18.239999999999998</v>
      </c>
      <c r="G487" s="117" t="s">
        <v>493</v>
      </c>
      <c r="H487" s="120">
        <v>41974</v>
      </c>
    </row>
    <row r="488" spans="1:8" ht="26.4">
      <c r="A488" s="113" t="s">
        <v>1241</v>
      </c>
      <c r="B488" s="114" t="s">
        <v>1242</v>
      </c>
      <c r="C488" s="113" t="s">
        <v>538</v>
      </c>
      <c r="D488" s="113" t="s">
        <v>207</v>
      </c>
      <c r="E488" s="115">
        <v>22.2</v>
      </c>
      <c r="F488" s="115">
        <v>21.06</v>
      </c>
      <c r="G488" s="113" t="s">
        <v>493</v>
      </c>
      <c r="H488" s="116">
        <v>41974</v>
      </c>
    </row>
    <row r="489" spans="1:8" ht="26.4">
      <c r="A489" s="117" t="s">
        <v>1243</v>
      </c>
      <c r="B489" s="118" t="s">
        <v>1244</v>
      </c>
      <c r="C489" s="117" t="s">
        <v>538</v>
      </c>
      <c r="D489" s="117" t="s">
        <v>207</v>
      </c>
      <c r="E489" s="119">
        <v>25.5</v>
      </c>
      <c r="F489" s="119">
        <v>24.28</v>
      </c>
      <c r="G489" s="117" t="s">
        <v>493</v>
      </c>
      <c r="H489" s="120">
        <v>41974</v>
      </c>
    </row>
    <row r="490" spans="1:8" ht="26.4">
      <c r="A490" s="113" t="s">
        <v>1245</v>
      </c>
      <c r="B490" s="114" t="s">
        <v>1246</v>
      </c>
      <c r="C490" s="113" t="s">
        <v>538</v>
      </c>
      <c r="D490" s="113" t="s">
        <v>207</v>
      </c>
      <c r="E490" s="115">
        <v>3.13</v>
      </c>
      <c r="F490" s="115">
        <v>2.82</v>
      </c>
      <c r="G490" s="113" t="s">
        <v>493</v>
      </c>
      <c r="H490" s="116">
        <v>41974</v>
      </c>
    </row>
    <row r="491" spans="1:8" ht="26.4">
      <c r="A491" s="117" t="s">
        <v>1247</v>
      </c>
      <c r="B491" s="118" t="s">
        <v>1248</v>
      </c>
      <c r="C491" s="117" t="s">
        <v>538</v>
      </c>
      <c r="D491" s="117" t="s">
        <v>207</v>
      </c>
      <c r="E491" s="119">
        <v>34.409999999999997</v>
      </c>
      <c r="F491" s="119">
        <v>32.03</v>
      </c>
      <c r="G491" s="117" t="s">
        <v>493</v>
      </c>
      <c r="H491" s="120">
        <v>41974</v>
      </c>
    </row>
    <row r="492" spans="1:8" ht="26.4">
      <c r="A492" s="113" t="s">
        <v>1249</v>
      </c>
      <c r="B492" s="114" t="s">
        <v>1250</v>
      </c>
      <c r="C492" s="113" t="s">
        <v>538</v>
      </c>
      <c r="D492" s="113" t="s">
        <v>207</v>
      </c>
      <c r="E492" s="115">
        <v>40.799999999999997</v>
      </c>
      <c r="F492" s="115">
        <v>37.96</v>
      </c>
      <c r="G492" s="113" t="s">
        <v>493</v>
      </c>
      <c r="H492" s="116">
        <v>41974</v>
      </c>
    </row>
    <row r="493" spans="1:8" ht="26.4">
      <c r="A493" s="117" t="s">
        <v>1251</v>
      </c>
      <c r="B493" s="118" t="s">
        <v>1252</v>
      </c>
      <c r="C493" s="117" t="s">
        <v>538</v>
      </c>
      <c r="D493" s="117" t="s">
        <v>207</v>
      </c>
      <c r="E493" s="119">
        <v>48.18</v>
      </c>
      <c r="F493" s="119">
        <v>44.87</v>
      </c>
      <c r="G493" s="117" t="s">
        <v>493</v>
      </c>
      <c r="H493" s="120">
        <v>41974</v>
      </c>
    </row>
    <row r="494" spans="1:8" ht="26.4">
      <c r="A494" s="113" t="s">
        <v>1253</v>
      </c>
      <c r="B494" s="114" t="s">
        <v>1254</v>
      </c>
      <c r="C494" s="113" t="s">
        <v>538</v>
      </c>
      <c r="D494" s="113" t="s">
        <v>207</v>
      </c>
      <c r="E494" s="115">
        <v>5.41</v>
      </c>
      <c r="F494" s="115">
        <v>5</v>
      </c>
      <c r="G494" s="113" t="s">
        <v>493</v>
      </c>
      <c r="H494" s="116">
        <v>41974</v>
      </c>
    </row>
    <row r="495" spans="1:8" ht="26.4">
      <c r="A495" s="117" t="s">
        <v>1255</v>
      </c>
      <c r="B495" s="118" t="s">
        <v>1256</v>
      </c>
      <c r="C495" s="117" t="s">
        <v>538</v>
      </c>
      <c r="D495" s="117" t="s">
        <v>207</v>
      </c>
      <c r="E495" s="119">
        <v>6.93</v>
      </c>
      <c r="F495" s="119">
        <v>6.4</v>
      </c>
      <c r="G495" s="117" t="s">
        <v>493</v>
      </c>
      <c r="H495" s="120">
        <v>41974</v>
      </c>
    </row>
    <row r="496" spans="1:8" ht="26.4">
      <c r="A496" s="113" t="s">
        <v>1257</v>
      </c>
      <c r="B496" s="114" t="s">
        <v>1258</v>
      </c>
      <c r="C496" s="113" t="s">
        <v>538</v>
      </c>
      <c r="D496" s="113" t="s">
        <v>207</v>
      </c>
      <c r="E496" s="115">
        <v>8.36</v>
      </c>
      <c r="F496" s="115">
        <v>7.73</v>
      </c>
      <c r="G496" s="113" t="s">
        <v>493</v>
      </c>
      <c r="H496" s="116">
        <v>41974</v>
      </c>
    </row>
    <row r="497" spans="1:8" ht="26.4">
      <c r="A497" s="117" t="s">
        <v>1259</v>
      </c>
      <c r="B497" s="118" t="s">
        <v>1260</v>
      </c>
      <c r="C497" s="117" t="s">
        <v>538</v>
      </c>
      <c r="D497" s="117" t="s">
        <v>207</v>
      </c>
      <c r="E497" s="119">
        <v>9.4499999999999993</v>
      </c>
      <c r="F497" s="119">
        <v>8.73</v>
      </c>
      <c r="G497" s="117" t="s">
        <v>493</v>
      </c>
      <c r="H497" s="120">
        <v>41974</v>
      </c>
    </row>
    <row r="498" spans="1:8" ht="26.4">
      <c r="A498" s="113" t="s">
        <v>1261</v>
      </c>
      <c r="B498" s="114" t="s">
        <v>1262</v>
      </c>
      <c r="C498" s="113" t="s">
        <v>538</v>
      </c>
      <c r="D498" s="113" t="s">
        <v>207</v>
      </c>
      <c r="E498" s="115">
        <v>11.03</v>
      </c>
      <c r="F498" s="115">
        <v>10.220000000000001</v>
      </c>
      <c r="G498" s="113" t="s">
        <v>493</v>
      </c>
      <c r="H498" s="116">
        <v>41974</v>
      </c>
    </row>
    <row r="499" spans="1:8" ht="26.4">
      <c r="A499" s="117" t="s">
        <v>1263</v>
      </c>
      <c r="B499" s="118" t="s">
        <v>1264</v>
      </c>
      <c r="C499" s="117" t="s">
        <v>538</v>
      </c>
      <c r="D499" s="117" t="s">
        <v>207</v>
      </c>
      <c r="E499" s="119">
        <v>12.61</v>
      </c>
      <c r="F499" s="119">
        <v>11.7</v>
      </c>
      <c r="G499" s="117" t="s">
        <v>493</v>
      </c>
      <c r="H499" s="120">
        <v>41974</v>
      </c>
    </row>
    <row r="500" spans="1:8" ht="26.4">
      <c r="A500" s="113" t="s">
        <v>1265</v>
      </c>
      <c r="B500" s="114" t="s">
        <v>1266</v>
      </c>
      <c r="C500" s="113" t="s">
        <v>538</v>
      </c>
      <c r="D500" s="113" t="s">
        <v>207</v>
      </c>
      <c r="E500" s="115">
        <v>14.18</v>
      </c>
      <c r="F500" s="115">
        <v>13.16</v>
      </c>
      <c r="G500" s="113" t="s">
        <v>493</v>
      </c>
      <c r="H500" s="116">
        <v>41974</v>
      </c>
    </row>
    <row r="501" spans="1:8" ht="26.4">
      <c r="A501" s="117" t="s">
        <v>1267</v>
      </c>
      <c r="B501" s="118" t="s">
        <v>1268</v>
      </c>
      <c r="C501" s="117" t="s">
        <v>538</v>
      </c>
      <c r="D501" s="117" t="s">
        <v>207</v>
      </c>
      <c r="E501" s="119">
        <v>15.72</v>
      </c>
      <c r="F501" s="119">
        <v>14.62</v>
      </c>
      <c r="G501" s="117" t="s">
        <v>493</v>
      </c>
      <c r="H501" s="120">
        <v>41974</v>
      </c>
    </row>
    <row r="502" spans="1:8" ht="26.4">
      <c r="A502" s="113" t="s">
        <v>1269</v>
      </c>
      <c r="B502" s="114" t="s">
        <v>1270</v>
      </c>
      <c r="C502" s="113" t="s">
        <v>538</v>
      </c>
      <c r="D502" s="113" t="s">
        <v>207</v>
      </c>
      <c r="E502" s="115">
        <v>18.940000000000001</v>
      </c>
      <c r="F502" s="115">
        <v>17.63</v>
      </c>
      <c r="G502" s="113" t="s">
        <v>493</v>
      </c>
      <c r="H502" s="116">
        <v>41974</v>
      </c>
    </row>
    <row r="503" spans="1:8" ht="26.4">
      <c r="A503" s="117" t="s">
        <v>1271</v>
      </c>
      <c r="B503" s="118" t="s">
        <v>1272</v>
      </c>
      <c r="C503" s="117" t="s">
        <v>538</v>
      </c>
      <c r="D503" s="117" t="s">
        <v>207</v>
      </c>
      <c r="E503" s="119">
        <v>23.88</v>
      </c>
      <c r="F503" s="119">
        <v>22.15</v>
      </c>
      <c r="G503" s="117" t="s">
        <v>493</v>
      </c>
      <c r="H503" s="120">
        <v>41974</v>
      </c>
    </row>
    <row r="504" spans="1:8" ht="26.4">
      <c r="A504" s="113" t="s">
        <v>1273</v>
      </c>
      <c r="B504" s="114" t="s">
        <v>1274</v>
      </c>
      <c r="C504" s="113" t="s">
        <v>538</v>
      </c>
      <c r="D504" s="113" t="s">
        <v>207</v>
      </c>
      <c r="E504" s="115">
        <v>2.6</v>
      </c>
      <c r="F504" s="115">
        <v>2.35</v>
      </c>
      <c r="G504" s="113" t="s">
        <v>493</v>
      </c>
      <c r="H504" s="116">
        <v>41974</v>
      </c>
    </row>
    <row r="505" spans="1:8" ht="26.4">
      <c r="A505" s="117" t="s">
        <v>1275</v>
      </c>
      <c r="B505" s="118" t="s">
        <v>1276</v>
      </c>
      <c r="C505" s="117" t="s">
        <v>538</v>
      </c>
      <c r="D505" s="117" t="s">
        <v>207</v>
      </c>
      <c r="E505" s="119">
        <v>27.47</v>
      </c>
      <c r="F505" s="119">
        <v>25.51</v>
      </c>
      <c r="G505" s="117" t="s">
        <v>493</v>
      </c>
      <c r="H505" s="120">
        <v>41974</v>
      </c>
    </row>
    <row r="506" spans="1:8" ht="26.4">
      <c r="A506" s="113" t="s">
        <v>1277</v>
      </c>
      <c r="B506" s="114" t="s">
        <v>1278</v>
      </c>
      <c r="C506" s="113" t="s">
        <v>538</v>
      </c>
      <c r="D506" s="113" t="s">
        <v>207</v>
      </c>
      <c r="E506" s="115">
        <v>32.07</v>
      </c>
      <c r="F506" s="115">
        <v>29.88</v>
      </c>
      <c r="G506" s="113" t="s">
        <v>493</v>
      </c>
      <c r="H506" s="116">
        <v>41974</v>
      </c>
    </row>
    <row r="507" spans="1:8" ht="26.4">
      <c r="A507" s="117">
        <v>83655</v>
      </c>
      <c r="B507" s="118" t="s">
        <v>1279</v>
      </c>
      <c r="C507" s="117" t="s">
        <v>538</v>
      </c>
      <c r="D507" s="117" t="s">
        <v>207</v>
      </c>
      <c r="E507" s="119">
        <v>2.39</v>
      </c>
      <c r="F507" s="119">
        <v>2.2000000000000002</v>
      </c>
      <c r="G507" s="117" t="s">
        <v>493</v>
      </c>
      <c r="H507" s="120">
        <v>41974</v>
      </c>
    </row>
    <row r="508" spans="1:8" ht="39.6">
      <c r="A508" s="113">
        <v>83621</v>
      </c>
      <c r="B508" s="114" t="s">
        <v>1280</v>
      </c>
      <c r="C508" s="113" t="s">
        <v>632</v>
      </c>
      <c r="D508" s="113" t="s">
        <v>6</v>
      </c>
      <c r="E508" s="115">
        <v>73.88</v>
      </c>
      <c r="F508" s="115">
        <v>66.92</v>
      </c>
      <c r="G508" s="113" t="s">
        <v>493</v>
      </c>
      <c r="H508" s="116">
        <v>41974</v>
      </c>
    </row>
    <row r="509" spans="1:8" ht="26.4">
      <c r="A509" s="117" t="s">
        <v>1281</v>
      </c>
      <c r="B509" s="118" t="s">
        <v>1282</v>
      </c>
      <c r="C509" s="117" t="s">
        <v>538</v>
      </c>
      <c r="D509" s="117" t="s">
        <v>207</v>
      </c>
      <c r="E509" s="119">
        <v>3.02</v>
      </c>
      <c r="F509" s="119">
        <v>2.72</v>
      </c>
      <c r="G509" s="117" t="s">
        <v>493</v>
      </c>
      <c r="H509" s="120">
        <v>41974</v>
      </c>
    </row>
    <row r="510" spans="1:8" ht="26.4">
      <c r="A510" s="113" t="s">
        <v>656</v>
      </c>
      <c r="B510" s="114" t="s">
        <v>657</v>
      </c>
      <c r="C510" s="113" t="s">
        <v>538</v>
      </c>
      <c r="D510" s="113" t="s">
        <v>207</v>
      </c>
      <c r="E510" s="115">
        <v>2.16</v>
      </c>
      <c r="F510" s="115">
        <v>1.94</v>
      </c>
      <c r="G510" s="113" t="s">
        <v>493</v>
      </c>
      <c r="H510" s="116">
        <v>41974</v>
      </c>
    </row>
    <row r="511" spans="1:8" ht="26.4">
      <c r="A511" s="117" t="s">
        <v>1283</v>
      </c>
      <c r="B511" s="118" t="s">
        <v>1284</v>
      </c>
      <c r="C511" s="117" t="s">
        <v>538</v>
      </c>
      <c r="D511" s="117" t="s">
        <v>207</v>
      </c>
      <c r="E511" s="119">
        <v>10.95</v>
      </c>
      <c r="F511" s="119">
        <v>10.14</v>
      </c>
      <c r="G511" s="117" t="s">
        <v>493</v>
      </c>
      <c r="H511" s="120">
        <v>41974</v>
      </c>
    </row>
    <row r="512" spans="1:8" ht="26.4">
      <c r="A512" s="113" t="s">
        <v>1285</v>
      </c>
      <c r="B512" s="114" t="s">
        <v>1286</v>
      </c>
      <c r="C512" s="113" t="s">
        <v>538</v>
      </c>
      <c r="D512" s="113" t="s">
        <v>207</v>
      </c>
      <c r="E512" s="115">
        <v>3.24</v>
      </c>
      <c r="F512" s="115">
        <v>2.91</v>
      </c>
      <c r="G512" s="113" t="s">
        <v>493</v>
      </c>
      <c r="H512" s="116">
        <v>41974</v>
      </c>
    </row>
    <row r="513" spans="1:8" ht="26.4">
      <c r="A513" s="117" t="s">
        <v>1287</v>
      </c>
      <c r="B513" s="118" t="s">
        <v>1288</v>
      </c>
      <c r="C513" s="117" t="s">
        <v>538</v>
      </c>
      <c r="D513" s="117" t="s">
        <v>207</v>
      </c>
      <c r="E513" s="119">
        <v>3.45</v>
      </c>
      <c r="F513" s="119">
        <v>3.11</v>
      </c>
      <c r="G513" s="117" t="s">
        <v>493</v>
      </c>
      <c r="H513" s="120">
        <v>41974</v>
      </c>
    </row>
    <row r="514" spans="1:8" ht="26.4">
      <c r="A514" s="113" t="s">
        <v>1289</v>
      </c>
      <c r="B514" s="114" t="s">
        <v>1290</v>
      </c>
      <c r="C514" s="113" t="s">
        <v>538</v>
      </c>
      <c r="D514" s="113" t="s">
        <v>207</v>
      </c>
      <c r="E514" s="115">
        <v>2.59</v>
      </c>
      <c r="F514" s="115">
        <v>2.33</v>
      </c>
      <c r="G514" s="113" t="s">
        <v>493</v>
      </c>
      <c r="H514" s="116">
        <v>41974</v>
      </c>
    </row>
    <row r="515" spans="1:8" ht="26.4">
      <c r="A515" s="117" t="s">
        <v>1291</v>
      </c>
      <c r="B515" s="118" t="s">
        <v>1292</v>
      </c>
      <c r="C515" s="117" t="s">
        <v>538</v>
      </c>
      <c r="D515" s="117" t="s">
        <v>207</v>
      </c>
      <c r="E515" s="119">
        <v>3.88</v>
      </c>
      <c r="F515" s="119">
        <v>3.5</v>
      </c>
      <c r="G515" s="117" t="s">
        <v>493</v>
      </c>
      <c r="H515" s="120">
        <v>41974</v>
      </c>
    </row>
    <row r="516" spans="1:8" ht="26.4">
      <c r="A516" s="113" t="s">
        <v>1293</v>
      </c>
      <c r="B516" s="114" t="s">
        <v>1294</v>
      </c>
      <c r="C516" s="113" t="s">
        <v>538</v>
      </c>
      <c r="D516" s="113" t="s">
        <v>207</v>
      </c>
      <c r="E516" s="115">
        <v>3.02</v>
      </c>
      <c r="F516" s="115">
        <v>2.72</v>
      </c>
      <c r="G516" s="113" t="s">
        <v>493</v>
      </c>
      <c r="H516" s="116">
        <v>41974</v>
      </c>
    </row>
    <row r="517" spans="1:8" ht="26.4">
      <c r="A517" s="117" t="s">
        <v>1295</v>
      </c>
      <c r="B517" s="118" t="s">
        <v>1296</v>
      </c>
      <c r="C517" s="117" t="s">
        <v>538</v>
      </c>
      <c r="D517" s="117" t="s">
        <v>207</v>
      </c>
      <c r="E517" s="119">
        <v>4.32</v>
      </c>
      <c r="F517" s="119">
        <v>3.88</v>
      </c>
      <c r="G517" s="117" t="s">
        <v>493</v>
      </c>
      <c r="H517" s="120">
        <v>41974</v>
      </c>
    </row>
    <row r="518" spans="1:8" ht="26.4">
      <c r="A518" s="113" t="s">
        <v>1297</v>
      </c>
      <c r="B518" s="114" t="s">
        <v>1298</v>
      </c>
      <c r="C518" s="113" t="s">
        <v>538</v>
      </c>
      <c r="D518" s="113" t="s">
        <v>207</v>
      </c>
      <c r="E518" s="115">
        <v>3.45</v>
      </c>
      <c r="F518" s="115">
        <v>3.11</v>
      </c>
      <c r="G518" s="113" t="s">
        <v>493</v>
      </c>
      <c r="H518" s="116">
        <v>41974</v>
      </c>
    </row>
    <row r="519" spans="1:8" ht="26.4">
      <c r="A519" s="117" t="s">
        <v>1299</v>
      </c>
      <c r="B519" s="118" t="s">
        <v>1300</v>
      </c>
      <c r="C519" s="117" t="s">
        <v>538</v>
      </c>
      <c r="D519" s="117" t="s">
        <v>207</v>
      </c>
      <c r="E519" s="119">
        <v>4.75</v>
      </c>
      <c r="F519" s="119">
        <v>4.2699999999999996</v>
      </c>
      <c r="G519" s="117" t="s">
        <v>493</v>
      </c>
      <c r="H519" s="120">
        <v>41974</v>
      </c>
    </row>
    <row r="520" spans="1:8" ht="26.4">
      <c r="A520" s="113" t="s">
        <v>1301</v>
      </c>
      <c r="B520" s="114" t="s">
        <v>1302</v>
      </c>
      <c r="C520" s="113" t="s">
        <v>538</v>
      </c>
      <c r="D520" s="113" t="s">
        <v>207</v>
      </c>
      <c r="E520" s="115">
        <v>4.32</v>
      </c>
      <c r="F520" s="115">
        <v>3.88</v>
      </c>
      <c r="G520" s="113" t="s">
        <v>493</v>
      </c>
      <c r="H520" s="116">
        <v>41974</v>
      </c>
    </row>
    <row r="521" spans="1:8" ht="26.4">
      <c r="A521" s="117" t="s">
        <v>1303</v>
      </c>
      <c r="B521" s="118" t="s">
        <v>1304</v>
      </c>
      <c r="C521" s="117" t="s">
        <v>538</v>
      </c>
      <c r="D521" s="117" t="s">
        <v>207</v>
      </c>
      <c r="E521" s="119">
        <v>4.75</v>
      </c>
      <c r="F521" s="119">
        <v>4.2699999999999996</v>
      </c>
      <c r="G521" s="117" t="s">
        <v>493</v>
      </c>
      <c r="H521" s="120">
        <v>41974</v>
      </c>
    </row>
    <row r="522" spans="1:8" ht="26.4">
      <c r="A522" s="113" t="s">
        <v>1305</v>
      </c>
      <c r="B522" s="114" t="s">
        <v>1306</v>
      </c>
      <c r="C522" s="113" t="s">
        <v>538</v>
      </c>
      <c r="D522" s="113" t="s">
        <v>207</v>
      </c>
      <c r="E522" s="115">
        <v>6.47</v>
      </c>
      <c r="F522" s="115">
        <v>5.94</v>
      </c>
      <c r="G522" s="113" t="s">
        <v>493</v>
      </c>
      <c r="H522" s="116">
        <v>41974</v>
      </c>
    </row>
    <row r="523" spans="1:8" ht="26.4">
      <c r="A523" s="117" t="s">
        <v>653</v>
      </c>
      <c r="B523" s="118" t="s">
        <v>654</v>
      </c>
      <c r="C523" s="117" t="s">
        <v>538</v>
      </c>
      <c r="D523" s="117" t="s">
        <v>207</v>
      </c>
      <c r="E523" s="119">
        <v>1.29</v>
      </c>
      <c r="F523" s="119">
        <v>1.1599999999999999</v>
      </c>
      <c r="G523" s="117" t="s">
        <v>493</v>
      </c>
      <c r="H523" s="120">
        <v>41974</v>
      </c>
    </row>
    <row r="524" spans="1:8" ht="26.4">
      <c r="A524" s="113" t="s">
        <v>1307</v>
      </c>
      <c r="B524" s="114" t="s">
        <v>1308</v>
      </c>
      <c r="C524" s="113" t="s">
        <v>538</v>
      </c>
      <c r="D524" s="113" t="s">
        <v>207</v>
      </c>
      <c r="E524" s="115">
        <v>7.14</v>
      </c>
      <c r="F524" s="115">
        <v>6.56</v>
      </c>
      <c r="G524" s="113" t="s">
        <v>493</v>
      </c>
      <c r="H524" s="116">
        <v>41974</v>
      </c>
    </row>
    <row r="525" spans="1:8" ht="26.4">
      <c r="A525" s="117" t="s">
        <v>1309</v>
      </c>
      <c r="B525" s="118" t="s">
        <v>1310</v>
      </c>
      <c r="C525" s="117" t="s">
        <v>538</v>
      </c>
      <c r="D525" s="117" t="s">
        <v>207</v>
      </c>
      <c r="E525" s="119">
        <v>8</v>
      </c>
      <c r="F525" s="119">
        <v>7.37</v>
      </c>
      <c r="G525" s="117" t="s">
        <v>493</v>
      </c>
      <c r="H525" s="120">
        <v>41974</v>
      </c>
    </row>
    <row r="526" spans="1:8" ht="26.4">
      <c r="A526" s="113" t="s">
        <v>1311</v>
      </c>
      <c r="B526" s="114" t="s">
        <v>1312</v>
      </c>
      <c r="C526" s="113" t="s">
        <v>538</v>
      </c>
      <c r="D526" s="113" t="s">
        <v>207</v>
      </c>
      <c r="E526" s="115">
        <v>8.7100000000000009</v>
      </c>
      <c r="F526" s="115">
        <v>8.0399999999999991</v>
      </c>
      <c r="G526" s="113" t="s">
        <v>493</v>
      </c>
      <c r="H526" s="116">
        <v>41974</v>
      </c>
    </row>
    <row r="527" spans="1:8" ht="26.4">
      <c r="A527" s="117" t="s">
        <v>647</v>
      </c>
      <c r="B527" s="118" t="s">
        <v>648</v>
      </c>
      <c r="C527" s="117" t="s">
        <v>538</v>
      </c>
      <c r="D527" s="117" t="s">
        <v>207</v>
      </c>
      <c r="E527" s="119">
        <v>1.73</v>
      </c>
      <c r="F527" s="119">
        <v>1.55</v>
      </c>
      <c r="G527" s="117" t="s">
        <v>493</v>
      </c>
      <c r="H527" s="120">
        <v>41974</v>
      </c>
    </row>
    <row r="528" spans="1:8" ht="26.4">
      <c r="A528" s="113" t="s">
        <v>1313</v>
      </c>
      <c r="B528" s="114" t="s">
        <v>1314</v>
      </c>
      <c r="C528" s="113" t="s">
        <v>538</v>
      </c>
      <c r="D528" s="113" t="s">
        <v>207</v>
      </c>
      <c r="E528" s="115">
        <v>9.52</v>
      </c>
      <c r="F528" s="115">
        <v>8.8000000000000007</v>
      </c>
      <c r="G528" s="113" t="s">
        <v>493</v>
      </c>
      <c r="H528" s="116">
        <v>41974</v>
      </c>
    </row>
    <row r="529" spans="1:8" ht="26.4">
      <c r="A529" s="117" t="s">
        <v>1315</v>
      </c>
      <c r="B529" s="118" t="s">
        <v>1316</v>
      </c>
      <c r="C529" s="117" t="s">
        <v>538</v>
      </c>
      <c r="D529" s="117" t="s">
        <v>207</v>
      </c>
      <c r="E529" s="119">
        <v>10.28</v>
      </c>
      <c r="F529" s="119">
        <v>9.52</v>
      </c>
      <c r="G529" s="117" t="s">
        <v>493</v>
      </c>
      <c r="H529" s="120">
        <v>41974</v>
      </c>
    </row>
    <row r="530" spans="1:8" ht="26.4">
      <c r="A530" s="113">
        <v>83727</v>
      </c>
      <c r="B530" s="114" t="s">
        <v>1317</v>
      </c>
      <c r="C530" s="113" t="s">
        <v>606</v>
      </c>
      <c r="D530" s="113" t="s">
        <v>207</v>
      </c>
      <c r="E530" s="115">
        <v>1.38</v>
      </c>
      <c r="F530" s="115">
        <v>1.28</v>
      </c>
      <c r="G530" s="113" t="s">
        <v>493</v>
      </c>
      <c r="H530" s="116">
        <v>41974</v>
      </c>
    </row>
    <row r="531" spans="1:8" ht="26.4">
      <c r="A531" s="117" t="s">
        <v>1318</v>
      </c>
      <c r="B531" s="118" t="s">
        <v>1319</v>
      </c>
      <c r="C531" s="117" t="s">
        <v>270</v>
      </c>
      <c r="D531" s="117" t="s">
        <v>519</v>
      </c>
      <c r="E531" s="119">
        <v>72.45</v>
      </c>
      <c r="F531" s="119">
        <v>69.09</v>
      </c>
      <c r="G531" s="117" t="s">
        <v>493</v>
      </c>
      <c r="H531" s="120">
        <v>41974</v>
      </c>
    </row>
    <row r="532" spans="1:8">
      <c r="A532" s="113">
        <v>79482</v>
      </c>
      <c r="B532" s="114" t="s">
        <v>1320</v>
      </c>
      <c r="C532" s="113" t="s">
        <v>270</v>
      </c>
      <c r="D532" s="113" t="s">
        <v>519</v>
      </c>
      <c r="E532" s="115">
        <v>40.26</v>
      </c>
      <c r="F532" s="115">
        <v>39.89</v>
      </c>
      <c r="G532" s="113" t="s">
        <v>493</v>
      </c>
      <c r="H532" s="116">
        <v>41974</v>
      </c>
    </row>
    <row r="533" spans="1:8">
      <c r="A533" s="117">
        <v>55835</v>
      </c>
      <c r="B533" s="118" t="s">
        <v>518</v>
      </c>
      <c r="C533" s="117" t="s">
        <v>270</v>
      </c>
      <c r="D533" s="117" t="s">
        <v>519</v>
      </c>
      <c r="E533" s="119">
        <v>42.49</v>
      </c>
      <c r="F533" s="119">
        <v>38.58</v>
      </c>
      <c r="G533" s="117" t="s">
        <v>493</v>
      </c>
      <c r="H533" s="120">
        <v>41974</v>
      </c>
    </row>
    <row r="534" spans="1:8">
      <c r="A534" s="113">
        <v>79481</v>
      </c>
      <c r="B534" s="114" t="s">
        <v>596</v>
      </c>
      <c r="C534" s="113" t="s">
        <v>270</v>
      </c>
      <c r="D534" s="113" t="s">
        <v>519</v>
      </c>
      <c r="E534" s="115">
        <v>24.28</v>
      </c>
      <c r="F534" s="115">
        <v>22.04</v>
      </c>
      <c r="G534" s="113" t="s">
        <v>493</v>
      </c>
      <c r="H534" s="116">
        <v>41974</v>
      </c>
    </row>
    <row r="535" spans="1:8">
      <c r="A535" s="117">
        <v>79484</v>
      </c>
      <c r="B535" s="118" t="s">
        <v>1321</v>
      </c>
      <c r="C535" s="117" t="s">
        <v>270</v>
      </c>
      <c r="D535" s="117" t="s">
        <v>519</v>
      </c>
      <c r="E535" s="119">
        <v>34.72</v>
      </c>
      <c r="F535" s="119">
        <v>34.700000000000003</v>
      </c>
      <c r="G535" s="117" t="s">
        <v>493</v>
      </c>
      <c r="H535" s="120">
        <v>41974</v>
      </c>
    </row>
    <row r="536" spans="1:8">
      <c r="A536" s="113">
        <v>88247</v>
      </c>
      <c r="B536" s="114" t="s">
        <v>282</v>
      </c>
      <c r="C536" s="113" t="s">
        <v>246</v>
      </c>
      <c r="D536" s="113" t="s">
        <v>231</v>
      </c>
      <c r="E536" s="115">
        <v>12.47</v>
      </c>
      <c r="F536" s="115">
        <v>11.3</v>
      </c>
      <c r="G536" s="113" t="s">
        <v>493</v>
      </c>
      <c r="H536" s="116">
        <v>41974</v>
      </c>
    </row>
    <row r="537" spans="1:8" ht="26.4">
      <c r="A537" s="117">
        <v>88248</v>
      </c>
      <c r="B537" s="118" t="s">
        <v>1322</v>
      </c>
      <c r="C537" s="117" t="s">
        <v>246</v>
      </c>
      <c r="D537" s="117" t="s">
        <v>231</v>
      </c>
      <c r="E537" s="119">
        <v>12.48</v>
      </c>
      <c r="F537" s="119">
        <v>11.31</v>
      </c>
      <c r="G537" s="117" t="s">
        <v>493</v>
      </c>
      <c r="H537" s="120">
        <v>41974</v>
      </c>
    </row>
    <row r="538" spans="1:8">
      <c r="A538" s="113">
        <v>88249</v>
      </c>
      <c r="B538" s="114" t="s">
        <v>1323</v>
      </c>
      <c r="C538" s="113" t="s">
        <v>246</v>
      </c>
      <c r="D538" s="113" t="s">
        <v>231</v>
      </c>
      <c r="E538" s="115">
        <v>12.66</v>
      </c>
      <c r="F538" s="115">
        <v>11.47</v>
      </c>
      <c r="G538" s="113" t="s">
        <v>493</v>
      </c>
      <c r="H538" s="116">
        <v>41974</v>
      </c>
    </row>
    <row r="539" spans="1:8">
      <c r="A539" s="117">
        <v>88250</v>
      </c>
      <c r="B539" s="118" t="s">
        <v>1324</v>
      </c>
      <c r="C539" s="117" t="s">
        <v>246</v>
      </c>
      <c r="D539" s="117" t="s">
        <v>231</v>
      </c>
      <c r="E539" s="119">
        <v>10.62</v>
      </c>
      <c r="F539" s="119">
        <v>9.6999999999999993</v>
      </c>
      <c r="G539" s="117" t="s">
        <v>493</v>
      </c>
      <c r="H539" s="120">
        <v>41974</v>
      </c>
    </row>
    <row r="540" spans="1:8">
      <c r="A540" s="113">
        <v>88251</v>
      </c>
      <c r="B540" s="114" t="s">
        <v>1325</v>
      </c>
      <c r="C540" s="113" t="s">
        <v>246</v>
      </c>
      <c r="D540" s="113" t="s">
        <v>231</v>
      </c>
      <c r="E540" s="115">
        <v>12.01</v>
      </c>
      <c r="F540" s="115">
        <v>10.91</v>
      </c>
      <c r="G540" s="113" t="s">
        <v>493</v>
      </c>
      <c r="H540" s="116">
        <v>41974</v>
      </c>
    </row>
    <row r="541" spans="1:8">
      <c r="A541" s="117">
        <v>88252</v>
      </c>
      <c r="B541" s="118" t="s">
        <v>1326</v>
      </c>
      <c r="C541" s="117" t="s">
        <v>246</v>
      </c>
      <c r="D541" s="117" t="s">
        <v>231</v>
      </c>
      <c r="E541" s="119">
        <v>11.6</v>
      </c>
      <c r="F541" s="119">
        <v>10.55</v>
      </c>
      <c r="G541" s="117" t="s">
        <v>493</v>
      </c>
      <c r="H541" s="120">
        <v>41974</v>
      </c>
    </row>
    <row r="542" spans="1:8">
      <c r="A542" s="113">
        <v>88253</v>
      </c>
      <c r="B542" s="114" t="s">
        <v>1327</v>
      </c>
      <c r="C542" s="113" t="s">
        <v>246</v>
      </c>
      <c r="D542" s="113" t="s">
        <v>231</v>
      </c>
      <c r="E542" s="115">
        <v>19.86</v>
      </c>
      <c r="F542" s="115">
        <v>17.690000000000001</v>
      </c>
      <c r="G542" s="113" t="s">
        <v>493</v>
      </c>
      <c r="H542" s="116">
        <v>41974</v>
      </c>
    </row>
    <row r="543" spans="1:8">
      <c r="A543" s="117">
        <v>88254</v>
      </c>
      <c r="B543" s="118" t="s">
        <v>1328</v>
      </c>
      <c r="C543" s="117" t="s">
        <v>246</v>
      </c>
      <c r="D543" s="117" t="s">
        <v>231</v>
      </c>
      <c r="E543" s="119">
        <v>27.53</v>
      </c>
      <c r="F543" s="119">
        <v>24.33</v>
      </c>
      <c r="G543" s="117" t="s">
        <v>493</v>
      </c>
      <c r="H543" s="120">
        <v>41974</v>
      </c>
    </row>
    <row r="544" spans="1:8">
      <c r="A544" s="113">
        <v>88255</v>
      </c>
      <c r="B544" s="114" t="s">
        <v>1329</v>
      </c>
      <c r="C544" s="113" t="s">
        <v>246</v>
      </c>
      <c r="D544" s="113" t="s">
        <v>231</v>
      </c>
      <c r="E544" s="115">
        <v>23.72</v>
      </c>
      <c r="F544" s="115">
        <v>21.03</v>
      </c>
      <c r="G544" s="113" t="s">
        <v>493</v>
      </c>
      <c r="H544" s="116">
        <v>41974</v>
      </c>
    </row>
    <row r="545" spans="1:8">
      <c r="A545" s="117">
        <v>88256</v>
      </c>
      <c r="B545" s="118" t="s">
        <v>1330</v>
      </c>
      <c r="C545" s="117" t="s">
        <v>246</v>
      </c>
      <c r="D545" s="117" t="s">
        <v>231</v>
      </c>
      <c r="E545" s="119">
        <v>14.29</v>
      </c>
      <c r="F545" s="119">
        <v>12.87</v>
      </c>
      <c r="G545" s="117" t="s">
        <v>493</v>
      </c>
      <c r="H545" s="120">
        <v>41974</v>
      </c>
    </row>
    <row r="546" spans="1:8" ht="26.4">
      <c r="A546" s="113">
        <v>86896</v>
      </c>
      <c r="B546" s="114" t="s">
        <v>1331</v>
      </c>
      <c r="C546" s="113" t="s">
        <v>606</v>
      </c>
      <c r="D546" s="113" t="s">
        <v>6</v>
      </c>
      <c r="E546" s="115">
        <v>175.23</v>
      </c>
      <c r="F546" s="115">
        <v>170.4</v>
      </c>
      <c r="G546" s="113" t="s">
        <v>493</v>
      </c>
      <c r="H546" s="116">
        <v>41974</v>
      </c>
    </row>
    <row r="547" spans="1:8" ht="26.4">
      <c r="A547" s="117">
        <v>86890</v>
      </c>
      <c r="B547" s="118" t="s">
        <v>1332</v>
      </c>
      <c r="C547" s="117" t="s">
        <v>606</v>
      </c>
      <c r="D547" s="117" t="s">
        <v>6</v>
      </c>
      <c r="E547" s="119">
        <v>315.57</v>
      </c>
      <c r="F547" s="119">
        <v>311.39</v>
      </c>
      <c r="G547" s="117" t="s">
        <v>493</v>
      </c>
      <c r="H547" s="120">
        <v>41974</v>
      </c>
    </row>
    <row r="548" spans="1:8" ht="52.8">
      <c r="A548" s="113">
        <v>86944</v>
      </c>
      <c r="B548" s="114" t="s">
        <v>1333</v>
      </c>
      <c r="C548" s="113" t="s">
        <v>606</v>
      </c>
      <c r="D548" s="113" t="s">
        <v>6</v>
      </c>
      <c r="E548" s="115">
        <v>460.43</v>
      </c>
      <c r="F548" s="115">
        <v>454.29</v>
      </c>
      <c r="G548" s="113" t="s">
        <v>493</v>
      </c>
      <c r="H548" s="116">
        <v>41974</v>
      </c>
    </row>
    <row r="549" spans="1:8" ht="26.4">
      <c r="A549" s="117">
        <v>86895</v>
      </c>
      <c r="B549" s="118" t="s">
        <v>1334</v>
      </c>
      <c r="C549" s="117" t="s">
        <v>606</v>
      </c>
      <c r="D549" s="117" t="s">
        <v>6</v>
      </c>
      <c r="E549" s="119">
        <v>159.22999999999999</v>
      </c>
      <c r="F549" s="119">
        <v>154.4</v>
      </c>
      <c r="G549" s="117" t="s">
        <v>493</v>
      </c>
      <c r="H549" s="120">
        <v>41974</v>
      </c>
    </row>
    <row r="550" spans="1:8" ht="26.4">
      <c r="A550" s="113">
        <v>86889</v>
      </c>
      <c r="B550" s="114" t="s">
        <v>1335</v>
      </c>
      <c r="C550" s="113" t="s">
        <v>606</v>
      </c>
      <c r="D550" s="113" t="s">
        <v>6</v>
      </c>
      <c r="E550" s="115">
        <v>272.92</v>
      </c>
      <c r="F550" s="115">
        <v>268.74</v>
      </c>
      <c r="G550" s="113" t="s">
        <v>493</v>
      </c>
      <c r="H550" s="116">
        <v>41974</v>
      </c>
    </row>
    <row r="551" spans="1:8" ht="52.8">
      <c r="A551" s="117">
        <v>86945</v>
      </c>
      <c r="B551" s="118" t="s">
        <v>1336</v>
      </c>
      <c r="C551" s="117" t="s">
        <v>606</v>
      </c>
      <c r="D551" s="117" t="s">
        <v>6</v>
      </c>
      <c r="E551" s="119">
        <v>776.21</v>
      </c>
      <c r="F551" s="119">
        <v>769.33</v>
      </c>
      <c r="G551" s="117" t="s">
        <v>493</v>
      </c>
      <c r="H551" s="120">
        <v>41974</v>
      </c>
    </row>
    <row r="552" spans="1:8" ht="26.4">
      <c r="A552" s="113">
        <v>86897</v>
      </c>
      <c r="B552" s="114" t="s">
        <v>1337</v>
      </c>
      <c r="C552" s="113" t="s">
        <v>606</v>
      </c>
      <c r="D552" s="113" t="s">
        <v>6</v>
      </c>
      <c r="E552" s="115">
        <v>193.25</v>
      </c>
      <c r="F552" s="115">
        <v>188.43</v>
      </c>
      <c r="G552" s="113" t="s">
        <v>493</v>
      </c>
      <c r="H552" s="116">
        <v>41974</v>
      </c>
    </row>
    <row r="553" spans="1:8" ht="26.4">
      <c r="A553" s="117">
        <v>86891</v>
      </c>
      <c r="B553" s="118" t="s">
        <v>1338</v>
      </c>
      <c r="C553" s="117" t="s">
        <v>606</v>
      </c>
      <c r="D553" s="117" t="s">
        <v>6</v>
      </c>
      <c r="E553" s="119">
        <v>363.63</v>
      </c>
      <c r="F553" s="119">
        <v>359.45</v>
      </c>
      <c r="G553" s="117" t="s">
        <v>493</v>
      </c>
      <c r="H553" s="120">
        <v>41974</v>
      </c>
    </row>
    <row r="554" spans="1:8" ht="26.4">
      <c r="A554" s="113">
        <v>86898</v>
      </c>
      <c r="B554" s="114" t="s">
        <v>1339</v>
      </c>
      <c r="C554" s="113" t="s">
        <v>606</v>
      </c>
      <c r="D554" s="113" t="s">
        <v>6</v>
      </c>
      <c r="E554" s="115">
        <v>237.55</v>
      </c>
      <c r="F554" s="115">
        <v>232.73</v>
      </c>
      <c r="G554" s="113" t="s">
        <v>493</v>
      </c>
      <c r="H554" s="116">
        <v>41974</v>
      </c>
    </row>
    <row r="555" spans="1:8" ht="26.4">
      <c r="A555" s="117">
        <v>86892</v>
      </c>
      <c r="B555" s="118" t="s">
        <v>1340</v>
      </c>
      <c r="C555" s="117" t="s">
        <v>606</v>
      </c>
      <c r="D555" s="117" t="s">
        <v>6</v>
      </c>
      <c r="E555" s="119">
        <v>481.72</v>
      </c>
      <c r="F555" s="119">
        <v>477.53</v>
      </c>
      <c r="G555" s="117" t="s">
        <v>493</v>
      </c>
      <c r="H555" s="120">
        <v>41974</v>
      </c>
    </row>
    <row r="556" spans="1:8" ht="26.4">
      <c r="A556" s="113">
        <v>86899</v>
      </c>
      <c r="B556" s="114" t="s">
        <v>1341</v>
      </c>
      <c r="C556" s="113" t="s">
        <v>606</v>
      </c>
      <c r="D556" s="113" t="s">
        <v>6</v>
      </c>
      <c r="E556" s="115">
        <v>263.82</v>
      </c>
      <c r="F556" s="115">
        <v>259</v>
      </c>
      <c r="G556" s="113" t="s">
        <v>493</v>
      </c>
      <c r="H556" s="116">
        <v>41974</v>
      </c>
    </row>
    <row r="557" spans="1:8" ht="26.4">
      <c r="A557" s="117">
        <v>86893</v>
      </c>
      <c r="B557" s="118" t="s">
        <v>1342</v>
      </c>
      <c r="C557" s="117" t="s">
        <v>606</v>
      </c>
      <c r="D557" s="117" t="s">
        <v>6</v>
      </c>
      <c r="E557" s="119">
        <v>551.74</v>
      </c>
      <c r="F557" s="119">
        <v>547.55999999999995</v>
      </c>
      <c r="G557" s="117" t="s">
        <v>493</v>
      </c>
      <c r="H557" s="120">
        <v>41974</v>
      </c>
    </row>
    <row r="558" spans="1:8" ht="26.4">
      <c r="A558" s="113">
        <v>86894</v>
      </c>
      <c r="B558" s="114" t="s">
        <v>1343</v>
      </c>
      <c r="C558" s="113" t="s">
        <v>606</v>
      </c>
      <c r="D558" s="113" t="s">
        <v>6</v>
      </c>
      <c r="E558" s="115">
        <v>127.93</v>
      </c>
      <c r="F558" s="115">
        <v>125.03</v>
      </c>
      <c r="G558" s="113" t="s">
        <v>493</v>
      </c>
      <c r="H558" s="116">
        <v>41974</v>
      </c>
    </row>
    <row r="559" spans="1:8" ht="52.8">
      <c r="A559" s="117">
        <v>86934</v>
      </c>
      <c r="B559" s="118" t="s">
        <v>1344</v>
      </c>
      <c r="C559" s="117" t="s">
        <v>606</v>
      </c>
      <c r="D559" s="117" t="s">
        <v>6</v>
      </c>
      <c r="E559" s="119">
        <v>179.3</v>
      </c>
      <c r="F559" s="119">
        <v>175.78</v>
      </c>
      <c r="G559" s="117" t="s">
        <v>493</v>
      </c>
      <c r="H559" s="120">
        <v>41974</v>
      </c>
    </row>
    <row r="560" spans="1:8" ht="52.8">
      <c r="A560" s="113">
        <v>86933</v>
      </c>
      <c r="B560" s="114" t="s">
        <v>1345</v>
      </c>
      <c r="C560" s="113" t="s">
        <v>606</v>
      </c>
      <c r="D560" s="113" t="s">
        <v>6</v>
      </c>
      <c r="E560" s="115">
        <v>172.35</v>
      </c>
      <c r="F560" s="115">
        <v>168.74</v>
      </c>
      <c r="G560" s="113" t="s">
        <v>493</v>
      </c>
      <c r="H560" s="116">
        <v>41974</v>
      </c>
    </row>
    <row r="561" spans="1:8" ht="26.4">
      <c r="A561" s="117" t="s">
        <v>1346</v>
      </c>
      <c r="B561" s="118" t="s">
        <v>1347</v>
      </c>
      <c r="C561" s="117" t="s">
        <v>604</v>
      </c>
      <c r="D561" s="117" t="s">
        <v>6</v>
      </c>
      <c r="E561" s="119">
        <v>52.39</v>
      </c>
      <c r="F561" s="119">
        <v>49.59</v>
      </c>
      <c r="G561" s="117" t="s">
        <v>493</v>
      </c>
      <c r="H561" s="120">
        <v>41974</v>
      </c>
    </row>
    <row r="562" spans="1:8" ht="26.4">
      <c r="A562" s="113" t="s">
        <v>1348</v>
      </c>
      <c r="B562" s="114" t="s">
        <v>1349</v>
      </c>
      <c r="C562" s="113" t="s">
        <v>604</v>
      </c>
      <c r="D562" s="113" t="s">
        <v>6</v>
      </c>
      <c r="E562" s="115">
        <v>46.72</v>
      </c>
      <c r="F562" s="115">
        <v>43.92</v>
      </c>
      <c r="G562" s="113" t="s">
        <v>493</v>
      </c>
      <c r="H562" s="116">
        <v>41974</v>
      </c>
    </row>
    <row r="563" spans="1:8" ht="26.4">
      <c r="A563" s="117">
        <v>84852</v>
      </c>
      <c r="B563" s="118" t="s">
        <v>1350</v>
      </c>
      <c r="C563" s="117" t="s">
        <v>604</v>
      </c>
      <c r="D563" s="117" t="s">
        <v>6</v>
      </c>
      <c r="E563" s="119">
        <v>48.96</v>
      </c>
      <c r="F563" s="119">
        <v>46.15</v>
      </c>
      <c r="G563" s="117" t="s">
        <v>493</v>
      </c>
      <c r="H563" s="120">
        <v>41974</v>
      </c>
    </row>
    <row r="564" spans="1:8">
      <c r="A564" s="113">
        <v>72817</v>
      </c>
      <c r="B564" s="114" t="s">
        <v>1351</v>
      </c>
      <c r="C564" s="113" t="s">
        <v>246</v>
      </c>
      <c r="D564" s="113" t="s">
        <v>207</v>
      </c>
      <c r="E564" s="115">
        <v>160.53</v>
      </c>
      <c r="F564" s="115">
        <v>156.58000000000001</v>
      </c>
      <c r="G564" s="113" t="s">
        <v>493</v>
      </c>
      <c r="H564" s="116">
        <v>41974</v>
      </c>
    </row>
    <row r="565" spans="1:8" ht="26.4">
      <c r="A565" s="117">
        <v>5991</v>
      </c>
      <c r="B565" s="118" t="s">
        <v>1352</v>
      </c>
      <c r="C565" s="117" t="s">
        <v>715</v>
      </c>
      <c r="D565" s="117" t="s">
        <v>492</v>
      </c>
      <c r="E565" s="119">
        <v>33.33</v>
      </c>
      <c r="F565" s="119">
        <v>30.78</v>
      </c>
      <c r="G565" s="117" t="s">
        <v>493</v>
      </c>
      <c r="H565" s="120">
        <v>41974</v>
      </c>
    </row>
    <row r="566" spans="1:8" ht="26.4">
      <c r="A566" s="113">
        <v>5997</v>
      </c>
      <c r="B566" s="114" t="s">
        <v>1353</v>
      </c>
      <c r="C566" s="113" t="s">
        <v>715</v>
      </c>
      <c r="D566" s="113" t="s">
        <v>492</v>
      </c>
      <c r="E566" s="115">
        <v>31.76</v>
      </c>
      <c r="F566" s="115">
        <v>29.2</v>
      </c>
      <c r="G566" s="113" t="s">
        <v>493</v>
      </c>
      <c r="H566" s="116">
        <v>41974</v>
      </c>
    </row>
    <row r="567" spans="1:8" ht="26.4">
      <c r="A567" s="117">
        <v>84072</v>
      </c>
      <c r="B567" s="118" t="s">
        <v>1354</v>
      </c>
      <c r="C567" s="117" t="s">
        <v>715</v>
      </c>
      <c r="D567" s="117" t="s">
        <v>492</v>
      </c>
      <c r="E567" s="119">
        <v>25.35</v>
      </c>
      <c r="F567" s="119">
        <v>23.15</v>
      </c>
      <c r="G567" s="117" t="s">
        <v>493</v>
      </c>
      <c r="H567" s="120">
        <v>41974</v>
      </c>
    </row>
    <row r="568" spans="1:8" ht="26.4">
      <c r="A568" s="113">
        <v>84027</v>
      </c>
      <c r="B568" s="114" t="s">
        <v>1355</v>
      </c>
      <c r="C568" s="113" t="s">
        <v>715</v>
      </c>
      <c r="D568" s="113" t="s">
        <v>492</v>
      </c>
      <c r="E568" s="115">
        <v>25.01</v>
      </c>
      <c r="F568" s="115">
        <v>22.81</v>
      </c>
      <c r="G568" s="113" t="s">
        <v>493</v>
      </c>
      <c r="H568" s="116">
        <v>41974</v>
      </c>
    </row>
    <row r="569" spans="1:8" ht="26.4">
      <c r="A569" s="117">
        <v>84024</v>
      </c>
      <c r="B569" s="118" t="s">
        <v>1356</v>
      </c>
      <c r="C569" s="117" t="s">
        <v>715</v>
      </c>
      <c r="D569" s="117" t="s">
        <v>492</v>
      </c>
      <c r="E569" s="119">
        <v>30.17</v>
      </c>
      <c r="F569" s="119">
        <v>27.63</v>
      </c>
      <c r="G569" s="117" t="s">
        <v>493</v>
      </c>
      <c r="H569" s="120">
        <v>41974</v>
      </c>
    </row>
    <row r="570" spans="1:8" ht="26.4">
      <c r="A570" s="113">
        <v>84023</v>
      </c>
      <c r="B570" s="114" t="s">
        <v>1357</v>
      </c>
      <c r="C570" s="113" t="s">
        <v>715</v>
      </c>
      <c r="D570" s="113" t="s">
        <v>492</v>
      </c>
      <c r="E570" s="115">
        <v>32.57</v>
      </c>
      <c r="F570" s="115">
        <v>29.96</v>
      </c>
      <c r="G570" s="113" t="s">
        <v>493</v>
      </c>
      <c r="H570" s="116">
        <v>41974</v>
      </c>
    </row>
    <row r="571" spans="1:8" ht="26.4">
      <c r="A571" s="117">
        <v>84028</v>
      </c>
      <c r="B571" s="118" t="s">
        <v>1358</v>
      </c>
      <c r="C571" s="117" t="s">
        <v>715</v>
      </c>
      <c r="D571" s="117" t="s">
        <v>492</v>
      </c>
      <c r="E571" s="119">
        <v>42.53</v>
      </c>
      <c r="F571" s="119">
        <v>39.61</v>
      </c>
      <c r="G571" s="117" t="s">
        <v>493</v>
      </c>
      <c r="H571" s="120">
        <v>41974</v>
      </c>
    </row>
    <row r="572" spans="1:8" ht="26.4">
      <c r="A572" s="113">
        <v>84026</v>
      </c>
      <c r="B572" s="114" t="s">
        <v>1359</v>
      </c>
      <c r="C572" s="113" t="s">
        <v>715</v>
      </c>
      <c r="D572" s="113" t="s">
        <v>492</v>
      </c>
      <c r="E572" s="115">
        <v>38.19</v>
      </c>
      <c r="F572" s="115">
        <v>35.270000000000003</v>
      </c>
      <c r="G572" s="113" t="s">
        <v>493</v>
      </c>
      <c r="H572" s="116">
        <v>41974</v>
      </c>
    </row>
    <row r="573" spans="1:8" ht="39.6">
      <c r="A573" s="117" t="s">
        <v>500</v>
      </c>
      <c r="B573" s="118" t="s">
        <v>501</v>
      </c>
      <c r="C573" s="117" t="s">
        <v>245</v>
      </c>
      <c r="D573" s="117" t="s">
        <v>492</v>
      </c>
      <c r="E573" s="119">
        <v>270.08</v>
      </c>
      <c r="F573" s="119">
        <v>249.53</v>
      </c>
      <c r="G573" s="117" t="s">
        <v>493</v>
      </c>
      <c r="H573" s="120">
        <v>41974</v>
      </c>
    </row>
    <row r="574" spans="1:8" ht="26.4">
      <c r="A574" s="113" t="s">
        <v>1360</v>
      </c>
      <c r="B574" s="114" t="s">
        <v>1361</v>
      </c>
      <c r="C574" s="113" t="s">
        <v>245</v>
      </c>
      <c r="D574" s="113" t="s">
        <v>492</v>
      </c>
      <c r="E574" s="115">
        <v>289.72000000000003</v>
      </c>
      <c r="F574" s="115">
        <v>270.02</v>
      </c>
      <c r="G574" s="113" t="s">
        <v>493</v>
      </c>
      <c r="H574" s="116">
        <v>41974</v>
      </c>
    </row>
    <row r="575" spans="1:8" ht="26.4">
      <c r="A575" s="117" t="s">
        <v>1362</v>
      </c>
      <c r="B575" s="118" t="s">
        <v>1363</v>
      </c>
      <c r="C575" s="117" t="s">
        <v>251</v>
      </c>
      <c r="D575" s="117" t="s">
        <v>207</v>
      </c>
      <c r="E575" s="119">
        <v>364.02</v>
      </c>
      <c r="F575" s="119">
        <v>349.81</v>
      </c>
      <c r="G575" s="117" t="s">
        <v>493</v>
      </c>
      <c r="H575" s="120">
        <v>41974</v>
      </c>
    </row>
    <row r="576" spans="1:8" ht="39.6">
      <c r="A576" s="113" t="s">
        <v>1364</v>
      </c>
      <c r="B576" s="114" t="s">
        <v>1365</v>
      </c>
      <c r="C576" s="113" t="s">
        <v>251</v>
      </c>
      <c r="D576" s="113" t="s">
        <v>207</v>
      </c>
      <c r="E576" s="115">
        <v>456.9</v>
      </c>
      <c r="F576" s="115">
        <v>436.42</v>
      </c>
      <c r="G576" s="113" t="s">
        <v>493</v>
      </c>
      <c r="H576" s="116">
        <v>41974</v>
      </c>
    </row>
    <row r="577" spans="1:8" ht="26.4">
      <c r="A577" s="117">
        <v>84091</v>
      </c>
      <c r="B577" s="118" t="s">
        <v>1366</v>
      </c>
      <c r="C577" s="117" t="s">
        <v>715</v>
      </c>
      <c r="D577" s="117" t="s">
        <v>492</v>
      </c>
      <c r="E577" s="119">
        <v>35.57</v>
      </c>
      <c r="F577" s="119">
        <v>33.409999999999997</v>
      </c>
      <c r="G577" s="117" t="s">
        <v>493</v>
      </c>
      <c r="H577" s="120">
        <v>41974</v>
      </c>
    </row>
    <row r="578" spans="1:8" ht="26.4">
      <c r="A578" s="113">
        <v>72923</v>
      </c>
      <c r="B578" s="114" t="s">
        <v>1367</v>
      </c>
      <c r="C578" s="113" t="s">
        <v>251</v>
      </c>
      <c r="D578" s="113" t="s">
        <v>519</v>
      </c>
      <c r="E578" s="115">
        <v>112.07</v>
      </c>
      <c r="F578" s="115">
        <v>111.83</v>
      </c>
      <c r="G578" s="113" t="s">
        <v>493</v>
      </c>
      <c r="H578" s="116">
        <v>41974</v>
      </c>
    </row>
    <row r="579" spans="1:8" ht="26.4">
      <c r="A579" s="117">
        <v>72924</v>
      </c>
      <c r="B579" s="118" t="s">
        <v>1368</v>
      </c>
      <c r="C579" s="117" t="s">
        <v>251</v>
      </c>
      <c r="D579" s="117" t="s">
        <v>519</v>
      </c>
      <c r="E579" s="119">
        <v>94.85</v>
      </c>
      <c r="F579" s="119">
        <v>94.61</v>
      </c>
      <c r="G579" s="117" t="s">
        <v>493</v>
      </c>
      <c r="H579" s="120">
        <v>41974</v>
      </c>
    </row>
    <row r="580" spans="1:8">
      <c r="A580" s="113">
        <v>72910</v>
      </c>
      <c r="B580" s="114" t="s">
        <v>1369</v>
      </c>
      <c r="C580" s="113" t="s">
        <v>251</v>
      </c>
      <c r="D580" s="113" t="s">
        <v>519</v>
      </c>
      <c r="E580" s="115">
        <v>10.38</v>
      </c>
      <c r="F580" s="115">
        <v>10.06</v>
      </c>
      <c r="G580" s="113" t="s">
        <v>493</v>
      </c>
      <c r="H580" s="116">
        <v>41974</v>
      </c>
    </row>
    <row r="581" spans="1:8" ht="26.4">
      <c r="A581" s="117">
        <v>72912</v>
      </c>
      <c r="B581" s="118" t="s">
        <v>1370</v>
      </c>
      <c r="C581" s="117" t="s">
        <v>251</v>
      </c>
      <c r="D581" s="117" t="s">
        <v>519</v>
      </c>
      <c r="E581" s="119">
        <v>33.79</v>
      </c>
      <c r="F581" s="119">
        <v>33.340000000000003</v>
      </c>
      <c r="G581" s="117" t="s">
        <v>493</v>
      </c>
      <c r="H581" s="120">
        <v>41974</v>
      </c>
    </row>
    <row r="582" spans="1:8" ht="26.4">
      <c r="A582" s="113">
        <v>72916</v>
      </c>
      <c r="B582" s="114" t="s">
        <v>1371</v>
      </c>
      <c r="C582" s="113" t="s">
        <v>251</v>
      </c>
      <c r="D582" s="113" t="s">
        <v>519</v>
      </c>
      <c r="E582" s="115">
        <v>35.58</v>
      </c>
      <c r="F582" s="115">
        <v>35.25</v>
      </c>
      <c r="G582" s="113" t="s">
        <v>493</v>
      </c>
      <c r="H582" s="116">
        <v>41974</v>
      </c>
    </row>
    <row r="583" spans="1:8" ht="26.4">
      <c r="A583" s="117">
        <v>72913</v>
      </c>
      <c r="B583" s="118" t="s">
        <v>1372</v>
      </c>
      <c r="C583" s="117" t="s">
        <v>251</v>
      </c>
      <c r="D583" s="117" t="s">
        <v>519</v>
      </c>
      <c r="E583" s="119">
        <v>54.59</v>
      </c>
      <c r="F583" s="119">
        <v>54.11</v>
      </c>
      <c r="G583" s="117" t="s">
        <v>493</v>
      </c>
      <c r="H583" s="120">
        <v>41974</v>
      </c>
    </row>
    <row r="584" spans="1:8" ht="26.4">
      <c r="A584" s="113">
        <v>72919</v>
      </c>
      <c r="B584" s="114" t="s">
        <v>1373</v>
      </c>
      <c r="C584" s="113" t="s">
        <v>251</v>
      </c>
      <c r="D584" s="113" t="s">
        <v>519</v>
      </c>
      <c r="E584" s="115">
        <v>54.66</v>
      </c>
      <c r="F584" s="115">
        <v>54.42</v>
      </c>
      <c r="G584" s="113" t="s">
        <v>493</v>
      </c>
      <c r="H584" s="116">
        <v>41974</v>
      </c>
    </row>
    <row r="585" spans="1:8" ht="26.4">
      <c r="A585" s="117">
        <v>72922</v>
      </c>
      <c r="B585" s="118" t="s">
        <v>1374</v>
      </c>
      <c r="C585" s="117" t="s">
        <v>251</v>
      </c>
      <c r="D585" s="117" t="s">
        <v>519</v>
      </c>
      <c r="E585" s="119">
        <v>76.42</v>
      </c>
      <c r="F585" s="119">
        <v>76.180000000000007</v>
      </c>
      <c r="G585" s="117" t="s">
        <v>493</v>
      </c>
      <c r="H585" s="120">
        <v>41974</v>
      </c>
    </row>
    <row r="586" spans="1:8" ht="26.4">
      <c r="A586" s="113">
        <v>72914</v>
      </c>
      <c r="B586" s="114" t="s">
        <v>1375</v>
      </c>
      <c r="C586" s="113" t="s">
        <v>251</v>
      </c>
      <c r="D586" s="113" t="s">
        <v>519</v>
      </c>
      <c r="E586" s="115">
        <v>78.08</v>
      </c>
      <c r="F586" s="115">
        <v>77.47</v>
      </c>
      <c r="G586" s="113" t="s">
        <v>493</v>
      </c>
      <c r="H586" s="116">
        <v>41974</v>
      </c>
    </row>
    <row r="587" spans="1:8" ht="26.4">
      <c r="A587" s="117">
        <v>72911</v>
      </c>
      <c r="B587" s="118" t="s">
        <v>1376</v>
      </c>
      <c r="C587" s="117" t="s">
        <v>251</v>
      </c>
      <c r="D587" s="117" t="s">
        <v>519</v>
      </c>
      <c r="E587" s="119">
        <v>8.5299999999999994</v>
      </c>
      <c r="F587" s="119">
        <v>8.26</v>
      </c>
      <c r="G587" s="117" t="s">
        <v>493</v>
      </c>
      <c r="H587" s="120">
        <v>41974</v>
      </c>
    </row>
    <row r="588" spans="1:8" ht="39.6">
      <c r="A588" s="113">
        <v>83487</v>
      </c>
      <c r="B588" s="114" t="s">
        <v>1377</v>
      </c>
      <c r="C588" s="113" t="s">
        <v>273</v>
      </c>
      <c r="D588" s="113" t="s">
        <v>6</v>
      </c>
      <c r="E588" s="115">
        <v>72.959999999999994</v>
      </c>
      <c r="F588" s="115">
        <v>71.599999999999994</v>
      </c>
      <c r="G588" s="113" t="s">
        <v>493</v>
      </c>
      <c r="H588" s="116">
        <v>41974</v>
      </c>
    </row>
    <row r="589" spans="1:8">
      <c r="A589" s="117">
        <v>73711</v>
      </c>
      <c r="B589" s="118" t="s">
        <v>1378</v>
      </c>
      <c r="C589" s="117" t="s">
        <v>251</v>
      </c>
      <c r="D589" s="117" t="s">
        <v>519</v>
      </c>
      <c r="E589" s="119">
        <v>139.91999999999999</v>
      </c>
      <c r="F589" s="119">
        <v>139.69</v>
      </c>
      <c r="G589" s="117" t="s">
        <v>493</v>
      </c>
      <c r="H589" s="120">
        <v>41974</v>
      </c>
    </row>
    <row r="590" spans="1:8">
      <c r="A590" s="113">
        <v>73710</v>
      </c>
      <c r="B590" s="114" t="s">
        <v>1379</v>
      </c>
      <c r="C590" s="113" t="s">
        <v>251</v>
      </c>
      <c r="D590" s="113" t="s">
        <v>519</v>
      </c>
      <c r="E590" s="115">
        <v>180.96</v>
      </c>
      <c r="F590" s="115">
        <v>180.66</v>
      </c>
      <c r="G590" s="113" t="s">
        <v>493</v>
      </c>
      <c r="H590" s="116">
        <v>41974</v>
      </c>
    </row>
    <row r="591" spans="1:8" ht="26.4">
      <c r="A591" s="117" t="s">
        <v>1380</v>
      </c>
      <c r="B591" s="118" t="s">
        <v>1381</v>
      </c>
      <c r="C591" s="117" t="s">
        <v>251</v>
      </c>
      <c r="D591" s="117" t="s">
        <v>519</v>
      </c>
      <c r="E591" s="119">
        <v>194.91</v>
      </c>
      <c r="F591" s="119">
        <v>193.66</v>
      </c>
      <c r="G591" s="117" t="s">
        <v>493</v>
      </c>
      <c r="H591" s="120">
        <v>41974</v>
      </c>
    </row>
    <row r="592" spans="1:8" ht="26.4">
      <c r="A592" s="113">
        <v>83772</v>
      </c>
      <c r="B592" s="114" t="s">
        <v>1382</v>
      </c>
      <c r="C592" s="113" t="s">
        <v>251</v>
      </c>
      <c r="D592" s="113" t="s">
        <v>519</v>
      </c>
      <c r="E592" s="115">
        <v>11.89</v>
      </c>
      <c r="F592" s="115">
        <v>11.57</v>
      </c>
      <c r="G592" s="113" t="s">
        <v>493</v>
      </c>
      <c r="H592" s="116">
        <v>41974</v>
      </c>
    </row>
    <row r="593" spans="1:8" ht="26.4">
      <c r="A593" s="117">
        <v>89218</v>
      </c>
      <c r="B593" s="118" t="s">
        <v>1383</v>
      </c>
      <c r="C593" s="117" t="s">
        <v>248</v>
      </c>
      <c r="D593" s="117" t="s">
        <v>254</v>
      </c>
      <c r="E593" s="119">
        <v>32.99</v>
      </c>
      <c r="F593" s="119">
        <v>31.89</v>
      </c>
      <c r="G593" s="117" t="s">
        <v>493</v>
      </c>
      <c r="H593" s="120">
        <v>41974</v>
      </c>
    </row>
    <row r="594" spans="1:8" ht="26.4">
      <c r="A594" s="113">
        <v>89843</v>
      </c>
      <c r="B594" s="114" t="s">
        <v>1384</v>
      </c>
      <c r="C594" s="113" t="s">
        <v>248</v>
      </c>
      <c r="D594" s="113" t="s">
        <v>249</v>
      </c>
      <c r="E594" s="115">
        <v>124.63</v>
      </c>
      <c r="F594" s="115">
        <v>123.53</v>
      </c>
      <c r="G594" s="113" t="s">
        <v>493</v>
      </c>
      <c r="H594" s="116">
        <v>41974</v>
      </c>
    </row>
    <row r="595" spans="1:8" ht="26.4">
      <c r="A595" s="117">
        <v>89212</v>
      </c>
      <c r="B595" s="118" t="s">
        <v>1385</v>
      </c>
      <c r="C595" s="117" t="s">
        <v>248</v>
      </c>
      <c r="D595" s="117" t="s">
        <v>231</v>
      </c>
      <c r="E595" s="119">
        <v>15.39</v>
      </c>
      <c r="F595" s="119">
        <v>15.39</v>
      </c>
      <c r="G595" s="117" t="s">
        <v>493</v>
      </c>
      <c r="H595" s="120">
        <v>41974</v>
      </c>
    </row>
    <row r="596" spans="1:8" ht="26.4">
      <c r="A596" s="113">
        <v>89213</v>
      </c>
      <c r="B596" s="114" t="s">
        <v>1386</v>
      </c>
      <c r="C596" s="113" t="s">
        <v>248</v>
      </c>
      <c r="D596" s="113" t="s">
        <v>231</v>
      </c>
      <c r="E596" s="115">
        <v>5.98</v>
      </c>
      <c r="F596" s="115">
        <v>5.98</v>
      </c>
      <c r="G596" s="113" t="s">
        <v>493</v>
      </c>
      <c r="H596" s="116">
        <v>41974</v>
      </c>
    </row>
    <row r="597" spans="1:8" ht="26.4">
      <c r="A597" s="117">
        <v>89214</v>
      </c>
      <c r="B597" s="118" t="s">
        <v>1387</v>
      </c>
      <c r="C597" s="117" t="s">
        <v>248</v>
      </c>
      <c r="D597" s="117" t="s">
        <v>231</v>
      </c>
      <c r="E597" s="119">
        <v>18.11</v>
      </c>
      <c r="F597" s="119">
        <v>18.11</v>
      </c>
      <c r="G597" s="117" t="s">
        <v>493</v>
      </c>
      <c r="H597" s="120">
        <v>41974</v>
      </c>
    </row>
    <row r="598" spans="1:8" ht="26.4">
      <c r="A598" s="113">
        <v>89215</v>
      </c>
      <c r="B598" s="114" t="s">
        <v>1388</v>
      </c>
      <c r="C598" s="113" t="s">
        <v>248</v>
      </c>
      <c r="D598" s="113" t="s">
        <v>231</v>
      </c>
      <c r="E598" s="115">
        <v>73.53</v>
      </c>
      <c r="F598" s="115">
        <v>73.52</v>
      </c>
      <c r="G598" s="113" t="s">
        <v>493</v>
      </c>
      <c r="H598" s="116">
        <v>41974</v>
      </c>
    </row>
    <row r="599" spans="1:8" ht="26.4">
      <c r="A599" s="117">
        <v>84854</v>
      </c>
      <c r="B599" s="118" t="s">
        <v>1389</v>
      </c>
      <c r="C599" s="117" t="s">
        <v>604</v>
      </c>
      <c r="D599" s="117" t="s">
        <v>207</v>
      </c>
      <c r="E599" s="119">
        <v>24.68</v>
      </c>
      <c r="F599" s="119">
        <v>22.58</v>
      </c>
      <c r="G599" s="117" t="s">
        <v>493</v>
      </c>
      <c r="H599" s="120">
        <v>41974</v>
      </c>
    </row>
    <row r="600" spans="1:8">
      <c r="A600" s="113">
        <v>4877</v>
      </c>
      <c r="B600" s="114" t="s">
        <v>1390</v>
      </c>
      <c r="C600" s="113" t="s">
        <v>246</v>
      </c>
      <c r="D600" s="113" t="s">
        <v>231</v>
      </c>
      <c r="E600" s="115">
        <v>16.71</v>
      </c>
      <c r="F600" s="115">
        <v>15.15</v>
      </c>
      <c r="G600" s="113" t="s">
        <v>493</v>
      </c>
      <c r="H600" s="116">
        <v>41974</v>
      </c>
    </row>
    <row r="601" spans="1:8" ht="26.4">
      <c r="A601" s="117">
        <v>87446</v>
      </c>
      <c r="B601" s="118" t="s">
        <v>1391</v>
      </c>
      <c r="C601" s="117" t="s">
        <v>248</v>
      </c>
      <c r="D601" s="117" t="s">
        <v>254</v>
      </c>
      <c r="E601" s="119">
        <v>0.36</v>
      </c>
      <c r="F601" s="119">
        <v>0.36</v>
      </c>
      <c r="G601" s="117" t="s">
        <v>493</v>
      </c>
      <c r="H601" s="120">
        <v>41974</v>
      </c>
    </row>
    <row r="602" spans="1:8" ht="26.4">
      <c r="A602" s="113">
        <v>87445</v>
      </c>
      <c r="B602" s="114" t="s">
        <v>1392</v>
      </c>
      <c r="C602" s="113" t="s">
        <v>248</v>
      </c>
      <c r="D602" s="113" t="s">
        <v>249</v>
      </c>
      <c r="E602" s="115">
        <v>2.71</v>
      </c>
      <c r="F602" s="115">
        <v>2.7</v>
      </c>
      <c r="G602" s="113" t="s">
        <v>493</v>
      </c>
      <c r="H602" s="116">
        <v>41974</v>
      </c>
    </row>
    <row r="603" spans="1:8" ht="26.4">
      <c r="A603" s="117">
        <v>87441</v>
      </c>
      <c r="B603" s="118" t="s">
        <v>1393</v>
      </c>
      <c r="C603" s="117" t="s">
        <v>248</v>
      </c>
      <c r="D603" s="117" t="s">
        <v>231</v>
      </c>
      <c r="E603" s="119">
        <v>0.28999999999999998</v>
      </c>
      <c r="F603" s="119">
        <v>0.28999999999999998</v>
      </c>
      <c r="G603" s="117" t="s">
        <v>493</v>
      </c>
      <c r="H603" s="120">
        <v>41974</v>
      </c>
    </row>
    <row r="604" spans="1:8" ht="26.4">
      <c r="A604" s="113">
        <v>87442</v>
      </c>
      <c r="B604" s="114" t="s">
        <v>1394</v>
      </c>
      <c r="C604" s="113" t="s">
        <v>248</v>
      </c>
      <c r="D604" s="113" t="s">
        <v>231</v>
      </c>
      <c r="E604" s="115">
        <v>7.0000000000000007E-2</v>
      </c>
      <c r="F604" s="115">
        <v>0.06</v>
      </c>
      <c r="G604" s="113" t="s">
        <v>493</v>
      </c>
      <c r="H604" s="116">
        <v>41974</v>
      </c>
    </row>
    <row r="605" spans="1:8" ht="26.4">
      <c r="A605" s="117">
        <v>87443</v>
      </c>
      <c r="B605" s="118" t="s">
        <v>1395</v>
      </c>
      <c r="C605" s="117" t="s">
        <v>248</v>
      </c>
      <c r="D605" s="117" t="s">
        <v>231</v>
      </c>
      <c r="E605" s="119">
        <v>0.25</v>
      </c>
      <c r="F605" s="119">
        <v>0.24</v>
      </c>
      <c r="G605" s="117" t="s">
        <v>493</v>
      </c>
      <c r="H605" s="120">
        <v>41974</v>
      </c>
    </row>
    <row r="606" spans="1:8" ht="26.4">
      <c r="A606" s="113">
        <v>87444</v>
      </c>
      <c r="B606" s="114" t="s">
        <v>1396</v>
      </c>
      <c r="C606" s="113" t="s">
        <v>248</v>
      </c>
      <c r="D606" s="113" t="s">
        <v>231</v>
      </c>
      <c r="E606" s="115">
        <v>2.1</v>
      </c>
      <c r="F606" s="115">
        <v>2.1</v>
      </c>
      <c r="G606" s="113" t="s">
        <v>493</v>
      </c>
      <c r="H606" s="116">
        <v>41974</v>
      </c>
    </row>
    <row r="607" spans="1:8" ht="39.6">
      <c r="A607" s="117">
        <v>88831</v>
      </c>
      <c r="B607" s="118" t="s">
        <v>667</v>
      </c>
      <c r="C607" s="117" t="s">
        <v>248</v>
      </c>
      <c r="D607" s="117" t="s">
        <v>254</v>
      </c>
      <c r="E607" s="119">
        <v>0.27</v>
      </c>
      <c r="F607" s="119">
        <v>0.26</v>
      </c>
      <c r="G607" s="117" t="s">
        <v>493</v>
      </c>
      <c r="H607" s="120">
        <v>41974</v>
      </c>
    </row>
    <row r="608" spans="1:8" ht="39.6">
      <c r="A608" s="113">
        <v>88830</v>
      </c>
      <c r="B608" s="114" t="s">
        <v>668</v>
      </c>
      <c r="C608" s="113" t="s">
        <v>248</v>
      </c>
      <c r="D608" s="113" t="s">
        <v>249</v>
      </c>
      <c r="E608" s="115">
        <v>1.1499999999999999</v>
      </c>
      <c r="F608" s="115">
        <v>1.1399999999999999</v>
      </c>
      <c r="G608" s="113" t="s">
        <v>493</v>
      </c>
      <c r="H608" s="116">
        <v>41974</v>
      </c>
    </row>
    <row r="609" spans="1:8" ht="39.6">
      <c r="A609" s="117">
        <v>88826</v>
      </c>
      <c r="B609" s="118" t="s">
        <v>669</v>
      </c>
      <c r="C609" s="117" t="s">
        <v>248</v>
      </c>
      <c r="D609" s="117" t="s">
        <v>231</v>
      </c>
      <c r="E609" s="119">
        <v>0.22</v>
      </c>
      <c r="F609" s="119">
        <v>0.21</v>
      </c>
      <c r="G609" s="117" t="s">
        <v>493</v>
      </c>
      <c r="H609" s="120">
        <v>41974</v>
      </c>
    </row>
    <row r="610" spans="1:8" ht="26.4">
      <c r="A610" s="113">
        <v>88827</v>
      </c>
      <c r="B610" s="114" t="s">
        <v>670</v>
      </c>
      <c r="C610" s="113" t="s">
        <v>248</v>
      </c>
      <c r="D610" s="113" t="s">
        <v>231</v>
      </c>
      <c r="E610" s="115">
        <v>0.05</v>
      </c>
      <c r="F610" s="115">
        <v>0.05</v>
      </c>
      <c r="G610" s="113" t="s">
        <v>493</v>
      </c>
      <c r="H610" s="116">
        <v>41974</v>
      </c>
    </row>
    <row r="611" spans="1:8" ht="39.6">
      <c r="A611" s="117">
        <v>88828</v>
      </c>
      <c r="B611" s="118" t="s">
        <v>671</v>
      </c>
      <c r="C611" s="117" t="s">
        <v>248</v>
      </c>
      <c r="D611" s="117" t="s">
        <v>231</v>
      </c>
      <c r="E611" s="119">
        <v>0.18</v>
      </c>
      <c r="F611" s="119">
        <v>0.17</v>
      </c>
      <c r="G611" s="117" t="s">
        <v>493</v>
      </c>
      <c r="H611" s="120">
        <v>41974</v>
      </c>
    </row>
    <row r="612" spans="1:8" ht="39.6">
      <c r="A612" s="113">
        <v>88829</v>
      </c>
      <c r="B612" s="114" t="s">
        <v>672</v>
      </c>
      <c r="C612" s="113" t="s">
        <v>248</v>
      </c>
      <c r="D612" s="113" t="s">
        <v>231</v>
      </c>
      <c r="E612" s="115">
        <v>0.7</v>
      </c>
      <c r="F612" s="115">
        <v>0.7</v>
      </c>
      <c r="G612" s="113" t="s">
        <v>493</v>
      </c>
      <c r="H612" s="116">
        <v>41974</v>
      </c>
    </row>
    <row r="613" spans="1:8" ht="39.6">
      <c r="A613" s="117">
        <v>89226</v>
      </c>
      <c r="B613" s="118" t="s">
        <v>1397</v>
      </c>
      <c r="C613" s="117" t="s">
        <v>248</v>
      </c>
      <c r="D613" s="117" t="s">
        <v>254</v>
      </c>
      <c r="E613" s="119">
        <v>1.0900000000000001</v>
      </c>
      <c r="F613" s="119">
        <v>1.08</v>
      </c>
      <c r="G613" s="117" t="s">
        <v>493</v>
      </c>
      <c r="H613" s="120">
        <v>41974</v>
      </c>
    </row>
    <row r="614" spans="1:8" ht="39.6">
      <c r="A614" s="113">
        <v>89225</v>
      </c>
      <c r="B614" s="114" t="s">
        <v>1398</v>
      </c>
      <c r="C614" s="113" t="s">
        <v>248</v>
      </c>
      <c r="D614" s="113" t="s">
        <v>249</v>
      </c>
      <c r="E614" s="115">
        <v>3.2</v>
      </c>
      <c r="F614" s="115">
        <v>3.19</v>
      </c>
      <c r="G614" s="113" t="s">
        <v>493</v>
      </c>
      <c r="H614" s="116">
        <v>41974</v>
      </c>
    </row>
    <row r="615" spans="1:8" ht="39.6">
      <c r="A615" s="117">
        <v>89221</v>
      </c>
      <c r="B615" s="118" t="s">
        <v>1399</v>
      </c>
      <c r="C615" s="117" t="s">
        <v>248</v>
      </c>
      <c r="D615" s="117" t="s">
        <v>231</v>
      </c>
      <c r="E615" s="119">
        <v>0.88</v>
      </c>
      <c r="F615" s="119">
        <v>0.87</v>
      </c>
      <c r="G615" s="117" t="s">
        <v>493</v>
      </c>
      <c r="H615" s="120">
        <v>41974</v>
      </c>
    </row>
    <row r="616" spans="1:8" ht="26.4">
      <c r="A616" s="113">
        <v>89222</v>
      </c>
      <c r="B616" s="114" t="s">
        <v>1400</v>
      </c>
      <c r="C616" s="113" t="s">
        <v>248</v>
      </c>
      <c r="D616" s="113" t="s">
        <v>231</v>
      </c>
      <c r="E616" s="115">
        <v>0.21</v>
      </c>
      <c r="F616" s="115">
        <v>0.2</v>
      </c>
      <c r="G616" s="113" t="s">
        <v>493</v>
      </c>
      <c r="H616" s="116">
        <v>41974</v>
      </c>
    </row>
    <row r="617" spans="1:8" ht="39.6">
      <c r="A617" s="117">
        <v>89223</v>
      </c>
      <c r="B617" s="118" t="s">
        <v>1401</v>
      </c>
      <c r="C617" s="117" t="s">
        <v>248</v>
      </c>
      <c r="D617" s="117" t="s">
        <v>231</v>
      </c>
      <c r="E617" s="119">
        <v>0.73</v>
      </c>
      <c r="F617" s="119">
        <v>0.73</v>
      </c>
      <c r="G617" s="117" t="s">
        <v>493</v>
      </c>
      <c r="H617" s="120">
        <v>41974</v>
      </c>
    </row>
    <row r="618" spans="1:8" ht="39.6">
      <c r="A618" s="113">
        <v>89224</v>
      </c>
      <c r="B618" s="114" t="s">
        <v>1402</v>
      </c>
      <c r="C618" s="113" t="s">
        <v>248</v>
      </c>
      <c r="D618" s="113" t="s">
        <v>231</v>
      </c>
      <c r="E618" s="115">
        <v>1.38</v>
      </c>
      <c r="F618" s="115">
        <v>1.38</v>
      </c>
      <c r="G618" s="113" t="s">
        <v>493</v>
      </c>
      <c r="H618" s="116">
        <v>41974</v>
      </c>
    </row>
    <row r="619" spans="1:8" ht="26.4">
      <c r="A619" s="117">
        <v>89279</v>
      </c>
      <c r="B619" s="118" t="s">
        <v>1403</v>
      </c>
      <c r="C619" s="117" t="s">
        <v>248</v>
      </c>
      <c r="D619" s="117" t="s">
        <v>254</v>
      </c>
      <c r="E619" s="119">
        <v>1.32</v>
      </c>
      <c r="F619" s="119">
        <v>1.31</v>
      </c>
      <c r="G619" s="117" t="s">
        <v>493</v>
      </c>
      <c r="H619" s="120">
        <v>41974</v>
      </c>
    </row>
    <row r="620" spans="1:8" ht="26.4">
      <c r="A620" s="113">
        <v>89278</v>
      </c>
      <c r="B620" s="114" t="s">
        <v>1404</v>
      </c>
      <c r="C620" s="113" t="s">
        <v>248</v>
      </c>
      <c r="D620" s="113" t="s">
        <v>249</v>
      </c>
      <c r="E620" s="115">
        <v>6.38</v>
      </c>
      <c r="F620" s="115">
        <v>6.37</v>
      </c>
      <c r="G620" s="113" t="s">
        <v>493</v>
      </c>
      <c r="H620" s="116">
        <v>41974</v>
      </c>
    </row>
    <row r="621" spans="1:8" ht="26.4">
      <c r="A621" s="117">
        <v>89274</v>
      </c>
      <c r="B621" s="118" t="s">
        <v>1405</v>
      </c>
      <c r="C621" s="117" t="s">
        <v>248</v>
      </c>
      <c r="D621" s="117" t="s">
        <v>231</v>
      </c>
      <c r="E621" s="119">
        <v>1.07</v>
      </c>
      <c r="F621" s="119">
        <v>1.06</v>
      </c>
      <c r="G621" s="117" t="s">
        <v>493</v>
      </c>
      <c r="H621" s="120">
        <v>41974</v>
      </c>
    </row>
    <row r="622" spans="1:8" ht="26.4">
      <c r="A622" s="113">
        <v>89275</v>
      </c>
      <c r="B622" s="114" t="s">
        <v>1406</v>
      </c>
      <c r="C622" s="113" t="s">
        <v>248</v>
      </c>
      <c r="D622" s="113" t="s">
        <v>231</v>
      </c>
      <c r="E622" s="115">
        <v>0.25</v>
      </c>
      <c r="F622" s="115">
        <v>0.24</v>
      </c>
      <c r="G622" s="113" t="s">
        <v>493</v>
      </c>
      <c r="H622" s="116">
        <v>41974</v>
      </c>
    </row>
    <row r="623" spans="1:8" ht="26.4">
      <c r="A623" s="117">
        <v>89276</v>
      </c>
      <c r="B623" s="118" t="s">
        <v>1407</v>
      </c>
      <c r="C623" s="117" t="s">
        <v>248</v>
      </c>
      <c r="D623" s="117" t="s">
        <v>231</v>
      </c>
      <c r="E623" s="119">
        <v>0.89</v>
      </c>
      <c r="F623" s="119">
        <v>0.88</v>
      </c>
      <c r="G623" s="117" t="s">
        <v>493</v>
      </c>
      <c r="H623" s="120">
        <v>41974</v>
      </c>
    </row>
    <row r="624" spans="1:8" ht="39.6">
      <c r="A624" s="113">
        <v>89277</v>
      </c>
      <c r="B624" s="114" t="s">
        <v>1408</v>
      </c>
      <c r="C624" s="113" t="s">
        <v>248</v>
      </c>
      <c r="D624" s="113" t="s">
        <v>231</v>
      </c>
      <c r="E624" s="115">
        <v>4.17</v>
      </c>
      <c r="F624" s="115">
        <v>4.17</v>
      </c>
      <c r="G624" s="113" t="s">
        <v>493</v>
      </c>
      <c r="H624" s="116">
        <v>41974</v>
      </c>
    </row>
    <row r="625" spans="1:8" ht="26.4">
      <c r="A625" s="117" t="s">
        <v>1409</v>
      </c>
      <c r="B625" s="118" t="s">
        <v>1410</v>
      </c>
      <c r="C625" s="117" t="s">
        <v>248</v>
      </c>
      <c r="D625" s="117" t="s">
        <v>231</v>
      </c>
      <c r="E625" s="119">
        <v>14.64</v>
      </c>
      <c r="F625" s="119">
        <v>14.63</v>
      </c>
      <c r="G625" s="117" t="s">
        <v>493</v>
      </c>
      <c r="H625" s="120">
        <v>41974</v>
      </c>
    </row>
    <row r="626" spans="1:8" ht="26.4">
      <c r="A626" s="113" t="s">
        <v>1411</v>
      </c>
      <c r="B626" s="114" t="s">
        <v>1412</v>
      </c>
      <c r="C626" s="113" t="s">
        <v>248</v>
      </c>
      <c r="D626" s="113" t="s">
        <v>231</v>
      </c>
      <c r="E626" s="115">
        <v>4.72</v>
      </c>
      <c r="F626" s="115">
        <v>4.71</v>
      </c>
      <c r="G626" s="113" t="s">
        <v>493</v>
      </c>
      <c r="H626" s="116">
        <v>41974</v>
      </c>
    </row>
    <row r="627" spans="1:8">
      <c r="A627" s="117">
        <v>88257</v>
      </c>
      <c r="B627" s="118" t="s">
        <v>1413</v>
      </c>
      <c r="C627" s="117" t="s">
        <v>246</v>
      </c>
      <c r="D627" s="117" t="s">
        <v>231</v>
      </c>
      <c r="E627" s="119">
        <v>16.87</v>
      </c>
      <c r="F627" s="119">
        <v>15.11</v>
      </c>
      <c r="G627" s="117" t="s">
        <v>493</v>
      </c>
      <c r="H627" s="120">
        <v>41974</v>
      </c>
    </row>
    <row r="628" spans="1:8" ht="39.6">
      <c r="A628" s="113">
        <v>72139</v>
      </c>
      <c r="B628" s="114" t="s">
        <v>1414</v>
      </c>
      <c r="C628" s="113" t="s">
        <v>708</v>
      </c>
      <c r="D628" s="113" t="s">
        <v>492</v>
      </c>
      <c r="E628" s="115">
        <v>495.42</v>
      </c>
      <c r="F628" s="115">
        <v>484.66</v>
      </c>
      <c r="G628" s="113" t="s">
        <v>493</v>
      </c>
      <c r="H628" s="116">
        <v>41974</v>
      </c>
    </row>
    <row r="629" spans="1:8" ht="39.6">
      <c r="A629" s="117">
        <v>72176</v>
      </c>
      <c r="B629" s="118" t="s">
        <v>1415</v>
      </c>
      <c r="C629" s="117" t="s">
        <v>708</v>
      </c>
      <c r="D629" s="117" t="s">
        <v>492</v>
      </c>
      <c r="E629" s="119">
        <v>503.67</v>
      </c>
      <c r="F629" s="119">
        <v>492.88</v>
      </c>
      <c r="G629" s="117" t="s">
        <v>493</v>
      </c>
      <c r="H629" s="120">
        <v>41974</v>
      </c>
    </row>
    <row r="630" spans="1:8" ht="39.6">
      <c r="A630" s="113">
        <v>72175</v>
      </c>
      <c r="B630" s="114" t="s">
        <v>1416</v>
      </c>
      <c r="C630" s="113" t="s">
        <v>708</v>
      </c>
      <c r="D630" s="113" t="s">
        <v>492</v>
      </c>
      <c r="E630" s="115">
        <v>499.67</v>
      </c>
      <c r="F630" s="115">
        <v>488.87</v>
      </c>
      <c r="G630" s="113" t="s">
        <v>493</v>
      </c>
      <c r="H630" s="116">
        <v>41974</v>
      </c>
    </row>
    <row r="631" spans="1:8" ht="39.6">
      <c r="A631" s="117">
        <v>83659</v>
      </c>
      <c r="B631" s="118" t="s">
        <v>1417</v>
      </c>
      <c r="C631" s="117" t="s">
        <v>632</v>
      </c>
      <c r="D631" s="117" t="s">
        <v>6</v>
      </c>
      <c r="E631" s="119">
        <v>622.6</v>
      </c>
      <c r="F631" s="119">
        <v>586.97</v>
      </c>
      <c r="G631" s="117" t="s">
        <v>493</v>
      </c>
      <c r="H631" s="120">
        <v>41974</v>
      </c>
    </row>
    <row r="632" spans="1:8" ht="39.6">
      <c r="A632" s="113" t="s">
        <v>1418</v>
      </c>
      <c r="B632" s="114" t="s">
        <v>1419</v>
      </c>
      <c r="C632" s="113" t="s">
        <v>632</v>
      </c>
      <c r="D632" s="113" t="s">
        <v>6</v>
      </c>
      <c r="E632" s="115">
        <v>339.05</v>
      </c>
      <c r="F632" s="115">
        <v>319.85000000000002</v>
      </c>
      <c r="G632" s="113" t="s">
        <v>493</v>
      </c>
      <c r="H632" s="116">
        <v>41974</v>
      </c>
    </row>
    <row r="633" spans="1:8" ht="39.6">
      <c r="A633" s="117" t="s">
        <v>1420</v>
      </c>
      <c r="B633" s="118" t="s">
        <v>1421</v>
      </c>
      <c r="C633" s="117" t="s">
        <v>632</v>
      </c>
      <c r="D633" s="117" t="s">
        <v>6</v>
      </c>
      <c r="E633" s="119">
        <v>490.59</v>
      </c>
      <c r="F633" s="119">
        <v>463.21</v>
      </c>
      <c r="G633" s="117" t="s">
        <v>493</v>
      </c>
      <c r="H633" s="120">
        <v>41974</v>
      </c>
    </row>
    <row r="634" spans="1:8" ht="39.6">
      <c r="A634" s="113" t="s">
        <v>1422</v>
      </c>
      <c r="B634" s="114" t="s">
        <v>1423</v>
      </c>
      <c r="C634" s="113" t="s">
        <v>632</v>
      </c>
      <c r="D634" s="113" t="s">
        <v>6</v>
      </c>
      <c r="E634" s="115">
        <v>833.6</v>
      </c>
      <c r="F634" s="115">
        <v>788.06</v>
      </c>
      <c r="G634" s="113" t="s">
        <v>493</v>
      </c>
      <c r="H634" s="116">
        <v>41974</v>
      </c>
    </row>
    <row r="635" spans="1:8" ht="39.6">
      <c r="A635" s="117" t="s">
        <v>1424</v>
      </c>
      <c r="B635" s="118" t="s">
        <v>1425</v>
      </c>
      <c r="C635" s="117" t="s">
        <v>632</v>
      </c>
      <c r="D635" s="117" t="s">
        <v>6</v>
      </c>
      <c r="E635" s="119">
        <v>1281.1500000000001</v>
      </c>
      <c r="F635" s="119">
        <v>1212.31</v>
      </c>
      <c r="G635" s="117" t="s">
        <v>493</v>
      </c>
      <c r="H635" s="120">
        <v>41974</v>
      </c>
    </row>
    <row r="636" spans="1:8" ht="39.6">
      <c r="A636" s="113" t="s">
        <v>1426</v>
      </c>
      <c r="B636" s="114" t="s">
        <v>1427</v>
      </c>
      <c r="C636" s="113" t="s">
        <v>632</v>
      </c>
      <c r="D636" s="113" t="s">
        <v>6</v>
      </c>
      <c r="E636" s="115">
        <v>1619.73</v>
      </c>
      <c r="F636" s="115">
        <v>1536.24</v>
      </c>
      <c r="G636" s="113" t="s">
        <v>493</v>
      </c>
      <c r="H636" s="116">
        <v>41974</v>
      </c>
    </row>
    <row r="637" spans="1:8" ht="39.6">
      <c r="A637" s="117" t="s">
        <v>1428</v>
      </c>
      <c r="B637" s="118" t="s">
        <v>1429</v>
      </c>
      <c r="C637" s="117" t="s">
        <v>632</v>
      </c>
      <c r="D637" s="117" t="s">
        <v>6</v>
      </c>
      <c r="E637" s="119">
        <v>2520.4</v>
      </c>
      <c r="F637" s="119">
        <v>2388.29</v>
      </c>
      <c r="G637" s="117" t="s">
        <v>493</v>
      </c>
      <c r="H637" s="120">
        <v>41974</v>
      </c>
    </row>
    <row r="638" spans="1:8" ht="39.6">
      <c r="A638" s="113" t="s">
        <v>1430</v>
      </c>
      <c r="B638" s="114" t="s">
        <v>1431</v>
      </c>
      <c r="C638" s="113" t="s">
        <v>632</v>
      </c>
      <c r="D638" s="113" t="s">
        <v>6</v>
      </c>
      <c r="E638" s="115">
        <v>574.55999999999995</v>
      </c>
      <c r="F638" s="115">
        <v>542.80999999999995</v>
      </c>
      <c r="G638" s="113" t="s">
        <v>493</v>
      </c>
      <c r="H638" s="116">
        <v>41974</v>
      </c>
    </row>
    <row r="639" spans="1:8" ht="39.6">
      <c r="A639" s="117" t="s">
        <v>1432</v>
      </c>
      <c r="B639" s="118" t="s">
        <v>1433</v>
      </c>
      <c r="C639" s="117" t="s">
        <v>632</v>
      </c>
      <c r="D639" s="117" t="s">
        <v>6</v>
      </c>
      <c r="E639" s="119">
        <v>884.28</v>
      </c>
      <c r="F639" s="119">
        <v>836.32</v>
      </c>
      <c r="G639" s="117" t="s">
        <v>493</v>
      </c>
      <c r="H639" s="120">
        <v>41974</v>
      </c>
    </row>
    <row r="640" spans="1:8" ht="39.6">
      <c r="A640" s="113" t="s">
        <v>1434</v>
      </c>
      <c r="B640" s="114" t="s">
        <v>1435</v>
      </c>
      <c r="C640" s="113" t="s">
        <v>632</v>
      </c>
      <c r="D640" s="113" t="s">
        <v>6</v>
      </c>
      <c r="E640" s="115">
        <v>1275.21</v>
      </c>
      <c r="F640" s="115">
        <v>1207.1300000000001</v>
      </c>
      <c r="G640" s="113" t="s">
        <v>493</v>
      </c>
      <c r="H640" s="116">
        <v>41974</v>
      </c>
    </row>
    <row r="641" spans="1:8" ht="39.6">
      <c r="A641" s="117" t="s">
        <v>1436</v>
      </c>
      <c r="B641" s="118" t="s">
        <v>1437</v>
      </c>
      <c r="C641" s="117" t="s">
        <v>632</v>
      </c>
      <c r="D641" s="117" t="s">
        <v>6</v>
      </c>
      <c r="E641" s="119">
        <v>1752.88</v>
      </c>
      <c r="F641" s="119">
        <v>1660.54</v>
      </c>
      <c r="G641" s="117" t="s">
        <v>493</v>
      </c>
      <c r="H641" s="120">
        <v>41974</v>
      </c>
    </row>
    <row r="642" spans="1:8" ht="39.6">
      <c r="A642" s="113" t="s">
        <v>1438</v>
      </c>
      <c r="B642" s="114" t="s">
        <v>1439</v>
      </c>
      <c r="C642" s="113" t="s">
        <v>632</v>
      </c>
      <c r="D642" s="113" t="s">
        <v>6</v>
      </c>
      <c r="E642" s="115">
        <v>641.69000000000005</v>
      </c>
      <c r="F642" s="115">
        <v>606.15</v>
      </c>
      <c r="G642" s="113" t="s">
        <v>493</v>
      </c>
      <c r="H642" s="116">
        <v>41974</v>
      </c>
    </row>
    <row r="643" spans="1:8" ht="39.6">
      <c r="A643" s="117" t="s">
        <v>1440</v>
      </c>
      <c r="B643" s="118" t="s">
        <v>1441</v>
      </c>
      <c r="C643" s="117" t="s">
        <v>632</v>
      </c>
      <c r="D643" s="117" t="s">
        <v>6</v>
      </c>
      <c r="E643" s="119">
        <v>1092.1600000000001</v>
      </c>
      <c r="F643" s="119">
        <v>1032.8699999999999</v>
      </c>
      <c r="G643" s="117" t="s">
        <v>493</v>
      </c>
      <c r="H643" s="120">
        <v>41974</v>
      </c>
    </row>
    <row r="644" spans="1:8" ht="39.6">
      <c r="A644" s="113" t="s">
        <v>1442</v>
      </c>
      <c r="B644" s="114" t="s">
        <v>1443</v>
      </c>
      <c r="C644" s="113" t="s">
        <v>632</v>
      </c>
      <c r="D644" s="113" t="s">
        <v>6</v>
      </c>
      <c r="E644" s="115">
        <v>1677.63</v>
      </c>
      <c r="F644" s="115">
        <v>1587.92</v>
      </c>
      <c r="G644" s="113" t="s">
        <v>493</v>
      </c>
      <c r="H644" s="116">
        <v>41974</v>
      </c>
    </row>
    <row r="645" spans="1:8" ht="39.6">
      <c r="A645" s="117" t="s">
        <v>1444</v>
      </c>
      <c r="B645" s="118" t="s">
        <v>1445</v>
      </c>
      <c r="C645" s="117" t="s">
        <v>632</v>
      </c>
      <c r="D645" s="117" t="s">
        <v>6</v>
      </c>
      <c r="E645" s="119">
        <v>2406.79</v>
      </c>
      <c r="F645" s="119">
        <v>2279.65</v>
      </c>
      <c r="G645" s="117" t="s">
        <v>493</v>
      </c>
      <c r="H645" s="120">
        <v>41974</v>
      </c>
    </row>
    <row r="646" spans="1:8" ht="39.6">
      <c r="A646" s="113" t="s">
        <v>1446</v>
      </c>
      <c r="B646" s="114" t="s">
        <v>1447</v>
      </c>
      <c r="C646" s="113" t="s">
        <v>632</v>
      </c>
      <c r="D646" s="113" t="s">
        <v>6</v>
      </c>
      <c r="E646" s="115">
        <v>3287.99</v>
      </c>
      <c r="F646" s="115">
        <v>3116.1</v>
      </c>
      <c r="G646" s="113" t="s">
        <v>493</v>
      </c>
      <c r="H646" s="116">
        <v>41974</v>
      </c>
    </row>
    <row r="647" spans="1:8">
      <c r="A647" s="117">
        <v>83486</v>
      </c>
      <c r="B647" s="118" t="s">
        <v>1448</v>
      </c>
      <c r="C647" s="117" t="s">
        <v>732</v>
      </c>
      <c r="D647" s="117" t="s">
        <v>6</v>
      </c>
      <c r="E647" s="119">
        <v>1061.9000000000001</v>
      </c>
      <c r="F647" s="119">
        <v>1040.24</v>
      </c>
      <c r="G647" s="117" t="s">
        <v>493</v>
      </c>
      <c r="H647" s="120">
        <v>41974</v>
      </c>
    </row>
    <row r="648" spans="1:8">
      <c r="A648" s="113">
        <v>83646</v>
      </c>
      <c r="B648" s="114" t="s">
        <v>1449</v>
      </c>
      <c r="C648" s="113" t="s">
        <v>732</v>
      </c>
      <c r="D648" s="113" t="s">
        <v>6</v>
      </c>
      <c r="E648" s="115">
        <v>1690.82</v>
      </c>
      <c r="F648" s="115">
        <v>1670.53</v>
      </c>
      <c r="G648" s="113" t="s">
        <v>493</v>
      </c>
      <c r="H648" s="116">
        <v>41974</v>
      </c>
    </row>
    <row r="649" spans="1:8">
      <c r="A649" s="117">
        <v>83650</v>
      </c>
      <c r="B649" s="118" t="s">
        <v>1450</v>
      </c>
      <c r="C649" s="117" t="s">
        <v>732</v>
      </c>
      <c r="D649" s="117" t="s">
        <v>6</v>
      </c>
      <c r="E649" s="119">
        <v>3470.72</v>
      </c>
      <c r="F649" s="119">
        <v>3386.54</v>
      </c>
      <c r="G649" s="117" t="s">
        <v>493</v>
      </c>
      <c r="H649" s="120">
        <v>41974</v>
      </c>
    </row>
    <row r="650" spans="1:8">
      <c r="A650" s="113">
        <v>83649</v>
      </c>
      <c r="B650" s="114" t="s">
        <v>1451</v>
      </c>
      <c r="C650" s="113" t="s">
        <v>732</v>
      </c>
      <c r="D650" s="113" t="s">
        <v>6</v>
      </c>
      <c r="E650" s="115">
        <v>4182.24</v>
      </c>
      <c r="F650" s="115">
        <v>4098.0600000000004</v>
      </c>
      <c r="G650" s="113" t="s">
        <v>493</v>
      </c>
      <c r="H650" s="116">
        <v>41974</v>
      </c>
    </row>
    <row r="651" spans="1:8">
      <c r="A651" s="117">
        <v>83648</v>
      </c>
      <c r="B651" s="118" t="s">
        <v>1452</v>
      </c>
      <c r="C651" s="117" t="s">
        <v>732</v>
      </c>
      <c r="D651" s="117" t="s">
        <v>6</v>
      </c>
      <c r="E651" s="119">
        <v>695.42</v>
      </c>
      <c r="F651" s="119">
        <v>675.13</v>
      </c>
      <c r="G651" s="117" t="s">
        <v>493</v>
      </c>
      <c r="H651" s="120">
        <v>41974</v>
      </c>
    </row>
    <row r="652" spans="1:8">
      <c r="A652" s="113">
        <v>83647</v>
      </c>
      <c r="B652" s="114" t="s">
        <v>1453</v>
      </c>
      <c r="C652" s="113" t="s">
        <v>732</v>
      </c>
      <c r="D652" s="113" t="s">
        <v>6</v>
      </c>
      <c r="E652" s="115">
        <v>1097.3399999999999</v>
      </c>
      <c r="F652" s="115">
        <v>1077.05</v>
      </c>
      <c r="G652" s="113" t="s">
        <v>493</v>
      </c>
      <c r="H652" s="116">
        <v>41974</v>
      </c>
    </row>
    <row r="653" spans="1:8">
      <c r="A653" s="117">
        <v>83644</v>
      </c>
      <c r="B653" s="118" t="s">
        <v>1454</v>
      </c>
      <c r="C653" s="117" t="s">
        <v>732</v>
      </c>
      <c r="D653" s="117" t="s">
        <v>6</v>
      </c>
      <c r="E653" s="119">
        <v>4626.0600000000004</v>
      </c>
      <c r="F653" s="119">
        <v>4605.7700000000004</v>
      </c>
      <c r="G653" s="117" t="s">
        <v>493</v>
      </c>
      <c r="H653" s="120">
        <v>41974</v>
      </c>
    </row>
    <row r="654" spans="1:8">
      <c r="A654" s="113">
        <v>83645</v>
      </c>
      <c r="B654" s="114" t="s">
        <v>1455</v>
      </c>
      <c r="C654" s="113" t="s">
        <v>732</v>
      </c>
      <c r="D654" s="113" t="s">
        <v>6</v>
      </c>
      <c r="E654" s="115">
        <v>1453.1</v>
      </c>
      <c r="F654" s="115">
        <v>1432.81</v>
      </c>
      <c r="G654" s="113" t="s">
        <v>493</v>
      </c>
      <c r="H654" s="116">
        <v>41974</v>
      </c>
    </row>
    <row r="655" spans="1:8" ht="26.4">
      <c r="A655" s="117">
        <v>83643</v>
      </c>
      <c r="B655" s="118" t="s">
        <v>1456</v>
      </c>
      <c r="C655" s="117" t="s">
        <v>732</v>
      </c>
      <c r="D655" s="117" t="s">
        <v>6</v>
      </c>
      <c r="E655" s="119">
        <v>1928</v>
      </c>
      <c r="F655" s="119">
        <v>1908.03</v>
      </c>
      <c r="G655" s="117" t="s">
        <v>493</v>
      </c>
      <c r="H655" s="120">
        <v>41974</v>
      </c>
    </row>
    <row r="656" spans="1:8" ht="39.6">
      <c r="A656" s="113">
        <v>89022</v>
      </c>
      <c r="B656" s="114" t="s">
        <v>1457</v>
      </c>
      <c r="C656" s="113" t="s">
        <v>248</v>
      </c>
      <c r="D656" s="113" t="s">
        <v>254</v>
      </c>
      <c r="E656" s="115">
        <v>0.2</v>
      </c>
      <c r="F656" s="115">
        <v>0.2</v>
      </c>
      <c r="G656" s="113" t="s">
        <v>493</v>
      </c>
      <c r="H656" s="116">
        <v>41974</v>
      </c>
    </row>
    <row r="657" spans="1:8" ht="39.6">
      <c r="A657" s="117">
        <v>89021</v>
      </c>
      <c r="B657" s="118" t="s">
        <v>1458</v>
      </c>
      <c r="C657" s="117" t="s">
        <v>248</v>
      </c>
      <c r="D657" s="117" t="s">
        <v>249</v>
      </c>
      <c r="E657" s="119">
        <v>1.58</v>
      </c>
      <c r="F657" s="119">
        <v>1.58</v>
      </c>
      <c r="G657" s="117" t="s">
        <v>493</v>
      </c>
      <c r="H657" s="120">
        <v>41974</v>
      </c>
    </row>
    <row r="658" spans="1:8" ht="39.6">
      <c r="A658" s="113">
        <v>89019</v>
      </c>
      <c r="B658" s="114" t="s">
        <v>1459</v>
      </c>
      <c r="C658" s="113" t="s">
        <v>248</v>
      </c>
      <c r="D658" s="113" t="s">
        <v>231</v>
      </c>
      <c r="E658" s="115">
        <v>0.16</v>
      </c>
      <c r="F658" s="115">
        <v>0.15</v>
      </c>
      <c r="G658" s="113" t="s">
        <v>493</v>
      </c>
      <c r="H658" s="116">
        <v>41974</v>
      </c>
    </row>
    <row r="659" spans="1:8" ht="39.6">
      <c r="A659" s="117">
        <v>89020</v>
      </c>
      <c r="B659" s="118" t="s">
        <v>1460</v>
      </c>
      <c r="C659" s="117" t="s">
        <v>248</v>
      </c>
      <c r="D659" s="117" t="s">
        <v>231</v>
      </c>
      <c r="E659" s="119">
        <v>0.04</v>
      </c>
      <c r="F659" s="119">
        <v>0.04</v>
      </c>
      <c r="G659" s="117" t="s">
        <v>493</v>
      </c>
      <c r="H659" s="120">
        <v>41974</v>
      </c>
    </row>
    <row r="660" spans="1:8" ht="39.6">
      <c r="A660" s="113">
        <v>5800</v>
      </c>
      <c r="B660" s="114" t="s">
        <v>1461</v>
      </c>
      <c r="C660" s="113" t="s">
        <v>248</v>
      </c>
      <c r="D660" s="113" t="s">
        <v>231</v>
      </c>
      <c r="E660" s="115">
        <v>0.1</v>
      </c>
      <c r="F660" s="115">
        <v>0.1</v>
      </c>
      <c r="G660" s="113" t="s">
        <v>493</v>
      </c>
      <c r="H660" s="116">
        <v>41974</v>
      </c>
    </row>
    <row r="661" spans="1:8" ht="39.6">
      <c r="A661" s="117">
        <v>53866</v>
      </c>
      <c r="B661" s="118" t="s">
        <v>1462</v>
      </c>
      <c r="C661" s="117" t="s">
        <v>248</v>
      </c>
      <c r="D661" s="117" t="s">
        <v>231</v>
      </c>
      <c r="E661" s="119">
        <v>1.28</v>
      </c>
      <c r="F661" s="119">
        <v>1.27</v>
      </c>
      <c r="G661" s="117" t="s">
        <v>493</v>
      </c>
      <c r="H661" s="120">
        <v>41974</v>
      </c>
    </row>
    <row r="662" spans="1:8" ht="39.6">
      <c r="A662" s="113">
        <v>83400</v>
      </c>
      <c r="B662" s="114" t="s">
        <v>1463</v>
      </c>
      <c r="C662" s="113" t="s">
        <v>273</v>
      </c>
      <c r="D662" s="113" t="s">
        <v>6</v>
      </c>
      <c r="E662" s="115">
        <v>73.73</v>
      </c>
      <c r="F662" s="115">
        <v>69.69</v>
      </c>
      <c r="G662" s="113" t="s">
        <v>493</v>
      </c>
      <c r="H662" s="116">
        <v>41974</v>
      </c>
    </row>
    <row r="663" spans="1:8" ht="39.6">
      <c r="A663" s="117">
        <v>83401</v>
      </c>
      <c r="B663" s="118" t="s">
        <v>1464</v>
      </c>
      <c r="C663" s="117" t="s">
        <v>273</v>
      </c>
      <c r="D663" s="117" t="s">
        <v>6</v>
      </c>
      <c r="E663" s="119">
        <v>152.51</v>
      </c>
      <c r="F663" s="119">
        <v>148.47</v>
      </c>
      <c r="G663" s="117" t="s">
        <v>493</v>
      </c>
      <c r="H663" s="120">
        <v>41974</v>
      </c>
    </row>
    <row r="664" spans="1:8">
      <c r="A664" s="113">
        <v>84159</v>
      </c>
      <c r="B664" s="114" t="s">
        <v>1465</v>
      </c>
      <c r="C664" s="113" t="s">
        <v>246</v>
      </c>
      <c r="D664" s="113" t="s">
        <v>1466</v>
      </c>
      <c r="E664" s="115">
        <v>2.94</v>
      </c>
      <c r="F664" s="115">
        <v>2.86</v>
      </c>
      <c r="G664" s="113" t="s">
        <v>493</v>
      </c>
      <c r="H664" s="116">
        <v>41974</v>
      </c>
    </row>
    <row r="665" spans="1:8">
      <c r="A665" s="117">
        <v>84158</v>
      </c>
      <c r="B665" s="118" t="s">
        <v>1467</v>
      </c>
      <c r="C665" s="117" t="s">
        <v>246</v>
      </c>
      <c r="D665" s="117" t="s">
        <v>1466</v>
      </c>
      <c r="E665" s="119">
        <v>1.65</v>
      </c>
      <c r="F665" s="119">
        <v>1.62</v>
      </c>
      <c r="G665" s="117" t="s">
        <v>493</v>
      </c>
      <c r="H665" s="120">
        <v>41974</v>
      </c>
    </row>
    <row r="666" spans="1:8">
      <c r="A666" s="113">
        <v>73543</v>
      </c>
      <c r="B666" s="114" t="s">
        <v>1468</v>
      </c>
      <c r="C666" s="113" t="s">
        <v>246</v>
      </c>
      <c r="D666" s="113" t="s">
        <v>1466</v>
      </c>
      <c r="E666" s="115">
        <v>1.01</v>
      </c>
      <c r="F666" s="115">
        <v>0.98</v>
      </c>
      <c r="G666" s="113" t="s">
        <v>493</v>
      </c>
      <c r="H666" s="116">
        <v>41974</v>
      </c>
    </row>
    <row r="667" spans="1:8">
      <c r="A667" s="117">
        <v>73542</v>
      </c>
      <c r="B667" s="118" t="s">
        <v>1469</v>
      </c>
      <c r="C667" s="117" t="s">
        <v>246</v>
      </c>
      <c r="D667" s="117" t="s">
        <v>1466</v>
      </c>
      <c r="E667" s="119">
        <v>1.21</v>
      </c>
      <c r="F667" s="119">
        <v>1.17</v>
      </c>
      <c r="G667" s="117" t="s">
        <v>493</v>
      </c>
      <c r="H667" s="120">
        <v>41974</v>
      </c>
    </row>
    <row r="668" spans="1:8" ht="39.6">
      <c r="A668" s="113" t="s">
        <v>1470</v>
      </c>
      <c r="B668" s="114" t="s">
        <v>1471</v>
      </c>
      <c r="C668" s="113" t="s">
        <v>273</v>
      </c>
      <c r="D668" s="113" t="s">
        <v>207</v>
      </c>
      <c r="E668" s="115">
        <v>2.0299999999999998</v>
      </c>
      <c r="F668" s="115">
        <v>1.92</v>
      </c>
      <c r="G668" s="113" t="s">
        <v>493</v>
      </c>
      <c r="H668" s="116">
        <v>41974</v>
      </c>
    </row>
    <row r="669" spans="1:8" ht="39.6">
      <c r="A669" s="117" t="s">
        <v>1472</v>
      </c>
      <c r="B669" s="118" t="s">
        <v>1473</v>
      </c>
      <c r="C669" s="117" t="s">
        <v>273</v>
      </c>
      <c r="D669" s="117" t="s">
        <v>207</v>
      </c>
      <c r="E669" s="119">
        <v>8.01</v>
      </c>
      <c r="F669" s="119">
        <v>7.79</v>
      </c>
      <c r="G669" s="117" t="s">
        <v>493</v>
      </c>
      <c r="H669" s="120">
        <v>41974</v>
      </c>
    </row>
    <row r="670" spans="1:8" ht="39.6">
      <c r="A670" s="113" t="s">
        <v>1474</v>
      </c>
      <c r="B670" s="114" t="s">
        <v>1475</v>
      </c>
      <c r="C670" s="113" t="s">
        <v>273</v>
      </c>
      <c r="D670" s="113" t="s">
        <v>207</v>
      </c>
      <c r="E670" s="115">
        <v>56.05</v>
      </c>
      <c r="F670" s="115">
        <v>55.11</v>
      </c>
      <c r="G670" s="113" t="s">
        <v>493</v>
      </c>
      <c r="H670" s="116">
        <v>41974</v>
      </c>
    </row>
    <row r="671" spans="1:8" ht="39.6">
      <c r="A671" s="117" t="s">
        <v>1476</v>
      </c>
      <c r="B671" s="118" t="s">
        <v>1477</v>
      </c>
      <c r="C671" s="117" t="s">
        <v>273</v>
      </c>
      <c r="D671" s="117" t="s">
        <v>207</v>
      </c>
      <c r="E671" s="119">
        <v>67.08</v>
      </c>
      <c r="F671" s="119">
        <v>66.02</v>
      </c>
      <c r="G671" s="117" t="s">
        <v>493</v>
      </c>
      <c r="H671" s="120">
        <v>41974</v>
      </c>
    </row>
    <row r="672" spans="1:8" ht="39.6">
      <c r="A672" s="113" t="s">
        <v>1478</v>
      </c>
      <c r="B672" s="114" t="s">
        <v>1479</v>
      </c>
      <c r="C672" s="113" t="s">
        <v>273</v>
      </c>
      <c r="D672" s="113" t="s">
        <v>207</v>
      </c>
      <c r="E672" s="115">
        <v>9.1999999999999993</v>
      </c>
      <c r="F672" s="115">
        <v>8.9600000000000009</v>
      </c>
      <c r="G672" s="113" t="s">
        <v>493</v>
      </c>
      <c r="H672" s="116">
        <v>41974</v>
      </c>
    </row>
    <row r="673" spans="1:8" ht="39.6">
      <c r="A673" s="117" t="s">
        <v>1480</v>
      </c>
      <c r="B673" s="118" t="s">
        <v>1481</v>
      </c>
      <c r="C673" s="117" t="s">
        <v>273</v>
      </c>
      <c r="D673" s="117" t="s">
        <v>207</v>
      </c>
      <c r="E673" s="119">
        <v>82.54</v>
      </c>
      <c r="F673" s="119">
        <v>81.33</v>
      </c>
      <c r="G673" s="117" t="s">
        <v>493</v>
      </c>
      <c r="H673" s="120">
        <v>41974</v>
      </c>
    </row>
    <row r="674" spans="1:8" ht="39.6">
      <c r="A674" s="113" t="s">
        <v>1482</v>
      </c>
      <c r="B674" s="114" t="s">
        <v>1483</v>
      </c>
      <c r="C674" s="113" t="s">
        <v>273</v>
      </c>
      <c r="D674" s="113" t="s">
        <v>207</v>
      </c>
      <c r="E674" s="115">
        <v>2.67</v>
      </c>
      <c r="F674" s="115">
        <v>2.5299999999999998</v>
      </c>
      <c r="G674" s="113" t="s">
        <v>493</v>
      </c>
      <c r="H674" s="116">
        <v>41974</v>
      </c>
    </row>
    <row r="675" spans="1:8" ht="39.6">
      <c r="A675" s="117" t="s">
        <v>1484</v>
      </c>
      <c r="B675" s="118" t="s">
        <v>1485</v>
      </c>
      <c r="C675" s="117" t="s">
        <v>273</v>
      </c>
      <c r="D675" s="117" t="s">
        <v>207</v>
      </c>
      <c r="E675" s="119">
        <v>105.07</v>
      </c>
      <c r="F675" s="119">
        <v>103.74</v>
      </c>
      <c r="G675" s="117" t="s">
        <v>493</v>
      </c>
      <c r="H675" s="120">
        <v>41974</v>
      </c>
    </row>
    <row r="676" spans="1:8" ht="39.6">
      <c r="A676" s="113" t="s">
        <v>1486</v>
      </c>
      <c r="B676" s="114" t="s">
        <v>1487</v>
      </c>
      <c r="C676" s="113" t="s">
        <v>273</v>
      </c>
      <c r="D676" s="113" t="s">
        <v>207</v>
      </c>
      <c r="E676" s="115">
        <v>13.27</v>
      </c>
      <c r="F676" s="115">
        <v>13</v>
      </c>
      <c r="G676" s="113" t="s">
        <v>493</v>
      </c>
      <c r="H676" s="116">
        <v>41974</v>
      </c>
    </row>
    <row r="677" spans="1:8" ht="39.6">
      <c r="A677" s="117" t="s">
        <v>1488</v>
      </c>
      <c r="B677" s="118" t="s">
        <v>1489</v>
      </c>
      <c r="C677" s="117" t="s">
        <v>273</v>
      </c>
      <c r="D677" s="117" t="s">
        <v>207</v>
      </c>
      <c r="E677" s="119">
        <v>126.15</v>
      </c>
      <c r="F677" s="119">
        <v>124.68</v>
      </c>
      <c r="G677" s="117" t="s">
        <v>493</v>
      </c>
      <c r="H677" s="120">
        <v>41974</v>
      </c>
    </row>
    <row r="678" spans="1:8" ht="39.6">
      <c r="A678" s="113" t="s">
        <v>1490</v>
      </c>
      <c r="B678" s="114" t="s">
        <v>1491</v>
      </c>
      <c r="C678" s="113" t="s">
        <v>273</v>
      </c>
      <c r="D678" s="113" t="s">
        <v>207</v>
      </c>
      <c r="E678" s="115">
        <v>18.07</v>
      </c>
      <c r="F678" s="115">
        <v>17.66</v>
      </c>
      <c r="G678" s="113" t="s">
        <v>493</v>
      </c>
      <c r="H678" s="116">
        <v>41974</v>
      </c>
    </row>
    <row r="679" spans="1:8" ht="39.6">
      <c r="A679" s="117" t="s">
        <v>1492</v>
      </c>
      <c r="B679" s="118" t="s">
        <v>1493</v>
      </c>
      <c r="C679" s="117" t="s">
        <v>273</v>
      </c>
      <c r="D679" s="117" t="s">
        <v>207</v>
      </c>
      <c r="E679" s="119">
        <v>3.89</v>
      </c>
      <c r="F679" s="119">
        <v>3.72</v>
      </c>
      <c r="G679" s="117" t="s">
        <v>493</v>
      </c>
      <c r="H679" s="120">
        <v>41974</v>
      </c>
    </row>
    <row r="680" spans="1:8" ht="39.6">
      <c r="A680" s="113" t="s">
        <v>1494</v>
      </c>
      <c r="B680" s="114" t="s">
        <v>1495</v>
      </c>
      <c r="C680" s="113" t="s">
        <v>273</v>
      </c>
      <c r="D680" s="113" t="s">
        <v>207</v>
      </c>
      <c r="E680" s="115">
        <v>24.33</v>
      </c>
      <c r="F680" s="115">
        <v>23.8</v>
      </c>
      <c r="G680" s="113" t="s">
        <v>493</v>
      </c>
      <c r="H680" s="116">
        <v>41974</v>
      </c>
    </row>
    <row r="681" spans="1:8" ht="39.6">
      <c r="A681" s="117" t="s">
        <v>1496</v>
      </c>
      <c r="B681" s="118" t="s">
        <v>1497</v>
      </c>
      <c r="C681" s="117" t="s">
        <v>273</v>
      </c>
      <c r="D681" s="117" t="s">
        <v>207</v>
      </c>
      <c r="E681" s="119">
        <v>5.24</v>
      </c>
      <c r="F681" s="119">
        <v>5.05</v>
      </c>
      <c r="G681" s="117" t="s">
        <v>493</v>
      </c>
      <c r="H681" s="120">
        <v>41974</v>
      </c>
    </row>
    <row r="682" spans="1:8" ht="39.6">
      <c r="A682" s="113" t="s">
        <v>1498</v>
      </c>
      <c r="B682" s="114" t="s">
        <v>1499</v>
      </c>
      <c r="C682" s="113" t="s">
        <v>273</v>
      </c>
      <c r="D682" s="113" t="s">
        <v>207</v>
      </c>
      <c r="E682" s="115">
        <v>34.520000000000003</v>
      </c>
      <c r="F682" s="115">
        <v>33.85</v>
      </c>
      <c r="G682" s="113" t="s">
        <v>493</v>
      </c>
      <c r="H682" s="116">
        <v>41974</v>
      </c>
    </row>
    <row r="683" spans="1:8" ht="39.6">
      <c r="A683" s="117" t="s">
        <v>1500</v>
      </c>
      <c r="B683" s="118" t="s">
        <v>1501</v>
      </c>
      <c r="C683" s="117" t="s">
        <v>273</v>
      </c>
      <c r="D683" s="117" t="s">
        <v>207</v>
      </c>
      <c r="E683" s="119">
        <v>45.5</v>
      </c>
      <c r="F683" s="119">
        <v>44.69</v>
      </c>
      <c r="G683" s="117" t="s">
        <v>493</v>
      </c>
      <c r="H683" s="120">
        <v>41974</v>
      </c>
    </row>
    <row r="684" spans="1:8" ht="39.6">
      <c r="A684" s="113">
        <v>83416</v>
      </c>
      <c r="B684" s="114" t="s">
        <v>1502</v>
      </c>
      <c r="C684" s="113" t="s">
        <v>273</v>
      </c>
      <c r="D684" s="113" t="s">
        <v>207</v>
      </c>
      <c r="E684" s="115">
        <v>2.4</v>
      </c>
      <c r="F684" s="115">
        <v>2.29</v>
      </c>
      <c r="G684" s="113" t="s">
        <v>493</v>
      </c>
      <c r="H684" s="116">
        <v>41974</v>
      </c>
    </row>
    <row r="685" spans="1:8" ht="39.6">
      <c r="A685" s="117">
        <v>83420</v>
      </c>
      <c r="B685" s="118" t="s">
        <v>1503</v>
      </c>
      <c r="C685" s="117" t="s">
        <v>273</v>
      </c>
      <c r="D685" s="117" t="s">
        <v>207</v>
      </c>
      <c r="E685" s="119">
        <v>7.48</v>
      </c>
      <c r="F685" s="119">
        <v>7.26</v>
      </c>
      <c r="G685" s="117" t="s">
        <v>493</v>
      </c>
      <c r="H685" s="120">
        <v>41974</v>
      </c>
    </row>
    <row r="686" spans="1:8" ht="39.6">
      <c r="A686" s="113">
        <v>83432</v>
      </c>
      <c r="B686" s="114" t="s">
        <v>1504</v>
      </c>
      <c r="C686" s="113" t="s">
        <v>273</v>
      </c>
      <c r="D686" s="113" t="s">
        <v>207</v>
      </c>
      <c r="E686" s="115">
        <v>58.86</v>
      </c>
      <c r="F686" s="115">
        <v>57.9</v>
      </c>
      <c r="G686" s="113" t="s">
        <v>493</v>
      </c>
      <c r="H686" s="116">
        <v>41974</v>
      </c>
    </row>
    <row r="687" spans="1:8" ht="39.6">
      <c r="A687" s="117">
        <v>83433</v>
      </c>
      <c r="B687" s="118" t="s">
        <v>1505</v>
      </c>
      <c r="C687" s="117" t="s">
        <v>273</v>
      </c>
      <c r="D687" s="117" t="s">
        <v>207</v>
      </c>
      <c r="E687" s="119">
        <v>73.53</v>
      </c>
      <c r="F687" s="119">
        <v>72.430000000000007</v>
      </c>
      <c r="G687" s="117" t="s">
        <v>493</v>
      </c>
      <c r="H687" s="120">
        <v>41974</v>
      </c>
    </row>
    <row r="688" spans="1:8" ht="39.6">
      <c r="A688" s="113">
        <v>83421</v>
      </c>
      <c r="B688" s="114" t="s">
        <v>1506</v>
      </c>
      <c r="C688" s="113" t="s">
        <v>273</v>
      </c>
      <c r="D688" s="113" t="s">
        <v>207</v>
      </c>
      <c r="E688" s="115">
        <v>10.39</v>
      </c>
      <c r="F688" s="115">
        <v>10.15</v>
      </c>
      <c r="G688" s="113" t="s">
        <v>493</v>
      </c>
      <c r="H688" s="116">
        <v>41974</v>
      </c>
    </row>
    <row r="689" spans="1:8" ht="39.6">
      <c r="A689" s="117">
        <v>83434</v>
      </c>
      <c r="B689" s="118" t="s">
        <v>1507</v>
      </c>
      <c r="C689" s="117" t="s">
        <v>273</v>
      </c>
      <c r="D689" s="117" t="s">
        <v>207</v>
      </c>
      <c r="E689" s="119">
        <v>88.99</v>
      </c>
      <c r="F689" s="119">
        <v>87.76</v>
      </c>
      <c r="G689" s="117" t="s">
        <v>493</v>
      </c>
      <c r="H689" s="120">
        <v>41974</v>
      </c>
    </row>
    <row r="690" spans="1:8" ht="39.6">
      <c r="A690" s="113">
        <v>83417</v>
      </c>
      <c r="B690" s="114" t="s">
        <v>1508</v>
      </c>
      <c r="C690" s="113" t="s">
        <v>273</v>
      </c>
      <c r="D690" s="113" t="s">
        <v>207</v>
      </c>
      <c r="E690" s="115">
        <v>3.05</v>
      </c>
      <c r="F690" s="115">
        <v>2.91</v>
      </c>
      <c r="G690" s="113" t="s">
        <v>493</v>
      </c>
      <c r="H690" s="116">
        <v>41974</v>
      </c>
    </row>
    <row r="691" spans="1:8" ht="39.6">
      <c r="A691" s="117">
        <v>83435</v>
      </c>
      <c r="B691" s="118" t="s">
        <v>1509</v>
      </c>
      <c r="C691" s="117" t="s">
        <v>273</v>
      </c>
      <c r="D691" s="117" t="s">
        <v>207</v>
      </c>
      <c r="E691" s="119">
        <v>117.48</v>
      </c>
      <c r="F691" s="119">
        <v>116.12</v>
      </c>
      <c r="G691" s="117" t="s">
        <v>493</v>
      </c>
      <c r="H691" s="120">
        <v>41974</v>
      </c>
    </row>
    <row r="692" spans="1:8" ht="39.6">
      <c r="A692" s="113">
        <v>83422</v>
      </c>
      <c r="B692" s="114" t="s">
        <v>1510</v>
      </c>
      <c r="C692" s="113" t="s">
        <v>273</v>
      </c>
      <c r="D692" s="113" t="s">
        <v>207</v>
      </c>
      <c r="E692" s="115">
        <v>14.96</v>
      </c>
      <c r="F692" s="115">
        <v>14.68</v>
      </c>
      <c r="G692" s="113" t="s">
        <v>493</v>
      </c>
      <c r="H692" s="116">
        <v>41974</v>
      </c>
    </row>
    <row r="693" spans="1:8" ht="39.6">
      <c r="A693" s="117">
        <v>83436</v>
      </c>
      <c r="B693" s="118" t="s">
        <v>1511</v>
      </c>
      <c r="C693" s="117" t="s">
        <v>273</v>
      </c>
      <c r="D693" s="117" t="s">
        <v>207</v>
      </c>
      <c r="E693" s="119">
        <v>138.5</v>
      </c>
      <c r="F693" s="119">
        <v>137.01</v>
      </c>
      <c r="G693" s="117" t="s">
        <v>493</v>
      </c>
      <c r="H693" s="120">
        <v>41974</v>
      </c>
    </row>
    <row r="694" spans="1:8" ht="39.6">
      <c r="A694" s="113">
        <v>83423</v>
      </c>
      <c r="B694" s="114" t="s">
        <v>1512</v>
      </c>
      <c r="C694" s="113" t="s">
        <v>273</v>
      </c>
      <c r="D694" s="113" t="s">
        <v>207</v>
      </c>
      <c r="E694" s="115">
        <v>20.2</v>
      </c>
      <c r="F694" s="115">
        <v>19.79</v>
      </c>
      <c r="G694" s="113" t="s">
        <v>493</v>
      </c>
      <c r="H694" s="116">
        <v>41974</v>
      </c>
    </row>
    <row r="695" spans="1:8" ht="39.6">
      <c r="A695" s="117">
        <v>83418</v>
      </c>
      <c r="B695" s="118" t="s">
        <v>1513</v>
      </c>
      <c r="C695" s="117" t="s">
        <v>273</v>
      </c>
      <c r="D695" s="117" t="s">
        <v>207</v>
      </c>
      <c r="E695" s="119">
        <v>4.45</v>
      </c>
      <c r="F695" s="119">
        <v>4.28</v>
      </c>
      <c r="G695" s="117" t="s">
        <v>493</v>
      </c>
      <c r="H695" s="120">
        <v>41974</v>
      </c>
    </row>
    <row r="696" spans="1:8" ht="39.6">
      <c r="A696" s="113">
        <v>83424</v>
      </c>
      <c r="B696" s="114" t="s">
        <v>1514</v>
      </c>
      <c r="C696" s="113" t="s">
        <v>273</v>
      </c>
      <c r="D696" s="113" t="s">
        <v>207</v>
      </c>
      <c r="E696" s="115">
        <v>27.28</v>
      </c>
      <c r="F696" s="115">
        <v>26.73</v>
      </c>
      <c r="G696" s="113" t="s">
        <v>493</v>
      </c>
      <c r="H696" s="116">
        <v>41974</v>
      </c>
    </row>
    <row r="697" spans="1:8" ht="39.6">
      <c r="A697" s="117">
        <v>83419</v>
      </c>
      <c r="B697" s="118" t="s">
        <v>1515</v>
      </c>
      <c r="C697" s="117" t="s">
        <v>273</v>
      </c>
      <c r="D697" s="117" t="s">
        <v>207</v>
      </c>
      <c r="E697" s="119">
        <v>5.38</v>
      </c>
      <c r="F697" s="119">
        <v>5.18</v>
      </c>
      <c r="G697" s="117" t="s">
        <v>493</v>
      </c>
      <c r="H697" s="120">
        <v>41974</v>
      </c>
    </row>
    <row r="698" spans="1:8" ht="39.6">
      <c r="A698" s="113">
        <v>83425</v>
      </c>
      <c r="B698" s="114" t="s">
        <v>1516</v>
      </c>
      <c r="C698" s="113" t="s">
        <v>273</v>
      </c>
      <c r="D698" s="113" t="s">
        <v>207</v>
      </c>
      <c r="E698" s="115">
        <v>37.299999999999997</v>
      </c>
      <c r="F698" s="115">
        <v>36.61</v>
      </c>
      <c r="G698" s="113" t="s">
        <v>493</v>
      </c>
      <c r="H698" s="116">
        <v>41974</v>
      </c>
    </row>
    <row r="699" spans="1:8" ht="39.6">
      <c r="A699" s="117">
        <v>83431</v>
      </c>
      <c r="B699" s="118" t="s">
        <v>1517</v>
      </c>
      <c r="C699" s="117" t="s">
        <v>273</v>
      </c>
      <c r="D699" s="117" t="s">
        <v>207</v>
      </c>
      <c r="E699" s="119">
        <v>50.86</v>
      </c>
      <c r="F699" s="119">
        <v>50.04</v>
      </c>
      <c r="G699" s="117" t="s">
        <v>493</v>
      </c>
      <c r="H699" s="120">
        <v>41974</v>
      </c>
    </row>
    <row r="700" spans="1:8" ht="39.6">
      <c r="A700" s="113">
        <v>72250</v>
      </c>
      <c r="B700" s="114" t="s">
        <v>1518</v>
      </c>
      <c r="C700" s="113" t="s">
        <v>273</v>
      </c>
      <c r="D700" s="113" t="s">
        <v>207</v>
      </c>
      <c r="E700" s="115">
        <v>7.71</v>
      </c>
      <c r="F700" s="115">
        <v>7.43</v>
      </c>
      <c r="G700" s="113" t="s">
        <v>493</v>
      </c>
      <c r="H700" s="116">
        <v>41974</v>
      </c>
    </row>
    <row r="701" spans="1:8" ht="39.6">
      <c r="A701" s="117">
        <v>72257</v>
      </c>
      <c r="B701" s="118" t="s">
        <v>1519</v>
      </c>
      <c r="C701" s="117" t="s">
        <v>273</v>
      </c>
      <c r="D701" s="117" t="s">
        <v>207</v>
      </c>
      <c r="E701" s="119">
        <v>58.64</v>
      </c>
      <c r="F701" s="119">
        <v>57.4</v>
      </c>
      <c r="G701" s="117" t="s">
        <v>493</v>
      </c>
      <c r="H701" s="120">
        <v>41974</v>
      </c>
    </row>
    <row r="702" spans="1:8" ht="39.6">
      <c r="A702" s="113">
        <v>72251</v>
      </c>
      <c r="B702" s="114" t="s">
        <v>1520</v>
      </c>
      <c r="C702" s="113" t="s">
        <v>273</v>
      </c>
      <c r="D702" s="113" t="s">
        <v>207</v>
      </c>
      <c r="E702" s="115">
        <v>9.93</v>
      </c>
      <c r="F702" s="115">
        <v>9.57</v>
      </c>
      <c r="G702" s="113" t="s">
        <v>493</v>
      </c>
      <c r="H702" s="116">
        <v>41974</v>
      </c>
    </row>
    <row r="703" spans="1:8" ht="39.6">
      <c r="A703" s="117">
        <v>72252</v>
      </c>
      <c r="B703" s="118" t="s">
        <v>1521</v>
      </c>
      <c r="C703" s="117" t="s">
        <v>273</v>
      </c>
      <c r="D703" s="117" t="s">
        <v>207</v>
      </c>
      <c r="E703" s="119">
        <v>15.96</v>
      </c>
      <c r="F703" s="119">
        <v>15.5</v>
      </c>
      <c r="G703" s="117" t="s">
        <v>493</v>
      </c>
      <c r="H703" s="120">
        <v>41974</v>
      </c>
    </row>
    <row r="704" spans="1:8" ht="39.6">
      <c r="A704" s="113">
        <v>72253</v>
      </c>
      <c r="B704" s="114" t="s">
        <v>1522</v>
      </c>
      <c r="C704" s="113" t="s">
        <v>273</v>
      </c>
      <c r="D704" s="113" t="s">
        <v>207</v>
      </c>
      <c r="E704" s="115">
        <v>20.27</v>
      </c>
      <c r="F704" s="115">
        <v>19.690000000000001</v>
      </c>
      <c r="G704" s="113" t="s">
        <v>493</v>
      </c>
      <c r="H704" s="116">
        <v>41974</v>
      </c>
    </row>
    <row r="705" spans="1:8" ht="39.6">
      <c r="A705" s="117">
        <v>72254</v>
      </c>
      <c r="B705" s="118" t="s">
        <v>1523</v>
      </c>
      <c r="C705" s="117" t="s">
        <v>273</v>
      </c>
      <c r="D705" s="117" t="s">
        <v>207</v>
      </c>
      <c r="E705" s="119">
        <v>27.41</v>
      </c>
      <c r="F705" s="119">
        <v>26.57</v>
      </c>
      <c r="G705" s="117" t="s">
        <v>493</v>
      </c>
      <c r="H705" s="120">
        <v>41974</v>
      </c>
    </row>
    <row r="706" spans="1:8" ht="39.6">
      <c r="A706" s="113">
        <v>72249</v>
      </c>
      <c r="B706" s="114" t="s">
        <v>1524</v>
      </c>
      <c r="C706" s="113" t="s">
        <v>273</v>
      </c>
      <c r="D706" s="113" t="s">
        <v>207</v>
      </c>
      <c r="E706" s="115">
        <v>5.34</v>
      </c>
      <c r="F706" s="115">
        <v>5.12</v>
      </c>
      <c r="G706" s="113" t="s">
        <v>493</v>
      </c>
      <c r="H706" s="116">
        <v>41974</v>
      </c>
    </row>
    <row r="707" spans="1:8" ht="39.6">
      <c r="A707" s="117">
        <v>72255</v>
      </c>
      <c r="B707" s="118" t="s">
        <v>1525</v>
      </c>
      <c r="C707" s="117" t="s">
        <v>273</v>
      </c>
      <c r="D707" s="117" t="s">
        <v>207</v>
      </c>
      <c r="E707" s="119">
        <v>37.200000000000003</v>
      </c>
      <c r="F707" s="119">
        <v>36.28</v>
      </c>
      <c r="G707" s="117" t="s">
        <v>493</v>
      </c>
      <c r="H707" s="120">
        <v>41974</v>
      </c>
    </row>
    <row r="708" spans="1:8" ht="39.6">
      <c r="A708" s="113">
        <v>72256</v>
      </c>
      <c r="B708" s="114" t="s">
        <v>1526</v>
      </c>
      <c r="C708" s="113" t="s">
        <v>273</v>
      </c>
      <c r="D708" s="113" t="s">
        <v>207</v>
      </c>
      <c r="E708" s="115">
        <v>46.85</v>
      </c>
      <c r="F708" s="115">
        <v>45.87</v>
      </c>
      <c r="G708" s="113" t="s">
        <v>493</v>
      </c>
      <c r="H708" s="116">
        <v>41974</v>
      </c>
    </row>
    <row r="709" spans="1:8">
      <c r="A709" s="117" t="s">
        <v>1527</v>
      </c>
      <c r="B709" s="118" t="s">
        <v>1528</v>
      </c>
      <c r="C709" s="117" t="s">
        <v>732</v>
      </c>
      <c r="D709" s="117" t="s">
        <v>207</v>
      </c>
      <c r="E709" s="119">
        <v>0.94</v>
      </c>
      <c r="F709" s="119">
        <v>0.88</v>
      </c>
      <c r="G709" s="117" t="s">
        <v>493</v>
      </c>
      <c r="H709" s="120">
        <v>41974</v>
      </c>
    </row>
    <row r="710" spans="1:8">
      <c r="A710" s="113" t="s">
        <v>1529</v>
      </c>
      <c r="B710" s="114" t="s">
        <v>1530</v>
      </c>
      <c r="C710" s="113" t="s">
        <v>732</v>
      </c>
      <c r="D710" s="113" t="s">
        <v>207</v>
      </c>
      <c r="E710" s="115">
        <v>1.18</v>
      </c>
      <c r="F710" s="115">
        <v>1.1200000000000001</v>
      </c>
      <c r="G710" s="113" t="s">
        <v>493</v>
      </c>
      <c r="H710" s="116">
        <v>41974</v>
      </c>
    </row>
    <row r="711" spans="1:8">
      <c r="A711" s="117" t="s">
        <v>1531</v>
      </c>
      <c r="B711" s="118" t="s">
        <v>1532</v>
      </c>
      <c r="C711" s="117" t="s">
        <v>732</v>
      </c>
      <c r="D711" s="117" t="s">
        <v>207</v>
      </c>
      <c r="E711" s="119">
        <v>1.48</v>
      </c>
      <c r="F711" s="119">
        <v>1.42</v>
      </c>
      <c r="G711" s="117" t="s">
        <v>493</v>
      </c>
      <c r="H711" s="120">
        <v>41974</v>
      </c>
    </row>
    <row r="712" spans="1:8">
      <c r="A712" s="113" t="s">
        <v>1533</v>
      </c>
      <c r="B712" s="114" t="s">
        <v>1534</v>
      </c>
      <c r="C712" s="113" t="s">
        <v>732</v>
      </c>
      <c r="D712" s="113" t="s">
        <v>207</v>
      </c>
      <c r="E712" s="115">
        <v>1.77</v>
      </c>
      <c r="F712" s="115">
        <v>1.69</v>
      </c>
      <c r="G712" s="113" t="s">
        <v>493</v>
      </c>
      <c r="H712" s="116">
        <v>41974</v>
      </c>
    </row>
    <row r="713" spans="1:8">
      <c r="A713" s="117" t="s">
        <v>1535</v>
      </c>
      <c r="B713" s="118" t="s">
        <v>1536</v>
      </c>
      <c r="C713" s="117" t="s">
        <v>732</v>
      </c>
      <c r="D713" s="117" t="s">
        <v>207</v>
      </c>
      <c r="E713" s="119">
        <v>2.12</v>
      </c>
      <c r="F713" s="119">
        <v>2.0099999999999998</v>
      </c>
      <c r="G713" s="117" t="s">
        <v>493</v>
      </c>
      <c r="H713" s="120">
        <v>41974</v>
      </c>
    </row>
    <row r="714" spans="1:8">
      <c r="A714" s="113" t="s">
        <v>1537</v>
      </c>
      <c r="B714" s="114" t="s">
        <v>1538</v>
      </c>
      <c r="C714" s="113" t="s">
        <v>732</v>
      </c>
      <c r="D714" s="113" t="s">
        <v>207</v>
      </c>
      <c r="E714" s="115">
        <v>2.97</v>
      </c>
      <c r="F714" s="115">
        <v>2.8</v>
      </c>
      <c r="G714" s="113" t="s">
        <v>493</v>
      </c>
      <c r="H714" s="116">
        <v>41974</v>
      </c>
    </row>
    <row r="715" spans="1:8">
      <c r="A715" s="117" t="s">
        <v>1539</v>
      </c>
      <c r="B715" s="118" t="s">
        <v>1540</v>
      </c>
      <c r="C715" s="117" t="s">
        <v>732</v>
      </c>
      <c r="D715" s="117" t="s">
        <v>207</v>
      </c>
      <c r="E715" s="119">
        <v>4.55</v>
      </c>
      <c r="F715" s="119">
        <v>4.38</v>
      </c>
      <c r="G715" s="117" t="s">
        <v>493</v>
      </c>
      <c r="H715" s="120">
        <v>41974</v>
      </c>
    </row>
    <row r="716" spans="1:8">
      <c r="A716" s="113" t="s">
        <v>1541</v>
      </c>
      <c r="B716" s="114" t="s">
        <v>1542</v>
      </c>
      <c r="C716" s="113" t="s">
        <v>732</v>
      </c>
      <c r="D716" s="113" t="s">
        <v>207</v>
      </c>
      <c r="E716" s="115">
        <v>48.32</v>
      </c>
      <c r="F716" s="115">
        <v>47.78</v>
      </c>
      <c r="G716" s="113" t="s">
        <v>493</v>
      </c>
      <c r="H716" s="116">
        <v>41974</v>
      </c>
    </row>
    <row r="717" spans="1:8">
      <c r="A717" s="117" t="s">
        <v>1543</v>
      </c>
      <c r="B717" s="118" t="s">
        <v>1544</v>
      </c>
      <c r="C717" s="117" t="s">
        <v>732</v>
      </c>
      <c r="D717" s="117" t="s">
        <v>207</v>
      </c>
      <c r="E717" s="119">
        <v>6.58</v>
      </c>
      <c r="F717" s="119">
        <v>6.39</v>
      </c>
      <c r="G717" s="117" t="s">
        <v>493</v>
      </c>
      <c r="H717" s="120">
        <v>41974</v>
      </c>
    </row>
    <row r="718" spans="1:8">
      <c r="A718" s="113" t="s">
        <v>1545</v>
      </c>
      <c r="B718" s="114" t="s">
        <v>1546</v>
      </c>
      <c r="C718" s="113" t="s">
        <v>732</v>
      </c>
      <c r="D718" s="113" t="s">
        <v>207</v>
      </c>
      <c r="E718" s="115">
        <v>8.7100000000000009</v>
      </c>
      <c r="F718" s="115">
        <v>8.49</v>
      </c>
      <c r="G718" s="113" t="s">
        <v>493</v>
      </c>
      <c r="H718" s="116">
        <v>41974</v>
      </c>
    </row>
    <row r="719" spans="1:8">
      <c r="A719" s="117" t="s">
        <v>1547</v>
      </c>
      <c r="B719" s="118" t="s">
        <v>1548</v>
      </c>
      <c r="C719" s="117" t="s">
        <v>732</v>
      </c>
      <c r="D719" s="117" t="s">
        <v>207</v>
      </c>
      <c r="E719" s="119">
        <v>14.11</v>
      </c>
      <c r="F719" s="119">
        <v>13.83</v>
      </c>
      <c r="G719" s="117" t="s">
        <v>493</v>
      </c>
      <c r="H719" s="120">
        <v>41974</v>
      </c>
    </row>
    <row r="720" spans="1:8">
      <c r="A720" s="113" t="s">
        <v>1549</v>
      </c>
      <c r="B720" s="114" t="s">
        <v>1550</v>
      </c>
      <c r="C720" s="113" t="s">
        <v>732</v>
      </c>
      <c r="D720" s="113" t="s">
        <v>207</v>
      </c>
      <c r="E720" s="115">
        <v>17.27</v>
      </c>
      <c r="F720" s="115">
        <v>16.940000000000001</v>
      </c>
      <c r="G720" s="113" t="s">
        <v>493</v>
      </c>
      <c r="H720" s="116">
        <v>41974</v>
      </c>
    </row>
    <row r="721" spans="1:8" ht="26.4">
      <c r="A721" s="117">
        <v>83639</v>
      </c>
      <c r="B721" s="118" t="s">
        <v>1551</v>
      </c>
      <c r="C721" s="117" t="s">
        <v>732</v>
      </c>
      <c r="D721" s="117" t="s">
        <v>207</v>
      </c>
      <c r="E721" s="119">
        <v>22.56</v>
      </c>
      <c r="F721" s="119">
        <v>22.19</v>
      </c>
      <c r="G721" s="117" t="s">
        <v>493</v>
      </c>
      <c r="H721" s="120">
        <v>41974</v>
      </c>
    </row>
    <row r="722" spans="1:8" ht="26.4">
      <c r="A722" s="113">
        <v>73690</v>
      </c>
      <c r="B722" s="114" t="s">
        <v>1552</v>
      </c>
      <c r="C722" s="113" t="s">
        <v>732</v>
      </c>
      <c r="D722" s="113" t="s">
        <v>207</v>
      </c>
      <c r="E722" s="115">
        <v>6.02</v>
      </c>
      <c r="F722" s="115">
        <v>5.78</v>
      </c>
      <c r="G722" s="113" t="s">
        <v>493</v>
      </c>
      <c r="H722" s="116">
        <v>41974</v>
      </c>
    </row>
    <row r="723" spans="1:8" ht="26.4">
      <c r="A723" s="117">
        <v>73689</v>
      </c>
      <c r="B723" s="118" t="s">
        <v>1553</v>
      </c>
      <c r="C723" s="117" t="s">
        <v>732</v>
      </c>
      <c r="D723" s="117" t="s">
        <v>207</v>
      </c>
      <c r="E723" s="119">
        <v>9.14</v>
      </c>
      <c r="F723" s="119">
        <v>8.84</v>
      </c>
      <c r="G723" s="117" t="s">
        <v>493</v>
      </c>
      <c r="H723" s="120">
        <v>41974</v>
      </c>
    </row>
    <row r="724" spans="1:8" ht="26.4">
      <c r="A724" s="113">
        <v>73688</v>
      </c>
      <c r="B724" s="114" t="s">
        <v>1554</v>
      </c>
      <c r="C724" s="113" t="s">
        <v>732</v>
      </c>
      <c r="D724" s="113" t="s">
        <v>207</v>
      </c>
      <c r="E724" s="115">
        <v>11.62</v>
      </c>
      <c r="F724" s="115">
        <v>11.2</v>
      </c>
      <c r="G724" s="113" t="s">
        <v>493</v>
      </c>
      <c r="H724" s="116">
        <v>41974</v>
      </c>
    </row>
    <row r="725" spans="1:8" ht="26.4">
      <c r="A725" s="117" t="s">
        <v>1555</v>
      </c>
      <c r="B725" s="118" t="s">
        <v>1556</v>
      </c>
      <c r="C725" s="117" t="s">
        <v>732</v>
      </c>
      <c r="D725" s="117" t="s">
        <v>207</v>
      </c>
      <c r="E725" s="119">
        <v>2.44</v>
      </c>
      <c r="F725" s="119">
        <v>2.33</v>
      </c>
      <c r="G725" s="117" t="s">
        <v>493</v>
      </c>
      <c r="H725" s="120">
        <v>41974</v>
      </c>
    </row>
    <row r="726" spans="1:8">
      <c r="A726" s="113">
        <v>88258</v>
      </c>
      <c r="B726" s="114" t="s">
        <v>1557</v>
      </c>
      <c r="C726" s="113" t="s">
        <v>246</v>
      </c>
      <c r="D726" s="113" t="s">
        <v>231</v>
      </c>
      <c r="E726" s="115">
        <v>21.27</v>
      </c>
      <c r="F726" s="115">
        <v>18.86</v>
      </c>
      <c r="G726" s="113" t="s">
        <v>493</v>
      </c>
      <c r="H726" s="116">
        <v>41974</v>
      </c>
    </row>
    <row r="727" spans="1:8" ht="26.4">
      <c r="A727" s="117">
        <v>73678</v>
      </c>
      <c r="B727" s="118" t="s">
        <v>1558</v>
      </c>
      <c r="C727" s="117" t="s">
        <v>516</v>
      </c>
      <c r="D727" s="117" t="s">
        <v>207</v>
      </c>
      <c r="E727" s="119">
        <v>2.68</v>
      </c>
      <c r="F727" s="119">
        <v>2.4500000000000002</v>
      </c>
      <c r="G727" s="117" t="s">
        <v>493</v>
      </c>
      <c r="H727" s="120">
        <v>41974</v>
      </c>
    </row>
    <row r="728" spans="1:8">
      <c r="A728" s="113">
        <v>73677</v>
      </c>
      <c r="B728" s="114" t="s">
        <v>1559</v>
      </c>
      <c r="C728" s="113" t="s">
        <v>516</v>
      </c>
      <c r="D728" s="113" t="s">
        <v>6</v>
      </c>
      <c r="E728" s="115">
        <v>7.56</v>
      </c>
      <c r="F728" s="115">
        <v>6.82</v>
      </c>
      <c r="G728" s="113" t="s">
        <v>493</v>
      </c>
      <c r="H728" s="116">
        <v>41974</v>
      </c>
    </row>
    <row r="729" spans="1:8">
      <c r="A729" s="117">
        <v>73682</v>
      </c>
      <c r="B729" s="118" t="s">
        <v>645</v>
      </c>
      <c r="C729" s="117" t="s">
        <v>516</v>
      </c>
      <c r="D729" s="117" t="s">
        <v>207</v>
      </c>
      <c r="E729" s="119">
        <v>1.18</v>
      </c>
      <c r="F729" s="119">
        <v>1.07</v>
      </c>
      <c r="G729" s="117" t="s">
        <v>493</v>
      </c>
      <c r="H729" s="120">
        <v>41974</v>
      </c>
    </row>
    <row r="730" spans="1:8">
      <c r="A730" s="113">
        <v>83693</v>
      </c>
      <c r="B730" s="114" t="s">
        <v>1560</v>
      </c>
      <c r="C730" s="113" t="s">
        <v>251</v>
      </c>
      <c r="D730" s="113" t="s">
        <v>492</v>
      </c>
      <c r="E730" s="115">
        <v>2.54</v>
      </c>
      <c r="F730" s="115">
        <v>2.29</v>
      </c>
      <c r="G730" s="113" t="s">
        <v>493</v>
      </c>
      <c r="H730" s="116">
        <v>41974</v>
      </c>
    </row>
    <row r="731" spans="1:8" ht="26.4">
      <c r="A731" s="117">
        <v>73445</v>
      </c>
      <c r="B731" s="118" t="s">
        <v>1561</v>
      </c>
      <c r="C731" s="117" t="s">
        <v>248</v>
      </c>
      <c r="D731" s="117" t="s">
        <v>492</v>
      </c>
      <c r="E731" s="119">
        <v>6.35</v>
      </c>
      <c r="F731" s="119">
        <v>5.74</v>
      </c>
      <c r="G731" s="117" t="s">
        <v>493</v>
      </c>
      <c r="H731" s="120">
        <v>41974</v>
      </c>
    </row>
    <row r="732" spans="1:8" ht="26.4">
      <c r="A732" s="113">
        <v>84022</v>
      </c>
      <c r="B732" s="114" t="s">
        <v>1562</v>
      </c>
      <c r="C732" s="113" t="s">
        <v>542</v>
      </c>
      <c r="D732" s="113" t="s">
        <v>207</v>
      </c>
      <c r="E732" s="115">
        <v>13.76</v>
      </c>
      <c r="F732" s="115">
        <v>13.19</v>
      </c>
      <c r="G732" s="113" t="s">
        <v>493</v>
      </c>
      <c r="H732" s="116">
        <v>41974</v>
      </c>
    </row>
    <row r="733" spans="1:8" ht="26.4">
      <c r="A733" s="117">
        <v>84019</v>
      </c>
      <c r="B733" s="118" t="s">
        <v>1563</v>
      </c>
      <c r="C733" s="117" t="s">
        <v>542</v>
      </c>
      <c r="D733" s="117" t="s">
        <v>207</v>
      </c>
      <c r="E733" s="119">
        <v>14.91</v>
      </c>
      <c r="F733" s="119">
        <v>14.42</v>
      </c>
      <c r="G733" s="117" t="s">
        <v>493</v>
      </c>
      <c r="H733" s="120">
        <v>41974</v>
      </c>
    </row>
    <row r="734" spans="1:8" ht="26.4">
      <c r="A734" s="113">
        <v>84025</v>
      </c>
      <c r="B734" s="114" t="s">
        <v>1564</v>
      </c>
      <c r="C734" s="113" t="s">
        <v>542</v>
      </c>
      <c r="D734" s="113" t="s">
        <v>207</v>
      </c>
      <c r="E734" s="115">
        <v>28.22</v>
      </c>
      <c r="F734" s="115">
        <v>27.68</v>
      </c>
      <c r="G734" s="113" t="s">
        <v>493</v>
      </c>
      <c r="H734" s="116">
        <v>41974</v>
      </c>
    </row>
    <row r="735" spans="1:8" ht="39.6">
      <c r="A735" s="121" t="s">
        <v>1565</v>
      </c>
      <c r="B735" s="118" t="s">
        <v>1566</v>
      </c>
      <c r="C735" s="117" t="s">
        <v>632</v>
      </c>
      <c r="D735" s="117" t="s">
        <v>6</v>
      </c>
      <c r="E735" s="119">
        <v>643.51</v>
      </c>
      <c r="F735" s="119">
        <v>601.1</v>
      </c>
      <c r="G735" s="117" t="s">
        <v>493</v>
      </c>
      <c r="H735" s="120">
        <v>41974</v>
      </c>
    </row>
    <row r="736" spans="1:8" ht="39.6">
      <c r="A736" s="113" t="s">
        <v>1567</v>
      </c>
      <c r="B736" s="114" t="s">
        <v>1568</v>
      </c>
      <c r="C736" s="113" t="s">
        <v>632</v>
      </c>
      <c r="D736" s="113" t="s">
        <v>6</v>
      </c>
      <c r="E736" s="115">
        <v>1189.1600000000001</v>
      </c>
      <c r="F736" s="115">
        <v>1126.18</v>
      </c>
      <c r="G736" s="113" t="s">
        <v>493</v>
      </c>
      <c r="H736" s="116">
        <v>41974</v>
      </c>
    </row>
    <row r="737" spans="1:8" ht="26.4">
      <c r="A737" s="117">
        <v>72285</v>
      </c>
      <c r="B737" s="118" t="s">
        <v>1569</v>
      </c>
      <c r="C737" s="117" t="s">
        <v>606</v>
      </c>
      <c r="D737" s="117" t="s">
        <v>6</v>
      </c>
      <c r="E737" s="119">
        <v>74.81</v>
      </c>
      <c r="F737" s="119">
        <v>70.98</v>
      </c>
      <c r="G737" s="117" t="s">
        <v>493</v>
      </c>
      <c r="H737" s="120">
        <v>41974</v>
      </c>
    </row>
    <row r="738" spans="1:8" ht="26.4">
      <c r="A738" s="113">
        <v>72286</v>
      </c>
      <c r="B738" s="114" t="s">
        <v>1570</v>
      </c>
      <c r="C738" s="113" t="s">
        <v>606</v>
      </c>
      <c r="D738" s="113" t="s">
        <v>6</v>
      </c>
      <c r="E738" s="115">
        <v>138.78</v>
      </c>
      <c r="F738" s="115">
        <v>130.82</v>
      </c>
      <c r="G738" s="113" t="s">
        <v>493</v>
      </c>
      <c r="H738" s="116">
        <v>41974</v>
      </c>
    </row>
    <row r="739" spans="1:8" ht="39.6">
      <c r="A739" s="117" t="s">
        <v>1571</v>
      </c>
      <c r="B739" s="118" t="s">
        <v>1572</v>
      </c>
      <c r="C739" s="117" t="s">
        <v>632</v>
      </c>
      <c r="D739" s="117" t="s">
        <v>6</v>
      </c>
      <c r="E739" s="119">
        <v>85.59</v>
      </c>
      <c r="F739" s="119">
        <v>82.55</v>
      </c>
      <c r="G739" s="117" t="s">
        <v>493</v>
      </c>
      <c r="H739" s="120">
        <v>41974</v>
      </c>
    </row>
    <row r="740" spans="1:8" ht="26.4">
      <c r="A740" s="113" t="s">
        <v>1573</v>
      </c>
      <c r="B740" s="114" t="s">
        <v>1574</v>
      </c>
      <c r="C740" s="113" t="s">
        <v>606</v>
      </c>
      <c r="D740" s="113" t="s">
        <v>6</v>
      </c>
      <c r="E740" s="115">
        <v>139.74</v>
      </c>
      <c r="F740" s="115">
        <v>134.41999999999999</v>
      </c>
      <c r="G740" s="113" t="s">
        <v>493</v>
      </c>
      <c r="H740" s="116">
        <v>41974</v>
      </c>
    </row>
    <row r="741" spans="1:8" ht="26.4">
      <c r="A741" s="117" t="s">
        <v>1575</v>
      </c>
      <c r="B741" s="118" t="s">
        <v>1576</v>
      </c>
      <c r="C741" s="117" t="s">
        <v>606</v>
      </c>
      <c r="D741" s="117" t="s">
        <v>6</v>
      </c>
      <c r="E741" s="119">
        <v>94.67</v>
      </c>
      <c r="F741" s="119">
        <v>89.35</v>
      </c>
      <c r="G741" s="117" t="s">
        <v>493</v>
      </c>
      <c r="H741" s="120">
        <v>41974</v>
      </c>
    </row>
    <row r="742" spans="1:8">
      <c r="A742" s="113">
        <v>72287</v>
      </c>
      <c r="B742" s="114" t="s">
        <v>1577</v>
      </c>
      <c r="C742" s="113" t="s">
        <v>732</v>
      </c>
      <c r="D742" s="113" t="s">
        <v>6</v>
      </c>
      <c r="E742" s="115">
        <v>198.13</v>
      </c>
      <c r="F742" s="115">
        <v>196.24</v>
      </c>
      <c r="G742" s="113" t="s">
        <v>493</v>
      </c>
      <c r="H742" s="116">
        <v>41974</v>
      </c>
    </row>
    <row r="743" spans="1:8">
      <c r="A743" s="117">
        <v>72288</v>
      </c>
      <c r="B743" s="118" t="s">
        <v>1578</v>
      </c>
      <c r="C743" s="117" t="s">
        <v>732</v>
      </c>
      <c r="D743" s="117" t="s">
        <v>6</v>
      </c>
      <c r="E743" s="119">
        <v>252.06</v>
      </c>
      <c r="F743" s="119">
        <v>249.95</v>
      </c>
      <c r="G743" s="117" t="s">
        <v>493</v>
      </c>
      <c r="H743" s="120">
        <v>41974</v>
      </c>
    </row>
    <row r="744" spans="1:8" ht="39.6">
      <c r="A744" s="113" t="s">
        <v>1579</v>
      </c>
      <c r="B744" s="114" t="s">
        <v>1580</v>
      </c>
      <c r="C744" s="113" t="s">
        <v>606</v>
      </c>
      <c r="D744" s="113" t="s">
        <v>6</v>
      </c>
      <c r="E744" s="115">
        <v>131.94999999999999</v>
      </c>
      <c r="F744" s="115">
        <v>127.61</v>
      </c>
      <c r="G744" s="113" t="s">
        <v>493</v>
      </c>
      <c r="H744" s="116">
        <v>41974</v>
      </c>
    </row>
    <row r="745" spans="1:8" ht="26.4">
      <c r="A745" s="117">
        <v>72289</v>
      </c>
      <c r="B745" s="118" t="s">
        <v>1581</v>
      </c>
      <c r="C745" s="117" t="s">
        <v>606</v>
      </c>
      <c r="D745" s="117" t="s">
        <v>6</v>
      </c>
      <c r="E745" s="119">
        <v>314.8</v>
      </c>
      <c r="F745" s="119">
        <v>296.91000000000003</v>
      </c>
      <c r="G745" s="117" t="s">
        <v>493</v>
      </c>
      <c r="H745" s="120">
        <v>41974</v>
      </c>
    </row>
    <row r="746" spans="1:8" ht="26.4">
      <c r="A746" s="113">
        <v>72290</v>
      </c>
      <c r="B746" s="114" t="s">
        <v>1582</v>
      </c>
      <c r="C746" s="113" t="s">
        <v>606</v>
      </c>
      <c r="D746" s="113" t="s">
        <v>6</v>
      </c>
      <c r="E746" s="115">
        <v>356.44</v>
      </c>
      <c r="F746" s="115">
        <v>336.7</v>
      </c>
      <c r="G746" s="113" t="s">
        <v>493</v>
      </c>
      <c r="H746" s="116">
        <v>41974</v>
      </c>
    </row>
    <row r="747" spans="1:8" ht="52.8">
      <c r="A747" s="117" t="s">
        <v>1583</v>
      </c>
      <c r="B747" s="118" t="s">
        <v>1584</v>
      </c>
      <c r="C747" s="117" t="s">
        <v>606</v>
      </c>
      <c r="D747" s="117" t="s">
        <v>6</v>
      </c>
      <c r="E747" s="119">
        <v>122.52</v>
      </c>
      <c r="F747" s="119">
        <v>116.28</v>
      </c>
      <c r="G747" s="117" t="s">
        <v>493</v>
      </c>
      <c r="H747" s="120">
        <v>41974</v>
      </c>
    </row>
    <row r="748" spans="1:8" ht="26.4">
      <c r="A748" s="113" t="s">
        <v>1585</v>
      </c>
      <c r="B748" s="114" t="s">
        <v>1586</v>
      </c>
      <c r="C748" s="113" t="s">
        <v>606</v>
      </c>
      <c r="D748" s="113" t="s">
        <v>6</v>
      </c>
      <c r="E748" s="115">
        <v>143.5</v>
      </c>
      <c r="F748" s="115">
        <v>136.79</v>
      </c>
      <c r="G748" s="113" t="s">
        <v>493</v>
      </c>
      <c r="H748" s="116">
        <v>41974</v>
      </c>
    </row>
    <row r="749" spans="1:8" ht="18" customHeight="1">
      <c r="A749" s="117">
        <v>83372</v>
      </c>
      <c r="B749" s="118" t="s">
        <v>1587</v>
      </c>
      <c r="C749" s="117" t="s">
        <v>273</v>
      </c>
      <c r="D749" s="117" t="s">
        <v>6</v>
      </c>
      <c r="E749" s="119">
        <v>597.62</v>
      </c>
      <c r="F749" s="119">
        <v>581.66</v>
      </c>
      <c r="G749" s="117" t="s">
        <v>493</v>
      </c>
      <c r="H749" s="120">
        <v>41974</v>
      </c>
    </row>
    <row r="750" spans="1:8" ht="18" customHeight="1">
      <c r="A750" s="113">
        <v>83443</v>
      </c>
      <c r="B750" s="114" t="s">
        <v>1588</v>
      </c>
      <c r="C750" s="113" t="s">
        <v>273</v>
      </c>
      <c r="D750" s="113" t="s">
        <v>6</v>
      </c>
      <c r="E750" s="115">
        <v>39.06</v>
      </c>
      <c r="F750" s="115">
        <v>36.9</v>
      </c>
      <c r="G750" s="113" t="s">
        <v>493</v>
      </c>
      <c r="H750" s="116">
        <v>41974</v>
      </c>
    </row>
    <row r="751" spans="1:8" ht="18" customHeight="1">
      <c r="A751" s="117">
        <v>83446</v>
      </c>
      <c r="B751" s="118" t="s">
        <v>1589</v>
      </c>
      <c r="C751" s="117" t="s">
        <v>273</v>
      </c>
      <c r="D751" s="117" t="s">
        <v>6</v>
      </c>
      <c r="E751" s="119">
        <v>127.33</v>
      </c>
      <c r="F751" s="119">
        <v>119.89</v>
      </c>
      <c r="G751" s="117" t="s">
        <v>493</v>
      </c>
      <c r="H751" s="120">
        <v>41974</v>
      </c>
    </row>
    <row r="752" spans="1:8" ht="18" customHeight="1">
      <c r="A752" s="113">
        <v>83447</v>
      </c>
      <c r="B752" s="114" t="s">
        <v>1590</v>
      </c>
      <c r="C752" s="113" t="s">
        <v>273</v>
      </c>
      <c r="D752" s="113" t="s">
        <v>6</v>
      </c>
      <c r="E752" s="115">
        <v>137.13</v>
      </c>
      <c r="F752" s="115">
        <v>129.06</v>
      </c>
      <c r="G752" s="113" t="s">
        <v>493</v>
      </c>
      <c r="H752" s="116">
        <v>41974</v>
      </c>
    </row>
    <row r="753" spans="1:8" ht="18" customHeight="1">
      <c r="A753" s="117">
        <v>83440</v>
      </c>
      <c r="B753" s="118" t="s">
        <v>1591</v>
      </c>
      <c r="C753" s="117" t="s">
        <v>273</v>
      </c>
      <c r="D753" s="117" t="s">
        <v>6</v>
      </c>
      <c r="E753" s="119">
        <v>5.27</v>
      </c>
      <c r="F753" s="119">
        <v>4.8600000000000003</v>
      </c>
      <c r="G753" s="117" t="s">
        <v>493</v>
      </c>
      <c r="H753" s="120">
        <v>41974</v>
      </c>
    </row>
    <row r="754" spans="1:8" ht="18" customHeight="1">
      <c r="A754" s="113">
        <v>83442</v>
      </c>
      <c r="B754" s="114" t="s">
        <v>1592</v>
      </c>
      <c r="C754" s="113" t="s">
        <v>273</v>
      </c>
      <c r="D754" s="113" t="s">
        <v>6</v>
      </c>
      <c r="E754" s="115">
        <v>6.01</v>
      </c>
      <c r="F754" s="115">
        <v>5.59</v>
      </c>
      <c r="G754" s="113" t="s">
        <v>493</v>
      </c>
      <c r="H754" s="116">
        <v>41974</v>
      </c>
    </row>
    <row r="755" spans="1:8" ht="18" customHeight="1">
      <c r="A755" s="117">
        <v>83449</v>
      </c>
      <c r="B755" s="118" t="s">
        <v>1593</v>
      </c>
      <c r="C755" s="117" t="s">
        <v>273</v>
      </c>
      <c r="D755" s="117" t="s">
        <v>6</v>
      </c>
      <c r="E755" s="119">
        <v>291.72000000000003</v>
      </c>
      <c r="F755" s="119">
        <v>274.69</v>
      </c>
      <c r="G755" s="117" t="s">
        <v>493</v>
      </c>
      <c r="H755" s="120">
        <v>41974</v>
      </c>
    </row>
    <row r="756" spans="1:8" ht="18" customHeight="1">
      <c r="A756" s="113">
        <v>83450</v>
      </c>
      <c r="B756" s="114" t="s">
        <v>1594</v>
      </c>
      <c r="C756" s="113" t="s">
        <v>273</v>
      </c>
      <c r="D756" s="113" t="s">
        <v>6</v>
      </c>
      <c r="E756" s="115">
        <v>348.27</v>
      </c>
      <c r="F756" s="115">
        <v>328.14</v>
      </c>
      <c r="G756" s="113" t="s">
        <v>493</v>
      </c>
      <c r="H756" s="116">
        <v>41974</v>
      </c>
    </row>
    <row r="757" spans="1:8" ht="26.4">
      <c r="A757" s="117">
        <v>83366</v>
      </c>
      <c r="B757" s="118" t="s">
        <v>1595</v>
      </c>
      <c r="C757" s="117" t="s">
        <v>732</v>
      </c>
      <c r="D757" s="117" t="s">
        <v>6</v>
      </c>
      <c r="E757" s="119">
        <v>45.69</v>
      </c>
      <c r="F757" s="119">
        <v>42.3</v>
      </c>
      <c r="G757" s="117" t="s">
        <v>493</v>
      </c>
      <c r="H757" s="120">
        <v>41974</v>
      </c>
    </row>
    <row r="758" spans="1:8" ht="26.4">
      <c r="A758" s="113">
        <v>83368</v>
      </c>
      <c r="B758" s="114" t="s">
        <v>1596</v>
      </c>
      <c r="C758" s="113" t="s">
        <v>732</v>
      </c>
      <c r="D758" s="113" t="s">
        <v>6</v>
      </c>
      <c r="E758" s="115">
        <v>1214.2</v>
      </c>
      <c r="F758" s="115">
        <v>1192.55</v>
      </c>
      <c r="G758" s="113" t="s">
        <v>493</v>
      </c>
      <c r="H758" s="116">
        <v>41974</v>
      </c>
    </row>
    <row r="759" spans="1:8" ht="26.4">
      <c r="A759" s="117">
        <v>83367</v>
      </c>
      <c r="B759" s="118" t="s">
        <v>1597</v>
      </c>
      <c r="C759" s="117" t="s">
        <v>732</v>
      </c>
      <c r="D759" s="117" t="s">
        <v>6</v>
      </c>
      <c r="E759" s="119">
        <v>334.34</v>
      </c>
      <c r="F759" s="119">
        <v>328.25</v>
      </c>
      <c r="G759" s="117" t="s">
        <v>493</v>
      </c>
      <c r="H759" s="120">
        <v>41974</v>
      </c>
    </row>
    <row r="760" spans="1:8" ht="16.5" customHeight="1">
      <c r="A760" s="113">
        <v>83388</v>
      </c>
      <c r="B760" s="114" t="s">
        <v>1598</v>
      </c>
      <c r="C760" s="113" t="s">
        <v>273</v>
      </c>
      <c r="D760" s="113" t="s">
        <v>6</v>
      </c>
      <c r="E760" s="115">
        <v>9.33</v>
      </c>
      <c r="F760" s="115">
        <v>8.92</v>
      </c>
      <c r="G760" s="113" t="s">
        <v>493</v>
      </c>
      <c r="H760" s="116">
        <v>41974</v>
      </c>
    </row>
    <row r="761" spans="1:8" ht="16.5" customHeight="1">
      <c r="A761" s="117">
        <v>83387</v>
      </c>
      <c r="B761" s="118" t="s">
        <v>1599</v>
      </c>
      <c r="C761" s="117" t="s">
        <v>273</v>
      </c>
      <c r="D761" s="117" t="s">
        <v>6</v>
      </c>
      <c r="E761" s="119">
        <v>6.07</v>
      </c>
      <c r="F761" s="119">
        <v>5.66</v>
      </c>
      <c r="G761" s="117" t="s">
        <v>493</v>
      </c>
      <c r="H761" s="120">
        <v>41974</v>
      </c>
    </row>
    <row r="762" spans="1:8" ht="16.5" customHeight="1">
      <c r="A762" s="113">
        <v>83386</v>
      </c>
      <c r="B762" s="114" t="s">
        <v>1600</v>
      </c>
      <c r="C762" s="113" t="s">
        <v>273</v>
      </c>
      <c r="D762" s="113" t="s">
        <v>6</v>
      </c>
      <c r="E762" s="115">
        <v>7.19</v>
      </c>
      <c r="F762" s="115">
        <v>6.78</v>
      </c>
      <c r="G762" s="113" t="s">
        <v>493</v>
      </c>
      <c r="H762" s="116">
        <v>41974</v>
      </c>
    </row>
    <row r="763" spans="1:8" ht="16.5" customHeight="1">
      <c r="A763" s="117">
        <v>83448</v>
      </c>
      <c r="B763" s="118" t="s">
        <v>1601</v>
      </c>
      <c r="C763" s="117" t="s">
        <v>273</v>
      </c>
      <c r="D763" s="117" t="s">
        <v>6</v>
      </c>
      <c r="E763" s="119">
        <v>206.92</v>
      </c>
      <c r="F763" s="119">
        <v>194.68</v>
      </c>
      <c r="G763" s="117" t="s">
        <v>493</v>
      </c>
      <c r="H763" s="120">
        <v>41974</v>
      </c>
    </row>
    <row r="764" spans="1:8" ht="16.5" customHeight="1">
      <c r="A764" s="113">
        <v>68066</v>
      </c>
      <c r="B764" s="114" t="s">
        <v>1602</v>
      </c>
      <c r="C764" s="113" t="s">
        <v>273</v>
      </c>
      <c r="D764" s="113" t="s">
        <v>6</v>
      </c>
      <c r="E764" s="115">
        <v>104.31</v>
      </c>
      <c r="F764" s="115">
        <v>100.74</v>
      </c>
      <c r="G764" s="113" t="s">
        <v>493</v>
      </c>
      <c r="H764" s="116">
        <v>41974</v>
      </c>
    </row>
    <row r="765" spans="1:8" ht="16.5" customHeight="1">
      <c r="A765" s="117">
        <v>88504</v>
      </c>
      <c r="B765" s="118" t="s">
        <v>1603</v>
      </c>
      <c r="C765" s="117" t="s">
        <v>606</v>
      </c>
      <c r="D765" s="117" t="s">
        <v>6</v>
      </c>
      <c r="E765" s="119">
        <v>471.18</v>
      </c>
      <c r="F765" s="119">
        <v>450.32</v>
      </c>
      <c r="G765" s="117" t="s">
        <v>493</v>
      </c>
      <c r="H765" s="120">
        <v>41974</v>
      </c>
    </row>
    <row r="766" spans="1:8" ht="16.5" customHeight="1">
      <c r="A766" s="113">
        <v>88503</v>
      </c>
      <c r="B766" s="114" t="s">
        <v>1604</v>
      </c>
      <c r="C766" s="113" t="s">
        <v>606</v>
      </c>
      <c r="D766" s="113" t="s">
        <v>6</v>
      </c>
      <c r="E766" s="115">
        <v>590.41999999999996</v>
      </c>
      <c r="F766" s="115">
        <v>569.55999999999995</v>
      </c>
      <c r="G766" s="113" t="s">
        <v>493</v>
      </c>
      <c r="H766" s="116">
        <v>41974</v>
      </c>
    </row>
    <row r="767" spans="1:8" ht="26.4">
      <c r="A767" s="117" t="s">
        <v>1605</v>
      </c>
      <c r="B767" s="118" t="s">
        <v>1606</v>
      </c>
      <c r="C767" s="117" t="s">
        <v>732</v>
      </c>
      <c r="D767" s="117" t="s">
        <v>6</v>
      </c>
      <c r="E767" s="119">
        <v>163.75</v>
      </c>
      <c r="F767" s="119">
        <v>156.65</v>
      </c>
      <c r="G767" s="117" t="s">
        <v>493</v>
      </c>
      <c r="H767" s="120">
        <v>41974</v>
      </c>
    </row>
    <row r="768" spans="1:8" ht="26.4">
      <c r="A768" s="113" t="s">
        <v>1607</v>
      </c>
      <c r="B768" s="114" t="s">
        <v>1608</v>
      </c>
      <c r="C768" s="113" t="s">
        <v>732</v>
      </c>
      <c r="D768" s="113" t="s">
        <v>6</v>
      </c>
      <c r="E768" s="115">
        <v>302.20999999999998</v>
      </c>
      <c r="F768" s="115">
        <v>289.99</v>
      </c>
      <c r="G768" s="113" t="s">
        <v>493</v>
      </c>
      <c r="H768" s="116">
        <v>41974</v>
      </c>
    </row>
    <row r="769" spans="1:8" ht="26.4">
      <c r="A769" s="117" t="s">
        <v>1609</v>
      </c>
      <c r="B769" s="118" t="s">
        <v>1610</v>
      </c>
      <c r="C769" s="117" t="s">
        <v>732</v>
      </c>
      <c r="D769" s="117" t="s">
        <v>6</v>
      </c>
      <c r="E769" s="119">
        <v>977.57</v>
      </c>
      <c r="F769" s="119">
        <v>960.12</v>
      </c>
      <c r="G769" s="117" t="s">
        <v>493</v>
      </c>
      <c r="H769" s="120">
        <v>41974</v>
      </c>
    </row>
    <row r="770" spans="1:8" ht="26.4">
      <c r="A770" s="113">
        <v>84849</v>
      </c>
      <c r="B770" s="114" t="s">
        <v>1611</v>
      </c>
      <c r="C770" s="113" t="s">
        <v>604</v>
      </c>
      <c r="D770" s="113" t="s">
        <v>6</v>
      </c>
      <c r="E770" s="115">
        <v>56.98</v>
      </c>
      <c r="F770" s="115">
        <v>54.77</v>
      </c>
      <c r="G770" s="113" t="s">
        <v>493</v>
      </c>
      <c r="H770" s="116">
        <v>41974</v>
      </c>
    </row>
    <row r="771" spans="1:8" ht="15.75" customHeight="1">
      <c r="A771" s="117">
        <v>83438</v>
      </c>
      <c r="B771" s="118" t="s">
        <v>1612</v>
      </c>
      <c r="C771" s="117" t="s">
        <v>273</v>
      </c>
      <c r="D771" s="117" t="s">
        <v>6</v>
      </c>
      <c r="E771" s="119">
        <v>6.37</v>
      </c>
      <c r="F771" s="119">
        <v>5.96</v>
      </c>
      <c r="G771" s="117" t="s">
        <v>493</v>
      </c>
      <c r="H771" s="120">
        <v>41974</v>
      </c>
    </row>
    <row r="772" spans="1:8" ht="15.75" customHeight="1">
      <c r="A772" s="113">
        <v>83439</v>
      </c>
      <c r="B772" s="114" t="s">
        <v>1613</v>
      </c>
      <c r="C772" s="113" t="s">
        <v>273</v>
      </c>
      <c r="D772" s="113" t="s">
        <v>6</v>
      </c>
      <c r="E772" s="115">
        <v>6.01</v>
      </c>
      <c r="F772" s="115">
        <v>5.59</v>
      </c>
      <c r="G772" s="113" t="s">
        <v>493</v>
      </c>
      <c r="H772" s="116">
        <v>41974</v>
      </c>
    </row>
    <row r="773" spans="1:8" ht="14.25" customHeight="1">
      <c r="A773" s="117" t="s">
        <v>1614</v>
      </c>
      <c r="B773" s="118" t="s">
        <v>1615</v>
      </c>
      <c r="C773" s="117" t="s">
        <v>1616</v>
      </c>
      <c r="D773" s="117" t="s">
        <v>6</v>
      </c>
      <c r="E773" s="119">
        <v>126.69</v>
      </c>
      <c r="F773" s="119">
        <v>118.7</v>
      </c>
      <c r="G773" s="117" t="s">
        <v>493</v>
      </c>
      <c r="H773" s="120">
        <v>41974</v>
      </c>
    </row>
    <row r="774" spans="1:8" ht="39.6">
      <c r="A774" s="113">
        <v>73714</v>
      </c>
      <c r="B774" s="114" t="s">
        <v>1617</v>
      </c>
      <c r="C774" s="113" t="s">
        <v>246</v>
      </c>
      <c r="D774" s="113" t="s">
        <v>6</v>
      </c>
      <c r="E774" s="115">
        <v>1347.99</v>
      </c>
      <c r="F774" s="115">
        <v>1303.77</v>
      </c>
      <c r="G774" s="113" t="s">
        <v>493</v>
      </c>
      <c r="H774" s="116">
        <v>41974</v>
      </c>
    </row>
    <row r="775" spans="1:8" ht="26.4">
      <c r="A775" s="117">
        <v>89482</v>
      </c>
      <c r="B775" s="118" t="s">
        <v>1618</v>
      </c>
      <c r="C775" s="117" t="s">
        <v>606</v>
      </c>
      <c r="D775" s="117" t="s">
        <v>6</v>
      </c>
      <c r="E775" s="119">
        <v>15.92</v>
      </c>
      <c r="F775" s="119">
        <v>15.54</v>
      </c>
      <c r="G775" s="117" t="s">
        <v>493</v>
      </c>
      <c r="H775" s="120">
        <v>41974</v>
      </c>
    </row>
    <row r="776" spans="1:8" ht="39.6">
      <c r="A776" s="113">
        <v>89707</v>
      </c>
      <c r="B776" s="114" t="s">
        <v>1619</v>
      </c>
      <c r="C776" s="113" t="s">
        <v>606</v>
      </c>
      <c r="D776" s="113" t="s">
        <v>6</v>
      </c>
      <c r="E776" s="115">
        <v>19.23</v>
      </c>
      <c r="F776" s="115">
        <v>18.55</v>
      </c>
      <c r="G776" s="113" t="s">
        <v>493</v>
      </c>
      <c r="H776" s="116">
        <v>41974</v>
      </c>
    </row>
    <row r="777" spans="1:8" ht="26.4">
      <c r="A777" s="117">
        <v>89491</v>
      </c>
      <c r="B777" s="118" t="s">
        <v>1620</v>
      </c>
      <c r="C777" s="117" t="s">
        <v>606</v>
      </c>
      <c r="D777" s="117" t="s">
        <v>6</v>
      </c>
      <c r="E777" s="119">
        <v>39.03</v>
      </c>
      <c r="F777" s="119">
        <v>38.46</v>
      </c>
      <c r="G777" s="117" t="s">
        <v>493</v>
      </c>
      <c r="H777" s="120">
        <v>41974</v>
      </c>
    </row>
    <row r="778" spans="1:8" ht="39.6">
      <c r="A778" s="113">
        <v>89708</v>
      </c>
      <c r="B778" s="114" t="s">
        <v>1621</v>
      </c>
      <c r="C778" s="113" t="s">
        <v>606</v>
      </c>
      <c r="D778" s="113" t="s">
        <v>6</v>
      </c>
      <c r="E778" s="115">
        <v>43.57</v>
      </c>
      <c r="F778" s="115">
        <v>42.54</v>
      </c>
      <c r="G778" s="113" t="s">
        <v>493</v>
      </c>
      <c r="H778" s="116">
        <v>41974</v>
      </c>
    </row>
    <row r="779" spans="1:8" ht="26.4">
      <c r="A779" s="117">
        <v>85014</v>
      </c>
      <c r="B779" s="118" t="s">
        <v>1622</v>
      </c>
      <c r="C779" s="117" t="s">
        <v>604</v>
      </c>
      <c r="D779" s="117" t="s">
        <v>492</v>
      </c>
      <c r="E779" s="119">
        <v>380.72</v>
      </c>
      <c r="F779" s="119">
        <v>375.41</v>
      </c>
      <c r="G779" s="117" t="s">
        <v>493</v>
      </c>
      <c r="H779" s="120">
        <v>41974</v>
      </c>
    </row>
    <row r="780" spans="1:8" ht="26.4">
      <c r="A780" s="113">
        <v>85010</v>
      </c>
      <c r="B780" s="114" t="s">
        <v>1623</v>
      </c>
      <c r="C780" s="113" t="s">
        <v>604</v>
      </c>
      <c r="D780" s="113" t="s">
        <v>492</v>
      </c>
      <c r="E780" s="115">
        <v>313.69</v>
      </c>
      <c r="F780" s="115">
        <v>310.62</v>
      </c>
      <c r="G780" s="113" t="s">
        <v>493</v>
      </c>
      <c r="H780" s="116">
        <v>41974</v>
      </c>
    </row>
    <row r="781" spans="1:8">
      <c r="A781" s="117">
        <v>88259</v>
      </c>
      <c r="B781" s="118" t="s">
        <v>1624</v>
      </c>
      <c r="C781" s="117" t="s">
        <v>246</v>
      </c>
      <c r="D781" s="117" t="s">
        <v>231</v>
      </c>
      <c r="E781" s="119">
        <v>14.6</v>
      </c>
      <c r="F781" s="119">
        <v>13.15</v>
      </c>
      <c r="G781" s="117" t="s">
        <v>493</v>
      </c>
      <c r="H781" s="120">
        <v>41974</v>
      </c>
    </row>
    <row r="782" spans="1:8">
      <c r="A782" s="113">
        <v>88260</v>
      </c>
      <c r="B782" s="114" t="s">
        <v>1625</v>
      </c>
      <c r="C782" s="113" t="s">
        <v>246</v>
      </c>
      <c r="D782" s="113" t="s">
        <v>231</v>
      </c>
      <c r="E782" s="115">
        <v>14.42</v>
      </c>
      <c r="F782" s="115">
        <v>12.99</v>
      </c>
      <c r="G782" s="113" t="s">
        <v>493</v>
      </c>
      <c r="H782" s="116">
        <v>41974</v>
      </c>
    </row>
    <row r="783" spans="1:8" ht="39.6">
      <c r="A783" s="117">
        <v>84044</v>
      </c>
      <c r="B783" s="118" t="s">
        <v>1626</v>
      </c>
      <c r="C783" s="117" t="s">
        <v>542</v>
      </c>
      <c r="D783" s="117" t="s">
        <v>207</v>
      </c>
      <c r="E783" s="119">
        <v>46.21</v>
      </c>
      <c r="F783" s="119">
        <v>45.02</v>
      </c>
      <c r="G783" s="117" t="s">
        <v>493</v>
      </c>
      <c r="H783" s="120">
        <v>41974</v>
      </c>
    </row>
    <row r="784" spans="1:8">
      <c r="A784" s="113">
        <v>84046</v>
      </c>
      <c r="B784" s="114" t="s">
        <v>1627</v>
      </c>
      <c r="C784" s="113" t="s">
        <v>542</v>
      </c>
      <c r="D784" s="113" t="s">
        <v>207</v>
      </c>
      <c r="E784" s="115">
        <v>9.83</v>
      </c>
      <c r="F784" s="115">
        <v>9.6300000000000008</v>
      </c>
      <c r="G784" s="113" t="s">
        <v>493</v>
      </c>
      <c r="H784" s="116">
        <v>41974</v>
      </c>
    </row>
    <row r="785" spans="1:8" ht="39.6">
      <c r="A785" s="117">
        <v>84043</v>
      </c>
      <c r="B785" s="118" t="s">
        <v>1628</v>
      </c>
      <c r="C785" s="117" t="s">
        <v>542</v>
      </c>
      <c r="D785" s="117" t="s">
        <v>207</v>
      </c>
      <c r="E785" s="119">
        <v>106.82</v>
      </c>
      <c r="F785" s="119">
        <v>99.63</v>
      </c>
      <c r="G785" s="117" t="s">
        <v>493</v>
      </c>
      <c r="H785" s="120">
        <v>41974</v>
      </c>
    </row>
    <row r="786" spans="1:8" ht="39.6">
      <c r="A786" s="113">
        <v>84042</v>
      </c>
      <c r="B786" s="114" t="s">
        <v>1629</v>
      </c>
      <c r="C786" s="113" t="s">
        <v>542</v>
      </c>
      <c r="D786" s="113" t="s">
        <v>207</v>
      </c>
      <c r="E786" s="115">
        <v>118.42</v>
      </c>
      <c r="F786" s="115">
        <v>110.49</v>
      </c>
      <c r="G786" s="113" t="s">
        <v>493</v>
      </c>
      <c r="H786" s="116">
        <v>41974</v>
      </c>
    </row>
    <row r="787" spans="1:8" ht="12.75" customHeight="1">
      <c r="A787" s="117">
        <v>72104</v>
      </c>
      <c r="B787" s="118" t="s">
        <v>1630</v>
      </c>
      <c r="C787" s="117" t="s">
        <v>542</v>
      </c>
      <c r="D787" s="117" t="s">
        <v>207</v>
      </c>
      <c r="E787" s="119">
        <v>28.45</v>
      </c>
      <c r="F787" s="119">
        <v>27.59</v>
      </c>
      <c r="G787" s="117" t="s">
        <v>493</v>
      </c>
      <c r="H787" s="120">
        <v>41974</v>
      </c>
    </row>
    <row r="788" spans="1:8" ht="12.75" customHeight="1">
      <c r="A788" s="113">
        <v>72105</v>
      </c>
      <c r="B788" s="114" t="s">
        <v>1631</v>
      </c>
      <c r="C788" s="113" t="s">
        <v>542</v>
      </c>
      <c r="D788" s="113" t="s">
        <v>207</v>
      </c>
      <c r="E788" s="115">
        <v>42.89</v>
      </c>
      <c r="F788" s="115">
        <v>41.53</v>
      </c>
      <c r="G788" s="113" t="s">
        <v>493</v>
      </c>
      <c r="H788" s="116">
        <v>41974</v>
      </c>
    </row>
    <row r="789" spans="1:8" ht="12.75" customHeight="1">
      <c r="A789" s="117" t="s">
        <v>1632</v>
      </c>
      <c r="B789" s="118" t="s">
        <v>1633</v>
      </c>
      <c r="C789" s="117" t="s">
        <v>632</v>
      </c>
      <c r="D789" s="117" t="s">
        <v>207</v>
      </c>
      <c r="E789" s="119">
        <v>38.6</v>
      </c>
      <c r="F789" s="119">
        <v>37.47</v>
      </c>
      <c r="G789" s="117" t="s">
        <v>493</v>
      </c>
      <c r="H789" s="120">
        <v>41974</v>
      </c>
    </row>
    <row r="790" spans="1:8" ht="12.75" customHeight="1">
      <c r="A790" s="113" t="s">
        <v>1634</v>
      </c>
      <c r="B790" s="114" t="s">
        <v>1635</v>
      </c>
      <c r="C790" s="113" t="s">
        <v>632</v>
      </c>
      <c r="D790" s="113" t="s">
        <v>207</v>
      </c>
      <c r="E790" s="115">
        <v>60.07</v>
      </c>
      <c r="F790" s="115">
        <v>58.07</v>
      </c>
      <c r="G790" s="113" t="s">
        <v>493</v>
      </c>
      <c r="H790" s="116">
        <v>41974</v>
      </c>
    </row>
    <row r="791" spans="1:8" ht="12.75" customHeight="1">
      <c r="A791" s="117" t="s">
        <v>1636</v>
      </c>
      <c r="B791" s="118" t="s">
        <v>1637</v>
      </c>
      <c r="C791" s="117" t="s">
        <v>632</v>
      </c>
      <c r="D791" s="117" t="s">
        <v>207</v>
      </c>
      <c r="E791" s="119">
        <v>74.92</v>
      </c>
      <c r="F791" s="119">
        <v>72.64</v>
      </c>
      <c r="G791" s="117" t="s">
        <v>493</v>
      </c>
      <c r="H791" s="120">
        <v>41974</v>
      </c>
    </row>
    <row r="792" spans="1:8" ht="12.75" customHeight="1">
      <c r="A792" s="113" t="s">
        <v>1638</v>
      </c>
      <c r="B792" s="114" t="s">
        <v>1639</v>
      </c>
      <c r="C792" s="113" t="s">
        <v>632</v>
      </c>
      <c r="D792" s="113" t="s">
        <v>207</v>
      </c>
      <c r="E792" s="115">
        <v>24.03</v>
      </c>
      <c r="F792" s="115">
        <v>23.27</v>
      </c>
      <c r="G792" s="113" t="s">
        <v>493</v>
      </c>
      <c r="H792" s="116">
        <v>41974</v>
      </c>
    </row>
    <row r="793" spans="1:8" ht="12.75" customHeight="1">
      <c r="A793" s="117" t="s">
        <v>1640</v>
      </c>
      <c r="B793" s="118" t="s">
        <v>1641</v>
      </c>
      <c r="C793" s="117" t="s">
        <v>632</v>
      </c>
      <c r="D793" s="117" t="s">
        <v>207</v>
      </c>
      <c r="E793" s="119">
        <v>30</v>
      </c>
      <c r="F793" s="119">
        <v>29.05</v>
      </c>
      <c r="G793" s="117" t="s">
        <v>493</v>
      </c>
      <c r="H793" s="120">
        <v>41974</v>
      </c>
    </row>
    <row r="794" spans="1:8" ht="12.75" customHeight="1">
      <c r="A794" s="113">
        <v>83689</v>
      </c>
      <c r="B794" s="114" t="s">
        <v>1642</v>
      </c>
      <c r="C794" s="113" t="s">
        <v>632</v>
      </c>
      <c r="D794" s="113" t="s">
        <v>207</v>
      </c>
      <c r="E794" s="115">
        <v>33.549999999999997</v>
      </c>
      <c r="F794" s="115">
        <v>32.42</v>
      </c>
      <c r="G794" s="113" t="s">
        <v>493</v>
      </c>
      <c r="H794" s="116">
        <v>41974</v>
      </c>
    </row>
    <row r="795" spans="1:8" ht="39.6">
      <c r="A795" s="117">
        <v>83685</v>
      </c>
      <c r="B795" s="118" t="s">
        <v>1643</v>
      </c>
      <c r="C795" s="117" t="s">
        <v>632</v>
      </c>
      <c r="D795" s="117" t="s">
        <v>207</v>
      </c>
      <c r="E795" s="119">
        <v>54.9</v>
      </c>
      <c r="F795" s="119">
        <v>53.49</v>
      </c>
      <c r="G795" s="117" t="s">
        <v>493</v>
      </c>
      <c r="H795" s="120">
        <v>41974</v>
      </c>
    </row>
    <row r="796" spans="1:8" ht="39.6">
      <c r="A796" s="113">
        <v>83684</v>
      </c>
      <c r="B796" s="114" t="s">
        <v>1644</v>
      </c>
      <c r="C796" s="113" t="s">
        <v>632</v>
      </c>
      <c r="D796" s="113" t="s">
        <v>207</v>
      </c>
      <c r="E796" s="115">
        <v>31.39</v>
      </c>
      <c r="F796" s="115">
        <v>30.64</v>
      </c>
      <c r="G796" s="113" t="s">
        <v>493</v>
      </c>
      <c r="H796" s="116">
        <v>41974</v>
      </c>
    </row>
    <row r="797" spans="1:8" ht="39.6">
      <c r="A797" s="117">
        <v>83686</v>
      </c>
      <c r="B797" s="118" t="s">
        <v>1645</v>
      </c>
      <c r="C797" s="117" t="s">
        <v>632</v>
      </c>
      <c r="D797" s="117" t="s">
        <v>207</v>
      </c>
      <c r="E797" s="119">
        <v>34.35</v>
      </c>
      <c r="F797" s="119">
        <v>33.69</v>
      </c>
      <c r="G797" s="117" t="s">
        <v>493</v>
      </c>
      <c r="H797" s="120">
        <v>41974</v>
      </c>
    </row>
    <row r="798" spans="1:8" ht="39.6">
      <c r="A798" s="113">
        <v>83687</v>
      </c>
      <c r="B798" s="114" t="s">
        <v>1646</v>
      </c>
      <c r="C798" s="113" t="s">
        <v>632</v>
      </c>
      <c r="D798" s="113" t="s">
        <v>207</v>
      </c>
      <c r="E798" s="115">
        <v>26.25</v>
      </c>
      <c r="F798" s="115">
        <v>25.6</v>
      </c>
      <c r="G798" s="113" t="s">
        <v>493</v>
      </c>
      <c r="H798" s="116">
        <v>41974</v>
      </c>
    </row>
    <row r="799" spans="1:8" ht="14.25" customHeight="1">
      <c r="A799" s="117">
        <v>83667</v>
      </c>
      <c r="B799" s="118" t="s">
        <v>1647</v>
      </c>
      <c r="C799" s="117" t="s">
        <v>632</v>
      </c>
      <c r="D799" s="117" t="s">
        <v>519</v>
      </c>
      <c r="E799" s="119">
        <v>92.99</v>
      </c>
      <c r="F799" s="119">
        <v>90.25</v>
      </c>
      <c r="G799" s="117" t="s">
        <v>493</v>
      </c>
      <c r="H799" s="120">
        <v>41974</v>
      </c>
    </row>
    <row r="800" spans="1:8" ht="14.25" customHeight="1">
      <c r="A800" s="113">
        <v>83668</v>
      </c>
      <c r="B800" s="114" t="s">
        <v>1648</v>
      </c>
      <c r="C800" s="113" t="s">
        <v>632</v>
      </c>
      <c r="D800" s="113" t="s">
        <v>519</v>
      </c>
      <c r="E800" s="115">
        <v>145.24</v>
      </c>
      <c r="F800" s="115">
        <v>142.5</v>
      </c>
      <c r="G800" s="113" t="s">
        <v>493</v>
      </c>
      <c r="H800" s="116">
        <v>41974</v>
      </c>
    </row>
    <row r="801" spans="1:8" ht="14.25" customHeight="1">
      <c r="A801" s="117" t="s">
        <v>1649</v>
      </c>
      <c r="B801" s="118" t="s">
        <v>1650</v>
      </c>
      <c r="C801" s="117" t="s">
        <v>632</v>
      </c>
      <c r="D801" s="117" t="s">
        <v>519</v>
      </c>
      <c r="E801" s="119">
        <v>145.85</v>
      </c>
      <c r="F801" s="119">
        <v>143.05000000000001</v>
      </c>
      <c r="G801" s="117" t="s">
        <v>493</v>
      </c>
      <c r="H801" s="120">
        <v>41974</v>
      </c>
    </row>
    <row r="802" spans="1:8" ht="14.25" customHeight="1">
      <c r="A802" s="113">
        <v>83683</v>
      </c>
      <c r="B802" s="114" t="s">
        <v>1651</v>
      </c>
      <c r="C802" s="113" t="s">
        <v>632</v>
      </c>
      <c r="D802" s="113" t="s">
        <v>519</v>
      </c>
      <c r="E802" s="115">
        <v>162.96</v>
      </c>
      <c r="F802" s="115">
        <v>159.6</v>
      </c>
      <c r="G802" s="113" t="s">
        <v>493</v>
      </c>
      <c r="H802" s="116">
        <v>41974</v>
      </c>
    </row>
    <row r="803" spans="1:8" ht="14.25" customHeight="1">
      <c r="A803" s="117">
        <v>83682</v>
      </c>
      <c r="B803" s="118" t="s">
        <v>1652</v>
      </c>
      <c r="C803" s="117" t="s">
        <v>632</v>
      </c>
      <c r="D803" s="117" t="s">
        <v>519</v>
      </c>
      <c r="E803" s="119">
        <v>152.44999999999999</v>
      </c>
      <c r="F803" s="119">
        <v>149.65</v>
      </c>
      <c r="G803" s="117" t="s">
        <v>493</v>
      </c>
      <c r="H803" s="120">
        <v>41974</v>
      </c>
    </row>
    <row r="804" spans="1:8" ht="14.25" customHeight="1">
      <c r="A804" s="113">
        <v>73306</v>
      </c>
      <c r="B804" s="114" t="s">
        <v>1653</v>
      </c>
      <c r="C804" s="113" t="s">
        <v>248</v>
      </c>
      <c r="D804" s="113" t="s">
        <v>231</v>
      </c>
      <c r="E804" s="115">
        <v>94.37</v>
      </c>
      <c r="F804" s="115">
        <v>92.67</v>
      </c>
      <c r="G804" s="113" t="s">
        <v>493</v>
      </c>
      <c r="H804" s="116">
        <v>41974</v>
      </c>
    </row>
    <row r="805" spans="1:8" ht="14.25" customHeight="1">
      <c r="A805" s="117">
        <v>73326</v>
      </c>
      <c r="B805" s="118" t="s">
        <v>1654</v>
      </c>
      <c r="C805" s="117" t="s">
        <v>248</v>
      </c>
      <c r="D805" s="117" t="s">
        <v>231</v>
      </c>
      <c r="E805" s="119">
        <v>33.79</v>
      </c>
      <c r="F805" s="119">
        <v>32.1</v>
      </c>
      <c r="G805" s="117" t="s">
        <v>493</v>
      </c>
      <c r="H805" s="120">
        <v>41974</v>
      </c>
    </row>
    <row r="806" spans="1:8" ht="14.25" customHeight="1">
      <c r="A806" s="113">
        <v>53792</v>
      </c>
      <c r="B806" s="114" t="s">
        <v>1655</v>
      </c>
      <c r="C806" s="113" t="s">
        <v>248</v>
      </c>
      <c r="D806" s="113" t="s">
        <v>231</v>
      </c>
      <c r="E806" s="115">
        <v>65.52</v>
      </c>
      <c r="F806" s="115">
        <v>65.52</v>
      </c>
      <c r="G806" s="113" t="s">
        <v>493</v>
      </c>
      <c r="H806" s="116">
        <v>41974</v>
      </c>
    </row>
    <row r="807" spans="1:8" ht="14.25" customHeight="1">
      <c r="A807" s="117">
        <v>53793</v>
      </c>
      <c r="B807" s="118" t="s">
        <v>1656</v>
      </c>
      <c r="C807" s="117" t="s">
        <v>248</v>
      </c>
      <c r="D807" s="117" t="s">
        <v>231</v>
      </c>
      <c r="E807" s="119">
        <v>12.95</v>
      </c>
      <c r="F807" s="119">
        <v>11.47</v>
      </c>
      <c r="G807" s="117" t="s">
        <v>493</v>
      </c>
      <c r="H807" s="120">
        <v>41974</v>
      </c>
    </row>
    <row r="808" spans="1:8" ht="14.25" customHeight="1">
      <c r="A808" s="113">
        <v>53881</v>
      </c>
      <c r="B808" s="114" t="s">
        <v>1657</v>
      </c>
      <c r="C808" s="113" t="s">
        <v>248</v>
      </c>
      <c r="D808" s="113" t="s">
        <v>231</v>
      </c>
      <c r="E808" s="115">
        <v>30.02</v>
      </c>
      <c r="F808" s="115">
        <v>30.02</v>
      </c>
      <c r="G808" s="113" t="s">
        <v>493</v>
      </c>
      <c r="H808" s="116">
        <v>41974</v>
      </c>
    </row>
    <row r="809" spans="1:8" ht="14.25" customHeight="1">
      <c r="A809" s="117">
        <v>6174</v>
      </c>
      <c r="B809" s="118" t="s">
        <v>1658</v>
      </c>
      <c r="C809" s="117" t="s">
        <v>248</v>
      </c>
      <c r="D809" s="117" t="s">
        <v>249</v>
      </c>
      <c r="E809" s="119">
        <v>136.65</v>
      </c>
      <c r="F809" s="119">
        <v>136.63999999999999</v>
      </c>
      <c r="G809" s="117" t="s">
        <v>493</v>
      </c>
      <c r="H809" s="120">
        <v>41974</v>
      </c>
    </row>
    <row r="810" spans="1:8" ht="14.25" customHeight="1">
      <c r="A810" s="113">
        <v>6175</v>
      </c>
      <c r="B810" s="114" t="s">
        <v>1659</v>
      </c>
      <c r="C810" s="113" t="s">
        <v>248</v>
      </c>
      <c r="D810" s="113" t="s">
        <v>254</v>
      </c>
      <c r="E810" s="115">
        <v>39.6</v>
      </c>
      <c r="F810" s="115">
        <v>39.590000000000003</v>
      </c>
      <c r="G810" s="113" t="s">
        <v>493</v>
      </c>
      <c r="H810" s="116">
        <v>41974</v>
      </c>
    </row>
    <row r="811" spans="1:8" ht="14.25" customHeight="1">
      <c r="A811" s="117">
        <v>67826</v>
      </c>
      <c r="B811" s="118" t="s">
        <v>1660</v>
      </c>
      <c r="C811" s="117" t="s">
        <v>248</v>
      </c>
      <c r="D811" s="117" t="s">
        <v>249</v>
      </c>
      <c r="E811" s="119">
        <v>130</v>
      </c>
      <c r="F811" s="119">
        <v>128.52000000000001</v>
      </c>
      <c r="G811" s="117" t="s">
        <v>493</v>
      </c>
      <c r="H811" s="120">
        <v>41974</v>
      </c>
    </row>
    <row r="812" spans="1:8" ht="14.25" customHeight="1">
      <c r="A812" s="113">
        <v>84151</v>
      </c>
      <c r="B812" s="114" t="s">
        <v>1661</v>
      </c>
      <c r="C812" s="113" t="s">
        <v>248</v>
      </c>
      <c r="D812" s="113" t="s">
        <v>249</v>
      </c>
      <c r="E812" s="115">
        <v>150.21</v>
      </c>
      <c r="F812" s="115">
        <v>148.72999999999999</v>
      </c>
      <c r="G812" s="113" t="s">
        <v>493</v>
      </c>
      <c r="H812" s="116">
        <v>41974</v>
      </c>
    </row>
    <row r="813" spans="1:8" ht="14.25" customHeight="1">
      <c r="A813" s="117">
        <v>6253</v>
      </c>
      <c r="B813" s="118" t="s">
        <v>1662</v>
      </c>
      <c r="C813" s="117" t="s">
        <v>248</v>
      </c>
      <c r="D813" s="117" t="s">
        <v>231</v>
      </c>
      <c r="E813" s="119">
        <v>16.57</v>
      </c>
      <c r="F813" s="119">
        <v>16.57</v>
      </c>
      <c r="G813" s="117" t="s">
        <v>493</v>
      </c>
      <c r="H813" s="120">
        <v>41974</v>
      </c>
    </row>
    <row r="814" spans="1:8" ht="14.25" customHeight="1">
      <c r="A814" s="113">
        <v>6257</v>
      </c>
      <c r="B814" s="114" t="s">
        <v>1663</v>
      </c>
      <c r="C814" s="113" t="s">
        <v>248</v>
      </c>
      <c r="D814" s="113" t="s">
        <v>254</v>
      </c>
      <c r="E814" s="115">
        <v>41.2</v>
      </c>
      <c r="F814" s="115">
        <v>39.72</v>
      </c>
      <c r="G814" s="113" t="s">
        <v>493</v>
      </c>
      <c r="H814" s="116">
        <v>41974</v>
      </c>
    </row>
    <row r="815" spans="1:8" ht="14.25" customHeight="1">
      <c r="A815" s="117">
        <v>6256</v>
      </c>
      <c r="B815" s="118" t="s">
        <v>1664</v>
      </c>
      <c r="C815" s="117" t="s">
        <v>248</v>
      </c>
      <c r="D815" s="117" t="s">
        <v>249</v>
      </c>
      <c r="E815" s="119">
        <v>160.59</v>
      </c>
      <c r="F815" s="119">
        <v>159.1</v>
      </c>
      <c r="G815" s="117" t="s">
        <v>493</v>
      </c>
      <c r="H815" s="120">
        <v>41974</v>
      </c>
    </row>
    <row r="816" spans="1:8" ht="14.25" customHeight="1">
      <c r="A816" s="113">
        <v>6254</v>
      </c>
      <c r="B816" s="114" t="s">
        <v>1665</v>
      </c>
      <c r="C816" s="113" t="s">
        <v>248</v>
      </c>
      <c r="D816" s="113" t="s">
        <v>231</v>
      </c>
      <c r="E816" s="115">
        <v>102.82</v>
      </c>
      <c r="F816" s="115">
        <v>102.81</v>
      </c>
      <c r="G816" s="113" t="s">
        <v>493</v>
      </c>
      <c r="H816" s="116">
        <v>41974</v>
      </c>
    </row>
    <row r="817" spans="1:8" ht="14.25" customHeight="1">
      <c r="A817" s="117">
        <v>6255</v>
      </c>
      <c r="B817" s="118" t="s">
        <v>1666</v>
      </c>
      <c r="C817" s="117" t="s">
        <v>248</v>
      </c>
      <c r="D817" s="117" t="s">
        <v>231</v>
      </c>
      <c r="E817" s="119">
        <v>12.95</v>
      </c>
      <c r="F817" s="119">
        <v>11.47</v>
      </c>
      <c r="G817" s="117" t="s">
        <v>493</v>
      </c>
      <c r="H817" s="120">
        <v>41974</v>
      </c>
    </row>
    <row r="818" spans="1:8" ht="14.25" customHeight="1">
      <c r="A818" s="113">
        <v>7058</v>
      </c>
      <c r="B818" s="114" t="s">
        <v>1667</v>
      </c>
      <c r="C818" s="113" t="s">
        <v>248</v>
      </c>
      <c r="D818" s="113" t="s">
        <v>231</v>
      </c>
      <c r="E818" s="115">
        <v>20.92</v>
      </c>
      <c r="F818" s="115">
        <v>20.91</v>
      </c>
      <c r="G818" s="113" t="s">
        <v>493</v>
      </c>
      <c r="H818" s="116">
        <v>41974</v>
      </c>
    </row>
    <row r="819" spans="1:8" ht="14.25" customHeight="1">
      <c r="A819" s="117">
        <v>7061</v>
      </c>
      <c r="B819" s="118" t="s">
        <v>1668</v>
      </c>
      <c r="C819" s="117" t="s">
        <v>248</v>
      </c>
      <c r="D819" s="117" t="s">
        <v>231</v>
      </c>
      <c r="E819" s="119">
        <v>76.61</v>
      </c>
      <c r="F819" s="119">
        <v>76.599999999999994</v>
      </c>
      <c r="G819" s="117" t="s">
        <v>493</v>
      </c>
      <c r="H819" s="120">
        <v>41974</v>
      </c>
    </row>
    <row r="820" spans="1:8" ht="14.25" customHeight="1">
      <c r="A820" s="113">
        <v>7059</v>
      </c>
      <c r="B820" s="114" t="s">
        <v>1669</v>
      </c>
      <c r="C820" s="113" t="s">
        <v>248</v>
      </c>
      <c r="D820" s="113" t="s">
        <v>231</v>
      </c>
      <c r="E820" s="115">
        <v>6.67</v>
      </c>
      <c r="F820" s="115">
        <v>6.67</v>
      </c>
      <c r="G820" s="113" t="s">
        <v>493</v>
      </c>
      <c r="H820" s="116">
        <v>41974</v>
      </c>
    </row>
    <row r="821" spans="1:8" ht="14.25" customHeight="1">
      <c r="A821" s="117">
        <v>7060</v>
      </c>
      <c r="B821" s="118" t="s">
        <v>1670</v>
      </c>
      <c r="C821" s="117" t="s">
        <v>248</v>
      </c>
      <c r="D821" s="117" t="s">
        <v>231</v>
      </c>
      <c r="E821" s="119">
        <v>20.92</v>
      </c>
      <c r="F821" s="119">
        <v>20.91</v>
      </c>
      <c r="G821" s="117" t="s">
        <v>493</v>
      </c>
      <c r="H821" s="120">
        <v>41974</v>
      </c>
    </row>
    <row r="822" spans="1:8" ht="14.25" customHeight="1">
      <c r="A822" s="113">
        <v>7062</v>
      </c>
      <c r="B822" s="114" t="s">
        <v>1671</v>
      </c>
      <c r="C822" s="113" t="s">
        <v>248</v>
      </c>
      <c r="D822" s="113" t="s">
        <v>231</v>
      </c>
      <c r="E822" s="115">
        <v>12.95</v>
      </c>
      <c r="F822" s="115">
        <v>11.47</v>
      </c>
      <c r="G822" s="113" t="s">
        <v>493</v>
      </c>
      <c r="H822" s="116">
        <v>41974</v>
      </c>
    </row>
    <row r="823" spans="1:8" ht="14.25" customHeight="1">
      <c r="A823" s="117">
        <v>6156</v>
      </c>
      <c r="B823" s="118" t="s">
        <v>1672</v>
      </c>
      <c r="C823" s="117" t="s">
        <v>248</v>
      </c>
      <c r="D823" s="117" t="s">
        <v>254</v>
      </c>
      <c r="E823" s="119">
        <v>34.83</v>
      </c>
      <c r="F823" s="119">
        <v>33.35</v>
      </c>
      <c r="G823" s="117" t="s">
        <v>493</v>
      </c>
      <c r="H823" s="120">
        <v>41974</v>
      </c>
    </row>
    <row r="824" spans="1:8" ht="14.25" customHeight="1">
      <c r="A824" s="113">
        <v>6878</v>
      </c>
      <c r="B824" s="114" t="s">
        <v>1673</v>
      </c>
      <c r="C824" s="113" t="s">
        <v>248</v>
      </c>
      <c r="D824" s="113" t="s">
        <v>249</v>
      </c>
      <c r="E824" s="115">
        <v>119.35</v>
      </c>
      <c r="F824" s="115">
        <v>118.08</v>
      </c>
      <c r="G824" s="113" t="s">
        <v>493</v>
      </c>
      <c r="H824" s="116">
        <v>41974</v>
      </c>
    </row>
    <row r="825" spans="1:8" ht="14.25" customHeight="1">
      <c r="A825" s="117">
        <v>53781</v>
      </c>
      <c r="B825" s="118" t="s">
        <v>1674</v>
      </c>
      <c r="C825" s="117" t="s">
        <v>248</v>
      </c>
      <c r="D825" s="117" t="s">
        <v>231</v>
      </c>
      <c r="E825" s="119">
        <v>16.59</v>
      </c>
      <c r="F825" s="119">
        <v>16.579999999999998</v>
      </c>
      <c r="G825" s="117" t="s">
        <v>493</v>
      </c>
      <c r="H825" s="120">
        <v>41974</v>
      </c>
    </row>
    <row r="826" spans="1:8" ht="14.25" customHeight="1">
      <c r="A826" s="113">
        <v>5623</v>
      </c>
      <c r="B826" s="114" t="s">
        <v>1675</v>
      </c>
      <c r="C826" s="113" t="s">
        <v>248</v>
      </c>
      <c r="D826" s="113" t="s">
        <v>231</v>
      </c>
      <c r="E826" s="115">
        <v>5.29</v>
      </c>
      <c r="F826" s="115">
        <v>5.29</v>
      </c>
      <c r="G826" s="113" t="s">
        <v>493</v>
      </c>
      <c r="H826" s="116">
        <v>41974</v>
      </c>
    </row>
    <row r="827" spans="1:8" ht="14.25" customHeight="1">
      <c r="A827" s="117">
        <v>53782</v>
      </c>
      <c r="B827" s="118" t="s">
        <v>1676</v>
      </c>
      <c r="C827" s="117" t="s">
        <v>248</v>
      </c>
      <c r="D827" s="117" t="s">
        <v>231</v>
      </c>
      <c r="E827" s="119">
        <v>16.59</v>
      </c>
      <c r="F827" s="119">
        <v>16.579999999999998</v>
      </c>
      <c r="G827" s="117" t="s">
        <v>493</v>
      </c>
      <c r="H827" s="120">
        <v>41974</v>
      </c>
    </row>
    <row r="828" spans="1:8" ht="26.4">
      <c r="A828" s="113">
        <v>53785</v>
      </c>
      <c r="B828" s="114" t="s">
        <v>1677</v>
      </c>
      <c r="C828" s="113" t="s">
        <v>248</v>
      </c>
      <c r="D828" s="113" t="s">
        <v>231</v>
      </c>
      <c r="E828" s="115">
        <v>12.95</v>
      </c>
      <c r="F828" s="115">
        <v>11.47</v>
      </c>
      <c r="G828" s="113" t="s">
        <v>493</v>
      </c>
      <c r="H828" s="116">
        <v>41974</v>
      </c>
    </row>
    <row r="829" spans="1:8" ht="14.25" customHeight="1">
      <c r="A829" s="117">
        <v>5624</v>
      </c>
      <c r="B829" s="118" t="s">
        <v>1678</v>
      </c>
      <c r="C829" s="117" t="s">
        <v>248</v>
      </c>
      <c r="D829" s="117" t="s">
        <v>231</v>
      </c>
      <c r="E829" s="119">
        <v>71.569999999999993</v>
      </c>
      <c r="F829" s="119">
        <v>71.56</v>
      </c>
      <c r="G829" s="117" t="s">
        <v>493</v>
      </c>
      <c r="H829" s="120">
        <v>41974</v>
      </c>
    </row>
    <row r="830" spans="1:8" ht="26.4">
      <c r="A830" s="113">
        <v>67825</v>
      </c>
      <c r="B830" s="114" t="s">
        <v>1679</v>
      </c>
      <c r="C830" s="113" t="s">
        <v>248</v>
      </c>
      <c r="D830" s="113" t="s">
        <v>231</v>
      </c>
      <c r="E830" s="115">
        <v>68.540000000000006</v>
      </c>
      <c r="F830" s="115">
        <v>68.540000000000006</v>
      </c>
      <c r="G830" s="113" t="s">
        <v>493</v>
      </c>
      <c r="H830" s="116">
        <v>41974</v>
      </c>
    </row>
    <row r="831" spans="1:8" ht="14.25" customHeight="1">
      <c r="A831" s="117">
        <v>5961</v>
      </c>
      <c r="B831" s="118" t="s">
        <v>1680</v>
      </c>
      <c r="C831" s="117" t="s">
        <v>248</v>
      </c>
      <c r="D831" s="117" t="s">
        <v>254</v>
      </c>
      <c r="E831" s="119">
        <v>37.46</v>
      </c>
      <c r="F831" s="119">
        <v>35.979999999999997</v>
      </c>
      <c r="G831" s="117" t="s">
        <v>493</v>
      </c>
      <c r="H831" s="120">
        <v>41974</v>
      </c>
    </row>
    <row r="832" spans="1:8" ht="14.25" customHeight="1">
      <c r="A832" s="113">
        <v>5694</v>
      </c>
      <c r="B832" s="114" t="s">
        <v>1681</v>
      </c>
      <c r="C832" s="113" t="s">
        <v>248</v>
      </c>
      <c r="D832" s="113" t="s">
        <v>231</v>
      </c>
      <c r="E832" s="115">
        <v>24.51</v>
      </c>
      <c r="F832" s="115">
        <v>24.5</v>
      </c>
      <c r="G832" s="113" t="s">
        <v>493</v>
      </c>
      <c r="H832" s="116">
        <v>41974</v>
      </c>
    </row>
    <row r="833" spans="1:8" ht="14.25" customHeight="1">
      <c r="A833" s="117">
        <v>5695</v>
      </c>
      <c r="B833" s="118" t="s">
        <v>1682</v>
      </c>
      <c r="C833" s="117" t="s">
        <v>248</v>
      </c>
      <c r="D833" s="117" t="s">
        <v>231</v>
      </c>
      <c r="E833" s="119">
        <v>21.35</v>
      </c>
      <c r="F833" s="119">
        <v>21.34</v>
      </c>
      <c r="G833" s="117" t="s">
        <v>493</v>
      </c>
      <c r="H833" s="120">
        <v>41974</v>
      </c>
    </row>
    <row r="834" spans="1:8" ht="14.25" customHeight="1">
      <c r="A834" s="113">
        <v>5701</v>
      </c>
      <c r="B834" s="114" t="s">
        <v>1683</v>
      </c>
      <c r="C834" s="113" t="s">
        <v>248</v>
      </c>
      <c r="D834" s="113" t="s">
        <v>231</v>
      </c>
      <c r="E834" s="115">
        <v>11.17</v>
      </c>
      <c r="F834" s="115">
        <v>9.65</v>
      </c>
      <c r="G834" s="113" t="s">
        <v>493</v>
      </c>
      <c r="H834" s="116">
        <v>41974</v>
      </c>
    </row>
    <row r="835" spans="1:8" ht="14.25" customHeight="1">
      <c r="A835" s="117">
        <v>6177</v>
      </c>
      <c r="B835" s="118" t="s">
        <v>1684</v>
      </c>
      <c r="C835" s="117" t="s">
        <v>248</v>
      </c>
      <c r="D835" s="117" t="s">
        <v>231</v>
      </c>
      <c r="E835" s="119">
        <v>9.58</v>
      </c>
      <c r="F835" s="119">
        <v>9.57</v>
      </c>
      <c r="G835" s="117" t="s">
        <v>493</v>
      </c>
      <c r="H835" s="120">
        <v>41974</v>
      </c>
    </row>
    <row r="836" spans="1:8" ht="14.25" customHeight="1">
      <c r="A836" s="113">
        <v>5822</v>
      </c>
      <c r="B836" s="114" t="s">
        <v>1685</v>
      </c>
      <c r="C836" s="113" t="s">
        <v>248</v>
      </c>
      <c r="D836" s="113" t="s">
        <v>1686</v>
      </c>
      <c r="E836" s="115">
        <v>35.68</v>
      </c>
      <c r="F836" s="115">
        <v>34.159999999999997</v>
      </c>
      <c r="G836" s="113" t="s">
        <v>493</v>
      </c>
      <c r="H836" s="116">
        <v>41974</v>
      </c>
    </row>
    <row r="837" spans="1:8" ht="14.25" customHeight="1">
      <c r="A837" s="117">
        <v>5811</v>
      </c>
      <c r="B837" s="118" t="s">
        <v>1687</v>
      </c>
      <c r="C837" s="117" t="s">
        <v>248</v>
      </c>
      <c r="D837" s="117" t="s">
        <v>249</v>
      </c>
      <c r="E837" s="119">
        <v>124.33</v>
      </c>
      <c r="F837" s="119">
        <v>122.85</v>
      </c>
      <c r="G837" s="117" t="s">
        <v>493</v>
      </c>
      <c r="H837" s="120">
        <v>41974</v>
      </c>
    </row>
    <row r="838" spans="1:8" ht="14.25" customHeight="1">
      <c r="A838" s="113">
        <v>5812</v>
      </c>
      <c r="B838" s="114" t="s">
        <v>1688</v>
      </c>
      <c r="C838" s="113" t="s">
        <v>248</v>
      </c>
      <c r="D838" s="113" t="s">
        <v>1689</v>
      </c>
      <c r="E838" s="115">
        <v>122.55</v>
      </c>
      <c r="F838" s="115">
        <v>121.03</v>
      </c>
      <c r="G838" s="113" t="s">
        <v>493</v>
      </c>
      <c r="H838" s="116">
        <v>41974</v>
      </c>
    </row>
    <row r="839" spans="1:8" ht="14.25" customHeight="1">
      <c r="A839" s="117">
        <v>6176</v>
      </c>
      <c r="B839" s="118" t="s">
        <v>1690</v>
      </c>
      <c r="C839" s="117" t="s">
        <v>248</v>
      </c>
      <c r="D839" s="117" t="s">
        <v>231</v>
      </c>
      <c r="E839" s="119">
        <v>30.02</v>
      </c>
      <c r="F839" s="119">
        <v>30.02</v>
      </c>
      <c r="G839" s="117" t="s">
        <v>493</v>
      </c>
      <c r="H839" s="120">
        <v>41974</v>
      </c>
    </row>
    <row r="840" spans="1:8" ht="14.25" customHeight="1">
      <c r="A840" s="113">
        <v>6252</v>
      </c>
      <c r="B840" s="114" t="s">
        <v>1691</v>
      </c>
      <c r="C840" s="113" t="s">
        <v>248</v>
      </c>
      <c r="D840" s="113" t="s">
        <v>231</v>
      </c>
      <c r="E840" s="115">
        <v>28.25</v>
      </c>
      <c r="F840" s="115">
        <v>28.24</v>
      </c>
      <c r="G840" s="113" t="s">
        <v>493</v>
      </c>
      <c r="H840" s="116">
        <v>41974</v>
      </c>
    </row>
    <row r="841" spans="1:8" ht="26.4">
      <c r="A841" s="117">
        <v>6178</v>
      </c>
      <c r="B841" s="118" t="s">
        <v>1692</v>
      </c>
      <c r="C841" s="117" t="s">
        <v>248</v>
      </c>
      <c r="D841" s="117" t="s">
        <v>231</v>
      </c>
      <c r="E841" s="119">
        <v>67.03</v>
      </c>
      <c r="F841" s="119">
        <v>67.03</v>
      </c>
      <c r="G841" s="117" t="s">
        <v>493</v>
      </c>
      <c r="H841" s="120">
        <v>41974</v>
      </c>
    </row>
    <row r="842" spans="1:8" ht="26.4">
      <c r="A842" s="113">
        <v>5826</v>
      </c>
      <c r="B842" s="114" t="s">
        <v>1693</v>
      </c>
      <c r="C842" s="113" t="s">
        <v>248</v>
      </c>
      <c r="D842" s="113" t="s">
        <v>254</v>
      </c>
      <c r="E842" s="115">
        <v>34.04</v>
      </c>
      <c r="F842" s="115">
        <v>32.43</v>
      </c>
      <c r="G842" s="113" t="s">
        <v>493</v>
      </c>
      <c r="H842" s="116">
        <v>41974</v>
      </c>
    </row>
    <row r="843" spans="1:8" ht="26.4">
      <c r="A843" s="117">
        <v>53799</v>
      </c>
      <c r="B843" s="118" t="s">
        <v>1694</v>
      </c>
      <c r="C843" s="117" t="s">
        <v>248</v>
      </c>
      <c r="D843" s="117" t="s">
        <v>231</v>
      </c>
      <c r="E843" s="119">
        <v>11.17</v>
      </c>
      <c r="F843" s="119">
        <v>9.65</v>
      </c>
      <c r="G843" s="117" t="s">
        <v>493</v>
      </c>
      <c r="H843" s="120">
        <v>41974</v>
      </c>
    </row>
    <row r="844" spans="1:8" ht="26.4">
      <c r="A844" s="113">
        <v>5827</v>
      </c>
      <c r="B844" s="114" t="s">
        <v>1695</v>
      </c>
      <c r="C844" s="113" t="s">
        <v>248</v>
      </c>
      <c r="D844" s="113" t="s">
        <v>1686</v>
      </c>
      <c r="E844" s="115">
        <v>31.34</v>
      </c>
      <c r="F844" s="115">
        <v>29.82</v>
      </c>
      <c r="G844" s="113" t="s">
        <v>493</v>
      </c>
      <c r="H844" s="116">
        <v>41974</v>
      </c>
    </row>
    <row r="845" spans="1:8" ht="26.4">
      <c r="A845" s="117">
        <v>5825</v>
      </c>
      <c r="B845" s="118" t="s">
        <v>1696</v>
      </c>
      <c r="C845" s="117" t="s">
        <v>248</v>
      </c>
      <c r="D845" s="117" t="s">
        <v>1689</v>
      </c>
      <c r="E845" s="119">
        <v>101.87</v>
      </c>
      <c r="F845" s="119">
        <v>100.35</v>
      </c>
      <c r="G845" s="117" t="s">
        <v>493</v>
      </c>
      <c r="H845" s="120">
        <v>41974</v>
      </c>
    </row>
    <row r="846" spans="1:8" ht="26.4">
      <c r="A846" s="113">
        <v>5824</v>
      </c>
      <c r="B846" s="114" t="s">
        <v>1697</v>
      </c>
      <c r="C846" s="113" t="s">
        <v>248</v>
      </c>
      <c r="D846" s="113" t="s">
        <v>249</v>
      </c>
      <c r="E846" s="115">
        <v>104.57</v>
      </c>
      <c r="F846" s="115">
        <v>102.96</v>
      </c>
      <c r="G846" s="113" t="s">
        <v>493</v>
      </c>
      <c r="H846" s="116">
        <v>41974</v>
      </c>
    </row>
    <row r="847" spans="1:8" ht="26.4">
      <c r="A847" s="117">
        <v>89264</v>
      </c>
      <c r="B847" s="118" t="s">
        <v>1698</v>
      </c>
      <c r="C847" s="117" t="s">
        <v>248</v>
      </c>
      <c r="D847" s="117" t="s">
        <v>231</v>
      </c>
      <c r="E847" s="119">
        <v>9.6999999999999993</v>
      </c>
      <c r="F847" s="119">
        <v>9.69</v>
      </c>
      <c r="G847" s="117" t="s">
        <v>493</v>
      </c>
      <c r="H847" s="120">
        <v>41974</v>
      </c>
    </row>
    <row r="848" spans="1:8" ht="26.4">
      <c r="A848" s="113">
        <v>89266</v>
      </c>
      <c r="B848" s="114" t="s">
        <v>1699</v>
      </c>
      <c r="C848" s="113" t="s">
        <v>248</v>
      </c>
      <c r="D848" s="113" t="s">
        <v>231</v>
      </c>
      <c r="E848" s="115">
        <v>0.51</v>
      </c>
      <c r="F848" s="115">
        <v>0.5</v>
      </c>
      <c r="G848" s="113" t="s">
        <v>493</v>
      </c>
      <c r="H848" s="116">
        <v>41974</v>
      </c>
    </row>
    <row r="849" spans="1:8" ht="26.4">
      <c r="A849" s="117">
        <v>89265</v>
      </c>
      <c r="B849" s="118" t="s">
        <v>1700</v>
      </c>
      <c r="C849" s="117" t="s">
        <v>248</v>
      </c>
      <c r="D849" s="117" t="s">
        <v>231</v>
      </c>
      <c r="E849" s="119">
        <v>2.48</v>
      </c>
      <c r="F849" s="119">
        <v>2.4700000000000002</v>
      </c>
      <c r="G849" s="117" t="s">
        <v>493</v>
      </c>
      <c r="H849" s="120">
        <v>41974</v>
      </c>
    </row>
    <row r="850" spans="1:8" ht="26.4">
      <c r="A850" s="113">
        <v>5705</v>
      </c>
      <c r="B850" s="114" t="s">
        <v>1701</v>
      </c>
      <c r="C850" s="113" t="s">
        <v>248</v>
      </c>
      <c r="D850" s="113" t="s">
        <v>231</v>
      </c>
      <c r="E850" s="115">
        <v>12.12</v>
      </c>
      <c r="F850" s="115">
        <v>12.12</v>
      </c>
      <c r="G850" s="113" t="s">
        <v>493</v>
      </c>
      <c r="H850" s="116">
        <v>41974</v>
      </c>
    </row>
    <row r="851" spans="1:8" ht="26.4">
      <c r="A851" s="117">
        <v>53798</v>
      </c>
      <c r="B851" s="118" t="s">
        <v>1702</v>
      </c>
      <c r="C851" s="117" t="s">
        <v>248</v>
      </c>
      <c r="D851" s="117" t="s">
        <v>231</v>
      </c>
      <c r="E851" s="119">
        <v>13.87</v>
      </c>
      <c r="F851" s="119">
        <v>12.27</v>
      </c>
      <c r="G851" s="117" t="s">
        <v>493</v>
      </c>
      <c r="H851" s="120">
        <v>41974</v>
      </c>
    </row>
    <row r="852" spans="1:8" ht="26.4">
      <c r="A852" s="113">
        <v>53797</v>
      </c>
      <c r="B852" s="114" t="s">
        <v>1703</v>
      </c>
      <c r="C852" s="113" t="s">
        <v>248</v>
      </c>
      <c r="D852" s="113" t="s">
        <v>231</v>
      </c>
      <c r="E852" s="115">
        <v>58.41</v>
      </c>
      <c r="F852" s="115">
        <v>58.4</v>
      </c>
      <c r="G852" s="113" t="s">
        <v>493</v>
      </c>
      <c r="H852" s="116">
        <v>41974</v>
      </c>
    </row>
    <row r="853" spans="1:8" ht="26.4">
      <c r="A853" s="117">
        <v>73585</v>
      </c>
      <c r="B853" s="118" t="s">
        <v>1704</v>
      </c>
      <c r="C853" s="117" t="s">
        <v>248</v>
      </c>
      <c r="D853" s="117" t="s">
        <v>249</v>
      </c>
      <c r="E853" s="119">
        <v>117.32</v>
      </c>
      <c r="F853" s="119">
        <v>115.72</v>
      </c>
      <c r="G853" s="117" t="s">
        <v>493</v>
      </c>
      <c r="H853" s="120">
        <v>41974</v>
      </c>
    </row>
    <row r="854" spans="1:8" ht="26.4">
      <c r="A854" s="113">
        <v>83362</v>
      </c>
      <c r="B854" s="114" t="s">
        <v>1705</v>
      </c>
      <c r="C854" s="113" t="s">
        <v>248</v>
      </c>
      <c r="D854" s="113" t="s">
        <v>249</v>
      </c>
      <c r="E854" s="115">
        <v>161.35</v>
      </c>
      <c r="F854" s="115">
        <v>159.74</v>
      </c>
      <c r="G854" s="113" t="s">
        <v>493</v>
      </c>
      <c r="H854" s="116">
        <v>41974</v>
      </c>
    </row>
    <row r="855" spans="1:8" ht="39.6">
      <c r="A855" s="117">
        <v>53831</v>
      </c>
      <c r="B855" s="118" t="s">
        <v>1706</v>
      </c>
      <c r="C855" s="117" t="s">
        <v>248</v>
      </c>
      <c r="D855" s="117" t="s">
        <v>231</v>
      </c>
      <c r="E855" s="119">
        <v>65.66</v>
      </c>
      <c r="F855" s="119">
        <v>65.650000000000006</v>
      </c>
      <c r="G855" s="117" t="s">
        <v>493</v>
      </c>
      <c r="H855" s="120">
        <v>41974</v>
      </c>
    </row>
    <row r="856" spans="1:8" ht="39.6">
      <c r="A856" s="113">
        <v>5903</v>
      </c>
      <c r="B856" s="114" t="s">
        <v>1707</v>
      </c>
      <c r="C856" s="113" t="s">
        <v>248</v>
      </c>
      <c r="D856" s="113" t="s">
        <v>254</v>
      </c>
      <c r="E856" s="115">
        <v>42.92</v>
      </c>
      <c r="F856" s="115">
        <v>41.32</v>
      </c>
      <c r="G856" s="113" t="s">
        <v>493</v>
      </c>
      <c r="H856" s="116">
        <v>41974</v>
      </c>
    </row>
    <row r="857" spans="1:8" ht="39.6">
      <c r="A857" s="117">
        <v>5904</v>
      </c>
      <c r="B857" s="118" t="s">
        <v>1708</v>
      </c>
      <c r="C857" s="117" t="s">
        <v>248</v>
      </c>
      <c r="D857" s="117" t="s">
        <v>1686</v>
      </c>
      <c r="E857" s="119">
        <v>45.69</v>
      </c>
      <c r="F857" s="119">
        <v>43.77</v>
      </c>
      <c r="G857" s="117" t="s">
        <v>493</v>
      </c>
      <c r="H857" s="120">
        <v>41974</v>
      </c>
    </row>
    <row r="858" spans="1:8" ht="39.6">
      <c r="A858" s="113">
        <v>5901</v>
      </c>
      <c r="B858" s="114" t="s">
        <v>1709</v>
      </c>
      <c r="C858" s="113" t="s">
        <v>248</v>
      </c>
      <c r="D858" s="113" t="s">
        <v>249</v>
      </c>
      <c r="E858" s="115">
        <v>125.38</v>
      </c>
      <c r="F858" s="115">
        <v>123.77</v>
      </c>
      <c r="G858" s="113" t="s">
        <v>493</v>
      </c>
      <c r="H858" s="116">
        <v>41974</v>
      </c>
    </row>
    <row r="859" spans="1:8" ht="39.6">
      <c r="A859" s="117">
        <v>5902</v>
      </c>
      <c r="B859" s="118" t="s">
        <v>1710</v>
      </c>
      <c r="C859" s="117" t="s">
        <v>248</v>
      </c>
      <c r="D859" s="117" t="s">
        <v>1689</v>
      </c>
      <c r="E859" s="119">
        <v>128.15</v>
      </c>
      <c r="F859" s="119">
        <v>126.22</v>
      </c>
      <c r="G859" s="117" t="s">
        <v>493</v>
      </c>
      <c r="H859" s="120">
        <v>41974</v>
      </c>
    </row>
    <row r="860" spans="1:8" ht="39.6">
      <c r="A860" s="113">
        <v>5762</v>
      </c>
      <c r="B860" s="114" t="s">
        <v>1711</v>
      </c>
      <c r="C860" s="113" t="s">
        <v>248</v>
      </c>
      <c r="D860" s="113" t="s">
        <v>231</v>
      </c>
      <c r="E860" s="115">
        <v>29.05</v>
      </c>
      <c r="F860" s="115">
        <v>29.05</v>
      </c>
      <c r="G860" s="113" t="s">
        <v>493</v>
      </c>
      <c r="H860" s="116">
        <v>41974</v>
      </c>
    </row>
    <row r="861" spans="1:8" ht="39.6">
      <c r="A861" s="117">
        <v>5763</v>
      </c>
      <c r="B861" s="118" t="s">
        <v>1712</v>
      </c>
      <c r="C861" s="117" t="s">
        <v>248</v>
      </c>
      <c r="D861" s="117" t="s">
        <v>231</v>
      </c>
      <c r="E861" s="119">
        <v>16.8</v>
      </c>
      <c r="F861" s="119">
        <v>16.79</v>
      </c>
      <c r="G861" s="117" t="s">
        <v>493</v>
      </c>
      <c r="H861" s="120">
        <v>41974</v>
      </c>
    </row>
    <row r="862" spans="1:8" ht="39.6">
      <c r="A862" s="113">
        <v>53832</v>
      </c>
      <c r="B862" s="114" t="s">
        <v>1713</v>
      </c>
      <c r="C862" s="113" t="s">
        <v>248</v>
      </c>
      <c r="D862" s="113" t="s">
        <v>231</v>
      </c>
      <c r="E862" s="115">
        <v>13.87</v>
      </c>
      <c r="F862" s="115">
        <v>12.27</v>
      </c>
      <c r="G862" s="113" t="s">
        <v>493</v>
      </c>
      <c r="H862" s="116">
        <v>41974</v>
      </c>
    </row>
    <row r="863" spans="1:8" ht="39.6">
      <c r="A863" s="117">
        <v>5764</v>
      </c>
      <c r="B863" s="118" t="s">
        <v>1714</v>
      </c>
      <c r="C863" s="117" t="s">
        <v>248</v>
      </c>
      <c r="D863" s="117" t="s">
        <v>231</v>
      </c>
      <c r="E863" s="119">
        <v>16.64</v>
      </c>
      <c r="F863" s="119">
        <v>14.72</v>
      </c>
      <c r="G863" s="117" t="s">
        <v>493</v>
      </c>
      <c r="H863" s="120">
        <v>41974</v>
      </c>
    </row>
    <row r="864" spans="1:8" ht="26.4">
      <c r="A864" s="113">
        <v>5745</v>
      </c>
      <c r="B864" s="114" t="s">
        <v>1715</v>
      </c>
      <c r="C864" s="113" t="s">
        <v>248</v>
      </c>
      <c r="D864" s="113" t="s">
        <v>231</v>
      </c>
      <c r="E864" s="115">
        <v>30.22</v>
      </c>
      <c r="F864" s="115">
        <v>30.21</v>
      </c>
      <c r="G864" s="113" t="s">
        <v>493</v>
      </c>
      <c r="H864" s="116">
        <v>41974</v>
      </c>
    </row>
    <row r="865" spans="1:8" ht="26.4">
      <c r="A865" s="117">
        <v>5746</v>
      </c>
      <c r="B865" s="118" t="s">
        <v>1716</v>
      </c>
      <c r="C865" s="117" t="s">
        <v>248</v>
      </c>
      <c r="D865" s="117" t="s">
        <v>231</v>
      </c>
      <c r="E865" s="119">
        <v>18.239999999999998</v>
      </c>
      <c r="F865" s="119">
        <v>18.23</v>
      </c>
      <c r="G865" s="117" t="s">
        <v>493</v>
      </c>
      <c r="H865" s="120">
        <v>41974</v>
      </c>
    </row>
    <row r="866" spans="1:8" ht="39.6">
      <c r="A866" s="113">
        <v>5758</v>
      </c>
      <c r="B866" s="114" t="s">
        <v>1717</v>
      </c>
      <c r="C866" s="113" t="s">
        <v>248</v>
      </c>
      <c r="D866" s="113" t="s">
        <v>231</v>
      </c>
      <c r="E866" s="115">
        <v>74.22</v>
      </c>
      <c r="F866" s="115">
        <v>74.22</v>
      </c>
      <c r="G866" s="113" t="s">
        <v>493</v>
      </c>
      <c r="H866" s="116">
        <v>41974</v>
      </c>
    </row>
    <row r="867" spans="1:8" ht="39.6">
      <c r="A867" s="117">
        <v>5761</v>
      </c>
      <c r="B867" s="118" t="s">
        <v>1718</v>
      </c>
      <c r="C867" s="117" t="s">
        <v>248</v>
      </c>
      <c r="D867" s="117" t="s">
        <v>249</v>
      </c>
      <c r="E867" s="119">
        <v>129.66999999999999</v>
      </c>
      <c r="F867" s="119">
        <v>128.08000000000001</v>
      </c>
      <c r="G867" s="117" t="s">
        <v>493</v>
      </c>
      <c r="H867" s="120">
        <v>41974</v>
      </c>
    </row>
    <row r="868" spans="1:8" ht="39.6">
      <c r="A868" s="113">
        <v>5756</v>
      </c>
      <c r="B868" s="114" t="s">
        <v>1719</v>
      </c>
      <c r="C868" s="113" t="s">
        <v>248</v>
      </c>
      <c r="D868" s="113" t="s">
        <v>231</v>
      </c>
      <c r="E868" s="115">
        <v>26.35</v>
      </c>
      <c r="F868" s="115">
        <v>26.35</v>
      </c>
      <c r="G868" s="113" t="s">
        <v>493</v>
      </c>
      <c r="H868" s="116">
        <v>41974</v>
      </c>
    </row>
    <row r="869" spans="1:8" ht="39.6">
      <c r="A869" s="117">
        <v>5757</v>
      </c>
      <c r="B869" s="118" t="s">
        <v>1720</v>
      </c>
      <c r="C869" s="117" t="s">
        <v>248</v>
      </c>
      <c r="D869" s="117" t="s">
        <v>231</v>
      </c>
      <c r="E869" s="119">
        <v>15.23</v>
      </c>
      <c r="F869" s="119">
        <v>15.23</v>
      </c>
      <c r="G869" s="117" t="s">
        <v>493</v>
      </c>
      <c r="H869" s="120">
        <v>41974</v>
      </c>
    </row>
    <row r="870" spans="1:8" ht="39.6">
      <c r="A870" s="113">
        <v>5748</v>
      </c>
      <c r="B870" s="114" t="s">
        <v>1721</v>
      </c>
      <c r="C870" s="113" t="s">
        <v>248</v>
      </c>
      <c r="D870" s="113" t="s">
        <v>231</v>
      </c>
      <c r="E870" s="115">
        <v>13.87</v>
      </c>
      <c r="F870" s="115">
        <v>12.27</v>
      </c>
      <c r="G870" s="113" t="s">
        <v>493</v>
      </c>
      <c r="H870" s="116">
        <v>41974</v>
      </c>
    </row>
    <row r="871" spans="1:8" ht="26.4">
      <c r="A871" s="117">
        <v>5747</v>
      </c>
      <c r="B871" s="118" t="s">
        <v>1722</v>
      </c>
      <c r="C871" s="117" t="s">
        <v>248</v>
      </c>
      <c r="D871" s="117" t="s">
        <v>231</v>
      </c>
      <c r="E871" s="119">
        <v>46.87</v>
      </c>
      <c r="F871" s="119">
        <v>46.87</v>
      </c>
      <c r="G871" s="117" t="s">
        <v>493</v>
      </c>
      <c r="H871" s="120">
        <v>41974</v>
      </c>
    </row>
    <row r="872" spans="1:8" ht="26.4">
      <c r="A872" s="113">
        <v>6260</v>
      </c>
      <c r="B872" s="114" t="s">
        <v>1723</v>
      </c>
      <c r="C872" s="113" t="s">
        <v>248</v>
      </c>
      <c r="D872" s="113" t="s">
        <v>254</v>
      </c>
      <c r="E872" s="115">
        <v>36.61</v>
      </c>
      <c r="F872" s="115">
        <v>35.01</v>
      </c>
      <c r="G872" s="113" t="s">
        <v>493</v>
      </c>
      <c r="H872" s="116">
        <v>41974</v>
      </c>
    </row>
    <row r="873" spans="1:8" ht="26.4">
      <c r="A873" s="117">
        <v>6259</v>
      </c>
      <c r="B873" s="118" t="s">
        <v>1724</v>
      </c>
      <c r="C873" s="117" t="s">
        <v>248</v>
      </c>
      <c r="D873" s="117" t="s">
        <v>249</v>
      </c>
      <c r="E873" s="119">
        <v>90.21</v>
      </c>
      <c r="F873" s="119">
        <v>88.95</v>
      </c>
      <c r="G873" s="117" t="s">
        <v>493</v>
      </c>
      <c r="H873" s="120">
        <v>41974</v>
      </c>
    </row>
    <row r="874" spans="1:8" ht="26.4">
      <c r="A874" s="113">
        <v>6258</v>
      </c>
      <c r="B874" s="114" t="s">
        <v>1725</v>
      </c>
      <c r="C874" s="113" t="s">
        <v>248</v>
      </c>
      <c r="D874" s="113" t="s">
        <v>231</v>
      </c>
      <c r="E874" s="115">
        <v>22.74</v>
      </c>
      <c r="F874" s="115">
        <v>22.74</v>
      </c>
      <c r="G874" s="113" t="s">
        <v>493</v>
      </c>
      <c r="H874" s="116">
        <v>41974</v>
      </c>
    </row>
    <row r="875" spans="1:8" ht="26.4">
      <c r="A875" s="117">
        <v>53882</v>
      </c>
      <c r="B875" s="118" t="s">
        <v>1726</v>
      </c>
      <c r="C875" s="117" t="s">
        <v>248</v>
      </c>
      <c r="D875" s="117" t="s">
        <v>231</v>
      </c>
      <c r="E875" s="119">
        <v>11.29</v>
      </c>
      <c r="F875" s="119">
        <v>11.29</v>
      </c>
      <c r="G875" s="117" t="s">
        <v>493</v>
      </c>
      <c r="H875" s="120">
        <v>41974</v>
      </c>
    </row>
    <row r="876" spans="1:8" ht="26.4">
      <c r="A876" s="113">
        <v>5760</v>
      </c>
      <c r="B876" s="114" t="s">
        <v>1727</v>
      </c>
      <c r="C876" s="113" t="s">
        <v>248</v>
      </c>
      <c r="D876" s="113" t="s">
        <v>231</v>
      </c>
      <c r="E876" s="115">
        <v>16.64</v>
      </c>
      <c r="F876" s="115">
        <v>14.72</v>
      </c>
      <c r="G876" s="113" t="s">
        <v>493</v>
      </c>
      <c r="H876" s="116">
        <v>41974</v>
      </c>
    </row>
    <row r="877" spans="1:8" ht="12.75" customHeight="1">
      <c r="A877" s="117">
        <v>5759</v>
      </c>
      <c r="B877" s="118" t="s">
        <v>1728</v>
      </c>
      <c r="C877" s="117" t="s">
        <v>248</v>
      </c>
      <c r="D877" s="117" t="s">
        <v>231</v>
      </c>
      <c r="E877" s="119">
        <v>9.31</v>
      </c>
      <c r="F877" s="119">
        <v>8.0399999999999991</v>
      </c>
      <c r="G877" s="117" t="s">
        <v>493</v>
      </c>
      <c r="H877" s="120">
        <v>41974</v>
      </c>
    </row>
    <row r="878" spans="1:8" ht="12.75" customHeight="1">
      <c r="A878" s="113">
        <v>5888</v>
      </c>
      <c r="B878" s="114" t="s">
        <v>1729</v>
      </c>
      <c r="C878" s="113" t="s">
        <v>248</v>
      </c>
      <c r="D878" s="113" t="s">
        <v>254</v>
      </c>
      <c r="E878" s="115">
        <v>44.09</v>
      </c>
      <c r="F878" s="115">
        <v>42.48</v>
      </c>
      <c r="G878" s="113" t="s">
        <v>493</v>
      </c>
      <c r="H878" s="116">
        <v>41974</v>
      </c>
    </row>
    <row r="879" spans="1:8" ht="12.75" customHeight="1">
      <c r="A879" s="117">
        <v>5886</v>
      </c>
      <c r="B879" s="118" t="s">
        <v>1730</v>
      </c>
      <c r="C879" s="117" t="s">
        <v>248</v>
      </c>
      <c r="D879" s="117" t="s">
        <v>249</v>
      </c>
      <c r="E879" s="119">
        <v>109.2</v>
      </c>
      <c r="F879" s="119">
        <v>107.59</v>
      </c>
      <c r="G879" s="117" t="s">
        <v>493</v>
      </c>
      <c r="H879" s="120">
        <v>41974</v>
      </c>
    </row>
    <row r="880" spans="1:8" ht="12.75" customHeight="1">
      <c r="A880" s="113">
        <v>83445</v>
      </c>
      <c r="B880" s="114" t="s">
        <v>1731</v>
      </c>
      <c r="C880" s="113" t="s">
        <v>270</v>
      </c>
      <c r="D880" s="113" t="s">
        <v>249</v>
      </c>
      <c r="E880" s="115">
        <v>105.64</v>
      </c>
      <c r="F880" s="115">
        <v>103.95</v>
      </c>
      <c r="G880" s="113" t="s">
        <v>493</v>
      </c>
      <c r="H880" s="116">
        <v>41974</v>
      </c>
    </row>
    <row r="881" spans="1:8" ht="12.75" customHeight="1">
      <c r="A881" s="117">
        <v>73429</v>
      </c>
      <c r="B881" s="118" t="s">
        <v>1732</v>
      </c>
      <c r="C881" s="117" t="s">
        <v>248</v>
      </c>
      <c r="D881" s="117" t="s">
        <v>231</v>
      </c>
      <c r="E881" s="119">
        <v>40.75</v>
      </c>
      <c r="F881" s="119">
        <v>39.049999999999997</v>
      </c>
      <c r="G881" s="117" t="s">
        <v>493</v>
      </c>
      <c r="H881" s="120">
        <v>41974</v>
      </c>
    </row>
    <row r="882" spans="1:8" ht="12.75" customHeight="1">
      <c r="A882" s="113">
        <v>67827</v>
      </c>
      <c r="B882" s="114" t="s">
        <v>1733</v>
      </c>
      <c r="C882" s="113" t="s">
        <v>248</v>
      </c>
      <c r="D882" s="113" t="s">
        <v>254</v>
      </c>
      <c r="E882" s="115">
        <v>40.54</v>
      </c>
      <c r="F882" s="115">
        <v>39.06</v>
      </c>
      <c r="G882" s="113" t="s">
        <v>493</v>
      </c>
      <c r="H882" s="116">
        <v>41974</v>
      </c>
    </row>
    <row r="883" spans="1:8" ht="26.4">
      <c r="A883" s="117">
        <v>53829</v>
      </c>
      <c r="B883" s="118" t="s">
        <v>1734</v>
      </c>
      <c r="C883" s="117" t="s">
        <v>248</v>
      </c>
      <c r="D883" s="117" t="s">
        <v>231</v>
      </c>
      <c r="E883" s="119">
        <v>65.52</v>
      </c>
      <c r="F883" s="119">
        <v>65.52</v>
      </c>
      <c r="G883" s="117" t="s">
        <v>493</v>
      </c>
      <c r="H883" s="120">
        <v>41974</v>
      </c>
    </row>
    <row r="884" spans="1:8" ht="26.4">
      <c r="A884" s="113">
        <v>5896</v>
      </c>
      <c r="B884" s="114" t="s">
        <v>1735</v>
      </c>
      <c r="C884" s="113" t="s">
        <v>248</v>
      </c>
      <c r="D884" s="113" t="s">
        <v>254</v>
      </c>
      <c r="E884" s="115">
        <v>33.18</v>
      </c>
      <c r="F884" s="115">
        <v>31.58</v>
      </c>
      <c r="G884" s="113" t="s">
        <v>493</v>
      </c>
      <c r="H884" s="116">
        <v>41974</v>
      </c>
    </row>
    <row r="885" spans="1:8" ht="26.4">
      <c r="A885" s="117">
        <v>5897</v>
      </c>
      <c r="B885" s="118" t="s">
        <v>1736</v>
      </c>
      <c r="C885" s="117" t="s">
        <v>248</v>
      </c>
      <c r="D885" s="117" t="s">
        <v>1686</v>
      </c>
      <c r="E885" s="119">
        <v>35.950000000000003</v>
      </c>
      <c r="F885" s="119">
        <v>34.04</v>
      </c>
      <c r="G885" s="117" t="s">
        <v>493</v>
      </c>
      <c r="H885" s="120">
        <v>41974</v>
      </c>
    </row>
    <row r="886" spans="1:8" ht="26.4">
      <c r="A886" s="113">
        <v>5894</v>
      </c>
      <c r="B886" s="114" t="s">
        <v>1737</v>
      </c>
      <c r="C886" s="113" t="s">
        <v>248</v>
      </c>
      <c r="D886" s="113" t="s">
        <v>249</v>
      </c>
      <c r="E886" s="115">
        <v>109.92</v>
      </c>
      <c r="F886" s="115">
        <v>108.32</v>
      </c>
      <c r="G886" s="113" t="s">
        <v>493</v>
      </c>
      <c r="H886" s="116">
        <v>41974</v>
      </c>
    </row>
    <row r="887" spans="1:8" ht="26.4">
      <c r="A887" s="117">
        <v>5895</v>
      </c>
      <c r="B887" s="118" t="s">
        <v>1738</v>
      </c>
      <c r="C887" s="117" t="s">
        <v>248</v>
      </c>
      <c r="D887" s="117" t="s">
        <v>1689</v>
      </c>
      <c r="E887" s="119">
        <v>112.69</v>
      </c>
      <c r="F887" s="119">
        <v>110.78</v>
      </c>
      <c r="G887" s="117" t="s">
        <v>493</v>
      </c>
      <c r="H887" s="120">
        <v>41974</v>
      </c>
    </row>
    <row r="888" spans="1:8" ht="26.4">
      <c r="A888" s="113">
        <v>5753</v>
      </c>
      <c r="B888" s="114" t="s">
        <v>1739</v>
      </c>
      <c r="C888" s="113" t="s">
        <v>248</v>
      </c>
      <c r="D888" s="113" t="s">
        <v>231</v>
      </c>
      <c r="E888" s="115">
        <v>19.309999999999999</v>
      </c>
      <c r="F888" s="115">
        <v>19.309999999999999</v>
      </c>
      <c r="G888" s="113" t="s">
        <v>493</v>
      </c>
      <c r="H888" s="116">
        <v>41974</v>
      </c>
    </row>
    <row r="889" spans="1:8" ht="26.4">
      <c r="A889" s="117">
        <v>5754</v>
      </c>
      <c r="B889" s="118" t="s">
        <v>1740</v>
      </c>
      <c r="C889" s="117" t="s">
        <v>248</v>
      </c>
      <c r="D889" s="117" t="s">
        <v>231</v>
      </c>
      <c r="E889" s="119">
        <v>11.22</v>
      </c>
      <c r="F889" s="119">
        <v>11.22</v>
      </c>
      <c r="G889" s="117" t="s">
        <v>493</v>
      </c>
      <c r="H889" s="120">
        <v>41974</v>
      </c>
    </row>
    <row r="890" spans="1:8" ht="26.4">
      <c r="A890" s="113">
        <v>5755</v>
      </c>
      <c r="B890" s="114" t="s">
        <v>1741</v>
      </c>
      <c r="C890" s="113" t="s">
        <v>248</v>
      </c>
      <c r="D890" s="113" t="s">
        <v>231</v>
      </c>
      <c r="E890" s="115">
        <v>13.87</v>
      </c>
      <c r="F890" s="115">
        <v>12.27</v>
      </c>
      <c r="G890" s="113" t="s">
        <v>493</v>
      </c>
      <c r="H890" s="116">
        <v>41974</v>
      </c>
    </row>
    <row r="891" spans="1:8" ht="26.4">
      <c r="A891" s="117">
        <v>53830</v>
      </c>
      <c r="B891" s="118" t="s">
        <v>1742</v>
      </c>
      <c r="C891" s="117" t="s">
        <v>248</v>
      </c>
      <c r="D891" s="117" t="s">
        <v>231</v>
      </c>
      <c r="E891" s="119">
        <v>16.64</v>
      </c>
      <c r="F891" s="119">
        <v>14.72</v>
      </c>
      <c r="G891" s="117" t="s">
        <v>493</v>
      </c>
      <c r="H891" s="120">
        <v>41974</v>
      </c>
    </row>
    <row r="892" spans="1:8" ht="26.4">
      <c r="A892" s="113">
        <v>53827</v>
      </c>
      <c r="B892" s="114" t="s">
        <v>1743</v>
      </c>
      <c r="C892" s="113" t="s">
        <v>248</v>
      </c>
      <c r="D892" s="113" t="s">
        <v>231</v>
      </c>
      <c r="E892" s="115">
        <v>66.53</v>
      </c>
      <c r="F892" s="115">
        <v>66.52</v>
      </c>
      <c r="G892" s="113" t="s">
        <v>493</v>
      </c>
      <c r="H892" s="116">
        <v>41974</v>
      </c>
    </row>
    <row r="893" spans="1:8" ht="26.4">
      <c r="A893" s="117">
        <v>5892</v>
      </c>
      <c r="B893" s="118" t="s">
        <v>1744</v>
      </c>
      <c r="C893" s="117" t="s">
        <v>248</v>
      </c>
      <c r="D893" s="117" t="s">
        <v>254</v>
      </c>
      <c r="E893" s="119">
        <v>33.56</v>
      </c>
      <c r="F893" s="119">
        <v>31.95</v>
      </c>
      <c r="G893" s="117" t="s">
        <v>493</v>
      </c>
      <c r="H893" s="120">
        <v>41974</v>
      </c>
    </row>
    <row r="894" spans="1:8" ht="26.4">
      <c r="A894" s="113">
        <v>5893</v>
      </c>
      <c r="B894" s="114" t="s">
        <v>1745</v>
      </c>
      <c r="C894" s="113" t="s">
        <v>248</v>
      </c>
      <c r="D894" s="113" t="s">
        <v>1686</v>
      </c>
      <c r="E894" s="115">
        <v>36.33</v>
      </c>
      <c r="F894" s="115">
        <v>34.409999999999997</v>
      </c>
      <c r="G894" s="113" t="s">
        <v>493</v>
      </c>
      <c r="H894" s="116">
        <v>41974</v>
      </c>
    </row>
    <row r="895" spans="1:8" ht="26.4">
      <c r="A895" s="117">
        <v>5890</v>
      </c>
      <c r="B895" s="118" t="s">
        <v>1746</v>
      </c>
      <c r="C895" s="117" t="s">
        <v>248</v>
      </c>
      <c r="D895" s="117" t="s">
        <v>249</v>
      </c>
      <c r="E895" s="119">
        <v>114.38</v>
      </c>
      <c r="F895" s="119">
        <v>112.77</v>
      </c>
      <c r="G895" s="117" t="s">
        <v>493</v>
      </c>
      <c r="H895" s="120">
        <v>41974</v>
      </c>
    </row>
    <row r="896" spans="1:8" ht="26.4">
      <c r="A896" s="113">
        <v>5891</v>
      </c>
      <c r="B896" s="114" t="s">
        <v>1747</v>
      </c>
      <c r="C896" s="113" t="s">
        <v>248</v>
      </c>
      <c r="D896" s="113" t="s">
        <v>1689</v>
      </c>
      <c r="E896" s="115">
        <v>117.15</v>
      </c>
      <c r="F896" s="115">
        <v>115.22</v>
      </c>
      <c r="G896" s="113" t="s">
        <v>493</v>
      </c>
      <c r="H896" s="116">
        <v>41974</v>
      </c>
    </row>
    <row r="897" spans="1:8" ht="26.4">
      <c r="A897" s="117">
        <v>5750</v>
      </c>
      <c r="B897" s="118" t="s">
        <v>1748</v>
      </c>
      <c r="C897" s="117" t="s">
        <v>248</v>
      </c>
      <c r="D897" s="117" t="s">
        <v>231</v>
      </c>
      <c r="E897" s="119">
        <v>19.690000000000001</v>
      </c>
      <c r="F897" s="119">
        <v>19.68</v>
      </c>
      <c r="G897" s="117" t="s">
        <v>493</v>
      </c>
      <c r="H897" s="120">
        <v>41974</v>
      </c>
    </row>
    <row r="898" spans="1:8" ht="26.4">
      <c r="A898" s="113">
        <v>5751</v>
      </c>
      <c r="B898" s="114" t="s">
        <v>1749</v>
      </c>
      <c r="C898" s="113" t="s">
        <v>248</v>
      </c>
      <c r="D898" s="113" t="s">
        <v>231</v>
      </c>
      <c r="E898" s="115">
        <v>14.29</v>
      </c>
      <c r="F898" s="115">
        <v>14.28</v>
      </c>
      <c r="G898" s="113" t="s">
        <v>493</v>
      </c>
      <c r="H898" s="116">
        <v>41974</v>
      </c>
    </row>
    <row r="899" spans="1:8" ht="26.4">
      <c r="A899" s="117">
        <v>53828</v>
      </c>
      <c r="B899" s="118" t="s">
        <v>1750</v>
      </c>
      <c r="C899" s="117" t="s">
        <v>248</v>
      </c>
      <c r="D899" s="117" t="s">
        <v>231</v>
      </c>
      <c r="E899" s="119">
        <v>13.87</v>
      </c>
      <c r="F899" s="119">
        <v>12.27</v>
      </c>
      <c r="G899" s="117" t="s">
        <v>493</v>
      </c>
      <c r="H899" s="120">
        <v>41974</v>
      </c>
    </row>
    <row r="900" spans="1:8" ht="26.4">
      <c r="A900" s="113">
        <v>5752</v>
      </c>
      <c r="B900" s="114" t="s">
        <v>1751</v>
      </c>
      <c r="C900" s="113" t="s">
        <v>248</v>
      </c>
      <c r="D900" s="113" t="s">
        <v>231</v>
      </c>
      <c r="E900" s="115">
        <v>16.64</v>
      </c>
      <c r="F900" s="115">
        <v>14.72</v>
      </c>
      <c r="G900" s="113" t="s">
        <v>493</v>
      </c>
      <c r="H900" s="116">
        <v>41974</v>
      </c>
    </row>
    <row r="901" spans="1:8" ht="39.6">
      <c r="A901" s="117">
        <v>89877</v>
      </c>
      <c r="B901" s="118" t="s">
        <v>1752</v>
      </c>
      <c r="C901" s="117" t="s">
        <v>248</v>
      </c>
      <c r="D901" s="117" t="s">
        <v>254</v>
      </c>
      <c r="E901" s="119">
        <v>32.549999999999997</v>
      </c>
      <c r="F901" s="119">
        <v>31.08</v>
      </c>
      <c r="G901" s="117" t="s">
        <v>493</v>
      </c>
      <c r="H901" s="120">
        <v>41974</v>
      </c>
    </row>
    <row r="902" spans="1:8" ht="39.6">
      <c r="A902" s="113">
        <v>89876</v>
      </c>
      <c r="B902" s="114" t="s">
        <v>1753</v>
      </c>
      <c r="C902" s="113" t="s">
        <v>248</v>
      </c>
      <c r="D902" s="113" t="s">
        <v>249</v>
      </c>
      <c r="E902" s="115">
        <v>142.4</v>
      </c>
      <c r="F902" s="115">
        <v>140.93</v>
      </c>
      <c r="G902" s="113" t="s">
        <v>493</v>
      </c>
      <c r="H902" s="116">
        <v>41974</v>
      </c>
    </row>
    <row r="903" spans="1:8" ht="39.6">
      <c r="A903" s="117">
        <v>89870</v>
      </c>
      <c r="B903" s="118" t="s">
        <v>1754</v>
      </c>
      <c r="C903" s="117" t="s">
        <v>248</v>
      </c>
      <c r="D903" s="117" t="s">
        <v>231</v>
      </c>
      <c r="E903" s="119">
        <v>15.26</v>
      </c>
      <c r="F903" s="119">
        <v>15.26</v>
      </c>
      <c r="G903" s="117" t="s">
        <v>493</v>
      </c>
      <c r="H903" s="120">
        <v>41974</v>
      </c>
    </row>
    <row r="904" spans="1:8" ht="39.6">
      <c r="A904" s="113">
        <v>89872</v>
      </c>
      <c r="B904" s="114" t="s">
        <v>1755</v>
      </c>
      <c r="C904" s="113" t="s">
        <v>248</v>
      </c>
      <c r="D904" s="113" t="s">
        <v>231</v>
      </c>
      <c r="E904" s="115">
        <v>0.73</v>
      </c>
      <c r="F904" s="115">
        <v>0.73</v>
      </c>
      <c r="G904" s="113" t="s">
        <v>493</v>
      </c>
      <c r="H904" s="116">
        <v>41974</v>
      </c>
    </row>
    <row r="905" spans="1:8" ht="39.6">
      <c r="A905" s="117">
        <v>89871</v>
      </c>
      <c r="B905" s="118" t="s">
        <v>1756</v>
      </c>
      <c r="C905" s="117" t="s">
        <v>248</v>
      </c>
      <c r="D905" s="117" t="s">
        <v>231</v>
      </c>
      <c r="E905" s="119">
        <v>3.61</v>
      </c>
      <c r="F905" s="119">
        <v>3.61</v>
      </c>
      <c r="G905" s="117" t="s">
        <v>493</v>
      </c>
      <c r="H905" s="120">
        <v>41974</v>
      </c>
    </row>
    <row r="906" spans="1:8" ht="39.6">
      <c r="A906" s="113">
        <v>89873</v>
      </c>
      <c r="B906" s="114" t="s">
        <v>1757</v>
      </c>
      <c r="C906" s="113" t="s">
        <v>248</v>
      </c>
      <c r="D906" s="113" t="s">
        <v>231</v>
      </c>
      <c r="E906" s="115">
        <v>21.45</v>
      </c>
      <c r="F906" s="115">
        <v>21.45</v>
      </c>
      <c r="G906" s="113" t="s">
        <v>493</v>
      </c>
      <c r="H906" s="116">
        <v>41974</v>
      </c>
    </row>
    <row r="907" spans="1:8" ht="39.6">
      <c r="A907" s="117">
        <v>89874</v>
      </c>
      <c r="B907" s="118" t="s">
        <v>1758</v>
      </c>
      <c r="C907" s="117" t="s">
        <v>248</v>
      </c>
      <c r="D907" s="117" t="s">
        <v>231</v>
      </c>
      <c r="E907" s="119">
        <v>88.4</v>
      </c>
      <c r="F907" s="119">
        <v>88.39</v>
      </c>
      <c r="G907" s="117" t="s">
        <v>493</v>
      </c>
      <c r="H907" s="120">
        <v>41974</v>
      </c>
    </row>
    <row r="908" spans="1:8" ht="39.6">
      <c r="A908" s="113">
        <v>89884</v>
      </c>
      <c r="B908" s="114" t="s">
        <v>1759</v>
      </c>
      <c r="C908" s="113" t="s">
        <v>248</v>
      </c>
      <c r="D908" s="113" t="s">
        <v>254</v>
      </c>
      <c r="E908" s="115">
        <v>39.5</v>
      </c>
      <c r="F908" s="115">
        <v>38.03</v>
      </c>
      <c r="G908" s="113" t="s">
        <v>493</v>
      </c>
      <c r="H908" s="116">
        <v>41974</v>
      </c>
    </row>
    <row r="909" spans="1:8" ht="39.6">
      <c r="A909" s="117">
        <v>89883</v>
      </c>
      <c r="B909" s="118" t="s">
        <v>1760</v>
      </c>
      <c r="C909" s="117" t="s">
        <v>248</v>
      </c>
      <c r="D909" s="117" t="s">
        <v>249</v>
      </c>
      <c r="E909" s="119">
        <v>170.56</v>
      </c>
      <c r="F909" s="119">
        <v>169.1</v>
      </c>
      <c r="G909" s="117" t="s">
        <v>493</v>
      </c>
      <c r="H909" s="120">
        <v>41974</v>
      </c>
    </row>
    <row r="910" spans="1:8" ht="39.6">
      <c r="A910" s="113">
        <v>89878</v>
      </c>
      <c r="B910" s="114" t="s">
        <v>1761</v>
      </c>
      <c r="C910" s="113" t="s">
        <v>248</v>
      </c>
      <c r="D910" s="113" t="s">
        <v>231</v>
      </c>
      <c r="E910" s="115">
        <v>20.67</v>
      </c>
      <c r="F910" s="115">
        <v>20.67</v>
      </c>
      <c r="G910" s="113" t="s">
        <v>493</v>
      </c>
      <c r="H910" s="116">
        <v>41974</v>
      </c>
    </row>
    <row r="911" spans="1:8" ht="39.6">
      <c r="A911" s="117">
        <v>89880</v>
      </c>
      <c r="B911" s="118" t="s">
        <v>1762</v>
      </c>
      <c r="C911" s="117" t="s">
        <v>248</v>
      </c>
      <c r="D911" s="117" t="s">
        <v>231</v>
      </c>
      <c r="E911" s="119">
        <v>0.99</v>
      </c>
      <c r="F911" s="119">
        <v>0.99</v>
      </c>
      <c r="G911" s="117" t="s">
        <v>493</v>
      </c>
      <c r="H911" s="120">
        <v>41974</v>
      </c>
    </row>
    <row r="912" spans="1:8" ht="39.6">
      <c r="A912" s="113">
        <v>89879</v>
      </c>
      <c r="B912" s="114" t="s">
        <v>1763</v>
      </c>
      <c r="C912" s="113" t="s">
        <v>248</v>
      </c>
      <c r="D912" s="113" t="s">
        <v>231</v>
      </c>
      <c r="E912" s="115">
        <v>4.8899999999999997</v>
      </c>
      <c r="F912" s="115">
        <v>4.8899999999999997</v>
      </c>
      <c r="G912" s="113" t="s">
        <v>493</v>
      </c>
      <c r="H912" s="116">
        <v>41974</v>
      </c>
    </row>
    <row r="913" spans="1:8" ht="39.6">
      <c r="A913" s="117">
        <v>89881</v>
      </c>
      <c r="B913" s="118" t="s">
        <v>1764</v>
      </c>
      <c r="C913" s="117" t="s">
        <v>248</v>
      </c>
      <c r="D913" s="117" t="s">
        <v>231</v>
      </c>
      <c r="E913" s="119">
        <v>29.06</v>
      </c>
      <c r="F913" s="119">
        <v>29.06</v>
      </c>
      <c r="G913" s="117" t="s">
        <v>493</v>
      </c>
      <c r="H913" s="120">
        <v>41974</v>
      </c>
    </row>
    <row r="914" spans="1:8" ht="39.6">
      <c r="A914" s="113">
        <v>89882</v>
      </c>
      <c r="B914" s="114" t="s">
        <v>1765</v>
      </c>
      <c r="C914" s="113" t="s">
        <v>248</v>
      </c>
      <c r="D914" s="113" t="s">
        <v>231</v>
      </c>
      <c r="E914" s="115">
        <v>102</v>
      </c>
      <c r="F914" s="115">
        <v>102</v>
      </c>
      <c r="G914" s="113" t="s">
        <v>493</v>
      </c>
      <c r="H914" s="116">
        <v>41974</v>
      </c>
    </row>
    <row r="915" spans="1:8" ht="26.4">
      <c r="A915" s="117" t="s">
        <v>1766</v>
      </c>
      <c r="B915" s="118" t="s">
        <v>1767</v>
      </c>
      <c r="C915" s="117" t="s">
        <v>248</v>
      </c>
      <c r="D915" s="117" t="s">
        <v>231</v>
      </c>
      <c r="E915" s="119">
        <v>94.37</v>
      </c>
      <c r="F915" s="119">
        <v>92.67</v>
      </c>
      <c r="G915" s="117" t="s">
        <v>493</v>
      </c>
      <c r="H915" s="120">
        <v>41974</v>
      </c>
    </row>
    <row r="916" spans="1:8" ht="39.6">
      <c r="A916" s="113">
        <v>84141</v>
      </c>
      <c r="B916" s="114" t="s">
        <v>1768</v>
      </c>
      <c r="C916" s="113" t="s">
        <v>248</v>
      </c>
      <c r="D916" s="113" t="s">
        <v>249</v>
      </c>
      <c r="E916" s="115">
        <v>109.32</v>
      </c>
      <c r="F916" s="115">
        <v>107.59</v>
      </c>
      <c r="G916" s="113" t="s">
        <v>493</v>
      </c>
      <c r="H916" s="116">
        <v>41974</v>
      </c>
    </row>
    <row r="917" spans="1:8" ht="26.4">
      <c r="A917" s="117">
        <v>83999</v>
      </c>
      <c r="B917" s="118" t="s">
        <v>1769</v>
      </c>
      <c r="C917" s="117" t="s">
        <v>248</v>
      </c>
      <c r="D917" s="117" t="s">
        <v>249</v>
      </c>
      <c r="E917" s="119">
        <v>93.7</v>
      </c>
      <c r="F917" s="119">
        <v>92.01</v>
      </c>
      <c r="G917" s="117" t="s">
        <v>493</v>
      </c>
      <c r="H917" s="120">
        <v>41974</v>
      </c>
    </row>
    <row r="918" spans="1:8" ht="26.4">
      <c r="A918" s="113">
        <v>83998</v>
      </c>
      <c r="B918" s="114" t="s">
        <v>1770</v>
      </c>
      <c r="C918" s="113" t="s">
        <v>248</v>
      </c>
      <c r="D918" s="113" t="s">
        <v>254</v>
      </c>
      <c r="E918" s="115">
        <v>34.93</v>
      </c>
      <c r="F918" s="115">
        <v>33.24</v>
      </c>
      <c r="G918" s="113" t="s">
        <v>493</v>
      </c>
      <c r="H918" s="116">
        <v>41974</v>
      </c>
    </row>
    <row r="919" spans="1:8" ht="39.6">
      <c r="A919" s="117">
        <v>83688</v>
      </c>
      <c r="B919" s="118" t="s">
        <v>1771</v>
      </c>
      <c r="C919" s="117" t="s">
        <v>632</v>
      </c>
      <c r="D919" s="117" t="s">
        <v>207</v>
      </c>
      <c r="E919" s="119">
        <v>180.17</v>
      </c>
      <c r="F919" s="119">
        <v>167.26</v>
      </c>
      <c r="G919" s="117" t="s">
        <v>493</v>
      </c>
      <c r="H919" s="120">
        <v>41974</v>
      </c>
    </row>
    <row r="920" spans="1:8" ht="26.4">
      <c r="A920" s="113" t="s">
        <v>1772</v>
      </c>
      <c r="B920" s="114" t="s">
        <v>1773</v>
      </c>
      <c r="C920" s="113" t="s">
        <v>604</v>
      </c>
      <c r="D920" s="113" t="s">
        <v>207</v>
      </c>
      <c r="E920" s="115">
        <v>29.48</v>
      </c>
      <c r="F920" s="115">
        <v>28.18</v>
      </c>
      <c r="G920" s="113" t="s">
        <v>493</v>
      </c>
      <c r="H920" s="116">
        <v>41974</v>
      </c>
    </row>
    <row r="921" spans="1:8" ht="26.4">
      <c r="A921" s="117" t="s">
        <v>1774</v>
      </c>
      <c r="B921" s="118" t="s">
        <v>1775</v>
      </c>
      <c r="C921" s="117" t="s">
        <v>604</v>
      </c>
      <c r="D921" s="117" t="s">
        <v>207</v>
      </c>
      <c r="E921" s="119">
        <v>40.54</v>
      </c>
      <c r="F921" s="119">
        <v>39.24</v>
      </c>
      <c r="G921" s="117" t="s">
        <v>493</v>
      </c>
      <c r="H921" s="120">
        <v>41974</v>
      </c>
    </row>
    <row r="922" spans="1:8" ht="26.4">
      <c r="A922" s="113">
        <v>85015</v>
      </c>
      <c r="B922" s="114" t="s">
        <v>1776</v>
      </c>
      <c r="C922" s="113" t="s">
        <v>604</v>
      </c>
      <c r="D922" s="113" t="s">
        <v>207</v>
      </c>
      <c r="E922" s="115">
        <v>15.55</v>
      </c>
      <c r="F922" s="115">
        <v>14.2</v>
      </c>
      <c r="G922" s="113" t="s">
        <v>493</v>
      </c>
      <c r="H922" s="116">
        <v>41974</v>
      </c>
    </row>
    <row r="923" spans="1:8" ht="26.4">
      <c r="A923" s="117">
        <v>85016</v>
      </c>
      <c r="B923" s="118" t="s">
        <v>1777</v>
      </c>
      <c r="C923" s="117" t="s">
        <v>604</v>
      </c>
      <c r="D923" s="117" t="s">
        <v>207</v>
      </c>
      <c r="E923" s="119">
        <v>18.72</v>
      </c>
      <c r="F923" s="119">
        <v>17.329999999999998</v>
      </c>
      <c r="G923" s="117" t="s">
        <v>493</v>
      </c>
      <c r="H923" s="120">
        <v>41974</v>
      </c>
    </row>
    <row r="924" spans="1:8" ht="26.4">
      <c r="A924" s="113">
        <v>72295</v>
      </c>
      <c r="B924" s="114" t="s">
        <v>1778</v>
      </c>
      <c r="C924" s="113" t="s">
        <v>606</v>
      </c>
      <c r="D924" s="113" t="s">
        <v>6</v>
      </c>
      <c r="E924" s="115">
        <v>9.8800000000000008</v>
      </c>
      <c r="F924" s="115">
        <v>9.58</v>
      </c>
      <c r="G924" s="113" t="s">
        <v>493</v>
      </c>
      <c r="H924" s="116">
        <v>41974</v>
      </c>
    </row>
    <row r="925" spans="1:8" ht="26.4">
      <c r="A925" s="117">
        <v>72293</v>
      </c>
      <c r="B925" s="118" t="s">
        <v>1779</v>
      </c>
      <c r="C925" s="117" t="s">
        <v>606</v>
      </c>
      <c r="D925" s="117" t="s">
        <v>6</v>
      </c>
      <c r="E925" s="119">
        <v>4.7300000000000004</v>
      </c>
      <c r="F925" s="119">
        <v>4.55</v>
      </c>
      <c r="G925" s="117" t="s">
        <v>493</v>
      </c>
      <c r="H925" s="120">
        <v>41974</v>
      </c>
    </row>
    <row r="926" spans="1:8" ht="26.4">
      <c r="A926" s="113">
        <v>72294</v>
      </c>
      <c r="B926" s="114" t="s">
        <v>1780</v>
      </c>
      <c r="C926" s="113" t="s">
        <v>606</v>
      </c>
      <c r="D926" s="113" t="s">
        <v>6</v>
      </c>
      <c r="E926" s="115">
        <v>7.23</v>
      </c>
      <c r="F926" s="115">
        <v>7.01</v>
      </c>
      <c r="G926" s="113" t="s">
        <v>493</v>
      </c>
      <c r="H926" s="116">
        <v>41974</v>
      </c>
    </row>
    <row r="927" spans="1:8" ht="39.6">
      <c r="A927" s="117" t="s">
        <v>1781</v>
      </c>
      <c r="B927" s="118" t="s">
        <v>1782</v>
      </c>
      <c r="C927" s="117" t="s">
        <v>251</v>
      </c>
      <c r="D927" s="117" t="s">
        <v>492</v>
      </c>
      <c r="E927" s="119">
        <v>3.04</v>
      </c>
      <c r="F927" s="119">
        <v>3.03</v>
      </c>
      <c r="G927" s="117" t="s">
        <v>493</v>
      </c>
      <c r="H927" s="120">
        <v>41974</v>
      </c>
    </row>
    <row r="928" spans="1:8">
      <c r="A928" s="113" t="s">
        <v>1783</v>
      </c>
      <c r="B928" s="114" t="s">
        <v>1784</v>
      </c>
      <c r="C928" s="113" t="s">
        <v>507</v>
      </c>
      <c r="D928" s="113" t="s">
        <v>492</v>
      </c>
      <c r="E928" s="115">
        <v>0.97</v>
      </c>
      <c r="F928" s="115">
        <v>0.88</v>
      </c>
      <c r="G928" s="113" t="s">
        <v>493</v>
      </c>
      <c r="H928" s="116">
        <v>41974</v>
      </c>
    </row>
    <row r="929" spans="1:8">
      <c r="A929" s="117" t="s">
        <v>512</v>
      </c>
      <c r="B929" s="118" t="s">
        <v>513</v>
      </c>
      <c r="C929" s="117" t="s">
        <v>507</v>
      </c>
      <c r="D929" s="117" t="s">
        <v>492</v>
      </c>
      <c r="E929" s="119">
        <v>3.64</v>
      </c>
      <c r="F929" s="119">
        <v>3.3</v>
      </c>
      <c r="G929" s="117" t="s">
        <v>493</v>
      </c>
      <c r="H929" s="120">
        <v>41974</v>
      </c>
    </row>
    <row r="930" spans="1:8">
      <c r="A930" s="113">
        <v>72976</v>
      </c>
      <c r="B930" s="114" t="s">
        <v>1785</v>
      </c>
      <c r="C930" s="113" t="s">
        <v>251</v>
      </c>
      <c r="D930" s="113" t="s">
        <v>207</v>
      </c>
      <c r="E930" s="115">
        <v>0.4</v>
      </c>
      <c r="F930" s="115">
        <v>0.36</v>
      </c>
      <c r="G930" s="113" t="s">
        <v>493</v>
      </c>
      <c r="H930" s="116">
        <v>41974</v>
      </c>
    </row>
    <row r="931" spans="1:8">
      <c r="A931" s="117">
        <v>72969</v>
      </c>
      <c r="B931" s="118" t="s">
        <v>1786</v>
      </c>
      <c r="C931" s="117" t="s">
        <v>251</v>
      </c>
      <c r="D931" s="117" t="s">
        <v>492</v>
      </c>
      <c r="E931" s="119">
        <v>0.81</v>
      </c>
      <c r="F931" s="119">
        <v>0.73</v>
      </c>
      <c r="G931" s="117" t="s">
        <v>493</v>
      </c>
      <c r="H931" s="120">
        <v>41974</v>
      </c>
    </row>
    <row r="932" spans="1:8" ht="26.4">
      <c r="A932" s="113" t="s">
        <v>1787</v>
      </c>
      <c r="B932" s="114" t="s">
        <v>1788</v>
      </c>
      <c r="C932" s="113" t="s">
        <v>270</v>
      </c>
      <c r="D932" s="113" t="s">
        <v>519</v>
      </c>
      <c r="E932" s="115">
        <v>1.02</v>
      </c>
      <c r="F932" s="115">
        <v>1.01</v>
      </c>
      <c r="G932" s="113" t="s">
        <v>493</v>
      </c>
      <c r="H932" s="116">
        <v>41974</v>
      </c>
    </row>
    <row r="933" spans="1:8">
      <c r="A933" s="117">
        <v>72898</v>
      </c>
      <c r="B933" s="118" t="s">
        <v>1789</v>
      </c>
      <c r="C933" s="117" t="s">
        <v>270</v>
      </c>
      <c r="D933" s="117" t="s">
        <v>519</v>
      </c>
      <c r="E933" s="119">
        <v>0.87</v>
      </c>
      <c r="F933" s="119">
        <v>0.85</v>
      </c>
      <c r="G933" s="117" t="s">
        <v>493</v>
      </c>
      <c r="H933" s="120">
        <v>41974</v>
      </c>
    </row>
    <row r="934" spans="1:8">
      <c r="A934" s="113">
        <v>72897</v>
      </c>
      <c r="B934" s="114" t="s">
        <v>1790</v>
      </c>
      <c r="C934" s="113" t="s">
        <v>270</v>
      </c>
      <c r="D934" s="113" t="s">
        <v>519</v>
      </c>
      <c r="E934" s="115">
        <v>17.86</v>
      </c>
      <c r="F934" s="115">
        <v>16.71</v>
      </c>
      <c r="G934" s="113" t="s">
        <v>493</v>
      </c>
      <c r="H934" s="116">
        <v>41974</v>
      </c>
    </row>
    <row r="935" spans="1:8" ht="26.4">
      <c r="A935" s="117" t="s">
        <v>1791</v>
      </c>
      <c r="B935" s="118" t="s">
        <v>1792</v>
      </c>
      <c r="C935" s="117" t="s">
        <v>270</v>
      </c>
      <c r="D935" s="117" t="s">
        <v>519</v>
      </c>
      <c r="E935" s="119">
        <v>22.76</v>
      </c>
      <c r="F935" s="119">
        <v>21.36</v>
      </c>
      <c r="G935" s="117" t="s">
        <v>493</v>
      </c>
      <c r="H935" s="120">
        <v>41974</v>
      </c>
    </row>
    <row r="936" spans="1:8">
      <c r="A936" s="113">
        <v>79492</v>
      </c>
      <c r="B936" s="114" t="s">
        <v>1793</v>
      </c>
      <c r="C936" s="113" t="s">
        <v>270</v>
      </c>
      <c r="D936" s="113" t="s">
        <v>519</v>
      </c>
      <c r="E936" s="115">
        <v>20.67</v>
      </c>
      <c r="F936" s="115">
        <v>19.829999999999998</v>
      </c>
      <c r="G936" s="113" t="s">
        <v>493</v>
      </c>
      <c r="H936" s="116">
        <v>41974</v>
      </c>
    </row>
    <row r="937" spans="1:8" ht="26.4">
      <c r="A937" s="117" t="s">
        <v>636</v>
      </c>
      <c r="B937" s="118" t="s">
        <v>637</v>
      </c>
      <c r="C937" s="117" t="s">
        <v>270</v>
      </c>
      <c r="D937" s="117" t="s">
        <v>519</v>
      </c>
      <c r="E937" s="119">
        <v>7.28</v>
      </c>
      <c r="F937" s="119">
        <v>6.61</v>
      </c>
      <c r="G937" s="117" t="s">
        <v>493</v>
      </c>
      <c r="H937" s="120">
        <v>41974</v>
      </c>
    </row>
    <row r="938" spans="1:8">
      <c r="A938" s="113">
        <v>72896</v>
      </c>
      <c r="B938" s="114" t="s">
        <v>1794</v>
      </c>
      <c r="C938" s="113" t="s">
        <v>270</v>
      </c>
      <c r="D938" s="113" t="s">
        <v>519</v>
      </c>
      <c r="E938" s="115">
        <v>14.78</v>
      </c>
      <c r="F938" s="115">
        <v>13.81</v>
      </c>
      <c r="G938" s="113" t="s">
        <v>493</v>
      </c>
      <c r="H938" s="116">
        <v>41974</v>
      </c>
    </row>
    <row r="939" spans="1:8" ht="26.4">
      <c r="A939" s="117">
        <v>72209</v>
      </c>
      <c r="B939" s="118" t="s">
        <v>1795</v>
      </c>
      <c r="C939" s="117" t="s">
        <v>507</v>
      </c>
      <c r="D939" s="117" t="s">
        <v>519</v>
      </c>
      <c r="E939" s="119">
        <v>18.27</v>
      </c>
      <c r="F939" s="119">
        <v>16.88</v>
      </c>
      <c r="G939" s="117" t="s">
        <v>493</v>
      </c>
      <c r="H939" s="120">
        <v>41974</v>
      </c>
    </row>
    <row r="940" spans="1:8">
      <c r="A940" s="113">
        <v>72208</v>
      </c>
      <c r="B940" s="114" t="s">
        <v>1796</v>
      </c>
      <c r="C940" s="113" t="s">
        <v>507</v>
      </c>
      <c r="D940" s="113" t="s">
        <v>519</v>
      </c>
      <c r="E940" s="115">
        <v>5.5</v>
      </c>
      <c r="F940" s="115">
        <v>5.43</v>
      </c>
      <c r="G940" s="113" t="s">
        <v>493</v>
      </c>
      <c r="H940" s="116">
        <v>41974</v>
      </c>
    </row>
    <row r="941" spans="1:8" ht="26.4">
      <c r="A941" s="117">
        <v>72888</v>
      </c>
      <c r="B941" s="118" t="s">
        <v>1797</v>
      </c>
      <c r="C941" s="117" t="s">
        <v>270</v>
      </c>
      <c r="D941" s="117" t="s">
        <v>519</v>
      </c>
      <c r="E941" s="119">
        <v>0.87</v>
      </c>
      <c r="F941" s="119">
        <v>0.85</v>
      </c>
      <c r="G941" s="117" t="s">
        <v>493</v>
      </c>
      <c r="H941" s="120">
        <v>41974</v>
      </c>
    </row>
    <row r="942" spans="1:8" ht="26.4">
      <c r="A942" s="113">
        <v>72844</v>
      </c>
      <c r="B942" s="114" t="s">
        <v>1797</v>
      </c>
      <c r="C942" s="113" t="s">
        <v>270</v>
      </c>
      <c r="D942" s="113" t="s">
        <v>261</v>
      </c>
      <c r="E942" s="115">
        <v>0.57999999999999996</v>
      </c>
      <c r="F942" s="115">
        <v>0.56999999999999995</v>
      </c>
      <c r="G942" s="113" t="s">
        <v>493</v>
      </c>
      <c r="H942" s="116">
        <v>41974</v>
      </c>
    </row>
    <row r="943" spans="1:8" ht="26.4">
      <c r="A943" s="117">
        <v>72848</v>
      </c>
      <c r="B943" s="118" t="s">
        <v>1798</v>
      </c>
      <c r="C943" s="117" t="s">
        <v>270</v>
      </c>
      <c r="D943" s="117" t="s">
        <v>261</v>
      </c>
      <c r="E943" s="119">
        <v>1.55</v>
      </c>
      <c r="F943" s="119">
        <v>1.53</v>
      </c>
      <c r="G943" s="117" t="s">
        <v>493</v>
      </c>
      <c r="H943" s="120">
        <v>41974</v>
      </c>
    </row>
    <row r="944" spans="1:8" ht="26.4">
      <c r="A944" s="113">
        <v>72893</v>
      </c>
      <c r="B944" s="114" t="s">
        <v>1799</v>
      </c>
      <c r="C944" s="113" t="s">
        <v>270</v>
      </c>
      <c r="D944" s="113" t="s">
        <v>519</v>
      </c>
      <c r="E944" s="115">
        <v>2.3199999999999998</v>
      </c>
      <c r="F944" s="115">
        <v>2.29</v>
      </c>
      <c r="G944" s="113" t="s">
        <v>493</v>
      </c>
      <c r="H944" s="116">
        <v>41974</v>
      </c>
    </row>
    <row r="945" spans="1:8" ht="26.4">
      <c r="A945" s="117">
        <v>72845</v>
      </c>
      <c r="B945" s="118" t="s">
        <v>1800</v>
      </c>
      <c r="C945" s="117" t="s">
        <v>270</v>
      </c>
      <c r="D945" s="117" t="s">
        <v>261</v>
      </c>
      <c r="E945" s="119">
        <v>3.49</v>
      </c>
      <c r="F945" s="119">
        <v>3.45</v>
      </c>
      <c r="G945" s="117" t="s">
        <v>493</v>
      </c>
      <c r="H945" s="120">
        <v>41974</v>
      </c>
    </row>
    <row r="946" spans="1:8" ht="26.4">
      <c r="A946" s="113">
        <v>72890</v>
      </c>
      <c r="B946" s="114" t="s">
        <v>1801</v>
      </c>
      <c r="C946" s="113" t="s">
        <v>270</v>
      </c>
      <c r="D946" s="113" t="s">
        <v>519</v>
      </c>
      <c r="E946" s="115">
        <v>5.25</v>
      </c>
      <c r="F946" s="115">
        <v>5.18</v>
      </c>
      <c r="G946" s="113" t="s">
        <v>493</v>
      </c>
      <c r="H946" s="116">
        <v>41974</v>
      </c>
    </row>
    <row r="947" spans="1:8" ht="26.4">
      <c r="A947" s="117">
        <v>72892</v>
      </c>
      <c r="B947" s="118" t="s">
        <v>1802</v>
      </c>
      <c r="C947" s="117" t="s">
        <v>270</v>
      </c>
      <c r="D947" s="117" t="s">
        <v>519</v>
      </c>
      <c r="E947" s="119">
        <v>9.32</v>
      </c>
      <c r="F947" s="119">
        <v>9.2100000000000009</v>
      </c>
      <c r="G947" s="117" t="s">
        <v>493</v>
      </c>
      <c r="H947" s="120">
        <v>41974</v>
      </c>
    </row>
    <row r="948" spans="1:8" ht="26.4">
      <c r="A948" s="113">
        <v>72895</v>
      </c>
      <c r="B948" s="114" t="s">
        <v>1803</v>
      </c>
      <c r="C948" s="113" t="s">
        <v>270</v>
      </c>
      <c r="D948" s="113" t="s">
        <v>519</v>
      </c>
      <c r="E948" s="115">
        <v>15.73</v>
      </c>
      <c r="F948" s="115">
        <v>15.54</v>
      </c>
      <c r="G948" s="113" t="s">
        <v>493</v>
      </c>
      <c r="H948" s="116">
        <v>41974</v>
      </c>
    </row>
    <row r="949" spans="1:8" ht="26.4">
      <c r="A949" s="117">
        <v>72850</v>
      </c>
      <c r="B949" s="118" t="s">
        <v>1804</v>
      </c>
      <c r="C949" s="117" t="s">
        <v>270</v>
      </c>
      <c r="D949" s="117" t="s">
        <v>261</v>
      </c>
      <c r="E949" s="119">
        <v>8.82</v>
      </c>
      <c r="F949" s="119">
        <v>8.68</v>
      </c>
      <c r="G949" s="117" t="s">
        <v>493</v>
      </c>
      <c r="H949" s="120">
        <v>41974</v>
      </c>
    </row>
    <row r="950" spans="1:8" ht="26.4">
      <c r="A950" s="113">
        <v>72847</v>
      </c>
      <c r="B950" s="114" t="s">
        <v>1805</v>
      </c>
      <c r="C950" s="113" t="s">
        <v>270</v>
      </c>
      <c r="D950" s="113" t="s">
        <v>261</v>
      </c>
      <c r="E950" s="115">
        <v>6.22</v>
      </c>
      <c r="F950" s="115">
        <v>6.14</v>
      </c>
      <c r="G950" s="113" t="s">
        <v>493</v>
      </c>
      <c r="H950" s="116">
        <v>41974</v>
      </c>
    </row>
    <row r="951" spans="1:8" ht="26.4">
      <c r="A951" s="117">
        <v>72846</v>
      </c>
      <c r="B951" s="118" t="s">
        <v>1806</v>
      </c>
      <c r="C951" s="117" t="s">
        <v>270</v>
      </c>
      <c r="D951" s="117" t="s">
        <v>261</v>
      </c>
      <c r="E951" s="119">
        <v>2.88</v>
      </c>
      <c r="F951" s="119">
        <v>2.85</v>
      </c>
      <c r="G951" s="117" t="s">
        <v>493</v>
      </c>
      <c r="H951" s="120">
        <v>41974</v>
      </c>
    </row>
    <row r="952" spans="1:8" ht="26.4">
      <c r="A952" s="113">
        <v>72891</v>
      </c>
      <c r="B952" s="114" t="s">
        <v>1807</v>
      </c>
      <c r="C952" s="113" t="s">
        <v>270</v>
      </c>
      <c r="D952" s="113" t="s">
        <v>519</v>
      </c>
      <c r="E952" s="115">
        <v>4.33</v>
      </c>
      <c r="F952" s="115">
        <v>4.2699999999999996</v>
      </c>
      <c r="G952" s="113" t="s">
        <v>493</v>
      </c>
      <c r="H952" s="116">
        <v>41974</v>
      </c>
    </row>
    <row r="953" spans="1:8" ht="26.4">
      <c r="A953" s="117">
        <v>72849</v>
      </c>
      <c r="B953" s="118" t="s">
        <v>1808</v>
      </c>
      <c r="C953" s="117" t="s">
        <v>270</v>
      </c>
      <c r="D953" s="117" t="s">
        <v>261</v>
      </c>
      <c r="E953" s="119">
        <v>1.99</v>
      </c>
      <c r="F953" s="119">
        <v>1.96</v>
      </c>
      <c r="G953" s="117" t="s">
        <v>493</v>
      </c>
      <c r="H953" s="120">
        <v>41974</v>
      </c>
    </row>
    <row r="954" spans="1:8" ht="26.4">
      <c r="A954" s="113">
        <v>72894</v>
      </c>
      <c r="B954" s="114" t="s">
        <v>1809</v>
      </c>
      <c r="C954" s="113" t="s">
        <v>270</v>
      </c>
      <c r="D954" s="113" t="s">
        <v>519</v>
      </c>
      <c r="E954" s="115">
        <v>2.98</v>
      </c>
      <c r="F954" s="115">
        <v>2.94</v>
      </c>
      <c r="G954" s="113" t="s">
        <v>493</v>
      </c>
      <c r="H954" s="116">
        <v>41974</v>
      </c>
    </row>
    <row r="955" spans="1:8" ht="26.4">
      <c r="A955" s="117">
        <v>84179</v>
      </c>
      <c r="B955" s="118" t="s">
        <v>1810</v>
      </c>
      <c r="C955" s="117" t="s">
        <v>502</v>
      </c>
      <c r="D955" s="117" t="s">
        <v>492</v>
      </c>
      <c r="E955" s="119">
        <v>80.040000000000006</v>
      </c>
      <c r="F955" s="119">
        <v>79.34</v>
      </c>
      <c r="G955" s="117" t="s">
        <v>493</v>
      </c>
      <c r="H955" s="120">
        <v>41974</v>
      </c>
    </row>
    <row r="956" spans="1:8">
      <c r="A956" s="113">
        <v>88261</v>
      </c>
      <c r="B956" s="114" t="s">
        <v>312</v>
      </c>
      <c r="C956" s="113" t="s">
        <v>246</v>
      </c>
      <c r="D956" s="113" t="s">
        <v>231</v>
      </c>
      <c r="E956" s="115">
        <v>15.16</v>
      </c>
      <c r="F956" s="115">
        <v>13.63</v>
      </c>
      <c r="G956" s="113" t="s">
        <v>493</v>
      </c>
      <c r="H956" s="116">
        <v>41974</v>
      </c>
    </row>
    <row r="957" spans="1:8">
      <c r="A957" s="117">
        <v>88262</v>
      </c>
      <c r="B957" s="118" t="s">
        <v>1811</v>
      </c>
      <c r="C957" s="117" t="s">
        <v>246</v>
      </c>
      <c r="D957" s="117" t="s">
        <v>231</v>
      </c>
      <c r="E957" s="119">
        <v>15.32</v>
      </c>
      <c r="F957" s="119">
        <v>13.77</v>
      </c>
      <c r="G957" s="117" t="s">
        <v>493</v>
      </c>
      <c r="H957" s="120">
        <v>41974</v>
      </c>
    </row>
    <row r="958" spans="1:8" ht="26.4">
      <c r="A958" s="113">
        <v>84896</v>
      </c>
      <c r="B958" s="114" t="s">
        <v>1812</v>
      </c>
      <c r="C958" s="113" t="s">
        <v>604</v>
      </c>
      <c r="D958" s="113" t="s">
        <v>6</v>
      </c>
      <c r="E958" s="115">
        <v>46.97</v>
      </c>
      <c r="F958" s="115">
        <v>45.4</v>
      </c>
      <c r="G958" s="113" t="s">
        <v>493</v>
      </c>
      <c r="H958" s="116">
        <v>41974</v>
      </c>
    </row>
    <row r="959" spans="1:8" ht="26.4">
      <c r="A959" s="117" t="s">
        <v>1813</v>
      </c>
      <c r="B959" s="118" t="s">
        <v>1814</v>
      </c>
      <c r="C959" s="117" t="s">
        <v>248</v>
      </c>
      <c r="D959" s="117" t="s">
        <v>231</v>
      </c>
      <c r="E959" s="119">
        <v>124.74</v>
      </c>
      <c r="F959" s="119">
        <v>123.09</v>
      </c>
      <c r="G959" s="117" t="s">
        <v>493</v>
      </c>
      <c r="H959" s="120">
        <v>41974</v>
      </c>
    </row>
    <row r="960" spans="1:8" ht="26.4">
      <c r="A960" s="113">
        <v>88263</v>
      </c>
      <c r="B960" s="114" t="s">
        <v>1815</v>
      </c>
      <c r="C960" s="113" t="s">
        <v>246</v>
      </c>
      <c r="D960" s="113" t="s">
        <v>231</v>
      </c>
      <c r="E960" s="115">
        <v>11.08</v>
      </c>
      <c r="F960" s="115">
        <v>10.1</v>
      </c>
      <c r="G960" s="113" t="s">
        <v>493</v>
      </c>
      <c r="H960" s="116">
        <v>41974</v>
      </c>
    </row>
    <row r="961" spans="1:8" ht="39.6">
      <c r="A961" s="117" t="s">
        <v>1816</v>
      </c>
      <c r="B961" s="118" t="s">
        <v>1817</v>
      </c>
      <c r="C961" s="117" t="s">
        <v>276</v>
      </c>
      <c r="D961" s="117" t="s">
        <v>207</v>
      </c>
      <c r="E961" s="119">
        <v>46.56</v>
      </c>
      <c r="F961" s="119">
        <v>45.09</v>
      </c>
      <c r="G961" s="117" t="s">
        <v>493</v>
      </c>
      <c r="H961" s="120">
        <v>41974</v>
      </c>
    </row>
    <row r="962" spans="1:8" ht="39.6">
      <c r="A962" s="113" t="s">
        <v>1818</v>
      </c>
      <c r="B962" s="114" t="s">
        <v>1819</v>
      </c>
      <c r="C962" s="113" t="s">
        <v>276</v>
      </c>
      <c r="D962" s="113" t="s">
        <v>207</v>
      </c>
      <c r="E962" s="115">
        <v>45.31</v>
      </c>
      <c r="F962" s="115">
        <v>43.85</v>
      </c>
      <c r="G962" s="113" t="s">
        <v>493</v>
      </c>
      <c r="H962" s="116">
        <v>41974</v>
      </c>
    </row>
    <row r="963" spans="1:8" ht="26.4">
      <c r="A963" s="117" t="s">
        <v>1820</v>
      </c>
      <c r="B963" s="118" t="s">
        <v>1821</v>
      </c>
      <c r="C963" s="117" t="s">
        <v>276</v>
      </c>
      <c r="D963" s="117" t="s">
        <v>207</v>
      </c>
      <c r="E963" s="119">
        <v>39.19</v>
      </c>
      <c r="F963" s="119">
        <v>37.72</v>
      </c>
      <c r="G963" s="117" t="s">
        <v>493</v>
      </c>
      <c r="H963" s="120">
        <v>41974</v>
      </c>
    </row>
    <row r="964" spans="1:8" ht="26.4">
      <c r="A964" s="113" t="s">
        <v>1822</v>
      </c>
      <c r="B964" s="114" t="s">
        <v>1823</v>
      </c>
      <c r="C964" s="113" t="s">
        <v>276</v>
      </c>
      <c r="D964" s="113" t="s">
        <v>207</v>
      </c>
      <c r="E964" s="115">
        <v>46.58</v>
      </c>
      <c r="F964" s="115">
        <v>45.25</v>
      </c>
      <c r="G964" s="113" t="s">
        <v>493</v>
      </c>
      <c r="H964" s="116">
        <v>41974</v>
      </c>
    </row>
    <row r="965" spans="1:8" ht="39.6">
      <c r="A965" s="117" t="s">
        <v>1824</v>
      </c>
      <c r="B965" s="118" t="s">
        <v>1825</v>
      </c>
      <c r="C965" s="117" t="s">
        <v>276</v>
      </c>
      <c r="D965" s="117" t="s">
        <v>207</v>
      </c>
      <c r="E965" s="119">
        <v>20.07</v>
      </c>
      <c r="F965" s="119">
        <v>18.8</v>
      </c>
      <c r="G965" s="117" t="s">
        <v>493</v>
      </c>
      <c r="H965" s="120">
        <v>41974</v>
      </c>
    </row>
    <row r="966" spans="1:8" ht="26.4">
      <c r="A966" s="113" t="s">
        <v>1826</v>
      </c>
      <c r="B966" s="114" t="s">
        <v>1827</v>
      </c>
      <c r="C966" s="113" t="s">
        <v>276</v>
      </c>
      <c r="D966" s="113" t="s">
        <v>207</v>
      </c>
      <c r="E966" s="115">
        <v>15.91</v>
      </c>
      <c r="F966" s="115">
        <v>15.28</v>
      </c>
      <c r="G966" s="113" t="s">
        <v>493</v>
      </c>
      <c r="H966" s="116">
        <v>41974</v>
      </c>
    </row>
    <row r="967" spans="1:8" ht="26.4">
      <c r="A967" s="117" t="s">
        <v>1828</v>
      </c>
      <c r="B967" s="118" t="s">
        <v>1829</v>
      </c>
      <c r="C967" s="117" t="s">
        <v>276</v>
      </c>
      <c r="D967" s="117" t="s">
        <v>207</v>
      </c>
      <c r="E967" s="119">
        <v>24.33</v>
      </c>
      <c r="F967" s="119">
        <v>23.06</v>
      </c>
      <c r="G967" s="117" t="s">
        <v>493</v>
      </c>
      <c r="H967" s="120">
        <v>41974</v>
      </c>
    </row>
    <row r="968" spans="1:8" ht="39.6">
      <c r="A968" s="113">
        <v>83715</v>
      </c>
      <c r="B968" s="114" t="s">
        <v>1830</v>
      </c>
      <c r="C968" s="113" t="s">
        <v>632</v>
      </c>
      <c r="D968" s="113" t="s">
        <v>207</v>
      </c>
      <c r="E968" s="115">
        <v>526.05999999999995</v>
      </c>
      <c r="F968" s="115">
        <v>500.71</v>
      </c>
      <c r="G968" s="113" t="s">
        <v>493</v>
      </c>
      <c r="H968" s="116">
        <v>41974</v>
      </c>
    </row>
    <row r="969" spans="1:8" ht="26.4">
      <c r="A969" s="117">
        <v>84126</v>
      </c>
      <c r="B969" s="118" t="s">
        <v>1831</v>
      </c>
      <c r="C969" s="117" t="s">
        <v>507</v>
      </c>
      <c r="D969" s="117" t="s">
        <v>492</v>
      </c>
      <c r="E969" s="119">
        <v>23.93</v>
      </c>
      <c r="F969" s="119">
        <v>22.24</v>
      </c>
      <c r="G969" s="117" t="s">
        <v>493</v>
      </c>
      <c r="H969" s="120">
        <v>41974</v>
      </c>
    </row>
    <row r="970" spans="1:8" ht="26.4">
      <c r="A970" s="113">
        <v>71623</v>
      </c>
      <c r="B970" s="114" t="s">
        <v>1832</v>
      </c>
      <c r="C970" s="113" t="s">
        <v>271</v>
      </c>
      <c r="D970" s="113" t="s">
        <v>207</v>
      </c>
      <c r="E970" s="115">
        <v>23.63</v>
      </c>
      <c r="F970" s="115">
        <v>22.36</v>
      </c>
      <c r="G970" s="113" t="s">
        <v>493</v>
      </c>
      <c r="H970" s="116">
        <v>41974</v>
      </c>
    </row>
    <row r="971" spans="1:8" ht="26.4">
      <c r="A971" s="117">
        <v>87887</v>
      </c>
      <c r="B971" s="118" t="s">
        <v>1833</v>
      </c>
      <c r="C971" s="117" t="s">
        <v>715</v>
      </c>
      <c r="D971" s="117" t="s">
        <v>492</v>
      </c>
      <c r="E971" s="119">
        <v>6.58</v>
      </c>
      <c r="F971" s="119">
        <v>18.82</v>
      </c>
      <c r="G971" s="117" t="s">
        <v>493</v>
      </c>
      <c r="H971" s="120">
        <v>41974</v>
      </c>
    </row>
    <row r="972" spans="1:8" ht="26.4">
      <c r="A972" s="113">
        <v>87886</v>
      </c>
      <c r="B972" s="114" t="s">
        <v>1834</v>
      </c>
      <c r="C972" s="113" t="s">
        <v>715</v>
      </c>
      <c r="D972" s="113" t="s">
        <v>492</v>
      </c>
      <c r="E972" s="115">
        <v>7.05</v>
      </c>
      <c r="F972" s="115">
        <v>19.28</v>
      </c>
      <c r="G972" s="113" t="s">
        <v>493</v>
      </c>
      <c r="H972" s="116">
        <v>41974</v>
      </c>
    </row>
    <row r="973" spans="1:8" ht="26.4">
      <c r="A973" s="117">
        <v>87884</v>
      </c>
      <c r="B973" s="118" t="s">
        <v>1835</v>
      </c>
      <c r="C973" s="117" t="s">
        <v>715</v>
      </c>
      <c r="D973" s="117" t="s">
        <v>492</v>
      </c>
      <c r="E973" s="119">
        <v>0.95</v>
      </c>
      <c r="F973" s="119">
        <v>8.4700000000000006</v>
      </c>
      <c r="G973" s="117" t="s">
        <v>493</v>
      </c>
      <c r="H973" s="120">
        <v>41974</v>
      </c>
    </row>
    <row r="974" spans="1:8" ht="39.6">
      <c r="A974" s="113">
        <v>87882</v>
      </c>
      <c r="B974" s="114" t="s">
        <v>1836</v>
      </c>
      <c r="C974" s="113" t="s">
        <v>715</v>
      </c>
      <c r="D974" s="113" t="s">
        <v>492</v>
      </c>
      <c r="E974" s="115">
        <v>3.16</v>
      </c>
      <c r="F974" s="115">
        <v>3.08</v>
      </c>
      <c r="G974" s="113" t="s">
        <v>493</v>
      </c>
      <c r="H974" s="116">
        <v>41974</v>
      </c>
    </row>
    <row r="975" spans="1:8" ht="39.6">
      <c r="A975" s="117">
        <v>87883</v>
      </c>
      <c r="B975" s="118" t="s">
        <v>1837</v>
      </c>
      <c r="C975" s="117" t="s">
        <v>715</v>
      </c>
      <c r="D975" s="117" t="s">
        <v>492</v>
      </c>
      <c r="E975" s="119">
        <v>3.13</v>
      </c>
      <c r="F975" s="119">
        <v>3.06</v>
      </c>
      <c r="G975" s="117" t="s">
        <v>493</v>
      </c>
      <c r="H975" s="120">
        <v>41974</v>
      </c>
    </row>
    <row r="976" spans="1:8" ht="26.4">
      <c r="A976" s="113">
        <v>87881</v>
      </c>
      <c r="B976" s="114" t="s">
        <v>1838</v>
      </c>
      <c r="C976" s="113" t="s">
        <v>715</v>
      </c>
      <c r="D976" s="113" t="s">
        <v>492</v>
      </c>
      <c r="E976" s="115">
        <v>3.24</v>
      </c>
      <c r="F976" s="115">
        <v>3.16</v>
      </c>
      <c r="G976" s="113" t="s">
        <v>493</v>
      </c>
      <c r="H976" s="116">
        <v>41974</v>
      </c>
    </row>
    <row r="977" spans="1:8" ht="39.6">
      <c r="A977" s="117">
        <v>87866</v>
      </c>
      <c r="B977" s="118" t="s">
        <v>1839</v>
      </c>
      <c r="C977" s="117" t="s">
        <v>715</v>
      </c>
      <c r="D977" s="117" t="s">
        <v>492</v>
      </c>
      <c r="E977" s="119">
        <v>1.17</v>
      </c>
      <c r="F977" s="119">
        <v>8.67</v>
      </c>
      <c r="G977" s="117" t="s">
        <v>493</v>
      </c>
      <c r="H977" s="120">
        <v>41974</v>
      </c>
    </row>
    <row r="978" spans="1:8" ht="39.6">
      <c r="A978" s="113">
        <v>87869</v>
      </c>
      <c r="B978" s="114" t="s">
        <v>1840</v>
      </c>
      <c r="C978" s="113" t="s">
        <v>715</v>
      </c>
      <c r="D978" s="113" t="s">
        <v>492</v>
      </c>
      <c r="E978" s="115">
        <v>2.99</v>
      </c>
      <c r="F978" s="115">
        <v>2.8</v>
      </c>
      <c r="G978" s="113" t="s">
        <v>493</v>
      </c>
      <c r="H978" s="116">
        <v>41974</v>
      </c>
    </row>
    <row r="979" spans="1:8" ht="39.6">
      <c r="A979" s="117">
        <v>87870</v>
      </c>
      <c r="B979" s="118" t="s">
        <v>1841</v>
      </c>
      <c r="C979" s="117" t="s">
        <v>715</v>
      </c>
      <c r="D979" s="117" t="s">
        <v>492</v>
      </c>
      <c r="E979" s="119">
        <v>2.98</v>
      </c>
      <c r="F979" s="119">
        <v>2.81</v>
      </c>
      <c r="G979" s="117" t="s">
        <v>493</v>
      </c>
      <c r="H979" s="120">
        <v>41974</v>
      </c>
    </row>
    <row r="980" spans="1:8" ht="26.4">
      <c r="A980" s="113">
        <v>87868</v>
      </c>
      <c r="B980" s="114" t="s">
        <v>1842</v>
      </c>
      <c r="C980" s="113" t="s">
        <v>715</v>
      </c>
      <c r="D980" s="113" t="s">
        <v>492</v>
      </c>
      <c r="E980" s="115">
        <v>3.29</v>
      </c>
      <c r="F980" s="115">
        <v>3.08</v>
      </c>
      <c r="G980" s="113" t="s">
        <v>493</v>
      </c>
      <c r="H980" s="116">
        <v>41974</v>
      </c>
    </row>
    <row r="981" spans="1:8" ht="39.6">
      <c r="A981" s="117">
        <v>87872</v>
      </c>
      <c r="B981" s="118" t="s">
        <v>1843</v>
      </c>
      <c r="C981" s="117" t="s">
        <v>715</v>
      </c>
      <c r="D981" s="117" t="s">
        <v>492</v>
      </c>
      <c r="E981" s="119">
        <v>2.56</v>
      </c>
      <c r="F981" s="119">
        <v>15.21</v>
      </c>
      <c r="G981" s="117" t="s">
        <v>493</v>
      </c>
      <c r="H981" s="120">
        <v>41974</v>
      </c>
    </row>
    <row r="982" spans="1:8" ht="39.6">
      <c r="A982" s="113">
        <v>87871</v>
      </c>
      <c r="B982" s="114" t="s">
        <v>1844</v>
      </c>
      <c r="C982" s="113" t="s">
        <v>715</v>
      </c>
      <c r="D982" s="113" t="s">
        <v>492</v>
      </c>
      <c r="E982" s="115">
        <v>3.04</v>
      </c>
      <c r="F982" s="115">
        <v>15.66</v>
      </c>
      <c r="G982" s="113" t="s">
        <v>493</v>
      </c>
      <c r="H982" s="116">
        <v>41974</v>
      </c>
    </row>
    <row r="983" spans="1:8" ht="39.6">
      <c r="A983" s="117">
        <v>87885</v>
      </c>
      <c r="B983" s="118" t="s">
        <v>1845</v>
      </c>
      <c r="C983" s="117" t="s">
        <v>715</v>
      </c>
      <c r="D983" s="117" t="s">
        <v>492</v>
      </c>
      <c r="E983" s="119">
        <v>0.74</v>
      </c>
      <c r="F983" s="119">
        <v>8.27</v>
      </c>
      <c r="G983" s="117" t="s">
        <v>493</v>
      </c>
      <c r="H983" s="120">
        <v>41974</v>
      </c>
    </row>
    <row r="984" spans="1:8" ht="39.6">
      <c r="A984" s="113">
        <v>87867</v>
      </c>
      <c r="B984" s="114" t="s">
        <v>1845</v>
      </c>
      <c r="C984" s="113" t="s">
        <v>715</v>
      </c>
      <c r="D984" s="113" t="s">
        <v>492</v>
      </c>
      <c r="E984" s="115">
        <v>0.95</v>
      </c>
      <c r="F984" s="115">
        <v>8.4700000000000006</v>
      </c>
      <c r="G984" s="113" t="s">
        <v>493</v>
      </c>
      <c r="H984" s="116">
        <v>41974</v>
      </c>
    </row>
    <row r="985" spans="1:8" ht="39.6">
      <c r="A985" s="117">
        <v>87864</v>
      </c>
      <c r="B985" s="118" t="s">
        <v>1846</v>
      </c>
      <c r="C985" s="117" t="s">
        <v>715</v>
      </c>
      <c r="D985" s="117" t="s">
        <v>492</v>
      </c>
      <c r="E985" s="119">
        <v>3.37</v>
      </c>
      <c r="F985" s="119">
        <v>3.27</v>
      </c>
      <c r="G985" s="117" t="s">
        <v>493</v>
      </c>
      <c r="H985" s="120">
        <v>41974</v>
      </c>
    </row>
    <row r="986" spans="1:8" ht="39.6">
      <c r="A986" s="113">
        <v>87865</v>
      </c>
      <c r="B986" s="114" t="s">
        <v>1847</v>
      </c>
      <c r="C986" s="113" t="s">
        <v>715</v>
      </c>
      <c r="D986" s="113" t="s">
        <v>492</v>
      </c>
      <c r="E986" s="115">
        <v>3.35</v>
      </c>
      <c r="F986" s="115">
        <v>3.25</v>
      </c>
      <c r="G986" s="113" t="s">
        <v>493</v>
      </c>
      <c r="H986" s="116">
        <v>41974</v>
      </c>
    </row>
    <row r="987" spans="1:8" ht="39.6">
      <c r="A987" s="117">
        <v>87863</v>
      </c>
      <c r="B987" s="118" t="s">
        <v>1848</v>
      </c>
      <c r="C987" s="117" t="s">
        <v>715</v>
      </c>
      <c r="D987" s="117" t="s">
        <v>492</v>
      </c>
      <c r="E987" s="119">
        <v>3.46</v>
      </c>
      <c r="F987" s="119">
        <v>3.35</v>
      </c>
      <c r="G987" s="117" t="s">
        <v>493</v>
      </c>
      <c r="H987" s="120">
        <v>41974</v>
      </c>
    </row>
    <row r="988" spans="1:8" ht="39.6">
      <c r="A988" s="113">
        <v>87911</v>
      </c>
      <c r="B988" s="114" t="s">
        <v>1849</v>
      </c>
      <c r="C988" s="113" t="s">
        <v>715</v>
      </c>
      <c r="D988" s="113" t="s">
        <v>492</v>
      </c>
      <c r="E988" s="115">
        <v>6.47</v>
      </c>
      <c r="F988" s="115">
        <v>18.739999999999998</v>
      </c>
      <c r="G988" s="113" t="s">
        <v>493</v>
      </c>
      <c r="H988" s="116">
        <v>41974</v>
      </c>
    </row>
    <row r="989" spans="1:8" ht="39.6">
      <c r="A989" s="117">
        <v>87910</v>
      </c>
      <c r="B989" s="118" t="s">
        <v>1850</v>
      </c>
      <c r="C989" s="117" t="s">
        <v>715</v>
      </c>
      <c r="D989" s="117" t="s">
        <v>492</v>
      </c>
      <c r="E989" s="119">
        <v>6.95</v>
      </c>
      <c r="F989" s="119">
        <v>19.190000000000001</v>
      </c>
      <c r="G989" s="117" t="s">
        <v>493</v>
      </c>
      <c r="H989" s="120">
        <v>41974</v>
      </c>
    </row>
    <row r="990" spans="1:8" ht="52.8">
      <c r="A990" s="113">
        <v>87903</v>
      </c>
      <c r="B990" s="114" t="s">
        <v>1851</v>
      </c>
      <c r="C990" s="113" t="s">
        <v>715</v>
      </c>
      <c r="D990" s="113" t="s">
        <v>492</v>
      </c>
      <c r="E990" s="115">
        <v>2.42</v>
      </c>
      <c r="F990" s="115">
        <v>9.7899999999999991</v>
      </c>
      <c r="G990" s="113" t="s">
        <v>493</v>
      </c>
      <c r="H990" s="116">
        <v>41974</v>
      </c>
    </row>
    <row r="991" spans="1:8" ht="39.6">
      <c r="A991" s="117">
        <v>87902</v>
      </c>
      <c r="B991" s="118" t="s">
        <v>1852</v>
      </c>
      <c r="C991" s="117" t="s">
        <v>715</v>
      </c>
      <c r="D991" s="117" t="s">
        <v>492</v>
      </c>
      <c r="E991" s="119">
        <v>10.25</v>
      </c>
      <c r="F991" s="119">
        <v>9.99</v>
      </c>
      <c r="G991" s="117" t="s">
        <v>493</v>
      </c>
      <c r="H991" s="120">
        <v>41974</v>
      </c>
    </row>
    <row r="992" spans="1:8" ht="52.8">
      <c r="A992" s="113">
        <v>87900</v>
      </c>
      <c r="B992" s="114" t="s">
        <v>1853</v>
      </c>
      <c r="C992" s="113" t="s">
        <v>715</v>
      </c>
      <c r="D992" s="113" t="s">
        <v>492</v>
      </c>
      <c r="E992" s="115">
        <v>4.84</v>
      </c>
      <c r="F992" s="115">
        <v>4.59</v>
      </c>
      <c r="G992" s="113" t="s">
        <v>493</v>
      </c>
      <c r="H992" s="116">
        <v>41974</v>
      </c>
    </row>
    <row r="993" spans="1:8" ht="52.8">
      <c r="A993" s="117">
        <v>87901</v>
      </c>
      <c r="B993" s="118" t="s">
        <v>1854</v>
      </c>
      <c r="C993" s="117" t="s">
        <v>715</v>
      </c>
      <c r="D993" s="117" t="s">
        <v>492</v>
      </c>
      <c r="E993" s="119">
        <v>4.8099999999999996</v>
      </c>
      <c r="F993" s="119">
        <v>4.58</v>
      </c>
      <c r="G993" s="117" t="s">
        <v>493</v>
      </c>
      <c r="H993" s="120">
        <v>41974</v>
      </c>
    </row>
    <row r="994" spans="1:8" ht="52.8">
      <c r="A994" s="113">
        <v>87899</v>
      </c>
      <c r="B994" s="114" t="s">
        <v>1855</v>
      </c>
      <c r="C994" s="113" t="s">
        <v>715</v>
      </c>
      <c r="D994" s="113" t="s">
        <v>492</v>
      </c>
      <c r="E994" s="115">
        <v>4.92</v>
      </c>
      <c r="F994" s="115">
        <v>4.67</v>
      </c>
      <c r="G994" s="113" t="s">
        <v>493</v>
      </c>
      <c r="H994" s="116">
        <v>41974</v>
      </c>
    </row>
    <row r="995" spans="1:8" ht="52.8">
      <c r="A995" s="117">
        <v>87892</v>
      </c>
      <c r="B995" s="118" t="s">
        <v>1856</v>
      </c>
      <c r="C995" s="117" t="s">
        <v>715</v>
      </c>
      <c r="D995" s="117" t="s">
        <v>492</v>
      </c>
      <c r="E995" s="119">
        <v>1.66</v>
      </c>
      <c r="F995" s="119">
        <v>9.11</v>
      </c>
      <c r="G995" s="117" t="s">
        <v>493</v>
      </c>
      <c r="H995" s="120">
        <v>41974</v>
      </c>
    </row>
    <row r="996" spans="1:8" ht="39.6">
      <c r="A996" s="113">
        <v>87891</v>
      </c>
      <c r="B996" s="114" t="s">
        <v>1857</v>
      </c>
      <c r="C996" s="113" t="s">
        <v>715</v>
      </c>
      <c r="D996" s="113" t="s">
        <v>492</v>
      </c>
      <c r="E996" s="115">
        <v>1.88</v>
      </c>
      <c r="F996" s="115">
        <v>9.31</v>
      </c>
      <c r="G996" s="113" t="s">
        <v>493</v>
      </c>
      <c r="H996" s="116">
        <v>41974</v>
      </c>
    </row>
    <row r="997" spans="1:8" ht="52.8">
      <c r="A997" s="117">
        <v>87889</v>
      </c>
      <c r="B997" s="118" t="s">
        <v>1858</v>
      </c>
      <c r="C997" s="117" t="s">
        <v>715</v>
      </c>
      <c r="D997" s="117" t="s">
        <v>492</v>
      </c>
      <c r="E997" s="119">
        <v>4.08</v>
      </c>
      <c r="F997" s="119">
        <v>3.91</v>
      </c>
      <c r="G997" s="117" t="s">
        <v>493</v>
      </c>
      <c r="H997" s="120">
        <v>41974</v>
      </c>
    </row>
    <row r="998" spans="1:8" ht="52.8">
      <c r="A998" s="113">
        <v>87888</v>
      </c>
      <c r="B998" s="114" t="s">
        <v>1859</v>
      </c>
      <c r="C998" s="113" t="s">
        <v>715</v>
      </c>
      <c r="D998" s="113" t="s">
        <v>492</v>
      </c>
      <c r="E998" s="115">
        <v>4.17</v>
      </c>
      <c r="F998" s="115">
        <v>3.99</v>
      </c>
      <c r="G998" s="113" t="s">
        <v>493</v>
      </c>
      <c r="H998" s="116">
        <v>41974</v>
      </c>
    </row>
    <row r="999" spans="1:8" ht="39.6">
      <c r="A999" s="117">
        <v>87905</v>
      </c>
      <c r="B999" s="118" t="s">
        <v>1860</v>
      </c>
      <c r="C999" s="117" t="s">
        <v>715</v>
      </c>
      <c r="D999" s="117" t="s">
        <v>492</v>
      </c>
      <c r="E999" s="119">
        <v>5.41</v>
      </c>
      <c r="F999" s="119">
        <v>4.99</v>
      </c>
      <c r="G999" s="117" t="s">
        <v>493</v>
      </c>
      <c r="H999" s="120">
        <v>41974</v>
      </c>
    </row>
    <row r="1000" spans="1:8" ht="39.6">
      <c r="A1000" s="113">
        <v>87906</v>
      </c>
      <c r="B1000" s="114" t="s">
        <v>1861</v>
      </c>
      <c r="C1000" s="113" t="s">
        <v>715</v>
      </c>
      <c r="D1000" s="113" t="s">
        <v>492</v>
      </c>
      <c r="E1000" s="115">
        <v>5.4</v>
      </c>
      <c r="F1000" s="115">
        <v>5</v>
      </c>
      <c r="G1000" s="113" t="s">
        <v>493</v>
      </c>
      <c r="H1000" s="116">
        <v>41974</v>
      </c>
    </row>
    <row r="1001" spans="1:8" ht="39.6">
      <c r="A1001" s="117">
        <v>87904</v>
      </c>
      <c r="B1001" s="118" t="s">
        <v>1862</v>
      </c>
      <c r="C1001" s="117" t="s">
        <v>715</v>
      </c>
      <c r="D1001" s="117" t="s">
        <v>492</v>
      </c>
      <c r="E1001" s="119">
        <v>5.71</v>
      </c>
      <c r="F1001" s="119">
        <v>5.27</v>
      </c>
      <c r="G1001" s="117" t="s">
        <v>493</v>
      </c>
      <c r="H1001" s="120">
        <v>41974</v>
      </c>
    </row>
    <row r="1002" spans="1:8" ht="39.6">
      <c r="A1002" s="113">
        <v>87894</v>
      </c>
      <c r="B1002" s="114" t="s">
        <v>1863</v>
      </c>
      <c r="C1002" s="113" t="s">
        <v>715</v>
      </c>
      <c r="D1002" s="113" t="s">
        <v>492</v>
      </c>
      <c r="E1002" s="115">
        <v>4.1500000000000004</v>
      </c>
      <c r="F1002" s="115">
        <v>3.86</v>
      </c>
      <c r="G1002" s="113" t="s">
        <v>493</v>
      </c>
      <c r="H1002" s="116">
        <v>41974</v>
      </c>
    </row>
    <row r="1003" spans="1:8" ht="39.6">
      <c r="A1003" s="117">
        <v>87895</v>
      </c>
      <c r="B1003" s="118" t="s">
        <v>1864</v>
      </c>
      <c r="C1003" s="117" t="s">
        <v>715</v>
      </c>
      <c r="D1003" s="117" t="s">
        <v>492</v>
      </c>
      <c r="E1003" s="119">
        <v>4.1399999999999997</v>
      </c>
      <c r="F1003" s="119">
        <v>3.86</v>
      </c>
      <c r="G1003" s="117" t="s">
        <v>493</v>
      </c>
      <c r="H1003" s="120">
        <v>41974</v>
      </c>
    </row>
    <row r="1004" spans="1:8" ht="39.6">
      <c r="A1004" s="113">
        <v>87893</v>
      </c>
      <c r="B1004" s="114" t="s">
        <v>1865</v>
      </c>
      <c r="C1004" s="113" t="s">
        <v>715</v>
      </c>
      <c r="D1004" s="113" t="s">
        <v>492</v>
      </c>
      <c r="E1004" s="115">
        <v>4.45</v>
      </c>
      <c r="F1004" s="115">
        <v>4.13</v>
      </c>
      <c r="G1004" s="113" t="s">
        <v>493</v>
      </c>
      <c r="H1004" s="116">
        <v>41974</v>
      </c>
    </row>
    <row r="1005" spans="1:8" ht="52.8">
      <c r="A1005" s="117">
        <v>87890</v>
      </c>
      <c r="B1005" s="118" t="s">
        <v>1866</v>
      </c>
      <c r="C1005" s="117" t="s">
        <v>715</v>
      </c>
      <c r="D1005" s="117" t="s">
        <v>492</v>
      </c>
      <c r="E1005" s="119">
        <v>4.0599999999999996</v>
      </c>
      <c r="F1005" s="119">
        <v>3.9</v>
      </c>
      <c r="G1005" s="117" t="s">
        <v>493</v>
      </c>
      <c r="H1005" s="120">
        <v>41974</v>
      </c>
    </row>
    <row r="1006" spans="1:8" ht="39.6">
      <c r="A1006" s="113">
        <v>87879</v>
      </c>
      <c r="B1006" s="114" t="s">
        <v>1867</v>
      </c>
      <c r="C1006" s="113" t="s">
        <v>715</v>
      </c>
      <c r="D1006" s="113" t="s">
        <v>492</v>
      </c>
      <c r="E1006" s="115">
        <v>2.66</v>
      </c>
      <c r="F1006" s="115">
        <v>2.5099999999999998</v>
      </c>
      <c r="G1006" s="113" t="s">
        <v>493</v>
      </c>
      <c r="H1006" s="116">
        <v>41974</v>
      </c>
    </row>
    <row r="1007" spans="1:8" ht="39.6">
      <c r="A1007" s="117">
        <v>87880</v>
      </c>
      <c r="B1007" s="118" t="s">
        <v>1868</v>
      </c>
      <c r="C1007" s="117" t="s">
        <v>715</v>
      </c>
      <c r="D1007" s="117" t="s">
        <v>492</v>
      </c>
      <c r="E1007" s="119">
        <v>2.65</v>
      </c>
      <c r="F1007" s="119">
        <v>2.5099999999999998</v>
      </c>
      <c r="G1007" s="117" t="s">
        <v>493</v>
      </c>
      <c r="H1007" s="120">
        <v>41974</v>
      </c>
    </row>
    <row r="1008" spans="1:8" ht="39.6">
      <c r="A1008" s="113">
        <v>87878</v>
      </c>
      <c r="B1008" s="114" t="s">
        <v>1869</v>
      </c>
      <c r="C1008" s="113" t="s">
        <v>715</v>
      </c>
      <c r="D1008" s="113" t="s">
        <v>492</v>
      </c>
      <c r="E1008" s="115">
        <v>2.96</v>
      </c>
      <c r="F1008" s="115">
        <v>2.78</v>
      </c>
      <c r="G1008" s="113" t="s">
        <v>493</v>
      </c>
      <c r="H1008" s="116">
        <v>41974</v>
      </c>
    </row>
    <row r="1009" spans="1:8" ht="39.6">
      <c r="A1009" s="117">
        <v>87877</v>
      </c>
      <c r="B1009" s="118" t="s">
        <v>1870</v>
      </c>
      <c r="C1009" s="117" t="s">
        <v>715</v>
      </c>
      <c r="D1009" s="117" t="s">
        <v>492</v>
      </c>
      <c r="E1009" s="119">
        <v>0.8</v>
      </c>
      <c r="F1009" s="119">
        <v>8.33</v>
      </c>
      <c r="G1009" s="117" t="s">
        <v>493</v>
      </c>
      <c r="H1009" s="120">
        <v>41974</v>
      </c>
    </row>
    <row r="1010" spans="1:8" ht="39.6">
      <c r="A1010" s="113">
        <v>87876</v>
      </c>
      <c r="B1010" s="114" t="s">
        <v>1871</v>
      </c>
      <c r="C1010" s="113" t="s">
        <v>715</v>
      </c>
      <c r="D1010" s="113" t="s">
        <v>492</v>
      </c>
      <c r="E1010" s="115">
        <v>1.02</v>
      </c>
      <c r="F1010" s="115">
        <v>8.5299999999999994</v>
      </c>
      <c r="G1010" s="113" t="s">
        <v>493</v>
      </c>
      <c r="H1010" s="116">
        <v>41974</v>
      </c>
    </row>
    <row r="1011" spans="1:8" ht="52.8">
      <c r="A1011" s="117">
        <v>87874</v>
      </c>
      <c r="B1011" s="118" t="s">
        <v>1872</v>
      </c>
      <c r="C1011" s="117" t="s">
        <v>715</v>
      </c>
      <c r="D1011" s="117" t="s">
        <v>492</v>
      </c>
      <c r="E1011" s="119">
        <v>3.22</v>
      </c>
      <c r="F1011" s="119">
        <v>3.14</v>
      </c>
      <c r="G1011" s="117" t="s">
        <v>493</v>
      </c>
      <c r="H1011" s="120">
        <v>41974</v>
      </c>
    </row>
    <row r="1012" spans="1:8" ht="52.8">
      <c r="A1012" s="113">
        <v>87875</v>
      </c>
      <c r="B1012" s="114" t="s">
        <v>1873</v>
      </c>
      <c r="C1012" s="113" t="s">
        <v>715</v>
      </c>
      <c r="D1012" s="113" t="s">
        <v>492</v>
      </c>
      <c r="E1012" s="115">
        <v>0.81</v>
      </c>
      <c r="F1012" s="115">
        <v>3.12</v>
      </c>
      <c r="G1012" s="113" t="s">
        <v>493</v>
      </c>
      <c r="H1012" s="116">
        <v>41974</v>
      </c>
    </row>
    <row r="1013" spans="1:8" ht="52.8">
      <c r="A1013" s="117">
        <v>87873</v>
      </c>
      <c r="B1013" s="118" t="s">
        <v>1874</v>
      </c>
      <c r="C1013" s="117" t="s">
        <v>715</v>
      </c>
      <c r="D1013" s="117" t="s">
        <v>492</v>
      </c>
      <c r="E1013" s="119">
        <v>3.31</v>
      </c>
      <c r="F1013" s="119">
        <v>3.22</v>
      </c>
      <c r="G1013" s="117" t="s">
        <v>493</v>
      </c>
      <c r="H1013" s="120">
        <v>41974</v>
      </c>
    </row>
    <row r="1014" spans="1:8" ht="26.4">
      <c r="A1014" s="113" t="s">
        <v>1875</v>
      </c>
      <c r="B1014" s="114" t="s">
        <v>1876</v>
      </c>
      <c r="C1014" s="113" t="s">
        <v>715</v>
      </c>
      <c r="D1014" s="113" t="s">
        <v>492</v>
      </c>
      <c r="E1014" s="115">
        <v>25.04</v>
      </c>
      <c r="F1014" s="115">
        <v>23.2</v>
      </c>
      <c r="G1014" s="113" t="s">
        <v>493</v>
      </c>
      <c r="H1014" s="116">
        <v>41974</v>
      </c>
    </row>
    <row r="1015" spans="1:8" ht="39.6">
      <c r="A1015" s="117" t="s">
        <v>1877</v>
      </c>
      <c r="B1015" s="118" t="s">
        <v>1878</v>
      </c>
      <c r="C1015" s="117" t="s">
        <v>273</v>
      </c>
      <c r="D1015" s="117" t="s">
        <v>6</v>
      </c>
      <c r="E1015" s="119">
        <v>655.27</v>
      </c>
      <c r="F1015" s="119">
        <v>654.20000000000005</v>
      </c>
      <c r="G1015" s="117" t="s">
        <v>493</v>
      </c>
      <c r="H1015" s="120">
        <v>41974</v>
      </c>
    </row>
    <row r="1016" spans="1:8" ht="39.6">
      <c r="A1016" s="113" t="s">
        <v>1879</v>
      </c>
      <c r="B1016" s="114" t="s">
        <v>1880</v>
      </c>
      <c r="C1016" s="113" t="s">
        <v>273</v>
      </c>
      <c r="D1016" s="113" t="s">
        <v>6</v>
      </c>
      <c r="E1016" s="115">
        <v>182.79</v>
      </c>
      <c r="F1016" s="115">
        <v>181.73</v>
      </c>
      <c r="G1016" s="113" t="s">
        <v>493</v>
      </c>
      <c r="H1016" s="116">
        <v>41974</v>
      </c>
    </row>
    <row r="1017" spans="1:8" ht="39.6">
      <c r="A1017" s="117" t="s">
        <v>1881</v>
      </c>
      <c r="B1017" s="118" t="s">
        <v>1882</v>
      </c>
      <c r="C1017" s="117" t="s">
        <v>273</v>
      </c>
      <c r="D1017" s="117" t="s">
        <v>6</v>
      </c>
      <c r="E1017" s="119">
        <v>291.25</v>
      </c>
      <c r="F1017" s="119">
        <v>290.18</v>
      </c>
      <c r="G1017" s="117" t="s">
        <v>493</v>
      </c>
      <c r="H1017" s="120">
        <v>41974</v>
      </c>
    </row>
    <row r="1018" spans="1:8" ht="39.6">
      <c r="A1018" s="113">
        <v>85195</v>
      </c>
      <c r="B1018" s="114" t="s">
        <v>1883</v>
      </c>
      <c r="C1018" s="113" t="s">
        <v>273</v>
      </c>
      <c r="D1018" s="113" t="s">
        <v>6</v>
      </c>
      <c r="E1018" s="115">
        <v>59.48</v>
      </c>
      <c r="F1018" s="115">
        <v>57.31</v>
      </c>
      <c r="G1018" s="113" t="s">
        <v>493</v>
      </c>
      <c r="H1018" s="116">
        <v>41974</v>
      </c>
    </row>
    <row r="1019" spans="1:8" ht="39.6">
      <c r="A1019" s="117">
        <v>88547</v>
      </c>
      <c r="B1019" s="118" t="s">
        <v>1884</v>
      </c>
      <c r="C1019" s="117" t="s">
        <v>273</v>
      </c>
      <c r="D1019" s="117" t="s">
        <v>6</v>
      </c>
      <c r="E1019" s="119">
        <v>61.24</v>
      </c>
      <c r="F1019" s="119">
        <v>58.53</v>
      </c>
      <c r="G1019" s="117" t="s">
        <v>493</v>
      </c>
      <c r="H1019" s="120">
        <v>41974</v>
      </c>
    </row>
    <row r="1020" spans="1:8" ht="39.6">
      <c r="A1020" s="113">
        <v>83490</v>
      </c>
      <c r="B1020" s="114" t="s">
        <v>1885</v>
      </c>
      <c r="C1020" s="113" t="s">
        <v>273</v>
      </c>
      <c r="D1020" s="113" t="s">
        <v>6</v>
      </c>
      <c r="E1020" s="115">
        <v>180.15</v>
      </c>
      <c r="F1020" s="115">
        <v>179.33</v>
      </c>
      <c r="G1020" s="113" t="s">
        <v>493</v>
      </c>
      <c r="H1020" s="116">
        <v>41974</v>
      </c>
    </row>
    <row r="1021" spans="1:8" ht="39.6">
      <c r="A1021" s="117" t="s">
        <v>1886</v>
      </c>
      <c r="B1021" s="118" t="s">
        <v>1887</v>
      </c>
      <c r="C1021" s="117" t="s">
        <v>273</v>
      </c>
      <c r="D1021" s="117" t="s">
        <v>6</v>
      </c>
      <c r="E1021" s="119">
        <v>290.83</v>
      </c>
      <c r="F1021" s="119">
        <v>288.17</v>
      </c>
      <c r="G1021" s="117" t="s">
        <v>493</v>
      </c>
      <c r="H1021" s="120">
        <v>41974</v>
      </c>
    </row>
    <row r="1022" spans="1:8" ht="39.6">
      <c r="A1022" s="113">
        <v>83491</v>
      </c>
      <c r="B1022" s="114" t="s">
        <v>1888</v>
      </c>
      <c r="C1022" s="113" t="s">
        <v>273</v>
      </c>
      <c r="D1022" s="113" t="s">
        <v>6</v>
      </c>
      <c r="E1022" s="115">
        <v>710.48</v>
      </c>
      <c r="F1022" s="115">
        <v>707.77</v>
      </c>
      <c r="G1022" s="113" t="s">
        <v>493</v>
      </c>
      <c r="H1022" s="116">
        <v>41974</v>
      </c>
    </row>
    <row r="1023" spans="1:8" ht="39.6">
      <c r="A1023" s="117">
        <v>83492</v>
      </c>
      <c r="B1023" s="118" t="s">
        <v>1889</v>
      </c>
      <c r="C1023" s="117" t="s">
        <v>273</v>
      </c>
      <c r="D1023" s="117" t="s">
        <v>6</v>
      </c>
      <c r="E1023" s="119">
        <v>690.3</v>
      </c>
      <c r="F1023" s="119">
        <v>687.59</v>
      </c>
      <c r="G1023" s="117" t="s">
        <v>493</v>
      </c>
      <c r="H1023" s="120">
        <v>41974</v>
      </c>
    </row>
    <row r="1024" spans="1:8" ht="39.6">
      <c r="A1024" s="113">
        <v>72322</v>
      </c>
      <c r="B1024" s="114" t="s">
        <v>1890</v>
      </c>
      <c r="C1024" s="113" t="s">
        <v>273</v>
      </c>
      <c r="D1024" s="113" t="s">
        <v>6</v>
      </c>
      <c r="E1024" s="115">
        <v>315.95</v>
      </c>
      <c r="F1024" s="115">
        <v>310.52999999999997</v>
      </c>
      <c r="G1024" s="113" t="s">
        <v>493</v>
      </c>
      <c r="H1024" s="116">
        <v>41974</v>
      </c>
    </row>
    <row r="1025" spans="1:8" ht="39.6">
      <c r="A1025" s="117">
        <v>72326</v>
      </c>
      <c r="B1025" s="118" t="s">
        <v>1891</v>
      </c>
      <c r="C1025" s="117" t="s">
        <v>273</v>
      </c>
      <c r="D1025" s="117" t="s">
        <v>6</v>
      </c>
      <c r="E1025" s="119">
        <v>381.33</v>
      </c>
      <c r="F1025" s="119">
        <v>375.93</v>
      </c>
      <c r="G1025" s="117" t="s">
        <v>493</v>
      </c>
      <c r="H1025" s="120">
        <v>41974</v>
      </c>
    </row>
    <row r="1026" spans="1:8" ht="26.4">
      <c r="A1026" s="113">
        <v>83766</v>
      </c>
      <c r="B1026" s="114" t="s">
        <v>1892</v>
      </c>
      <c r="C1026" s="113" t="s">
        <v>248</v>
      </c>
      <c r="D1026" s="113" t="s">
        <v>254</v>
      </c>
      <c r="E1026" s="115">
        <v>33.53</v>
      </c>
      <c r="F1026" s="115">
        <v>31.98</v>
      </c>
      <c r="G1026" s="113" t="s">
        <v>493</v>
      </c>
      <c r="H1026" s="116">
        <v>41974</v>
      </c>
    </row>
    <row r="1027" spans="1:8" ht="26.4">
      <c r="A1027" s="117">
        <v>83760</v>
      </c>
      <c r="B1027" s="118" t="s">
        <v>1893</v>
      </c>
      <c r="C1027" s="117" t="s">
        <v>248</v>
      </c>
      <c r="D1027" s="117" t="s">
        <v>254</v>
      </c>
      <c r="E1027" s="119">
        <v>81.81</v>
      </c>
      <c r="F1027" s="119">
        <v>80.099999999999994</v>
      </c>
      <c r="G1027" s="117" t="s">
        <v>493</v>
      </c>
      <c r="H1027" s="120">
        <v>41974</v>
      </c>
    </row>
    <row r="1028" spans="1:8" ht="26.4">
      <c r="A1028" s="113">
        <v>73432</v>
      </c>
      <c r="B1028" s="114" t="s">
        <v>1894</v>
      </c>
      <c r="C1028" s="113" t="s">
        <v>248</v>
      </c>
      <c r="D1028" s="113" t="s">
        <v>231</v>
      </c>
      <c r="E1028" s="115">
        <v>15.56</v>
      </c>
      <c r="F1028" s="115">
        <v>14.34</v>
      </c>
      <c r="G1028" s="113" t="s">
        <v>493</v>
      </c>
      <c r="H1028" s="116">
        <v>41974</v>
      </c>
    </row>
    <row r="1029" spans="1:8" ht="26.4">
      <c r="A1029" s="117">
        <v>83353</v>
      </c>
      <c r="B1029" s="118" t="s">
        <v>1895</v>
      </c>
      <c r="C1029" s="117" t="s">
        <v>248</v>
      </c>
      <c r="D1029" s="117" t="s">
        <v>249</v>
      </c>
      <c r="E1029" s="119">
        <v>152.81</v>
      </c>
      <c r="F1029" s="119">
        <v>151.34</v>
      </c>
      <c r="G1029" s="117" t="s">
        <v>493</v>
      </c>
      <c r="H1029" s="120">
        <v>41974</v>
      </c>
    </row>
    <row r="1030" spans="1:8" ht="26.4">
      <c r="A1030" s="113">
        <v>73535</v>
      </c>
      <c r="B1030" s="114" t="s">
        <v>580</v>
      </c>
      <c r="C1030" s="113" t="s">
        <v>248</v>
      </c>
      <c r="D1030" s="113" t="s">
        <v>231</v>
      </c>
      <c r="E1030" s="115">
        <v>105.77</v>
      </c>
      <c r="F1030" s="115">
        <v>105.77</v>
      </c>
      <c r="G1030" s="113" t="s">
        <v>493</v>
      </c>
      <c r="H1030" s="116">
        <v>41974</v>
      </c>
    </row>
    <row r="1031" spans="1:8" ht="26.4">
      <c r="A1031" s="117">
        <v>73497</v>
      </c>
      <c r="B1031" s="118" t="s">
        <v>1896</v>
      </c>
      <c r="C1031" s="117" t="s">
        <v>248</v>
      </c>
      <c r="D1031" s="117" t="s">
        <v>231</v>
      </c>
      <c r="E1031" s="119">
        <v>153.38999999999999</v>
      </c>
      <c r="F1031" s="119">
        <v>153.38</v>
      </c>
      <c r="G1031" s="117" t="s">
        <v>493</v>
      </c>
      <c r="H1031" s="120">
        <v>41974</v>
      </c>
    </row>
    <row r="1032" spans="1:8" ht="26.4">
      <c r="A1032" s="113">
        <v>73464</v>
      </c>
      <c r="B1032" s="114" t="s">
        <v>1897</v>
      </c>
      <c r="C1032" s="113" t="s">
        <v>248</v>
      </c>
      <c r="D1032" s="113" t="s">
        <v>231</v>
      </c>
      <c r="E1032" s="115">
        <v>15.56</v>
      </c>
      <c r="F1032" s="115">
        <v>14.34</v>
      </c>
      <c r="G1032" s="113" t="s">
        <v>493</v>
      </c>
      <c r="H1032" s="116">
        <v>41974</v>
      </c>
    </row>
    <row r="1033" spans="1:8" ht="26.4">
      <c r="A1033" s="117">
        <v>83765</v>
      </c>
      <c r="B1033" s="118" t="s">
        <v>1898</v>
      </c>
      <c r="C1033" s="117" t="s">
        <v>248</v>
      </c>
      <c r="D1033" s="117" t="s">
        <v>249</v>
      </c>
      <c r="E1033" s="119">
        <v>54.04</v>
      </c>
      <c r="F1033" s="119">
        <v>52.49</v>
      </c>
      <c r="G1033" s="117" t="s">
        <v>493</v>
      </c>
      <c r="H1033" s="120">
        <v>41974</v>
      </c>
    </row>
    <row r="1034" spans="1:8" ht="26.4">
      <c r="A1034" s="113">
        <v>83759</v>
      </c>
      <c r="B1034" s="114" t="s">
        <v>544</v>
      </c>
      <c r="C1034" s="113" t="s">
        <v>248</v>
      </c>
      <c r="D1034" s="113" t="s">
        <v>249</v>
      </c>
      <c r="E1034" s="115">
        <v>165.19</v>
      </c>
      <c r="F1034" s="115">
        <v>163.47</v>
      </c>
      <c r="G1034" s="113" t="s">
        <v>493</v>
      </c>
      <c r="H1034" s="116">
        <v>41974</v>
      </c>
    </row>
    <row r="1035" spans="1:8" ht="39.6">
      <c r="A1035" s="117" t="s">
        <v>1899</v>
      </c>
      <c r="B1035" s="118" t="s">
        <v>1900</v>
      </c>
      <c r="C1035" s="117" t="s">
        <v>273</v>
      </c>
      <c r="D1035" s="117" t="s">
        <v>6</v>
      </c>
      <c r="E1035" s="119">
        <v>415.04</v>
      </c>
      <c r="F1035" s="119">
        <v>402.71</v>
      </c>
      <c r="G1035" s="117" t="s">
        <v>493</v>
      </c>
      <c r="H1035" s="120">
        <v>41974</v>
      </c>
    </row>
    <row r="1036" spans="1:8" ht="39.6">
      <c r="A1036" s="113">
        <v>9535</v>
      </c>
      <c r="B1036" s="114" t="s">
        <v>1901</v>
      </c>
      <c r="C1036" s="113" t="s">
        <v>273</v>
      </c>
      <c r="D1036" s="113" t="s">
        <v>6</v>
      </c>
      <c r="E1036" s="115">
        <v>52.33</v>
      </c>
      <c r="F1036" s="115">
        <v>51.3</v>
      </c>
      <c r="G1036" s="113" t="s">
        <v>493</v>
      </c>
      <c r="H1036" s="116">
        <v>41974</v>
      </c>
    </row>
    <row r="1037" spans="1:8">
      <c r="A1037" s="117">
        <v>68049</v>
      </c>
      <c r="B1037" s="118" t="s">
        <v>1902</v>
      </c>
      <c r="C1037" s="117" t="s">
        <v>708</v>
      </c>
      <c r="D1037" s="117" t="s">
        <v>492</v>
      </c>
      <c r="E1037" s="119">
        <v>90.08</v>
      </c>
      <c r="F1037" s="119">
        <v>85.51</v>
      </c>
      <c r="G1037" s="117" t="s">
        <v>493</v>
      </c>
      <c r="H1037" s="120">
        <v>41974</v>
      </c>
    </row>
    <row r="1038" spans="1:8">
      <c r="A1038" s="113">
        <v>84033</v>
      </c>
      <c r="B1038" s="114" t="s">
        <v>1903</v>
      </c>
      <c r="C1038" s="113" t="s">
        <v>542</v>
      </c>
      <c r="D1038" s="113" t="s">
        <v>492</v>
      </c>
      <c r="E1038" s="115">
        <v>24.17</v>
      </c>
      <c r="F1038" s="115">
        <v>23.33</v>
      </c>
      <c r="G1038" s="113" t="s">
        <v>493</v>
      </c>
      <c r="H1038" s="116">
        <v>41974</v>
      </c>
    </row>
    <row r="1039" spans="1:8" ht="26.4">
      <c r="A1039" s="117">
        <v>84040</v>
      </c>
      <c r="B1039" s="118" t="s">
        <v>1904</v>
      </c>
      <c r="C1039" s="117" t="s">
        <v>542</v>
      </c>
      <c r="D1039" s="117" t="s">
        <v>492</v>
      </c>
      <c r="E1039" s="119">
        <v>28.16</v>
      </c>
      <c r="F1039" s="119">
        <v>27.97</v>
      </c>
      <c r="G1039" s="117" t="s">
        <v>493</v>
      </c>
      <c r="H1039" s="120">
        <v>41974</v>
      </c>
    </row>
    <row r="1040" spans="1:8" ht="26.4">
      <c r="A1040" s="113" t="s">
        <v>1905</v>
      </c>
      <c r="B1040" s="114" t="s">
        <v>1906</v>
      </c>
      <c r="C1040" s="113" t="s">
        <v>542</v>
      </c>
      <c r="D1040" s="113" t="s">
        <v>492</v>
      </c>
      <c r="E1040" s="115">
        <v>31.54</v>
      </c>
      <c r="F1040" s="115">
        <v>30.85</v>
      </c>
      <c r="G1040" s="113" t="s">
        <v>493</v>
      </c>
      <c r="H1040" s="116">
        <v>41974</v>
      </c>
    </row>
    <row r="1041" spans="1:8" ht="26.4">
      <c r="A1041" s="117">
        <v>41619</v>
      </c>
      <c r="B1041" s="118" t="s">
        <v>1907</v>
      </c>
      <c r="C1041" s="117" t="s">
        <v>542</v>
      </c>
      <c r="D1041" s="117" t="s">
        <v>492</v>
      </c>
      <c r="E1041" s="119">
        <v>35.4</v>
      </c>
      <c r="F1041" s="119">
        <v>34.86</v>
      </c>
      <c r="G1041" s="117" t="s">
        <v>493</v>
      </c>
      <c r="H1041" s="120">
        <v>41974</v>
      </c>
    </row>
    <row r="1042" spans="1:8" ht="26.4">
      <c r="A1042" s="113">
        <v>73633</v>
      </c>
      <c r="B1042" s="114" t="s">
        <v>1908</v>
      </c>
      <c r="C1042" s="113" t="s">
        <v>542</v>
      </c>
      <c r="D1042" s="113" t="s">
        <v>492</v>
      </c>
      <c r="E1042" s="115">
        <v>60.19</v>
      </c>
      <c r="F1042" s="115">
        <v>58.78</v>
      </c>
      <c r="G1042" s="113" t="s">
        <v>493</v>
      </c>
      <c r="H1042" s="116">
        <v>41974</v>
      </c>
    </row>
    <row r="1043" spans="1:8" ht="26.4">
      <c r="A1043" s="117">
        <v>73634</v>
      </c>
      <c r="B1043" s="118" t="s">
        <v>1909</v>
      </c>
      <c r="C1043" s="117" t="s">
        <v>542</v>
      </c>
      <c r="D1043" s="117" t="s">
        <v>492</v>
      </c>
      <c r="E1043" s="119">
        <v>82.94</v>
      </c>
      <c r="F1043" s="119">
        <v>81.81</v>
      </c>
      <c r="G1043" s="117" t="s">
        <v>493</v>
      </c>
      <c r="H1043" s="120">
        <v>41974</v>
      </c>
    </row>
    <row r="1044" spans="1:8" ht="26.4">
      <c r="A1044" s="113">
        <v>84036</v>
      </c>
      <c r="B1044" s="114" t="s">
        <v>1910</v>
      </c>
      <c r="C1044" s="113" t="s">
        <v>542</v>
      </c>
      <c r="D1044" s="113" t="s">
        <v>492</v>
      </c>
      <c r="E1044" s="115">
        <v>25.61</v>
      </c>
      <c r="F1044" s="115">
        <v>24.81</v>
      </c>
      <c r="G1044" s="113" t="s">
        <v>493</v>
      </c>
      <c r="H1044" s="116">
        <v>41974</v>
      </c>
    </row>
    <row r="1045" spans="1:8" ht="39.6">
      <c r="A1045" s="117">
        <v>84037</v>
      </c>
      <c r="B1045" s="118" t="s">
        <v>1911</v>
      </c>
      <c r="C1045" s="117" t="s">
        <v>542</v>
      </c>
      <c r="D1045" s="117" t="s">
        <v>492</v>
      </c>
      <c r="E1045" s="119">
        <v>37.44</v>
      </c>
      <c r="F1045" s="119">
        <v>36.880000000000003</v>
      </c>
      <c r="G1045" s="117" t="s">
        <v>493</v>
      </c>
      <c r="H1045" s="120">
        <v>41974</v>
      </c>
    </row>
    <row r="1046" spans="1:8" ht="26.4">
      <c r="A1046" s="113">
        <v>84035</v>
      </c>
      <c r="B1046" s="114" t="s">
        <v>1912</v>
      </c>
      <c r="C1046" s="113" t="s">
        <v>542</v>
      </c>
      <c r="D1046" s="113" t="s">
        <v>492</v>
      </c>
      <c r="E1046" s="115">
        <v>50.35</v>
      </c>
      <c r="F1046" s="115">
        <v>49.71</v>
      </c>
      <c r="G1046" s="113" t="s">
        <v>493</v>
      </c>
      <c r="H1046" s="116">
        <v>41974</v>
      </c>
    </row>
    <row r="1047" spans="1:8">
      <c r="A1047" s="117">
        <v>84038</v>
      </c>
      <c r="B1047" s="118" t="s">
        <v>1913</v>
      </c>
      <c r="C1047" s="117" t="s">
        <v>542</v>
      </c>
      <c r="D1047" s="117" t="s">
        <v>492</v>
      </c>
      <c r="E1047" s="119">
        <v>45.74</v>
      </c>
      <c r="F1047" s="119">
        <v>44.97</v>
      </c>
      <c r="G1047" s="117" t="s">
        <v>493</v>
      </c>
      <c r="H1047" s="120">
        <v>41974</v>
      </c>
    </row>
    <row r="1048" spans="1:8">
      <c r="A1048" s="113">
        <v>84039</v>
      </c>
      <c r="B1048" s="114" t="s">
        <v>1914</v>
      </c>
      <c r="C1048" s="113" t="s">
        <v>542</v>
      </c>
      <c r="D1048" s="113" t="s">
        <v>492</v>
      </c>
      <c r="E1048" s="115">
        <v>60.97</v>
      </c>
      <c r="F1048" s="115">
        <v>59.81</v>
      </c>
      <c r="G1048" s="113" t="s">
        <v>493</v>
      </c>
      <c r="H1048" s="116">
        <v>41974</v>
      </c>
    </row>
    <row r="1049" spans="1:8">
      <c r="A1049" s="117">
        <v>84041</v>
      </c>
      <c r="B1049" s="118" t="s">
        <v>1915</v>
      </c>
      <c r="C1049" s="117" t="s">
        <v>542</v>
      </c>
      <c r="D1049" s="117" t="s">
        <v>492</v>
      </c>
      <c r="E1049" s="119">
        <v>33.799999999999997</v>
      </c>
      <c r="F1049" s="119">
        <v>33.200000000000003</v>
      </c>
      <c r="G1049" s="117" t="s">
        <v>493</v>
      </c>
      <c r="H1049" s="120">
        <v>41974</v>
      </c>
    </row>
    <row r="1050" spans="1:8" ht="26.4">
      <c r="A1050" s="113" t="s">
        <v>1916</v>
      </c>
      <c r="B1050" s="114" t="s">
        <v>1917</v>
      </c>
      <c r="C1050" s="113" t="s">
        <v>542</v>
      </c>
      <c r="D1050" s="113" t="s">
        <v>492</v>
      </c>
      <c r="E1050" s="115">
        <v>60.9</v>
      </c>
      <c r="F1050" s="115">
        <v>56.63</v>
      </c>
      <c r="G1050" s="113" t="s">
        <v>493</v>
      </c>
      <c r="H1050" s="116">
        <v>41974</v>
      </c>
    </row>
    <row r="1051" spans="1:8" ht="26.4">
      <c r="A1051" s="117" t="s">
        <v>1918</v>
      </c>
      <c r="B1051" s="118" t="s">
        <v>1919</v>
      </c>
      <c r="C1051" s="117" t="s">
        <v>542</v>
      </c>
      <c r="D1051" s="117" t="s">
        <v>492</v>
      </c>
      <c r="E1051" s="119">
        <v>61.4</v>
      </c>
      <c r="F1051" s="119">
        <v>57</v>
      </c>
      <c r="G1051" s="117" t="s">
        <v>493</v>
      </c>
      <c r="H1051" s="120">
        <v>41974</v>
      </c>
    </row>
    <row r="1052" spans="1:8" ht="26.4">
      <c r="A1052" s="113" t="s">
        <v>1920</v>
      </c>
      <c r="B1052" s="114" t="s">
        <v>1921</v>
      </c>
      <c r="C1052" s="113" t="s">
        <v>542</v>
      </c>
      <c r="D1052" s="113" t="s">
        <v>492</v>
      </c>
      <c r="E1052" s="115">
        <v>34.39</v>
      </c>
      <c r="F1052" s="115">
        <v>32.549999999999997</v>
      </c>
      <c r="G1052" s="113" t="s">
        <v>493</v>
      </c>
      <c r="H1052" s="116">
        <v>41974</v>
      </c>
    </row>
    <row r="1053" spans="1:8" ht="26.4">
      <c r="A1053" s="117" t="s">
        <v>1922</v>
      </c>
      <c r="B1053" s="118" t="s">
        <v>1923</v>
      </c>
      <c r="C1053" s="117" t="s">
        <v>542</v>
      </c>
      <c r="D1053" s="117" t="s">
        <v>492</v>
      </c>
      <c r="E1053" s="119">
        <v>73.45</v>
      </c>
      <c r="F1053" s="119">
        <v>70.67</v>
      </c>
      <c r="G1053" s="117" t="s">
        <v>493</v>
      </c>
      <c r="H1053" s="120">
        <v>41974</v>
      </c>
    </row>
    <row r="1054" spans="1:8" ht="26.4">
      <c r="A1054" s="113" t="s">
        <v>1924</v>
      </c>
      <c r="B1054" s="114" t="s">
        <v>1925</v>
      </c>
      <c r="C1054" s="113" t="s">
        <v>542</v>
      </c>
      <c r="D1054" s="113" t="s">
        <v>492</v>
      </c>
      <c r="E1054" s="115">
        <v>76.67</v>
      </c>
      <c r="F1054" s="115">
        <v>72.400000000000006</v>
      </c>
      <c r="G1054" s="113" t="s">
        <v>493</v>
      </c>
      <c r="H1054" s="116">
        <v>41974</v>
      </c>
    </row>
    <row r="1055" spans="1:8">
      <c r="A1055" s="117" t="s">
        <v>1926</v>
      </c>
      <c r="B1055" s="118" t="s">
        <v>1927</v>
      </c>
      <c r="C1055" s="117" t="s">
        <v>542</v>
      </c>
      <c r="D1055" s="117" t="s">
        <v>492</v>
      </c>
      <c r="E1055" s="119">
        <v>42.59</v>
      </c>
      <c r="F1055" s="119">
        <v>39.86</v>
      </c>
      <c r="G1055" s="117" t="s">
        <v>493</v>
      </c>
      <c r="H1055" s="120">
        <v>41974</v>
      </c>
    </row>
    <row r="1056" spans="1:8">
      <c r="A1056" s="113">
        <v>84047</v>
      </c>
      <c r="B1056" s="114" t="s">
        <v>1928</v>
      </c>
      <c r="C1056" s="113" t="s">
        <v>542</v>
      </c>
      <c r="D1056" s="113" t="s">
        <v>492</v>
      </c>
      <c r="E1056" s="115">
        <v>634.95000000000005</v>
      </c>
      <c r="F1056" s="115">
        <v>630.70000000000005</v>
      </c>
      <c r="G1056" s="113" t="s">
        <v>493</v>
      </c>
      <c r="H1056" s="116">
        <v>41974</v>
      </c>
    </row>
    <row r="1057" spans="1:8" ht="26.4">
      <c r="A1057" s="117">
        <v>9875</v>
      </c>
      <c r="B1057" s="118" t="s">
        <v>1929</v>
      </c>
      <c r="C1057" s="117" t="s">
        <v>708</v>
      </c>
      <c r="D1057" s="117" t="s">
        <v>492</v>
      </c>
      <c r="E1057" s="119">
        <v>109.22</v>
      </c>
      <c r="F1057" s="119">
        <v>106.43</v>
      </c>
      <c r="G1057" s="117" t="s">
        <v>493</v>
      </c>
      <c r="H1057" s="120">
        <v>41974</v>
      </c>
    </row>
    <row r="1058" spans="1:8" ht="26.4">
      <c r="A1058" s="113" t="s">
        <v>1930</v>
      </c>
      <c r="B1058" s="114" t="s">
        <v>1931</v>
      </c>
      <c r="C1058" s="113" t="s">
        <v>708</v>
      </c>
      <c r="D1058" s="113" t="s">
        <v>492</v>
      </c>
      <c r="E1058" s="115">
        <v>203.51</v>
      </c>
      <c r="F1058" s="115">
        <v>200.74</v>
      </c>
      <c r="G1058" s="113" t="s">
        <v>493</v>
      </c>
      <c r="H1058" s="116">
        <v>41974</v>
      </c>
    </row>
    <row r="1059" spans="1:8" ht="26.4">
      <c r="A1059" s="117" t="s">
        <v>1932</v>
      </c>
      <c r="B1059" s="118" t="s">
        <v>1933</v>
      </c>
      <c r="C1059" s="117" t="s">
        <v>708</v>
      </c>
      <c r="D1059" s="117" t="s">
        <v>492</v>
      </c>
      <c r="E1059" s="119">
        <v>113.16</v>
      </c>
      <c r="F1059" s="119">
        <v>109.09</v>
      </c>
      <c r="G1059" s="117" t="s">
        <v>493</v>
      </c>
      <c r="H1059" s="120">
        <v>41974</v>
      </c>
    </row>
    <row r="1060" spans="1:8" ht="26.4">
      <c r="A1060" s="113" t="s">
        <v>1934</v>
      </c>
      <c r="B1060" s="114" t="s">
        <v>1935</v>
      </c>
      <c r="C1060" s="113" t="s">
        <v>708</v>
      </c>
      <c r="D1060" s="113" t="s">
        <v>492</v>
      </c>
      <c r="E1060" s="115">
        <v>105.6</v>
      </c>
      <c r="F1060" s="115">
        <v>102.82</v>
      </c>
      <c r="G1060" s="113" t="s">
        <v>493</v>
      </c>
      <c r="H1060" s="116">
        <v>41974</v>
      </c>
    </row>
    <row r="1061" spans="1:8" ht="26.4">
      <c r="A1061" s="117" t="s">
        <v>1936</v>
      </c>
      <c r="B1061" s="118" t="s">
        <v>1937</v>
      </c>
      <c r="C1061" s="117" t="s">
        <v>708</v>
      </c>
      <c r="D1061" s="117" t="s">
        <v>492</v>
      </c>
      <c r="E1061" s="119">
        <v>111.18</v>
      </c>
      <c r="F1061" s="119">
        <v>108.9</v>
      </c>
      <c r="G1061" s="117" t="s">
        <v>493</v>
      </c>
      <c r="H1061" s="120">
        <v>41974</v>
      </c>
    </row>
    <row r="1062" spans="1:8" ht="26.4">
      <c r="A1062" s="113" t="s">
        <v>1938</v>
      </c>
      <c r="B1062" s="114" t="s">
        <v>1939</v>
      </c>
      <c r="C1062" s="113" t="s">
        <v>708</v>
      </c>
      <c r="D1062" s="113" t="s">
        <v>492</v>
      </c>
      <c r="E1062" s="115">
        <v>113.1</v>
      </c>
      <c r="F1062" s="115">
        <v>110.75</v>
      </c>
      <c r="G1062" s="113" t="s">
        <v>493</v>
      </c>
      <c r="H1062" s="116">
        <v>41974</v>
      </c>
    </row>
    <row r="1063" spans="1:8" ht="26.4">
      <c r="A1063" s="117">
        <v>72948</v>
      </c>
      <c r="B1063" s="118" t="s">
        <v>1940</v>
      </c>
      <c r="C1063" s="117" t="s">
        <v>251</v>
      </c>
      <c r="D1063" s="117" t="s">
        <v>519</v>
      </c>
      <c r="E1063" s="119">
        <v>70.98</v>
      </c>
      <c r="F1063" s="119">
        <v>70.53</v>
      </c>
      <c r="G1063" s="117" t="s">
        <v>493</v>
      </c>
      <c r="H1063" s="120">
        <v>41974</v>
      </c>
    </row>
    <row r="1064" spans="1:8" ht="39.6">
      <c r="A1064" s="113">
        <v>83656</v>
      </c>
      <c r="B1064" s="114" t="s">
        <v>1941</v>
      </c>
      <c r="C1064" s="113" t="s">
        <v>632</v>
      </c>
      <c r="D1064" s="113" t="s">
        <v>492</v>
      </c>
      <c r="E1064" s="115">
        <v>51.64</v>
      </c>
      <c r="F1064" s="115">
        <v>51.47</v>
      </c>
      <c r="G1064" s="113" t="s">
        <v>493</v>
      </c>
      <c r="H1064" s="116">
        <v>41974</v>
      </c>
    </row>
    <row r="1065" spans="1:8">
      <c r="A1065" s="117">
        <v>73541</v>
      </c>
      <c r="B1065" s="118" t="s">
        <v>1942</v>
      </c>
      <c r="C1065" s="117" t="s">
        <v>246</v>
      </c>
      <c r="D1065" s="117" t="s">
        <v>207</v>
      </c>
      <c r="E1065" s="119">
        <v>57.09</v>
      </c>
      <c r="F1065" s="119">
        <v>51.7</v>
      </c>
      <c r="G1065" s="117" t="s">
        <v>493</v>
      </c>
      <c r="H1065" s="120">
        <v>41974</v>
      </c>
    </row>
    <row r="1066" spans="1:8">
      <c r="A1066" s="113">
        <v>73540</v>
      </c>
      <c r="B1066" s="114" t="s">
        <v>1943</v>
      </c>
      <c r="C1066" s="113" t="s">
        <v>246</v>
      </c>
      <c r="D1066" s="113" t="s">
        <v>6</v>
      </c>
      <c r="E1066" s="115">
        <v>27.8</v>
      </c>
      <c r="F1066" s="115">
        <v>25.09</v>
      </c>
      <c r="G1066" s="113" t="s">
        <v>493</v>
      </c>
      <c r="H1066" s="116">
        <v>41974</v>
      </c>
    </row>
    <row r="1067" spans="1:8">
      <c r="A1067" s="117">
        <v>72971</v>
      </c>
      <c r="B1067" s="118" t="s">
        <v>1944</v>
      </c>
      <c r="C1067" s="117" t="s">
        <v>251</v>
      </c>
      <c r="D1067" s="117" t="s">
        <v>492</v>
      </c>
      <c r="E1067" s="119">
        <v>0.3</v>
      </c>
      <c r="F1067" s="119">
        <v>0.28999999999999998</v>
      </c>
      <c r="G1067" s="117" t="s">
        <v>493</v>
      </c>
      <c r="H1067" s="120">
        <v>41974</v>
      </c>
    </row>
    <row r="1068" spans="1:8">
      <c r="A1068" s="113">
        <v>41722</v>
      </c>
      <c r="B1068" s="114" t="s">
        <v>1945</v>
      </c>
      <c r="C1068" s="113" t="s">
        <v>270</v>
      </c>
      <c r="D1068" s="113" t="s">
        <v>519</v>
      </c>
      <c r="E1068" s="115">
        <v>3.7</v>
      </c>
      <c r="F1068" s="115">
        <v>3.6</v>
      </c>
      <c r="G1068" s="113" t="s">
        <v>493</v>
      </c>
      <c r="H1068" s="116">
        <v>41974</v>
      </c>
    </row>
    <row r="1069" spans="1:8">
      <c r="A1069" s="117">
        <v>41721</v>
      </c>
      <c r="B1069" s="118" t="s">
        <v>1946</v>
      </c>
      <c r="C1069" s="117" t="s">
        <v>270</v>
      </c>
      <c r="D1069" s="117" t="s">
        <v>519</v>
      </c>
      <c r="E1069" s="119">
        <v>2.48</v>
      </c>
      <c r="F1069" s="119">
        <v>2.42</v>
      </c>
      <c r="G1069" s="117" t="s">
        <v>493</v>
      </c>
      <c r="H1069" s="120">
        <v>41974</v>
      </c>
    </row>
    <row r="1070" spans="1:8" ht="26.4">
      <c r="A1070" s="113" t="s">
        <v>1947</v>
      </c>
      <c r="B1070" s="114" t="s">
        <v>1948</v>
      </c>
      <c r="C1070" s="113" t="s">
        <v>270</v>
      </c>
      <c r="D1070" s="113" t="s">
        <v>519</v>
      </c>
      <c r="E1070" s="115">
        <v>3.28</v>
      </c>
      <c r="F1070" s="115">
        <v>3.25</v>
      </c>
      <c r="G1070" s="113" t="s">
        <v>493</v>
      </c>
      <c r="H1070" s="116">
        <v>41974</v>
      </c>
    </row>
    <row r="1071" spans="1:8" ht="26.4">
      <c r="A1071" s="117" t="s">
        <v>1949</v>
      </c>
      <c r="B1071" s="118" t="s">
        <v>1950</v>
      </c>
      <c r="C1071" s="117" t="s">
        <v>270</v>
      </c>
      <c r="D1071" s="117" t="s">
        <v>519</v>
      </c>
      <c r="E1071" s="119">
        <v>11.12</v>
      </c>
      <c r="F1071" s="119">
        <v>10.220000000000001</v>
      </c>
      <c r="G1071" s="117" t="s">
        <v>493</v>
      </c>
      <c r="H1071" s="120">
        <v>41974</v>
      </c>
    </row>
    <row r="1072" spans="1:8" ht="39.6">
      <c r="A1072" s="113" t="s">
        <v>1951</v>
      </c>
      <c r="B1072" s="114" t="s">
        <v>1952</v>
      </c>
      <c r="C1072" s="113" t="s">
        <v>270</v>
      </c>
      <c r="D1072" s="113" t="s">
        <v>519</v>
      </c>
      <c r="E1072" s="115">
        <v>15.79</v>
      </c>
      <c r="F1072" s="115">
        <v>14.61</v>
      </c>
      <c r="G1072" s="113" t="s">
        <v>493</v>
      </c>
      <c r="H1072" s="116">
        <v>41974</v>
      </c>
    </row>
    <row r="1073" spans="1:8">
      <c r="A1073" s="117" t="s">
        <v>622</v>
      </c>
      <c r="B1073" s="118" t="s">
        <v>623</v>
      </c>
      <c r="C1073" s="117" t="s">
        <v>270</v>
      </c>
      <c r="D1073" s="117" t="s">
        <v>519</v>
      </c>
      <c r="E1073" s="119">
        <v>3.48</v>
      </c>
      <c r="F1073" s="119">
        <v>3.19</v>
      </c>
      <c r="G1073" s="117" t="s">
        <v>493</v>
      </c>
      <c r="H1073" s="120">
        <v>41974</v>
      </c>
    </row>
    <row r="1074" spans="1:8" ht="26.4">
      <c r="A1074" s="113">
        <v>73353</v>
      </c>
      <c r="B1074" s="114" t="s">
        <v>1953</v>
      </c>
      <c r="C1074" s="113" t="s">
        <v>248</v>
      </c>
      <c r="D1074" s="113" t="s">
        <v>231</v>
      </c>
      <c r="E1074" s="115">
        <v>47.75</v>
      </c>
      <c r="F1074" s="115">
        <v>46.1</v>
      </c>
      <c r="G1074" s="113" t="s">
        <v>493</v>
      </c>
      <c r="H1074" s="116">
        <v>41974</v>
      </c>
    </row>
    <row r="1075" spans="1:8" ht="26.4">
      <c r="A1075" s="117">
        <v>73390</v>
      </c>
      <c r="B1075" s="118" t="s">
        <v>1954</v>
      </c>
      <c r="C1075" s="117" t="s">
        <v>248</v>
      </c>
      <c r="D1075" s="117" t="s">
        <v>231</v>
      </c>
      <c r="E1075" s="119">
        <v>93.95</v>
      </c>
      <c r="F1075" s="119">
        <v>92.3</v>
      </c>
      <c r="G1075" s="117" t="s">
        <v>493</v>
      </c>
      <c r="H1075" s="120">
        <v>41974</v>
      </c>
    </row>
    <row r="1076" spans="1:8" ht="26.4">
      <c r="A1076" s="113">
        <v>5803</v>
      </c>
      <c r="B1076" s="114" t="s">
        <v>1955</v>
      </c>
      <c r="C1076" s="113" t="s">
        <v>246</v>
      </c>
      <c r="D1076" s="113" t="s">
        <v>231</v>
      </c>
      <c r="E1076" s="115">
        <v>2.02</v>
      </c>
      <c r="F1076" s="115">
        <v>2.0099999999999998</v>
      </c>
      <c r="G1076" s="113" t="s">
        <v>493</v>
      </c>
      <c r="H1076" s="116">
        <v>41974</v>
      </c>
    </row>
    <row r="1077" spans="1:8" ht="26.4">
      <c r="A1077" s="117">
        <v>5959</v>
      </c>
      <c r="B1077" s="118" t="s">
        <v>1956</v>
      </c>
      <c r="C1077" s="117" t="s">
        <v>248</v>
      </c>
      <c r="D1077" s="117" t="s">
        <v>254</v>
      </c>
      <c r="E1077" s="119">
        <v>15.62</v>
      </c>
      <c r="F1077" s="119">
        <v>14.5</v>
      </c>
      <c r="G1077" s="117" t="s">
        <v>493</v>
      </c>
      <c r="H1077" s="120">
        <v>41974</v>
      </c>
    </row>
    <row r="1078" spans="1:8" ht="26.4">
      <c r="A1078" s="113">
        <v>5960</v>
      </c>
      <c r="B1078" s="114" t="s">
        <v>1957</v>
      </c>
      <c r="C1078" s="113" t="s">
        <v>248</v>
      </c>
      <c r="D1078" s="113" t="s">
        <v>1686</v>
      </c>
      <c r="E1078" s="115">
        <v>18.05</v>
      </c>
      <c r="F1078" s="115">
        <v>16.7</v>
      </c>
      <c r="G1078" s="113" t="s">
        <v>493</v>
      </c>
      <c r="H1078" s="116">
        <v>41974</v>
      </c>
    </row>
    <row r="1079" spans="1:8" ht="26.4">
      <c r="A1079" s="117">
        <v>5957</v>
      </c>
      <c r="B1079" s="118" t="s">
        <v>1958</v>
      </c>
      <c r="C1079" s="117" t="s">
        <v>248</v>
      </c>
      <c r="D1079" s="117" t="s">
        <v>249</v>
      </c>
      <c r="E1079" s="119">
        <v>19.02</v>
      </c>
      <c r="F1079" s="119">
        <v>17.89</v>
      </c>
      <c r="G1079" s="117" t="s">
        <v>493</v>
      </c>
      <c r="H1079" s="120">
        <v>41974</v>
      </c>
    </row>
    <row r="1080" spans="1:8" ht="26.4">
      <c r="A1080" s="113">
        <v>5958</v>
      </c>
      <c r="B1080" s="114" t="s">
        <v>1959</v>
      </c>
      <c r="C1080" s="113" t="s">
        <v>248</v>
      </c>
      <c r="D1080" s="113" t="s">
        <v>1689</v>
      </c>
      <c r="E1080" s="115">
        <v>21.45</v>
      </c>
      <c r="F1080" s="115">
        <v>20.100000000000001</v>
      </c>
      <c r="G1080" s="113" t="s">
        <v>493</v>
      </c>
      <c r="H1080" s="116">
        <v>41974</v>
      </c>
    </row>
    <row r="1081" spans="1:8" ht="26.4">
      <c r="A1081" s="117">
        <v>5801</v>
      </c>
      <c r="B1081" s="118" t="s">
        <v>1960</v>
      </c>
      <c r="C1081" s="117" t="s">
        <v>248</v>
      </c>
      <c r="D1081" s="117" t="s">
        <v>231</v>
      </c>
      <c r="E1081" s="119">
        <v>3.48</v>
      </c>
      <c r="F1081" s="119">
        <v>3.48</v>
      </c>
      <c r="G1081" s="117" t="s">
        <v>493</v>
      </c>
      <c r="H1081" s="120">
        <v>41974</v>
      </c>
    </row>
    <row r="1082" spans="1:8" ht="26.4">
      <c r="A1082" s="113">
        <v>5802</v>
      </c>
      <c r="B1082" s="114" t="s">
        <v>1961</v>
      </c>
      <c r="C1082" s="113" t="s">
        <v>248</v>
      </c>
      <c r="D1082" s="113" t="s">
        <v>231</v>
      </c>
      <c r="E1082" s="115">
        <v>1.38</v>
      </c>
      <c r="F1082" s="115">
        <v>1.37</v>
      </c>
      <c r="G1082" s="113" t="s">
        <v>493</v>
      </c>
      <c r="H1082" s="116">
        <v>41974</v>
      </c>
    </row>
    <row r="1083" spans="1:8" ht="26.4">
      <c r="A1083" s="117">
        <v>5804</v>
      </c>
      <c r="B1083" s="118" t="s">
        <v>1962</v>
      </c>
      <c r="C1083" s="117" t="s">
        <v>248</v>
      </c>
      <c r="D1083" s="117" t="s">
        <v>231</v>
      </c>
      <c r="E1083" s="119">
        <v>12.14</v>
      </c>
      <c r="F1083" s="119">
        <v>11.02</v>
      </c>
      <c r="G1083" s="117" t="s">
        <v>493</v>
      </c>
      <c r="H1083" s="120">
        <v>41974</v>
      </c>
    </row>
    <row r="1084" spans="1:8" ht="26.4">
      <c r="A1084" s="113">
        <v>53867</v>
      </c>
      <c r="B1084" s="114" t="s">
        <v>1963</v>
      </c>
      <c r="C1084" s="113" t="s">
        <v>248</v>
      </c>
      <c r="D1084" s="113" t="s">
        <v>231</v>
      </c>
      <c r="E1084" s="115">
        <v>14.57</v>
      </c>
      <c r="F1084" s="115">
        <v>13.22</v>
      </c>
      <c r="G1084" s="113" t="s">
        <v>493</v>
      </c>
      <c r="H1084" s="116">
        <v>41974</v>
      </c>
    </row>
    <row r="1085" spans="1:8">
      <c r="A1085" s="117">
        <v>79490</v>
      </c>
      <c r="B1085" s="118" t="s">
        <v>1964</v>
      </c>
      <c r="C1085" s="117" t="s">
        <v>270</v>
      </c>
      <c r="D1085" s="117" t="s">
        <v>519</v>
      </c>
      <c r="E1085" s="119">
        <v>1.64</v>
      </c>
      <c r="F1085" s="119">
        <v>1.5</v>
      </c>
      <c r="G1085" s="117" t="s">
        <v>493</v>
      </c>
      <c r="H1085" s="120">
        <v>41974</v>
      </c>
    </row>
    <row r="1086" spans="1:8" ht="26.4">
      <c r="A1086" s="113">
        <v>73401</v>
      </c>
      <c r="B1086" s="114" t="s">
        <v>1965</v>
      </c>
      <c r="C1086" s="113" t="s">
        <v>248</v>
      </c>
      <c r="D1086" s="113" t="s">
        <v>231</v>
      </c>
      <c r="E1086" s="115">
        <v>12.96</v>
      </c>
      <c r="F1086" s="115">
        <v>12.96</v>
      </c>
      <c r="G1086" s="113" t="s">
        <v>493</v>
      </c>
      <c r="H1086" s="116">
        <v>41974</v>
      </c>
    </row>
    <row r="1087" spans="1:8" ht="26.4">
      <c r="A1087" s="117">
        <v>73338</v>
      </c>
      <c r="B1087" s="118" t="s">
        <v>1966</v>
      </c>
      <c r="C1087" s="117" t="s">
        <v>248</v>
      </c>
      <c r="D1087" s="117" t="s">
        <v>231</v>
      </c>
      <c r="E1087" s="119">
        <v>8.07</v>
      </c>
      <c r="F1087" s="119">
        <v>8.06</v>
      </c>
      <c r="G1087" s="117" t="s">
        <v>493</v>
      </c>
      <c r="H1087" s="120">
        <v>41974</v>
      </c>
    </row>
    <row r="1088" spans="1:8" ht="26.4">
      <c r="A1088" s="113">
        <v>73388</v>
      </c>
      <c r="B1088" s="114" t="s">
        <v>1967</v>
      </c>
      <c r="C1088" s="113" t="s">
        <v>248</v>
      </c>
      <c r="D1088" s="113" t="s">
        <v>231</v>
      </c>
      <c r="E1088" s="115">
        <v>52.85</v>
      </c>
      <c r="F1088" s="115">
        <v>52.84</v>
      </c>
      <c r="G1088" s="113" t="s">
        <v>493</v>
      </c>
      <c r="H1088" s="116">
        <v>41974</v>
      </c>
    </row>
    <row r="1089" spans="1:8" ht="39.6">
      <c r="A1089" s="117">
        <v>53865</v>
      </c>
      <c r="B1089" s="118" t="s">
        <v>1968</v>
      </c>
      <c r="C1089" s="117" t="s">
        <v>248</v>
      </c>
      <c r="D1089" s="117" t="s">
        <v>231</v>
      </c>
      <c r="E1089" s="119">
        <v>40.32</v>
      </c>
      <c r="F1089" s="119">
        <v>40.32</v>
      </c>
      <c r="G1089" s="117" t="s">
        <v>493</v>
      </c>
      <c r="H1089" s="120">
        <v>41974</v>
      </c>
    </row>
    <row r="1090" spans="1:8" ht="26.4">
      <c r="A1090" s="113">
        <v>5954</v>
      </c>
      <c r="B1090" s="114" t="s">
        <v>1969</v>
      </c>
      <c r="C1090" s="113" t="s">
        <v>248</v>
      </c>
      <c r="D1090" s="113" t="s">
        <v>254</v>
      </c>
      <c r="E1090" s="115">
        <v>25.17</v>
      </c>
      <c r="F1090" s="115">
        <v>24.05</v>
      </c>
      <c r="G1090" s="113" t="s">
        <v>493</v>
      </c>
      <c r="H1090" s="116">
        <v>41974</v>
      </c>
    </row>
    <row r="1091" spans="1:8" ht="26.4">
      <c r="A1091" s="117">
        <v>5953</v>
      </c>
      <c r="B1091" s="118" t="s">
        <v>1970</v>
      </c>
      <c r="C1091" s="117" t="s">
        <v>248</v>
      </c>
      <c r="D1091" s="117" t="s">
        <v>249</v>
      </c>
      <c r="E1091" s="119">
        <v>68.14</v>
      </c>
      <c r="F1091" s="119">
        <v>67.02</v>
      </c>
      <c r="G1091" s="117" t="s">
        <v>493</v>
      </c>
      <c r="H1091" s="120">
        <v>41974</v>
      </c>
    </row>
    <row r="1092" spans="1:8" ht="26.4">
      <c r="A1092" s="113">
        <v>53864</v>
      </c>
      <c r="B1092" s="114" t="s">
        <v>1971</v>
      </c>
      <c r="C1092" s="113" t="s">
        <v>248</v>
      </c>
      <c r="D1092" s="113" t="s">
        <v>231</v>
      </c>
      <c r="E1092" s="115">
        <v>13.03</v>
      </c>
      <c r="F1092" s="115">
        <v>13.03</v>
      </c>
      <c r="G1092" s="113" t="s">
        <v>493</v>
      </c>
      <c r="H1092" s="116">
        <v>41974</v>
      </c>
    </row>
    <row r="1093" spans="1:8" ht="26.4">
      <c r="A1093" s="117">
        <v>5797</v>
      </c>
      <c r="B1093" s="118" t="s">
        <v>1972</v>
      </c>
      <c r="C1093" s="117" t="s">
        <v>248</v>
      </c>
      <c r="D1093" s="117" t="s">
        <v>231</v>
      </c>
      <c r="E1093" s="119">
        <v>2.65</v>
      </c>
      <c r="F1093" s="119">
        <v>2.64</v>
      </c>
      <c r="G1093" s="117" t="s">
        <v>493</v>
      </c>
      <c r="H1093" s="120">
        <v>41974</v>
      </c>
    </row>
    <row r="1094" spans="1:8" ht="26.4">
      <c r="A1094" s="113">
        <v>5798</v>
      </c>
      <c r="B1094" s="114" t="s">
        <v>1973</v>
      </c>
      <c r="C1094" s="113" t="s">
        <v>248</v>
      </c>
      <c r="D1094" s="113" t="s">
        <v>231</v>
      </c>
      <c r="E1094" s="115">
        <v>12.14</v>
      </c>
      <c r="F1094" s="115">
        <v>11.02</v>
      </c>
      <c r="G1094" s="113" t="s">
        <v>493</v>
      </c>
      <c r="H1094" s="116">
        <v>41974</v>
      </c>
    </row>
    <row r="1095" spans="1:8" ht="52.8">
      <c r="A1095" s="117">
        <v>73346</v>
      </c>
      <c r="B1095" s="118" t="s">
        <v>1974</v>
      </c>
      <c r="C1095" s="117" t="s">
        <v>246</v>
      </c>
      <c r="D1095" s="117" t="s">
        <v>519</v>
      </c>
      <c r="E1095" s="119">
        <v>1621.62</v>
      </c>
      <c r="F1095" s="119">
        <v>1542.04</v>
      </c>
      <c r="G1095" s="117" t="s">
        <v>493</v>
      </c>
      <c r="H1095" s="120">
        <v>41974</v>
      </c>
    </row>
    <row r="1096" spans="1:8" ht="26.4">
      <c r="A1096" s="113">
        <v>72964</v>
      </c>
      <c r="B1096" s="114" t="s">
        <v>1975</v>
      </c>
      <c r="C1096" s="113" t="s">
        <v>251</v>
      </c>
      <c r="D1096" s="113" t="s">
        <v>261</v>
      </c>
      <c r="E1096" s="115">
        <v>186.48</v>
      </c>
      <c r="F1096" s="115">
        <v>185.99</v>
      </c>
      <c r="G1096" s="113" t="s">
        <v>493</v>
      </c>
      <c r="H1096" s="116">
        <v>41974</v>
      </c>
    </row>
    <row r="1097" spans="1:8">
      <c r="A1097" s="117">
        <v>73361</v>
      </c>
      <c r="B1097" s="118" t="s">
        <v>1976</v>
      </c>
      <c r="C1097" s="117" t="s">
        <v>246</v>
      </c>
      <c r="D1097" s="117" t="s">
        <v>519</v>
      </c>
      <c r="E1097" s="119">
        <v>395.06</v>
      </c>
      <c r="F1097" s="119">
        <v>379.51</v>
      </c>
      <c r="G1097" s="117" t="s">
        <v>493</v>
      </c>
      <c r="H1097" s="120">
        <v>41974</v>
      </c>
    </row>
    <row r="1098" spans="1:8" ht="26.4">
      <c r="A1098" s="113">
        <v>73406</v>
      </c>
      <c r="B1098" s="114" t="s">
        <v>1977</v>
      </c>
      <c r="C1098" s="113" t="s">
        <v>271</v>
      </c>
      <c r="D1098" s="113" t="s">
        <v>519</v>
      </c>
      <c r="E1098" s="115">
        <v>502.99</v>
      </c>
      <c r="F1098" s="115">
        <v>486.76</v>
      </c>
      <c r="G1098" s="113" t="s">
        <v>493</v>
      </c>
      <c r="H1098" s="116">
        <v>41974</v>
      </c>
    </row>
    <row r="1099" spans="1:8">
      <c r="A1099" s="117">
        <v>6045</v>
      </c>
      <c r="B1099" s="118" t="s">
        <v>570</v>
      </c>
      <c r="C1099" s="117" t="s">
        <v>271</v>
      </c>
      <c r="D1099" s="117" t="s">
        <v>519</v>
      </c>
      <c r="E1099" s="119">
        <v>385.69</v>
      </c>
      <c r="F1099" s="119">
        <v>378.98</v>
      </c>
      <c r="G1099" s="117" t="s">
        <v>493</v>
      </c>
      <c r="H1099" s="120">
        <v>41974</v>
      </c>
    </row>
    <row r="1100" spans="1:8" ht="26.4">
      <c r="A1100" s="113" t="s">
        <v>1978</v>
      </c>
      <c r="B1100" s="114" t="s">
        <v>1979</v>
      </c>
      <c r="C1100" s="113" t="s">
        <v>271</v>
      </c>
      <c r="D1100" s="113" t="s">
        <v>519</v>
      </c>
      <c r="E1100" s="115">
        <v>415.93</v>
      </c>
      <c r="F1100" s="115">
        <v>409.22</v>
      </c>
      <c r="G1100" s="113" t="s">
        <v>493</v>
      </c>
      <c r="H1100" s="116">
        <v>41974</v>
      </c>
    </row>
    <row r="1101" spans="1:8">
      <c r="A1101" s="117" t="s">
        <v>1980</v>
      </c>
      <c r="B1101" s="118" t="s">
        <v>1981</v>
      </c>
      <c r="C1101" s="117" t="s">
        <v>271</v>
      </c>
      <c r="D1101" s="117" t="s">
        <v>519</v>
      </c>
      <c r="E1101" s="119">
        <v>430.34</v>
      </c>
      <c r="F1101" s="119">
        <v>423.71</v>
      </c>
      <c r="G1101" s="117" t="s">
        <v>493</v>
      </c>
      <c r="H1101" s="120">
        <v>41974</v>
      </c>
    </row>
    <row r="1102" spans="1:8">
      <c r="A1102" s="113" t="s">
        <v>600</v>
      </c>
      <c r="B1102" s="114" t="s">
        <v>601</v>
      </c>
      <c r="C1102" s="113" t="s">
        <v>271</v>
      </c>
      <c r="D1102" s="113" t="s">
        <v>519</v>
      </c>
      <c r="E1102" s="115">
        <v>443.88</v>
      </c>
      <c r="F1102" s="115">
        <v>437.42</v>
      </c>
      <c r="G1102" s="113" t="s">
        <v>493</v>
      </c>
      <c r="H1102" s="116">
        <v>41974</v>
      </c>
    </row>
    <row r="1103" spans="1:8">
      <c r="A1103" s="117" t="s">
        <v>1982</v>
      </c>
      <c r="B1103" s="118" t="s">
        <v>1983</v>
      </c>
      <c r="C1103" s="117" t="s">
        <v>271</v>
      </c>
      <c r="D1103" s="117" t="s">
        <v>519</v>
      </c>
      <c r="E1103" s="119">
        <v>497.04</v>
      </c>
      <c r="F1103" s="119">
        <v>478.15</v>
      </c>
      <c r="G1103" s="117" t="s">
        <v>493</v>
      </c>
      <c r="H1103" s="120">
        <v>41974</v>
      </c>
    </row>
    <row r="1104" spans="1:8" ht="26.4">
      <c r="A1104" s="113">
        <v>5652</v>
      </c>
      <c r="B1104" s="114" t="s">
        <v>568</v>
      </c>
      <c r="C1104" s="113" t="s">
        <v>271</v>
      </c>
      <c r="D1104" s="113" t="s">
        <v>519</v>
      </c>
      <c r="E1104" s="115">
        <v>301.69</v>
      </c>
      <c r="F1104" s="115">
        <v>294.98</v>
      </c>
      <c r="G1104" s="113" t="s">
        <v>493</v>
      </c>
      <c r="H1104" s="116">
        <v>41974</v>
      </c>
    </row>
    <row r="1105" spans="1:8" ht="26.4">
      <c r="A1105" s="117">
        <v>6042</v>
      </c>
      <c r="B1105" s="118" t="s">
        <v>1984</v>
      </c>
      <c r="C1105" s="117" t="s">
        <v>271</v>
      </c>
      <c r="D1105" s="117" t="s">
        <v>519</v>
      </c>
      <c r="E1105" s="119">
        <v>329.56</v>
      </c>
      <c r="F1105" s="119">
        <v>322.85000000000002</v>
      </c>
      <c r="G1105" s="117" t="s">
        <v>493</v>
      </c>
      <c r="H1105" s="120">
        <v>41974</v>
      </c>
    </row>
    <row r="1106" spans="1:8" ht="26.4">
      <c r="A1106" s="113">
        <v>73533</v>
      </c>
      <c r="B1106" s="114" t="s">
        <v>1985</v>
      </c>
      <c r="C1106" s="113" t="s">
        <v>246</v>
      </c>
      <c r="D1106" s="113" t="s">
        <v>519</v>
      </c>
      <c r="E1106" s="115">
        <v>238.71</v>
      </c>
      <c r="F1106" s="115">
        <v>238.7</v>
      </c>
      <c r="G1106" s="113" t="s">
        <v>493</v>
      </c>
      <c r="H1106" s="116">
        <v>41974</v>
      </c>
    </row>
    <row r="1107" spans="1:8" ht="26.4">
      <c r="A1107" s="117" t="s">
        <v>1986</v>
      </c>
      <c r="B1107" s="118" t="s">
        <v>1987</v>
      </c>
      <c r="C1107" s="117" t="s">
        <v>271</v>
      </c>
      <c r="D1107" s="117" t="s">
        <v>519</v>
      </c>
      <c r="E1107" s="119">
        <v>429.39</v>
      </c>
      <c r="F1107" s="119">
        <v>424.82</v>
      </c>
      <c r="G1107" s="117" t="s">
        <v>493</v>
      </c>
      <c r="H1107" s="120">
        <v>41974</v>
      </c>
    </row>
    <row r="1108" spans="1:8" ht="26.4">
      <c r="A1108" s="113" t="s">
        <v>1988</v>
      </c>
      <c r="B1108" s="114" t="s">
        <v>1989</v>
      </c>
      <c r="C1108" s="113" t="s">
        <v>271</v>
      </c>
      <c r="D1108" s="113" t="s">
        <v>519</v>
      </c>
      <c r="E1108" s="115">
        <v>488.51</v>
      </c>
      <c r="F1108" s="115">
        <v>483.94</v>
      </c>
      <c r="G1108" s="113" t="s">
        <v>493</v>
      </c>
      <c r="H1108" s="116">
        <v>41974</v>
      </c>
    </row>
    <row r="1109" spans="1:8" ht="26.4">
      <c r="A1109" s="117" t="s">
        <v>1990</v>
      </c>
      <c r="B1109" s="118" t="s">
        <v>1991</v>
      </c>
      <c r="C1109" s="117" t="s">
        <v>271</v>
      </c>
      <c r="D1109" s="117" t="s">
        <v>519</v>
      </c>
      <c r="E1109" s="119">
        <v>507.07</v>
      </c>
      <c r="F1109" s="119">
        <v>502.51</v>
      </c>
      <c r="G1109" s="117" t="s">
        <v>493</v>
      </c>
      <c r="H1109" s="120">
        <v>41974</v>
      </c>
    </row>
    <row r="1110" spans="1:8" ht="26.4">
      <c r="A1110" s="113" t="s">
        <v>531</v>
      </c>
      <c r="B1110" s="114" t="s">
        <v>532</v>
      </c>
      <c r="C1110" s="113" t="s">
        <v>271</v>
      </c>
      <c r="D1110" s="113" t="s">
        <v>519</v>
      </c>
      <c r="E1110" s="115">
        <v>522.54999999999995</v>
      </c>
      <c r="F1110" s="115">
        <v>517.98</v>
      </c>
      <c r="G1110" s="113" t="s">
        <v>493</v>
      </c>
      <c r="H1110" s="116">
        <v>41974</v>
      </c>
    </row>
    <row r="1111" spans="1:8" ht="26.4">
      <c r="A1111" s="117" t="s">
        <v>1992</v>
      </c>
      <c r="B1111" s="118" t="s">
        <v>1993</v>
      </c>
      <c r="C1111" s="117" t="s">
        <v>271</v>
      </c>
      <c r="D1111" s="117" t="s">
        <v>519</v>
      </c>
      <c r="E1111" s="119">
        <v>539.57000000000005</v>
      </c>
      <c r="F1111" s="119">
        <v>535</v>
      </c>
      <c r="G1111" s="117" t="s">
        <v>493</v>
      </c>
      <c r="H1111" s="120">
        <v>41974</v>
      </c>
    </row>
    <row r="1112" spans="1:8" ht="39.6">
      <c r="A1112" s="113" t="s">
        <v>1994</v>
      </c>
      <c r="B1112" s="114" t="s">
        <v>1995</v>
      </c>
      <c r="C1112" s="113" t="s">
        <v>273</v>
      </c>
      <c r="D1112" s="113" t="s">
        <v>6</v>
      </c>
      <c r="E1112" s="115">
        <v>15.06</v>
      </c>
      <c r="F1112" s="115">
        <v>14.59</v>
      </c>
      <c r="G1112" s="113" t="s">
        <v>493</v>
      </c>
      <c r="H1112" s="116">
        <v>41974</v>
      </c>
    </row>
    <row r="1113" spans="1:8" ht="39.6">
      <c r="A1113" s="117" t="s">
        <v>1996</v>
      </c>
      <c r="B1113" s="118" t="s">
        <v>1997</v>
      </c>
      <c r="C1113" s="117" t="s">
        <v>273</v>
      </c>
      <c r="D1113" s="117" t="s">
        <v>6</v>
      </c>
      <c r="E1113" s="119">
        <v>16.93</v>
      </c>
      <c r="F1113" s="119">
        <v>16.47</v>
      </c>
      <c r="G1113" s="117" t="s">
        <v>493</v>
      </c>
      <c r="H1113" s="120">
        <v>41974</v>
      </c>
    </row>
    <row r="1114" spans="1:8" ht="39.6">
      <c r="A1114" s="113" t="s">
        <v>1998</v>
      </c>
      <c r="B1114" s="114" t="s">
        <v>1999</v>
      </c>
      <c r="C1114" s="113" t="s">
        <v>273</v>
      </c>
      <c r="D1114" s="113" t="s">
        <v>6</v>
      </c>
      <c r="E1114" s="115">
        <v>15.28</v>
      </c>
      <c r="F1114" s="115">
        <v>14.81</v>
      </c>
      <c r="G1114" s="113" t="s">
        <v>493</v>
      </c>
      <c r="H1114" s="116">
        <v>41974</v>
      </c>
    </row>
    <row r="1115" spans="1:8" ht="39.6">
      <c r="A1115" s="117" t="s">
        <v>2000</v>
      </c>
      <c r="B1115" s="118" t="s">
        <v>2001</v>
      </c>
      <c r="C1115" s="117" t="s">
        <v>273</v>
      </c>
      <c r="D1115" s="117" t="s">
        <v>6</v>
      </c>
      <c r="E1115" s="119">
        <v>16.73</v>
      </c>
      <c r="F1115" s="119">
        <v>16.27</v>
      </c>
      <c r="G1115" s="117" t="s">
        <v>493</v>
      </c>
      <c r="H1115" s="120">
        <v>41974</v>
      </c>
    </row>
    <row r="1116" spans="1:8" ht="39.6">
      <c r="A1116" s="113" t="s">
        <v>2002</v>
      </c>
      <c r="B1116" s="114" t="s">
        <v>2003</v>
      </c>
      <c r="C1116" s="113" t="s">
        <v>273</v>
      </c>
      <c r="D1116" s="113" t="s">
        <v>6</v>
      </c>
      <c r="E1116" s="115">
        <v>16.73</v>
      </c>
      <c r="F1116" s="115">
        <v>16.27</v>
      </c>
      <c r="G1116" s="113" t="s">
        <v>493</v>
      </c>
      <c r="H1116" s="116">
        <v>41974</v>
      </c>
    </row>
    <row r="1117" spans="1:8" ht="39.6">
      <c r="A1117" s="117" t="s">
        <v>2004</v>
      </c>
      <c r="B1117" s="118" t="s">
        <v>2005</v>
      </c>
      <c r="C1117" s="117" t="s">
        <v>273</v>
      </c>
      <c r="D1117" s="117" t="s">
        <v>6</v>
      </c>
      <c r="E1117" s="119">
        <v>19.78</v>
      </c>
      <c r="F1117" s="119">
        <v>19.32</v>
      </c>
      <c r="G1117" s="117" t="s">
        <v>493</v>
      </c>
      <c r="H1117" s="120">
        <v>41974</v>
      </c>
    </row>
    <row r="1118" spans="1:8" ht="39.6">
      <c r="A1118" s="113" t="s">
        <v>2006</v>
      </c>
      <c r="B1118" s="114" t="s">
        <v>2007</v>
      </c>
      <c r="C1118" s="113" t="s">
        <v>273</v>
      </c>
      <c r="D1118" s="113" t="s">
        <v>6</v>
      </c>
      <c r="E1118" s="115">
        <v>22.14</v>
      </c>
      <c r="F1118" s="115">
        <v>21.68</v>
      </c>
      <c r="G1118" s="113" t="s">
        <v>493</v>
      </c>
      <c r="H1118" s="116">
        <v>41974</v>
      </c>
    </row>
    <row r="1119" spans="1:8" ht="39.6">
      <c r="A1119" s="117" t="s">
        <v>2008</v>
      </c>
      <c r="B1119" s="118" t="s">
        <v>2009</v>
      </c>
      <c r="C1119" s="117" t="s">
        <v>273</v>
      </c>
      <c r="D1119" s="117" t="s">
        <v>6</v>
      </c>
      <c r="E1119" s="119">
        <v>9.4499999999999993</v>
      </c>
      <c r="F1119" s="119">
        <v>9.14</v>
      </c>
      <c r="G1119" s="117" t="s">
        <v>493</v>
      </c>
      <c r="H1119" s="120">
        <v>41974</v>
      </c>
    </row>
    <row r="1120" spans="1:8" ht="39.6">
      <c r="A1120" s="113" t="s">
        <v>2010</v>
      </c>
      <c r="B1120" s="114" t="s">
        <v>2011</v>
      </c>
      <c r="C1120" s="113" t="s">
        <v>273</v>
      </c>
      <c r="D1120" s="113" t="s">
        <v>6</v>
      </c>
      <c r="E1120" s="115">
        <v>10.64</v>
      </c>
      <c r="F1120" s="115">
        <v>10.34</v>
      </c>
      <c r="G1120" s="113" t="s">
        <v>493</v>
      </c>
      <c r="H1120" s="116">
        <v>41974</v>
      </c>
    </row>
    <row r="1121" spans="1:8" ht="39.6">
      <c r="A1121" s="117" t="s">
        <v>2012</v>
      </c>
      <c r="B1121" s="118" t="s">
        <v>2013</v>
      </c>
      <c r="C1121" s="117" t="s">
        <v>273</v>
      </c>
      <c r="D1121" s="117" t="s">
        <v>6</v>
      </c>
      <c r="E1121" s="119">
        <v>8.98</v>
      </c>
      <c r="F1121" s="119">
        <v>8.68</v>
      </c>
      <c r="G1121" s="117" t="s">
        <v>493</v>
      </c>
      <c r="H1121" s="120">
        <v>41974</v>
      </c>
    </row>
    <row r="1122" spans="1:8" ht="39.6">
      <c r="A1122" s="113" t="s">
        <v>2014</v>
      </c>
      <c r="B1122" s="114" t="s">
        <v>2015</v>
      </c>
      <c r="C1122" s="113" t="s">
        <v>273</v>
      </c>
      <c r="D1122" s="113" t="s">
        <v>6</v>
      </c>
      <c r="E1122" s="115">
        <v>10.14</v>
      </c>
      <c r="F1122" s="115">
        <v>9.83</v>
      </c>
      <c r="G1122" s="113" t="s">
        <v>493</v>
      </c>
      <c r="H1122" s="116">
        <v>41974</v>
      </c>
    </row>
    <row r="1123" spans="1:8" ht="39.6">
      <c r="A1123" s="117" t="s">
        <v>2016</v>
      </c>
      <c r="B1123" s="118" t="s">
        <v>2017</v>
      </c>
      <c r="C1123" s="117" t="s">
        <v>273</v>
      </c>
      <c r="D1123" s="117" t="s">
        <v>6</v>
      </c>
      <c r="E1123" s="119">
        <v>10.14</v>
      </c>
      <c r="F1123" s="119">
        <v>9.83</v>
      </c>
      <c r="G1123" s="117" t="s">
        <v>493</v>
      </c>
      <c r="H1123" s="120">
        <v>41974</v>
      </c>
    </row>
    <row r="1124" spans="1:8" ht="39.6">
      <c r="A1124" s="113" t="s">
        <v>2018</v>
      </c>
      <c r="B1124" s="114" t="s">
        <v>2019</v>
      </c>
      <c r="C1124" s="113" t="s">
        <v>273</v>
      </c>
      <c r="D1124" s="113" t="s">
        <v>6</v>
      </c>
      <c r="E1124" s="115">
        <v>11.71</v>
      </c>
      <c r="F1124" s="115">
        <v>11.42</v>
      </c>
      <c r="G1124" s="113" t="s">
        <v>493</v>
      </c>
      <c r="H1124" s="116">
        <v>41974</v>
      </c>
    </row>
    <row r="1125" spans="1:8" ht="39.6">
      <c r="A1125" s="117" t="s">
        <v>2020</v>
      </c>
      <c r="B1125" s="118" t="s">
        <v>2021</v>
      </c>
      <c r="C1125" s="117" t="s">
        <v>273</v>
      </c>
      <c r="D1125" s="117" t="s">
        <v>6</v>
      </c>
      <c r="E1125" s="119">
        <v>12.4</v>
      </c>
      <c r="F1125" s="119">
        <v>12.11</v>
      </c>
      <c r="G1125" s="117" t="s">
        <v>493</v>
      </c>
      <c r="H1125" s="120">
        <v>41974</v>
      </c>
    </row>
    <row r="1126" spans="1:8" ht="39.6">
      <c r="A1126" s="113" t="s">
        <v>2022</v>
      </c>
      <c r="B1126" s="114" t="s">
        <v>2023</v>
      </c>
      <c r="C1126" s="113" t="s">
        <v>273</v>
      </c>
      <c r="D1126" s="113" t="s">
        <v>6</v>
      </c>
      <c r="E1126" s="115">
        <v>10.96</v>
      </c>
      <c r="F1126" s="115">
        <v>10.57</v>
      </c>
      <c r="G1126" s="113" t="s">
        <v>493</v>
      </c>
      <c r="H1126" s="116">
        <v>41974</v>
      </c>
    </row>
    <row r="1127" spans="1:8" ht="39.6">
      <c r="A1127" s="117" t="s">
        <v>2024</v>
      </c>
      <c r="B1127" s="118" t="s">
        <v>2025</v>
      </c>
      <c r="C1127" s="117" t="s">
        <v>273</v>
      </c>
      <c r="D1127" s="117" t="s">
        <v>6</v>
      </c>
      <c r="E1127" s="119">
        <v>11.71</v>
      </c>
      <c r="F1127" s="119">
        <v>11.31</v>
      </c>
      <c r="G1127" s="117" t="s">
        <v>493</v>
      </c>
      <c r="H1127" s="120">
        <v>41974</v>
      </c>
    </row>
    <row r="1128" spans="1:8" ht="39.6">
      <c r="A1128" s="113" t="s">
        <v>2026</v>
      </c>
      <c r="B1128" s="114" t="s">
        <v>2027</v>
      </c>
      <c r="C1128" s="113" t="s">
        <v>273</v>
      </c>
      <c r="D1128" s="113" t="s">
        <v>6</v>
      </c>
      <c r="E1128" s="115">
        <v>10.38</v>
      </c>
      <c r="F1128" s="115">
        <v>9.98</v>
      </c>
      <c r="G1128" s="113" t="s">
        <v>493</v>
      </c>
      <c r="H1128" s="116">
        <v>41974</v>
      </c>
    </row>
    <row r="1129" spans="1:8" ht="39.6">
      <c r="A1129" s="117" t="s">
        <v>2028</v>
      </c>
      <c r="B1129" s="118" t="s">
        <v>2029</v>
      </c>
      <c r="C1129" s="117" t="s">
        <v>273</v>
      </c>
      <c r="D1129" s="117" t="s">
        <v>6</v>
      </c>
      <c r="E1129" s="119">
        <v>11.75</v>
      </c>
      <c r="F1129" s="119">
        <v>11.35</v>
      </c>
      <c r="G1129" s="117" t="s">
        <v>493</v>
      </c>
      <c r="H1129" s="120">
        <v>41974</v>
      </c>
    </row>
    <row r="1130" spans="1:8" ht="39.6">
      <c r="A1130" s="113" t="s">
        <v>2030</v>
      </c>
      <c r="B1130" s="114" t="s">
        <v>2031</v>
      </c>
      <c r="C1130" s="113" t="s">
        <v>273</v>
      </c>
      <c r="D1130" s="113" t="s">
        <v>6</v>
      </c>
      <c r="E1130" s="115">
        <v>11.75</v>
      </c>
      <c r="F1130" s="115">
        <v>11.35</v>
      </c>
      <c r="G1130" s="113" t="s">
        <v>493</v>
      </c>
      <c r="H1130" s="116">
        <v>41974</v>
      </c>
    </row>
    <row r="1131" spans="1:8" ht="39.6">
      <c r="A1131" s="117" t="s">
        <v>2032</v>
      </c>
      <c r="B1131" s="118" t="s">
        <v>2033</v>
      </c>
      <c r="C1131" s="117" t="s">
        <v>273</v>
      </c>
      <c r="D1131" s="117" t="s">
        <v>6</v>
      </c>
      <c r="E1131" s="119">
        <v>13.1</v>
      </c>
      <c r="F1131" s="119">
        <v>12.7</v>
      </c>
      <c r="G1131" s="117" t="s">
        <v>493</v>
      </c>
      <c r="H1131" s="120">
        <v>41974</v>
      </c>
    </row>
    <row r="1132" spans="1:8" ht="39.6">
      <c r="A1132" s="113" t="s">
        <v>2034</v>
      </c>
      <c r="B1132" s="114" t="s">
        <v>2035</v>
      </c>
      <c r="C1132" s="113" t="s">
        <v>273</v>
      </c>
      <c r="D1132" s="113" t="s">
        <v>6</v>
      </c>
      <c r="E1132" s="115">
        <v>14.42</v>
      </c>
      <c r="F1132" s="115">
        <v>14.01</v>
      </c>
      <c r="G1132" s="113" t="s">
        <v>493</v>
      </c>
      <c r="H1132" s="116">
        <v>41974</v>
      </c>
    </row>
    <row r="1133" spans="1:8" ht="39.6">
      <c r="A1133" s="117">
        <v>83471</v>
      </c>
      <c r="B1133" s="118" t="s">
        <v>2036</v>
      </c>
      <c r="C1133" s="117" t="s">
        <v>273</v>
      </c>
      <c r="D1133" s="117" t="s">
        <v>6</v>
      </c>
      <c r="E1133" s="119">
        <v>38.159999999999997</v>
      </c>
      <c r="F1133" s="119">
        <v>37.380000000000003</v>
      </c>
      <c r="G1133" s="117" t="s">
        <v>493</v>
      </c>
      <c r="H1133" s="120">
        <v>41974</v>
      </c>
    </row>
    <row r="1134" spans="1:8" ht="39.6">
      <c r="A1134" s="113">
        <v>83472</v>
      </c>
      <c r="B1134" s="114" t="s">
        <v>2037</v>
      </c>
      <c r="C1134" s="113" t="s">
        <v>273</v>
      </c>
      <c r="D1134" s="113" t="s">
        <v>6</v>
      </c>
      <c r="E1134" s="115">
        <v>73.55</v>
      </c>
      <c r="F1134" s="115">
        <v>72.77</v>
      </c>
      <c r="G1134" s="113" t="s">
        <v>493</v>
      </c>
      <c r="H1134" s="116">
        <v>41974</v>
      </c>
    </row>
    <row r="1135" spans="1:8" ht="39.6">
      <c r="A1135" s="117">
        <v>83452</v>
      </c>
      <c r="B1135" s="118" t="s">
        <v>2038</v>
      </c>
      <c r="C1135" s="117" t="s">
        <v>273</v>
      </c>
      <c r="D1135" s="117" t="s">
        <v>6</v>
      </c>
      <c r="E1135" s="119">
        <v>17.73</v>
      </c>
      <c r="F1135" s="119">
        <v>16.91</v>
      </c>
      <c r="G1135" s="117" t="s">
        <v>493</v>
      </c>
      <c r="H1135" s="120">
        <v>41974</v>
      </c>
    </row>
    <row r="1136" spans="1:8" ht="39.6">
      <c r="A1136" s="113">
        <v>83451</v>
      </c>
      <c r="B1136" s="114" t="s">
        <v>2039</v>
      </c>
      <c r="C1136" s="113" t="s">
        <v>273</v>
      </c>
      <c r="D1136" s="113" t="s">
        <v>6</v>
      </c>
      <c r="E1136" s="115">
        <v>14.4</v>
      </c>
      <c r="F1136" s="115">
        <v>13.58</v>
      </c>
      <c r="G1136" s="113" t="s">
        <v>493</v>
      </c>
      <c r="H1136" s="116">
        <v>41974</v>
      </c>
    </row>
    <row r="1137" spans="1:8" ht="39.6">
      <c r="A1137" s="117" t="s">
        <v>2040</v>
      </c>
      <c r="B1137" s="118" t="s">
        <v>2041</v>
      </c>
      <c r="C1137" s="117" t="s">
        <v>273</v>
      </c>
      <c r="D1137" s="117" t="s">
        <v>6</v>
      </c>
      <c r="E1137" s="119">
        <v>21.42</v>
      </c>
      <c r="F1137" s="119">
        <v>20.61</v>
      </c>
      <c r="G1137" s="117" t="s">
        <v>493</v>
      </c>
      <c r="H1137" s="120">
        <v>41974</v>
      </c>
    </row>
    <row r="1138" spans="1:8" ht="39.6">
      <c r="A1138" s="113">
        <v>83455</v>
      </c>
      <c r="B1138" s="114" t="s">
        <v>2042</v>
      </c>
      <c r="C1138" s="113" t="s">
        <v>273</v>
      </c>
      <c r="D1138" s="113" t="s">
        <v>6</v>
      </c>
      <c r="E1138" s="115">
        <v>16.329999999999998</v>
      </c>
      <c r="F1138" s="115">
        <v>15.51</v>
      </c>
      <c r="G1138" s="113" t="s">
        <v>493</v>
      </c>
      <c r="H1138" s="116">
        <v>41974</v>
      </c>
    </row>
    <row r="1139" spans="1:8" ht="39.6">
      <c r="A1139" s="117">
        <v>83456</v>
      </c>
      <c r="B1139" s="118" t="s">
        <v>2043</v>
      </c>
      <c r="C1139" s="117" t="s">
        <v>273</v>
      </c>
      <c r="D1139" s="117" t="s">
        <v>6</v>
      </c>
      <c r="E1139" s="119">
        <v>13.64</v>
      </c>
      <c r="F1139" s="119">
        <v>12.82</v>
      </c>
      <c r="G1139" s="117" t="s">
        <v>493</v>
      </c>
      <c r="H1139" s="120">
        <v>41974</v>
      </c>
    </row>
    <row r="1140" spans="1:8" ht="39.6">
      <c r="A1140" s="113">
        <v>83457</v>
      </c>
      <c r="B1140" s="114" t="s">
        <v>2044</v>
      </c>
      <c r="C1140" s="113" t="s">
        <v>273</v>
      </c>
      <c r="D1140" s="113" t="s">
        <v>6</v>
      </c>
      <c r="E1140" s="115">
        <v>13.7</v>
      </c>
      <c r="F1140" s="115">
        <v>12.88</v>
      </c>
      <c r="G1140" s="113" t="s">
        <v>493</v>
      </c>
      <c r="H1140" s="116">
        <v>41974</v>
      </c>
    </row>
    <row r="1141" spans="1:8" ht="39.6">
      <c r="A1141" s="117">
        <v>83458</v>
      </c>
      <c r="B1141" s="118" t="s">
        <v>2045</v>
      </c>
      <c r="C1141" s="117" t="s">
        <v>273</v>
      </c>
      <c r="D1141" s="117" t="s">
        <v>6</v>
      </c>
      <c r="E1141" s="119">
        <v>13.91</v>
      </c>
      <c r="F1141" s="119">
        <v>13.09</v>
      </c>
      <c r="G1141" s="117" t="s">
        <v>493</v>
      </c>
      <c r="H1141" s="120">
        <v>41974</v>
      </c>
    </row>
    <row r="1142" spans="1:8" ht="39.6">
      <c r="A1142" s="113">
        <v>83460</v>
      </c>
      <c r="B1142" s="114" t="s">
        <v>2046</v>
      </c>
      <c r="C1142" s="113" t="s">
        <v>273</v>
      </c>
      <c r="D1142" s="113" t="s">
        <v>6</v>
      </c>
      <c r="E1142" s="115">
        <v>23.78</v>
      </c>
      <c r="F1142" s="115">
        <v>22.96</v>
      </c>
      <c r="G1142" s="113" t="s">
        <v>493</v>
      </c>
      <c r="H1142" s="116">
        <v>41974</v>
      </c>
    </row>
    <row r="1143" spans="1:8" ht="39.6">
      <c r="A1143" s="117">
        <v>83461</v>
      </c>
      <c r="B1143" s="118" t="s">
        <v>2047</v>
      </c>
      <c r="C1143" s="117" t="s">
        <v>273</v>
      </c>
      <c r="D1143" s="117" t="s">
        <v>6</v>
      </c>
      <c r="E1143" s="119">
        <v>21.25</v>
      </c>
      <c r="F1143" s="119">
        <v>20.43</v>
      </c>
      <c r="G1143" s="117" t="s">
        <v>493</v>
      </c>
      <c r="H1143" s="120">
        <v>41974</v>
      </c>
    </row>
    <row r="1144" spans="1:8" ht="39.6">
      <c r="A1144" s="113">
        <v>83462</v>
      </c>
      <c r="B1144" s="114" t="s">
        <v>2048</v>
      </c>
      <c r="C1144" s="113" t="s">
        <v>273</v>
      </c>
      <c r="D1144" s="113" t="s">
        <v>6</v>
      </c>
      <c r="E1144" s="115">
        <v>21.73</v>
      </c>
      <c r="F1144" s="115">
        <v>20.91</v>
      </c>
      <c r="G1144" s="113" t="s">
        <v>493</v>
      </c>
      <c r="H1144" s="116">
        <v>41974</v>
      </c>
    </row>
    <row r="1145" spans="1:8" ht="39.6">
      <c r="A1145" s="117" t="s">
        <v>2049</v>
      </c>
      <c r="B1145" s="118" t="s">
        <v>2050</v>
      </c>
      <c r="C1145" s="117" t="s">
        <v>273</v>
      </c>
      <c r="D1145" s="117" t="s">
        <v>6</v>
      </c>
      <c r="E1145" s="119">
        <v>16.27</v>
      </c>
      <c r="F1145" s="119">
        <v>15.45</v>
      </c>
      <c r="G1145" s="117" t="s">
        <v>493</v>
      </c>
      <c r="H1145" s="120">
        <v>41974</v>
      </c>
    </row>
    <row r="1146" spans="1:8" ht="39.6">
      <c r="A1146" s="113" t="s">
        <v>2051</v>
      </c>
      <c r="B1146" s="114" t="s">
        <v>2052</v>
      </c>
      <c r="C1146" s="113" t="s">
        <v>273</v>
      </c>
      <c r="D1146" s="113" t="s">
        <v>6</v>
      </c>
      <c r="E1146" s="115">
        <v>13.74</v>
      </c>
      <c r="F1146" s="115">
        <v>12.92</v>
      </c>
      <c r="G1146" s="113" t="s">
        <v>493</v>
      </c>
      <c r="H1146" s="116">
        <v>41974</v>
      </c>
    </row>
    <row r="1147" spans="1:8" ht="26.4">
      <c r="A1147" s="117">
        <v>84045</v>
      </c>
      <c r="B1147" s="118" t="s">
        <v>2053</v>
      </c>
      <c r="C1147" s="117" t="s">
        <v>542</v>
      </c>
      <c r="D1147" s="117" t="s">
        <v>207</v>
      </c>
      <c r="E1147" s="119">
        <v>24.38</v>
      </c>
      <c r="F1147" s="119">
        <v>23.86</v>
      </c>
      <c r="G1147" s="117" t="s">
        <v>493</v>
      </c>
      <c r="H1147" s="120">
        <v>41974</v>
      </c>
    </row>
    <row r="1148" spans="1:8" ht="39.6">
      <c r="A1148" s="113">
        <v>83377</v>
      </c>
      <c r="B1148" s="114" t="s">
        <v>2054</v>
      </c>
      <c r="C1148" s="113" t="s">
        <v>273</v>
      </c>
      <c r="D1148" s="113" t="s">
        <v>6</v>
      </c>
      <c r="E1148" s="115">
        <v>7.98</v>
      </c>
      <c r="F1148" s="115">
        <v>7.87</v>
      </c>
      <c r="G1148" s="113" t="s">
        <v>493</v>
      </c>
      <c r="H1148" s="116">
        <v>41974</v>
      </c>
    </row>
    <row r="1149" spans="1:8" ht="39.6">
      <c r="A1149" s="117">
        <v>72271</v>
      </c>
      <c r="B1149" s="118" t="s">
        <v>2055</v>
      </c>
      <c r="C1149" s="117" t="s">
        <v>273</v>
      </c>
      <c r="D1149" s="117" t="s">
        <v>6</v>
      </c>
      <c r="E1149" s="119">
        <v>7.93</v>
      </c>
      <c r="F1149" s="119">
        <v>7.38</v>
      </c>
      <c r="G1149" s="117" t="s">
        <v>493</v>
      </c>
      <c r="H1149" s="120">
        <v>41974</v>
      </c>
    </row>
    <row r="1150" spans="1:8" ht="39.6">
      <c r="A1150" s="113">
        <v>72272</v>
      </c>
      <c r="B1150" s="114" t="s">
        <v>2056</v>
      </c>
      <c r="C1150" s="113" t="s">
        <v>273</v>
      </c>
      <c r="D1150" s="113" t="s">
        <v>6</v>
      </c>
      <c r="E1150" s="115">
        <v>8.42</v>
      </c>
      <c r="F1150" s="115">
        <v>7.87</v>
      </c>
      <c r="G1150" s="113" t="s">
        <v>493</v>
      </c>
      <c r="H1150" s="116">
        <v>41974</v>
      </c>
    </row>
    <row r="1151" spans="1:8" ht="26.4">
      <c r="A1151" s="117">
        <v>89668</v>
      </c>
      <c r="B1151" s="118" t="s">
        <v>2057</v>
      </c>
      <c r="C1151" s="117" t="s">
        <v>606</v>
      </c>
      <c r="D1151" s="117" t="s">
        <v>6</v>
      </c>
      <c r="E1151" s="119">
        <v>18.11</v>
      </c>
      <c r="F1151" s="119">
        <v>17.86</v>
      </c>
      <c r="G1151" s="117" t="s">
        <v>493</v>
      </c>
      <c r="H1151" s="120">
        <v>41974</v>
      </c>
    </row>
    <row r="1152" spans="1:8" ht="26.4">
      <c r="A1152" s="113">
        <v>41879</v>
      </c>
      <c r="B1152" s="114" t="s">
        <v>2058</v>
      </c>
      <c r="C1152" s="113" t="s">
        <v>251</v>
      </c>
      <c r="D1152" s="113" t="s">
        <v>492</v>
      </c>
      <c r="E1152" s="115">
        <v>0.11</v>
      </c>
      <c r="F1152" s="115">
        <v>0.11</v>
      </c>
      <c r="G1152" s="113" t="s">
        <v>493</v>
      </c>
      <c r="H1152" s="116">
        <v>41974</v>
      </c>
    </row>
    <row r="1153" spans="1:8" ht="39.6">
      <c r="A1153" s="117" t="s">
        <v>2059</v>
      </c>
      <c r="B1153" s="118" t="s">
        <v>2060</v>
      </c>
      <c r="C1153" s="117" t="s">
        <v>604</v>
      </c>
      <c r="D1153" s="117" t="s">
        <v>6</v>
      </c>
      <c r="E1153" s="119">
        <v>425.84</v>
      </c>
      <c r="F1153" s="119">
        <v>422.33</v>
      </c>
      <c r="G1153" s="117" t="s">
        <v>493</v>
      </c>
      <c r="H1153" s="120">
        <v>41974</v>
      </c>
    </row>
    <row r="1154" spans="1:8" ht="26.4">
      <c r="A1154" s="113">
        <v>71516</v>
      </c>
      <c r="B1154" s="114" t="s">
        <v>2061</v>
      </c>
      <c r="C1154" s="113" t="s">
        <v>246</v>
      </c>
      <c r="D1154" s="113" t="s">
        <v>6</v>
      </c>
      <c r="E1154" s="115">
        <v>390</v>
      </c>
      <c r="F1154" s="115">
        <v>390</v>
      </c>
      <c r="G1154" s="113" t="s">
        <v>493</v>
      </c>
      <c r="H1154" s="116">
        <v>41974</v>
      </c>
    </row>
    <row r="1155" spans="1:8" ht="52.8">
      <c r="A1155" s="117" t="s">
        <v>2062</v>
      </c>
      <c r="B1155" s="118" t="s">
        <v>2063</v>
      </c>
      <c r="C1155" s="117" t="s">
        <v>632</v>
      </c>
      <c r="D1155" s="117" t="s">
        <v>207</v>
      </c>
      <c r="E1155" s="119">
        <v>71.400000000000006</v>
      </c>
      <c r="F1155" s="119">
        <v>69.17</v>
      </c>
      <c r="G1155" s="117" t="s">
        <v>493</v>
      </c>
      <c r="H1155" s="120">
        <v>41974</v>
      </c>
    </row>
    <row r="1156" spans="1:8" ht="39.6">
      <c r="A1156" s="113">
        <v>72345</v>
      </c>
      <c r="B1156" s="114" t="s">
        <v>2064</v>
      </c>
      <c r="C1156" s="113" t="s">
        <v>273</v>
      </c>
      <c r="D1156" s="113" t="s">
        <v>6</v>
      </c>
      <c r="E1156" s="115">
        <v>1504.04</v>
      </c>
      <c r="F1156" s="115">
        <v>1490.67</v>
      </c>
      <c r="G1156" s="113" t="s">
        <v>493</v>
      </c>
      <c r="H1156" s="116">
        <v>41974</v>
      </c>
    </row>
    <row r="1157" spans="1:8" ht="39.6">
      <c r="A1157" s="117">
        <v>72341</v>
      </c>
      <c r="B1157" s="118" t="s">
        <v>2065</v>
      </c>
      <c r="C1157" s="117" t="s">
        <v>273</v>
      </c>
      <c r="D1157" s="117" t="s">
        <v>6</v>
      </c>
      <c r="E1157" s="119">
        <v>227.11</v>
      </c>
      <c r="F1157" s="119">
        <v>217.8</v>
      </c>
      <c r="G1157" s="117" t="s">
        <v>493</v>
      </c>
      <c r="H1157" s="120">
        <v>41974</v>
      </c>
    </row>
    <row r="1158" spans="1:8" ht="39.6">
      <c r="A1158" s="113">
        <v>72343</v>
      </c>
      <c r="B1158" s="114" t="s">
        <v>2066</v>
      </c>
      <c r="C1158" s="113" t="s">
        <v>273</v>
      </c>
      <c r="D1158" s="113" t="s">
        <v>6</v>
      </c>
      <c r="E1158" s="115">
        <v>287.75</v>
      </c>
      <c r="F1158" s="115">
        <v>277.08</v>
      </c>
      <c r="G1158" s="113" t="s">
        <v>493</v>
      </c>
      <c r="H1158" s="116">
        <v>41974</v>
      </c>
    </row>
    <row r="1159" spans="1:8" ht="39.6">
      <c r="A1159" s="117">
        <v>72344</v>
      </c>
      <c r="B1159" s="118" t="s">
        <v>2067</v>
      </c>
      <c r="C1159" s="117" t="s">
        <v>273</v>
      </c>
      <c r="D1159" s="117" t="s">
        <v>6</v>
      </c>
      <c r="E1159" s="119">
        <v>548.38</v>
      </c>
      <c r="F1159" s="119">
        <v>536.91</v>
      </c>
      <c r="G1159" s="117" t="s">
        <v>493</v>
      </c>
      <c r="H1159" s="120">
        <v>41974</v>
      </c>
    </row>
    <row r="1160" spans="1:8">
      <c r="A1160" s="113">
        <v>72972</v>
      </c>
      <c r="B1160" s="114" t="s">
        <v>2068</v>
      </c>
      <c r="C1160" s="113" t="s">
        <v>251</v>
      </c>
      <c r="D1160" s="113" t="s">
        <v>492</v>
      </c>
      <c r="E1160" s="115">
        <v>0.65</v>
      </c>
      <c r="F1160" s="115">
        <v>0.57999999999999996</v>
      </c>
      <c r="G1160" s="113" t="s">
        <v>493</v>
      </c>
      <c r="H1160" s="116">
        <v>41974</v>
      </c>
    </row>
    <row r="1161" spans="1:8" ht="26.4">
      <c r="A1161" s="117">
        <v>88479</v>
      </c>
      <c r="B1161" s="118" t="s">
        <v>2069</v>
      </c>
      <c r="C1161" s="117" t="s">
        <v>502</v>
      </c>
      <c r="D1161" s="117" t="s">
        <v>492</v>
      </c>
      <c r="E1161" s="119">
        <v>17.03</v>
      </c>
      <c r="F1161" s="119">
        <v>16.829999999999998</v>
      </c>
      <c r="G1161" s="117" t="s">
        <v>493</v>
      </c>
      <c r="H1161" s="120">
        <v>41974</v>
      </c>
    </row>
    <row r="1162" spans="1:8" ht="26.4">
      <c r="A1162" s="113">
        <v>88480</v>
      </c>
      <c r="B1162" s="114" t="s">
        <v>2070</v>
      </c>
      <c r="C1162" s="113" t="s">
        <v>502</v>
      </c>
      <c r="D1162" s="113" t="s">
        <v>492</v>
      </c>
      <c r="E1162" s="115">
        <v>23.33</v>
      </c>
      <c r="F1162" s="115">
        <v>23.03</v>
      </c>
      <c r="G1162" s="113" t="s">
        <v>493</v>
      </c>
      <c r="H1162" s="116">
        <v>41974</v>
      </c>
    </row>
    <row r="1163" spans="1:8" ht="26.4">
      <c r="A1163" s="117">
        <v>88481</v>
      </c>
      <c r="B1163" s="118" t="s">
        <v>2071</v>
      </c>
      <c r="C1163" s="117" t="s">
        <v>502</v>
      </c>
      <c r="D1163" s="117" t="s">
        <v>492</v>
      </c>
      <c r="E1163" s="119">
        <v>28.44</v>
      </c>
      <c r="F1163" s="119">
        <v>28.06</v>
      </c>
      <c r="G1163" s="117" t="s">
        <v>493</v>
      </c>
      <c r="H1163" s="120">
        <v>41974</v>
      </c>
    </row>
    <row r="1164" spans="1:8" ht="26.4">
      <c r="A1164" s="113">
        <v>88473</v>
      </c>
      <c r="B1164" s="114" t="s">
        <v>2072</v>
      </c>
      <c r="C1164" s="113" t="s">
        <v>502</v>
      </c>
      <c r="D1164" s="113" t="s">
        <v>492</v>
      </c>
      <c r="E1164" s="115">
        <v>21.44</v>
      </c>
      <c r="F1164" s="115">
        <v>21.17</v>
      </c>
      <c r="G1164" s="113" t="s">
        <v>493</v>
      </c>
      <c r="H1164" s="116">
        <v>41974</v>
      </c>
    </row>
    <row r="1165" spans="1:8" ht="26.4">
      <c r="A1165" s="117">
        <v>88474</v>
      </c>
      <c r="B1165" s="118" t="s">
        <v>2073</v>
      </c>
      <c r="C1165" s="117" t="s">
        <v>502</v>
      </c>
      <c r="D1165" s="117" t="s">
        <v>492</v>
      </c>
      <c r="E1165" s="119">
        <v>26.41</v>
      </c>
      <c r="F1165" s="119">
        <v>26.08</v>
      </c>
      <c r="G1165" s="117" t="s">
        <v>493</v>
      </c>
      <c r="H1165" s="120">
        <v>41974</v>
      </c>
    </row>
    <row r="1166" spans="1:8" ht="26.4">
      <c r="A1166" s="113">
        <v>88475</v>
      </c>
      <c r="B1166" s="114" t="s">
        <v>2074</v>
      </c>
      <c r="C1166" s="113" t="s">
        <v>502</v>
      </c>
      <c r="D1166" s="113" t="s">
        <v>492</v>
      </c>
      <c r="E1166" s="115">
        <v>30.32</v>
      </c>
      <c r="F1166" s="115">
        <v>29.94</v>
      </c>
      <c r="G1166" s="113" t="s">
        <v>493</v>
      </c>
      <c r="H1166" s="116">
        <v>41974</v>
      </c>
    </row>
    <row r="1167" spans="1:8" ht="26.4">
      <c r="A1167" s="117">
        <v>88476</v>
      </c>
      <c r="B1167" s="118" t="s">
        <v>2075</v>
      </c>
      <c r="C1167" s="117" t="s">
        <v>502</v>
      </c>
      <c r="D1167" s="117" t="s">
        <v>492</v>
      </c>
      <c r="E1167" s="119">
        <v>17.23</v>
      </c>
      <c r="F1167" s="119">
        <v>17.010000000000002</v>
      </c>
      <c r="G1167" s="117" t="s">
        <v>493</v>
      </c>
      <c r="H1167" s="120">
        <v>41974</v>
      </c>
    </row>
    <row r="1168" spans="1:8" ht="26.4">
      <c r="A1168" s="113">
        <v>88477</v>
      </c>
      <c r="B1168" s="114" t="s">
        <v>2076</v>
      </c>
      <c r="C1168" s="113" t="s">
        <v>502</v>
      </c>
      <c r="D1168" s="113" t="s">
        <v>492</v>
      </c>
      <c r="E1168" s="115">
        <v>23.7</v>
      </c>
      <c r="F1168" s="115">
        <v>23.37</v>
      </c>
      <c r="G1168" s="113" t="s">
        <v>493</v>
      </c>
      <c r="H1168" s="116">
        <v>41974</v>
      </c>
    </row>
    <row r="1169" spans="1:8" ht="26.4">
      <c r="A1169" s="117">
        <v>88478</v>
      </c>
      <c r="B1169" s="118" t="s">
        <v>2077</v>
      </c>
      <c r="C1169" s="117" t="s">
        <v>502</v>
      </c>
      <c r="D1169" s="117" t="s">
        <v>492</v>
      </c>
      <c r="E1169" s="119">
        <v>28.95</v>
      </c>
      <c r="F1169" s="119">
        <v>28.52</v>
      </c>
      <c r="G1169" s="117" t="s">
        <v>493</v>
      </c>
      <c r="H1169" s="120">
        <v>41974</v>
      </c>
    </row>
    <row r="1170" spans="1:8" ht="26.4">
      <c r="A1170" s="113">
        <v>88470</v>
      </c>
      <c r="B1170" s="114" t="s">
        <v>2078</v>
      </c>
      <c r="C1170" s="113" t="s">
        <v>502</v>
      </c>
      <c r="D1170" s="113" t="s">
        <v>492</v>
      </c>
      <c r="E1170" s="115">
        <v>21.75</v>
      </c>
      <c r="F1170" s="115">
        <v>21.45</v>
      </c>
      <c r="G1170" s="113" t="s">
        <v>493</v>
      </c>
      <c r="H1170" s="116">
        <v>41974</v>
      </c>
    </row>
    <row r="1171" spans="1:8" ht="26.4">
      <c r="A1171" s="117">
        <v>88471</v>
      </c>
      <c r="B1171" s="118" t="s">
        <v>2079</v>
      </c>
      <c r="C1171" s="117" t="s">
        <v>502</v>
      </c>
      <c r="D1171" s="117" t="s">
        <v>492</v>
      </c>
      <c r="E1171" s="119">
        <v>26.84</v>
      </c>
      <c r="F1171" s="119">
        <v>26.46</v>
      </c>
      <c r="G1171" s="117" t="s">
        <v>493</v>
      </c>
      <c r="H1171" s="120">
        <v>41974</v>
      </c>
    </row>
    <row r="1172" spans="1:8" ht="26.4">
      <c r="A1172" s="113">
        <v>88472</v>
      </c>
      <c r="B1172" s="114" t="s">
        <v>2080</v>
      </c>
      <c r="C1172" s="113" t="s">
        <v>502</v>
      </c>
      <c r="D1172" s="113" t="s">
        <v>492</v>
      </c>
      <c r="E1172" s="115">
        <v>30.83</v>
      </c>
      <c r="F1172" s="115">
        <v>30.4</v>
      </c>
      <c r="G1172" s="113" t="s">
        <v>493</v>
      </c>
      <c r="H1172" s="116">
        <v>41974</v>
      </c>
    </row>
    <row r="1173" spans="1:8" ht="39.6">
      <c r="A1173" s="117">
        <v>87759</v>
      </c>
      <c r="B1173" s="118" t="s">
        <v>2081</v>
      </c>
      <c r="C1173" s="117" t="s">
        <v>502</v>
      </c>
      <c r="D1173" s="117" t="s">
        <v>492</v>
      </c>
      <c r="E1173" s="119">
        <v>65.989999999999995</v>
      </c>
      <c r="F1173" s="119">
        <v>64.260000000000005</v>
      </c>
      <c r="G1173" s="117" t="s">
        <v>493</v>
      </c>
      <c r="H1173" s="120">
        <v>41974</v>
      </c>
    </row>
    <row r="1174" spans="1:8" ht="39.6">
      <c r="A1174" s="113">
        <v>87764</v>
      </c>
      <c r="B1174" s="114" t="s">
        <v>2082</v>
      </c>
      <c r="C1174" s="113" t="s">
        <v>502</v>
      </c>
      <c r="D1174" s="113" t="s">
        <v>492</v>
      </c>
      <c r="E1174" s="115">
        <v>66.739999999999995</v>
      </c>
      <c r="F1174" s="115">
        <v>64.959999999999994</v>
      </c>
      <c r="G1174" s="113" t="s">
        <v>493</v>
      </c>
      <c r="H1174" s="116">
        <v>41974</v>
      </c>
    </row>
    <row r="1175" spans="1:8" ht="39.6">
      <c r="A1175" s="117">
        <v>87769</v>
      </c>
      <c r="B1175" s="118" t="s">
        <v>2083</v>
      </c>
      <c r="C1175" s="117" t="s">
        <v>502</v>
      </c>
      <c r="D1175" s="117" t="s">
        <v>492</v>
      </c>
      <c r="E1175" s="119">
        <v>78.48</v>
      </c>
      <c r="F1175" s="119">
        <v>76.599999999999994</v>
      </c>
      <c r="G1175" s="117" t="s">
        <v>493</v>
      </c>
      <c r="H1175" s="120">
        <v>41974</v>
      </c>
    </row>
    <row r="1176" spans="1:8" ht="39.6">
      <c r="A1176" s="113">
        <v>87774</v>
      </c>
      <c r="B1176" s="114" t="s">
        <v>2084</v>
      </c>
      <c r="C1176" s="113" t="s">
        <v>502</v>
      </c>
      <c r="D1176" s="113" t="s">
        <v>492</v>
      </c>
      <c r="E1176" s="115">
        <v>79.22</v>
      </c>
      <c r="F1176" s="115">
        <v>77.31</v>
      </c>
      <c r="G1176" s="113" t="s">
        <v>493</v>
      </c>
      <c r="H1176" s="116">
        <v>41974</v>
      </c>
    </row>
    <row r="1177" spans="1:8" ht="39.6">
      <c r="A1177" s="117">
        <v>87739</v>
      </c>
      <c r="B1177" s="118" t="s">
        <v>2085</v>
      </c>
      <c r="C1177" s="117" t="s">
        <v>502</v>
      </c>
      <c r="D1177" s="117" t="s">
        <v>492</v>
      </c>
      <c r="E1177" s="119">
        <v>53.37</v>
      </c>
      <c r="F1177" s="119">
        <v>51.88</v>
      </c>
      <c r="G1177" s="117" t="s">
        <v>493</v>
      </c>
      <c r="H1177" s="120">
        <v>41974</v>
      </c>
    </row>
    <row r="1178" spans="1:8" ht="39.6">
      <c r="A1178" s="113">
        <v>87744</v>
      </c>
      <c r="B1178" s="114" t="s">
        <v>2086</v>
      </c>
      <c r="C1178" s="113" t="s">
        <v>502</v>
      </c>
      <c r="D1178" s="113" t="s">
        <v>492</v>
      </c>
      <c r="E1178" s="115">
        <v>54.33</v>
      </c>
      <c r="F1178" s="115">
        <v>52.78</v>
      </c>
      <c r="G1178" s="113" t="s">
        <v>493</v>
      </c>
      <c r="H1178" s="116">
        <v>41974</v>
      </c>
    </row>
    <row r="1179" spans="1:8" ht="39.6">
      <c r="A1179" s="117">
        <v>87749</v>
      </c>
      <c r="B1179" s="118" t="s">
        <v>2087</v>
      </c>
      <c r="C1179" s="117" t="s">
        <v>502</v>
      </c>
      <c r="D1179" s="117" t="s">
        <v>492</v>
      </c>
      <c r="E1179" s="119">
        <v>68.7</v>
      </c>
      <c r="F1179" s="119">
        <v>67.03</v>
      </c>
      <c r="G1179" s="117" t="s">
        <v>493</v>
      </c>
      <c r="H1179" s="120">
        <v>41974</v>
      </c>
    </row>
    <row r="1180" spans="1:8" ht="39.6">
      <c r="A1180" s="113">
        <v>87754</v>
      </c>
      <c r="B1180" s="114" t="s">
        <v>2088</v>
      </c>
      <c r="C1180" s="113" t="s">
        <v>502</v>
      </c>
      <c r="D1180" s="113" t="s">
        <v>492</v>
      </c>
      <c r="E1180" s="115">
        <v>69.45</v>
      </c>
      <c r="F1180" s="115">
        <v>67.739999999999995</v>
      </c>
      <c r="G1180" s="113" t="s">
        <v>493</v>
      </c>
      <c r="H1180" s="116">
        <v>41974</v>
      </c>
    </row>
    <row r="1181" spans="1:8" ht="39.6">
      <c r="A1181" s="117">
        <v>87654</v>
      </c>
      <c r="B1181" s="118" t="s">
        <v>2089</v>
      </c>
      <c r="C1181" s="117" t="s">
        <v>502</v>
      </c>
      <c r="D1181" s="117" t="s">
        <v>492</v>
      </c>
      <c r="E1181" s="119">
        <v>45.88</v>
      </c>
      <c r="F1181" s="119">
        <v>45.13</v>
      </c>
      <c r="G1181" s="117" t="s">
        <v>493</v>
      </c>
      <c r="H1181" s="120">
        <v>41974</v>
      </c>
    </row>
    <row r="1182" spans="1:8" ht="39.6">
      <c r="A1182" s="113">
        <v>87649</v>
      </c>
      <c r="B1182" s="114" t="s">
        <v>2090</v>
      </c>
      <c r="C1182" s="113" t="s">
        <v>502</v>
      </c>
      <c r="D1182" s="113" t="s">
        <v>492</v>
      </c>
      <c r="E1182" s="115">
        <v>46.85</v>
      </c>
      <c r="F1182" s="115">
        <v>46.03</v>
      </c>
      <c r="G1182" s="113" t="s">
        <v>493</v>
      </c>
      <c r="H1182" s="116">
        <v>41974</v>
      </c>
    </row>
    <row r="1183" spans="1:8" ht="39.6">
      <c r="A1183" s="117">
        <v>87664</v>
      </c>
      <c r="B1183" s="118" t="s">
        <v>2091</v>
      </c>
      <c r="C1183" s="117" t="s">
        <v>502</v>
      </c>
      <c r="D1183" s="117" t="s">
        <v>492</v>
      </c>
      <c r="E1183" s="119">
        <v>61</v>
      </c>
      <c r="F1183" s="119">
        <v>60.09</v>
      </c>
      <c r="G1183" s="117" t="s">
        <v>493</v>
      </c>
      <c r="H1183" s="120">
        <v>41974</v>
      </c>
    </row>
    <row r="1184" spans="1:8" ht="39.6">
      <c r="A1184" s="113">
        <v>87659</v>
      </c>
      <c r="B1184" s="114" t="s">
        <v>2092</v>
      </c>
      <c r="C1184" s="113" t="s">
        <v>502</v>
      </c>
      <c r="D1184" s="113" t="s">
        <v>492</v>
      </c>
      <c r="E1184" s="115">
        <v>61.96</v>
      </c>
      <c r="F1184" s="115">
        <v>60.98</v>
      </c>
      <c r="G1184" s="113" t="s">
        <v>493</v>
      </c>
      <c r="H1184" s="116">
        <v>41974</v>
      </c>
    </row>
    <row r="1185" spans="1:8" ht="39.6">
      <c r="A1185" s="117">
        <v>87674</v>
      </c>
      <c r="B1185" s="118" t="s">
        <v>2093</v>
      </c>
      <c r="C1185" s="117" t="s">
        <v>502</v>
      </c>
      <c r="D1185" s="117" t="s">
        <v>492</v>
      </c>
      <c r="E1185" s="119">
        <v>73.48</v>
      </c>
      <c r="F1185" s="119">
        <v>72.73</v>
      </c>
      <c r="G1185" s="117" t="s">
        <v>493</v>
      </c>
      <c r="H1185" s="120">
        <v>41974</v>
      </c>
    </row>
    <row r="1186" spans="1:8" ht="39.6">
      <c r="A1186" s="113">
        <v>87669</v>
      </c>
      <c r="B1186" s="114" t="s">
        <v>2094</v>
      </c>
      <c r="C1186" s="113" t="s">
        <v>502</v>
      </c>
      <c r="D1186" s="113" t="s">
        <v>492</v>
      </c>
      <c r="E1186" s="115">
        <v>74.45</v>
      </c>
      <c r="F1186" s="115">
        <v>73.33</v>
      </c>
      <c r="G1186" s="113" t="s">
        <v>493</v>
      </c>
      <c r="H1186" s="116">
        <v>41974</v>
      </c>
    </row>
    <row r="1187" spans="1:8" ht="39.6">
      <c r="A1187" s="117">
        <v>87714</v>
      </c>
      <c r="B1187" s="118" t="s">
        <v>2095</v>
      </c>
      <c r="C1187" s="117" t="s">
        <v>502</v>
      </c>
      <c r="D1187" s="117" t="s">
        <v>492</v>
      </c>
      <c r="E1187" s="119">
        <v>68.75</v>
      </c>
      <c r="F1187" s="119">
        <v>67.790000000000006</v>
      </c>
      <c r="G1187" s="117" t="s">
        <v>493</v>
      </c>
      <c r="H1187" s="120">
        <v>41974</v>
      </c>
    </row>
    <row r="1188" spans="1:8" ht="39.6">
      <c r="A1188" s="113">
        <v>87709</v>
      </c>
      <c r="B1188" s="114" t="s">
        <v>2096</v>
      </c>
      <c r="C1188" s="113" t="s">
        <v>502</v>
      </c>
      <c r="D1188" s="113" t="s">
        <v>492</v>
      </c>
      <c r="E1188" s="115">
        <v>69.709999999999994</v>
      </c>
      <c r="F1188" s="115">
        <v>68.69</v>
      </c>
      <c r="G1188" s="113" t="s">
        <v>493</v>
      </c>
      <c r="H1188" s="116">
        <v>41974</v>
      </c>
    </row>
    <row r="1189" spans="1:8" ht="39.6">
      <c r="A1189" s="117">
        <v>87724</v>
      </c>
      <c r="B1189" s="118" t="s">
        <v>2097</v>
      </c>
      <c r="C1189" s="117" t="s">
        <v>502</v>
      </c>
      <c r="D1189" s="117" t="s">
        <v>492</v>
      </c>
      <c r="E1189" s="119">
        <v>79.03</v>
      </c>
      <c r="F1189" s="119">
        <v>77.91</v>
      </c>
      <c r="G1189" s="117" t="s">
        <v>493</v>
      </c>
      <c r="H1189" s="120">
        <v>41974</v>
      </c>
    </row>
    <row r="1190" spans="1:8" ht="39.6">
      <c r="A1190" s="113">
        <v>87719</v>
      </c>
      <c r="B1190" s="114" t="s">
        <v>2098</v>
      </c>
      <c r="C1190" s="113" t="s">
        <v>502</v>
      </c>
      <c r="D1190" s="113" t="s">
        <v>492</v>
      </c>
      <c r="E1190" s="115">
        <v>79.989999999999995</v>
      </c>
      <c r="F1190" s="115">
        <v>78.81</v>
      </c>
      <c r="G1190" s="113" t="s">
        <v>493</v>
      </c>
      <c r="H1190" s="116">
        <v>41974</v>
      </c>
    </row>
    <row r="1191" spans="1:8" ht="39.6">
      <c r="A1191" s="117">
        <v>87734</v>
      </c>
      <c r="B1191" s="118" t="s">
        <v>2099</v>
      </c>
      <c r="C1191" s="117" t="s">
        <v>502</v>
      </c>
      <c r="D1191" s="117" t="s">
        <v>492</v>
      </c>
      <c r="E1191" s="119">
        <v>85.91</v>
      </c>
      <c r="F1191" s="119">
        <v>84.71</v>
      </c>
      <c r="G1191" s="117" t="s">
        <v>493</v>
      </c>
      <c r="H1191" s="120">
        <v>41974</v>
      </c>
    </row>
    <row r="1192" spans="1:8" ht="39.6">
      <c r="A1192" s="113">
        <v>87729</v>
      </c>
      <c r="B1192" s="114" t="s">
        <v>2100</v>
      </c>
      <c r="C1192" s="113" t="s">
        <v>502</v>
      </c>
      <c r="D1192" s="113" t="s">
        <v>492</v>
      </c>
      <c r="E1192" s="115">
        <v>86.66</v>
      </c>
      <c r="F1192" s="115">
        <v>85.42</v>
      </c>
      <c r="G1192" s="113" t="s">
        <v>493</v>
      </c>
      <c r="H1192" s="116">
        <v>41974</v>
      </c>
    </row>
    <row r="1193" spans="1:8" ht="39.6">
      <c r="A1193" s="117">
        <v>87624</v>
      </c>
      <c r="B1193" s="118" t="s">
        <v>2101</v>
      </c>
      <c r="C1193" s="117" t="s">
        <v>502</v>
      </c>
      <c r="D1193" s="117" t="s">
        <v>492</v>
      </c>
      <c r="E1193" s="119">
        <v>46.95</v>
      </c>
      <c r="F1193" s="119">
        <v>46.09</v>
      </c>
      <c r="G1193" s="117" t="s">
        <v>493</v>
      </c>
      <c r="H1193" s="120">
        <v>41974</v>
      </c>
    </row>
    <row r="1194" spans="1:8" ht="39.6">
      <c r="A1194" s="113">
        <v>87075</v>
      </c>
      <c r="B1194" s="114" t="s">
        <v>2102</v>
      </c>
      <c r="C1194" s="113" t="s">
        <v>502</v>
      </c>
      <c r="D1194" s="113" t="s">
        <v>492</v>
      </c>
      <c r="E1194" s="115">
        <v>47.92</v>
      </c>
      <c r="F1194" s="115">
        <v>46.99</v>
      </c>
      <c r="G1194" s="113" t="s">
        <v>493</v>
      </c>
      <c r="H1194" s="116">
        <v>41974</v>
      </c>
    </row>
    <row r="1195" spans="1:8" ht="39.6">
      <c r="A1195" s="117">
        <v>87634</v>
      </c>
      <c r="B1195" s="118" t="s">
        <v>2103</v>
      </c>
      <c r="C1195" s="117" t="s">
        <v>502</v>
      </c>
      <c r="D1195" s="117" t="s">
        <v>492</v>
      </c>
      <c r="E1195" s="119">
        <v>62.28</v>
      </c>
      <c r="F1195" s="119">
        <v>61.24</v>
      </c>
      <c r="G1195" s="117" t="s">
        <v>493</v>
      </c>
      <c r="H1195" s="120">
        <v>41974</v>
      </c>
    </row>
    <row r="1196" spans="1:8" ht="39.6">
      <c r="A1196" s="113">
        <v>87629</v>
      </c>
      <c r="B1196" s="114" t="s">
        <v>2104</v>
      </c>
      <c r="C1196" s="113" t="s">
        <v>502</v>
      </c>
      <c r="D1196" s="113" t="s">
        <v>492</v>
      </c>
      <c r="E1196" s="115">
        <v>63.03</v>
      </c>
      <c r="F1196" s="115">
        <v>61.95</v>
      </c>
      <c r="G1196" s="113" t="s">
        <v>493</v>
      </c>
      <c r="H1196" s="116">
        <v>41974</v>
      </c>
    </row>
    <row r="1197" spans="1:8" ht="39.6">
      <c r="A1197" s="117">
        <v>87644</v>
      </c>
      <c r="B1197" s="118" t="s">
        <v>2105</v>
      </c>
      <c r="C1197" s="117" t="s">
        <v>502</v>
      </c>
      <c r="D1197" s="117" t="s">
        <v>492</v>
      </c>
      <c r="E1197" s="119">
        <v>74.77</v>
      </c>
      <c r="F1197" s="119">
        <v>73.59</v>
      </c>
      <c r="G1197" s="117" t="s">
        <v>493</v>
      </c>
      <c r="H1197" s="120">
        <v>41974</v>
      </c>
    </row>
    <row r="1198" spans="1:8" ht="39.6">
      <c r="A1198" s="113">
        <v>87639</v>
      </c>
      <c r="B1198" s="114" t="s">
        <v>2106</v>
      </c>
      <c r="C1198" s="113" t="s">
        <v>502</v>
      </c>
      <c r="D1198" s="113" t="s">
        <v>492</v>
      </c>
      <c r="E1198" s="115">
        <v>75.52</v>
      </c>
      <c r="F1198" s="115">
        <v>74.290000000000006</v>
      </c>
      <c r="G1198" s="113" t="s">
        <v>493</v>
      </c>
      <c r="H1198" s="116">
        <v>41974</v>
      </c>
    </row>
    <row r="1199" spans="1:8" ht="39.6">
      <c r="A1199" s="117">
        <v>87684</v>
      </c>
      <c r="B1199" s="118" t="s">
        <v>2107</v>
      </c>
      <c r="C1199" s="117" t="s">
        <v>502</v>
      </c>
      <c r="D1199" s="117" t="s">
        <v>492</v>
      </c>
      <c r="E1199" s="119">
        <v>69.599999999999994</v>
      </c>
      <c r="F1199" s="119">
        <v>68.569999999999993</v>
      </c>
      <c r="G1199" s="117" t="s">
        <v>493</v>
      </c>
      <c r="H1199" s="120">
        <v>41974</v>
      </c>
    </row>
    <row r="1200" spans="1:8" ht="39.6">
      <c r="A1200" s="113">
        <v>87679</v>
      </c>
      <c r="B1200" s="114" t="s">
        <v>2108</v>
      </c>
      <c r="C1200" s="113" t="s">
        <v>502</v>
      </c>
      <c r="D1200" s="113" t="s">
        <v>492</v>
      </c>
      <c r="E1200" s="115">
        <v>70.56</v>
      </c>
      <c r="F1200" s="115">
        <v>69.459999999999994</v>
      </c>
      <c r="G1200" s="113" t="s">
        <v>493</v>
      </c>
      <c r="H1200" s="116">
        <v>41974</v>
      </c>
    </row>
    <row r="1201" spans="1:8" ht="39.6">
      <c r="A1201" s="117">
        <v>87694</v>
      </c>
      <c r="B1201" s="118" t="s">
        <v>2109</v>
      </c>
      <c r="C1201" s="117" t="s">
        <v>502</v>
      </c>
      <c r="D1201" s="117" t="s">
        <v>492</v>
      </c>
      <c r="E1201" s="119">
        <v>80.099999999999994</v>
      </c>
      <c r="F1201" s="119">
        <v>78.87</v>
      </c>
      <c r="G1201" s="117" t="s">
        <v>493</v>
      </c>
      <c r="H1201" s="120">
        <v>41974</v>
      </c>
    </row>
    <row r="1202" spans="1:8" ht="39.6">
      <c r="A1202" s="113">
        <v>87689</v>
      </c>
      <c r="B1202" s="114" t="s">
        <v>2110</v>
      </c>
      <c r="C1202" s="113" t="s">
        <v>502</v>
      </c>
      <c r="D1202" s="113" t="s">
        <v>492</v>
      </c>
      <c r="E1202" s="115">
        <v>81.06</v>
      </c>
      <c r="F1202" s="115">
        <v>79.77</v>
      </c>
      <c r="G1202" s="113" t="s">
        <v>493</v>
      </c>
      <c r="H1202" s="116">
        <v>41974</v>
      </c>
    </row>
    <row r="1203" spans="1:8" ht="39.6">
      <c r="A1203" s="117">
        <v>87704</v>
      </c>
      <c r="B1203" s="118" t="s">
        <v>2111</v>
      </c>
      <c r="C1203" s="117" t="s">
        <v>502</v>
      </c>
      <c r="D1203" s="117" t="s">
        <v>492</v>
      </c>
      <c r="E1203" s="119">
        <v>86.98</v>
      </c>
      <c r="F1203" s="119">
        <v>85.68</v>
      </c>
      <c r="G1203" s="117" t="s">
        <v>493</v>
      </c>
      <c r="H1203" s="120">
        <v>41974</v>
      </c>
    </row>
    <row r="1204" spans="1:8" ht="39.6">
      <c r="A1204" s="113">
        <v>87699</v>
      </c>
      <c r="B1204" s="114" t="s">
        <v>2112</v>
      </c>
      <c r="C1204" s="113" t="s">
        <v>502</v>
      </c>
      <c r="D1204" s="113" t="s">
        <v>492</v>
      </c>
      <c r="E1204" s="115">
        <v>87.73</v>
      </c>
      <c r="F1204" s="115">
        <v>86.38</v>
      </c>
      <c r="G1204" s="113" t="s">
        <v>493</v>
      </c>
      <c r="H1204" s="116">
        <v>41974</v>
      </c>
    </row>
    <row r="1205" spans="1:8" ht="39.6">
      <c r="A1205" s="117">
        <v>87758</v>
      </c>
      <c r="B1205" s="118" t="s">
        <v>2113</v>
      </c>
      <c r="C1205" s="117" t="s">
        <v>502</v>
      </c>
      <c r="D1205" s="117" t="s">
        <v>492</v>
      </c>
      <c r="E1205" s="119">
        <v>60.14</v>
      </c>
      <c r="F1205" s="119">
        <v>59.03</v>
      </c>
      <c r="G1205" s="117" t="s">
        <v>493</v>
      </c>
      <c r="H1205" s="120">
        <v>41974</v>
      </c>
    </row>
    <row r="1206" spans="1:8" ht="39.6">
      <c r="A1206" s="113">
        <v>87763</v>
      </c>
      <c r="B1206" s="114" t="s">
        <v>2114</v>
      </c>
      <c r="C1206" s="113" t="s">
        <v>502</v>
      </c>
      <c r="D1206" s="113" t="s">
        <v>492</v>
      </c>
      <c r="E1206" s="115">
        <v>60.88</v>
      </c>
      <c r="F1206" s="115">
        <v>59.74</v>
      </c>
      <c r="G1206" s="113" t="s">
        <v>493</v>
      </c>
      <c r="H1206" s="116">
        <v>41974</v>
      </c>
    </row>
    <row r="1207" spans="1:8" ht="39.6">
      <c r="A1207" s="117">
        <v>87768</v>
      </c>
      <c r="B1207" s="118" t="s">
        <v>2115</v>
      </c>
      <c r="C1207" s="117" t="s">
        <v>502</v>
      </c>
      <c r="D1207" s="117" t="s">
        <v>492</v>
      </c>
      <c r="E1207" s="119">
        <v>71.27</v>
      </c>
      <c r="F1207" s="119">
        <v>70.17</v>
      </c>
      <c r="G1207" s="117" t="s">
        <v>493</v>
      </c>
      <c r="H1207" s="120">
        <v>41974</v>
      </c>
    </row>
    <row r="1208" spans="1:8" ht="39.6">
      <c r="A1208" s="113">
        <v>87773</v>
      </c>
      <c r="B1208" s="114" t="s">
        <v>2116</v>
      </c>
      <c r="C1208" s="113" t="s">
        <v>502</v>
      </c>
      <c r="D1208" s="113" t="s">
        <v>492</v>
      </c>
      <c r="E1208" s="115">
        <v>72.02</v>
      </c>
      <c r="F1208" s="115">
        <v>70.88</v>
      </c>
      <c r="G1208" s="113" t="s">
        <v>493</v>
      </c>
      <c r="H1208" s="116">
        <v>41974</v>
      </c>
    </row>
    <row r="1209" spans="1:8" ht="39.6">
      <c r="A1209" s="117">
        <v>87738</v>
      </c>
      <c r="B1209" s="118" t="s">
        <v>2117</v>
      </c>
      <c r="C1209" s="117" t="s">
        <v>502</v>
      </c>
      <c r="D1209" s="117" t="s">
        <v>492</v>
      </c>
      <c r="E1209" s="119">
        <v>49.16</v>
      </c>
      <c r="F1209" s="119">
        <v>48.12</v>
      </c>
      <c r="G1209" s="117" t="s">
        <v>493</v>
      </c>
      <c r="H1209" s="120">
        <v>41974</v>
      </c>
    </row>
    <row r="1210" spans="1:8" ht="39.6">
      <c r="A1210" s="113">
        <v>87743</v>
      </c>
      <c r="B1210" s="114" t="s">
        <v>2118</v>
      </c>
      <c r="C1210" s="113" t="s">
        <v>502</v>
      </c>
      <c r="D1210" s="113" t="s">
        <v>492</v>
      </c>
      <c r="E1210" s="115">
        <v>50.12</v>
      </c>
      <c r="F1210" s="115">
        <v>49.02</v>
      </c>
      <c r="G1210" s="113" t="s">
        <v>493</v>
      </c>
      <c r="H1210" s="116">
        <v>41974</v>
      </c>
    </row>
    <row r="1211" spans="1:8" ht="39.6">
      <c r="A1211" s="117">
        <v>87748</v>
      </c>
      <c r="B1211" s="118" t="s">
        <v>2119</v>
      </c>
      <c r="C1211" s="117" t="s">
        <v>502</v>
      </c>
      <c r="D1211" s="117" t="s">
        <v>492</v>
      </c>
      <c r="E1211" s="119">
        <v>62.84</v>
      </c>
      <c r="F1211" s="119">
        <v>61.8</v>
      </c>
      <c r="G1211" s="117" t="s">
        <v>493</v>
      </c>
      <c r="H1211" s="120">
        <v>41974</v>
      </c>
    </row>
    <row r="1212" spans="1:8" ht="39.6">
      <c r="A1212" s="113">
        <v>87753</v>
      </c>
      <c r="B1212" s="114" t="s">
        <v>2120</v>
      </c>
      <c r="C1212" s="113" t="s">
        <v>502</v>
      </c>
      <c r="D1212" s="113" t="s">
        <v>492</v>
      </c>
      <c r="E1212" s="115">
        <v>63.59</v>
      </c>
      <c r="F1212" s="115">
        <v>62.51</v>
      </c>
      <c r="G1212" s="113" t="s">
        <v>493</v>
      </c>
      <c r="H1212" s="116">
        <v>41974</v>
      </c>
    </row>
    <row r="1213" spans="1:8" ht="39.6">
      <c r="A1213" s="117">
        <v>87653</v>
      </c>
      <c r="B1213" s="118" t="s">
        <v>2121</v>
      </c>
      <c r="C1213" s="117" t="s">
        <v>502</v>
      </c>
      <c r="D1213" s="117" t="s">
        <v>492</v>
      </c>
      <c r="E1213" s="119">
        <v>41.67</v>
      </c>
      <c r="F1213" s="119">
        <v>41.37</v>
      </c>
      <c r="G1213" s="117" t="s">
        <v>493</v>
      </c>
      <c r="H1213" s="120">
        <v>41974</v>
      </c>
    </row>
    <row r="1214" spans="1:8" ht="39.6">
      <c r="A1214" s="113">
        <v>87648</v>
      </c>
      <c r="B1214" s="114" t="s">
        <v>2122</v>
      </c>
      <c r="C1214" s="113" t="s">
        <v>502</v>
      </c>
      <c r="D1214" s="113" t="s">
        <v>492</v>
      </c>
      <c r="E1214" s="115">
        <v>42.63</v>
      </c>
      <c r="F1214" s="115">
        <v>42.27</v>
      </c>
      <c r="G1214" s="113" t="s">
        <v>493</v>
      </c>
      <c r="H1214" s="116">
        <v>41974</v>
      </c>
    </row>
    <row r="1215" spans="1:8" ht="39.6">
      <c r="A1215" s="117">
        <v>87663</v>
      </c>
      <c r="B1215" s="118" t="s">
        <v>2123</v>
      </c>
      <c r="C1215" s="117" t="s">
        <v>502</v>
      </c>
      <c r="D1215" s="117" t="s">
        <v>492</v>
      </c>
      <c r="E1215" s="119">
        <v>55.14</v>
      </c>
      <c r="F1215" s="119">
        <v>54.86</v>
      </c>
      <c r="G1215" s="117" t="s">
        <v>493</v>
      </c>
      <c r="H1215" s="120">
        <v>41974</v>
      </c>
    </row>
    <row r="1216" spans="1:8" ht="39.6">
      <c r="A1216" s="113">
        <v>87658</v>
      </c>
      <c r="B1216" s="114" t="s">
        <v>2124</v>
      </c>
      <c r="C1216" s="113" t="s">
        <v>502</v>
      </c>
      <c r="D1216" s="113" t="s">
        <v>492</v>
      </c>
      <c r="E1216" s="115">
        <v>56.1</v>
      </c>
      <c r="F1216" s="115">
        <v>55.76</v>
      </c>
      <c r="G1216" s="113" t="s">
        <v>493</v>
      </c>
      <c r="H1216" s="116">
        <v>41974</v>
      </c>
    </row>
    <row r="1217" spans="1:8" ht="39.6">
      <c r="A1217" s="117">
        <v>87673</v>
      </c>
      <c r="B1217" s="118" t="s">
        <v>2125</v>
      </c>
      <c r="C1217" s="117" t="s">
        <v>502</v>
      </c>
      <c r="D1217" s="117" t="s">
        <v>492</v>
      </c>
      <c r="E1217" s="119">
        <v>66.28</v>
      </c>
      <c r="F1217" s="119">
        <v>66</v>
      </c>
      <c r="G1217" s="117" t="s">
        <v>493</v>
      </c>
      <c r="H1217" s="120">
        <v>41974</v>
      </c>
    </row>
    <row r="1218" spans="1:8" ht="39.6">
      <c r="A1218" s="113">
        <v>87668</v>
      </c>
      <c r="B1218" s="114" t="s">
        <v>2126</v>
      </c>
      <c r="C1218" s="113" t="s">
        <v>502</v>
      </c>
      <c r="D1218" s="113" t="s">
        <v>492</v>
      </c>
      <c r="E1218" s="115">
        <v>67.239999999999995</v>
      </c>
      <c r="F1218" s="115">
        <v>66.900000000000006</v>
      </c>
      <c r="G1218" s="113" t="s">
        <v>493</v>
      </c>
      <c r="H1218" s="116">
        <v>41974</v>
      </c>
    </row>
    <row r="1219" spans="1:8" ht="39.6">
      <c r="A1219" s="117">
        <v>87713</v>
      </c>
      <c r="B1219" s="118" t="s">
        <v>2127</v>
      </c>
      <c r="C1219" s="117" t="s">
        <v>502</v>
      </c>
      <c r="D1219" s="117" t="s">
        <v>492</v>
      </c>
      <c r="E1219" s="119">
        <v>61.54</v>
      </c>
      <c r="F1219" s="119">
        <v>61.37</v>
      </c>
      <c r="G1219" s="117" t="s">
        <v>493</v>
      </c>
      <c r="H1219" s="120">
        <v>41974</v>
      </c>
    </row>
    <row r="1220" spans="1:8" ht="39.6">
      <c r="A1220" s="113">
        <v>87708</v>
      </c>
      <c r="B1220" s="114" t="s">
        <v>2128</v>
      </c>
      <c r="C1220" s="113" t="s">
        <v>502</v>
      </c>
      <c r="D1220" s="113" t="s">
        <v>492</v>
      </c>
      <c r="E1220" s="115">
        <v>62.5</v>
      </c>
      <c r="F1220" s="115">
        <v>62.27</v>
      </c>
      <c r="G1220" s="113" t="s">
        <v>493</v>
      </c>
      <c r="H1220" s="116">
        <v>41974</v>
      </c>
    </row>
    <row r="1221" spans="1:8" ht="39.6">
      <c r="A1221" s="117">
        <v>87723</v>
      </c>
      <c r="B1221" s="118" t="s">
        <v>2129</v>
      </c>
      <c r="C1221" s="117" t="s">
        <v>502</v>
      </c>
      <c r="D1221" s="117" t="s">
        <v>492</v>
      </c>
      <c r="E1221" s="119">
        <v>70.78</v>
      </c>
      <c r="F1221" s="119">
        <v>70.55</v>
      </c>
      <c r="G1221" s="117" t="s">
        <v>493</v>
      </c>
      <c r="H1221" s="120">
        <v>41974</v>
      </c>
    </row>
    <row r="1222" spans="1:8" ht="39.6">
      <c r="A1222" s="113">
        <v>87718</v>
      </c>
      <c r="B1222" s="114" t="s">
        <v>2130</v>
      </c>
      <c r="C1222" s="113" t="s">
        <v>502</v>
      </c>
      <c r="D1222" s="113" t="s">
        <v>492</v>
      </c>
      <c r="E1222" s="115">
        <v>71.739999999999995</v>
      </c>
      <c r="F1222" s="115">
        <v>71.45</v>
      </c>
      <c r="G1222" s="113" t="s">
        <v>493</v>
      </c>
      <c r="H1222" s="116">
        <v>41974</v>
      </c>
    </row>
    <row r="1223" spans="1:8" ht="39.6">
      <c r="A1223" s="117">
        <v>87733</v>
      </c>
      <c r="B1223" s="118" t="s">
        <v>2131</v>
      </c>
      <c r="C1223" s="117" t="s">
        <v>502</v>
      </c>
      <c r="D1223" s="117" t="s">
        <v>492</v>
      </c>
      <c r="E1223" s="119">
        <v>76.930000000000007</v>
      </c>
      <c r="F1223" s="119">
        <v>76.69</v>
      </c>
      <c r="G1223" s="117" t="s">
        <v>493</v>
      </c>
      <c r="H1223" s="120">
        <v>41974</v>
      </c>
    </row>
    <row r="1224" spans="1:8" ht="39.6">
      <c r="A1224" s="113">
        <v>87728</v>
      </c>
      <c r="B1224" s="114" t="s">
        <v>2132</v>
      </c>
      <c r="C1224" s="113" t="s">
        <v>502</v>
      </c>
      <c r="D1224" s="113" t="s">
        <v>492</v>
      </c>
      <c r="E1224" s="115">
        <v>77.680000000000007</v>
      </c>
      <c r="F1224" s="115">
        <v>77.400000000000006</v>
      </c>
      <c r="G1224" s="113" t="s">
        <v>493</v>
      </c>
      <c r="H1224" s="116">
        <v>41974</v>
      </c>
    </row>
    <row r="1225" spans="1:8" ht="39.6">
      <c r="A1225" s="117">
        <v>87623</v>
      </c>
      <c r="B1225" s="118" t="s">
        <v>2133</v>
      </c>
      <c r="C1225" s="117" t="s">
        <v>502</v>
      </c>
      <c r="D1225" s="117" t="s">
        <v>492</v>
      </c>
      <c r="E1225" s="119">
        <v>42.74</v>
      </c>
      <c r="F1225" s="119">
        <v>42.33</v>
      </c>
      <c r="G1225" s="117" t="s">
        <v>493</v>
      </c>
      <c r="H1225" s="120">
        <v>41974</v>
      </c>
    </row>
    <row r="1226" spans="1:8" ht="39.6">
      <c r="A1226" s="113">
        <v>87074</v>
      </c>
      <c r="B1226" s="114" t="s">
        <v>2134</v>
      </c>
      <c r="C1226" s="113" t="s">
        <v>502</v>
      </c>
      <c r="D1226" s="113" t="s">
        <v>492</v>
      </c>
      <c r="E1226" s="115">
        <v>43.7</v>
      </c>
      <c r="F1226" s="115">
        <v>43.23</v>
      </c>
      <c r="G1226" s="113" t="s">
        <v>493</v>
      </c>
      <c r="H1226" s="116">
        <v>41974</v>
      </c>
    </row>
    <row r="1227" spans="1:8" ht="39.6">
      <c r="A1227" s="117">
        <v>87633</v>
      </c>
      <c r="B1227" s="118" t="s">
        <v>2135</v>
      </c>
      <c r="C1227" s="117" t="s">
        <v>502</v>
      </c>
      <c r="D1227" s="117" t="s">
        <v>492</v>
      </c>
      <c r="E1227" s="119">
        <v>56.43</v>
      </c>
      <c r="F1227" s="119">
        <v>56.02</v>
      </c>
      <c r="G1227" s="117" t="s">
        <v>493</v>
      </c>
      <c r="H1227" s="120">
        <v>41974</v>
      </c>
    </row>
    <row r="1228" spans="1:8" ht="39.6">
      <c r="A1228" s="113">
        <v>87628</v>
      </c>
      <c r="B1228" s="114" t="s">
        <v>2136</v>
      </c>
      <c r="C1228" s="113" t="s">
        <v>502</v>
      </c>
      <c r="D1228" s="113" t="s">
        <v>492</v>
      </c>
      <c r="E1228" s="115">
        <v>57.17</v>
      </c>
      <c r="F1228" s="115">
        <v>56.72</v>
      </c>
      <c r="G1228" s="113" t="s">
        <v>493</v>
      </c>
      <c r="H1228" s="116">
        <v>41974</v>
      </c>
    </row>
    <row r="1229" spans="1:8" ht="39.6">
      <c r="A1229" s="117">
        <v>87643</v>
      </c>
      <c r="B1229" s="118" t="s">
        <v>2137</v>
      </c>
      <c r="C1229" s="117" t="s">
        <v>502</v>
      </c>
      <c r="D1229" s="117" t="s">
        <v>492</v>
      </c>
      <c r="E1229" s="119">
        <v>67.569999999999993</v>
      </c>
      <c r="F1229" s="119">
        <v>67.16</v>
      </c>
      <c r="G1229" s="117" t="s">
        <v>493</v>
      </c>
      <c r="H1229" s="120">
        <v>41974</v>
      </c>
    </row>
    <row r="1230" spans="1:8" ht="39.6">
      <c r="A1230" s="113">
        <v>87638</v>
      </c>
      <c r="B1230" s="114" t="s">
        <v>2138</v>
      </c>
      <c r="C1230" s="113" t="s">
        <v>502</v>
      </c>
      <c r="D1230" s="113" t="s">
        <v>492</v>
      </c>
      <c r="E1230" s="115">
        <v>68.31</v>
      </c>
      <c r="F1230" s="115">
        <v>67.86</v>
      </c>
      <c r="G1230" s="113" t="s">
        <v>493</v>
      </c>
      <c r="H1230" s="116">
        <v>41974</v>
      </c>
    </row>
    <row r="1231" spans="1:8" ht="39.6">
      <c r="A1231" s="117">
        <v>87683</v>
      </c>
      <c r="B1231" s="118" t="s">
        <v>2139</v>
      </c>
      <c r="C1231" s="117" t="s">
        <v>502</v>
      </c>
      <c r="D1231" s="117" t="s">
        <v>492</v>
      </c>
      <c r="E1231" s="119">
        <v>62.4</v>
      </c>
      <c r="F1231" s="119">
        <v>62.14</v>
      </c>
      <c r="G1231" s="117" t="s">
        <v>493</v>
      </c>
      <c r="H1231" s="120">
        <v>41974</v>
      </c>
    </row>
    <row r="1232" spans="1:8" ht="39.6">
      <c r="A1232" s="113">
        <v>87678</v>
      </c>
      <c r="B1232" s="114" t="s">
        <v>2140</v>
      </c>
      <c r="C1232" s="113" t="s">
        <v>502</v>
      </c>
      <c r="D1232" s="113" t="s">
        <v>492</v>
      </c>
      <c r="E1232" s="115">
        <v>63.36</v>
      </c>
      <c r="F1232" s="115">
        <v>63.04</v>
      </c>
      <c r="G1232" s="113" t="s">
        <v>493</v>
      </c>
      <c r="H1232" s="116">
        <v>41974</v>
      </c>
    </row>
    <row r="1233" spans="1:8" ht="39.6">
      <c r="A1233" s="117">
        <v>87693</v>
      </c>
      <c r="B1233" s="118" t="s">
        <v>2141</v>
      </c>
      <c r="C1233" s="117" t="s">
        <v>502</v>
      </c>
      <c r="D1233" s="117" t="s">
        <v>492</v>
      </c>
      <c r="E1233" s="119">
        <v>71.849999999999994</v>
      </c>
      <c r="F1233" s="119">
        <v>71.510000000000005</v>
      </c>
      <c r="G1233" s="117" t="s">
        <v>493</v>
      </c>
      <c r="H1233" s="120">
        <v>41974</v>
      </c>
    </row>
    <row r="1234" spans="1:8" ht="39.6">
      <c r="A1234" s="113">
        <v>87688</v>
      </c>
      <c r="B1234" s="114" t="s">
        <v>2142</v>
      </c>
      <c r="C1234" s="113" t="s">
        <v>502</v>
      </c>
      <c r="D1234" s="113" t="s">
        <v>492</v>
      </c>
      <c r="E1234" s="115">
        <v>72.81</v>
      </c>
      <c r="F1234" s="115">
        <v>72.41</v>
      </c>
      <c r="G1234" s="113" t="s">
        <v>493</v>
      </c>
      <c r="H1234" s="116">
        <v>41974</v>
      </c>
    </row>
    <row r="1235" spans="1:8" ht="39.6">
      <c r="A1235" s="117">
        <v>87703</v>
      </c>
      <c r="B1235" s="118" t="s">
        <v>2143</v>
      </c>
      <c r="C1235" s="117" t="s">
        <v>502</v>
      </c>
      <c r="D1235" s="117" t="s">
        <v>492</v>
      </c>
      <c r="E1235" s="119">
        <v>78</v>
      </c>
      <c r="F1235" s="119">
        <v>77.66</v>
      </c>
      <c r="G1235" s="117" t="s">
        <v>493</v>
      </c>
      <c r="H1235" s="120">
        <v>41974</v>
      </c>
    </row>
    <row r="1236" spans="1:8" ht="39.6">
      <c r="A1236" s="113">
        <v>87698</v>
      </c>
      <c r="B1236" s="114" t="s">
        <v>2144</v>
      </c>
      <c r="C1236" s="113" t="s">
        <v>502</v>
      </c>
      <c r="D1236" s="113" t="s">
        <v>492</v>
      </c>
      <c r="E1236" s="115">
        <v>78.75</v>
      </c>
      <c r="F1236" s="115">
        <v>78.36</v>
      </c>
      <c r="G1236" s="113" t="s">
        <v>493</v>
      </c>
      <c r="H1236" s="116">
        <v>41974</v>
      </c>
    </row>
    <row r="1237" spans="1:8" ht="39.6">
      <c r="A1237" s="117">
        <v>87757</v>
      </c>
      <c r="B1237" s="118" t="s">
        <v>2145</v>
      </c>
      <c r="C1237" s="117" t="s">
        <v>502</v>
      </c>
      <c r="D1237" s="117" t="s">
        <v>492</v>
      </c>
      <c r="E1237" s="119">
        <v>36.19</v>
      </c>
      <c r="F1237" s="119">
        <v>34.25</v>
      </c>
      <c r="G1237" s="117" t="s">
        <v>493</v>
      </c>
      <c r="H1237" s="120">
        <v>41974</v>
      </c>
    </row>
    <row r="1238" spans="1:8" ht="39.6">
      <c r="A1238" s="113">
        <v>87762</v>
      </c>
      <c r="B1238" s="114" t="s">
        <v>2146</v>
      </c>
      <c r="C1238" s="113" t="s">
        <v>502</v>
      </c>
      <c r="D1238" s="113" t="s">
        <v>492</v>
      </c>
      <c r="E1238" s="115">
        <v>36.94</v>
      </c>
      <c r="F1238" s="115">
        <v>34.950000000000003</v>
      </c>
      <c r="G1238" s="113" t="s">
        <v>493</v>
      </c>
      <c r="H1238" s="116">
        <v>41974</v>
      </c>
    </row>
    <row r="1239" spans="1:8" ht="39.6">
      <c r="A1239" s="117">
        <v>87767</v>
      </c>
      <c r="B1239" s="118" t="s">
        <v>2147</v>
      </c>
      <c r="C1239" s="117" t="s">
        <v>502</v>
      </c>
      <c r="D1239" s="117" t="s">
        <v>492</v>
      </c>
      <c r="E1239" s="119">
        <v>41.83</v>
      </c>
      <c r="F1239" s="119">
        <v>39.69</v>
      </c>
      <c r="G1239" s="117" t="s">
        <v>493</v>
      </c>
      <c r="H1239" s="120">
        <v>41974</v>
      </c>
    </row>
    <row r="1240" spans="1:8" ht="39.6">
      <c r="A1240" s="113">
        <v>87772</v>
      </c>
      <c r="B1240" s="114" t="s">
        <v>2148</v>
      </c>
      <c r="C1240" s="113" t="s">
        <v>502</v>
      </c>
      <c r="D1240" s="113" t="s">
        <v>492</v>
      </c>
      <c r="E1240" s="115">
        <v>42.58</v>
      </c>
      <c r="F1240" s="115">
        <v>40.4</v>
      </c>
      <c r="G1240" s="113" t="s">
        <v>493</v>
      </c>
      <c r="H1240" s="116">
        <v>41974</v>
      </c>
    </row>
    <row r="1241" spans="1:8" ht="39.6">
      <c r="A1241" s="117">
        <v>87737</v>
      </c>
      <c r="B1241" s="118" t="s">
        <v>2149</v>
      </c>
      <c r="C1241" s="117" t="s">
        <v>502</v>
      </c>
      <c r="D1241" s="117" t="s">
        <v>492</v>
      </c>
      <c r="E1241" s="119">
        <v>31.94</v>
      </c>
      <c r="F1241" s="119">
        <v>30.29</v>
      </c>
      <c r="G1241" s="117" t="s">
        <v>493</v>
      </c>
      <c r="H1241" s="120">
        <v>41974</v>
      </c>
    </row>
    <row r="1242" spans="1:8" ht="39.6">
      <c r="A1242" s="113">
        <v>87742</v>
      </c>
      <c r="B1242" s="114" t="s">
        <v>2150</v>
      </c>
      <c r="C1242" s="113" t="s">
        <v>502</v>
      </c>
      <c r="D1242" s="113" t="s">
        <v>492</v>
      </c>
      <c r="E1242" s="115">
        <v>32.9</v>
      </c>
      <c r="F1242" s="115">
        <v>31.19</v>
      </c>
      <c r="G1242" s="113" t="s">
        <v>493</v>
      </c>
      <c r="H1242" s="116">
        <v>41974</v>
      </c>
    </row>
    <row r="1243" spans="1:8" ht="39.6">
      <c r="A1243" s="117">
        <v>87747</v>
      </c>
      <c r="B1243" s="118" t="s">
        <v>2151</v>
      </c>
      <c r="C1243" s="117" t="s">
        <v>502</v>
      </c>
      <c r="D1243" s="117" t="s">
        <v>492</v>
      </c>
      <c r="E1243" s="119">
        <v>38.9</v>
      </c>
      <c r="F1243" s="119">
        <v>37.020000000000003</v>
      </c>
      <c r="G1243" s="117" t="s">
        <v>493</v>
      </c>
      <c r="H1243" s="120">
        <v>41974</v>
      </c>
    </row>
    <row r="1244" spans="1:8" ht="39.6">
      <c r="A1244" s="113">
        <v>87752</v>
      </c>
      <c r="B1244" s="114" t="s">
        <v>2152</v>
      </c>
      <c r="C1244" s="113" t="s">
        <v>502</v>
      </c>
      <c r="D1244" s="113" t="s">
        <v>492</v>
      </c>
      <c r="E1244" s="115">
        <v>39.65</v>
      </c>
      <c r="F1244" s="115">
        <v>37.72</v>
      </c>
      <c r="G1244" s="113" t="s">
        <v>493</v>
      </c>
      <c r="H1244" s="116">
        <v>41974</v>
      </c>
    </row>
    <row r="1245" spans="1:8" ht="39.6">
      <c r="A1245" s="117">
        <v>87652</v>
      </c>
      <c r="B1245" s="118" t="s">
        <v>2153</v>
      </c>
      <c r="C1245" s="117" t="s">
        <v>502</v>
      </c>
      <c r="D1245" s="117" t="s">
        <v>492</v>
      </c>
      <c r="E1245" s="119">
        <v>24.45</v>
      </c>
      <c r="F1245" s="119">
        <v>23.54</v>
      </c>
      <c r="G1245" s="117" t="s">
        <v>493</v>
      </c>
      <c r="H1245" s="120">
        <v>41974</v>
      </c>
    </row>
    <row r="1246" spans="1:8" ht="39.6">
      <c r="A1246" s="113">
        <v>87647</v>
      </c>
      <c r="B1246" s="114" t="s">
        <v>2154</v>
      </c>
      <c r="C1246" s="113" t="s">
        <v>502</v>
      </c>
      <c r="D1246" s="113" t="s">
        <v>492</v>
      </c>
      <c r="E1246" s="115">
        <v>25.41</v>
      </c>
      <c r="F1246" s="115">
        <v>24.44</v>
      </c>
      <c r="G1246" s="113" t="s">
        <v>493</v>
      </c>
      <c r="H1246" s="116">
        <v>41974</v>
      </c>
    </row>
    <row r="1247" spans="1:8" ht="39.6">
      <c r="A1247" s="117">
        <v>87662</v>
      </c>
      <c r="B1247" s="118" t="s">
        <v>2155</v>
      </c>
      <c r="C1247" s="117" t="s">
        <v>502</v>
      </c>
      <c r="D1247" s="117" t="s">
        <v>492</v>
      </c>
      <c r="E1247" s="119">
        <v>31.2</v>
      </c>
      <c r="F1247" s="119">
        <v>30.07</v>
      </c>
      <c r="G1247" s="117" t="s">
        <v>493</v>
      </c>
      <c r="H1247" s="120">
        <v>41974</v>
      </c>
    </row>
    <row r="1248" spans="1:8" ht="39.6">
      <c r="A1248" s="113">
        <v>87657</v>
      </c>
      <c r="B1248" s="114" t="s">
        <v>2156</v>
      </c>
      <c r="C1248" s="113" t="s">
        <v>502</v>
      </c>
      <c r="D1248" s="113" t="s">
        <v>492</v>
      </c>
      <c r="E1248" s="115">
        <v>32.159999999999997</v>
      </c>
      <c r="F1248" s="115">
        <v>30.97</v>
      </c>
      <c r="G1248" s="113" t="s">
        <v>493</v>
      </c>
      <c r="H1248" s="116">
        <v>41974</v>
      </c>
    </row>
    <row r="1249" spans="1:8" ht="39.6">
      <c r="A1249" s="117">
        <v>87672</v>
      </c>
      <c r="B1249" s="118" t="s">
        <v>2157</v>
      </c>
      <c r="C1249" s="117" t="s">
        <v>502</v>
      </c>
      <c r="D1249" s="117" t="s">
        <v>492</v>
      </c>
      <c r="E1249" s="119">
        <v>36.840000000000003</v>
      </c>
      <c r="F1249" s="119">
        <v>35.520000000000003</v>
      </c>
      <c r="G1249" s="117" t="s">
        <v>493</v>
      </c>
      <c r="H1249" s="120">
        <v>41974</v>
      </c>
    </row>
    <row r="1250" spans="1:8" ht="39.6">
      <c r="A1250" s="113">
        <v>87667</v>
      </c>
      <c r="B1250" s="114" t="s">
        <v>2158</v>
      </c>
      <c r="C1250" s="113" t="s">
        <v>502</v>
      </c>
      <c r="D1250" s="113" t="s">
        <v>492</v>
      </c>
      <c r="E1250" s="115">
        <v>37.799999999999997</v>
      </c>
      <c r="F1250" s="115">
        <v>36.42</v>
      </c>
      <c r="G1250" s="113" t="s">
        <v>493</v>
      </c>
      <c r="H1250" s="116">
        <v>41974</v>
      </c>
    </row>
    <row r="1251" spans="1:8" ht="39.6">
      <c r="A1251" s="117">
        <v>87712</v>
      </c>
      <c r="B1251" s="118" t="s">
        <v>2159</v>
      </c>
      <c r="C1251" s="117" t="s">
        <v>502</v>
      </c>
      <c r="D1251" s="117" t="s">
        <v>492</v>
      </c>
      <c r="E1251" s="119">
        <v>32.1</v>
      </c>
      <c r="F1251" s="119">
        <v>30.89</v>
      </c>
      <c r="G1251" s="117" t="s">
        <v>493</v>
      </c>
      <c r="H1251" s="120">
        <v>41974</v>
      </c>
    </row>
    <row r="1252" spans="1:8" ht="39.6">
      <c r="A1252" s="113">
        <v>87707</v>
      </c>
      <c r="B1252" s="114" t="s">
        <v>2160</v>
      </c>
      <c r="C1252" s="113" t="s">
        <v>502</v>
      </c>
      <c r="D1252" s="113" t="s">
        <v>492</v>
      </c>
      <c r="E1252" s="115">
        <v>33.06</v>
      </c>
      <c r="F1252" s="115">
        <v>31.79</v>
      </c>
      <c r="G1252" s="113" t="s">
        <v>493</v>
      </c>
      <c r="H1252" s="116">
        <v>41974</v>
      </c>
    </row>
    <row r="1253" spans="1:8" ht="39.6">
      <c r="A1253" s="117">
        <v>87722</v>
      </c>
      <c r="B1253" s="118" t="s">
        <v>2161</v>
      </c>
      <c r="C1253" s="117" t="s">
        <v>502</v>
      </c>
      <c r="D1253" s="117" t="s">
        <v>492</v>
      </c>
      <c r="E1253" s="119">
        <v>37.049999999999997</v>
      </c>
      <c r="F1253" s="119">
        <v>35.64</v>
      </c>
      <c r="G1253" s="117" t="s">
        <v>493</v>
      </c>
      <c r="H1253" s="120">
        <v>41974</v>
      </c>
    </row>
    <row r="1254" spans="1:8" ht="39.6">
      <c r="A1254" s="113">
        <v>87717</v>
      </c>
      <c r="B1254" s="114" t="s">
        <v>2162</v>
      </c>
      <c r="C1254" s="113" t="s">
        <v>502</v>
      </c>
      <c r="D1254" s="113" t="s">
        <v>492</v>
      </c>
      <c r="E1254" s="115">
        <v>38.020000000000003</v>
      </c>
      <c r="F1254" s="115">
        <v>36.54</v>
      </c>
      <c r="G1254" s="113" t="s">
        <v>493</v>
      </c>
      <c r="H1254" s="116">
        <v>41974</v>
      </c>
    </row>
    <row r="1255" spans="1:8" ht="39.6">
      <c r="A1255" s="117">
        <v>88469</v>
      </c>
      <c r="B1255" s="118" t="s">
        <v>2163</v>
      </c>
      <c r="C1255" s="117" t="s">
        <v>502</v>
      </c>
      <c r="D1255" s="117" t="s">
        <v>492</v>
      </c>
      <c r="E1255" s="119">
        <v>40.21</v>
      </c>
      <c r="F1255" s="119">
        <v>38.68</v>
      </c>
      <c r="G1255" s="117" t="s">
        <v>493</v>
      </c>
      <c r="H1255" s="120">
        <v>41974</v>
      </c>
    </row>
    <row r="1256" spans="1:8" ht="39.6">
      <c r="A1256" s="113">
        <v>87727</v>
      </c>
      <c r="B1256" s="114" t="s">
        <v>2164</v>
      </c>
      <c r="C1256" s="113" t="s">
        <v>502</v>
      </c>
      <c r="D1256" s="113" t="s">
        <v>492</v>
      </c>
      <c r="E1256" s="115">
        <v>40.96</v>
      </c>
      <c r="F1256" s="115">
        <v>39.39</v>
      </c>
      <c r="G1256" s="113" t="s">
        <v>493</v>
      </c>
      <c r="H1256" s="116">
        <v>41974</v>
      </c>
    </row>
    <row r="1257" spans="1:8" ht="39.6">
      <c r="A1257" s="117">
        <v>87622</v>
      </c>
      <c r="B1257" s="118" t="s">
        <v>2165</v>
      </c>
      <c r="C1257" s="117" t="s">
        <v>502</v>
      </c>
      <c r="D1257" s="117" t="s">
        <v>492</v>
      </c>
      <c r="E1257" s="119">
        <v>25.52</v>
      </c>
      <c r="F1257" s="119">
        <v>24.51</v>
      </c>
      <c r="G1257" s="117" t="s">
        <v>493</v>
      </c>
      <c r="H1257" s="120">
        <v>41974</v>
      </c>
    </row>
    <row r="1258" spans="1:8" ht="39.6">
      <c r="A1258" s="113">
        <v>87073</v>
      </c>
      <c r="B1258" s="114" t="s">
        <v>2166</v>
      </c>
      <c r="C1258" s="113" t="s">
        <v>502</v>
      </c>
      <c r="D1258" s="113" t="s">
        <v>492</v>
      </c>
      <c r="E1258" s="115">
        <v>26.48</v>
      </c>
      <c r="F1258" s="115">
        <v>25.41</v>
      </c>
      <c r="G1258" s="113" t="s">
        <v>493</v>
      </c>
      <c r="H1258" s="116">
        <v>41974</v>
      </c>
    </row>
    <row r="1259" spans="1:8" ht="39.6">
      <c r="A1259" s="117">
        <v>87632</v>
      </c>
      <c r="B1259" s="118" t="s">
        <v>2167</v>
      </c>
      <c r="C1259" s="117" t="s">
        <v>502</v>
      </c>
      <c r="D1259" s="117" t="s">
        <v>492</v>
      </c>
      <c r="E1259" s="119">
        <v>32.479999999999997</v>
      </c>
      <c r="F1259" s="119">
        <v>31.23</v>
      </c>
      <c r="G1259" s="117" t="s">
        <v>493</v>
      </c>
      <c r="H1259" s="120">
        <v>41974</v>
      </c>
    </row>
    <row r="1260" spans="1:8" ht="39.6">
      <c r="A1260" s="113">
        <v>87627</v>
      </c>
      <c r="B1260" s="114" t="s">
        <v>2168</v>
      </c>
      <c r="C1260" s="113" t="s">
        <v>502</v>
      </c>
      <c r="D1260" s="113" t="s">
        <v>492</v>
      </c>
      <c r="E1260" s="115">
        <v>33.229999999999997</v>
      </c>
      <c r="F1260" s="115">
        <v>31.94</v>
      </c>
      <c r="G1260" s="113" t="s">
        <v>493</v>
      </c>
      <c r="H1260" s="116">
        <v>41974</v>
      </c>
    </row>
    <row r="1261" spans="1:8" ht="39.6">
      <c r="A1261" s="117">
        <v>87642</v>
      </c>
      <c r="B1261" s="118" t="s">
        <v>2169</v>
      </c>
      <c r="C1261" s="117" t="s">
        <v>502</v>
      </c>
      <c r="D1261" s="117" t="s">
        <v>492</v>
      </c>
      <c r="E1261" s="119">
        <v>38.119999999999997</v>
      </c>
      <c r="F1261" s="119">
        <v>36.68</v>
      </c>
      <c r="G1261" s="117" t="s">
        <v>493</v>
      </c>
      <c r="H1261" s="120">
        <v>41974</v>
      </c>
    </row>
    <row r="1262" spans="1:8" ht="39.6">
      <c r="A1262" s="113">
        <v>87637</v>
      </c>
      <c r="B1262" s="114" t="s">
        <v>2170</v>
      </c>
      <c r="C1262" s="113" t="s">
        <v>502</v>
      </c>
      <c r="D1262" s="113" t="s">
        <v>492</v>
      </c>
      <c r="E1262" s="115">
        <v>38.869999999999997</v>
      </c>
      <c r="F1262" s="115">
        <v>37.380000000000003</v>
      </c>
      <c r="G1262" s="113" t="s">
        <v>493</v>
      </c>
      <c r="H1262" s="116">
        <v>41974</v>
      </c>
    </row>
    <row r="1263" spans="1:8" ht="39.6">
      <c r="A1263" s="117">
        <v>87682</v>
      </c>
      <c r="B1263" s="118" t="s">
        <v>2171</v>
      </c>
      <c r="C1263" s="117" t="s">
        <v>502</v>
      </c>
      <c r="D1263" s="117" t="s">
        <v>492</v>
      </c>
      <c r="E1263" s="119">
        <v>32.950000000000003</v>
      </c>
      <c r="F1263" s="119">
        <v>31.66</v>
      </c>
      <c r="G1263" s="117" t="s">
        <v>493</v>
      </c>
      <c r="H1263" s="120">
        <v>41974</v>
      </c>
    </row>
    <row r="1264" spans="1:8" ht="39.6">
      <c r="A1264" s="113">
        <v>87677</v>
      </c>
      <c r="B1264" s="114" t="s">
        <v>2172</v>
      </c>
      <c r="C1264" s="113" t="s">
        <v>502</v>
      </c>
      <c r="D1264" s="113" t="s">
        <v>492</v>
      </c>
      <c r="E1264" s="115">
        <v>33.92</v>
      </c>
      <c r="F1264" s="115">
        <v>32.56</v>
      </c>
      <c r="G1264" s="113" t="s">
        <v>493</v>
      </c>
      <c r="H1264" s="116">
        <v>41974</v>
      </c>
    </row>
    <row r="1265" spans="1:8" ht="39.6">
      <c r="A1265" s="117">
        <v>87692</v>
      </c>
      <c r="B1265" s="118" t="s">
        <v>2173</v>
      </c>
      <c r="C1265" s="117" t="s">
        <v>502</v>
      </c>
      <c r="D1265" s="117" t="s">
        <v>492</v>
      </c>
      <c r="E1265" s="119">
        <v>38.119999999999997</v>
      </c>
      <c r="F1265" s="119">
        <v>36.6</v>
      </c>
      <c r="G1265" s="117" t="s">
        <v>493</v>
      </c>
      <c r="H1265" s="120">
        <v>41974</v>
      </c>
    </row>
    <row r="1266" spans="1:8" ht="39.6">
      <c r="A1266" s="113">
        <v>87687</v>
      </c>
      <c r="B1266" s="114" t="s">
        <v>2174</v>
      </c>
      <c r="C1266" s="113" t="s">
        <v>502</v>
      </c>
      <c r="D1266" s="113" t="s">
        <v>492</v>
      </c>
      <c r="E1266" s="115">
        <v>39.090000000000003</v>
      </c>
      <c r="F1266" s="115">
        <v>37.5</v>
      </c>
      <c r="G1266" s="113" t="s">
        <v>493</v>
      </c>
      <c r="H1266" s="116">
        <v>41974</v>
      </c>
    </row>
    <row r="1267" spans="1:8" ht="39.6">
      <c r="A1267" s="117">
        <v>87702</v>
      </c>
      <c r="B1267" s="118" t="s">
        <v>2175</v>
      </c>
      <c r="C1267" s="117" t="s">
        <v>502</v>
      </c>
      <c r="D1267" s="117" t="s">
        <v>492</v>
      </c>
      <c r="E1267" s="119">
        <v>41.28</v>
      </c>
      <c r="F1267" s="119">
        <v>39.65</v>
      </c>
      <c r="G1267" s="117" t="s">
        <v>493</v>
      </c>
      <c r="H1267" s="120">
        <v>41974</v>
      </c>
    </row>
    <row r="1268" spans="1:8" ht="39.6">
      <c r="A1268" s="113">
        <v>87697</v>
      </c>
      <c r="B1268" s="114" t="s">
        <v>2176</v>
      </c>
      <c r="C1268" s="113" t="s">
        <v>502</v>
      </c>
      <c r="D1268" s="113" t="s">
        <v>492</v>
      </c>
      <c r="E1268" s="115">
        <v>42.02</v>
      </c>
      <c r="F1268" s="115">
        <v>40.35</v>
      </c>
      <c r="G1268" s="113" t="s">
        <v>493</v>
      </c>
      <c r="H1268" s="116">
        <v>41974</v>
      </c>
    </row>
    <row r="1269" spans="1:8" ht="39.6">
      <c r="A1269" s="117">
        <v>87755</v>
      </c>
      <c r="B1269" s="118" t="s">
        <v>2177</v>
      </c>
      <c r="C1269" s="117" t="s">
        <v>502</v>
      </c>
      <c r="D1269" s="117" t="s">
        <v>492</v>
      </c>
      <c r="E1269" s="119">
        <v>33.28</v>
      </c>
      <c r="F1269" s="119">
        <v>31.62</v>
      </c>
      <c r="G1269" s="117" t="s">
        <v>493</v>
      </c>
      <c r="H1269" s="120">
        <v>41974</v>
      </c>
    </row>
    <row r="1270" spans="1:8" ht="39.6">
      <c r="A1270" s="113">
        <v>87760</v>
      </c>
      <c r="B1270" s="114" t="s">
        <v>2178</v>
      </c>
      <c r="C1270" s="113" t="s">
        <v>502</v>
      </c>
      <c r="D1270" s="113" t="s">
        <v>492</v>
      </c>
      <c r="E1270" s="115">
        <v>34.03</v>
      </c>
      <c r="F1270" s="115">
        <v>32.33</v>
      </c>
      <c r="G1270" s="113" t="s">
        <v>493</v>
      </c>
      <c r="H1270" s="116">
        <v>41974</v>
      </c>
    </row>
    <row r="1271" spans="1:8" ht="39.6">
      <c r="A1271" s="117">
        <v>87765</v>
      </c>
      <c r="B1271" s="118" t="s">
        <v>2179</v>
      </c>
      <c r="C1271" s="117" t="s">
        <v>502</v>
      </c>
      <c r="D1271" s="117" t="s">
        <v>492</v>
      </c>
      <c r="E1271" s="119">
        <v>38.25</v>
      </c>
      <c r="F1271" s="119">
        <v>36.47</v>
      </c>
      <c r="G1271" s="117" t="s">
        <v>493</v>
      </c>
      <c r="H1271" s="120">
        <v>41974</v>
      </c>
    </row>
    <row r="1272" spans="1:8" ht="39.6">
      <c r="A1272" s="113">
        <v>87770</v>
      </c>
      <c r="B1272" s="114" t="s">
        <v>2180</v>
      </c>
      <c r="C1272" s="113" t="s">
        <v>502</v>
      </c>
      <c r="D1272" s="113" t="s">
        <v>492</v>
      </c>
      <c r="E1272" s="115">
        <v>39</v>
      </c>
      <c r="F1272" s="115">
        <v>37.18</v>
      </c>
      <c r="G1272" s="113" t="s">
        <v>493</v>
      </c>
      <c r="H1272" s="116">
        <v>41974</v>
      </c>
    </row>
    <row r="1273" spans="1:8" ht="39.6">
      <c r="A1273" s="117">
        <v>87735</v>
      </c>
      <c r="B1273" s="118" t="s">
        <v>2181</v>
      </c>
      <c r="C1273" s="117" t="s">
        <v>502</v>
      </c>
      <c r="D1273" s="117" t="s">
        <v>492</v>
      </c>
      <c r="E1273" s="119">
        <v>29.84</v>
      </c>
      <c r="F1273" s="119">
        <v>28.41</v>
      </c>
      <c r="G1273" s="117" t="s">
        <v>493</v>
      </c>
      <c r="H1273" s="120">
        <v>41974</v>
      </c>
    </row>
    <row r="1274" spans="1:8" ht="39.6">
      <c r="A1274" s="113">
        <v>87740</v>
      </c>
      <c r="B1274" s="114" t="s">
        <v>2182</v>
      </c>
      <c r="C1274" s="113" t="s">
        <v>502</v>
      </c>
      <c r="D1274" s="113" t="s">
        <v>492</v>
      </c>
      <c r="E1274" s="115">
        <v>30.81</v>
      </c>
      <c r="F1274" s="115">
        <v>29.31</v>
      </c>
      <c r="G1274" s="113" t="s">
        <v>493</v>
      </c>
      <c r="H1274" s="116">
        <v>41974</v>
      </c>
    </row>
    <row r="1275" spans="1:8" ht="39.6">
      <c r="A1275" s="117">
        <v>87745</v>
      </c>
      <c r="B1275" s="118" t="s">
        <v>2183</v>
      </c>
      <c r="C1275" s="117" t="s">
        <v>502</v>
      </c>
      <c r="D1275" s="117" t="s">
        <v>492</v>
      </c>
      <c r="E1275" s="119">
        <v>35.99</v>
      </c>
      <c r="F1275" s="119">
        <v>34.39</v>
      </c>
      <c r="G1275" s="117" t="s">
        <v>493</v>
      </c>
      <c r="H1275" s="120">
        <v>41974</v>
      </c>
    </row>
    <row r="1276" spans="1:8" ht="39.6">
      <c r="A1276" s="113">
        <v>87750</v>
      </c>
      <c r="B1276" s="114" t="s">
        <v>2184</v>
      </c>
      <c r="C1276" s="113" t="s">
        <v>502</v>
      </c>
      <c r="D1276" s="113" t="s">
        <v>492</v>
      </c>
      <c r="E1276" s="115">
        <v>36.74</v>
      </c>
      <c r="F1276" s="115">
        <v>35.1</v>
      </c>
      <c r="G1276" s="113" t="s">
        <v>493</v>
      </c>
      <c r="H1276" s="116">
        <v>41974</v>
      </c>
    </row>
    <row r="1277" spans="1:8" ht="39.6">
      <c r="A1277" s="117">
        <v>87650</v>
      </c>
      <c r="B1277" s="118" t="s">
        <v>2185</v>
      </c>
      <c r="C1277" s="117" t="s">
        <v>502</v>
      </c>
      <c r="D1277" s="117" t="s">
        <v>492</v>
      </c>
      <c r="E1277" s="119">
        <v>22.36</v>
      </c>
      <c r="F1277" s="119">
        <v>21.66</v>
      </c>
      <c r="G1277" s="117" t="s">
        <v>493</v>
      </c>
      <c r="H1277" s="120">
        <v>41974</v>
      </c>
    </row>
    <row r="1278" spans="1:8" ht="39.6">
      <c r="A1278" s="113">
        <v>87645</v>
      </c>
      <c r="B1278" s="114" t="s">
        <v>2186</v>
      </c>
      <c r="C1278" s="113" t="s">
        <v>502</v>
      </c>
      <c r="D1278" s="113" t="s">
        <v>492</v>
      </c>
      <c r="E1278" s="115">
        <v>23.32</v>
      </c>
      <c r="F1278" s="115">
        <v>22.55</v>
      </c>
      <c r="G1278" s="113" t="s">
        <v>493</v>
      </c>
      <c r="H1278" s="116">
        <v>41974</v>
      </c>
    </row>
    <row r="1279" spans="1:8" ht="39.6">
      <c r="A1279" s="117">
        <v>87660</v>
      </c>
      <c r="B1279" s="118" t="s">
        <v>2187</v>
      </c>
      <c r="C1279" s="117" t="s">
        <v>502</v>
      </c>
      <c r="D1279" s="117" t="s">
        <v>492</v>
      </c>
      <c r="E1279" s="119">
        <v>28.29</v>
      </c>
      <c r="F1279" s="119">
        <v>27.45</v>
      </c>
      <c r="G1279" s="117" t="s">
        <v>493</v>
      </c>
      <c r="H1279" s="120">
        <v>41974</v>
      </c>
    </row>
    <row r="1280" spans="1:8" ht="39.6">
      <c r="A1280" s="113">
        <v>87655</v>
      </c>
      <c r="B1280" s="114" t="s">
        <v>2188</v>
      </c>
      <c r="C1280" s="113" t="s">
        <v>502</v>
      </c>
      <c r="D1280" s="113" t="s">
        <v>492</v>
      </c>
      <c r="E1280" s="115">
        <v>29.25</v>
      </c>
      <c r="F1280" s="115">
        <v>28.35</v>
      </c>
      <c r="G1280" s="113" t="s">
        <v>493</v>
      </c>
      <c r="H1280" s="116">
        <v>41974</v>
      </c>
    </row>
    <row r="1281" spans="1:8" ht="39.6">
      <c r="A1281" s="117">
        <v>87670</v>
      </c>
      <c r="B1281" s="118" t="s">
        <v>2189</v>
      </c>
      <c r="C1281" s="117" t="s">
        <v>502</v>
      </c>
      <c r="D1281" s="117" t="s">
        <v>492</v>
      </c>
      <c r="E1281" s="119">
        <v>33.26</v>
      </c>
      <c r="F1281" s="119">
        <v>32.299999999999997</v>
      </c>
      <c r="G1281" s="117" t="s">
        <v>493</v>
      </c>
      <c r="H1281" s="120">
        <v>41974</v>
      </c>
    </row>
    <row r="1282" spans="1:8" ht="39.6">
      <c r="A1282" s="113">
        <v>87665</v>
      </c>
      <c r="B1282" s="114" t="s">
        <v>2190</v>
      </c>
      <c r="C1282" s="113" t="s">
        <v>502</v>
      </c>
      <c r="D1282" s="113" t="s">
        <v>492</v>
      </c>
      <c r="E1282" s="115">
        <v>33.86</v>
      </c>
      <c r="F1282" s="115">
        <v>32.86</v>
      </c>
      <c r="G1282" s="113" t="s">
        <v>493</v>
      </c>
      <c r="H1282" s="116">
        <v>41974</v>
      </c>
    </row>
    <row r="1283" spans="1:8" ht="39.6">
      <c r="A1283" s="117">
        <v>87710</v>
      </c>
      <c r="B1283" s="118" t="s">
        <v>2191</v>
      </c>
      <c r="C1283" s="117" t="s">
        <v>502</v>
      </c>
      <c r="D1283" s="117" t="s">
        <v>492</v>
      </c>
      <c r="E1283" s="119">
        <v>28.52</v>
      </c>
      <c r="F1283" s="119">
        <v>27.66</v>
      </c>
      <c r="G1283" s="117" t="s">
        <v>493</v>
      </c>
      <c r="H1283" s="120">
        <v>41974</v>
      </c>
    </row>
    <row r="1284" spans="1:8" ht="39.6">
      <c r="A1284" s="113">
        <v>87705</v>
      </c>
      <c r="B1284" s="114" t="s">
        <v>2192</v>
      </c>
      <c r="C1284" s="113" t="s">
        <v>502</v>
      </c>
      <c r="D1284" s="113" t="s">
        <v>492</v>
      </c>
      <c r="E1284" s="115">
        <v>29.48</v>
      </c>
      <c r="F1284" s="115">
        <v>28.56</v>
      </c>
      <c r="G1284" s="113" t="s">
        <v>493</v>
      </c>
      <c r="H1284" s="116">
        <v>41974</v>
      </c>
    </row>
    <row r="1285" spans="1:8" ht="39.6">
      <c r="A1285" s="117">
        <v>87720</v>
      </c>
      <c r="B1285" s="118" t="s">
        <v>2193</v>
      </c>
      <c r="C1285" s="117" t="s">
        <v>502</v>
      </c>
      <c r="D1285" s="117" t="s">
        <v>492</v>
      </c>
      <c r="E1285" s="119">
        <v>32.96</v>
      </c>
      <c r="F1285" s="119">
        <v>31.95</v>
      </c>
      <c r="G1285" s="117" t="s">
        <v>493</v>
      </c>
      <c r="H1285" s="120">
        <v>41974</v>
      </c>
    </row>
    <row r="1286" spans="1:8" ht="39.6">
      <c r="A1286" s="113">
        <v>87715</v>
      </c>
      <c r="B1286" s="114" t="s">
        <v>2194</v>
      </c>
      <c r="C1286" s="113" t="s">
        <v>502</v>
      </c>
      <c r="D1286" s="113" t="s">
        <v>492</v>
      </c>
      <c r="E1286" s="115">
        <v>33.92</v>
      </c>
      <c r="F1286" s="115">
        <v>32.840000000000003</v>
      </c>
      <c r="G1286" s="113" t="s">
        <v>493</v>
      </c>
      <c r="H1286" s="116">
        <v>41974</v>
      </c>
    </row>
    <row r="1287" spans="1:8" ht="39.6">
      <c r="A1287" s="117">
        <v>87730</v>
      </c>
      <c r="B1287" s="118" t="s">
        <v>2195</v>
      </c>
      <c r="C1287" s="117" t="s">
        <v>502</v>
      </c>
      <c r="D1287" s="117" t="s">
        <v>492</v>
      </c>
      <c r="E1287" s="119">
        <v>35.75</v>
      </c>
      <c r="F1287" s="119">
        <v>34.659999999999997</v>
      </c>
      <c r="G1287" s="117" t="s">
        <v>493</v>
      </c>
      <c r="H1287" s="120">
        <v>41974</v>
      </c>
    </row>
    <row r="1288" spans="1:8" ht="39.6">
      <c r="A1288" s="113">
        <v>87725</v>
      </c>
      <c r="B1288" s="114" t="s">
        <v>2196</v>
      </c>
      <c r="C1288" s="113" t="s">
        <v>502</v>
      </c>
      <c r="D1288" s="113" t="s">
        <v>492</v>
      </c>
      <c r="E1288" s="115">
        <v>36.5</v>
      </c>
      <c r="F1288" s="115">
        <v>35.36</v>
      </c>
      <c r="G1288" s="113" t="s">
        <v>493</v>
      </c>
      <c r="H1288" s="116">
        <v>41974</v>
      </c>
    </row>
    <row r="1289" spans="1:8" ht="39.6">
      <c r="A1289" s="117">
        <v>87620</v>
      </c>
      <c r="B1289" s="118" t="s">
        <v>2197</v>
      </c>
      <c r="C1289" s="117" t="s">
        <v>502</v>
      </c>
      <c r="D1289" s="117" t="s">
        <v>492</v>
      </c>
      <c r="E1289" s="119">
        <v>23.43</v>
      </c>
      <c r="F1289" s="119">
        <v>22.62</v>
      </c>
      <c r="G1289" s="117" t="s">
        <v>493</v>
      </c>
      <c r="H1289" s="120">
        <v>41974</v>
      </c>
    </row>
    <row r="1290" spans="1:8" ht="39.6">
      <c r="A1290" s="113">
        <v>87071</v>
      </c>
      <c r="B1290" s="114" t="s">
        <v>2198</v>
      </c>
      <c r="C1290" s="113" t="s">
        <v>502</v>
      </c>
      <c r="D1290" s="113" t="s">
        <v>492</v>
      </c>
      <c r="E1290" s="115">
        <v>24.39</v>
      </c>
      <c r="F1290" s="115">
        <v>23.52</v>
      </c>
      <c r="G1290" s="113" t="s">
        <v>493</v>
      </c>
      <c r="H1290" s="116">
        <v>41974</v>
      </c>
    </row>
    <row r="1291" spans="1:8" ht="39.6">
      <c r="A1291" s="117">
        <v>87630</v>
      </c>
      <c r="B1291" s="118" t="s">
        <v>2199</v>
      </c>
      <c r="C1291" s="117" t="s">
        <v>502</v>
      </c>
      <c r="D1291" s="117" t="s">
        <v>492</v>
      </c>
      <c r="E1291" s="119">
        <v>29.57</v>
      </c>
      <c r="F1291" s="119">
        <v>28.61</v>
      </c>
      <c r="G1291" s="117" t="s">
        <v>493</v>
      </c>
      <c r="H1291" s="120">
        <v>41974</v>
      </c>
    </row>
    <row r="1292" spans="1:8" ht="39.6">
      <c r="A1292" s="113">
        <v>87625</v>
      </c>
      <c r="B1292" s="114" t="s">
        <v>2200</v>
      </c>
      <c r="C1292" s="113" t="s">
        <v>502</v>
      </c>
      <c r="D1292" s="113" t="s">
        <v>492</v>
      </c>
      <c r="E1292" s="115">
        <v>30.32</v>
      </c>
      <c r="F1292" s="115">
        <v>29.31</v>
      </c>
      <c r="G1292" s="113" t="s">
        <v>493</v>
      </c>
      <c r="H1292" s="116">
        <v>41974</v>
      </c>
    </row>
    <row r="1293" spans="1:8" ht="39.6">
      <c r="A1293" s="117">
        <v>87640</v>
      </c>
      <c r="B1293" s="118" t="s">
        <v>2201</v>
      </c>
      <c r="C1293" s="117" t="s">
        <v>502</v>
      </c>
      <c r="D1293" s="117" t="s">
        <v>492</v>
      </c>
      <c r="E1293" s="119">
        <v>34.54</v>
      </c>
      <c r="F1293" s="119">
        <v>33.450000000000003</v>
      </c>
      <c r="G1293" s="117" t="s">
        <v>493</v>
      </c>
      <c r="H1293" s="120">
        <v>41974</v>
      </c>
    </row>
    <row r="1294" spans="1:8" ht="39.6">
      <c r="A1294" s="113">
        <v>87635</v>
      </c>
      <c r="B1294" s="114" t="s">
        <v>2202</v>
      </c>
      <c r="C1294" s="113" t="s">
        <v>502</v>
      </c>
      <c r="D1294" s="113" t="s">
        <v>492</v>
      </c>
      <c r="E1294" s="115">
        <v>35.29</v>
      </c>
      <c r="F1294" s="115">
        <v>34.159999999999997</v>
      </c>
      <c r="G1294" s="113" t="s">
        <v>493</v>
      </c>
      <c r="H1294" s="116">
        <v>41974</v>
      </c>
    </row>
    <row r="1295" spans="1:8" ht="39.6">
      <c r="A1295" s="117">
        <v>87680</v>
      </c>
      <c r="B1295" s="118" t="s">
        <v>2203</v>
      </c>
      <c r="C1295" s="117" t="s">
        <v>502</v>
      </c>
      <c r="D1295" s="117" t="s">
        <v>492</v>
      </c>
      <c r="E1295" s="119">
        <v>29.38</v>
      </c>
      <c r="F1295" s="119">
        <v>28.43</v>
      </c>
      <c r="G1295" s="117" t="s">
        <v>493</v>
      </c>
      <c r="H1295" s="120">
        <v>41974</v>
      </c>
    </row>
    <row r="1296" spans="1:8" ht="39.6">
      <c r="A1296" s="113">
        <v>87675</v>
      </c>
      <c r="B1296" s="114" t="s">
        <v>2204</v>
      </c>
      <c r="C1296" s="113" t="s">
        <v>502</v>
      </c>
      <c r="D1296" s="113" t="s">
        <v>492</v>
      </c>
      <c r="E1296" s="115">
        <v>30.34</v>
      </c>
      <c r="F1296" s="115">
        <v>29.33</v>
      </c>
      <c r="G1296" s="113" t="s">
        <v>493</v>
      </c>
      <c r="H1296" s="116">
        <v>41974</v>
      </c>
    </row>
    <row r="1297" spans="1:8" ht="39.6">
      <c r="A1297" s="117">
        <v>87690</v>
      </c>
      <c r="B1297" s="118" t="s">
        <v>2205</v>
      </c>
      <c r="C1297" s="117" t="s">
        <v>502</v>
      </c>
      <c r="D1297" s="117" t="s">
        <v>492</v>
      </c>
      <c r="E1297" s="119">
        <v>34.03</v>
      </c>
      <c r="F1297" s="119">
        <v>32.909999999999997</v>
      </c>
      <c r="G1297" s="117" t="s">
        <v>493</v>
      </c>
      <c r="H1297" s="120">
        <v>41974</v>
      </c>
    </row>
    <row r="1298" spans="1:8" ht="39.6">
      <c r="A1298" s="113">
        <v>87685</v>
      </c>
      <c r="B1298" s="114" t="s">
        <v>2206</v>
      </c>
      <c r="C1298" s="113" t="s">
        <v>502</v>
      </c>
      <c r="D1298" s="113" t="s">
        <v>492</v>
      </c>
      <c r="E1298" s="115">
        <v>34.99</v>
      </c>
      <c r="F1298" s="115">
        <v>33.81</v>
      </c>
      <c r="G1298" s="113" t="s">
        <v>493</v>
      </c>
      <c r="H1298" s="116">
        <v>41974</v>
      </c>
    </row>
    <row r="1299" spans="1:8" ht="39.6">
      <c r="A1299" s="117">
        <v>87700</v>
      </c>
      <c r="B1299" s="118" t="s">
        <v>2207</v>
      </c>
      <c r="C1299" s="117" t="s">
        <v>502</v>
      </c>
      <c r="D1299" s="117" t="s">
        <v>492</v>
      </c>
      <c r="E1299" s="119">
        <v>36.82</v>
      </c>
      <c r="F1299" s="119">
        <v>35.619999999999997</v>
      </c>
      <c r="G1299" s="117" t="s">
        <v>493</v>
      </c>
      <c r="H1299" s="120">
        <v>41974</v>
      </c>
    </row>
    <row r="1300" spans="1:8" ht="39.6">
      <c r="A1300" s="113">
        <v>87695</v>
      </c>
      <c r="B1300" s="114" t="s">
        <v>2208</v>
      </c>
      <c r="C1300" s="113" t="s">
        <v>502</v>
      </c>
      <c r="D1300" s="113" t="s">
        <v>492</v>
      </c>
      <c r="E1300" s="115">
        <v>37.56</v>
      </c>
      <c r="F1300" s="115">
        <v>36.33</v>
      </c>
      <c r="G1300" s="113" t="s">
        <v>493</v>
      </c>
      <c r="H1300" s="116">
        <v>41974</v>
      </c>
    </row>
    <row r="1301" spans="1:8" ht="39.6">
      <c r="A1301" s="117">
        <v>87756</v>
      </c>
      <c r="B1301" s="118" t="s">
        <v>2209</v>
      </c>
      <c r="C1301" s="117" t="s">
        <v>502</v>
      </c>
      <c r="D1301" s="117" t="s">
        <v>492</v>
      </c>
      <c r="E1301" s="119">
        <v>17.43</v>
      </c>
      <c r="F1301" s="119">
        <v>31.4</v>
      </c>
      <c r="G1301" s="117" t="s">
        <v>493</v>
      </c>
      <c r="H1301" s="120">
        <v>41974</v>
      </c>
    </row>
    <row r="1302" spans="1:8" ht="39.6">
      <c r="A1302" s="113">
        <v>87761</v>
      </c>
      <c r="B1302" s="114" t="s">
        <v>2210</v>
      </c>
      <c r="C1302" s="113" t="s">
        <v>502</v>
      </c>
      <c r="D1302" s="113" t="s">
        <v>492</v>
      </c>
      <c r="E1302" s="115">
        <v>18.170000000000002</v>
      </c>
      <c r="F1302" s="115">
        <v>32.11</v>
      </c>
      <c r="G1302" s="113" t="s">
        <v>493</v>
      </c>
      <c r="H1302" s="116">
        <v>41974</v>
      </c>
    </row>
    <row r="1303" spans="1:8" ht="39.6">
      <c r="A1303" s="117">
        <v>87766</v>
      </c>
      <c r="B1303" s="118" t="s">
        <v>2211</v>
      </c>
      <c r="C1303" s="117" t="s">
        <v>502</v>
      </c>
      <c r="D1303" s="117" t="s">
        <v>492</v>
      </c>
      <c r="E1303" s="119">
        <v>18.760000000000002</v>
      </c>
      <c r="F1303" s="119">
        <v>36.19</v>
      </c>
      <c r="G1303" s="117" t="s">
        <v>493</v>
      </c>
      <c r="H1303" s="120">
        <v>41974</v>
      </c>
    </row>
    <row r="1304" spans="1:8" ht="39.6">
      <c r="A1304" s="113">
        <v>87771</v>
      </c>
      <c r="B1304" s="114" t="s">
        <v>2212</v>
      </c>
      <c r="C1304" s="113" t="s">
        <v>502</v>
      </c>
      <c r="D1304" s="113" t="s">
        <v>492</v>
      </c>
      <c r="E1304" s="115">
        <v>19.5</v>
      </c>
      <c r="F1304" s="115">
        <v>36.9</v>
      </c>
      <c r="G1304" s="113" t="s">
        <v>493</v>
      </c>
      <c r="H1304" s="116">
        <v>41974</v>
      </c>
    </row>
    <row r="1305" spans="1:8" ht="39.6">
      <c r="A1305" s="117">
        <v>87736</v>
      </c>
      <c r="B1305" s="118" t="s">
        <v>2213</v>
      </c>
      <c r="C1305" s="117" t="s">
        <v>502</v>
      </c>
      <c r="D1305" s="117" t="s">
        <v>492</v>
      </c>
      <c r="E1305" s="119">
        <v>18.440000000000001</v>
      </c>
      <c r="F1305" s="119">
        <v>28.25</v>
      </c>
      <c r="G1305" s="117" t="s">
        <v>493</v>
      </c>
      <c r="H1305" s="120">
        <v>41974</v>
      </c>
    </row>
    <row r="1306" spans="1:8" ht="39.6">
      <c r="A1306" s="113">
        <v>87741</v>
      </c>
      <c r="B1306" s="114" t="s">
        <v>2214</v>
      </c>
      <c r="C1306" s="113" t="s">
        <v>502</v>
      </c>
      <c r="D1306" s="113" t="s">
        <v>492</v>
      </c>
      <c r="E1306" s="115">
        <v>19.399999999999999</v>
      </c>
      <c r="F1306" s="115">
        <v>29.15</v>
      </c>
      <c r="G1306" s="113" t="s">
        <v>493</v>
      </c>
      <c r="H1306" s="116">
        <v>41974</v>
      </c>
    </row>
    <row r="1307" spans="1:8" ht="39.6">
      <c r="A1307" s="117">
        <v>87746</v>
      </c>
      <c r="B1307" s="118" t="s">
        <v>2215</v>
      </c>
      <c r="C1307" s="117" t="s">
        <v>502</v>
      </c>
      <c r="D1307" s="117" t="s">
        <v>492</v>
      </c>
      <c r="E1307" s="119">
        <v>20.13</v>
      </c>
      <c r="F1307" s="119">
        <v>34.17</v>
      </c>
      <c r="G1307" s="117" t="s">
        <v>493</v>
      </c>
      <c r="H1307" s="120">
        <v>41974</v>
      </c>
    </row>
    <row r="1308" spans="1:8" ht="39.6">
      <c r="A1308" s="113">
        <v>87751</v>
      </c>
      <c r="B1308" s="114" t="s">
        <v>2216</v>
      </c>
      <c r="C1308" s="113" t="s">
        <v>502</v>
      </c>
      <c r="D1308" s="113" t="s">
        <v>492</v>
      </c>
      <c r="E1308" s="115">
        <v>20.88</v>
      </c>
      <c r="F1308" s="115">
        <v>34.880000000000003</v>
      </c>
      <c r="G1308" s="113" t="s">
        <v>493</v>
      </c>
      <c r="H1308" s="116">
        <v>41974</v>
      </c>
    </row>
    <row r="1309" spans="1:8" ht="39.6">
      <c r="A1309" s="117">
        <v>87651</v>
      </c>
      <c r="B1309" s="118" t="s">
        <v>2217</v>
      </c>
      <c r="C1309" s="117" t="s">
        <v>502</v>
      </c>
      <c r="D1309" s="117" t="s">
        <v>492</v>
      </c>
      <c r="E1309" s="119">
        <v>10.95</v>
      </c>
      <c r="F1309" s="119">
        <v>21.5</v>
      </c>
      <c r="G1309" s="117" t="s">
        <v>493</v>
      </c>
      <c r="H1309" s="120">
        <v>41974</v>
      </c>
    </row>
    <row r="1310" spans="1:8" ht="39.6">
      <c r="A1310" s="113">
        <v>87646</v>
      </c>
      <c r="B1310" s="114" t="s">
        <v>2218</v>
      </c>
      <c r="C1310" s="113" t="s">
        <v>502</v>
      </c>
      <c r="D1310" s="113" t="s">
        <v>492</v>
      </c>
      <c r="E1310" s="115">
        <v>11.91</v>
      </c>
      <c r="F1310" s="115">
        <v>22.39</v>
      </c>
      <c r="G1310" s="113" t="s">
        <v>493</v>
      </c>
      <c r="H1310" s="116">
        <v>41974</v>
      </c>
    </row>
    <row r="1311" spans="1:8" ht="39.6">
      <c r="A1311" s="117">
        <v>87661</v>
      </c>
      <c r="B1311" s="118" t="s">
        <v>2219</v>
      </c>
      <c r="C1311" s="117" t="s">
        <v>502</v>
      </c>
      <c r="D1311" s="117" t="s">
        <v>492</v>
      </c>
      <c r="E1311" s="119">
        <v>12.43</v>
      </c>
      <c r="F1311" s="119">
        <v>27.23</v>
      </c>
      <c r="G1311" s="117" t="s">
        <v>493</v>
      </c>
      <c r="H1311" s="120">
        <v>41974</v>
      </c>
    </row>
    <row r="1312" spans="1:8" ht="39.6">
      <c r="A1312" s="113">
        <v>87656</v>
      </c>
      <c r="B1312" s="114" t="s">
        <v>2220</v>
      </c>
      <c r="C1312" s="113" t="s">
        <v>502</v>
      </c>
      <c r="D1312" s="113" t="s">
        <v>492</v>
      </c>
      <c r="E1312" s="115">
        <v>13.4</v>
      </c>
      <c r="F1312" s="115">
        <v>28.13</v>
      </c>
      <c r="G1312" s="113" t="s">
        <v>493</v>
      </c>
      <c r="H1312" s="116">
        <v>41974</v>
      </c>
    </row>
    <row r="1313" spans="1:8" ht="39.6">
      <c r="A1313" s="117">
        <v>87671</v>
      </c>
      <c r="B1313" s="118" t="s">
        <v>2221</v>
      </c>
      <c r="C1313" s="117" t="s">
        <v>502</v>
      </c>
      <c r="D1313" s="117" t="s">
        <v>492</v>
      </c>
      <c r="E1313" s="119">
        <v>13.76</v>
      </c>
      <c r="F1313" s="119">
        <v>32.020000000000003</v>
      </c>
      <c r="G1313" s="117" t="s">
        <v>493</v>
      </c>
      <c r="H1313" s="120">
        <v>41974</v>
      </c>
    </row>
    <row r="1314" spans="1:8" ht="39.6">
      <c r="A1314" s="113">
        <v>87666</v>
      </c>
      <c r="B1314" s="114" t="s">
        <v>2222</v>
      </c>
      <c r="C1314" s="113" t="s">
        <v>502</v>
      </c>
      <c r="D1314" s="113" t="s">
        <v>492</v>
      </c>
      <c r="E1314" s="115">
        <v>14.72</v>
      </c>
      <c r="F1314" s="115">
        <v>32.92</v>
      </c>
      <c r="G1314" s="113" t="s">
        <v>493</v>
      </c>
      <c r="H1314" s="116">
        <v>41974</v>
      </c>
    </row>
    <row r="1315" spans="1:8" ht="39.6">
      <c r="A1315" s="117">
        <v>87711</v>
      </c>
      <c r="B1315" s="118" t="s">
        <v>2223</v>
      </c>
      <c r="C1315" s="117" t="s">
        <v>502</v>
      </c>
      <c r="D1315" s="117" t="s">
        <v>492</v>
      </c>
      <c r="E1315" s="119">
        <v>9.02</v>
      </c>
      <c r="F1315" s="119">
        <v>27.39</v>
      </c>
      <c r="G1315" s="117" t="s">
        <v>493</v>
      </c>
      <c r="H1315" s="120">
        <v>41974</v>
      </c>
    </row>
    <row r="1316" spans="1:8" ht="39.6">
      <c r="A1316" s="113">
        <v>87706</v>
      </c>
      <c r="B1316" s="114" t="s">
        <v>2224</v>
      </c>
      <c r="C1316" s="113" t="s">
        <v>502</v>
      </c>
      <c r="D1316" s="113" t="s">
        <v>492</v>
      </c>
      <c r="E1316" s="115">
        <v>9.99</v>
      </c>
      <c r="F1316" s="115">
        <v>28.29</v>
      </c>
      <c r="G1316" s="113" t="s">
        <v>493</v>
      </c>
      <c r="H1316" s="116">
        <v>41974</v>
      </c>
    </row>
    <row r="1317" spans="1:8" ht="39.6">
      <c r="A1317" s="117">
        <v>87721</v>
      </c>
      <c r="B1317" s="118" t="s">
        <v>2225</v>
      </c>
      <c r="C1317" s="117" t="s">
        <v>502</v>
      </c>
      <c r="D1317" s="117" t="s">
        <v>492</v>
      </c>
      <c r="E1317" s="119">
        <v>10.63</v>
      </c>
      <c r="F1317" s="119">
        <v>31.63</v>
      </c>
      <c r="G1317" s="117" t="s">
        <v>493</v>
      </c>
      <c r="H1317" s="120">
        <v>41974</v>
      </c>
    </row>
    <row r="1318" spans="1:8" ht="39.6">
      <c r="A1318" s="113">
        <v>87716</v>
      </c>
      <c r="B1318" s="114" t="s">
        <v>2226</v>
      </c>
      <c r="C1318" s="113" t="s">
        <v>502</v>
      </c>
      <c r="D1318" s="113" t="s">
        <v>492</v>
      </c>
      <c r="E1318" s="115">
        <v>11.59</v>
      </c>
      <c r="F1318" s="115">
        <v>32.53</v>
      </c>
      <c r="G1318" s="113" t="s">
        <v>493</v>
      </c>
      <c r="H1318" s="116">
        <v>41974</v>
      </c>
    </row>
    <row r="1319" spans="1:8" ht="39.6">
      <c r="A1319" s="117">
        <v>87731</v>
      </c>
      <c r="B1319" s="118" t="s">
        <v>2227</v>
      </c>
      <c r="C1319" s="117" t="s">
        <v>502</v>
      </c>
      <c r="D1319" s="117" t="s">
        <v>492</v>
      </c>
      <c r="E1319" s="119">
        <v>11.43</v>
      </c>
      <c r="F1319" s="119">
        <v>34.32</v>
      </c>
      <c r="G1319" s="117" t="s">
        <v>493</v>
      </c>
      <c r="H1319" s="120">
        <v>41974</v>
      </c>
    </row>
    <row r="1320" spans="1:8" ht="39.6">
      <c r="A1320" s="113">
        <v>87726</v>
      </c>
      <c r="B1320" s="114" t="s">
        <v>2228</v>
      </c>
      <c r="C1320" s="113" t="s">
        <v>502</v>
      </c>
      <c r="D1320" s="113" t="s">
        <v>492</v>
      </c>
      <c r="E1320" s="115">
        <v>12.18</v>
      </c>
      <c r="F1320" s="115">
        <v>35.020000000000003</v>
      </c>
      <c r="G1320" s="113" t="s">
        <v>493</v>
      </c>
      <c r="H1320" s="116">
        <v>41974</v>
      </c>
    </row>
    <row r="1321" spans="1:8" ht="39.6">
      <c r="A1321" s="117">
        <v>87621</v>
      </c>
      <c r="B1321" s="118" t="s">
        <v>2229</v>
      </c>
      <c r="C1321" s="117" t="s">
        <v>502</v>
      </c>
      <c r="D1321" s="117" t="s">
        <v>492</v>
      </c>
      <c r="E1321" s="119">
        <v>12.02</v>
      </c>
      <c r="F1321" s="119">
        <v>22.46</v>
      </c>
      <c r="G1321" s="117" t="s">
        <v>493</v>
      </c>
      <c r="H1321" s="120">
        <v>41974</v>
      </c>
    </row>
    <row r="1322" spans="1:8" ht="39.6">
      <c r="A1322" s="113">
        <v>87072</v>
      </c>
      <c r="B1322" s="114" t="s">
        <v>2230</v>
      </c>
      <c r="C1322" s="113" t="s">
        <v>502</v>
      </c>
      <c r="D1322" s="113" t="s">
        <v>492</v>
      </c>
      <c r="E1322" s="115">
        <v>12.98</v>
      </c>
      <c r="F1322" s="115">
        <v>23.36</v>
      </c>
      <c r="G1322" s="113" t="s">
        <v>493</v>
      </c>
      <c r="H1322" s="116">
        <v>41974</v>
      </c>
    </row>
    <row r="1323" spans="1:8" ht="39.6">
      <c r="A1323" s="117">
        <v>87631</v>
      </c>
      <c r="B1323" s="118" t="s">
        <v>2231</v>
      </c>
      <c r="C1323" s="117" t="s">
        <v>502</v>
      </c>
      <c r="D1323" s="117" t="s">
        <v>492</v>
      </c>
      <c r="E1323" s="119">
        <v>13.72</v>
      </c>
      <c r="F1323" s="119">
        <v>28.38</v>
      </c>
      <c r="G1323" s="117" t="s">
        <v>493</v>
      </c>
      <c r="H1323" s="120">
        <v>41974</v>
      </c>
    </row>
    <row r="1324" spans="1:8" ht="39.6">
      <c r="A1324" s="113">
        <v>87626</v>
      </c>
      <c r="B1324" s="114" t="s">
        <v>2232</v>
      </c>
      <c r="C1324" s="113" t="s">
        <v>502</v>
      </c>
      <c r="D1324" s="113" t="s">
        <v>492</v>
      </c>
      <c r="E1324" s="115">
        <v>14.47</v>
      </c>
      <c r="F1324" s="115">
        <v>29.09</v>
      </c>
      <c r="G1324" s="113" t="s">
        <v>493</v>
      </c>
      <c r="H1324" s="116">
        <v>41974</v>
      </c>
    </row>
    <row r="1325" spans="1:8" ht="39.6">
      <c r="A1325" s="117">
        <v>87641</v>
      </c>
      <c r="B1325" s="118" t="s">
        <v>2233</v>
      </c>
      <c r="C1325" s="117" t="s">
        <v>502</v>
      </c>
      <c r="D1325" s="117" t="s">
        <v>492</v>
      </c>
      <c r="E1325" s="119">
        <v>15.05</v>
      </c>
      <c r="F1325" s="119">
        <v>33.18</v>
      </c>
      <c r="G1325" s="117" t="s">
        <v>493</v>
      </c>
      <c r="H1325" s="120">
        <v>41974</v>
      </c>
    </row>
    <row r="1326" spans="1:8" ht="39.6">
      <c r="A1326" s="113">
        <v>87636</v>
      </c>
      <c r="B1326" s="114" t="s">
        <v>2234</v>
      </c>
      <c r="C1326" s="113" t="s">
        <v>502</v>
      </c>
      <c r="D1326" s="113" t="s">
        <v>492</v>
      </c>
      <c r="E1326" s="115">
        <v>15.79</v>
      </c>
      <c r="F1326" s="115">
        <v>33.880000000000003</v>
      </c>
      <c r="G1326" s="113" t="s">
        <v>493</v>
      </c>
      <c r="H1326" s="116">
        <v>41974</v>
      </c>
    </row>
    <row r="1327" spans="1:8" ht="39.6">
      <c r="A1327" s="117">
        <v>87681</v>
      </c>
      <c r="B1327" s="118" t="s">
        <v>2235</v>
      </c>
      <c r="C1327" s="117" t="s">
        <v>502</v>
      </c>
      <c r="D1327" s="117" t="s">
        <v>492</v>
      </c>
      <c r="E1327" s="119">
        <v>9.8800000000000008</v>
      </c>
      <c r="F1327" s="119">
        <v>28.16</v>
      </c>
      <c r="G1327" s="117" t="s">
        <v>493</v>
      </c>
      <c r="H1327" s="120">
        <v>41974</v>
      </c>
    </row>
    <row r="1328" spans="1:8" ht="39.6">
      <c r="A1328" s="113">
        <v>87676</v>
      </c>
      <c r="B1328" s="114" t="s">
        <v>2236</v>
      </c>
      <c r="C1328" s="113" t="s">
        <v>502</v>
      </c>
      <c r="D1328" s="113" t="s">
        <v>492</v>
      </c>
      <c r="E1328" s="115">
        <v>10.84</v>
      </c>
      <c r="F1328" s="115">
        <v>29.06</v>
      </c>
      <c r="G1328" s="113" t="s">
        <v>493</v>
      </c>
      <c r="H1328" s="116">
        <v>41974</v>
      </c>
    </row>
    <row r="1329" spans="1:8" ht="39.6">
      <c r="A1329" s="117">
        <v>87691</v>
      </c>
      <c r="B1329" s="118" t="s">
        <v>2237</v>
      </c>
      <c r="C1329" s="117" t="s">
        <v>502</v>
      </c>
      <c r="D1329" s="117" t="s">
        <v>492</v>
      </c>
      <c r="E1329" s="119">
        <v>11.7</v>
      </c>
      <c r="F1329" s="119">
        <v>32.6</v>
      </c>
      <c r="G1329" s="117" t="s">
        <v>493</v>
      </c>
      <c r="H1329" s="120">
        <v>41974</v>
      </c>
    </row>
    <row r="1330" spans="1:8" ht="39.6">
      <c r="A1330" s="113">
        <v>87686</v>
      </c>
      <c r="B1330" s="114" t="s">
        <v>2238</v>
      </c>
      <c r="C1330" s="113" t="s">
        <v>502</v>
      </c>
      <c r="D1330" s="113" t="s">
        <v>492</v>
      </c>
      <c r="E1330" s="115">
        <v>12.66</v>
      </c>
      <c r="F1330" s="115">
        <v>33.49</v>
      </c>
      <c r="G1330" s="113" t="s">
        <v>493</v>
      </c>
      <c r="H1330" s="116">
        <v>41974</v>
      </c>
    </row>
    <row r="1331" spans="1:8" ht="39.6">
      <c r="A1331" s="117">
        <v>87701</v>
      </c>
      <c r="B1331" s="118" t="s">
        <v>2239</v>
      </c>
      <c r="C1331" s="117" t="s">
        <v>502</v>
      </c>
      <c r="D1331" s="117" t="s">
        <v>492</v>
      </c>
      <c r="E1331" s="119">
        <v>12.5</v>
      </c>
      <c r="F1331" s="119">
        <v>35.28</v>
      </c>
      <c r="G1331" s="117" t="s">
        <v>493</v>
      </c>
      <c r="H1331" s="120">
        <v>41974</v>
      </c>
    </row>
    <row r="1332" spans="1:8" ht="39.6">
      <c r="A1332" s="113">
        <v>87696</v>
      </c>
      <c r="B1332" s="114" t="s">
        <v>2240</v>
      </c>
      <c r="C1332" s="113" t="s">
        <v>502</v>
      </c>
      <c r="D1332" s="113" t="s">
        <v>492</v>
      </c>
      <c r="E1332" s="115">
        <v>13.25</v>
      </c>
      <c r="F1332" s="115">
        <v>35.99</v>
      </c>
      <c r="G1332" s="113" t="s">
        <v>493</v>
      </c>
      <c r="H1332" s="116">
        <v>41974</v>
      </c>
    </row>
    <row r="1333" spans="1:8" ht="26.4">
      <c r="A1333" s="117" t="s">
        <v>2241</v>
      </c>
      <c r="B1333" s="118" t="s">
        <v>2242</v>
      </c>
      <c r="C1333" s="117" t="s">
        <v>502</v>
      </c>
      <c r="D1333" s="117" t="s">
        <v>492</v>
      </c>
      <c r="E1333" s="119">
        <v>28.94</v>
      </c>
      <c r="F1333" s="119">
        <v>27.28</v>
      </c>
      <c r="G1333" s="117" t="s">
        <v>493</v>
      </c>
      <c r="H1333" s="120">
        <v>41974</v>
      </c>
    </row>
    <row r="1334" spans="1:8" ht="26.4">
      <c r="A1334" s="113" t="s">
        <v>2243</v>
      </c>
      <c r="B1334" s="114" t="s">
        <v>2244</v>
      </c>
      <c r="C1334" s="113" t="s">
        <v>542</v>
      </c>
      <c r="D1334" s="113" t="s">
        <v>207</v>
      </c>
      <c r="E1334" s="115">
        <v>16.28</v>
      </c>
      <c r="F1334" s="115">
        <v>14.93</v>
      </c>
      <c r="G1334" s="113" t="s">
        <v>493</v>
      </c>
      <c r="H1334" s="116">
        <v>41974</v>
      </c>
    </row>
    <row r="1335" spans="1:8" ht="26.4">
      <c r="A1335" s="117" t="s">
        <v>2245</v>
      </c>
      <c r="B1335" s="118" t="s">
        <v>2246</v>
      </c>
      <c r="C1335" s="117" t="s">
        <v>542</v>
      </c>
      <c r="D1335" s="117" t="s">
        <v>207</v>
      </c>
      <c r="E1335" s="119">
        <v>16.489999999999998</v>
      </c>
      <c r="F1335" s="119">
        <v>15.14</v>
      </c>
      <c r="G1335" s="117" t="s">
        <v>493</v>
      </c>
      <c r="H1335" s="120">
        <v>41974</v>
      </c>
    </row>
    <row r="1336" spans="1:8" ht="39.6">
      <c r="A1336" s="113">
        <v>72927</v>
      </c>
      <c r="B1336" s="114" t="s">
        <v>2247</v>
      </c>
      <c r="C1336" s="113" t="s">
        <v>273</v>
      </c>
      <c r="D1336" s="113" t="s">
        <v>207</v>
      </c>
      <c r="E1336" s="115">
        <v>26.95</v>
      </c>
      <c r="F1336" s="115">
        <v>25.16</v>
      </c>
      <c r="G1336" s="113" t="s">
        <v>493</v>
      </c>
      <c r="H1336" s="116">
        <v>41974</v>
      </c>
    </row>
    <row r="1337" spans="1:8" ht="39.6">
      <c r="A1337" s="117">
        <v>72928</v>
      </c>
      <c r="B1337" s="118" t="s">
        <v>2248</v>
      </c>
      <c r="C1337" s="117" t="s">
        <v>273</v>
      </c>
      <c r="D1337" s="117" t="s">
        <v>207</v>
      </c>
      <c r="E1337" s="119">
        <v>32.200000000000003</v>
      </c>
      <c r="F1337" s="119">
        <v>30.38</v>
      </c>
      <c r="G1337" s="117" t="s">
        <v>493</v>
      </c>
      <c r="H1337" s="120">
        <v>41974</v>
      </c>
    </row>
    <row r="1338" spans="1:8" ht="39.6">
      <c r="A1338" s="113">
        <v>72929</v>
      </c>
      <c r="B1338" s="114" t="s">
        <v>2249</v>
      </c>
      <c r="C1338" s="113" t="s">
        <v>273</v>
      </c>
      <c r="D1338" s="113" t="s">
        <v>207</v>
      </c>
      <c r="E1338" s="115">
        <v>36.54</v>
      </c>
      <c r="F1338" s="115">
        <v>34.61</v>
      </c>
      <c r="G1338" s="113" t="s">
        <v>493</v>
      </c>
      <c r="H1338" s="116">
        <v>41974</v>
      </c>
    </row>
    <row r="1339" spans="1:8" ht="39.6">
      <c r="A1339" s="117">
        <v>72930</v>
      </c>
      <c r="B1339" s="118" t="s">
        <v>2250</v>
      </c>
      <c r="C1339" s="117" t="s">
        <v>273</v>
      </c>
      <c r="D1339" s="117" t="s">
        <v>207</v>
      </c>
      <c r="E1339" s="119">
        <v>43.72</v>
      </c>
      <c r="F1339" s="119">
        <v>41.53</v>
      </c>
      <c r="G1339" s="117" t="s">
        <v>493</v>
      </c>
      <c r="H1339" s="120">
        <v>41974</v>
      </c>
    </row>
    <row r="1340" spans="1:8" ht="39.6">
      <c r="A1340" s="113">
        <v>72931</v>
      </c>
      <c r="B1340" s="114" t="s">
        <v>2251</v>
      </c>
      <c r="C1340" s="113" t="s">
        <v>273</v>
      </c>
      <c r="D1340" s="113" t="s">
        <v>207</v>
      </c>
      <c r="E1340" s="115">
        <v>53.6</v>
      </c>
      <c r="F1340" s="115">
        <v>51.32</v>
      </c>
      <c r="G1340" s="113" t="s">
        <v>493</v>
      </c>
      <c r="H1340" s="116">
        <v>41974</v>
      </c>
    </row>
    <row r="1341" spans="1:8" ht="39.6">
      <c r="A1341" s="117">
        <v>72932</v>
      </c>
      <c r="B1341" s="118" t="s">
        <v>2252</v>
      </c>
      <c r="C1341" s="117" t="s">
        <v>273</v>
      </c>
      <c r="D1341" s="117" t="s">
        <v>207</v>
      </c>
      <c r="E1341" s="119">
        <v>63.33</v>
      </c>
      <c r="F1341" s="119">
        <v>61</v>
      </c>
      <c r="G1341" s="117" t="s">
        <v>493</v>
      </c>
      <c r="H1341" s="120">
        <v>41974</v>
      </c>
    </row>
    <row r="1342" spans="1:8" ht="26.4">
      <c r="A1342" s="113">
        <v>73669</v>
      </c>
      <c r="B1342" s="114" t="s">
        <v>2253</v>
      </c>
      <c r="C1342" s="113" t="s">
        <v>604</v>
      </c>
      <c r="D1342" s="113" t="s">
        <v>207</v>
      </c>
      <c r="E1342" s="115">
        <v>56.53</v>
      </c>
      <c r="F1342" s="115">
        <v>53.62</v>
      </c>
      <c r="G1342" s="113" t="s">
        <v>493</v>
      </c>
      <c r="H1342" s="116">
        <v>41974</v>
      </c>
    </row>
    <row r="1343" spans="1:8" ht="26.4">
      <c r="A1343" s="117" t="s">
        <v>2254</v>
      </c>
      <c r="B1343" s="118" t="s">
        <v>2255</v>
      </c>
      <c r="C1343" s="117" t="s">
        <v>715</v>
      </c>
      <c r="D1343" s="117" t="s">
        <v>207</v>
      </c>
      <c r="E1343" s="119">
        <v>75.38</v>
      </c>
      <c r="F1343" s="119">
        <v>69.33</v>
      </c>
      <c r="G1343" s="117" t="s">
        <v>493</v>
      </c>
      <c r="H1343" s="120">
        <v>41974</v>
      </c>
    </row>
    <row r="1344" spans="1:8" ht="26.4">
      <c r="A1344" s="113" t="s">
        <v>2256</v>
      </c>
      <c r="B1344" s="114" t="s">
        <v>2257</v>
      </c>
      <c r="C1344" s="113" t="s">
        <v>604</v>
      </c>
      <c r="D1344" s="113" t="s">
        <v>207</v>
      </c>
      <c r="E1344" s="115">
        <v>70.83</v>
      </c>
      <c r="F1344" s="115">
        <v>67.09</v>
      </c>
      <c r="G1344" s="113" t="s">
        <v>493</v>
      </c>
      <c r="H1344" s="116">
        <v>41974</v>
      </c>
    </row>
    <row r="1345" spans="1:8" ht="26.4">
      <c r="A1345" s="117" t="s">
        <v>2258</v>
      </c>
      <c r="B1345" s="118" t="s">
        <v>2259</v>
      </c>
      <c r="C1345" s="117" t="s">
        <v>604</v>
      </c>
      <c r="D1345" s="117" t="s">
        <v>207</v>
      </c>
      <c r="E1345" s="119">
        <v>96.88</v>
      </c>
      <c r="F1345" s="119">
        <v>93.15</v>
      </c>
      <c r="G1345" s="117" t="s">
        <v>493</v>
      </c>
      <c r="H1345" s="120">
        <v>41974</v>
      </c>
    </row>
    <row r="1346" spans="1:8" ht="26.4">
      <c r="A1346" s="113" t="s">
        <v>2260</v>
      </c>
      <c r="B1346" s="114" t="s">
        <v>2261</v>
      </c>
      <c r="C1346" s="113" t="s">
        <v>604</v>
      </c>
      <c r="D1346" s="113" t="s">
        <v>207</v>
      </c>
      <c r="E1346" s="115">
        <v>57.67</v>
      </c>
      <c r="F1346" s="115">
        <v>53.94</v>
      </c>
      <c r="G1346" s="113" t="s">
        <v>493</v>
      </c>
      <c r="H1346" s="116">
        <v>41974</v>
      </c>
    </row>
    <row r="1347" spans="1:8">
      <c r="A1347" s="117">
        <v>85331</v>
      </c>
      <c r="B1347" s="118" t="s">
        <v>2262</v>
      </c>
      <c r="C1347" s="117" t="s">
        <v>507</v>
      </c>
      <c r="D1347" s="117" t="s">
        <v>492</v>
      </c>
      <c r="E1347" s="119">
        <v>0.94</v>
      </c>
      <c r="F1347" s="119">
        <v>0.85</v>
      </c>
      <c r="G1347" s="117" t="s">
        <v>493</v>
      </c>
      <c r="H1347" s="120">
        <v>41974</v>
      </c>
    </row>
    <row r="1348" spans="1:8">
      <c r="A1348" s="113">
        <v>79473</v>
      </c>
      <c r="B1348" s="114" t="s">
        <v>2263</v>
      </c>
      <c r="C1348" s="113" t="s">
        <v>270</v>
      </c>
      <c r="D1348" s="113" t="s">
        <v>519</v>
      </c>
      <c r="E1348" s="115">
        <v>7.03</v>
      </c>
      <c r="F1348" s="115">
        <v>7.03</v>
      </c>
      <c r="G1348" s="113" t="s">
        <v>493</v>
      </c>
      <c r="H1348" s="116">
        <v>41974</v>
      </c>
    </row>
    <row r="1349" spans="1:8">
      <c r="A1349" s="117">
        <v>72973</v>
      </c>
      <c r="B1349" s="118" t="s">
        <v>2264</v>
      </c>
      <c r="C1349" s="117" t="s">
        <v>251</v>
      </c>
      <c r="D1349" s="117" t="s">
        <v>207</v>
      </c>
      <c r="E1349" s="119">
        <v>1.21</v>
      </c>
      <c r="F1349" s="119">
        <v>1.1000000000000001</v>
      </c>
      <c r="G1349" s="117" t="s">
        <v>493</v>
      </c>
      <c r="H1349" s="120">
        <v>41974</v>
      </c>
    </row>
    <row r="1350" spans="1:8">
      <c r="A1350" s="113">
        <v>72974</v>
      </c>
      <c r="B1350" s="114" t="s">
        <v>2265</v>
      </c>
      <c r="C1350" s="113" t="s">
        <v>251</v>
      </c>
      <c r="D1350" s="113" t="s">
        <v>492</v>
      </c>
      <c r="E1350" s="115">
        <v>4.05</v>
      </c>
      <c r="F1350" s="115">
        <v>3.67</v>
      </c>
      <c r="G1350" s="113" t="s">
        <v>493</v>
      </c>
      <c r="H1350" s="116">
        <v>41974</v>
      </c>
    </row>
    <row r="1351" spans="1:8">
      <c r="A1351" s="117">
        <v>72820</v>
      </c>
      <c r="B1351" s="118" t="s">
        <v>2266</v>
      </c>
      <c r="C1351" s="117" t="s">
        <v>271</v>
      </c>
      <c r="D1351" s="117" t="s">
        <v>6</v>
      </c>
      <c r="E1351" s="119">
        <v>34.18</v>
      </c>
      <c r="F1351" s="119">
        <v>31</v>
      </c>
      <c r="G1351" s="117" t="s">
        <v>493</v>
      </c>
      <c r="H1351" s="120">
        <v>41974</v>
      </c>
    </row>
    <row r="1352" spans="1:8" ht="26.4">
      <c r="A1352" s="113">
        <v>73564</v>
      </c>
      <c r="B1352" s="114" t="s">
        <v>2267</v>
      </c>
      <c r="C1352" s="113" t="s">
        <v>246</v>
      </c>
      <c r="D1352" s="113" t="s">
        <v>207</v>
      </c>
      <c r="E1352" s="115">
        <v>243.61</v>
      </c>
      <c r="F1352" s="115">
        <v>236.69</v>
      </c>
      <c r="G1352" s="113" t="s">
        <v>493</v>
      </c>
      <c r="H1352" s="116">
        <v>41974</v>
      </c>
    </row>
    <row r="1353" spans="1:8" ht="26.4">
      <c r="A1353" s="117">
        <v>73393</v>
      </c>
      <c r="B1353" s="118" t="s">
        <v>2268</v>
      </c>
      <c r="C1353" s="117" t="s">
        <v>246</v>
      </c>
      <c r="D1353" s="117" t="s">
        <v>238</v>
      </c>
      <c r="E1353" s="119">
        <v>3.02</v>
      </c>
      <c r="F1353" s="119">
        <v>2.72</v>
      </c>
      <c r="G1353" s="117" t="s">
        <v>493</v>
      </c>
      <c r="H1353" s="120">
        <v>41974</v>
      </c>
    </row>
    <row r="1354" spans="1:8" ht="26.4">
      <c r="A1354" s="113">
        <v>73347</v>
      </c>
      <c r="B1354" s="114" t="s">
        <v>2269</v>
      </c>
      <c r="C1354" s="113" t="s">
        <v>246</v>
      </c>
      <c r="D1354" s="113" t="s">
        <v>238</v>
      </c>
      <c r="E1354" s="115">
        <v>2.88</v>
      </c>
      <c r="F1354" s="115">
        <v>2.6</v>
      </c>
      <c r="G1354" s="113" t="s">
        <v>493</v>
      </c>
      <c r="H1354" s="116">
        <v>41974</v>
      </c>
    </row>
    <row r="1355" spans="1:8" ht="26.4">
      <c r="A1355" s="117">
        <v>73375</v>
      </c>
      <c r="B1355" s="118" t="s">
        <v>2270</v>
      </c>
      <c r="C1355" s="117" t="s">
        <v>246</v>
      </c>
      <c r="D1355" s="117" t="s">
        <v>238</v>
      </c>
      <c r="E1355" s="119">
        <v>2.4700000000000002</v>
      </c>
      <c r="F1355" s="119">
        <v>2.23</v>
      </c>
      <c r="G1355" s="117" t="s">
        <v>493</v>
      </c>
      <c r="H1355" s="120">
        <v>41974</v>
      </c>
    </row>
    <row r="1356" spans="1:8" ht="26.4">
      <c r="A1356" s="113">
        <v>73525</v>
      </c>
      <c r="B1356" s="114" t="s">
        <v>2271</v>
      </c>
      <c r="C1356" s="113" t="s">
        <v>246</v>
      </c>
      <c r="D1356" s="113" t="s">
        <v>238</v>
      </c>
      <c r="E1356" s="115">
        <v>2.88</v>
      </c>
      <c r="F1356" s="115">
        <v>2.6</v>
      </c>
      <c r="G1356" s="113" t="s">
        <v>493</v>
      </c>
      <c r="H1356" s="116">
        <v>41974</v>
      </c>
    </row>
    <row r="1357" spans="1:8" ht="26.4">
      <c r="A1357" s="117">
        <v>72300</v>
      </c>
      <c r="B1357" s="118" t="s">
        <v>2272</v>
      </c>
      <c r="C1357" s="117" t="s">
        <v>606</v>
      </c>
      <c r="D1357" s="117" t="s">
        <v>6</v>
      </c>
      <c r="E1357" s="119">
        <v>18.13</v>
      </c>
      <c r="F1357" s="119">
        <v>17.12</v>
      </c>
      <c r="G1357" s="117" t="s">
        <v>493</v>
      </c>
      <c r="H1357" s="120">
        <v>41974</v>
      </c>
    </row>
    <row r="1358" spans="1:8" ht="26.4">
      <c r="A1358" s="113">
        <v>72297</v>
      </c>
      <c r="B1358" s="114" t="s">
        <v>2273</v>
      </c>
      <c r="C1358" s="113" t="s">
        <v>606</v>
      </c>
      <c r="D1358" s="113" t="s">
        <v>6</v>
      </c>
      <c r="E1358" s="115">
        <v>34.729999999999997</v>
      </c>
      <c r="F1358" s="115">
        <v>33</v>
      </c>
      <c r="G1358" s="113" t="s">
        <v>493</v>
      </c>
      <c r="H1358" s="116">
        <v>41974</v>
      </c>
    </row>
    <row r="1359" spans="1:8" ht="26.4">
      <c r="A1359" s="117">
        <v>72298</v>
      </c>
      <c r="B1359" s="118" t="s">
        <v>2274</v>
      </c>
      <c r="C1359" s="117" t="s">
        <v>606</v>
      </c>
      <c r="D1359" s="117" t="s">
        <v>6</v>
      </c>
      <c r="E1359" s="119">
        <v>28.29</v>
      </c>
      <c r="F1359" s="119">
        <v>26.69</v>
      </c>
      <c r="G1359" s="117" t="s">
        <v>493</v>
      </c>
      <c r="H1359" s="120">
        <v>41974</v>
      </c>
    </row>
    <row r="1360" spans="1:8" ht="26.4">
      <c r="A1360" s="113">
        <v>72301</v>
      </c>
      <c r="B1360" s="114" t="s">
        <v>2275</v>
      </c>
      <c r="C1360" s="113" t="s">
        <v>606</v>
      </c>
      <c r="D1360" s="113" t="s">
        <v>6</v>
      </c>
      <c r="E1360" s="115">
        <v>15.1</v>
      </c>
      <c r="F1360" s="115">
        <v>13.93</v>
      </c>
      <c r="G1360" s="113" t="s">
        <v>493</v>
      </c>
      <c r="H1360" s="116">
        <v>41974</v>
      </c>
    </row>
    <row r="1361" spans="1:8" ht="26.4">
      <c r="A1361" s="117">
        <v>72303</v>
      </c>
      <c r="B1361" s="118" t="s">
        <v>2276</v>
      </c>
      <c r="C1361" s="117" t="s">
        <v>606</v>
      </c>
      <c r="D1361" s="117" t="s">
        <v>6</v>
      </c>
      <c r="E1361" s="119">
        <v>45.08</v>
      </c>
      <c r="F1361" s="119">
        <v>43.22</v>
      </c>
      <c r="G1361" s="117" t="s">
        <v>493</v>
      </c>
      <c r="H1361" s="120">
        <v>41974</v>
      </c>
    </row>
    <row r="1362" spans="1:8" ht="26.4">
      <c r="A1362" s="113">
        <v>72302</v>
      </c>
      <c r="B1362" s="114" t="s">
        <v>2277</v>
      </c>
      <c r="C1362" s="113" t="s">
        <v>606</v>
      </c>
      <c r="D1362" s="113" t="s">
        <v>6</v>
      </c>
      <c r="E1362" s="115">
        <v>70.41</v>
      </c>
      <c r="F1362" s="115">
        <v>68.41</v>
      </c>
      <c r="G1362" s="113" t="s">
        <v>493</v>
      </c>
      <c r="H1362" s="116">
        <v>41974</v>
      </c>
    </row>
    <row r="1363" spans="1:8" ht="26.4">
      <c r="A1363" s="117">
        <v>72304</v>
      </c>
      <c r="B1363" s="118" t="s">
        <v>2278</v>
      </c>
      <c r="C1363" s="117" t="s">
        <v>606</v>
      </c>
      <c r="D1363" s="117" t="s">
        <v>6</v>
      </c>
      <c r="E1363" s="119">
        <v>89.54</v>
      </c>
      <c r="F1363" s="119">
        <v>87.41</v>
      </c>
      <c r="G1363" s="117" t="s">
        <v>493</v>
      </c>
      <c r="H1363" s="120">
        <v>41974</v>
      </c>
    </row>
    <row r="1364" spans="1:8" ht="26.4">
      <c r="A1364" s="113">
        <v>72305</v>
      </c>
      <c r="B1364" s="114" t="s">
        <v>2279</v>
      </c>
      <c r="C1364" s="113" t="s">
        <v>606</v>
      </c>
      <c r="D1364" s="113" t="s">
        <v>6</v>
      </c>
      <c r="E1364" s="115">
        <v>15.56</v>
      </c>
      <c r="F1364" s="115">
        <v>14.59</v>
      </c>
      <c r="G1364" s="113" t="s">
        <v>493</v>
      </c>
      <c r="H1364" s="116">
        <v>41974</v>
      </c>
    </row>
    <row r="1365" spans="1:8" ht="26.4">
      <c r="A1365" s="117">
        <v>72306</v>
      </c>
      <c r="B1365" s="118" t="s">
        <v>2280</v>
      </c>
      <c r="C1365" s="117" t="s">
        <v>606</v>
      </c>
      <c r="D1365" s="117" t="s">
        <v>6</v>
      </c>
      <c r="E1365" s="119">
        <v>144.94999999999999</v>
      </c>
      <c r="F1365" s="119">
        <v>142.41999999999999</v>
      </c>
      <c r="G1365" s="117" t="s">
        <v>493</v>
      </c>
      <c r="H1365" s="120">
        <v>41974</v>
      </c>
    </row>
    <row r="1366" spans="1:8" ht="26.4">
      <c r="A1366" s="113">
        <v>72307</v>
      </c>
      <c r="B1366" s="114" t="s">
        <v>2281</v>
      </c>
      <c r="C1366" s="113" t="s">
        <v>606</v>
      </c>
      <c r="D1366" s="113" t="s">
        <v>6</v>
      </c>
      <c r="E1366" s="115">
        <v>329.92</v>
      </c>
      <c r="F1366" s="115">
        <v>326.98</v>
      </c>
      <c r="G1366" s="113" t="s">
        <v>493</v>
      </c>
      <c r="H1366" s="116">
        <v>41974</v>
      </c>
    </row>
    <row r="1367" spans="1:8" ht="26.4">
      <c r="A1367" s="117">
        <v>72313</v>
      </c>
      <c r="B1367" s="118" t="s">
        <v>2282</v>
      </c>
      <c r="C1367" s="117" t="s">
        <v>606</v>
      </c>
      <c r="D1367" s="117" t="s">
        <v>6</v>
      </c>
      <c r="E1367" s="119">
        <v>407.84</v>
      </c>
      <c r="F1367" s="119">
        <v>404.5</v>
      </c>
      <c r="G1367" s="117" t="s">
        <v>493</v>
      </c>
      <c r="H1367" s="120">
        <v>41974</v>
      </c>
    </row>
    <row r="1368" spans="1:8" ht="26.4">
      <c r="A1368" s="113">
        <v>72314</v>
      </c>
      <c r="B1368" s="114" t="s">
        <v>2283</v>
      </c>
      <c r="C1368" s="113" t="s">
        <v>606</v>
      </c>
      <c r="D1368" s="113" t="s">
        <v>6</v>
      </c>
      <c r="E1368" s="115">
        <v>39.86</v>
      </c>
      <c r="F1368" s="115">
        <v>39.14</v>
      </c>
      <c r="G1368" s="113" t="s">
        <v>493</v>
      </c>
      <c r="H1368" s="116">
        <v>41974</v>
      </c>
    </row>
    <row r="1369" spans="1:8" ht="26.4">
      <c r="A1369" s="117">
        <v>72317</v>
      </c>
      <c r="B1369" s="118" t="s">
        <v>2284</v>
      </c>
      <c r="C1369" s="117" t="s">
        <v>606</v>
      </c>
      <c r="D1369" s="117" t="s">
        <v>6</v>
      </c>
      <c r="E1369" s="119">
        <v>55.71</v>
      </c>
      <c r="F1369" s="119">
        <v>54.94</v>
      </c>
      <c r="G1369" s="117" t="s">
        <v>493</v>
      </c>
      <c r="H1369" s="120">
        <v>41974</v>
      </c>
    </row>
    <row r="1370" spans="1:8" ht="26.4">
      <c r="A1370" s="113">
        <v>72318</v>
      </c>
      <c r="B1370" s="114" t="s">
        <v>2285</v>
      </c>
      <c r="C1370" s="113" t="s">
        <v>606</v>
      </c>
      <c r="D1370" s="113" t="s">
        <v>6</v>
      </c>
      <c r="E1370" s="115">
        <v>149.76</v>
      </c>
      <c r="F1370" s="115">
        <v>148.9</v>
      </c>
      <c r="G1370" s="113" t="s">
        <v>493</v>
      </c>
      <c r="H1370" s="116">
        <v>41974</v>
      </c>
    </row>
    <row r="1371" spans="1:8" ht="26.4">
      <c r="A1371" s="117">
        <v>72320</v>
      </c>
      <c r="B1371" s="118" t="s">
        <v>2286</v>
      </c>
      <c r="C1371" s="117" t="s">
        <v>606</v>
      </c>
      <c r="D1371" s="117" t="s">
        <v>6</v>
      </c>
      <c r="E1371" s="119">
        <v>177.66</v>
      </c>
      <c r="F1371" s="119">
        <v>176.75</v>
      </c>
      <c r="G1371" s="117" t="s">
        <v>493</v>
      </c>
      <c r="H1371" s="120">
        <v>41974</v>
      </c>
    </row>
    <row r="1372" spans="1:8" ht="26.4">
      <c r="A1372" s="113" t="s">
        <v>2287</v>
      </c>
      <c r="B1372" s="114" t="s">
        <v>2288</v>
      </c>
      <c r="C1372" s="113" t="s">
        <v>606</v>
      </c>
      <c r="D1372" s="113" t="s">
        <v>6</v>
      </c>
      <c r="E1372" s="115">
        <v>7.41</v>
      </c>
      <c r="F1372" s="115">
        <v>6.92</v>
      </c>
      <c r="G1372" s="113" t="s">
        <v>493</v>
      </c>
      <c r="H1372" s="116">
        <v>41974</v>
      </c>
    </row>
    <row r="1373" spans="1:8" ht="26.4">
      <c r="A1373" s="117" t="s">
        <v>2289</v>
      </c>
      <c r="B1373" s="118" t="s">
        <v>2290</v>
      </c>
      <c r="C1373" s="117" t="s">
        <v>606</v>
      </c>
      <c r="D1373" s="117" t="s">
        <v>6</v>
      </c>
      <c r="E1373" s="119">
        <v>10.79</v>
      </c>
      <c r="F1373" s="119">
        <v>10.3</v>
      </c>
      <c r="G1373" s="117" t="s">
        <v>493</v>
      </c>
      <c r="H1373" s="120">
        <v>41974</v>
      </c>
    </row>
    <row r="1374" spans="1:8" ht="26.4">
      <c r="A1374" s="113" t="s">
        <v>2291</v>
      </c>
      <c r="B1374" s="114" t="s">
        <v>2292</v>
      </c>
      <c r="C1374" s="113" t="s">
        <v>606</v>
      </c>
      <c r="D1374" s="113" t="s">
        <v>6</v>
      </c>
      <c r="E1374" s="115">
        <v>12.96</v>
      </c>
      <c r="F1374" s="115">
        <v>12.46</v>
      </c>
      <c r="G1374" s="113" t="s">
        <v>493</v>
      </c>
      <c r="H1374" s="116">
        <v>41974</v>
      </c>
    </row>
    <row r="1375" spans="1:8" ht="26.4">
      <c r="A1375" s="117" t="s">
        <v>2293</v>
      </c>
      <c r="B1375" s="118" t="s">
        <v>2294</v>
      </c>
      <c r="C1375" s="117" t="s">
        <v>606</v>
      </c>
      <c r="D1375" s="117" t="s">
        <v>6</v>
      </c>
      <c r="E1375" s="119">
        <v>29.28</v>
      </c>
      <c r="F1375" s="119">
        <v>28.5</v>
      </c>
      <c r="G1375" s="117" t="s">
        <v>493</v>
      </c>
      <c r="H1375" s="120">
        <v>41974</v>
      </c>
    </row>
    <row r="1376" spans="1:8" ht="26.4">
      <c r="A1376" s="113">
        <v>84891</v>
      </c>
      <c r="B1376" s="114" t="s">
        <v>2295</v>
      </c>
      <c r="C1376" s="113" t="s">
        <v>604</v>
      </c>
      <c r="D1376" s="113" t="s">
        <v>6</v>
      </c>
      <c r="E1376" s="115">
        <v>138.03</v>
      </c>
      <c r="F1376" s="115">
        <v>128.61000000000001</v>
      </c>
      <c r="G1376" s="113" t="s">
        <v>493</v>
      </c>
      <c r="H1376" s="116">
        <v>41974</v>
      </c>
    </row>
    <row r="1377" spans="1:8" ht="26.4">
      <c r="A1377" s="117">
        <v>86900</v>
      </c>
      <c r="B1377" s="118" t="s">
        <v>2296</v>
      </c>
      <c r="C1377" s="117" t="s">
        <v>606</v>
      </c>
      <c r="D1377" s="117" t="s">
        <v>6</v>
      </c>
      <c r="E1377" s="119">
        <v>65.489999999999995</v>
      </c>
      <c r="F1377" s="119">
        <v>64.62</v>
      </c>
      <c r="G1377" s="117" t="s">
        <v>493</v>
      </c>
      <c r="H1377" s="120">
        <v>41974</v>
      </c>
    </row>
    <row r="1378" spans="1:8" ht="39.6">
      <c r="A1378" s="113">
        <v>86936</v>
      </c>
      <c r="B1378" s="114" t="s">
        <v>2297</v>
      </c>
      <c r="C1378" s="113" t="s">
        <v>606</v>
      </c>
      <c r="D1378" s="113" t="s">
        <v>6</v>
      </c>
      <c r="E1378" s="115">
        <v>224.26</v>
      </c>
      <c r="F1378" s="115">
        <v>222.55</v>
      </c>
      <c r="G1378" s="113" t="s">
        <v>493</v>
      </c>
      <c r="H1378" s="116">
        <v>41974</v>
      </c>
    </row>
    <row r="1379" spans="1:8" ht="39.6">
      <c r="A1379" s="117">
        <v>86935</v>
      </c>
      <c r="B1379" s="118" t="s">
        <v>2298</v>
      </c>
      <c r="C1379" s="117" t="s">
        <v>606</v>
      </c>
      <c r="D1379" s="117" t="s">
        <v>6</v>
      </c>
      <c r="E1379" s="119">
        <v>132.75</v>
      </c>
      <c r="F1379" s="119">
        <v>131.4</v>
      </c>
      <c r="G1379" s="117" t="s">
        <v>493</v>
      </c>
      <c r="H1379" s="120">
        <v>41974</v>
      </c>
    </row>
    <row r="1380" spans="1:8" ht="26.4">
      <c r="A1380" s="113">
        <v>86901</v>
      </c>
      <c r="B1380" s="114" t="s">
        <v>2299</v>
      </c>
      <c r="C1380" s="113" t="s">
        <v>606</v>
      </c>
      <c r="D1380" s="113" t="s">
        <v>6</v>
      </c>
      <c r="E1380" s="115">
        <v>90.42</v>
      </c>
      <c r="F1380" s="115">
        <v>88.88</v>
      </c>
      <c r="G1380" s="113" t="s">
        <v>493</v>
      </c>
      <c r="H1380" s="116">
        <v>41974</v>
      </c>
    </row>
    <row r="1381" spans="1:8" ht="26.4">
      <c r="A1381" s="117">
        <v>6058</v>
      </c>
      <c r="B1381" s="118" t="s">
        <v>2300</v>
      </c>
      <c r="C1381" s="117" t="s">
        <v>542</v>
      </c>
      <c r="D1381" s="117" t="s">
        <v>207</v>
      </c>
      <c r="E1381" s="119">
        <v>19.309999999999999</v>
      </c>
      <c r="F1381" s="119">
        <v>17.98</v>
      </c>
      <c r="G1381" s="117" t="s">
        <v>493</v>
      </c>
      <c r="H1381" s="120">
        <v>41974</v>
      </c>
    </row>
    <row r="1382" spans="1:8">
      <c r="A1382" s="113">
        <v>75220</v>
      </c>
      <c r="B1382" s="114" t="s">
        <v>2301</v>
      </c>
      <c r="C1382" s="113" t="s">
        <v>542</v>
      </c>
      <c r="D1382" s="113" t="s">
        <v>207</v>
      </c>
      <c r="E1382" s="115">
        <v>37.07</v>
      </c>
      <c r="F1382" s="115">
        <v>36.770000000000003</v>
      </c>
      <c r="G1382" s="113" t="s">
        <v>493</v>
      </c>
      <c r="H1382" s="116">
        <v>41974</v>
      </c>
    </row>
    <row r="1383" spans="1:8" ht="26.4">
      <c r="A1383" s="117" t="s">
        <v>2302</v>
      </c>
      <c r="B1383" s="118" t="s">
        <v>2303</v>
      </c>
      <c r="C1383" s="117" t="s">
        <v>542</v>
      </c>
      <c r="D1383" s="117" t="s">
        <v>207</v>
      </c>
      <c r="E1383" s="119">
        <v>102.95</v>
      </c>
      <c r="F1383" s="119">
        <v>102.68</v>
      </c>
      <c r="G1383" s="117" t="s">
        <v>493</v>
      </c>
      <c r="H1383" s="120">
        <v>41974</v>
      </c>
    </row>
    <row r="1384" spans="1:8" ht="26.4">
      <c r="A1384" s="113" t="s">
        <v>2304</v>
      </c>
      <c r="B1384" s="114" t="s">
        <v>2305</v>
      </c>
      <c r="C1384" s="113" t="s">
        <v>542</v>
      </c>
      <c r="D1384" s="113" t="s">
        <v>207</v>
      </c>
      <c r="E1384" s="115">
        <v>34.020000000000003</v>
      </c>
      <c r="F1384" s="115">
        <v>33.72</v>
      </c>
      <c r="G1384" s="113" t="s">
        <v>493</v>
      </c>
      <c r="H1384" s="116">
        <v>41974</v>
      </c>
    </row>
    <row r="1385" spans="1:8" ht="26.4">
      <c r="A1385" s="117" t="s">
        <v>2306</v>
      </c>
      <c r="B1385" s="118" t="s">
        <v>2307</v>
      </c>
      <c r="C1385" s="117" t="s">
        <v>542</v>
      </c>
      <c r="D1385" s="117" t="s">
        <v>207</v>
      </c>
      <c r="E1385" s="119">
        <v>45.85</v>
      </c>
      <c r="F1385" s="119">
        <v>45.55</v>
      </c>
      <c r="G1385" s="117" t="s">
        <v>493</v>
      </c>
      <c r="H1385" s="120">
        <v>41974</v>
      </c>
    </row>
    <row r="1386" spans="1:8" ht="26.4">
      <c r="A1386" s="113">
        <v>89407</v>
      </c>
      <c r="B1386" s="114" t="s">
        <v>2308</v>
      </c>
      <c r="C1386" s="113" t="s">
        <v>606</v>
      </c>
      <c r="D1386" s="113" t="s">
        <v>6</v>
      </c>
      <c r="E1386" s="115">
        <v>3.02</v>
      </c>
      <c r="F1386" s="115">
        <v>2.8</v>
      </c>
      <c r="G1386" s="113" t="s">
        <v>493</v>
      </c>
      <c r="H1386" s="116">
        <v>41974</v>
      </c>
    </row>
    <row r="1387" spans="1:8" ht="26.4">
      <c r="A1387" s="117">
        <v>89361</v>
      </c>
      <c r="B1387" s="118" t="s">
        <v>2309</v>
      </c>
      <c r="C1387" s="117" t="s">
        <v>606</v>
      </c>
      <c r="D1387" s="117" t="s">
        <v>6</v>
      </c>
      <c r="E1387" s="119">
        <v>4.4800000000000004</v>
      </c>
      <c r="F1387" s="119">
        <v>4.12</v>
      </c>
      <c r="G1387" s="117" t="s">
        <v>493</v>
      </c>
      <c r="H1387" s="120">
        <v>41974</v>
      </c>
    </row>
    <row r="1388" spans="1:8" ht="26.4">
      <c r="A1388" s="113">
        <v>89490</v>
      </c>
      <c r="B1388" s="114" t="s">
        <v>2310</v>
      </c>
      <c r="C1388" s="113" t="s">
        <v>606</v>
      </c>
      <c r="D1388" s="113" t="s">
        <v>6</v>
      </c>
      <c r="E1388" s="115">
        <v>2.94</v>
      </c>
      <c r="F1388" s="115">
        <v>2.78</v>
      </c>
      <c r="G1388" s="113" t="s">
        <v>493</v>
      </c>
      <c r="H1388" s="116">
        <v>41974</v>
      </c>
    </row>
    <row r="1389" spans="1:8" ht="26.4">
      <c r="A1389" s="117">
        <v>89411</v>
      </c>
      <c r="B1389" s="118" t="s">
        <v>2311</v>
      </c>
      <c r="C1389" s="117" t="s">
        <v>606</v>
      </c>
      <c r="D1389" s="117" t="s">
        <v>6</v>
      </c>
      <c r="E1389" s="119">
        <v>3.79</v>
      </c>
      <c r="F1389" s="119">
        <v>3.54</v>
      </c>
      <c r="G1389" s="117" t="s">
        <v>493</v>
      </c>
      <c r="H1389" s="120">
        <v>41974</v>
      </c>
    </row>
    <row r="1390" spans="1:8" ht="26.4">
      <c r="A1390" s="113">
        <v>89365</v>
      </c>
      <c r="B1390" s="114" t="s">
        <v>2312</v>
      </c>
      <c r="C1390" s="113" t="s">
        <v>606</v>
      </c>
      <c r="D1390" s="113" t="s">
        <v>6</v>
      </c>
      <c r="E1390" s="115">
        <v>5.47</v>
      </c>
      <c r="F1390" s="115">
        <v>5.0599999999999996</v>
      </c>
      <c r="G1390" s="113" t="s">
        <v>493</v>
      </c>
      <c r="H1390" s="116">
        <v>41974</v>
      </c>
    </row>
    <row r="1391" spans="1:8" ht="26.4">
      <c r="A1391" s="117">
        <v>89496</v>
      </c>
      <c r="B1391" s="118" t="s">
        <v>2313</v>
      </c>
      <c r="C1391" s="117" t="s">
        <v>606</v>
      </c>
      <c r="D1391" s="117" t="s">
        <v>6</v>
      </c>
      <c r="E1391" s="119">
        <v>4.13</v>
      </c>
      <c r="F1391" s="119">
        <v>3.93</v>
      </c>
      <c r="G1391" s="117" t="s">
        <v>493</v>
      </c>
      <c r="H1391" s="120">
        <v>41974</v>
      </c>
    </row>
    <row r="1392" spans="1:8" ht="26.4">
      <c r="A1392" s="113">
        <v>89416</v>
      </c>
      <c r="B1392" s="114" t="s">
        <v>2314</v>
      </c>
      <c r="C1392" s="113" t="s">
        <v>606</v>
      </c>
      <c r="D1392" s="113" t="s">
        <v>6</v>
      </c>
      <c r="E1392" s="115">
        <v>5.09</v>
      </c>
      <c r="F1392" s="115">
        <v>4.8</v>
      </c>
      <c r="G1392" s="113" t="s">
        <v>493</v>
      </c>
      <c r="H1392" s="116">
        <v>41974</v>
      </c>
    </row>
    <row r="1393" spans="1:8" ht="26.4">
      <c r="A1393" s="117">
        <v>89370</v>
      </c>
      <c r="B1393" s="118" t="s">
        <v>2315</v>
      </c>
      <c r="C1393" s="117" t="s">
        <v>606</v>
      </c>
      <c r="D1393" s="117" t="s">
        <v>6</v>
      </c>
      <c r="E1393" s="119">
        <v>7.1</v>
      </c>
      <c r="F1393" s="119">
        <v>6.62</v>
      </c>
      <c r="G1393" s="117" t="s">
        <v>493</v>
      </c>
      <c r="H1393" s="120">
        <v>41974</v>
      </c>
    </row>
    <row r="1394" spans="1:8" ht="26.4">
      <c r="A1394" s="113">
        <v>89500</v>
      </c>
      <c r="B1394" s="114" t="s">
        <v>2316</v>
      </c>
      <c r="C1394" s="113" t="s">
        <v>606</v>
      </c>
      <c r="D1394" s="113" t="s">
        <v>6</v>
      </c>
      <c r="E1394" s="115">
        <v>6</v>
      </c>
      <c r="F1394" s="115">
        <v>5.75</v>
      </c>
      <c r="G1394" s="113" t="s">
        <v>493</v>
      </c>
      <c r="H1394" s="116">
        <v>41974</v>
      </c>
    </row>
    <row r="1395" spans="1:8" ht="26.4">
      <c r="A1395" s="117">
        <v>89504</v>
      </c>
      <c r="B1395" s="118" t="s">
        <v>2317</v>
      </c>
      <c r="C1395" s="117" t="s">
        <v>606</v>
      </c>
      <c r="D1395" s="117" t="s">
        <v>6</v>
      </c>
      <c r="E1395" s="119">
        <v>9.7200000000000006</v>
      </c>
      <c r="F1395" s="119">
        <v>9.43</v>
      </c>
      <c r="G1395" s="117" t="s">
        <v>493</v>
      </c>
      <c r="H1395" s="120">
        <v>41974</v>
      </c>
    </row>
    <row r="1396" spans="1:8" ht="26.4">
      <c r="A1396" s="113">
        <v>89510</v>
      </c>
      <c r="B1396" s="114" t="s">
        <v>2318</v>
      </c>
      <c r="C1396" s="113" t="s">
        <v>606</v>
      </c>
      <c r="D1396" s="113" t="s">
        <v>6</v>
      </c>
      <c r="E1396" s="115">
        <v>14.25</v>
      </c>
      <c r="F1396" s="115">
        <v>13.9</v>
      </c>
      <c r="G1396" s="113" t="s">
        <v>493</v>
      </c>
      <c r="H1396" s="116">
        <v>41974</v>
      </c>
    </row>
    <row r="1397" spans="1:8" ht="26.4">
      <c r="A1397" s="117">
        <v>89519</v>
      </c>
      <c r="B1397" s="118" t="s">
        <v>2319</v>
      </c>
      <c r="C1397" s="117" t="s">
        <v>606</v>
      </c>
      <c r="D1397" s="117" t="s">
        <v>6</v>
      </c>
      <c r="E1397" s="119">
        <v>23.45</v>
      </c>
      <c r="F1397" s="119">
        <v>23.02</v>
      </c>
      <c r="G1397" s="117" t="s">
        <v>493</v>
      </c>
      <c r="H1397" s="120">
        <v>41974</v>
      </c>
    </row>
    <row r="1398" spans="1:8" ht="26.4">
      <c r="A1398" s="113">
        <v>89527</v>
      </c>
      <c r="B1398" s="114" t="s">
        <v>2320</v>
      </c>
      <c r="C1398" s="113" t="s">
        <v>606</v>
      </c>
      <c r="D1398" s="113" t="s">
        <v>6</v>
      </c>
      <c r="E1398" s="115">
        <v>33.82</v>
      </c>
      <c r="F1398" s="115">
        <v>33.340000000000003</v>
      </c>
      <c r="G1398" s="113" t="s">
        <v>493</v>
      </c>
      <c r="H1398" s="116">
        <v>41974</v>
      </c>
    </row>
    <row r="1399" spans="1:8" ht="26.4">
      <c r="A1399" s="117">
        <v>89406</v>
      </c>
      <c r="B1399" s="118" t="s">
        <v>2321</v>
      </c>
      <c r="C1399" s="117" t="s">
        <v>606</v>
      </c>
      <c r="D1399" s="117" t="s">
        <v>6</v>
      </c>
      <c r="E1399" s="119">
        <v>3.7</v>
      </c>
      <c r="F1399" s="119">
        <v>3.49</v>
      </c>
      <c r="G1399" s="117" t="s">
        <v>493</v>
      </c>
      <c r="H1399" s="120">
        <v>41974</v>
      </c>
    </row>
    <row r="1400" spans="1:8" ht="26.4">
      <c r="A1400" s="113">
        <v>89360</v>
      </c>
      <c r="B1400" s="114" t="s">
        <v>2322</v>
      </c>
      <c r="C1400" s="113" t="s">
        <v>606</v>
      </c>
      <c r="D1400" s="113" t="s">
        <v>6</v>
      </c>
      <c r="E1400" s="115">
        <v>5.16</v>
      </c>
      <c r="F1400" s="115">
        <v>4.8</v>
      </c>
      <c r="G1400" s="113" t="s">
        <v>493</v>
      </c>
      <c r="H1400" s="116">
        <v>41974</v>
      </c>
    </row>
    <row r="1401" spans="1:8" ht="26.4">
      <c r="A1401" s="117">
        <v>89489</v>
      </c>
      <c r="B1401" s="118" t="s">
        <v>2323</v>
      </c>
      <c r="C1401" s="117" t="s">
        <v>606</v>
      </c>
      <c r="D1401" s="117" t="s">
        <v>6</v>
      </c>
      <c r="E1401" s="119">
        <v>3.71</v>
      </c>
      <c r="F1401" s="119">
        <v>3.55</v>
      </c>
      <c r="G1401" s="117" t="s">
        <v>493</v>
      </c>
      <c r="H1401" s="120">
        <v>41974</v>
      </c>
    </row>
    <row r="1402" spans="1:8" ht="26.4">
      <c r="A1402" s="113">
        <v>89410</v>
      </c>
      <c r="B1402" s="114" t="s">
        <v>2324</v>
      </c>
      <c r="C1402" s="113" t="s">
        <v>606</v>
      </c>
      <c r="D1402" s="113" t="s">
        <v>6</v>
      </c>
      <c r="E1402" s="115">
        <v>4.5599999999999996</v>
      </c>
      <c r="F1402" s="115">
        <v>4.3099999999999996</v>
      </c>
      <c r="G1402" s="113" t="s">
        <v>493</v>
      </c>
      <c r="H1402" s="116">
        <v>41974</v>
      </c>
    </row>
    <row r="1403" spans="1:8" ht="26.4">
      <c r="A1403" s="121">
        <v>89364</v>
      </c>
      <c r="B1403" s="118" t="s">
        <v>2325</v>
      </c>
      <c r="C1403" s="117" t="s">
        <v>606</v>
      </c>
      <c r="D1403" s="117" t="s">
        <v>6</v>
      </c>
      <c r="E1403" s="119">
        <v>6.24</v>
      </c>
      <c r="F1403" s="119">
        <v>5.83</v>
      </c>
      <c r="G1403" s="117" t="s">
        <v>493</v>
      </c>
      <c r="H1403" s="120">
        <v>41974</v>
      </c>
    </row>
    <row r="1404" spans="1:8" ht="26.4">
      <c r="A1404" s="113">
        <v>89494</v>
      </c>
      <c r="B1404" s="114" t="s">
        <v>2326</v>
      </c>
      <c r="C1404" s="113" t="s">
        <v>606</v>
      </c>
      <c r="D1404" s="113" t="s">
        <v>6</v>
      </c>
      <c r="E1404" s="115">
        <v>6.01</v>
      </c>
      <c r="F1404" s="115">
        <v>5.81</v>
      </c>
      <c r="G1404" s="113" t="s">
        <v>493</v>
      </c>
      <c r="H1404" s="116">
        <v>41974</v>
      </c>
    </row>
    <row r="1405" spans="1:8" ht="26.4">
      <c r="A1405" s="117">
        <v>89415</v>
      </c>
      <c r="B1405" s="118" t="s">
        <v>2327</v>
      </c>
      <c r="C1405" s="117" t="s">
        <v>606</v>
      </c>
      <c r="D1405" s="117" t="s">
        <v>6</v>
      </c>
      <c r="E1405" s="119">
        <v>6.97</v>
      </c>
      <c r="F1405" s="119">
        <v>6.67</v>
      </c>
      <c r="G1405" s="117" t="s">
        <v>493</v>
      </c>
      <c r="H1405" s="120">
        <v>41974</v>
      </c>
    </row>
    <row r="1406" spans="1:8" ht="26.4">
      <c r="A1406" s="113">
        <v>89369</v>
      </c>
      <c r="B1406" s="114" t="s">
        <v>2328</v>
      </c>
      <c r="C1406" s="113" t="s">
        <v>606</v>
      </c>
      <c r="D1406" s="113" t="s">
        <v>6</v>
      </c>
      <c r="E1406" s="115">
        <v>8.98</v>
      </c>
      <c r="F1406" s="115">
        <v>8.49</v>
      </c>
      <c r="G1406" s="113" t="s">
        <v>493</v>
      </c>
      <c r="H1406" s="116">
        <v>41974</v>
      </c>
    </row>
    <row r="1407" spans="1:8" ht="26.4">
      <c r="A1407" s="117">
        <v>89499</v>
      </c>
      <c r="B1407" s="118" t="s">
        <v>2329</v>
      </c>
      <c r="C1407" s="117" t="s">
        <v>606</v>
      </c>
      <c r="D1407" s="117" t="s">
        <v>6</v>
      </c>
      <c r="E1407" s="119">
        <v>9.15</v>
      </c>
      <c r="F1407" s="119">
        <v>8.9</v>
      </c>
      <c r="G1407" s="117" t="s">
        <v>493</v>
      </c>
      <c r="H1407" s="120">
        <v>41974</v>
      </c>
    </row>
    <row r="1408" spans="1:8" ht="26.4">
      <c r="A1408" s="113">
        <v>89503</v>
      </c>
      <c r="B1408" s="114" t="s">
        <v>2330</v>
      </c>
      <c r="C1408" s="113" t="s">
        <v>606</v>
      </c>
      <c r="D1408" s="113" t="s">
        <v>6</v>
      </c>
      <c r="E1408" s="115">
        <v>11.51</v>
      </c>
      <c r="F1408" s="115">
        <v>11.22</v>
      </c>
      <c r="G1408" s="113" t="s">
        <v>493</v>
      </c>
      <c r="H1408" s="116">
        <v>41974</v>
      </c>
    </row>
    <row r="1409" spans="1:8" ht="26.4">
      <c r="A1409" s="117">
        <v>89507</v>
      </c>
      <c r="B1409" s="118" t="s">
        <v>2331</v>
      </c>
      <c r="C1409" s="117" t="s">
        <v>606</v>
      </c>
      <c r="D1409" s="117" t="s">
        <v>6</v>
      </c>
      <c r="E1409" s="119">
        <v>22.18</v>
      </c>
      <c r="F1409" s="119">
        <v>21.82</v>
      </c>
      <c r="G1409" s="117" t="s">
        <v>493</v>
      </c>
      <c r="H1409" s="120">
        <v>41974</v>
      </c>
    </row>
    <row r="1410" spans="1:8" ht="26.4">
      <c r="A1410" s="113">
        <v>89517</v>
      </c>
      <c r="B1410" s="114" t="s">
        <v>607</v>
      </c>
      <c r="C1410" s="113" t="s">
        <v>606</v>
      </c>
      <c r="D1410" s="113" t="s">
        <v>6</v>
      </c>
      <c r="E1410" s="115">
        <v>30.27</v>
      </c>
      <c r="F1410" s="115">
        <v>29.84</v>
      </c>
      <c r="G1410" s="113" t="s">
        <v>493</v>
      </c>
      <c r="H1410" s="116">
        <v>41974</v>
      </c>
    </row>
    <row r="1411" spans="1:8" ht="26.4">
      <c r="A1411" s="117">
        <v>89525</v>
      </c>
      <c r="B1411" s="118" t="s">
        <v>2332</v>
      </c>
      <c r="C1411" s="117" t="s">
        <v>606</v>
      </c>
      <c r="D1411" s="117" t="s">
        <v>6</v>
      </c>
      <c r="E1411" s="119">
        <v>41.62</v>
      </c>
      <c r="F1411" s="119">
        <v>41.14</v>
      </c>
      <c r="G1411" s="117" t="s">
        <v>493</v>
      </c>
      <c r="H1411" s="120">
        <v>41974</v>
      </c>
    </row>
    <row r="1412" spans="1:8" ht="39.6">
      <c r="A1412" s="113">
        <v>89811</v>
      </c>
      <c r="B1412" s="114" t="s">
        <v>2333</v>
      </c>
      <c r="C1412" s="113" t="s">
        <v>606</v>
      </c>
      <c r="D1412" s="113" t="s">
        <v>6</v>
      </c>
      <c r="E1412" s="115">
        <v>18.18</v>
      </c>
      <c r="F1412" s="115">
        <v>17.850000000000001</v>
      </c>
      <c r="G1412" s="113" t="s">
        <v>493</v>
      </c>
      <c r="H1412" s="116">
        <v>41974</v>
      </c>
    </row>
    <row r="1413" spans="1:8" ht="39.6">
      <c r="A1413" s="117">
        <v>89748</v>
      </c>
      <c r="B1413" s="118" t="s">
        <v>2334</v>
      </c>
      <c r="C1413" s="117" t="s">
        <v>606</v>
      </c>
      <c r="D1413" s="117" t="s">
        <v>6</v>
      </c>
      <c r="E1413" s="119">
        <v>21.8</v>
      </c>
      <c r="F1413" s="119">
        <v>21.11</v>
      </c>
      <c r="G1413" s="117" t="s">
        <v>493</v>
      </c>
      <c r="H1413" s="120">
        <v>41974</v>
      </c>
    </row>
    <row r="1414" spans="1:8" ht="39.6">
      <c r="A1414" s="113">
        <v>89852</v>
      </c>
      <c r="B1414" s="114" t="s">
        <v>2335</v>
      </c>
      <c r="C1414" s="113" t="s">
        <v>606</v>
      </c>
      <c r="D1414" s="113" t="s">
        <v>6</v>
      </c>
      <c r="E1414" s="115">
        <v>21.52</v>
      </c>
      <c r="F1414" s="115">
        <v>20.86</v>
      </c>
      <c r="G1414" s="113" t="s">
        <v>493</v>
      </c>
      <c r="H1414" s="116">
        <v>41974</v>
      </c>
    </row>
    <row r="1415" spans="1:8" ht="39.6">
      <c r="A1415" s="117">
        <v>89728</v>
      </c>
      <c r="B1415" s="118" t="s">
        <v>2336</v>
      </c>
      <c r="C1415" s="117" t="s">
        <v>606</v>
      </c>
      <c r="D1415" s="117" t="s">
        <v>6</v>
      </c>
      <c r="E1415" s="119">
        <v>5.88</v>
      </c>
      <c r="F1415" s="119">
        <v>5.61</v>
      </c>
      <c r="G1415" s="117" t="s">
        <v>493</v>
      </c>
      <c r="H1415" s="120">
        <v>41974</v>
      </c>
    </row>
    <row r="1416" spans="1:8" ht="39.6">
      <c r="A1416" s="113">
        <v>89803</v>
      </c>
      <c r="B1416" s="114" t="s">
        <v>2337</v>
      </c>
      <c r="C1416" s="113" t="s">
        <v>606</v>
      </c>
      <c r="D1416" s="113" t="s">
        <v>6</v>
      </c>
      <c r="E1416" s="115">
        <v>8.73</v>
      </c>
      <c r="F1416" s="115">
        <v>8.6199999999999992</v>
      </c>
      <c r="G1416" s="113" t="s">
        <v>493</v>
      </c>
      <c r="H1416" s="116">
        <v>41974</v>
      </c>
    </row>
    <row r="1417" spans="1:8" ht="39.6">
      <c r="A1417" s="117">
        <v>89733</v>
      </c>
      <c r="B1417" s="118" t="s">
        <v>2338</v>
      </c>
      <c r="C1417" s="117" t="s">
        <v>606</v>
      </c>
      <c r="D1417" s="117" t="s">
        <v>6</v>
      </c>
      <c r="E1417" s="119">
        <v>11.23</v>
      </c>
      <c r="F1417" s="119">
        <v>10.88</v>
      </c>
      <c r="G1417" s="117" t="s">
        <v>493</v>
      </c>
      <c r="H1417" s="120">
        <v>41974</v>
      </c>
    </row>
    <row r="1418" spans="1:8" ht="39.6">
      <c r="A1418" s="113">
        <v>89807</v>
      </c>
      <c r="B1418" s="114" t="s">
        <v>2339</v>
      </c>
      <c r="C1418" s="113" t="s">
        <v>606</v>
      </c>
      <c r="D1418" s="113" t="s">
        <v>6</v>
      </c>
      <c r="E1418" s="115">
        <v>15.59</v>
      </c>
      <c r="F1418" s="115">
        <v>15.37</v>
      </c>
      <c r="G1418" s="113" t="s">
        <v>493</v>
      </c>
      <c r="H1418" s="116">
        <v>41974</v>
      </c>
    </row>
    <row r="1419" spans="1:8" ht="39.6">
      <c r="A1419" s="117">
        <v>89742</v>
      </c>
      <c r="B1419" s="118" t="s">
        <v>2340</v>
      </c>
      <c r="C1419" s="117" t="s">
        <v>606</v>
      </c>
      <c r="D1419" s="117" t="s">
        <v>6</v>
      </c>
      <c r="E1419" s="119">
        <v>18.649999999999999</v>
      </c>
      <c r="F1419" s="119">
        <v>18.13</v>
      </c>
      <c r="G1419" s="117" t="s">
        <v>493</v>
      </c>
      <c r="H1419" s="120">
        <v>41974</v>
      </c>
    </row>
    <row r="1420" spans="1:8" ht="39.6">
      <c r="A1420" s="113">
        <v>89812</v>
      </c>
      <c r="B1420" s="114" t="s">
        <v>2341</v>
      </c>
      <c r="C1420" s="113" t="s">
        <v>606</v>
      </c>
      <c r="D1420" s="113" t="s">
        <v>6</v>
      </c>
      <c r="E1420" s="115">
        <v>28.91</v>
      </c>
      <c r="F1420" s="115">
        <v>28.58</v>
      </c>
      <c r="G1420" s="113" t="s">
        <v>493</v>
      </c>
      <c r="H1420" s="116">
        <v>41974</v>
      </c>
    </row>
    <row r="1421" spans="1:8" ht="39.6">
      <c r="A1421" s="117">
        <v>89750</v>
      </c>
      <c r="B1421" s="118" t="s">
        <v>2342</v>
      </c>
      <c r="C1421" s="117" t="s">
        <v>606</v>
      </c>
      <c r="D1421" s="117" t="s">
        <v>6</v>
      </c>
      <c r="E1421" s="119">
        <v>32.53</v>
      </c>
      <c r="F1421" s="119">
        <v>31.85</v>
      </c>
      <c r="G1421" s="117" t="s">
        <v>493</v>
      </c>
      <c r="H1421" s="120">
        <v>41974</v>
      </c>
    </row>
    <row r="1422" spans="1:8" ht="39.6">
      <c r="A1422" s="113">
        <v>89853</v>
      </c>
      <c r="B1422" s="114" t="s">
        <v>2343</v>
      </c>
      <c r="C1422" s="113" t="s">
        <v>606</v>
      </c>
      <c r="D1422" s="113" t="s">
        <v>6</v>
      </c>
      <c r="E1422" s="115">
        <v>32.25</v>
      </c>
      <c r="F1422" s="115">
        <v>31.6</v>
      </c>
      <c r="G1422" s="113" t="s">
        <v>493</v>
      </c>
      <c r="H1422" s="116">
        <v>41974</v>
      </c>
    </row>
    <row r="1423" spans="1:8" ht="39.6">
      <c r="A1423" s="117">
        <v>89730</v>
      </c>
      <c r="B1423" s="118" t="s">
        <v>2344</v>
      </c>
      <c r="C1423" s="117" t="s">
        <v>606</v>
      </c>
      <c r="D1423" s="117" t="s">
        <v>6</v>
      </c>
      <c r="E1423" s="119">
        <v>6.39</v>
      </c>
      <c r="F1423" s="119">
        <v>6.11</v>
      </c>
      <c r="G1423" s="117" t="s">
        <v>493</v>
      </c>
      <c r="H1423" s="120">
        <v>41974</v>
      </c>
    </row>
    <row r="1424" spans="1:8" ht="39.6">
      <c r="A1424" s="113">
        <v>89804</v>
      </c>
      <c r="B1424" s="114" t="s">
        <v>2345</v>
      </c>
      <c r="C1424" s="113" t="s">
        <v>606</v>
      </c>
      <c r="D1424" s="113" t="s">
        <v>6</v>
      </c>
      <c r="E1424" s="115">
        <v>7.37</v>
      </c>
      <c r="F1424" s="115">
        <v>7.25</v>
      </c>
      <c r="G1424" s="113" t="s">
        <v>493</v>
      </c>
      <c r="H1424" s="116">
        <v>41974</v>
      </c>
    </row>
    <row r="1425" spans="1:8" ht="39.6">
      <c r="A1425" s="117">
        <v>89735</v>
      </c>
      <c r="B1425" s="118" t="s">
        <v>2346</v>
      </c>
      <c r="C1425" s="117" t="s">
        <v>606</v>
      </c>
      <c r="D1425" s="117" t="s">
        <v>6</v>
      </c>
      <c r="E1425" s="119">
        <v>9.8699999999999992</v>
      </c>
      <c r="F1425" s="119">
        <v>9.51</v>
      </c>
      <c r="G1425" s="117" t="s">
        <v>493</v>
      </c>
      <c r="H1425" s="120">
        <v>41974</v>
      </c>
    </row>
    <row r="1426" spans="1:8" ht="39.6">
      <c r="A1426" s="113">
        <v>89808</v>
      </c>
      <c r="B1426" s="114" t="s">
        <v>2347</v>
      </c>
      <c r="C1426" s="113" t="s">
        <v>606</v>
      </c>
      <c r="D1426" s="113" t="s">
        <v>6</v>
      </c>
      <c r="E1426" s="115">
        <v>18.45</v>
      </c>
      <c r="F1426" s="115">
        <v>18.22</v>
      </c>
      <c r="G1426" s="113" t="s">
        <v>493</v>
      </c>
      <c r="H1426" s="116">
        <v>41974</v>
      </c>
    </row>
    <row r="1427" spans="1:8" ht="39.6">
      <c r="A1427" s="117">
        <v>89743</v>
      </c>
      <c r="B1427" s="118" t="s">
        <v>2348</v>
      </c>
      <c r="C1427" s="117" t="s">
        <v>606</v>
      </c>
      <c r="D1427" s="117" t="s">
        <v>6</v>
      </c>
      <c r="E1427" s="119">
        <v>21.51</v>
      </c>
      <c r="F1427" s="119">
        <v>20.98</v>
      </c>
      <c r="G1427" s="117" t="s">
        <v>493</v>
      </c>
      <c r="H1427" s="120">
        <v>41974</v>
      </c>
    </row>
    <row r="1428" spans="1:8" ht="26.4">
      <c r="A1428" s="113">
        <v>83531</v>
      </c>
      <c r="B1428" s="114" t="s">
        <v>2349</v>
      </c>
      <c r="C1428" s="113" t="s">
        <v>538</v>
      </c>
      <c r="D1428" s="113" t="s">
        <v>6</v>
      </c>
      <c r="E1428" s="115">
        <v>139.72</v>
      </c>
      <c r="F1428" s="115">
        <v>137.83000000000001</v>
      </c>
      <c r="G1428" s="113" t="s">
        <v>493</v>
      </c>
      <c r="H1428" s="116">
        <v>41974</v>
      </c>
    </row>
    <row r="1429" spans="1:8" ht="26.4">
      <c r="A1429" s="117">
        <v>83535</v>
      </c>
      <c r="B1429" s="118" t="s">
        <v>2350</v>
      </c>
      <c r="C1429" s="117" t="s">
        <v>538</v>
      </c>
      <c r="D1429" s="117" t="s">
        <v>6</v>
      </c>
      <c r="E1429" s="119">
        <v>116.07</v>
      </c>
      <c r="F1429" s="119">
        <v>114.18</v>
      </c>
      <c r="G1429" s="117" t="s">
        <v>493</v>
      </c>
      <c r="H1429" s="120">
        <v>41974</v>
      </c>
    </row>
    <row r="1430" spans="1:8" ht="26.4">
      <c r="A1430" s="113">
        <v>73329</v>
      </c>
      <c r="B1430" s="114" t="s">
        <v>2351</v>
      </c>
      <c r="C1430" s="113" t="s">
        <v>248</v>
      </c>
      <c r="D1430" s="113" t="s">
        <v>231</v>
      </c>
      <c r="E1430" s="115">
        <v>17.96</v>
      </c>
      <c r="F1430" s="115">
        <v>17.95</v>
      </c>
      <c r="G1430" s="113" t="s">
        <v>493</v>
      </c>
      <c r="H1430" s="116">
        <v>41974</v>
      </c>
    </row>
    <row r="1431" spans="1:8" ht="26.4">
      <c r="A1431" s="117">
        <v>73352</v>
      </c>
      <c r="B1431" s="118" t="s">
        <v>2352</v>
      </c>
      <c r="C1431" s="117" t="s">
        <v>248</v>
      </c>
      <c r="D1431" s="117" t="s">
        <v>231</v>
      </c>
      <c r="E1431" s="119">
        <v>9.7100000000000009</v>
      </c>
      <c r="F1431" s="119">
        <v>9.6999999999999993</v>
      </c>
      <c r="G1431" s="117" t="s">
        <v>493</v>
      </c>
      <c r="H1431" s="120">
        <v>41974</v>
      </c>
    </row>
    <row r="1432" spans="1:8" ht="26.4">
      <c r="A1432" s="113">
        <v>73348</v>
      </c>
      <c r="B1432" s="114" t="s">
        <v>2353</v>
      </c>
      <c r="C1432" s="113" t="s">
        <v>248</v>
      </c>
      <c r="D1432" s="113" t="s">
        <v>231</v>
      </c>
      <c r="E1432" s="115">
        <v>55.62</v>
      </c>
      <c r="F1432" s="115">
        <v>55.62</v>
      </c>
      <c r="G1432" s="113" t="s">
        <v>493</v>
      </c>
      <c r="H1432" s="116">
        <v>41974</v>
      </c>
    </row>
    <row r="1433" spans="1:8" ht="26.4">
      <c r="A1433" s="117">
        <v>73335</v>
      </c>
      <c r="B1433" s="118" t="s">
        <v>2354</v>
      </c>
      <c r="C1433" s="117" t="s">
        <v>248</v>
      </c>
      <c r="D1433" s="117" t="s">
        <v>231</v>
      </c>
      <c r="E1433" s="119">
        <v>8.92</v>
      </c>
      <c r="F1433" s="119">
        <v>8.92</v>
      </c>
      <c r="G1433" s="117" t="s">
        <v>493</v>
      </c>
      <c r="H1433" s="120">
        <v>41974</v>
      </c>
    </row>
    <row r="1434" spans="1:8" ht="26.4">
      <c r="A1434" s="113">
        <v>73365</v>
      </c>
      <c r="B1434" s="114" t="s">
        <v>2355</v>
      </c>
      <c r="C1434" s="113" t="s">
        <v>248</v>
      </c>
      <c r="D1434" s="113" t="s">
        <v>231</v>
      </c>
      <c r="E1434" s="115">
        <v>4.82</v>
      </c>
      <c r="F1434" s="115">
        <v>4.82</v>
      </c>
      <c r="G1434" s="113" t="s">
        <v>493</v>
      </c>
      <c r="H1434" s="116">
        <v>41974</v>
      </c>
    </row>
    <row r="1435" spans="1:8" ht="26.4">
      <c r="A1435" s="117">
        <v>73359</v>
      </c>
      <c r="B1435" s="118" t="s">
        <v>2356</v>
      </c>
      <c r="C1435" s="117" t="s">
        <v>248</v>
      </c>
      <c r="D1435" s="117" t="s">
        <v>231</v>
      </c>
      <c r="E1435" s="119">
        <v>32.61</v>
      </c>
      <c r="F1435" s="119">
        <v>32.61</v>
      </c>
      <c r="G1435" s="117" t="s">
        <v>493</v>
      </c>
      <c r="H1435" s="120">
        <v>41974</v>
      </c>
    </row>
    <row r="1436" spans="1:8" ht="26.4">
      <c r="A1436" s="113">
        <v>73340</v>
      </c>
      <c r="B1436" s="114" t="s">
        <v>2357</v>
      </c>
      <c r="C1436" s="113" t="s">
        <v>248</v>
      </c>
      <c r="D1436" s="113" t="s">
        <v>231</v>
      </c>
      <c r="E1436" s="115">
        <v>92.74</v>
      </c>
      <c r="F1436" s="115">
        <v>92.73</v>
      </c>
      <c r="G1436" s="113" t="s">
        <v>493</v>
      </c>
      <c r="H1436" s="116">
        <v>41974</v>
      </c>
    </row>
    <row r="1437" spans="1:8" ht="26.4">
      <c r="A1437" s="117">
        <v>73383</v>
      </c>
      <c r="B1437" s="118" t="s">
        <v>2358</v>
      </c>
      <c r="C1437" s="117" t="s">
        <v>248</v>
      </c>
      <c r="D1437" s="117" t="s">
        <v>231</v>
      </c>
      <c r="E1437" s="119">
        <v>85.68</v>
      </c>
      <c r="F1437" s="119">
        <v>85.68</v>
      </c>
      <c r="G1437" s="117" t="s">
        <v>493</v>
      </c>
      <c r="H1437" s="120">
        <v>41974</v>
      </c>
    </row>
    <row r="1438" spans="1:8" ht="26.4">
      <c r="A1438" s="113">
        <v>73373</v>
      </c>
      <c r="B1438" s="114" t="s">
        <v>2359</v>
      </c>
      <c r="C1438" s="113" t="s">
        <v>248</v>
      </c>
      <c r="D1438" s="113" t="s">
        <v>231</v>
      </c>
      <c r="E1438" s="115">
        <v>22.68</v>
      </c>
      <c r="F1438" s="115">
        <v>22.68</v>
      </c>
      <c r="G1438" s="113" t="s">
        <v>493</v>
      </c>
      <c r="H1438" s="116">
        <v>41974</v>
      </c>
    </row>
    <row r="1439" spans="1:8" ht="26.4">
      <c r="A1439" s="117">
        <v>73319</v>
      </c>
      <c r="B1439" s="118" t="s">
        <v>2360</v>
      </c>
      <c r="C1439" s="117" t="s">
        <v>248</v>
      </c>
      <c r="D1439" s="117" t="s">
        <v>231</v>
      </c>
      <c r="E1439" s="119">
        <v>13.03</v>
      </c>
      <c r="F1439" s="119">
        <v>13.03</v>
      </c>
      <c r="G1439" s="117" t="s">
        <v>493</v>
      </c>
      <c r="H1439" s="120">
        <v>41974</v>
      </c>
    </row>
    <row r="1440" spans="1:8" ht="26.4">
      <c r="A1440" s="113">
        <v>73337</v>
      </c>
      <c r="B1440" s="114" t="s">
        <v>2361</v>
      </c>
      <c r="C1440" s="113" t="s">
        <v>248</v>
      </c>
      <c r="D1440" s="113" t="s">
        <v>231</v>
      </c>
      <c r="E1440" s="115">
        <v>1.23</v>
      </c>
      <c r="F1440" s="115">
        <v>1.23</v>
      </c>
      <c r="G1440" s="113" t="s">
        <v>493</v>
      </c>
      <c r="H1440" s="116">
        <v>41974</v>
      </c>
    </row>
    <row r="1441" spans="1:8" ht="26.4">
      <c r="A1441" s="117">
        <v>73425</v>
      </c>
      <c r="B1441" s="118" t="s">
        <v>2362</v>
      </c>
      <c r="C1441" s="117" t="s">
        <v>248</v>
      </c>
      <c r="D1441" s="117" t="s">
        <v>231</v>
      </c>
      <c r="E1441" s="119">
        <v>51.12</v>
      </c>
      <c r="F1441" s="119">
        <v>51.12</v>
      </c>
      <c r="G1441" s="117" t="s">
        <v>493</v>
      </c>
      <c r="H1441" s="120">
        <v>41974</v>
      </c>
    </row>
    <row r="1442" spans="1:8" ht="26.4">
      <c r="A1442" s="113">
        <v>73310</v>
      </c>
      <c r="B1442" s="114" t="s">
        <v>2363</v>
      </c>
      <c r="C1442" s="113" t="s">
        <v>248</v>
      </c>
      <c r="D1442" s="113" t="s">
        <v>231</v>
      </c>
      <c r="E1442" s="115">
        <v>24.4</v>
      </c>
      <c r="F1442" s="115">
        <v>24.39</v>
      </c>
      <c r="G1442" s="113" t="s">
        <v>493</v>
      </c>
      <c r="H1442" s="116">
        <v>41974</v>
      </c>
    </row>
    <row r="1443" spans="1:8" ht="26.4">
      <c r="A1443" s="117">
        <v>73323</v>
      </c>
      <c r="B1443" s="118" t="s">
        <v>2364</v>
      </c>
      <c r="C1443" s="117" t="s">
        <v>248</v>
      </c>
      <c r="D1443" s="117" t="s">
        <v>231</v>
      </c>
      <c r="E1443" s="119">
        <v>2.65</v>
      </c>
      <c r="F1443" s="119">
        <v>2.64</v>
      </c>
      <c r="G1443" s="117" t="s">
        <v>493</v>
      </c>
      <c r="H1443" s="120">
        <v>41974</v>
      </c>
    </row>
    <row r="1444" spans="1:8" ht="26.4">
      <c r="A1444" s="113">
        <v>73332</v>
      </c>
      <c r="B1444" s="114" t="s">
        <v>2365</v>
      </c>
      <c r="C1444" s="113" t="s">
        <v>248</v>
      </c>
      <c r="D1444" s="113" t="s">
        <v>231</v>
      </c>
      <c r="E1444" s="115">
        <v>1.63</v>
      </c>
      <c r="F1444" s="115">
        <v>1.62</v>
      </c>
      <c r="G1444" s="113" t="s">
        <v>493</v>
      </c>
      <c r="H1444" s="116">
        <v>41974</v>
      </c>
    </row>
    <row r="1445" spans="1:8" ht="26.4">
      <c r="A1445" s="117">
        <v>73434</v>
      </c>
      <c r="B1445" s="118" t="s">
        <v>2366</v>
      </c>
      <c r="C1445" s="117" t="s">
        <v>248</v>
      </c>
      <c r="D1445" s="117" t="s">
        <v>231</v>
      </c>
      <c r="E1445" s="119">
        <v>28.85</v>
      </c>
      <c r="F1445" s="119">
        <v>28.85</v>
      </c>
      <c r="G1445" s="117" t="s">
        <v>493</v>
      </c>
      <c r="H1445" s="120">
        <v>41974</v>
      </c>
    </row>
    <row r="1446" spans="1:8" ht="26.4">
      <c r="A1446" s="113">
        <v>73316</v>
      </c>
      <c r="B1446" s="114" t="s">
        <v>2367</v>
      </c>
      <c r="C1446" s="113" t="s">
        <v>248</v>
      </c>
      <c r="D1446" s="113" t="s">
        <v>231</v>
      </c>
      <c r="E1446" s="115">
        <v>14.17</v>
      </c>
      <c r="F1446" s="115">
        <v>14.17</v>
      </c>
      <c r="G1446" s="113" t="s">
        <v>493</v>
      </c>
      <c r="H1446" s="116">
        <v>41974</v>
      </c>
    </row>
    <row r="1447" spans="1:8" ht="26.4">
      <c r="A1447" s="117">
        <v>73325</v>
      </c>
      <c r="B1447" s="118" t="s">
        <v>2368</v>
      </c>
      <c r="C1447" s="117" t="s">
        <v>248</v>
      </c>
      <c r="D1447" s="117" t="s">
        <v>231</v>
      </c>
      <c r="E1447" s="119">
        <v>10.43</v>
      </c>
      <c r="F1447" s="119">
        <v>9.49</v>
      </c>
      <c r="G1447" s="117" t="s">
        <v>493</v>
      </c>
      <c r="H1447" s="120">
        <v>41974</v>
      </c>
    </row>
    <row r="1448" spans="1:8" ht="26.4">
      <c r="A1448" s="113">
        <v>73327</v>
      </c>
      <c r="B1448" s="114" t="s">
        <v>2369</v>
      </c>
      <c r="C1448" s="113" t="s">
        <v>248</v>
      </c>
      <c r="D1448" s="113" t="s">
        <v>231</v>
      </c>
      <c r="E1448" s="115">
        <v>9.94</v>
      </c>
      <c r="F1448" s="115">
        <v>9.06</v>
      </c>
      <c r="G1448" s="113" t="s">
        <v>493</v>
      </c>
      <c r="H1448" s="116">
        <v>41974</v>
      </c>
    </row>
    <row r="1449" spans="1:8" ht="26.4">
      <c r="A1449" s="117">
        <v>73314</v>
      </c>
      <c r="B1449" s="118" t="s">
        <v>2370</v>
      </c>
      <c r="C1449" s="117" t="s">
        <v>248</v>
      </c>
      <c r="D1449" s="117" t="s">
        <v>231</v>
      </c>
      <c r="E1449" s="119">
        <v>15.91</v>
      </c>
      <c r="F1449" s="119">
        <v>14.23</v>
      </c>
      <c r="G1449" s="117" t="s">
        <v>493</v>
      </c>
      <c r="H1449" s="120">
        <v>41974</v>
      </c>
    </row>
    <row r="1450" spans="1:8" ht="26.4">
      <c r="A1450" s="113">
        <v>73322</v>
      </c>
      <c r="B1450" s="114" t="s">
        <v>2371</v>
      </c>
      <c r="C1450" s="113" t="s">
        <v>248</v>
      </c>
      <c r="D1450" s="113" t="s">
        <v>231</v>
      </c>
      <c r="E1450" s="115">
        <v>40.32</v>
      </c>
      <c r="F1450" s="115">
        <v>40.32</v>
      </c>
      <c r="G1450" s="113" t="s">
        <v>493</v>
      </c>
      <c r="H1450" s="116">
        <v>41974</v>
      </c>
    </row>
    <row r="1451" spans="1:8" ht="26.4">
      <c r="A1451" s="117">
        <v>73458</v>
      </c>
      <c r="B1451" s="118" t="s">
        <v>2372</v>
      </c>
      <c r="C1451" s="117" t="s">
        <v>248</v>
      </c>
      <c r="D1451" s="117" t="s">
        <v>231</v>
      </c>
      <c r="E1451" s="119">
        <v>70.56</v>
      </c>
      <c r="F1451" s="119">
        <v>70.56</v>
      </c>
      <c r="G1451" s="117" t="s">
        <v>493</v>
      </c>
      <c r="H1451" s="120">
        <v>41974</v>
      </c>
    </row>
    <row r="1452" spans="1:8" ht="26.4">
      <c r="A1452" s="113">
        <v>73317</v>
      </c>
      <c r="B1452" s="114" t="s">
        <v>2373</v>
      </c>
      <c r="C1452" s="113" t="s">
        <v>248</v>
      </c>
      <c r="D1452" s="113" t="s">
        <v>231</v>
      </c>
      <c r="E1452" s="115">
        <v>42.34</v>
      </c>
      <c r="F1452" s="115">
        <v>42.33</v>
      </c>
      <c r="G1452" s="113" t="s">
        <v>493</v>
      </c>
      <c r="H1452" s="116">
        <v>41974</v>
      </c>
    </row>
    <row r="1453" spans="1:8" ht="26.4">
      <c r="A1453" s="117">
        <v>73472</v>
      </c>
      <c r="B1453" s="118" t="s">
        <v>2374</v>
      </c>
      <c r="C1453" s="117" t="s">
        <v>248</v>
      </c>
      <c r="D1453" s="117" t="s">
        <v>254</v>
      </c>
      <c r="E1453" s="119">
        <v>23.46</v>
      </c>
      <c r="F1453" s="119">
        <v>22.52</v>
      </c>
      <c r="G1453" s="117" t="s">
        <v>493</v>
      </c>
      <c r="H1453" s="120">
        <v>41974</v>
      </c>
    </row>
    <row r="1454" spans="1:8" ht="26.4">
      <c r="A1454" s="113">
        <v>73450</v>
      </c>
      <c r="B1454" s="114" t="s">
        <v>2375</v>
      </c>
      <c r="C1454" s="113" t="s">
        <v>248</v>
      </c>
      <c r="D1454" s="113" t="s">
        <v>254</v>
      </c>
      <c r="E1454" s="115">
        <v>11.17</v>
      </c>
      <c r="F1454" s="115">
        <v>10.3</v>
      </c>
      <c r="G1454" s="113" t="s">
        <v>493</v>
      </c>
      <c r="H1454" s="116">
        <v>41974</v>
      </c>
    </row>
    <row r="1455" spans="1:8" ht="26.4">
      <c r="A1455" s="117">
        <v>73534</v>
      </c>
      <c r="B1455" s="118" t="s">
        <v>2376</v>
      </c>
      <c r="C1455" s="117" t="s">
        <v>248</v>
      </c>
      <c r="D1455" s="117" t="s">
        <v>254</v>
      </c>
      <c r="E1455" s="119">
        <v>40.31</v>
      </c>
      <c r="F1455" s="119">
        <v>38.619999999999997</v>
      </c>
      <c r="G1455" s="117" t="s">
        <v>493</v>
      </c>
      <c r="H1455" s="120">
        <v>41974</v>
      </c>
    </row>
    <row r="1456" spans="1:8" ht="26.4">
      <c r="A1456" s="113">
        <v>73480</v>
      </c>
      <c r="B1456" s="114" t="s">
        <v>2377</v>
      </c>
      <c r="C1456" s="113" t="s">
        <v>248</v>
      </c>
      <c r="D1456" s="113" t="s">
        <v>231</v>
      </c>
      <c r="E1456" s="115">
        <v>117.65</v>
      </c>
      <c r="F1456" s="115">
        <v>116.38</v>
      </c>
      <c r="G1456" s="113" t="s">
        <v>493</v>
      </c>
      <c r="H1456" s="116">
        <v>41974</v>
      </c>
    </row>
    <row r="1457" spans="1:8" ht="26.4">
      <c r="A1457" s="117">
        <v>73532</v>
      </c>
      <c r="B1457" s="118" t="s">
        <v>2378</v>
      </c>
      <c r="C1457" s="117" t="s">
        <v>248</v>
      </c>
      <c r="D1457" s="117" t="s">
        <v>249</v>
      </c>
      <c r="E1457" s="119">
        <v>0.3</v>
      </c>
      <c r="F1457" s="119">
        <v>0.28999999999999998</v>
      </c>
      <c r="G1457" s="117" t="s">
        <v>493</v>
      </c>
      <c r="H1457" s="120">
        <v>41974</v>
      </c>
    </row>
    <row r="1458" spans="1:8" ht="26.4">
      <c r="A1458" s="113">
        <v>73467</v>
      </c>
      <c r="B1458" s="114" t="s">
        <v>2379</v>
      </c>
      <c r="C1458" s="113" t="s">
        <v>248</v>
      </c>
      <c r="D1458" s="113" t="s">
        <v>249</v>
      </c>
      <c r="E1458" s="115">
        <v>133.49</v>
      </c>
      <c r="F1458" s="115">
        <v>131.88</v>
      </c>
      <c r="G1458" s="113" t="s">
        <v>493</v>
      </c>
      <c r="H1458" s="116">
        <v>41974</v>
      </c>
    </row>
    <row r="1459" spans="1:8" ht="26.4">
      <c r="A1459" s="117">
        <v>73412</v>
      </c>
      <c r="B1459" s="118" t="s">
        <v>2380</v>
      </c>
      <c r="C1459" s="117" t="s">
        <v>248</v>
      </c>
      <c r="D1459" s="117" t="s">
        <v>249</v>
      </c>
      <c r="E1459" s="119">
        <v>66.430000000000007</v>
      </c>
      <c r="F1459" s="119">
        <v>65.489999999999995</v>
      </c>
      <c r="G1459" s="117" t="s">
        <v>493</v>
      </c>
      <c r="H1459" s="120">
        <v>41974</v>
      </c>
    </row>
    <row r="1460" spans="1:8" ht="26.4">
      <c r="A1460" s="113">
        <v>73501</v>
      </c>
      <c r="B1460" s="114" t="s">
        <v>2381</v>
      </c>
      <c r="C1460" s="113" t="s">
        <v>248</v>
      </c>
      <c r="D1460" s="113" t="s">
        <v>249</v>
      </c>
      <c r="E1460" s="115">
        <v>114.08</v>
      </c>
      <c r="F1460" s="115">
        <v>112.48</v>
      </c>
      <c r="G1460" s="113" t="s">
        <v>493</v>
      </c>
      <c r="H1460" s="116">
        <v>41974</v>
      </c>
    </row>
    <row r="1461" spans="1:8" ht="26.4">
      <c r="A1461" s="117">
        <v>73502</v>
      </c>
      <c r="B1461" s="118" t="s">
        <v>2382</v>
      </c>
      <c r="C1461" s="117" t="s">
        <v>248</v>
      </c>
      <c r="D1461" s="117" t="s">
        <v>249</v>
      </c>
      <c r="E1461" s="119">
        <v>124.78</v>
      </c>
      <c r="F1461" s="119">
        <v>123.18</v>
      </c>
      <c r="G1461" s="117" t="s">
        <v>493</v>
      </c>
      <c r="H1461" s="120">
        <v>41974</v>
      </c>
    </row>
    <row r="1462" spans="1:8" ht="26.4">
      <c r="A1462" s="113">
        <v>73428</v>
      </c>
      <c r="B1462" s="114" t="s">
        <v>2383</v>
      </c>
      <c r="C1462" s="113" t="s">
        <v>248</v>
      </c>
      <c r="D1462" s="113" t="s">
        <v>249</v>
      </c>
      <c r="E1462" s="115">
        <v>12.8</v>
      </c>
      <c r="F1462" s="115">
        <v>11.92</v>
      </c>
      <c r="G1462" s="113" t="s">
        <v>493</v>
      </c>
      <c r="H1462" s="116">
        <v>41974</v>
      </c>
    </row>
    <row r="1463" spans="1:8" ht="26.4">
      <c r="A1463" s="117">
        <v>73586</v>
      </c>
      <c r="B1463" s="118" t="s">
        <v>2384</v>
      </c>
      <c r="C1463" s="117" t="s">
        <v>248</v>
      </c>
      <c r="D1463" s="117" t="s">
        <v>249</v>
      </c>
      <c r="E1463" s="119">
        <v>167.07</v>
      </c>
      <c r="F1463" s="119">
        <v>165.36</v>
      </c>
      <c r="G1463" s="117" t="s">
        <v>493</v>
      </c>
      <c r="H1463" s="120">
        <v>41974</v>
      </c>
    </row>
    <row r="1464" spans="1:8" ht="26.4">
      <c r="A1464" s="113">
        <v>73405</v>
      </c>
      <c r="B1464" s="114" t="s">
        <v>2385</v>
      </c>
      <c r="C1464" s="113" t="s">
        <v>248</v>
      </c>
      <c r="D1464" s="113" t="s">
        <v>249</v>
      </c>
      <c r="E1464" s="115">
        <v>96.82</v>
      </c>
      <c r="F1464" s="115">
        <v>95.13</v>
      </c>
      <c r="G1464" s="113" t="s">
        <v>493</v>
      </c>
      <c r="H1464" s="116">
        <v>41974</v>
      </c>
    </row>
    <row r="1465" spans="1:8" ht="26.4">
      <c r="A1465" s="117">
        <v>84140</v>
      </c>
      <c r="B1465" s="118" t="s">
        <v>2386</v>
      </c>
      <c r="C1465" s="117" t="s">
        <v>248</v>
      </c>
      <c r="D1465" s="117" t="s">
        <v>231</v>
      </c>
      <c r="E1465" s="119">
        <v>40.549999999999997</v>
      </c>
      <c r="F1465" s="119">
        <v>36.24</v>
      </c>
      <c r="G1465" s="117" t="s">
        <v>493</v>
      </c>
      <c r="H1465" s="120">
        <v>41974</v>
      </c>
    </row>
    <row r="1466" spans="1:8" ht="26.4">
      <c r="A1466" s="113">
        <v>84150</v>
      </c>
      <c r="B1466" s="114" t="s">
        <v>2387</v>
      </c>
      <c r="C1466" s="113" t="s">
        <v>248</v>
      </c>
      <c r="D1466" s="113" t="s">
        <v>231</v>
      </c>
      <c r="E1466" s="115">
        <v>12.95</v>
      </c>
      <c r="F1466" s="115">
        <v>11.47</v>
      </c>
      <c r="G1466" s="113" t="s">
        <v>493</v>
      </c>
      <c r="H1466" s="116">
        <v>41974</v>
      </c>
    </row>
    <row r="1467" spans="1:8" ht="26.4">
      <c r="A1467" s="117">
        <v>84149</v>
      </c>
      <c r="B1467" s="118" t="s">
        <v>2388</v>
      </c>
      <c r="C1467" s="117" t="s">
        <v>248</v>
      </c>
      <c r="D1467" s="117" t="s">
        <v>231</v>
      </c>
      <c r="E1467" s="119">
        <v>90.72</v>
      </c>
      <c r="F1467" s="119">
        <v>90.72</v>
      </c>
      <c r="G1467" s="117" t="s">
        <v>493</v>
      </c>
      <c r="H1467" s="120">
        <v>41974</v>
      </c>
    </row>
    <row r="1468" spans="1:8" ht="26.4">
      <c r="A1468" s="113">
        <v>73483</v>
      </c>
      <c r="B1468" s="114" t="s">
        <v>2389</v>
      </c>
      <c r="C1468" s="113" t="s">
        <v>248</v>
      </c>
      <c r="D1468" s="113" t="s">
        <v>231</v>
      </c>
      <c r="E1468" s="115">
        <v>13.87</v>
      </c>
      <c r="F1468" s="115">
        <v>12.27</v>
      </c>
      <c r="G1468" s="113" t="s">
        <v>493</v>
      </c>
      <c r="H1468" s="116">
        <v>41974</v>
      </c>
    </row>
    <row r="1469" spans="1:8" ht="26.4">
      <c r="A1469" s="117">
        <v>73416</v>
      </c>
      <c r="B1469" s="118" t="s">
        <v>2390</v>
      </c>
      <c r="C1469" s="117" t="s">
        <v>248</v>
      </c>
      <c r="D1469" s="117" t="s">
        <v>231</v>
      </c>
      <c r="E1469" s="119">
        <v>71.569999999999993</v>
      </c>
      <c r="F1469" s="119">
        <v>71.56</v>
      </c>
      <c r="G1469" s="117" t="s">
        <v>493</v>
      </c>
      <c r="H1469" s="120">
        <v>41974</v>
      </c>
    </row>
    <row r="1470" spans="1:8" ht="26.4">
      <c r="A1470" s="113">
        <v>73311</v>
      </c>
      <c r="B1470" s="114" t="s">
        <v>2391</v>
      </c>
      <c r="C1470" s="113" t="s">
        <v>248</v>
      </c>
      <c r="D1470" s="113" t="s">
        <v>231</v>
      </c>
      <c r="E1470" s="115">
        <v>90.72</v>
      </c>
      <c r="F1470" s="115">
        <v>90.72</v>
      </c>
      <c r="G1470" s="113" t="s">
        <v>493</v>
      </c>
      <c r="H1470" s="116">
        <v>41974</v>
      </c>
    </row>
    <row r="1471" spans="1:8" ht="26.4">
      <c r="A1471" s="117">
        <v>73459</v>
      </c>
      <c r="B1471" s="118" t="s">
        <v>2392</v>
      </c>
      <c r="C1471" s="117" t="s">
        <v>248</v>
      </c>
      <c r="D1471" s="117" t="s">
        <v>231</v>
      </c>
      <c r="E1471" s="119">
        <v>15.12</v>
      </c>
      <c r="F1471" s="119">
        <v>15.12</v>
      </c>
      <c r="G1471" s="117" t="s">
        <v>493</v>
      </c>
      <c r="H1471" s="120">
        <v>41974</v>
      </c>
    </row>
    <row r="1472" spans="1:8" ht="26.4">
      <c r="A1472" s="113">
        <v>73304</v>
      </c>
      <c r="B1472" s="114" t="s">
        <v>2393</v>
      </c>
      <c r="C1472" s="113" t="s">
        <v>248</v>
      </c>
      <c r="D1472" s="113" t="s">
        <v>231</v>
      </c>
      <c r="E1472" s="115">
        <v>49.34</v>
      </c>
      <c r="F1472" s="115">
        <v>49.33</v>
      </c>
      <c r="G1472" s="113" t="s">
        <v>493</v>
      </c>
      <c r="H1472" s="116">
        <v>41974</v>
      </c>
    </row>
    <row r="1473" spans="1:8" ht="26.4">
      <c r="A1473" s="117">
        <v>73315</v>
      </c>
      <c r="B1473" s="118" t="s">
        <v>2394</v>
      </c>
      <c r="C1473" s="117" t="s">
        <v>248</v>
      </c>
      <c r="D1473" s="117" t="s">
        <v>231</v>
      </c>
      <c r="E1473" s="119">
        <v>83.16</v>
      </c>
      <c r="F1473" s="119">
        <v>83.16</v>
      </c>
      <c r="G1473" s="117" t="s">
        <v>493</v>
      </c>
      <c r="H1473" s="120">
        <v>41974</v>
      </c>
    </row>
    <row r="1474" spans="1:8" ht="26.4">
      <c r="A1474" s="113">
        <v>83763</v>
      </c>
      <c r="B1474" s="114" t="s">
        <v>2395</v>
      </c>
      <c r="C1474" s="113" t="s">
        <v>248</v>
      </c>
      <c r="D1474" s="113" t="s">
        <v>231</v>
      </c>
      <c r="E1474" s="115">
        <v>13.3</v>
      </c>
      <c r="F1474" s="115">
        <v>13.3</v>
      </c>
      <c r="G1474" s="113" t="s">
        <v>493</v>
      </c>
      <c r="H1474" s="116">
        <v>41974</v>
      </c>
    </row>
    <row r="1475" spans="1:8" ht="26.4">
      <c r="A1475" s="117">
        <v>83758</v>
      </c>
      <c r="B1475" s="118" t="s">
        <v>594</v>
      </c>
      <c r="C1475" s="117" t="s">
        <v>248</v>
      </c>
      <c r="D1475" s="117" t="s">
        <v>231</v>
      </c>
      <c r="E1475" s="119">
        <v>45.28</v>
      </c>
      <c r="F1475" s="119">
        <v>45.27</v>
      </c>
      <c r="G1475" s="117" t="s">
        <v>493</v>
      </c>
      <c r="H1475" s="120">
        <v>41974</v>
      </c>
    </row>
    <row r="1476" spans="1:8">
      <c r="A1476" s="113">
        <v>73396</v>
      </c>
      <c r="B1476" s="114" t="s">
        <v>2396</v>
      </c>
      <c r="C1476" s="113" t="s">
        <v>246</v>
      </c>
      <c r="D1476" s="113" t="s">
        <v>6</v>
      </c>
      <c r="E1476" s="115">
        <v>51.55</v>
      </c>
      <c r="F1476" s="115">
        <v>51.55</v>
      </c>
      <c r="G1476" s="113" t="s">
        <v>493</v>
      </c>
      <c r="H1476" s="116">
        <v>41974</v>
      </c>
    </row>
    <row r="1477" spans="1:8">
      <c r="A1477" s="117">
        <v>72219</v>
      </c>
      <c r="B1477" s="118" t="s">
        <v>2397</v>
      </c>
      <c r="C1477" s="117" t="s">
        <v>507</v>
      </c>
      <c r="D1477" s="117" t="s">
        <v>519</v>
      </c>
      <c r="E1477" s="119">
        <v>78.91</v>
      </c>
      <c r="F1477" s="119">
        <v>71.64</v>
      </c>
      <c r="G1477" s="117" t="s">
        <v>493</v>
      </c>
      <c r="H1477" s="120">
        <v>41974</v>
      </c>
    </row>
    <row r="1478" spans="1:8">
      <c r="A1478" s="113">
        <v>72215</v>
      </c>
      <c r="B1478" s="114" t="s">
        <v>2398</v>
      </c>
      <c r="C1478" s="113" t="s">
        <v>507</v>
      </c>
      <c r="D1478" s="113" t="s">
        <v>519</v>
      </c>
      <c r="E1478" s="115">
        <v>30.35</v>
      </c>
      <c r="F1478" s="115">
        <v>27.55</v>
      </c>
      <c r="G1478" s="113" t="s">
        <v>493</v>
      </c>
      <c r="H1478" s="116">
        <v>41974</v>
      </c>
    </row>
    <row r="1479" spans="1:8">
      <c r="A1479" s="117" t="s">
        <v>2399</v>
      </c>
      <c r="B1479" s="118" t="s">
        <v>2400</v>
      </c>
      <c r="C1479" s="117" t="s">
        <v>507</v>
      </c>
      <c r="D1479" s="117" t="s">
        <v>519</v>
      </c>
      <c r="E1479" s="119">
        <v>68.36</v>
      </c>
      <c r="F1479" s="119">
        <v>62</v>
      </c>
      <c r="G1479" s="117" t="s">
        <v>493</v>
      </c>
      <c r="H1479" s="120">
        <v>41974</v>
      </c>
    </row>
    <row r="1480" spans="1:8">
      <c r="A1480" s="113" t="s">
        <v>2401</v>
      </c>
      <c r="B1480" s="114" t="s">
        <v>2402</v>
      </c>
      <c r="C1480" s="113" t="s">
        <v>507</v>
      </c>
      <c r="D1480" s="113" t="s">
        <v>519</v>
      </c>
      <c r="E1480" s="115">
        <v>54.69</v>
      </c>
      <c r="F1480" s="115">
        <v>49.6</v>
      </c>
      <c r="G1480" s="113" t="s">
        <v>493</v>
      </c>
      <c r="H1480" s="116">
        <v>41974</v>
      </c>
    </row>
    <row r="1481" spans="1:8">
      <c r="A1481" s="117">
        <v>72214</v>
      </c>
      <c r="B1481" s="118" t="s">
        <v>2403</v>
      </c>
      <c r="C1481" s="117" t="s">
        <v>507</v>
      </c>
      <c r="D1481" s="117" t="s">
        <v>519</v>
      </c>
      <c r="E1481" s="119">
        <v>48.56</v>
      </c>
      <c r="F1481" s="119">
        <v>44.09</v>
      </c>
      <c r="G1481" s="117" t="s">
        <v>493</v>
      </c>
      <c r="H1481" s="120">
        <v>41974</v>
      </c>
    </row>
    <row r="1482" spans="1:8">
      <c r="A1482" s="113">
        <v>85373</v>
      </c>
      <c r="B1482" s="114" t="s">
        <v>2404</v>
      </c>
      <c r="C1482" s="113" t="s">
        <v>507</v>
      </c>
      <c r="D1482" s="113" t="s">
        <v>492</v>
      </c>
      <c r="E1482" s="115">
        <v>4.04</v>
      </c>
      <c r="F1482" s="115">
        <v>3.65</v>
      </c>
      <c r="G1482" s="113" t="s">
        <v>493</v>
      </c>
      <c r="H1482" s="116">
        <v>41974</v>
      </c>
    </row>
    <row r="1483" spans="1:8" ht="26.4">
      <c r="A1483" s="117" t="s">
        <v>2405</v>
      </c>
      <c r="B1483" s="118" t="s">
        <v>2406</v>
      </c>
      <c r="C1483" s="117" t="s">
        <v>507</v>
      </c>
      <c r="D1483" s="117" t="s">
        <v>492</v>
      </c>
      <c r="E1483" s="119">
        <v>18.21</v>
      </c>
      <c r="F1483" s="119">
        <v>16.53</v>
      </c>
      <c r="G1483" s="117" t="s">
        <v>493</v>
      </c>
      <c r="H1483" s="120">
        <v>41974</v>
      </c>
    </row>
    <row r="1484" spans="1:8" ht="26.4">
      <c r="A1484" s="113">
        <v>85379</v>
      </c>
      <c r="B1484" s="114" t="s">
        <v>2407</v>
      </c>
      <c r="C1484" s="113" t="s">
        <v>507</v>
      </c>
      <c r="D1484" s="113" t="s">
        <v>207</v>
      </c>
      <c r="E1484" s="115">
        <v>1.82</v>
      </c>
      <c r="F1484" s="115">
        <v>1.65</v>
      </c>
      <c r="G1484" s="113" t="s">
        <v>493</v>
      </c>
      <c r="H1484" s="116">
        <v>41974</v>
      </c>
    </row>
    <row r="1485" spans="1:8">
      <c r="A1485" s="117">
        <v>73616</v>
      </c>
      <c r="B1485" s="118" t="s">
        <v>2408</v>
      </c>
      <c r="C1485" s="117" t="s">
        <v>507</v>
      </c>
      <c r="D1485" s="117" t="s">
        <v>519</v>
      </c>
      <c r="E1485" s="119">
        <v>177.74</v>
      </c>
      <c r="F1485" s="119">
        <v>161.19999999999999</v>
      </c>
      <c r="G1485" s="117" t="s">
        <v>493</v>
      </c>
      <c r="H1485" s="120">
        <v>41974</v>
      </c>
    </row>
    <row r="1486" spans="1:8" ht="26.4">
      <c r="A1486" s="113">
        <v>72218</v>
      </c>
      <c r="B1486" s="114" t="s">
        <v>2409</v>
      </c>
      <c r="C1486" s="113" t="s">
        <v>507</v>
      </c>
      <c r="D1486" s="113" t="s">
        <v>492</v>
      </c>
      <c r="E1486" s="115">
        <v>4.8600000000000003</v>
      </c>
      <c r="F1486" s="115">
        <v>4.4000000000000004</v>
      </c>
      <c r="G1486" s="113" t="s">
        <v>493</v>
      </c>
      <c r="H1486" s="116">
        <v>41974</v>
      </c>
    </row>
    <row r="1487" spans="1:8">
      <c r="A1487" s="117">
        <v>85362</v>
      </c>
      <c r="B1487" s="118" t="s">
        <v>2410</v>
      </c>
      <c r="C1487" s="117" t="s">
        <v>507</v>
      </c>
      <c r="D1487" s="117" t="s">
        <v>492</v>
      </c>
      <c r="E1487" s="119">
        <v>9.7100000000000009</v>
      </c>
      <c r="F1487" s="119">
        <v>8.81</v>
      </c>
      <c r="G1487" s="117" t="s">
        <v>493</v>
      </c>
      <c r="H1487" s="120">
        <v>41974</v>
      </c>
    </row>
    <row r="1488" spans="1:8">
      <c r="A1488" s="113">
        <v>72235</v>
      </c>
      <c r="B1488" s="114" t="s">
        <v>2411</v>
      </c>
      <c r="C1488" s="113" t="s">
        <v>507</v>
      </c>
      <c r="D1488" s="113" t="s">
        <v>492</v>
      </c>
      <c r="E1488" s="115">
        <v>4.8600000000000003</v>
      </c>
      <c r="F1488" s="115">
        <v>4.4000000000000004</v>
      </c>
      <c r="G1488" s="113" t="s">
        <v>493</v>
      </c>
      <c r="H1488" s="116">
        <v>41974</v>
      </c>
    </row>
    <row r="1489" spans="1:8">
      <c r="A1489" s="117">
        <v>89263</v>
      </c>
      <c r="B1489" s="118" t="s">
        <v>2412</v>
      </c>
      <c r="C1489" s="117" t="s">
        <v>507</v>
      </c>
      <c r="D1489" s="117" t="s">
        <v>492</v>
      </c>
      <c r="E1489" s="119">
        <v>22.81</v>
      </c>
      <c r="F1489" s="119">
        <v>20.66</v>
      </c>
      <c r="G1489" s="117" t="s">
        <v>493</v>
      </c>
      <c r="H1489" s="120">
        <v>41974</v>
      </c>
    </row>
    <row r="1490" spans="1:8">
      <c r="A1490" s="113">
        <v>85372</v>
      </c>
      <c r="B1490" s="114" t="s">
        <v>2413</v>
      </c>
      <c r="C1490" s="113" t="s">
        <v>507</v>
      </c>
      <c r="D1490" s="113" t="s">
        <v>492</v>
      </c>
      <c r="E1490" s="115">
        <v>1.82</v>
      </c>
      <c r="F1490" s="115">
        <v>1.65</v>
      </c>
      <c r="G1490" s="113" t="s">
        <v>493</v>
      </c>
      <c r="H1490" s="116">
        <v>41974</v>
      </c>
    </row>
    <row r="1491" spans="1:8" ht="26.4">
      <c r="A1491" s="117">
        <v>72949</v>
      </c>
      <c r="B1491" s="118" t="s">
        <v>2414</v>
      </c>
      <c r="C1491" s="117" t="s">
        <v>251</v>
      </c>
      <c r="D1491" s="117" t="s">
        <v>519</v>
      </c>
      <c r="E1491" s="119">
        <v>19.37</v>
      </c>
      <c r="F1491" s="119">
        <v>18.43</v>
      </c>
      <c r="G1491" s="117" t="s">
        <v>493</v>
      </c>
      <c r="H1491" s="120">
        <v>41974</v>
      </c>
    </row>
    <row r="1492" spans="1:8">
      <c r="A1492" s="113" t="s">
        <v>2415</v>
      </c>
      <c r="B1492" s="114" t="s">
        <v>2416</v>
      </c>
      <c r="C1492" s="113" t="s">
        <v>507</v>
      </c>
      <c r="D1492" s="113" t="s">
        <v>492</v>
      </c>
      <c r="E1492" s="115">
        <v>18.21</v>
      </c>
      <c r="F1492" s="115">
        <v>16.53</v>
      </c>
      <c r="G1492" s="113" t="s">
        <v>493</v>
      </c>
      <c r="H1492" s="116">
        <v>41974</v>
      </c>
    </row>
    <row r="1493" spans="1:8">
      <c r="A1493" s="117" t="s">
        <v>2417</v>
      </c>
      <c r="B1493" s="118" t="s">
        <v>2418</v>
      </c>
      <c r="C1493" s="117" t="s">
        <v>507</v>
      </c>
      <c r="D1493" s="117" t="s">
        <v>492</v>
      </c>
      <c r="E1493" s="119">
        <v>7.3</v>
      </c>
      <c r="F1493" s="119">
        <v>6.61</v>
      </c>
      <c r="G1493" s="117" t="s">
        <v>493</v>
      </c>
      <c r="H1493" s="120">
        <v>41974</v>
      </c>
    </row>
    <row r="1494" spans="1:8">
      <c r="A1494" s="113">
        <v>85367</v>
      </c>
      <c r="B1494" s="114" t="s">
        <v>2419</v>
      </c>
      <c r="C1494" s="113" t="s">
        <v>507</v>
      </c>
      <c r="D1494" s="113" t="s">
        <v>492</v>
      </c>
      <c r="E1494" s="115">
        <v>11.56</v>
      </c>
      <c r="F1494" s="115">
        <v>10.47</v>
      </c>
      <c r="G1494" s="113" t="s">
        <v>493</v>
      </c>
      <c r="H1494" s="116">
        <v>41974</v>
      </c>
    </row>
    <row r="1495" spans="1:8">
      <c r="A1495" s="117">
        <v>85376</v>
      </c>
      <c r="B1495" s="118" t="s">
        <v>2420</v>
      </c>
      <c r="C1495" s="117" t="s">
        <v>507</v>
      </c>
      <c r="D1495" s="117" t="s">
        <v>492</v>
      </c>
      <c r="E1495" s="119">
        <v>4.0999999999999996</v>
      </c>
      <c r="F1495" s="119">
        <v>3.72</v>
      </c>
      <c r="G1495" s="117" t="s">
        <v>493</v>
      </c>
      <c r="H1495" s="120">
        <v>41974</v>
      </c>
    </row>
    <row r="1496" spans="1:8">
      <c r="A1496" s="113">
        <v>72217</v>
      </c>
      <c r="B1496" s="114" t="s">
        <v>2421</v>
      </c>
      <c r="C1496" s="113" t="s">
        <v>507</v>
      </c>
      <c r="D1496" s="113" t="s">
        <v>492</v>
      </c>
      <c r="E1496" s="115">
        <v>6.07</v>
      </c>
      <c r="F1496" s="115">
        <v>5.51</v>
      </c>
      <c r="G1496" s="113" t="s">
        <v>493</v>
      </c>
      <c r="H1496" s="116">
        <v>41974</v>
      </c>
    </row>
    <row r="1497" spans="1:8">
      <c r="A1497" s="117" t="s">
        <v>2422</v>
      </c>
      <c r="B1497" s="118" t="s">
        <v>2423</v>
      </c>
      <c r="C1497" s="117" t="s">
        <v>507</v>
      </c>
      <c r="D1497" s="117" t="s">
        <v>492</v>
      </c>
      <c r="E1497" s="119">
        <v>6.07</v>
      </c>
      <c r="F1497" s="119">
        <v>5.51</v>
      </c>
      <c r="G1497" s="117" t="s">
        <v>493</v>
      </c>
      <c r="H1497" s="120">
        <v>41974</v>
      </c>
    </row>
    <row r="1498" spans="1:8">
      <c r="A1498" s="113">
        <v>72224</v>
      </c>
      <c r="B1498" s="114" t="s">
        <v>2424</v>
      </c>
      <c r="C1498" s="113" t="s">
        <v>507</v>
      </c>
      <c r="D1498" s="113" t="s">
        <v>492</v>
      </c>
      <c r="E1498" s="115">
        <v>7.28</v>
      </c>
      <c r="F1498" s="115">
        <v>6.61</v>
      </c>
      <c r="G1498" s="113" t="s">
        <v>493</v>
      </c>
      <c r="H1498" s="116">
        <v>41974</v>
      </c>
    </row>
    <row r="1499" spans="1:8">
      <c r="A1499" s="117">
        <v>72225</v>
      </c>
      <c r="B1499" s="118" t="s">
        <v>2425</v>
      </c>
      <c r="C1499" s="117" t="s">
        <v>507</v>
      </c>
      <c r="D1499" s="117" t="s">
        <v>492</v>
      </c>
      <c r="E1499" s="119">
        <v>3.04</v>
      </c>
      <c r="F1499" s="119">
        <v>2.75</v>
      </c>
      <c r="G1499" s="117" t="s">
        <v>493</v>
      </c>
      <c r="H1499" s="120">
        <v>41974</v>
      </c>
    </row>
    <row r="1500" spans="1:8">
      <c r="A1500" s="113">
        <v>72216</v>
      </c>
      <c r="B1500" s="114" t="s">
        <v>2426</v>
      </c>
      <c r="C1500" s="113" t="s">
        <v>507</v>
      </c>
      <c r="D1500" s="113" t="s">
        <v>519</v>
      </c>
      <c r="E1500" s="115">
        <v>157.82</v>
      </c>
      <c r="F1500" s="115">
        <v>143.29</v>
      </c>
      <c r="G1500" s="113" t="s">
        <v>493</v>
      </c>
      <c r="H1500" s="116">
        <v>41974</v>
      </c>
    </row>
    <row r="1501" spans="1:8" ht="26.4">
      <c r="A1501" s="117">
        <v>84152</v>
      </c>
      <c r="B1501" s="118" t="s">
        <v>2427</v>
      </c>
      <c r="C1501" s="117" t="s">
        <v>507</v>
      </c>
      <c r="D1501" s="117" t="s">
        <v>519</v>
      </c>
      <c r="E1501" s="119">
        <v>232.42</v>
      </c>
      <c r="F1501" s="119">
        <v>210.81</v>
      </c>
      <c r="G1501" s="117" t="s">
        <v>493</v>
      </c>
      <c r="H1501" s="120">
        <v>41974</v>
      </c>
    </row>
    <row r="1502" spans="1:8">
      <c r="A1502" s="113">
        <v>85364</v>
      </c>
      <c r="B1502" s="114" t="s">
        <v>2428</v>
      </c>
      <c r="C1502" s="113" t="s">
        <v>507</v>
      </c>
      <c r="D1502" s="113" t="s">
        <v>519</v>
      </c>
      <c r="E1502" s="115">
        <v>177.74</v>
      </c>
      <c r="F1502" s="115">
        <v>161.19999999999999</v>
      </c>
      <c r="G1502" s="113" t="s">
        <v>493</v>
      </c>
      <c r="H1502" s="116">
        <v>41974</v>
      </c>
    </row>
    <row r="1503" spans="1:8" ht="26.4">
      <c r="A1503" s="117">
        <v>85370</v>
      </c>
      <c r="B1503" s="118" t="s">
        <v>2429</v>
      </c>
      <c r="C1503" s="117" t="s">
        <v>507</v>
      </c>
      <c r="D1503" s="117" t="s">
        <v>519</v>
      </c>
      <c r="E1503" s="119">
        <v>186.35</v>
      </c>
      <c r="F1503" s="119">
        <v>169.2</v>
      </c>
      <c r="G1503" s="117" t="s">
        <v>493</v>
      </c>
      <c r="H1503" s="120">
        <v>41974</v>
      </c>
    </row>
    <row r="1504" spans="1:8" ht="26.4">
      <c r="A1504" s="113">
        <v>85366</v>
      </c>
      <c r="B1504" s="114" t="s">
        <v>2430</v>
      </c>
      <c r="C1504" s="113" t="s">
        <v>507</v>
      </c>
      <c r="D1504" s="113" t="s">
        <v>492</v>
      </c>
      <c r="E1504" s="115">
        <v>15.78</v>
      </c>
      <c r="F1504" s="115">
        <v>14.32</v>
      </c>
      <c r="G1504" s="113" t="s">
        <v>493</v>
      </c>
      <c r="H1504" s="116">
        <v>41974</v>
      </c>
    </row>
    <row r="1505" spans="1:8">
      <c r="A1505" s="117">
        <v>85365</v>
      </c>
      <c r="B1505" s="118" t="s">
        <v>2431</v>
      </c>
      <c r="C1505" s="117" t="s">
        <v>507</v>
      </c>
      <c r="D1505" s="117" t="s">
        <v>519</v>
      </c>
      <c r="E1505" s="119">
        <v>44.92</v>
      </c>
      <c r="F1505" s="119">
        <v>40.78</v>
      </c>
      <c r="G1505" s="117" t="s">
        <v>493</v>
      </c>
      <c r="H1505" s="120">
        <v>41974</v>
      </c>
    </row>
    <row r="1506" spans="1:8" ht="39.6">
      <c r="A1506" s="113">
        <v>84142</v>
      </c>
      <c r="B1506" s="114" t="s">
        <v>2432</v>
      </c>
      <c r="C1506" s="113" t="s">
        <v>248</v>
      </c>
      <c r="D1506" s="113" t="s">
        <v>231</v>
      </c>
      <c r="E1506" s="115">
        <v>17.91</v>
      </c>
      <c r="F1506" s="115">
        <v>17.899999999999999</v>
      </c>
      <c r="G1506" s="113" t="s">
        <v>493</v>
      </c>
      <c r="H1506" s="116">
        <v>41974</v>
      </c>
    </row>
    <row r="1507" spans="1:8" ht="26.4">
      <c r="A1507" s="117">
        <v>84137</v>
      </c>
      <c r="B1507" s="118" t="s">
        <v>2433</v>
      </c>
      <c r="C1507" s="117" t="s">
        <v>248</v>
      </c>
      <c r="D1507" s="117" t="s">
        <v>231</v>
      </c>
      <c r="E1507" s="119">
        <v>14.17</v>
      </c>
      <c r="F1507" s="119">
        <v>14.16</v>
      </c>
      <c r="G1507" s="117" t="s">
        <v>493</v>
      </c>
      <c r="H1507" s="120">
        <v>41974</v>
      </c>
    </row>
    <row r="1508" spans="1:8" ht="26.4">
      <c r="A1508" s="113">
        <v>84147</v>
      </c>
      <c r="B1508" s="114" t="s">
        <v>2434</v>
      </c>
      <c r="C1508" s="113" t="s">
        <v>248</v>
      </c>
      <c r="D1508" s="113" t="s">
        <v>231</v>
      </c>
      <c r="E1508" s="115">
        <v>26.84</v>
      </c>
      <c r="F1508" s="115">
        <v>26.84</v>
      </c>
      <c r="G1508" s="113" t="s">
        <v>493</v>
      </c>
      <c r="H1508" s="116">
        <v>41974</v>
      </c>
    </row>
    <row r="1509" spans="1:8" ht="26.4">
      <c r="A1509" s="117">
        <v>83360</v>
      </c>
      <c r="B1509" s="118" t="s">
        <v>2435</v>
      </c>
      <c r="C1509" s="117" t="s">
        <v>248</v>
      </c>
      <c r="D1509" s="117" t="s">
        <v>231</v>
      </c>
      <c r="E1509" s="119">
        <v>36.270000000000003</v>
      </c>
      <c r="F1509" s="119">
        <v>36.26</v>
      </c>
      <c r="G1509" s="117" t="s">
        <v>493</v>
      </c>
      <c r="H1509" s="120">
        <v>41974</v>
      </c>
    </row>
    <row r="1510" spans="1:8" ht="26.4">
      <c r="A1510" s="113">
        <v>83761</v>
      </c>
      <c r="B1510" s="114" t="s">
        <v>2436</v>
      </c>
      <c r="C1510" s="113" t="s">
        <v>248</v>
      </c>
      <c r="D1510" s="113" t="s">
        <v>231</v>
      </c>
      <c r="E1510" s="115">
        <v>14.43</v>
      </c>
      <c r="F1510" s="115">
        <v>14.42</v>
      </c>
      <c r="G1510" s="113" t="s">
        <v>493</v>
      </c>
      <c r="H1510" s="116">
        <v>41974</v>
      </c>
    </row>
    <row r="1511" spans="1:8" ht="26.4">
      <c r="A1511" s="117">
        <v>83755</v>
      </c>
      <c r="B1511" s="118" t="s">
        <v>588</v>
      </c>
      <c r="C1511" s="117" t="s">
        <v>248</v>
      </c>
      <c r="D1511" s="117" t="s">
        <v>231</v>
      </c>
      <c r="E1511" s="119">
        <v>46.23</v>
      </c>
      <c r="F1511" s="119">
        <v>46.22</v>
      </c>
      <c r="G1511" s="117" t="s">
        <v>493</v>
      </c>
      <c r="H1511" s="120">
        <v>41974</v>
      </c>
    </row>
    <row r="1512" spans="1:8" ht="26.4">
      <c r="A1512" s="113">
        <v>73433</v>
      </c>
      <c r="B1512" s="114" t="s">
        <v>2437</v>
      </c>
      <c r="C1512" s="113" t="s">
        <v>248</v>
      </c>
      <c r="D1512" s="113" t="s">
        <v>231</v>
      </c>
      <c r="E1512" s="115">
        <v>14.63</v>
      </c>
      <c r="F1512" s="115">
        <v>14.63</v>
      </c>
      <c r="G1512" s="113" t="s">
        <v>493</v>
      </c>
      <c r="H1512" s="116">
        <v>41974</v>
      </c>
    </row>
    <row r="1513" spans="1:8" ht="26.4">
      <c r="A1513" s="117">
        <v>73303</v>
      </c>
      <c r="B1513" s="118" t="s">
        <v>2438</v>
      </c>
      <c r="C1513" s="117" t="s">
        <v>248</v>
      </c>
      <c r="D1513" s="117" t="s">
        <v>231</v>
      </c>
      <c r="E1513" s="119">
        <v>4.5999999999999996</v>
      </c>
      <c r="F1513" s="119">
        <v>4.59</v>
      </c>
      <c r="G1513" s="117" t="s">
        <v>493</v>
      </c>
      <c r="H1513" s="120">
        <v>41974</v>
      </c>
    </row>
    <row r="1514" spans="1:8" ht="26.4">
      <c r="A1514" s="113">
        <v>73399</v>
      </c>
      <c r="B1514" s="114" t="s">
        <v>2439</v>
      </c>
      <c r="C1514" s="113" t="s">
        <v>248</v>
      </c>
      <c r="D1514" s="113" t="s">
        <v>231</v>
      </c>
      <c r="E1514" s="115">
        <v>62.86</v>
      </c>
      <c r="F1514" s="115">
        <v>62.86</v>
      </c>
      <c r="G1514" s="113" t="s">
        <v>493</v>
      </c>
      <c r="H1514" s="116">
        <v>41974</v>
      </c>
    </row>
    <row r="1515" spans="1:8" ht="26.4">
      <c r="A1515" s="117">
        <v>83354</v>
      </c>
      <c r="B1515" s="118" t="s">
        <v>2440</v>
      </c>
      <c r="C1515" s="117" t="s">
        <v>248</v>
      </c>
      <c r="D1515" s="117" t="s">
        <v>231</v>
      </c>
      <c r="E1515" s="119">
        <v>23.13</v>
      </c>
      <c r="F1515" s="119">
        <v>23.13</v>
      </c>
      <c r="G1515" s="117" t="s">
        <v>493</v>
      </c>
      <c r="H1515" s="120">
        <v>41974</v>
      </c>
    </row>
    <row r="1516" spans="1:8" ht="26.4">
      <c r="A1516" s="113">
        <v>84155</v>
      </c>
      <c r="B1516" s="114" t="s">
        <v>2441</v>
      </c>
      <c r="C1516" s="113" t="s">
        <v>248</v>
      </c>
      <c r="D1516" s="113" t="s">
        <v>231</v>
      </c>
      <c r="E1516" s="115">
        <v>1.73</v>
      </c>
      <c r="F1516" s="115">
        <v>1.73</v>
      </c>
      <c r="G1516" s="113" t="s">
        <v>493</v>
      </c>
      <c r="H1516" s="116">
        <v>41974</v>
      </c>
    </row>
    <row r="1517" spans="1:8" ht="26.4">
      <c r="A1517" s="117">
        <v>84157</v>
      </c>
      <c r="B1517" s="118" t="s">
        <v>2442</v>
      </c>
      <c r="C1517" s="117" t="s">
        <v>248</v>
      </c>
      <c r="D1517" s="117" t="s">
        <v>231</v>
      </c>
      <c r="E1517" s="119">
        <v>0.55000000000000004</v>
      </c>
      <c r="F1517" s="119">
        <v>0.55000000000000004</v>
      </c>
      <c r="G1517" s="117" t="s">
        <v>493</v>
      </c>
      <c r="H1517" s="120">
        <v>41974</v>
      </c>
    </row>
    <row r="1518" spans="1:8">
      <c r="A1518" s="113">
        <v>88597</v>
      </c>
      <c r="B1518" s="114" t="s">
        <v>2443</v>
      </c>
      <c r="C1518" s="113" t="s">
        <v>246</v>
      </c>
      <c r="D1518" s="113" t="s">
        <v>231</v>
      </c>
      <c r="E1518" s="115">
        <v>22.59</v>
      </c>
      <c r="F1518" s="115">
        <v>19.809999999999999</v>
      </c>
      <c r="G1518" s="113" t="s">
        <v>493</v>
      </c>
      <c r="H1518" s="116">
        <v>41974</v>
      </c>
    </row>
    <row r="1519" spans="1:8" ht="26.4">
      <c r="A1519" s="117">
        <v>73672</v>
      </c>
      <c r="B1519" s="118" t="s">
        <v>2444</v>
      </c>
      <c r="C1519" s="117" t="s">
        <v>507</v>
      </c>
      <c r="D1519" s="117" t="s">
        <v>492</v>
      </c>
      <c r="E1519" s="119">
        <v>0.35</v>
      </c>
      <c r="F1519" s="119">
        <v>0.34</v>
      </c>
      <c r="G1519" s="117" t="s">
        <v>493</v>
      </c>
      <c r="H1519" s="120">
        <v>41974</v>
      </c>
    </row>
    <row r="1520" spans="1:8" ht="26.4">
      <c r="A1520" s="113" t="s">
        <v>2445</v>
      </c>
      <c r="B1520" s="114" t="s">
        <v>2446</v>
      </c>
      <c r="C1520" s="113" t="s">
        <v>507</v>
      </c>
      <c r="D1520" s="113" t="s">
        <v>492</v>
      </c>
      <c r="E1520" s="115">
        <v>0.15</v>
      </c>
      <c r="F1520" s="115">
        <v>0.14000000000000001</v>
      </c>
      <c r="G1520" s="113" t="s">
        <v>493</v>
      </c>
      <c r="H1520" s="116">
        <v>41974</v>
      </c>
    </row>
    <row r="1521" spans="1:8">
      <c r="A1521" s="117">
        <v>85377</v>
      </c>
      <c r="B1521" s="118" t="s">
        <v>2447</v>
      </c>
      <c r="C1521" s="117" t="s">
        <v>507</v>
      </c>
      <c r="D1521" s="117" t="s">
        <v>492</v>
      </c>
      <c r="E1521" s="119">
        <v>30.1</v>
      </c>
      <c r="F1521" s="119">
        <v>27.22</v>
      </c>
      <c r="G1521" s="117" t="s">
        <v>493</v>
      </c>
      <c r="H1521" s="120">
        <v>41974</v>
      </c>
    </row>
    <row r="1522" spans="1:8">
      <c r="A1522" s="113">
        <v>85378</v>
      </c>
      <c r="B1522" s="114" t="s">
        <v>2448</v>
      </c>
      <c r="C1522" s="113" t="s">
        <v>507</v>
      </c>
      <c r="D1522" s="113" t="s">
        <v>492</v>
      </c>
      <c r="E1522" s="115">
        <v>28.58</v>
      </c>
      <c r="F1522" s="115">
        <v>25.83</v>
      </c>
      <c r="G1522" s="113" t="s">
        <v>493</v>
      </c>
      <c r="H1522" s="116">
        <v>41974</v>
      </c>
    </row>
    <row r="1523" spans="1:8">
      <c r="A1523" s="117">
        <v>72975</v>
      </c>
      <c r="B1523" s="118" t="s">
        <v>2449</v>
      </c>
      <c r="C1523" s="117" t="s">
        <v>251</v>
      </c>
      <c r="D1523" s="117" t="s">
        <v>492</v>
      </c>
      <c r="E1523" s="119">
        <v>0.46</v>
      </c>
      <c r="F1523" s="119">
        <v>0.41</v>
      </c>
      <c r="G1523" s="117" t="s">
        <v>493</v>
      </c>
      <c r="H1523" s="120">
        <v>41974</v>
      </c>
    </row>
    <row r="1524" spans="1:8" ht="39.6">
      <c r="A1524" s="113">
        <v>72319</v>
      </c>
      <c r="B1524" s="114" t="s">
        <v>2450</v>
      </c>
      <c r="C1524" s="113" t="s">
        <v>273</v>
      </c>
      <c r="D1524" s="113" t="s">
        <v>6</v>
      </c>
      <c r="E1524" s="115">
        <v>2997.01</v>
      </c>
      <c r="F1524" s="115">
        <v>2965.86</v>
      </c>
      <c r="G1524" s="113" t="s">
        <v>493</v>
      </c>
      <c r="H1524" s="116">
        <v>41974</v>
      </c>
    </row>
    <row r="1525" spans="1:8" ht="39.6">
      <c r="A1525" s="117" t="s">
        <v>2451</v>
      </c>
      <c r="B1525" s="118" t="s">
        <v>2452</v>
      </c>
      <c r="C1525" s="117" t="s">
        <v>273</v>
      </c>
      <c r="D1525" s="117" t="s">
        <v>6</v>
      </c>
      <c r="E1525" s="119">
        <v>40.24</v>
      </c>
      <c r="F1525" s="119">
        <v>40.01</v>
      </c>
      <c r="G1525" s="117" t="s">
        <v>493</v>
      </c>
      <c r="H1525" s="120">
        <v>41974</v>
      </c>
    </row>
    <row r="1526" spans="1:8" ht="39.6">
      <c r="A1526" s="113" t="s">
        <v>2453</v>
      </c>
      <c r="B1526" s="114" t="s">
        <v>2454</v>
      </c>
      <c r="C1526" s="113" t="s">
        <v>273</v>
      </c>
      <c r="D1526" s="113" t="s">
        <v>6</v>
      </c>
      <c r="E1526" s="115">
        <v>8.9700000000000006</v>
      </c>
      <c r="F1526" s="115">
        <v>8.77</v>
      </c>
      <c r="G1526" s="113" t="s">
        <v>493</v>
      </c>
      <c r="H1526" s="116">
        <v>41974</v>
      </c>
    </row>
    <row r="1527" spans="1:8" ht="39.6">
      <c r="A1527" s="117" t="s">
        <v>2455</v>
      </c>
      <c r="B1527" s="118" t="s">
        <v>2456</v>
      </c>
      <c r="C1527" s="117" t="s">
        <v>273</v>
      </c>
      <c r="D1527" s="117" t="s">
        <v>6</v>
      </c>
      <c r="E1527" s="119">
        <v>13.75</v>
      </c>
      <c r="F1527" s="119">
        <v>13.55</v>
      </c>
      <c r="G1527" s="117" t="s">
        <v>493</v>
      </c>
      <c r="H1527" s="120">
        <v>41974</v>
      </c>
    </row>
    <row r="1528" spans="1:8" ht="39.6">
      <c r="A1528" s="113" t="s">
        <v>2457</v>
      </c>
      <c r="B1528" s="114" t="s">
        <v>2458</v>
      </c>
      <c r="C1528" s="113" t="s">
        <v>273</v>
      </c>
      <c r="D1528" s="113" t="s">
        <v>6</v>
      </c>
      <c r="E1528" s="115">
        <v>343.11</v>
      </c>
      <c r="F1528" s="115">
        <v>342.02</v>
      </c>
      <c r="G1528" s="113" t="s">
        <v>493</v>
      </c>
      <c r="H1528" s="116">
        <v>41974</v>
      </c>
    </row>
    <row r="1529" spans="1:8" ht="39.6">
      <c r="A1529" s="117" t="s">
        <v>2459</v>
      </c>
      <c r="B1529" s="118" t="s">
        <v>2460</v>
      </c>
      <c r="C1529" s="117" t="s">
        <v>273</v>
      </c>
      <c r="D1529" s="117" t="s">
        <v>6</v>
      </c>
      <c r="E1529" s="119">
        <v>567.08000000000004</v>
      </c>
      <c r="F1529" s="119">
        <v>565.99</v>
      </c>
      <c r="G1529" s="117" t="s">
        <v>493</v>
      </c>
      <c r="H1529" s="120">
        <v>41974</v>
      </c>
    </row>
    <row r="1530" spans="1:8" ht="39.6">
      <c r="A1530" s="113" t="s">
        <v>2461</v>
      </c>
      <c r="B1530" s="114" t="s">
        <v>2462</v>
      </c>
      <c r="C1530" s="113" t="s">
        <v>273</v>
      </c>
      <c r="D1530" s="113" t="s">
        <v>6</v>
      </c>
      <c r="E1530" s="115">
        <v>774.81</v>
      </c>
      <c r="F1530" s="115">
        <v>773.72</v>
      </c>
      <c r="G1530" s="113" t="s">
        <v>493</v>
      </c>
      <c r="H1530" s="116">
        <v>41974</v>
      </c>
    </row>
    <row r="1531" spans="1:8" ht="39.6">
      <c r="A1531" s="117" t="s">
        <v>2463</v>
      </c>
      <c r="B1531" s="118" t="s">
        <v>2464</v>
      </c>
      <c r="C1531" s="117" t="s">
        <v>273</v>
      </c>
      <c r="D1531" s="117" t="s">
        <v>6</v>
      </c>
      <c r="E1531" s="119">
        <v>1268.9100000000001</v>
      </c>
      <c r="F1531" s="119">
        <v>1267.82</v>
      </c>
      <c r="G1531" s="117" t="s">
        <v>493</v>
      </c>
      <c r="H1531" s="120">
        <v>41974</v>
      </c>
    </row>
    <row r="1532" spans="1:8" ht="39.6">
      <c r="A1532" s="113" t="s">
        <v>2465</v>
      </c>
      <c r="B1532" s="114" t="s">
        <v>2466</v>
      </c>
      <c r="C1532" s="113" t="s">
        <v>273</v>
      </c>
      <c r="D1532" s="113" t="s">
        <v>6</v>
      </c>
      <c r="E1532" s="115">
        <v>58.45</v>
      </c>
      <c r="F1532" s="115">
        <v>57.36</v>
      </c>
      <c r="G1532" s="113" t="s">
        <v>493</v>
      </c>
      <c r="H1532" s="116">
        <v>41974</v>
      </c>
    </row>
    <row r="1533" spans="1:8" ht="39.6">
      <c r="A1533" s="117" t="s">
        <v>2467</v>
      </c>
      <c r="B1533" s="118" t="s">
        <v>2468</v>
      </c>
      <c r="C1533" s="117" t="s">
        <v>273</v>
      </c>
      <c r="D1533" s="117" t="s">
        <v>6</v>
      </c>
      <c r="E1533" s="119">
        <v>219.64</v>
      </c>
      <c r="F1533" s="119">
        <v>218.55</v>
      </c>
      <c r="G1533" s="117" t="s">
        <v>493</v>
      </c>
      <c r="H1533" s="120">
        <v>41974</v>
      </c>
    </row>
    <row r="1534" spans="1:8" ht="39.6">
      <c r="A1534" s="113" t="s">
        <v>2469</v>
      </c>
      <c r="B1534" s="114" t="s">
        <v>2470</v>
      </c>
      <c r="C1534" s="113" t="s">
        <v>273</v>
      </c>
      <c r="D1534" s="113" t="s">
        <v>6</v>
      </c>
      <c r="E1534" s="115">
        <v>77.8</v>
      </c>
      <c r="F1534" s="115">
        <v>76.709999999999994</v>
      </c>
      <c r="G1534" s="113" t="s">
        <v>493</v>
      </c>
      <c r="H1534" s="116">
        <v>41974</v>
      </c>
    </row>
    <row r="1535" spans="1:8" ht="39.6">
      <c r="A1535" s="117">
        <v>83690</v>
      </c>
      <c r="B1535" s="118" t="s">
        <v>2471</v>
      </c>
      <c r="C1535" s="117" t="s">
        <v>632</v>
      </c>
      <c r="D1535" s="117" t="s">
        <v>519</v>
      </c>
      <c r="E1535" s="119">
        <v>429.5</v>
      </c>
      <c r="F1535" s="119">
        <v>401.44</v>
      </c>
      <c r="G1535" s="117" t="s">
        <v>493</v>
      </c>
      <c r="H1535" s="120">
        <v>41974</v>
      </c>
    </row>
    <row r="1536" spans="1:8" ht="26.4">
      <c r="A1536" s="113">
        <v>73479</v>
      </c>
      <c r="B1536" s="114" t="s">
        <v>2472</v>
      </c>
      <c r="C1536" s="113" t="s">
        <v>248</v>
      </c>
      <c r="D1536" s="113" t="s">
        <v>231</v>
      </c>
      <c r="E1536" s="115">
        <v>204.48</v>
      </c>
      <c r="F1536" s="115">
        <v>202.78</v>
      </c>
      <c r="G1536" s="113" t="s">
        <v>493</v>
      </c>
      <c r="H1536" s="116">
        <v>41974</v>
      </c>
    </row>
    <row r="1537" spans="1:8" ht="26.4">
      <c r="A1537" s="117">
        <v>5907</v>
      </c>
      <c r="B1537" s="118" t="s">
        <v>2473</v>
      </c>
      <c r="C1537" s="117" t="s">
        <v>248</v>
      </c>
      <c r="D1537" s="117" t="s">
        <v>254</v>
      </c>
      <c r="E1537" s="119">
        <v>9.35</v>
      </c>
      <c r="F1537" s="119">
        <v>9.35</v>
      </c>
      <c r="G1537" s="117" t="s">
        <v>493</v>
      </c>
      <c r="H1537" s="120">
        <v>41974</v>
      </c>
    </row>
    <row r="1538" spans="1:8" ht="26.4">
      <c r="A1538" s="113">
        <v>5908</v>
      </c>
      <c r="B1538" s="114" t="s">
        <v>2474</v>
      </c>
      <c r="C1538" s="113" t="s">
        <v>248</v>
      </c>
      <c r="D1538" s="113" t="s">
        <v>1686</v>
      </c>
      <c r="E1538" s="115">
        <v>9.35</v>
      </c>
      <c r="F1538" s="115">
        <v>9.35</v>
      </c>
      <c r="G1538" s="113" t="s">
        <v>493</v>
      </c>
      <c r="H1538" s="116">
        <v>41974</v>
      </c>
    </row>
    <row r="1539" spans="1:8" ht="26.4">
      <c r="A1539" s="117">
        <v>5905</v>
      </c>
      <c r="B1539" s="118" t="s">
        <v>2475</v>
      </c>
      <c r="C1539" s="117" t="s">
        <v>248</v>
      </c>
      <c r="D1539" s="117" t="s">
        <v>249</v>
      </c>
      <c r="E1539" s="119">
        <v>12.74</v>
      </c>
      <c r="F1539" s="119">
        <v>12.74</v>
      </c>
      <c r="G1539" s="117" t="s">
        <v>493</v>
      </c>
      <c r="H1539" s="120">
        <v>41974</v>
      </c>
    </row>
    <row r="1540" spans="1:8" ht="26.4">
      <c r="A1540" s="113">
        <v>5906</v>
      </c>
      <c r="B1540" s="114" t="s">
        <v>2476</v>
      </c>
      <c r="C1540" s="113" t="s">
        <v>248</v>
      </c>
      <c r="D1540" s="113" t="s">
        <v>1689</v>
      </c>
      <c r="E1540" s="115">
        <v>12.74</v>
      </c>
      <c r="F1540" s="115">
        <v>12.74</v>
      </c>
      <c r="G1540" s="113" t="s">
        <v>493</v>
      </c>
      <c r="H1540" s="116">
        <v>41974</v>
      </c>
    </row>
    <row r="1541" spans="1:8" ht="26.4">
      <c r="A1541" s="117">
        <v>53833</v>
      </c>
      <c r="B1541" s="118" t="s">
        <v>2477</v>
      </c>
      <c r="C1541" s="117" t="s">
        <v>248</v>
      </c>
      <c r="D1541" s="117" t="s">
        <v>231</v>
      </c>
      <c r="E1541" s="119">
        <v>9.35</v>
      </c>
      <c r="F1541" s="119">
        <v>9.35</v>
      </c>
      <c r="G1541" s="117" t="s">
        <v>493</v>
      </c>
      <c r="H1541" s="120">
        <v>41974</v>
      </c>
    </row>
    <row r="1542" spans="1:8" ht="26.4">
      <c r="A1542" s="113">
        <v>53834</v>
      </c>
      <c r="B1542" s="114" t="s">
        <v>2478</v>
      </c>
      <c r="C1542" s="113" t="s">
        <v>248</v>
      </c>
      <c r="D1542" s="113" t="s">
        <v>231</v>
      </c>
      <c r="E1542" s="115">
        <v>3.39</v>
      </c>
      <c r="F1542" s="115">
        <v>3.39</v>
      </c>
      <c r="G1542" s="113" t="s">
        <v>493</v>
      </c>
      <c r="H1542" s="116">
        <v>41974</v>
      </c>
    </row>
    <row r="1543" spans="1:8" ht="26.4">
      <c r="A1543" s="117">
        <v>73308</v>
      </c>
      <c r="B1543" s="118" t="s">
        <v>2479</v>
      </c>
      <c r="C1543" s="117" t="s">
        <v>248</v>
      </c>
      <c r="D1543" s="117" t="s">
        <v>231</v>
      </c>
      <c r="E1543" s="119">
        <v>29.51</v>
      </c>
      <c r="F1543" s="119">
        <v>29.51</v>
      </c>
      <c r="G1543" s="117" t="s">
        <v>493</v>
      </c>
      <c r="H1543" s="120">
        <v>41974</v>
      </c>
    </row>
    <row r="1544" spans="1:8" ht="26.4">
      <c r="A1544" s="113">
        <v>73305</v>
      </c>
      <c r="B1544" s="114" t="s">
        <v>2480</v>
      </c>
      <c r="C1544" s="113" t="s">
        <v>248</v>
      </c>
      <c r="D1544" s="113" t="s">
        <v>231</v>
      </c>
      <c r="E1544" s="115">
        <v>11.14</v>
      </c>
      <c r="F1544" s="115">
        <v>11.14</v>
      </c>
      <c r="G1544" s="113" t="s">
        <v>493</v>
      </c>
      <c r="H1544" s="116">
        <v>41974</v>
      </c>
    </row>
    <row r="1545" spans="1:8" ht="26.4">
      <c r="A1545" s="117">
        <v>73312</v>
      </c>
      <c r="B1545" s="118" t="s">
        <v>2481</v>
      </c>
      <c r="C1545" s="117" t="s">
        <v>248</v>
      </c>
      <c r="D1545" s="117" t="s">
        <v>231</v>
      </c>
      <c r="E1545" s="119">
        <v>14.76</v>
      </c>
      <c r="F1545" s="119">
        <v>14.75</v>
      </c>
      <c r="G1545" s="117" t="s">
        <v>493</v>
      </c>
      <c r="H1545" s="120">
        <v>41974</v>
      </c>
    </row>
    <row r="1546" spans="1:8" ht="26.4">
      <c r="A1546" s="113">
        <v>73408</v>
      </c>
      <c r="B1546" s="114" t="s">
        <v>2482</v>
      </c>
      <c r="C1546" s="113" t="s">
        <v>248</v>
      </c>
      <c r="D1546" s="113" t="s">
        <v>249</v>
      </c>
      <c r="E1546" s="115">
        <v>118.62</v>
      </c>
      <c r="F1546" s="115">
        <v>117.01</v>
      </c>
      <c r="G1546" s="113" t="s">
        <v>493</v>
      </c>
      <c r="H1546" s="116">
        <v>41974</v>
      </c>
    </row>
    <row r="1547" spans="1:8" ht="39.6">
      <c r="A1547" s="117">
        <v>5770</v>
      </c>
      <c r="B1547" s="118" t="s">
        <v>2483</v>
      </c>
      <c r="C1547" s="117" t="s">
        <v>248</v>
      </c>
      <c r="D1547" s="117" t="s">
        <v>231</v>
      </c>
      <c r="E1547" s="119">
        <v>27.74</v>
      </c>
      <c r="F1547" s="119">
        <v>24.54</v>
      </c>
      <c r="G1547" s="117" t="s">
        <v>493</v>
      </c>
      <c r="H1547" s="120">
        <v>41974</v>
      </c>
    </row>
    <row r="1548" spans="1:8" ht="26.4">
      <c r="A1548" s="113">
        <v>7018</v>
      </c>
      <c r="B1548" s="114" t="s">
        <v>2484</v>
      </c>
      <c r="C1548" s="113" t="s">
        <v>248</v>
      </c>
      <c r="D1548" s="113" t="s">
        <v>249</v>
      </c>
      <c r="E1548" s="115">
        <v>177.92</v>
      </c>
      <c r="F1548" s="115">
        <v>177.92</v>
      </c>
      <c r="G1548" s="113" t="s">
        <v>493</v>
      </c>
      <c r="H1548" s="116">
        <v>41974</v>
      </c>
    </row>
    <row r="1549" spans="1:8" ht="26.4">
      <c r="A1549" s="117">
        <v>7019</v>
      </c>
      <c r="B1549" s="118" t="s">
        <v>2485</v>
      </c>
      <c r="C1549" s="117" t="s">
        <v>248</v>
      </c>
      <c r="D1549" s="117" t="s">
        <v>231</v>
      </c>
      <c r="E1549" s="119">
        <v>17.809999999999999</v>
      </c>
      <c r="F1549" s="119">
        <v>17.8</v>
      </c>
      <c r="G1549" s="117" t="s">
        <v>493</v>
      </c>
      <c r="H1549" s="120">
        <v>41974</v>
      </c>
    </row>
    <row r="1550" spans="1:8" ht="26.4">
      <c r="A1550" s="113">
        <v>7020</v>
      </c>
      <c r="B1550" s="114" t="s">
        <v>2486</v>
      </c>
      <c r="C1550" s="113" t="s">
        <v>248</v>
      </c>
      <c r="D1550" s="113" t="s">
        <v>231</v>
      </c>
      <c r="E1550" s="115">
        <v>8.9</v>
      </c>
      <c r="F1550" s="115">
        <v>8.9</v>
      </c>
      <c r="G1550" s="113" t="s">
        <v>493</v>
      </c>
      <c r="H1550" s="116">
        <v>41974</v>
      </c>
    </row>
    <row r="1551" spans="1:8" ht="26.4">
      <c r="A1551" s="117">
        <v>7021</v>
      </c>
      <c r="B1551" s="118" t="s">
        <v>2487</v>
      </c>
      <c r="C1551" s="117" t="s">
        <v>248</v>
      </c>
      <c r="D1551" s="117" t="s">
        <v>231</v>
      </c>
      <c r="E1551" s="119">
        <v>16.03</v>
      </c>
      <c r="F1551" s="119">
        <v>16.02</v>
      </c>
      <c r="G1551" s="117" t="s">
        <v>493</v>
      </c>
      <c r="H1551" s="120">
        <v>41974</v>
      </c>
    </row>
    <row r="1552" spans="1:8" ht="26.4">
      <c r="A1552" s="113">
        <v>7023</v>
      </c>
      <c r="B1552" s="114" t="s">
        <v>2488</v>
      </c>
      <c r="C1552" s="113" t="s">
        <v>248</v>
      </c>
      <c r="D1552" s="113" t="s">
        <v>254</v>
      </c>
      <c r="E1552" s="115">
        <v>26.71</v>
      </c>
      <c r="F1552" s="115">
        <v>26.71</v>
      </c>
      <c r="G1552" s="113" t="s">
        <v>493</v>
      </c>
      <c r="H1552" s="116">
        <v>41974</v>
      </c>
    </row>
    <row r="1553" spans="1:8" ht="26.4">
      <c r="A1553" s="117">
        <v>7022</v>
      </c>
      <c r="B1553" s="118" t="s">
        <v>2489</v>
      </c>
      <c r="C1553" s="117" t="s">
        <v>248</v>
      </c>
      <c r="D1553" s="117" t="s">
        <v>231</v>
      </c>
      <c r="E1553" s="119">
        <v>135.18</v>
      </c>
      <c r="F1553" s="119">
        <v>135.18</v>
      </c>
      <c r="G1553" s="117" t="s">
        <v>493</v>
      </c>
      <c r="H1553" s="120">
        <v>41974</v>
      </c>
    </row>
    <row r="1554" spans="1:8" ht="26.4">
      <c r="A1554" s="113">
        <v>79627</v>
      </c>
      <c r="B1554" s="114" t="s">
        <v>2490</v>
      </c>
      <c r="C1554" s="113" t="s">
        <v>708</v>
      </c>
      <c r="D1554" s="113" t="s">
        <v>492</v>
      </c>
      <c r="E1554" s="115">
        <v>422.64</v>
      </c>
      <c r="F1554" s="115">
        <v>413.02</v>
      </c>
      <c r="G1554" s="113" t="s">
        <v>493</v>
      </c>
      <c r="H1554" s="116">
        <v>41974</v>
      </c>
    </row>
    <row r="1555" spans="1:8" ht="26.4">
      <c r="A1555" s="117" t="s">
        <v>2491</v>
      </c>
      <c r="B1555" s="118" t="s">
        <v>2492</v>
      </c>
      <c r="C1555" s="117" t="s">
        <v>708</v>
      </c>
      <c r="D1555" s="117" t="s">
        <v>492</v>
      </c>
      <c r="E1555" s="119">
        <v>159.07</v>
      </c>
      <c r="F1555" s="119">
        <v>148.30000000000001</v>
      </c>
      <c r="G1555" s="117" t="s">
        <v>493</v>
      </c>
      <c r="H1555" s="120">
        <v>41974</v>
      </c>
    </row>
    <row r="1556" spans="1:8" ht="39.6">
      <c r="A1556" s="113" t="s">
        <v>2493</v>
      </c>
      <c r="B1556" s="114" t="s">
        <v>2494</v>
      </c>
      <c r="C1556" s="113" t="s">
        <v>708</v>
      </c>
      <c r="D1556" s="113" t="s">
        <v>492</v>
      </c>
      <c r="E1556" s="115">
        <v>626.1</v>
      </c>
      <c r="F1556" s="115">
        <v>616.48</v>
      </c>
      <c r="G1556" s="113" t="s">
        <v>493</v>
      </c>
      <c r="H1556" s="116">
        <v>41974</v>
      </c>
    </row>
    <row r="1557" spans="1:8" ht="39.6">
      <c r="A1557" s="117" t="s">
        <v>2495</v>
      </c>
      <c r="B1557" s="118" t="s">
        <v>2496</v>
      </c>
      <c r="C1557" s="117" t="s">
        <v>708</v>
      </c>
      <c r="D1557" s="117" t="s">
        <v>492</v>
      </c>
      <c r="E1557" s="119">
        <v>243.64</v>
      </c>
      <c r="F1557" s="119">
        <v>227.6</v>
      </c>
      <c r="G1557" s="117" t="s">
        <v>493</v>
      </c>
      <c r="H1557" s="120">
        <v>41974</v>
      </c>
    </row>
    <row r="1558" spans="1:8" ht="26.4">
      <c r="A1558" s="113" t="s">
        <v>2497</v>
      </c>
      <c r="B1558" s="114" t="s">
        <v>2498</v>
      </c>
      <c r="C1558" s="113" t="s">
        <v>604</v>
      </c>
      <c r="D1558" s="113" t="s">
        <v>6</v>
      </c>
      <c r="E1558" s="115">
        <v>11.36</v>
      </c>
      <c r="F1558" s="115">
        <v>10.55</v>
      </c>
      <c r="G1558" s="113" t="s">
        <v>493</v>
      </c>
      <c r="H1558" s="116">
        <v>41974</v>
      </c>
    </row>
    <row r="1559" spans="1:8" ht="26.4">
      <c r="A1559" s="117" t="s">
        <v>2499</v>
      </c>
      <c r="B1559" s="118" t="s">
        <v>2500</v>
      </c>
      <c r="C1559" s="117" t="s">
        <v>604</v>
      </c>
      <c r="D1559" s="117" t="s">
        <v>6</v>
      </c>
      <c r="E1559" s="119">
        <v>10.85</v>
      </c>
      <c r="F1559" s="119">
        <v>10.039999999999999</v>
      </c>
      <c r="G1559" s="117" t="s">
        <v>493</v>
      </c>
      <c r="H1559" s="120">
        <v>41974</v>
      </c>
    </row>
    <row r="1560" spans="1:8" ht="26.4">
      <c r="A1560" s="113" t="s">
        <v>2501</v>
      </c>
      <c r="B1560" s="114" t="s">
        <v>2502</v>
      </c>
      <c r="C1560" s="113" t="s">
        <v>604</v>
      </c>
      <c r="D1560" s="113" t="s">
        <v>6</v>
      </c>
      <c r="E1560" s="115">
        <v>10.69</v>
      </c>
      <c r="F1560" s="115">
        <v>9.8800000000000008</v>
      </c>
      <c r="G1560" s="113" t="s">
        <v>493</v>
      </c>
      <c r="H1560" s="116">
        <v>41974</v>
      </c>
    </row>
    <row r="1561" spans="1:8" ht="26.4">
      <c r="A1561" s="117" t="s">
        <v>2503</v>
      </c>
      <c r="B1561" s="118" t="s">
        <v>2504</v>
      </c>
      <c r="C1561" s="117" t="s">
        <v>604</v>
      </c>
      <c r="D1561" s="117" t="s">
        <v>6</v>
      </c>
      <c r="E1561" s="119">
        <v>11.33</v>
      </c>
      <c r="F1561" s="119">
        <v>10.52</v>
      </c>
      <c r="G1561" s="117" t="s">
        <v>493</v>
      </c>
      <c r="H1561" s="120">
        <v>41974</v>
      </c>
    </row>
    <row r="1562" spans="1:8" ht="26.4">
      <c r="A1562" s="113" t="s">
        <v>2505</v>
      </c>
      <c r="B1562" s="114" t="s">
        <v>2506</v>
      </c>
      <c r="C1562" s="113" t="s">
        <v>604</v>
      </c>
      <c r="D1562" s="113" t="s">
        <v>6</v>
      </c>
      <c r="E1562" s="115">
        <v>9.01</v>
      </c>
      <c r="F1562" s="115">
        <v>8.1999999999999993</v>
      </c>
      <c r="G1562" s="113" t="s">
        <v>493</v>
      </c>
      <c r="H1562" s="116">
        <v>41974</v>
      </c>
    </row>
    <row r="1563" spans="1:8" ht="26.4">
      <c r="A1563" s="117" t="s">
        <v>2507</v>
      </c>
      <c r="B1563" s="118" t="s">
        <v>2508</v>
      </c>
      <c r="C1563" s="117" t="s">
        <v>604</v>
      </c>
      <c r="D1563" s="117" t="s">
        <v>6</v>
      </c>
      <c r="E1563" s="119">
        <v>10.97</v>
      </c>
      <c r="F1563" s="119">
        <v>10.16</v>
      </c>
      <c r="G1563" s="117" t="s">
        <v>493</v>
      </c>
      <c r="H1563" s="120">
        <v>41974</v>
      </c>
    </row>
    <row r="1564" spans="1:8" ht="26.4">
      <c r="A1564" s="113" t="s">
        <v>2509</v>
      </c>
      <c r="B1564" s="114" t="s">
        <v>2510</v>
      </c>
      <c r="C1564" s="113" t="s">
        <v>604</v>
      </c>
      <c r="D1564" s="113" t="s">
        <v>6</v>
      </c>
      <c r="E1564" s="115">
        <v>13.93</v>
      </c>
      <c r="F1564" s="115">
        <v>13.12</v>
      </c>
      <c r="G1564" s="113" t="s">
        <v>493</v>
      </c>
      <c r="H1564" s="116">
        <v>41974</v>
      </c>
    </row>
    <row r="1565" spans="1:8" ht="26.4">
      <c r="A1565" s="117" t="s">
        <v>2511</v>
      </c>
      <c r="B1565" s="118" t="s">
        <v>2512</v>
      </c>
      <c r="C1565" s="117" t="s">
        <v>604</v>
      </c>
      <c r="D1565" s="117" t="s">
        <v>6</v>
      </c>
      <c r="E1565" s="119">
        <v>18.8</v>
      </c>
      <c r="F1565" s="119">
        <v>17.989999999999998</v>
      </c>
      <c r="G1565" s="117" t="s">
        <v>493</v>
      </c>
      <c r="H1565" s="120">
        <v>41974</v>
      </c>
    </row>
    <row r="1566" spans="1:8" ht="26.4">
      <c r="A1566" s="113" t="s">
        <v>2513</v>
      </c>
      <c r="B1566" s="114" t="s">
        <v>2514</v>
      </c>
      <c r="C1566" s="113" t="s">
        <v>604</v>
      </c>
      <c r="D1566" s="113" t="s">
        <v>6</v>
      </c>
      <c r="E1566" s="115">
        <v>34.17</v>
      </c>
      <c r="F1566" s="115">
        <v>33.36</v>
      </c>
      <c r="G1566" s="113" t="s">
        <v>493</v>
      </c>
      <c r="H1566" s="116">
        <v>41974</v>
      </c>
    </row>
    <row r="1567" spans="1:8">
      <c r="A1567" s="117">
        <v>88548</v>
      </c>
      <c r="B1567" s="118" t="s">
        <v>2515</v>
      </c>
      <c r="C1567" s="117" t="s">
        <v>270</v>
      </c>
      <c r="D1567" s="117" t="s">
        <v>519</v>
      </c>
      <c r="E1567" s="119">
        <v>19.95</v>
      </c>
      <c r="F1567" s="119">
        <v>19.77</v>
      </c>
      <c r="G1567" s="117" t="s">
        <v>493</v>
      </c>
      <c r="H1567" s="120">
        <v>41974</v>
      </c>
    </row>
    <row r="1568" spans="1:8">
      <c r="A1568" s="113">
        <v>83637</v>
      </c>
      <c r="B1568" s="114" t="s">
        <v>2516</v>
      </c>
      <c r="C1568" s="113" t="s">
        <v>732</v>
      </c>
      <c r="D1568" s="113" t="s">
        <v>492</v>
      </c>
      <c r="E1568" s="115">
        <v>176.33</v>
      </c>
      <c r="F1568" s="115">
        <v>163.02000000000001</v>
      </c>
      <c r="G1568" s="113" t="s">
        <v>493</v>
      </c>
      <c r="H1568" s="116">
        <v>41974</v>
      </c>
    </row>
    <row r="1569" spans="1:8">
      <c r="A1569" s="117">
        <v>83636</v>
      </c>
      <c r="B1569" s="118" t="s">
        <v>2517</v>
      </c>
      <c r="C1569" s="117" t="s">
        <v>732</v>
      </c>
      <c r="D1569" s="117" t="s">
        <v>492</v>
      </c>
      <c r="E1569" s="119">
        <v>180.86</v>
      </c>
      <c r="F1569" s="119">
        <v>167.54</v>
      </c>
      <c r="G1569" s="117" t="s">
        <v>493</v>
      </c>
      <c r="H1569" s="120">
        <v>41974</v>
      </c>
    </row>
    <row r="1570" spans="1:8" ht="39.6">
      <c r="A1570" s="113" t="s">
        <v>2518</v>
      </c>
      <c r="B1570" s="114" t="s">
        <v>2519</v>
      </c>
      <c r="C1570" s="113" t="s">
        <v>273</v>
      </c>
      <c r="D1570" s="113" t="s">
        <v>207</v>
      </c>
      <c r="E1570" s="115">
        <v>21.66</v>
      </c>
      <c r="F1570" s="115">
        <v>20.29</v>
      </c>
      <c r="G1570" s="113" t="s">
        <v>493</v>
      </c>
      <c r="H1570" s="116">
        <v>41974</v>
      </c>
    </row>
    <row r="1571" spans="1:8" ht="39.6">
      <c r="A1571" s="117" t="s">
        <v>2520</v>
      </c>
      <c r="B1571" s="118" t="s">
        <v>2521</v>
      </c>
      <c r="C1571" s="117" t="s">
        <v>273</v>
      </c>
      <c r="D1571" s="117" t="s">
        <v>207</v>
      </c>
      <c r="E1571" s="119">
        <v>34.770000000000003</v>
      </c>
      <c r="F1571" s="119">
        <v>32.6</v>
      </c>
      <c r="G1571" s="117" t="s">
        <v>493</v>
      </c>
      <c r="H1571" s="120">
        <v>41974</v>
      </c>
    </row>
    <row r="1572" spans="1:8">
      <c r="A1572" s="113">
        <v>88264</v>
      </c>
      <c r="B1572" s="114" t="s">
        <v>281</v>
      </c>
      <c r="C1572" s="113" t="s">
        <v>246</v>
      </c>
      <c r="D1572" s="113" t="s">
        <v>231</v>
      </c>
      <c r="E1572" s="115">
        <v>15.32</v>
      </c>
      <c r="F1572" s="115">
        <v>13.77</v>
      </c>
      <c r="G1572" s="113" t="s">
        <v>493</v>
      </c>
      <c r="H1572" s="116">
        <v>41974</v>
      </c>
    </row>
    <row r="1573" spans="1:8">
      <c r="A1573" s="117">
        <v>88265</v>
      </c>
      <c r="B1573" s="118" t="s">
        <v>2522</v>
      </c>
      <c r="C1573" s="117" t="s">
        <v>246</v>
      </c>
      <c r="D1573" s="117" t="s">
        <v>231</v>
      </c>
      <c r="E1573" s="119">
        <v>18.62</v>
      </c>
      <c r="F1573" s="119">
        <v>16.63</v>
      </c>
      <c r="G1573" s="117" t="s">
        <v>493</v>
      </c>
      <c r="H1573" s="120">
        <v>41974</v>
      </c>
    </row>
    <row r="1574" spans="1:8" ht="39.6">
      <c r="A1574" s="113">
        <v>73627</v>
      </c>
      <c r="B1574" s="114" t="s">
        <v>2523</v>
      </c>
      <c r="C1574" s="113" t="s">
        <v>273</v>
      </c>
      <c r="D1574" s="113" t="s">
        <v>207</v>
      </c>
      <c r="E1574" s="115">
        <v>18.2</v>
      </c>
      <c r="F1574" s="115">
        <v>16.84</v>
      </c>
      <c r="G1574" s="113" t="s">
        <v>493</v>
      </c>
      <c r="H1574" s="116">
        <v>41974</v>
      </c>
    </row>
    <row r="1575" spans="1:8" ht="39.6">
      <c r="A1575" s="117">
        <v>72308</v>
      </c>
      <c r="B1575" s="118" t="s">
        <v>2524</v>
      </c>
      <c r="C1575" s="117" t="s">
        <v>273</v>
      </c>
      <c r="D1575" s="117" t="s">
        <v>207</v>
      </c>
      <c r="E1575" s="119">
        <v>19.48</v>
      </c>
      <c r="F1575" s="119">
        <v>18.12</v>
      </c>
      <c r="G1575" s="117" t="s">
        <v>493</v>
      </c>
      <c r="H1575" s="120">
        <v>41974</v>
      </c>
    </row>
    <row r="1576" spans="1:8" ht="39.6">
      <c r="A1576" s="113">
        <v>72309</v>
      </c>
      <c r="B1576" s="114" t="s">
        <v>2525</v>
      </c>
      <c r="C1576" s="113" t="s">
        <v>273</v>
      </c>
      <c r="D1576" s="113" t="s">
        <v>207</v>
      </c>
      <c r="E1576" s="115">
        <v>20.47</v>
      </c>
      <c r="F1576" s="115">
        <v>19.11</v>
      </c>
      <c r="G1576" s="113" t="s">
        <v>493</v>
      </c>
      <c r="H1576" s="116">
        <v>41974</v>
      </c>
    </row>
    <row r="1577" spans="1:8" ht="39.6">
      <c r="A1577" s="117">
        <v>72310</v>
      </c>
      <c r="B1577" s="118" t="s">
        <v>2526</v>
      </c>
      <c r="C1577" s="117" t="s">
        <v>273</v>
      </c>
      <c r="D1577" s="117" t="s">
        <v>207</v>
      </c>
      <c r="E1577" s="119">
        <v>34.35</v>
      </c>
      <c r="F1577" s="119">
        <v>32.31</v>
      </c>
      <c r="G1577" s="117" t="s">
        <v>493</v>
      </c>
      <c r="H1577" s="120">
        <v>41974</v>
      </c>
    </row>
    <row r="1578" spans="1:8" ht="39.6">
      <c r="A1578" s="113">
        <v>72311</v>
      </c>
      <c r="B1578" s="114" t="s">
        <v>2527</v>
      </c>
      <c r="C1578" s="113" t="s">
        <v>273</v>
      </c>
      <c r="D1578" s="113" t="s">
        <v>207</v>
      </c>
      <c r="E1578" s="115">
        <v>38.270000000000003</v>
      </c>
      <c r="F1578" s="115">
        <v>36.229999999999997</v>
      </c>
      <c r="G1578" s="113" t="s">
        <v>493</v>
      </c>
      <c r="H1578" s="116">
        <v>41974</v>
      </c>
    </row>
    <row r="1579" spans="1:8" ht="39.6">
      <c r="A1579" s="117">
        <v>72312</v>
      </c>
      <c r="B1579" s="118" t="s">
        <v>2528</v>
      </c>
      <c r="C1579" s="117" t="s">
        <v>273</v>
      </c>
      <c r="D1579" s="117" t="s">
        <v>207</v>
      </c>
      <c r="E1579" s="119">
        <v>52.93</v>
      </c>
      <c r="F1579" s="119">
        <v>50.22</v>
      </c>
      <c r="G1579" s="117" t="s">
        <v>493</v>
      </c>
      <c r="H1579" s="120">
        <v>41974</v>
      </c>
    </row>
    <row r="1580" spans="1:8" ht="39.6">
      <c r="A1580" s="113">
        <v>72316</v>
      </c>
      <c r="B1580" s="114" t="s">
        <v>2529</v>
      </c>
      <c r="C1580" s="113" t="s">
        <v>273</v>
      </c>
      <c r="D1580" s="113" t="s">
        <v>207</v>
      </c>
      <c r="E1580" s="115">
        <v>62.35</v>
      </c>
      <c r="F1580" s="115">
        <v>59.64</v>
      </c>
      <c r="G1580" s="113" t="s">
        <v>493</v>
      </c>
      <c r="H1580" s="116">
        <v>41974</v>
      </c>
    </row>
    <row r="1581" spans="1:8" ht="39.6">
      <c r="A1581" s="117">
        <v>72933</v>
      </c>
      <c r="B1581" s="118" t="s">
        <v>2530</v>
      </c>
      <c r="C1581" s="117" t="s">
        <v>273</v>
      </c>
      <c r="D1581" s="117" t="s">
        <v>207</v>
      </c>
      <c r="E1581" s="119">
        <v>3.8</v>
      </c>
      <c r="F1581" s="119">
        <v>3.53</v>
      </c>
      <c r="G1581" s="117" t="s">
        <v>493</v>
      </c>
      <c r="H1581" s="120">
        <v>41974</v>
      </c>
    </row>
    <row r="1582" spans="1:8" ht="39.6">
      <c r="A1582" s="113">
        <v>72934</v>
      </c>
      <c r="B1582" s="114" t="s">
        <v>2531</v>
      </c>
      <c r="C1582" s="113" t="s">
        <v>273</v>
      </c>
      <c r="D1582" s="113" t="s">
        <v>207</v>
      </c>
      <c r="E1582" s="115">
        <v>4.63</v>
      </c>
      <c r="F1582" s="115">
        <v>4.3</v>
      </c>
      <c r="G1582" s="113" t="s">
        <v>493</v>
      </c>
      <c r="H1582" s="116">
        <v>41974</v>
      </c>
    </row>
    <row r="1583" spans="1:8" ht="39.6">
      <c r="A1583" s="117">
        <v>72935</v>
      </c>
      <c r="B1583" s="118" t="s">
        <v>2532</v>
      </c>
      <c r="C1583" s="117" t="s">
        <v>273</v>
      </c>
      <c r="D1583" s="117" t="s">
        <v>207</v>
      </c>
      <c r="E1583" s="119">
        <v>5.88</v>
      </c>
      <c r="F1583" s="119">
        <v>5.47</v>
      </c>
      <c r="G1583" s="117" t="s">
        <v>493</v>
      </c>
      <c r="H1583" s="120">
        <v>41974</v>
      </c>
    </row>
    <row r="1584" spans="1:8" ht="39.6">
      <c r="A1584" s="113">
        <v>72936</v>
      </c>
      <c r="B1584" s="114" t="s">
        <v>2533</v>
      </c>
      <c r="C1584" s="113" t="s">
        <v>273</v>
      </c>
      <c r="D1584" s="113" t="s">
        <v>207</v>
      </c>
      <c r="E1584" s="115">
        <v>8.09</v>
      </c>
      <c r="F1584" s="115">
        <v>7.54</v>
      </c>
      <c r="G1584" s="113" t="s">
        <v>493</v>
      </c>
      <c r="H1584" s="116">
        <v>41974</v>
      </c>
    </row>
    <row r="1585" spans="1:8" ht="39.6">
      <c r="A1585" s="117">
        <v>55868</v>
      </c>
      <c r="B1585" s="118" t="s">
        <v>2534</v>
      </c>
      <c r="C1585" s="117" t="s">
        <v>273</v>
      </c>
      <c r="D1585" s="117" t="s">
        <v>207</v>
      </c>
      <c r="E1585" s="119">
        <v>49.2</v>
      </c>
      <c r="F1585" s="119">
        <v>47.58</v>
      </c>
      <c r="G1585" s="117" t="s">
        <v>493</v>
      </c>
      <c r="H1585" s="120">
        <v>41974</v>
      </c>
    </row>
    <row r="1586" spans="1:8" ht="39.6">
      <c r="A1586" s="113">
        <v>73614</v>
      </c>
      <c r="B1586" s="114" t="s">
        <v>2535</v>
      </c>
      <c r="C1586" s="113" t="s">
        <v>273</v>
      </c>
      <c r="D1586" s="113" t="s">
        <v>207</v>
      </c>
      <c r="E1586" s="115">
        <v>10.050000000000001</v>
      </c>
      <c r="F1586" s="115">
        <v>9.24</v>
      </c>
      <c r="G1586" s="113" t="s">
        <v>493</v>
      </c>
      <c r="H1586" s="116">
        <v>41974</v>
      </c>
    </row>
    <row r="1587" spans="1:8" ht="39.6">
      <c r="A1587" s="117">
        <v>73613</v>
      </c>
      <c r="B1587" s="118" t="s">
        <v>2536</v>
      </c>
      <c r="C1587" s="117" t="s">
        <v>273</v>
      </c>
      <c r="D1587" s="117" t="s">
        <v>207</v>
      </c>
      <c r="E1587" s="119">
        <v>10.68</v>
      </c>
      <c r="F1587" s="119">
        <v>9.86</v>
      </c>
      <c r="G1587" s="117" t="s">
        <v>493</v>
      </c>
      <c r="H1587" s="120">
        <v>41974</v>
      </c>
    </row>
    <row r="1588" spans="1:8" ht="39.6">
      <c r="A1588" s="113" t="s">
        <v>2537</v>
      </c>
      <c r="B1588" s="114" t="s">
        <v>2538</v>
      </c>
      <c r="C1588" s="113" t="s">
        <v>273</v>
      </c>
      <c r="D1588" s="113" t="s">
        <v>207</v>
      </c>
      <c r="E1588" s="115">
        <v>11.88</v>
      </c>
      <c r="F1588" s="115">
        <v>11.07</v>
      </c>
      <c r="G1588" s="113" t="s">
        <v>493</v>
      </c>
      <c r="H1588" s="116">
        <v>41974</v>
      </c>
    </row>
    <row r="1589" spans="1:8" ht="39.6">
      <c r="A1589" s="117">
        <v>83407</v>
      </c>
      <c r="B1589" s="118" t="s">
        <v>2539</v>
      </c>
      <c r="C1589" s="117" t="s">
        <v>273</v>
      </c>
      <c r="D1589" s="117" t="s">
        <v>207</v>
      </c>
      <c r="E1589" s="119">
        <v>17.75</v>
      </c>
      <c r="F1589" s="119">
        <v>16.53</v>
      </c>
      <c r="G1589" s="117" t="s">
        <v>493</v>
      </c>
      <c r="H1589" s="120">
        <v>41974</v>
      </c>
    </row>
    <row r="1590" spans="1:8" ht="39.6">
      <c r="A1590" s="113">
        <v>55865</v>
      </c>
      <c r="B1590" s="114" t="s">
        <v>2540</v>
      </c>
      <c r="C1590" s="113" t="s">
        <v>273</v>
      </c>
      <c r="D1590" s="113" t="s">
        <v>207</v>
      </c>
      <c r="E1590" s="115">
        <v>19.07</v>
      </c>
      <c r="F1590" s="115">
        <v>17.850000000000001</v>
      </c>
      <c r="G1590" s="113" t="s">
        <v>493</v>
      </c>
      <c r="H1590" s="116">
        <v>41974</v>
      </c>
    </row>
    <row r="1591" spans="1:8" ht="39.6">
      <c r="A1591" s="117">
        <v>55866</v>
      </c>
      <c r="B1591" s="118" t="s">
        <v>2541</v>
      </c>
      <c r="C1591" s="117" t="s">
        <v>273</v>
      </c>
      <c r="D1591" s="117" t="s">
        <v>207</v>
      </c>
      <c r="E1591" s="119">
        <v>20.94</v>
      </c>
      <c r="F1591" s="119">
        <v>19.73</v>
      </c>
      <c r="G1591" s="117" t="s">
        <v>493</v>
      </c>
      <c r="H1591" s="120">
        <v>41974</v>
      </c>
    </row>
    <row r="1592" spans="1:8" ht="39.6">
      <c r="A1592" s="113">
        <v>83408</v>
      </c>
      <c r="B1592" s="114" t="s">
        <v>2542</v>
      </c>
      <c r="C1592" s="113" t="s">
        <v>273</v>
      </c>
      <c r="D1592" s="113" t="s">
        <v>207</v>
      </c>
      <c r="E1592" s="115">
        <v>33.56</v>
      </c>
      <c r="F1592" s="115">
        <v>31.93</v>
      </c>
      <c r="G1592" s="113" t="s">
        <v>493</v>
      </c>
      <c r="H1592" s="116">
        <v>41974</v>
      </c>
    </row>
    <row r="1593" spans="1:8" ht="39.6">
      <c r="A1593" s="117">
        <v>55867</v>
      </c>
      <c r="B1593" s="118" t="s">
        <v>2543</v>
      </c>
      <c r="C1593" s="117" t="s">
        <v>273</v>
      </c>
      <c r="D1593" s="117" t="s">
        <v>207</v>
      </c>
      <c r="E1593" s="119">
        <v>38.03</v>
      </c>
      <c r="F1593" s="119">
        <v>36.4</v>
      </c>
      <c r="G1593" s="117" t="s">
        <v>493</v>
      </c>
      <c r="H1593" s="120">
        <v>41974</v>
      </c>
    </row>
    <row r="1594" spans="1:8" ht="39.6">
      <c r="A1594" s="113">
        <v>83412</v>
      </c>
      <c r="B1594" s="114" t="s">
        <v>2544</v>
      </c>
      <c r="C1594" s="113" t="s">
        <v>273</v>
      </c>
      <c r="D1594" s="113" t="s">
        <v>207</v>
      </c>
      <c r="E1594" s="115">
        <v>12.23</v>
      </c>
      <c r="F1594" s="115">
        <v>11.98</v>
      </c>
      <c r="G1594" s="113" t="s">
        <v>493</v>
      </c>
      <c r="H1594" s="116">
        <v>41974</v>
      </c>
    </row>
    <row r="1595" spans="1:8" ht="39.6">
      <c r="A1595" s="117">
        <v>83411</v>
      </c>
      <c r="B1595" s="118" t="s">
        <v>2545</v>
      </c>
      <c r="C1595" s="117" t="s">
        <v>273</v>
      </c>
      <c r="D1595" s="117" t="s">
        <v>207</v>
      </c>
      <c r="E1595" s="119">
        <v>10.83</v>
      </c>
      <c r="F1595" s="119">
        <v>10.61</v>
      </c>
      <c r="G1595" s="117" t="s">
        <v>493</v>
      </c>
      <c r="H1595" s="120">
        <v>41974</v>
      </c>
    </row>
    <row r="1596" spans="1:8" ht="39.6">
      <c r="A1596" s="113">
        <v>83410</v>
      </c>
      <c r="B1596" s="114" t="s">
        <v>2546</v>
      </c>
      <c r="C1596" s="113" t="s">
        <v>273</v>
      </c>
      <c r="D1596" s="113" t="s">
        <v>207</v>
      </c>
      <c r="E1596" s="115">
        <v>8.4700000000000006</v>
      </c>
      <c r="F1596" s="115">
        <v>8.27</v>
      </c>
      <c r="G1596" s="113" t="s">
        <v>493</v>
      </c>
      <c r="H1596" s="116">
        <v>41974</v>
      </c>
    </row>
    <row r="1597" spans="1:8" ht="39.6">
      <c r="A1597" s="117">
        <v>83409</v>
      </c>
      <c r="B1597" s="118" t="s">
        <v>2547</v>
      </c>
      <c r="C1597" s="117" t="s">
        <v>273</v>
      </c>
      <c r="D1597" s="117" t="s">
        <v>207</v>
      </c>
      <c r="E1597" s="119">
        <v>6.09</v>
      </c>
      <c r="F1597" s="119">
        <v>5.95</v>
      </c>
      <c r="G1597" s="117" t="s">
        <v>493</v>
      </c>
      <c r="H1597" s="120">
        <v>41974</v>
      </c>
    </row>
    <row r="1598" spans="1:8" ht="39.6">
      <c r="A1598" s="113">
        <v>83414</v>
      </c>
      <c r="B1598" s="114" t="s">
        <v>2548</v>
      </c>
      <c r="C1598" s="113" t="s">
        <v>273</v>
      </c>
      <c r="D1598" s="113" t="s">
        <v>207</v>
      </c>
      <c r="E1598" s="115">
        <v>20.18</v>
      </c>
      <c r="F1598" s="115">
        <v>19.829999999999998</v>
      </c>
      <c r="G1598" s="113" t="s">
        <v>493</v>
      </c>
      <c r="H1598" s="116">
        <v>41974</v>
      </c>
    </row>
    <row r="1599" spans="1:8" ht="39.6">
      <c r="A1599" s="117">
        <v>83413</v>
      </c>
      <c r="B1599" s="118" t="s">
        <v>2549</v>
      </c>
      <c r="C1599" s="117" t="s">
        <v>273</v>
      </c>
      <c r="D1599" s="117" t="s">
        <v>207</v>
      </c>
      <c r="E1599" s="119">
        <v>16.559999999999999</v>
      </c>
      <c r="F1599" s="119">
        <v>16.260000000000002</v>
      </c>
      <c r="G1599" s="117" t="s">
        <v>493</v>
      </c>
      <c r="H1599" s="120">
        <v>41974</v>
      </c>
    </row>
    <row r="1600" spans="1:8" ht="39.6">
      <c r="A1600" s="113">
        <v>83415</v>
      </c>
      <c r="B1600" s="114" t="s">
        <v>2550</v>
      </c>
      <c r="C1600" s="113" t="s">
        <v>273</v>
      </c>
      <c r="D1600" s="113" t="s">
        <v>207</v>
      </c>
      <c r="E1600" s="115">
        <v>29.07</v>
      </c>
      <c r="F1600" s="115">
        <v>28.66</v>
      </c>
      <c r="G1600" s="113" t="s">
        <v>493</v>
      </c>
      <c r="H1600" s="116">
        <v>41974</v>
      </c>
    </row>
    <row r="1601" spans="1:8" ht="39.6">
      <c r="A1601" s="117">
        <v>72925</v>
      </c>
      <c r="B1601" s="118" t="s">
        <v>2551</v>
      </c>
      <c r="C1601" s="117" t="s">
        <v>273</v>
      </c>
      <c r="D1601" s="117" t="s">
        <v>207</v>
      </c>
      <c r="E1601" s="119">
        <v>11.75</v>
      </c>
      <c r="F1601" s="119">
        <v>11.34</v>
      </c>
      <c r="G1601" s="117" t="s">
        <v>493</v>
      </c>
      <c r="H1601" s="120">
        <v>41974</v>
      </c>
    </row>
    <row r="1602" spans="1:8" ht="39.6">
      <c r="A1602" s="113">
        <v>72926</v>
      </c>
      <c r="B1602" s="114" t="s">
        <v>2552</v>
      </c>
      <c r="C1602" s="113" t="s">
        <v>273</v>
      </c>
      <c r="D1602" s="113" t="s">
        <v>207</v>
      </c>
      <c r="E1602" s="115">
        <v>19.8</v>
      </c>
      <c r="F1602" s="115">
        <v>19.39</v>
      </c>
      <c r="G1602" s="113" t="s">
        <v>493</v>
      </c>
      <c r="H1602" s="116">
        <v>41974</v>
      </c>
    </row>
    <row r="1603" spans="1:8">
      <c r="A1603" s="117">
        <v>88266</v>
      </c>
      <c r="B1603" s="118" t="s">
        <v>2553</v>
      </c>
      <c r="C1603" s="117" t="s">
        <v>246</v>
      </c>
      <c r="D1603" s="117" t="s">
        <v>231</v>
      </c>
      <c r="E1603" s="119">
        <v>21.44</v>
      </c>
      <c r="F1603" s="119">
        <v>19.059999999999999</v>
      </c>
      <c r="G1603" s="117" t="s">
        <v>493</v>
      </c>
      <c r="H1603" s="120">
        <v>41974</v>
      </c>
    </row>
    <row r="1604" spans="1:8">
      <c r="A1604" s="113" t="s">
        <v>2554</v>
      </c>
      <c r="B1604" s="114" t="s">
        <v>2555</v>
      </c>
      <c r="C1604" s="113" t="s">
        <v>553</v>
      </c>
      <c r="D1604" s="113" t="s">
        <v>492</v>
      </c>
      <c r="E1604" s="115">
        <v>13.12</v>
      </c>
      <c r="F1604" s="115">
        <v>12.43</v>
      </c>
      <c r="G1604" s="113" t="s">
        <v>493</v>
      </c>
      <c r="H1604" s="116">
        <v>41974</v>
      </c>
    </row>
    <row r="1605" spans="1:8">
      <c r="A1605" s="117" t="s">
        <v>2556</v>
      </c>
      <c r="B1605" s="118" t="s">
        <v>2557</v>
      </c>
      <c r="C1605" s="117" t="s">
        <v>553</v>
      </c>
      <c r="D1605" s="117" t="s">
        <v>492</v>
      </c>
      <c r="E1605" s="119">
        <v>16.510000000000002</v>
      </c>
      <c r="F1605" s="119">
        <v>15.69</v>
      </c>
      <c r="G1605" s="117" t="s">
        <v>493</v>
      </c>
      <c r="H1605" s="120">
        <v>41974</v>
      </c>
    </row>
    <row r="1606" spans="1:8">
      <c r="A1606" s="113">
        <v>79462</v>
      </c>
      <c r="B1606" s="114" t="s">
        <v>2558</v>
      </c>
      <c r="C1606" s="113" t="s">
        <v>553</v>
      </c>
      <c r="D1606" s="113" t="s">
        <v>492</v>
      </c>
      <c r="E1606" s="115">
        <v>44.03</v>
      </c>
      <c r="F1606" s="115">
        <v>42.97</v>
      </c>
      <c r="G1606" s="113" t="s">
        <v>493</v>
      </c>
      <c r="H1606" s="116">
        <v>41974</v>
      </c>
    </row>
    <row r="1607" spans="1:8">
      <c r="A1607" s="117">
        <v>6122</v>
      </c>
      <c r="B1607" s="118" t="s">
        <v>2559</v>
      </c>
      <c r="C1607" s="117" t="s">
        <v>271</v>
      </c>
      <c r="D1607" s="117" t="s">
        <v>519</v>
      </c>
      <c r="E1607" s="119">
        <v>351.51</v>
      </c>
      <c r="F1607" s="119">
        <v>333.85</v>
      </c>
      <c r="G1607" s="117" t="s">
        <v>493</v>
      </c>
      <c r="H1607" s="120">
        <v>41974</v>
      </c>
    </row>
    <row r="1608" spans="1:8">
      <c r="A1608" s="113" t="s">
        <v>2560</v>
      </c>
      <c r="B1608" s="114" t="s">
        <v>2561</v>
      </c>
      <c r="C1608" s="113" t="s">
        <v>271</v>
      </c>
      <c r="D1608" s="113" t="s">
        <v>519</v>
      </c>
      <c r="E1608" s="115">
        <v>124.46</v>
      </c>
      <c r="F1608" s="115">
        <v>123</v>
      </c>
      <c r="G1608" s="113" t="s">
        <v>493</v>
      </c>
      <c r="H1608" s="116">
        <v>41974</v>
      </c>
    </row>
    <row r="1609" spans="1:8">
      <c r="A1609" s="117" t="s">
        <v>2562</v>
      </c>
      <c r="B1609" s="118" t="s">
        <v>2563</v>
      </c>
      <c r="C1609" s="117" t="s">
        <v>271</v>
      </c>
      <c r="D1609" s="117" t="s">
        <v>519</v>
      </c>
      <c r="E1609" s="119">
        <v>132.44999999999999</v>
      </c>
      <c r="F1609" s="119">
        <v>129.65</v>
      </c>
      <c r="G1609" s="117" t="s">
        <v>493</v>
      </c>
      <c r="H1609" s="120">
        <v>41974</v>
      </c>
    </row>
    <row r="1610" spans="1:8" ht="26.4">
      <c r="A1610" s="113" t="s">
        <v>2564</v>
      </c>
      <c r="B1610" s="114" t="s">
        <v>2565</v>
      </c>
      <c r="C1610" s="113" t="s">
        <v>542</v>
      </c>
      <c r="D1610" s="113" t="s">
        <v>207</v>
      </c>
      <c r="E1610" s="115">
        <v>9.1999999999999993</v>
      </c>
      <c r="F1610" s="115">
        <v>8.39</v>
      </c>
      <c r="G1610" s="113" t="s">
        <v>493</v>
      </c>
      <c r="H1610" s="116">
        <v>41974</v>
      </c>
    </row>
    <row r="1611" spans="1:8">
      <c r="A1611" s="117">
        <v>73397</v>
      </c>
      <c r="B1611" s="118" t="s">
        <v>2566</v>
      </c>
      <c r="C1611" s="117" t="s">
        <v>246</v>
      </c>
      <c r="D1611" s="117" t="s">
        <v>492</v>
      </c>
      <c r="E1611" s="119">
        <v>23.68</v>
      </c>
      <c r="F1611" s="119">
        <v>22.15</v>
      </c>
      <c r="G1611" s="117" t="s">
        <v>493</v>
      </c>
      <c r="H1611" s="120">
        <v>41974</v>
      </c>
    </row>
    <row r="1612" spans="1:8" ht="52.8">
      <c r="A1612" s="113">
        <v>87795</v>
      </c>
      <c r="B1612" s="114" t="s">
        <v>2567</v>
      </c>
      <c r="C1612" s="113" t="s">
        <v>715</v>
      </c>
      <c r="D1612" s="113" t="s">
        <v>492</v>
      </c>
      <c r="E1612" s="115">
        <v>39.5</v>
      </c>
      <c r="F1612" s="115">
        <v>39.08</v>
      </c>
      <c r="G1612" s="113" t="s">
        <v>493</v>
      </c>
      <c r="H1612" s="116">
        <v>41974</v>
      </c>
    </row>
    <row r="1613" spans="1:8" ht="52.8">
      <c r="A1613" s="117">
        <v>87800</v>
      </c>
      <c r="B1613" s="118" t="s">
        <v>2568</v>
      </c>
      <c r="C1613" s="117" t="s">
        <v>715</v>
      </c>
      <c r="D1613" s="117" t="s">
        <v>492</v>
      </c>
      <c r="E1613" s="119">
        <v>52.14</v>
      </c>
      <c r="F1613" s="119">
        <v>51.61</v>
      </c>
      <c r="G1613" s="117" t="s">
        <v>493</v>
      </c>
      <c r="H1613" s="120">
        <v>41974</v>
      </c>
    </row>
    <row r="1614" spans="1:8" ht="52.8">
      <c r="A1614" s="113">
        <v>87804</v>
      </c>
      <c r="B1614" s="114" t="s">
        <v>2569</v>
      </c>
      <c r="C1614" s="113" t="s">
        <v>715</v>
      </c>
      <c r="D1614" s="113" t="s">
        <v>492</v>
      </c>
      <c r="E1614" s="115">
        <v>64.78</v>
      </c>
      <c r="F1614" s="115">
        <v>64.14</v>
      </c>
      <c r="G1614" s="113" t="s">
        <v>493</v>
      </c>
      <c r="H1614" s="116">
        <v>41974</v>
      </c>
    </row>
    <row r="1615" spans="1:8" ht="52.8">
      <c r="A1615" s="117">
        <v>87808</v>
      </c>
      <c r="B1615" s="118" t="s">
        <v>2570</v>
      </c>
      <c r="C1615" s="117" t="s">
        <v>715</v>
      </c>
      <c r="D1615" s="117" t="s">
        <v>492</v>
      </c>
      <c r="E1615" s="119">
        <v>70.83</v>
      </c>
      <c r="F1615" s="119">
        <v>70.16</v>
      </c>
      <c r="G1615" s="117" t="s">
        <v>493</v>
      </c>
      <c r="H1615" s="120">
        <v>41974</v>
      </c>
    </row>
    <row r="1616" spans="1:8" ht="52.8">
      <c r="A1616" s="113">
        <v>87778</v>
      </c>
      <c r="B1616" s="114" t="s">
        <v>2571</v>
      </c>
      <c r="C1616" s="113" t="s">
        <v>715</v>
      </c>
      <c r="D1616" s="113" t="s">
        <v>492</v>
      </c>
      <c r="E1616" s="115">
        <v>51.95</v>
      </c>
      <c r="F1616" s="115">
        <v>50.54</v>
      </c>
      <c r="G1616" s="113" t="s">
        <v>493</v>
      </c>
      <c r="H1616" s="116">
        <v>41974</v>
      </c>
    </row>
    <row r="1617" spans="1:8" ht="52.8">
      <c r="A1617" s="117">
        <v>87783</v>
      </c>
      <c r="B1617" s="118" t="s">
        <v>2572</v>
      </c>
      <c r="C1617" s="117" t="s">
        <v>715</v>
      </c>
      <c r="D1617" s="117" t="s">
        <v>492</v>
      </c>
      <c r="E1617" s="119">
        <v>65.319999999999993</v>
      </c>
      <c r="F1617" s="119">
        <v>63.8</v>
      </c>
      <c r="G1617" s="117" t="s">
        <v>493</v>
      </c>
      <c r="H1617" s="120">
        <v>41974</v>
      </c>
    </row>
    <row r="1618" spans="1:8" ht="52.8">
      <c r="A1618" s="113">
        <v>87787</v>
      </c>
      <c r="B1618" s="114" t="s">
        <v>2573</v>
      </c>
      <c r="C1618" s="113" t="s">
        <v>715</v>
      </c>
      <c r="D1618" s="113" t="s">
        <v>492</v>
      </c>
      <c r="E1618" s="115">
        <v>78.69</v>
      </c>
      <c r="F1618" s="115">
        <v>77.069999999999993</v>
      </c>
      <c r="G1618" s="113" t="s">
        <v>493</v>
      </c>
      <c r="H1618" s="116">
        <v>41974</v>
      </c>
    </row>
    <row r="1619" spans="1:8" ht="52.8">
      <c r="A1619" s="117">
        <v>87791</v>
      </c>
      <c r="B1619" s="118" t="s">
        <v>2574</v>
      </c>
      <c r="C1619" s="117" t="s">
        <v>715</v>
      </c>
      <c r="D1619" s="117" t="s">
        <v>492</v>
      </c>
      <c r="E1619" s="119">
        <v>92.46</v>
      </c>
      <c r="F1619" s="119">
        <v>90.1</v>
      </c>
      <c r="G1619" s="117" t="s">
        <v>493</v>
      </c>
      <c r="H1619" s="120">
        <v>41974</v>
      </c>
    </row>
    <row r="1620" spans="1:8" ht="52.8">
      <c r="A1620" s="113">
        <v>87832</v>
      </c>
      <c r="B1620" s="114" t="s">
        <v>2575</v>
      </c>
      <c r="C1620" s="113" t="s">
        <v>715</v>
      </c>
      <c r="D1620" s="113" t="s">
        <v>492</v>
      </c>
      <c r="E1620" s="115">
        <v>78.790000000000006</v>
      </c>
      <c r="F1620" s="115">
        <v>76.510000000000005</v>
      </c>
      <c r="G1620" s="113" t="s">
        <v>493</v>
      </c>
      <c r="H1620" s="116">
        <v>41974</v>
      </c>
    </row>
    <row r="1621" spans="1:8" ht="52.8">
      <c r="A1621" s="117">
        <v>87812</v>
      </c>
      <c r="B1621" s="118" t="s">
        <v>2576</v>
      </c>
      <c r="C1621" s="117" t="s">
        <v>715</v>
      </c>
      <c r="D1621" s="117" t="s">
        <v>492</v>
      </c>
      <c r="E1621" s="119">
        <v>69.319999999999993</v>
      </c>
      <c r="F1621" s="119">
        <v>65.86</v>
      </c>
      <c r="G1621" s="117" t="s">
        <v>493</v>
      </c>
      <c r="H1621" s="120">
        <v>41974</v>
      </c>
    </row>
    <row r="1622" spans="1:8" ht="52.8">
      <c r="A1622" s="113">
        <v>87816</v>
      </c>
      <c r="B1622" s="114" t="s">
        <v>2577</v>
      </c>
      <c r="C1622" s="113" t="s">
        <v>715</v>
      </c>
      <c r="D1622" s="113" t="s">
        <v>492</v>
      </c>
      <c r="E1622" s="115">
        <v>81.96</v>
      </c>
      <c r="F1622" s="115">
        <v>78.39</v>
      </c>
      <c r="G1622" s="113" t="s">
        <v>493</v>
      </c>
      <c r="H1622" s="116">
        <v>41974</v>
      </c>
    </row>
    <row r="1623" spans="1:8" ht="52.8">
      <c r="A1623" s="117">
        <v>87820</v>
      </c>
      <c r="B1623" s="118" t="s">
        <v>2578</v>
      </c>
      <c r="C1623" s="117" t="s">
        <v>715</v>
      </c>
      <c r="D1623" s="117" t="s">
        <v>492</v>
      </c>
      <c r="E1623" s="119">
        <v>94.6</v>
      </c>
      <c r="F1623" s="119">
        <v>90.92</v>
      </c>
      <c r="G1623" s="117" t="s">
        <v>493</v>
      </c>
      <c r="H1623" s="120">
        <v>41974</v>
      </c>
    </row>
    <row r="1624" spans="1:8" ht="52.8">
      <c r="A1624" s="113">
        <v>87824</v>
      </c>
      <c r="B1624" s="114" t="s">
        <v>2579</v>
      </c>
      <c r="C1624" s="113" t="s">
        <v>715</v>
      </c>
      <c r="D1624" s="113" t="s">
        <v>492</v>
      </c>
      <c r="E1624" s="115">
        <v>122.61</v>
      </c>
      <c r="F1624" s="115">
        <v>116.78</v>
      </c>
      <c r="G1624" s="113" t="s">
        <v>493</v>
      </c>
      <c r="H1624" s="116">
        <v>41974</v>
      </c>
    </row>
    <row r="1625" spans="1:8" ht="52.8">
      <c r="A1625" s="117">
        <v>87828</v>
      </c>
      <c r="B1625" s="118" t="s">
        <v>2580</v>
      </c>
      <c r="C1625" s="117" t="s">
        <v>715</v>
      </c>
      <c r="D1625" s="117" t="s">
        <v>492</v>
      </c>
      <c r="E1625" s="119">
        <v>63.85</v>
      </c>
      <c r="F1625" s="119">
        <v>61.66</v>
      </c>
      <c r="G1625" s="117" t="s">
        <v>493</v>
      </c>
      <c r="H1625" s="120">
        <v>41974</v>
      </c>
    </row>
    <row r="1626" spans="1:8" ht="39.6">
      <c r="A1626" s="113">
        <v>87794</v>
      </c>
      <c r="B1626" s="114" t="s">
        <v>2581</v>
      </c>
      <c r="C1626" s="113" t="s">
        <v>715</v>
      </c>
      <c r="D1626" s="113" t="s">
        <v>492</v>
      </c>
      <c r="E1626" s="115">
        <v>26.69</v>
      </c>
      <c r="F1626" s="115">
        <v>25.24</v>
      </c>
      <c r="G1626" s="113" t="s">
        <v>493</v>
      </c>
      <c r="H1626" s="116">
        <v>41974</v>
      </c>
    </row>
    <row r="1627" spans="1:8" ht="39.6">
      <c r="A1627" s="117">
        <v>87799</v>
      </c>
      <c r="B1627" s="118" t="s">
        <v>2582</v>
      </c>
      <c r="C1627" s="117" t="s">
        <v>715</v>
      </c>
      <c r="D1627" s="117" t="s">
        <v>492</v>
      </c>
      <c r="E1627" s="119">
        <v>33.729999999999997</v>
      </c>
      <c r="F1627" s="119">
        <v>31.95</v>
      </c>
      <c r="G1627" s="117" t="s">
        <v>493</v>
      </c>
      <c r="H1627" s="120">
        <v>41974</v>
      </c>
    </row>
    <row r="1628" spans="1:8" ht="39.6">
      <c r="A1628" s="113">
        <v>87803</v>
      </c>
      <c r="B1628" s="114" t="s">
        <v>2583</v>
      </c>
      <c r="C1628" s="113" t="s">
        <v>715</v>
      </c>
      <c r="D1628" s="113" t="s">
        <v>492</v>
      </c>
      <c r="E1628" s="115">
        <v>40.78</v>
      </c>
      <c r="F1628" s="115">
        <v>38.659999999999997</v>
      </c>
      <c r="G1628" s="113" t="s">
        <v>493</v>
      </c>
      <c r="H1628" s="116">
        <v>41974</v>
      </c>
    </row>
    <row r="1629" spans="1:8" ht="39.6">
      <c r="A1629" s="117">
        <v>87807</v>
      </c>
      <c r="B1629" s="118" t="s">
        <v>2584</v>
      </c>
      <c r="C1629" s="117" t="s">
        <v>715</v>
      </c>
      <c r="D1629" s="117" t="s">
        <v>492</v>
      </c>
      <c r="E1629" s="119">
        <v>46.5</v>
      </c>
      <c r="F1629" s="119">
        <v>44</v>
      </c>
      <c r="G1629" s="117" t="s">
        <v>493</v>
      </c>
      <c r="H1629" s="120">
        <v>41974</v>
      </c>
    </row>
    <row r="1630" spans="1:8" ht="39.6">
      <c r="A1630" s="113">
        <v>87777</v>
      </c>
      <c r="B1630" s="114" t="s">
        <v>2585</v>
      </c>
      <c r="C1630" s="113" t="s">
        <v>715</v>
      </c>
      <c r="D1630" s="113" t="s">
        <v>492</v>
      </c>
      <c r="E1630" s="115">
        <v>37.96</v>
      </c>
      <c r="F1630" s="115">
        <v>35.479999999999997</v>
      </c>
      <c r="G1630" s="113" t="s">
        <v>493</v>
      </c>
      <c r="H1630" s="116">
        <v>41974</v>
      </c>
    </row>
    <row r="1631" spans="1:8" ht="39.6">
      <c r="A1631" s="117">
        <v>87781</v>
      </c>
      <c r="B1631" s="118" t="s">
        <v>2586</v>
      </c>
      <c r="C1631" s="117" t="s">
        <v>715</v>
      </c>
      <c r="D1631" s="117" t="s">
        <v>492</v>
      </c>
      <c r="E1631" s="119">
        <v>45.34</v>
      </c>
      <c r="F1631" s="119">
        <v>42.52</v>
      </c>
      <c r="G1631" s="117" t="s">
        <v>493</v>
      </c>
      <c r="H1631" s="120">
        <v>41974</v>
      </c>
    </row>
    <row r="1632" spans="1:8" ht="39.6">
      <c r="A1632" s="113">
        <v>87786</v>
      </c>
      <c r="B1632" s="114" t="s">
        <v>2587</v>
      </c>
      <c r="C1632" s="113" t="s">
        <v>715</v>
      </c>
      <c r="D1632" s="113" t="s">
        <v>492</v>
      </c>
      <c r="E1632" s="115">
        <v>52.73</v>
      </c>
      <c r="F1632" s="115">
        <v>49.56</v>
      </c>
      <c r="G1632" s="113" t="s">
        <v>493</v>
      </c>
      <c r="H1632" s="116">
        <v>41974</v>
      </c>
    </row>
    <row r="1633" spans="1:8" ht="39.6">
      <c r="A1633" s="117">
        <v>87790</v>
      </c>
      <c r="B1633" s="118" t="s">
        <v>2588</v>
      </c>
      <c r="C1633" s="117" t="s">
        <v>715</v>
      </c>
      <c r="D1633" s="117" t="s">
        <v>492</v>
      </c>
      <c r="E1633" s="119">
        <v>66.010000000000005</v>
      </c>
      <c r="F1633" s="119">
        <v>61.73</v>
      </c>
      <c r="G1633" s="117" t="s">
        <v>493</v>
      </c>
      <c r="H1633" s="120">
        <v>41974</v>
      </c>
    </row>
    <row r="1634" spans="1:8" ht="39.6">
      <c r="A1634" s="113">
        <v>87811</v>
      </c>
      <c r="B1634" s="114" t="s">
        <v>2589</v>
      </c>
      <c r="C1634" s="113" t="s">
        <v>715</v>
      </c>
      <c r="D1634" s="113" t="s">
        <v>492</v>
      </c>
      <c r="E1634" s="115">
        <v>56.78</v>
      </c>
      <c r="F1634" s="115">
        <v>52.28</v>
      </c>
      <c r="G1634" s="113" t="s">
        <v>493</v>
      </c>
      <c r="H1634" s="116">
        <v>41974</v>
      </c>
    </row>
    <row r="1635" spans="1:8" ht="39.6">
      <c r="A1635" s="117">
        <v>87815</v>
      </c>
      <c r="B1635" s="118" t="s">
        <v>2590</v>
      </c>
      <c r="C1635" s="117" t="s">
        <v>715</v>
      </c>
      <c r="D1635" s="117" t="s">
        <v>492</v>
      </c>
      <c r="E1635" s="119">
        <v>63.82</v>
      </c>
      <c r="F1635" s="119">
        <v>58.98</v>
      </c>
      <c r="G1635" s="117" t="s">
        <v>493</v>
      </c>
      <c r="H1635" s="120">
        <v>41974</v>
      </c>
    </row>
    <row r="1636" spans="1:8" ht="39.6">
      <c r="A1636" s="113">
        <v>87819</v>
      </c>
      <c r="B1636" s="114" t="s">
        <v>2591</v>
      </c>
      <c r="C1636" s="113" t="s">
        <v>715</v>
      </c>
      <c r="D1636" s="113" t="s">
        <v>492</v>
      </c>
      <c r="E1636" s="115">
        <v>70.599999999999994</v>
      </c>
      <c r="F1636" s="115">
        <v>65.44</v>
      </c>
      <c r="G1636" s="113" t="s">
        <v>493</v>
      </c>
      <c r="H1636" s="116">
        <v>41974</v>
      </c>
    </row>
    <row r="1637" spans="1:8" ht="52.8">
      <c r="A1637" s="117">
        <v>87823</v>
      </c>
      <c r="B1637" s="118" t="s">
        <v>2592</v>
      </c>
      <c r="C1637" s="117" t="s">
        <v>715</v>
      </c>
      <c r="D1637" s="117" t="s">
        <v>492</v>
      </c>
      <c r="E1637" s="119">
        <v>98.56</v>
      </c>
      <c r="F1637" s="119">
        <v>90.87</v>
      </c>
      <c r="G1637" s="117" t="s">
        <v>493</v>
      </c>
      <c r="H1637" s="120">
        <v>41974</v>
      </c>
    </row>
    <row r="1638" spans="1:8" ht="39.6">
      <c r="A1638" s="113">
        <v>87827</v>
      </c>
      <c r="B1638" s="114" t="s">
        <v>2593</v>
      </c>
      <c r="C1638" s="113" t="s">
        <v>715</v>
      </c>
      <c r="D1638" s="113" t="s">
        <v>492</v>
      </c>
      <c r="E1638" s="115">
        <v>47.35</v>
      </c>
      <c r="F1638" s="115">
        <v>43.99</v>
      </c>
      <c r="G1638" s="113" t="s">
        <v>493</v>
      </c>
      <c r="H1638" s="116">
        <v>41974</v>
      </c>
    </row>
    <row r="1639" spans="1:8" ht="39.6">
      <c r="A1639" s="117">
        <v>87831</v>
      </c>
      <c r="B1639" s="118" t="s">
        <v>2594</v>
      </c>
      <c r="C1639" s="117" t="s">
        <v>715</v>
      </c>
      <c r="D1639" s="117" t="s">
        <v>492</v>
      </c>
      <c r="E1639" s="119">
        <v>55.46</v>
      </c>
      <c r="F1639" s="119">
        <v>51.73</v>
      </c>
      <c r="G1639" s="117" t="s">
        <v>493</v>
      </c>
      <c r="H1639" s="120">
        <v>41974</v>
      </c>
    </row>
    <row r="1640" spans="1:8" ht="39.6">
      <c r="A1640" s="113">
        <v>87792</v>
      </c>
      <c r="B1640" s="114" t="s">
        <v>2595</v>
      </c>
      <c r="C1640" s="113" t="s">
        <v>715</v>
      </c>
      <c r="D1640" s="113" t="s">
        <v>492</v>
      </c>
      <c r="E1640" s="115">
        <v>24.72</v>
      </c>
      <c r="F1640" s="115">
        <v>23.47</v>
      </c>
      <c r="G1640" s="113" t="s">
        <v>493</v>
      </c>
      <c r="H1640" s="116">
        <v>41974</v>
      </c>
    </row>
    <row r="1641" spans="1:8" ht="39.6">
      <c r="A1641" s="117">
        <v>87797</v>
      </c>
      <c r="B1641" s="118" t="s">
        <v>2596</v>
      </c>
      <c r="C1641" s="117" t="s">
        <v>715</v>
      </c>
      <c r="D1641" s="117" t="s">
        <v>492</v>
      </c>
      <c r="E1641" s="119">
        <v>31.09</v>
      </c>
      <c r="F1641" s="119">
        <v>29.58</v>
      </c>
      <c r="G1641" s="117" t="s">
        <v>493</v>
      </c>
      <c r="H1641" s="120">
        <v>41974</v>
      </c>
    </row>
    <row r="1642" spans="1:8" ht="39.6">
      <c r="A1642" s="113">
        <v>87801</v>
      </c>
      <c r="B1642" s="114" t="s">
        <v>2597</v>
      </c>
      <c r="C1642" s="113" t="s">
        <v>715</v>
      </c>
      <c r="D1642" s="113" t="s">
        <v>492</v>
      </c>
      <c r="E1642" s="115">
        <v>17.079999999999998</v>
      </c>
      <c r="F1642" s="115">
        <v>35.68</v>
      </c>
      <c r="G1642" s="113" t="s">
        <v>493</v>
      </c>
      <c r="H1642" s="116">
        <v>41974</v>
      </c>
    </row>
    <row r="1643" spans="1:8" ht="39.6">
      <c r="A1643" s="117">
        <v>87805</v>
      </c>
      <c r="B1643" s="118" t="s">
        <v>2598</v>
      </c>
      <c r="C1643" s="117" t="s">
        <v>715</v>
      </c>
      <c r="D1643" s="117" t="s">
        <v>492</v>
      </c>
      <c r="E1643" s="119">
        <v>42.85</v>
      </c>
      <c r="F1643" s="119">
        <v>40.72</v>
      </c>
      <c r="G1643" s="117" t="s">
        <v>493</v>
      </c>
      <c r="H1643" s="120">
        <v>41974</v>
      </c>
    </row>
    <row r="1644" spans="1:8" ht="39.6">
      <c r="A1644" s="113">
        <v>87775</v>
      </c>
      <c r="B1644" s="114" t="s">
        <v>2599</v>
      </c>
      <c r="C1644" s="113" t="s">
        <v>715</v>
      </c>
      <c r="D1644" s="113" t="s">
        <v>492</v>
      </c>
      <c r="E1644" s="115">
        <v>35.85</v>
      </c>
      <c r="F1644" s="115">
        <v>33.58</v>
      </c>
      <c r="G1644" s="113" t="s">
        <v>493</v>
      </c>
      <c r="H1644" s="116">
        <v>41974</v>
      </c>
    </row>
    <row r="1645" spans="1:8" ht="39.6">
      <c r="A1645" s="117">
        <v>87779</v>
      </c>
      <c r="B1645" s="118" t="s">
        <v>2600</v>
      </c>
      <c r="C1645" s="117" t="s">
        <v>715</v>
      </c>
      <c r="D1645" s="117" t="s">
        <v>492</v>
      </c>
      <c r="E1645" s="119">
        <v>42.51</v>
      </c>
      <c r="F1645" s="119">
        <v>39.97</v>
      </c>
      <c r="G1645" s="117" t="s">
        <v>493</v>
      </c>
      <c r="H1645" s="120">
        <v>41974</v>
      </c>
    </row>
    <row r="1646" spans="1:8" ht="39.6">
      <c r="A1646" s="113">
        <v>87784</v>
      </c>
      <c r="B1646" s="114" t="s">
        <v>2601</v>
      </c>
      <c r="C1646" s="113" t="s">
        <v>715</v>
      </c>
      <c r="D1646" s="113" t="s">
        <v>492</v>
      </c>
      <c r="E1646" s="115">
        <v>49.18</v>
      </c>
      <c r="F1646" s="115">
        <v>46.37</v>
      </c>
      <c r="G1646" s="113" t="s">
        <v>493</v>
      </c>
      <c r="H1646" s="116">
        <v>41974</v>
      </c>
    </row>
    <row r="1647" spans="1:8" ht="39.6">
      <c r="A1647" s="117">
        <v>87788</v>
      </c>
      <c r="B1647" s="118" t="s">
        <v>2602</v>
      </c>
      <c r="C1647" s="117" t="s">
        <v>715</v>
      </c>
      <c r="D1647" s="117" t="s">
        <v>492</v>
      </c>
      <c r="E1647" s="119">
        <v>62.11</v>
      </c>
      <c r="F1647" s="119">
        <v>58.22</v>
      </c>
      <c r="G1647" s="117" t="s">
        <v>493</v>
      </c>
      <c r="H1647" s="120">
        <v>41974</v>
      </c>
    </row>
    <row r="1648" spans="1:8" ht="52.8">
      <c r="A1648" s="113">
        <v>87809</v>
      </c>
      <c r="B1648" s="114" t="s">
        <v>2603</v>
      </c>
      <c r="C1648" s="113" t="s">
        <v>715</v>
      </c>
      <c r="D1648" s="113" t="s">
        <v>492</v>
      </c>
      <c r="E1648" s="115">
        <v>54.81</v>
      </c>
      <c r="F1648" s="115">
        <v>50.51</v>
      </c>
      <c r="G1648" s="113" t="s">
        <v>493</v>
      </c>
      <c r="H1648" s="116">
        <v>41974</v>
      </c>
    </row>
    <row r="1649" spans="1:8" ht="52.8">
      <c r="A1649" s="117">
        <v>87813</v>
      </c>
      <c r="B1649" s="118" t="s">
        <v>2604</v>
      </c>
      <c r="C1649" s="117" t="s">
        <v>715</v>
      </c>
      <c r="D1649" s="117" t="s">
        <v>492</v>
      </c>
      <c r="E1649" s="119">
        <v>61.18</v>
      </c>
      <c r="F1649" s="119">
        <v>56.61</v>
      </c>
      <c r="G1649" s="117" t="s">
        <v>493</v>
      </c>
      <c r="H1649" s="120">
        <v>41974</v>
      </c>
    </row>
    <row r="1650" spans="1:8" ht="52.8">
      <c r="A1650" s="113">
        <v>87817</v>
      </c>
      <c r="B1650" s="114" t="s">
        <v>2605</v>
      </c>
      <c r="C1650" s="113" t="s">
        <v>715</v>
      </c>
      <c r="D1650" s="113" t="s">
        <v>492</v>
      </c>
      <c r="E1650" s="115">
        <v>67.28</v>
      </c>
      <c r="F1650" s="115">
        <v>62.47</v>
      </c>
      <c r="G1650" s="113" t="s">
        <v>493</v>
      </c>
      <c r="H1650" s="116">
        <v>41974</v>
      </c>
    </row>
    <row r="1651" spans="1:8" ht="52.8">
      <c r="A1651" s="117">
        <v>87821</v>
      </c>
      <c r="B1651" s="118" t="s">
        <v>2606</v>
      </c>
      <c r="C1651" s="117" t="s">
        <v>715</v>
      </c>
      <c r="D1651" s="117" t="s">
        <v>492</v>
      </c>
      <c r="E1651" s="119">
        <v>94.91</v>
      </c>
      <c r="F1651" s="119">
        <v>87.59</v>
      </c>
      <c r="G1651" s="117" t="s">
        <v>493</v>
      </c>
      <c r="H1651" s="120">
        <v>41974</v>
      </c>
    </row>
    <row r="1652" spans="1:8" ht="52.8">
      <c r="A1652" s="113">
        <v>87825</v>
      </c>
      <c r="B1652" s="114" t="s">
        <v>2607</v>
      </c>
      <c r="C1652" s="113" t="s">
        <v>715</v>
      </c>
      <c r="D1652" s="113" t="s">
        <v>492</v>
      </c>
      <c r="E1652" s="115">
        <v>44.93</v>
      </c>
      <c r="F1652" s="115">
        <v>41.82</v>
      </c>
      <c r="G1652" s="113" t="s">
        <v>493</v>
      </c>
      <c r="H1652" s="116">
        <v>41974</v>
      </c>
    </row>
    <row r="1653" spans="1:8" ht="52.8">
      <c r="A1653" s="117">
        <v>87829</v>
      </c>
      <c r="B1653" s="118" t="s">
        <v>2608</v>
      </c>
      <c r="C1653" s="117" t="s">
        <v>715</v>
      </c>
      <c r="D1653" s="117" t="s">
        <v>492</v>
      </c>
      <c r="E1653" s="119">
        <v>52.23</v>
      </c>
      <c r="F1653" s="119">
        <v>48.83</v>
      </c>
      <c r="G1653" s="117" t="s">
        <v>493</v>
      </c>
      <c r="H1653" s="120">
        <v>41974</v>
      </c>
    </row>
    <row r="1654" spans="1:8" ht="39.6">
      <c r="A1654" s="113">
        <v>87793</v>
      </c>
      <c r="B1654" s="114" t="s">
        <v>2609</v>
      </c>
      <c r="C1654" s="113" t="s">
        <v>715</v>
      </c>
      <c r="D1654" s="113" t="s">
        <v>492</v>
      </c>
      <c r="E1654" s="115">
        <v>24.44</v>
      </c>
      <c r="F1654" s="115">
        <v>23.27</v>
      </c>
      <c r="G1654" s="113" t="s">
        <v>493</v>
      </c>
      <c r="H1654" s="116">
        <v>41974</v>
      </c>
    </row>
    <row r="1655" spans="1:8" ht="39.6">
      <c r="A1655" s="117">
        <v>87798</v>
      </c>
      <c r="B1655" s="118" t="s">
        <v>2610</v>
      </c>
      <c r="C1655" s="117" t="s">
        <v>715</v>
      </c>
      <c r="D1655" s="117" t="s">
        <v>492</v>
      </c>
      <c r="E1655" s="119">
        <v>30.72</v>
      </c>
      <c r="F1655" s="119">
        <v>29.31</v>
      </c>
      <c r="G1655" s="117" t="s">
        <v>493</v>
      </c>
      <c r="H1655" s="120">
        <v>41974</v>
      </c>
    </row>
    <row r="1656" spans="1:8" ht="39.6">
      <c r="A1656" s="113">
        <v>87802</v>
      </c>
      <c r="B1656" s="114" t="s">
        <v>2611</v>
      </c>
      <c r="C1656" s="113" t="s">
        <v>715</v>
      </c>
      <c r="D1656" s="113" t="s">
        <v>492</v>
      </c>
      <c r="E1656" s="115">
        <v>37.01</v>
      </c>
      <c r="F1656" s="115">
        <v>35.35</v>
      </c>
      <c r="G1656" s="113" t="s">
        <v>493</v>
      </c>
      <c r="H1656" s="116">
        <v>41974</v>
      </c>
    </row>
    <row r="1657" spans="1:8" ht="39.6">
      <c r="A1657" s="117">
        <v>87806</v>
      </c>
      <c r="B1657" s="118" t="s">
        <v>2612</v>
      </c>
      <c r="C1657" s="117" t="s">
        <v>715</v>
      </c>
      <c r="D1657" s="117" t="s">
        <v>492</v>
      </c>
      <c r="E1657" s="119">
        <v>42.34</v>
      </c>
      <c r="F1657" s="119">
        <v>40.35</v>
      </c>
      <c r="G1657" s="117" t="s">
        <v>493</v>
      </c>
      <c r="H1657" s="120">
        <v>41974</v>
      </c>
    </row>
    <row r="1658" spans="1:8" ht="39.6">
      <c r="A1658" s="113">
        <v>87776</v>
      </c>
      <c r="B1658" s="114" t="s">
        <v>2613</v>
      </c>
      <c r="C1658" s="113" t="s">
        <v>715</v>
      </c>
      <c r="D1658" s="113" t="s">
        <v>492</v>
      </c>
      <c r="E1658" s="115">
        <v>35.549999999999997</v>
      </c>
      <c r="F1658" s="115">
        <v>33.369999999999997</v>
      </c>
      <c r="G1658" s="113" t="s">
        <v>493</v>
      </c>
      <c r="H1658" s="116">
        <v>41974</v>
      </c>
    </row>
    <row r="1659" spans="1:8" ht="39.6">
      <c r="A1659" s="117">
        <v>87780</v>
      </c>
      <c r="B1659" s="118" t="s">
        <v>2614</v>
      </c>
      <c r="C1659" s="117" t="s">
        <v>715</v>
      </c>
      <c r="D1659" s="117" t="s">
        <v>492</v>
      </c>
      <c r="E1659" s="119">
        <v>42.12</v>
      </c>
      <c r="F1659" s="119">
        <v>39.69</v>
      </c>
      <c r="G1659" s="117" t="s">
        <v>493</v>
      </c>
      <c r="H1659" s="120">
        <v>41974</v>
      </c>
    </row>
    <row r="1660" spans="1:8" ht="39.6">
      <c r="A1660" s="113">
        <v>87785</v>
      </c>
      <c r="B1660" s="114" t="s">
        <v>2615</v>
      </c>
      <c r="C1660" s="113" t="s">
        <v>715</v>
      </c>
      <c r="D1660" s="113" t="s">
        <v>492</v>
      </c>
      <c r="E1660" s="115">
        <v>48.69</v>
      </c>
      <c r="F1660" s="115">
        <v>46.01</v>
      </c>
      <c r="G1660" s="113" t="s">
        <v>493</v>
      </c>
      <c r="H1660" s="116">
        <v>41974</v>
      </c>
    </row>
    <row r="1661" spans="1:8" ht="39.6">
      <c r="A1661" s="117">
        <v>87789</v>
      </c>
      <c r="B1661" s="118" t="s">
        <v>2616</v>
      </c>
      <c r="C1661" s="117" t="s">
        <v>715</v>
      </c>
      <c r="D1661" s="117" t="s">
        <v>492</v>
      </c>
      <c r="E1661" s="119">
        <v>61.56</v>
      </c>
      <c r="F1661" s="119">
        <v>57.83</v>
      </c>
      <c r="G1661" s="117" t="s">
        <v>493</v>
      </c>
      <c r="H1661" s="120">
        <v>41974</v>
      </c>
    </row>
    <row r="1662" spans="1:8" ht="52.8">
      <c r="A1662" s="113">
        <v>87810</v>
      </c>
      <c r="B1662" s="114" t="s">
        <v>2617</v>
      </c>
      <c r="C1662" s="113" t="s">
        <v>715</v>
      </c>
      <c r="D1662" s="113" t="s">
        <v>492</v>
      </c>
      <c r="E1662" s="115">
        <v>54.53</v>
      </c>
      <c r="F1662" s="115">
        <v>50.31</v>
      </c>
      <c r="G1662" s="113" t="s">
        <v>493</v>
      </c>
      <c r="H1662" s="116">
        <v>41974</v>
      </c>
    </row>
    <row r="1663" spans="1:8" ht="52.8">
      <c r="A1663" s="117">
        <v>87814</v>
      </c>
      <c r="B1663" s="118" t="s">
        <v>2618</v>
      </c>
      <c r="C1663" s="117" t="s">
        <v>715</v>
      </c>
      <c r="D1663" s="117" t="s">
        <v>492</v>
      </c>
      <c r="E1663" s="119">
        <v>60.81</v>
      </c>
      <c r="F1663" s="119">
        <v>56.34</v>
      </c>
      <c r="G1663" s="117" t="s">
        <v>493</v>
      </c>
      <c r="H1663" s="120">
        <v>41974</v>
      </c>
    </row>
    <row r="1664" spans="1:8" ht="52.8">
      <c r="A1664" s="113">
        <v>87818</v>
      </c>
      <c r="B1664" s="114" t="s">
        <v>2619</v>
      </c>
      <c r="C1664" s="113" t="s">
        <v>715</v>
      </c>
      <c r="D1664" s="113" t="s">
        <v>492</v>
      </c>
      <c r="E1664" s="115">
        <v>66.819999999999993</v>
      </c>
      <c r="F1664" s="115">
        <v>62.13</v>
      </c>
      <c r="G1664" s="113" t="s">
        <v>493</v>
      </c>
      <c r="H1664" s="116">
        <v>41974</v>
      </c>
    </row>
    <row r="1665" spans="1:8" ht="52.8">
      <c r="A1665" s="117">
        <v>87822</v>
      </c>
      <c r="B1665" s="118" t="s">
        <v>2620</v>
      </c>
      <c r="C1665" s="117" t="s">
        <v>715</v>
      </c>
      <c r="D1665" s="117" t="s">
        <v>492</v>
      </c>
      <c r="E1665" s="119">
        <v>94.4</v>
      </c>
      <c r="F1665" s="119">
        <v>87.22</v>
      </c>
      <c r="G1665" s="117" t="s">
        <v>493</v>
      </c>
      <c r="H1665" s="120">
        <v>41974</v>
      </c>
    </row>
    <row r="1666" spans="1:8" ht="52.8">
      <c r="A1666" s="113">
        <v>87826</v>
      </c>
      <c r="B1666" s="114" t="s">
        <v>2621</v>
      </c>
      <c r="C1666" s="113" t="s">
        <v>715</v>
      </c>
      <c r="D1666" s="113" t="s">
        <v>492</v>
      </c>
      <c r="E1666" s="115">
        <v>44.6</v>
      </c>
      <c r="F1666" s="115">
        <v>41.57</v>
      </c>
      <c r="G1666" s="113" t="s">
        <v>493</v>
      </c>
      <c r="H1666" s="116">
        <v>41974</v>
      </c>
    </row>
    <row r="1667" spans="1:8" ht="52.8">
      <c r="A1667" s="117">
        <v>87830</v>
      </c>
      <c r="B1667" s="118" t="s">
        <v>2622</v>
      </c>
      <c r="C1667" s="117" t="s">
        <v>715</v>
      </c>
      <c r="D1667" s="117" t="s">
        <v>492</v>
      </c>
      <c r="E1667" s="119">
        <v>51.78</v>
      </c>
      <c r="F1667" s="119">
        <v>48.5</v>
      </c>
      <c r="G1667" s="117" t="s">
        <v>493</v>
      </c>
      <c r="H1667" s="120">
        <v>41974</v>
      </c>
    </row>
    <row r="1668" spans="1:8" ht="52.8">
      <c r="A1668" s="113">
        <v>87557</v>
      </c>
      <c r="B1668" s="114" t="s">
        <v>2623</v>
      </c>
      <c r="C1668" s="113" t="s">
        <v>715</v>
      </c>
      <c r="D1668" s="113" t="s">
        <v>492</v>
      </c>
      <c r="E1668" s="115">
        <v>26.79</v>
      </c>
      <c r="F1668" s="115">
        <v>26.55</v>
      </c>
      <c r="G1668" s="113" t="s">
        <v>493</v>
      </c>
      <c r="H1668" s="116">
        <v>41974</v>
      </c>
    </row>
    <row r="1669" spans="1:8" ht="52.8">
      <c r="A1669" s="117">
        <v>87539</v>
      </c>
      <c r="B1669" s="118" t="s">
        <v>2624</v>
      </c>
      <c r="C1669" s="117" t="s">
        <v>715</v>
      </c>
      <c r="D1669" s="117" t="s">
        <v>492</v>
      </c>
      <c r="E1669" s="119">
        <v>45.84</v>
      </c>
      <c r="F1669" s="119">
        <v>45.56</v>
      </c>
      <c r="G1669" s="117" t="s">
        <v>493</v>
      </c>
      <c r="H1669" s="120">
        <v>41974</v>
      </c>
    </row>
    <row r="1670" spans="1:8" ht="52.8">
      <c r="A1670" s="113">
        <v>87559</v>
      </c>
      <c r="B1670" s="114" t="s">
        <v>2625</v>
      </c>
      <c r="C1670" s="113" t="s">
        <v>715</v>
      </c>
      <c r="D1670" s="113" t="s">
        <v>492</v>
      </c>
      <c r="E1670" s="115">
        <v>24.94</v>
      </c>
      <c r="F1670" s="115">
        <v>24.88</v>
      </c>
      <c r="G1670" s="113" t="s">
        <v>493</v>
      </c>
      <c r="H1670" s="116">
        <v>41974</v>
      </c>
    </row>
    <row r="1671" spans="1:8" ht="52.8">
      <c r="A1671" s="117">
        <v>87541</v>
      </c>
      <c r="B1671" s="118" t="s">
        <v>2626</v>
      </c>
      <c r="C1671" s="117" t="s">
        <v>715</v>
      </c>
      <c r="D1671" s="117" t="s">
        <v>492</v>
      </c>
      <c r="E1671" s="119">
        <v>43.98</v>
      </c>
      <c r="F1671" s="119">
        <v>43.89</v>
      </c>
      <c r="G1671" s="117" t="s">
        <v>493</v>
      </c>
      <c r="H1671" s="120">
        <v>41974</v>
      </c>
    </row>
    <row r="1672" spans="1:8" ht="52.8">
      <c r="A1672" s="113">
        <v>87555</v>
      </c>
      <c r="B1672" s="114" t="s">
        <v>2627</v>
      </c>
      <c r="C1672" s="113" t="s">
        <v>715</v>
      </c>
      <c r="D1672" s="113" t="s">
        <v>492</v>
      </c>
      <c r="E1672" s="115">
        <v>29.31</v>
      </c>
      <c r="F1672" s="115">
        <v>28.82</v>
      </c>
      <c r="G1672" s="113" t="s">
        <v>493</v>
      </c>
      <c r="H1672" s="116">
        <v>41974</v>
      </c>
    </row>
    <row r="1673" spans="1:8" ht="52.8">
      <c r="A1673" s="117">
        <v>87537</v>
      </c>
      <c r="B1673" s="118" t="s">
        <v>2628</v>
      </c>
      <c r="C1673" s="117" t="s">
        <v>715</v>
      </c>
      <c r="D1673" s="117" t="s">
        <v>492</v>
      </c>
      <c r="E1673" s="119">
        <v>48.35</v>
      </c>
      <c r="F1673" s="119">
        <v>47.83</v>
      </c>
      <c r="G1673" s="117" t="s">
        <v>493</v>
      </c>
      <c r="H1673" s="120">
        <v>41974</v>
      </c>
    </row>
    <row r="1674" spans="1:8" ht="52.8">
      <c r="A1674" s="113">
        <v>87550</v>
      </c>
      <c r="B1674" s="114" t="s">
        <v>2629</v>
      </c>
      <c r="C1674" s="113" t="s">
        <v>715</v>
      </c>
      <c r="D1674" s="113" t="s">
        <v>492</v>
      </c>
      <c r="E1674" s="115">
        <v>16.47</v>
      </c>
      <c r="F1674" s="115">
        <v>15.58</v>
      </c>
      <c r="G1674" s="113" t="s">
        <v>493</v>
      </c>
      <c r="H1674" s="116">
        <v>41974</v>
      </c>
    </row>
    <row r="1675" spans="1:8" ht="52.8">
      <c r="A1675" s="117">
        <v>87532</v>
      </c>
      <c r="B1675" s="118" t="s">
        <v>2630</v>
      </c>
      <c r="C1675" s="117" t="s">
        <v>715</v>
      </c>
      <c r="D1675" s="117" t="s">
        <v>492</v>
      </c>
      <c r="E1675" s="119">
        <v>26.74</v>
      </c>
      <c r="F1675" s="119">
        <v>25.42</v>
      </c>
      <c r="G1675" s="117" t="s">
        <v>493</v>
      </c>
      <c r="H1675" s="120">
        <v>41974</v>
      </c>
    </row>
    <row r="1676" spans="1:8" ht="52.8">
      <c r="A1676" s="113">
        <v>87554</v>
      </c>
      <c r="B1676" s="114" t="s">
        <v>2631</v>
      </c>
      <c r="C1676" s="113" t="s">
        <v>715</v>
      </c>
      <c r="D1676" s="113" t="s">
        <v>492</v>
      </c>
      <c r="E1676" s="115">
        <v>14.29</v>
      </c>
      <c r="F1676" s="115">
        <v>13.63</v>
      </c>
      <c r="G1676" s="113" t="s">
        <v>493</v>
      </c>
      <c r="H1676" s="116">
        <v>41974</v>
      </c>
    </row>
    <row r="1677" spans="1:8" ht="52.8">
      <c r="A1677" s="117">
        <v>87536</v>
      </c>
      <c r="B1677" s="118" t="s">
        <v>2632</v>
      </c>
      <c r="C1677" s="117" t="s">
        <v>715</v>
      </c>
      <c r="D1677" s="117" t="s">
        <v>492</v>
      </c>
      <c r="E1677" s="119">
        <v>24.57</v>
      </c>
      <c r="F1677" s="119">
        <v>23.47</v>
      </c>
      <c r="G1677" s="117" t="s">
        <v>493</v>
      </c>
      <c r="H1677" s="120">
        <v>41974</v>
      </c>
    </row>
    <row r="1678" spans="1:8" ht="52.8">
      <c r="A1678" s="113">
        <v>87546</v>
      </c>
      <c r="B1678" s="114" t="s">
        <v>2633</v>
      </c>
      <c r="C1678" s="113" t="s">
        <v>715</v>
      </c>
      <c r="D1678" s="113" t="s">
        <v>492</v>
      </c>
      <c r="E1678" s="115">
        <v>19.41</v>
      </c>
      <c r="F1678" s="115">
        <v>18.239999999999998</v>
      </c>
      <c r="G1678" s="113" t="s">
        <v>493</v>
      </c>
      <c r="H1678" s="116">
        <v>41974</v>
      </c>
    </row>
    <row r="1679" spans="1:8" ht="52.8">
      <c r="A1679" s="117">
        <v>87528</v>
      </c>
      <c r="B1679" s="118" t="s">
        <v>2634</v>
      </c>
      <c r="C1679" s="117" t="s">
        <v>715</v>
      </c>
      <c r="D1679" s="117" t="s">
        <v>492</v>
      </c>
      <c r="E1679" s="119">
        <v>29.69</v>
      </c>
      <c r="F1679" s="119">
        <v>28.07</v>
      </c>
      <c r="G1679" s="117" t="s">
        <v>493</v>
      </c>
      <c r="H1679" s="120">
        <v>41974</v>
      </c>
    </row>
    <row r="1680" spans="1:8" ht="52.8">
      <c r="A1680" s="113">
        <v>87549</v>
      </c>
      <c r="B1680" s="114" t="s">
        <v>2635</v>
      </c>
      <c r="C1680" s="113" t="s">
        <v>715</v>
      </c>
      <c r="D1680" s="113" t="s">
        <v>492</v>
      </c>
      <c r="E1680" s="115">
        <v>6.23</v>
      </c>
      <c r="F1680" s="115">
        <v>14.3</v>
      </c>
      <c r="G1680" s="113" t="s">
        <v>493</v>
      </c>
      <c r="H1680" s="116">
        <v>41974</v>
      </c>
    </row>
    <row r="1681" spans="1:8" ht="52.8">
      <c r="A1681" s="117">
        <v>87531</v>
      </c>
      <c r="B1681" s="118" t="s">
        <v>2636</v>
      </c>
      <c r="C1681" s="117" t="s">
        <v>715</v>
      </c>
      <c r="D1681" s="117" t="s">
        <v>492</v>
      </c>
      <c r="E1681" s="119">
        <v>24.22</v>
      </c>
      <c r="F1681" s="119">
        <v>23.15</v>
      </c>
      <c r="G1681" s="117" t="s">
        <v>493</v>
      </c>
      <c r="H1681" s="120">
        <v>41974</v>
      </c>
    </row>
    <row r="1682" spans="1:8" ht="52.8">
      <c r="A1682" s="113">
        <v>87553</v>
      </c>
      <c r="B1682" s="114" t="s">
        <v>2637</v>
      </c>
      <c r="C1682" s="113" t="s">
        <v>715</v>
      </c>
      <c r="D1682" s="113" t="s">
        <v>492</v>
      </c>
      <c r="E1682" s="115">
        <v>12.86</v>
      </c>
      <c r="F1682" s="115">
        <v>12.34</v>
      </c>
      <c r="G1682" s="113" t="s">
        <v>493</v>
      </c>
      <c r="H1682" s="116">
        <v>41974</v>
      </c>
    </row>
    <row r="1683" spans="1:8" ht="52.8">
      <c r="A1683" s="117">
        <v>87535</v>
      </c>
      <c r="B1683" s="118" t="s">
        <v>2638</v>
      </c>
      <c r="C1683" s="117" t="s">
        <v>715</v>
      </c>
      <c r="D1683" s="117" t="s">
        <v>492</v>
      </c>
      <c r="E1683" s="119">
        <v>22.05</v>
      </c>
      <c r="F1683" s="119">
        <v>21.19</v>
      </c>
      <c r="G1683" s="117" t="s">
        <v>493</v>
      </c>
      <c r="H1683" s="120">
        <v>41974</v>
      </c>
    </row>
    <row r="1684" spans="1:8" ht="52.8">
      <c r="A1684" s="113">
        <v>87545</v>
      </c>
      <c r="B1684" s="114" t="s">
        <v>2639</v>
      </c>
      <c r="C1684" s="113" t="s">
        <v>715</v>
      </c>
      <c r="D1684" s="113" t="s">
        <v>492</v>
      </c>
      <c r="E1684" s="115">
        <v>17.97</v>
      </c>
      <c r="F1684" s="115">
        <v>16.95</v>
      </c>
      <c r="G1684" s="113" t="s">
        <v>493</v>
      </c>
      <c r="H1684" s="116">
        <v>41974</v>
      </c>
    </row>
    <row r="1685" spans="1:8" ht="52.8">
      <c r="A1685" s="117">
        <v>87527</v>
      </c>
      <c r="B1685" s="118" t="s">
        <v>2640</v>
      </c>
      <c r="C1685" s="117" t="s">
        <v>715</v>
      </c>
      <c r="D1685" s="117" t="s">
        <v>492</v>
      </c>
      <c r="E1685" s="119">
        <v>27.16</v>
      </c>
      <c r="F1685" s="119">
        <v>25.8</v>
      </c>
      <c r="G1685" s="117" t="s">
        <v>493</v>
      </c>
      <c r="H1685" s="120">
        <v>41974</v>
      </c>
    </row>
    <row r="1686" spans="1:8" ht="26.4">
      <c r="A1686" s="113" t="s">
        <v>2641</v>
      </c>
      <c r="B1686" s="114" t="s">
        <v>2642</v>
      </c>
      <c r="C1686" s="113" t="s">
        <v>270</v>
      </c>
      <c r="D1686" s="113" t="s">
        <v>519</v>
      </c>
      <c r="E1686" s="115">
        <v>2.98</v>
      </c>
      <c r="F1686" s="115">
        <v>2.89</v>
      </c>
      <c r="G1686" s="113" t="s">
        <v>493</v>
      </c>
      <c r="H1686" s="116">
        <v>41974</v>
      </c>
    </row>
    <row r="1687" spans="1:8">
      <c r="A1687" s="117">
        <v>88267</v>
      </c>
      <c r="B1687" s="118" t="s">
        <v>2643</v>
      </c>
      <c r="C1687" s="117" t="s">
        <v>246</v>
      </c>
      <c r="D1687" s="117" t="s">
        <v>231</v>
      </c>
      <c r="E1687" s="119">
        <v>15.32</v>
      </c>
      <c r="F1687" s="119">
        <v>13.77</v>
      </c>
      <c r="G1687" s="117" t="s">
        <v>493</v>
      </c>
      <c r="H1687" s="120">
        <v>41974</v>
      </c>
    </row>
    <row r="1688" spans="1:8">
      <c r="A1688" s="113">
        <v>84120</v>
      </c>
      <c r="B1688" s="114" t="s">
        <v>2644</v>
      </c>
      <c r="C1688" s="113" t="s">
        <v>246</v>
      </c>
      <c r="D1688" s="113" t="s">
        <v>492</v>
      </c>
      <c r="E1688" s="115">
        <v>9.3000000000000007</v>
      </c>
      <c r="F1688" s="115">
        <v>8.93</v>
      </c>
      <c r="G1688" s="113" t="s">
        <v>493</v>
      </c>
      <c r="H1688" s="116">
        <v>41974</v>
      </c>
    </row>
    <row r="1689" spans="1:8">
      <c r="A1689" s="117">
        <v>84119</v>
      </c>
      <c r="B1689" s="118" t="s">
        <v>2645</v>
      </c>
      <c r="C1689" s="117" t="s">
        <v>246</v>
      </c>
      <c r="D1689" s="117" t="s">
        <v>492</v>
      </c>
      <c r="E1689" s="119">
        <v>6.06</v>
      </c>
      <c r="F1689" s="119">
        <v>5.83</v>
      </c>
      <c r="G1689" s="117" t="s">
        <v>493</v>
      </c>
      <c r="H1689" s="120">
        <v>41974</v>
      </c>
    </row>
    <row r="1690" spans="1:8" ht="26.4">
      <c r="A1690" s="113">
        <v>72977</v>
      </c>
      <c r="B1690" s="114" t="s">
        <v>2646</v>
      </c>
      <c r="C1690" s="113" t="s">
        <v>251</v>
      </c>
      <c r="D1690" s="113" t="s">
        <v>492</v>
      </c>
      <c r="E1690" s="115">
        <v>0.38</v>
      </c>
      <c r="F1690" s="115">
        <v>0.35</v>
      </c>
      <c r="G1690" s="113" t="s">
        <v>493</v>
      </c>
      <c r="H1690" s="116">
        <v>41974</v>
      </c>
    </row>
    <row r="1691" spans="1:8" ht="39.6">
      <c r="A1691" s="117" t="s">
        <v>2647</v>
      </c>
      <c r="B1691" s="118" t="s">
        <v>2648</v>
      </c>
      <c r="C1691" s="117" t="s">
        <v>708</v>
      </c>
      <c r="D1691" s="117" t="s">
        <v>207</v>
      </c>
      <c r="E1691" s="119">
        <v>12.81</v>
      </c>
      <c r="F1691" s="119">
        <v>12.13</v>
      </c>
      <c r="G1691" s="117" t="s">
        <v>493</v>
      </c>
      <c r="H1691" s="120">
        <v>41974</v>
      </c>
    </row>
    <row r="1692" spans="1:8" ht="39.6">
      <c r="A1692" s="113" t="s">
        <v>2649</v>
      </c>
      <c r="B1692" s="114" t="s">
        <v>2650</v>
      </c>
      <c r="C1692" s="113" t="s">
        <v>708</v>
      </c>
      <c r="D1692" s="113" t="s">
        <v>207</v>
      </c>
      <c r="E1692" s="115">
        <v>7.47</v>
      </c>
      <c r="F1692" s="115">
        <v>7.03</v>
      </c>
      <c r="G1692" s="113" t="s">
        <v>493</v>
      </c>
      <c r="H1692" s="116">
        <v>41974</v>
      </c>
    </row>
    <row r="1693" spans="1:8" ht="26.4">
      <c r="A1693" s="117">
        <v>86886</v>
      </c>
      <c r="B1693" s="118" t="s">
        <v>2651</v>
      </c>
      <c r="C1693" s="117" t="s">
        <v>606</v>
      </c>
      <c r="D1693" s="117" t="s">
        <v>6</v>
      </c>
      <c r="E1693" s="119">
        <v>28.69</v>
      </c>
      <c r="F1693" s="119">
        <v>28.4</v>
      </c>
      <c r="G1693" s="117" t="s">
        <v>493</v>
      </c>
      <c r="H1693" s="120">
        <v>41974</v>
      </c>
    </row>
    <row r="1694" spans="1:8" ht="26.4">
      <c r="A1694" s="113">
        <v>86887</v>
      </c>
      <c r="B1694" s="114" t="s">
        <v>2652</v>
      </c>
      <c r="C1694" s="113" t="s">
        <v>606</v>
      </c>
      <c r="D1694" s="113" t="s">
        <v>6</v>
      </c>
      <c r="E1694" s="115">
        <v>31.28</v>
      </c>
      <c r="F1694" s="115">
        <v>30.99</v>
      </c>
      <c r="G1694" s="113" t="s">
        <v>493</v>
      </c>
      <c r="H1694" s="116">
        <v>41974</v>
      </c>
    </row>
    <row r="1695" spans="1:8" ht="26.4">
      <c r="A1695" s="117">
        <v>86884</v>
      </c>
      <c r="B1695" s="118" t="s">
        <v>2653</v>
      </c>
      <c r="C1695" s="117" t="s">
        <v>606</v>
      </c>
      <c r="D1695" s="117" t="s">
        <v>6</v>
      </c>
      <c r="E1695" s="119">
        <v>5.2</v>
      </c>
      <c r="F1695" s="119">
        <v>4.91</v>
      </c>
      <c r="G1695" s="117" t="s">
        <v>493</v>
      </c>
      <c r="H1695" s="120">
        <v>41974</v>
      </c>
    </row>
    <row r="1696" spans="1:8" ht="26.4">
      <c r="A1696" s="113">
        <v>86885</v>
      </c>
      <c r="B1696" s="114" t="s">
        <v>2654</v>
      </c>
      <c r="C1696" s="113" t="s">
        <v>606</v>
      </c>
      <c r="D1696" s="113" t="s">
        <v>6</v>
      </c>
      <c r="E1696" s="115">
        <v>9.1</v>
      </c>
      <c r="F1696" s="115">
        <v>8.81</v>
      </c>
      <c r="G1696" s="113" t="s">
        <v>493</v>
      </c>
      <c r="H1696" s="116">
        <v>41974</v>
      </c>
    </row>
    <row r="1697" spans="1:8" ht="12.75" customHeight="1">
      <c r="A1697" s="117">
        <v>73611</v>
      </c>
      <c r="B1697" s="118" t="s">
        <v>2655</v>
      </c>
      <c r="C1697" s="117" t="s">
        <v>632</v>
      </c>
      <c r="D1697" s="117" t="s">
        <v>519</v>
      </c>
      <c r="E1697" s="119">
        <v>363.9</v>
      </c>
      <c r="F1697" s="119">
        <v>346.18</v>
      </c>
      <c r="G1697" s="117" t="s">
        <v>493</v>
      </c>
      <c r="H1697" s="120">
        <v>41974</v>
      </c>
    </row>
    <row r="1698" spans="1:8" ht="12.75" customHeight="1">
      <c r="A1698" s="113">
        <v>73698</v>
      </c>
      <c r="B1698" s="114" t="s">
        <v>2656</v>
      </c>
      <c r="C1698" s="113" t="s">
        <v>632</v>
      </c>
      <c r="D1698" s="113" t="s">
        <v>519</v>
      </c>
      <c r="E1698" s="115">
        <v>206.7</v>
      </c>
      <c r="F1698" s="115">
        <v>195.89</v>
      </c>
      <c r="G1698" s="113" t="s">
        <v>493</v>
      </c>
      <c r="H1698" s="116">
        <v>41974</v>
      </c>
    </row>
    <row r="1699" spans="1:8" ht="12.75" customHeight="1">
      <c r="A1699" s="117">
        <v>73697</v>
      </c>
      <c r="B1699" s="118" t="s">
        <v>2657</v>
      </c>
      <c r="C1699" s="117" t="s">
        <v>632</v>
      </c>
      <c r="D1699" s="117" t="s">
        <v>519</v>
      </c>
      <c r="E1699" s="119">
        <v>165.41</v>
      </c>
      <c r="F1699" s="119">
        <v>158.59</v>
      </c>
      <c r="G1699" s="117" t="s">
        <v>493</v>
      </c>
      <c r="H1699" s="120">
        <v>41974</v>
      </c>
    </row>
    <row r="1700" spans="1:8">
      <c r="A1700" s="113" t="s">
        <v>2658</v>
      </c>
      <c r="B1700" s="114" t="s">
        <v>2659</v>
      </c>
      <c r="C1700" s="113" t="s">
        <v>516</v>
      </c>
      <c r="D1700" s="113" t="s">
        <v>6</v>
      </c>
      <c r="E1700" s="115">
        <v>39.39</v>
      </c>
      <c r="F1700" s="115">
        <v>35.1</v>
      </c>
      <c r="G1700" s="113" t="s">
        <v>493</v>
      </c>
      <c r="H1700" s="116">
        <v>41974</v>
      </c>
    </row>
    <row r="1701" spans="1:8">
      <c r="A1701" s="117" t="s">
        <v>2660</v>
      </c>
      <c r="B1701" s="118" t="s">
        <v>2661</v>
      </c>
      <c r="C1701" s="117" t="s">
        <v>516</v>
      </c>
      <c r="D1701" s="117" t="s">
        <v>6</v>
      </c>
      <c r="E1701" s="119">
        <v>218.61</v>
      </c>
      <c r="F1701" s="119">
        <v>195.63</v>
      </c>
      <c r="G1701" s="117" t="s">
        <v>493</v>
      </c>
      <c r="H1701" s="120">
        <v>41974</v>
      </c>
    </row>
    <row r="1702" spans="1:8">
      <c r="A1702" s="113" t="s">
        <v>2662</v>
      </c>
      <c r="B1702" s="114" t="s">
        <v>2663</v>
      </c>
      <c r="C1702" s="113" t="s">
        <v>516</v>
      </c>
      <c r="D1702" s="113" t="s">
        <v>6</v>
      </c>
      <c r="E1702" s="115">
        <v>62.46</v>
      </c>
      <c r="F1702" s="115">
        <v>55.89</v>
      </c>
      <c r="G1702" s="113" t="s">
        <v>493</v>
      </c>
      <c r="H1702" s="116">
        <v>41974</v>
      </c>
    </row>
    <row r="1703" spans="1:8">
      <c r="A1703" s="117" t="s">
        <v>2664</v>
      </c>
      <c r="B1703" s="118" t="s">
        <v>2665</v>
      </c>
      <c r="C1703" s="117" t="s">
        <v>516</v>
      </c>
      <c r="D1703" s="117" t="s">
        <v>6</v>
      </c>
      <c r="E1703" s="119">
        <v>57.26</v>
      </c>
      <c r="F1703" s="119">
        <v>51.23</v>
      </c>
      <c r="G1703" s="117" t="s">
        <v>493</v>
      </c>
      <c r="H1703" s="120">
        <v>41974</v>
      </c>
    </row>
    <row r="1704" spans="1:8">
      <c r="A1704" s="113" t="s">
        <v>2666</v>
      </c>
      <c r="B1704" s="114" t="s">
        <v>2667</v>
      </c>
      <c r="C1704" s="113" t="s">
        <v>516</v>
      </c>
      <c r="D1704" s="113" t="s">
        <v>6</v>
      </c>
      <c r="E1704" s="115">
        <v>52.05</v>
      </c>
      <c r="F1704" s="115">
        <v>46.57</v>
      </c>
      <c r="G1704" s="113" t="s">
        <v>493</v>
      </c>
      <c r="H1704" s="116">
        <v>41974</v>
      </c>
    </row>
    <row r="1705" spans="1:8">
      <c r="A1705" s="117" t="s">
        <v>2668</v>
      </c>
      <c r="B1705" s="118" t="s">
        <v>2669</v>
      </c>
      <c r="C1705" s="117" t="s">
        <v>516</v>
      </c>
      <c r="D1705" s="117" t="s">
        <v>519</v>
      </c>
      <c r="E1705" s="119">
        <v>1.05</v>
      </c>
      <c r="F1705" s="119">
        <v>0.93</v>
      </c>
      <c r="G1705" s="117" t="s">
        <v>493</v>
      </c>
      <c r="H1705" s="120">
        <v>41974</v>
      </c>
    </row>
    <row r="1706" spans="1:8">
      <c r="A1706" s="113" t="s">
        <v>2670</v>
      </c>
      <c r="B1706" s="114" t="s">
        <v>2671</v>
      </c>
      <c r="C1706" s="113" t="s">
        <v>516</v>
      </c>
      <c r="D1706" s="113" t="s">
        <v>6</v>
      </c>
      <c r="E1706" s="115">
        <v>39.04</v>
      </c>
      <c r="F1706" s="115">
        <v>34.93</v>
      </c>
      <c r="G1706" s="113" t="s">
        <v>493</v>
      </c>
      <c r="H1706" s="116">
        <v>41974</v>
      </c>
    </row>
    <row r="1707" spans="1:8" ht="26.4">
      <c r="A1707" s="117" t="s">
        <v>2672</v>
      </c>
      <c r="B1707" s="118" t="s">
        <v>2673</v>
      </c>
      <c r="C1707" s="117" t="s">
        <v>516</v>
      </c>
      <c r="D1707" s="117" t="s">
        <v>6</v>
      </c>
      <c r="E1707" s="119">
        <v>150.94999999999999</v>
      </c>
      <c r="F1707" s="119">
        <v>135.08000000000001</v>
      </c>
      <c r="G1707" s="117" t="s">
        <v>493</v>
      </c>
      <c r="H1707" s="120">
        <v>41974</v>
      </c>
    </row>
    <row r="1708" spans="1:8" ht="26.4">
      <c r="A1708" s="113" t="s">
        <v>2674</v>
      </c>
      <c r="B1708" s="114" t="s">
        <v>2675</v>
      </c>
      <c r="C1708" s="113" t="s">
        <v>516</v>
      </c>
      <c r="D1708" s="113" t="s">
        <v>6</v>
      </c>
      <c r="E1708" s="115">
        <v>197.79</v>
      </c>
      <c r="F1708" s="115">
        <v>177</v>
      </c>
      <c r="G1708" s="113" t="s">
        <v>493</v>
      </c>
      <c r="H1708" s="116">
        <v>41974</v>
      </c>
    </row>
    <row r="1709" spans="1:8" ht="26.4">
      <c r="A1709" s="117" t="s">
        <v>2676</v>
      </c>
      <c r="B1709" s="118" t="s">
        <v>2677</v>
      </c>
      <c r="C1709" s="117" t="s">
        <v>516</v>
      </c>
      <c r="D1709" s="117" t="s">
        <v>6</v>
      </c>
      <c r="E1709" s="119">
        <v>98.9</v>
      </c>
      <c r="F1709" s="119">
        <v>88.5</v>
      </c>
      <c r="G1709" s="117" t="s">
        <v>493</v>
      </c>
      <c r="H1709" s="120">
        <v>41974</v>
      </c>
    </row>
    <row r="1710" spans="1:8">
      <c r="A1710" s="113" t="s">
        <v>2678</v>
      </c>
      <c r="B1710" s="114" t="s">
        <v>2679</v>
      </c>
      <c r="C1710" s="113" t="s">
        <v>516</v>
      </c>
      <c r="D1710" s="113" t="s">
        <v>6</v>
      </c>
      <c r="E1710" s="115">
        <v>104.1</v>
      </c>
      <c r="F1710" s="115">
        <v>93.15</v>
      </c>
      <c r="G1710" s="113" t="s">
        <v>493</v>
      </c>
      <c r="H1710" s="116">
        <v>41974</v>
      </c>
    </row>
    <row r="1711" spans="1:8">
      <c r="A1711" s="117" t="s">
        <v>2680</v>
      </c>
      <c r="B1711" s="118" t="s">
        <v>2681</v>
      </c>
      <c r="C1711" s="117" t="s">
        <v>516</v>
      </c>
      <c r="D1711" s="117" t="s">
        <v>6</v>
      </c>
      <c r="E1711" s="119">
        <v>41.64</v>
      </c>
      <c r="F1711" s="119">
        <v>37.26</v>
      </c>
      <c r="G1711" s="117" t="s">
        <v>493</v>
      </c>
      <c r="H1711" s="120">
        <v>41974</v>
      </c>
    </row>
    <row r="1712" spans="1:8">
      <c r="A1712" s="113" t="s">
        <v>2682</v>
      </c>
      <c r="B1712" s="114" t="s">
        <v>2683</v>
      </c>
      <c r="C1712" s="113" t="s">
        <v>516</v>
      </c>
      <c r="D1712" s="113" t="s">
        <v>6</v>
      </c>
      <c r="E1712" s="115">
        <v>39.39</v>
      </c>
      <c r="F1712" s="115">
        <v>35.1</v>
      </c>
      <c r="G1712" s="113" t="s">
        <v>493</v>
      </c>
      <c r="H1712" s="116">
        <v>41974</v>
      </c>
    </row>
    <row r="1713" spans="1:8">
      <c r="A1713" s="117" t="s">
        <v>2684</v>
      </c>
      <c r="B1713" s="118" t="s">
        <v>2685</v>
      </c>
      <c r="C1713" s="117" t="s">
        <v>516</v>
      </c>
      <c r="D1713" s="117" t="s">
        <v>6</v>
      </c>
      <c r="E1713" s="119">
        <v>36.44</v>
      </c>
      <c r="F1713" s="119">
        <v>32.6</v>
      </c>
      <c r="G1713" s="117" t="s">
        <v>493</v>
      </c>
      <c r="H1713" s="120">
        <v>41974</v>
      </c>
    </row>
    <row r="1714" spans="1:8">
      <c r="A1714" s="113" t="s">
        <v>2686</v>
      </c>
      <c r="B1714" s="114" t="s">
        <v>2687</v>
      </c>
      <c r="C1714" s="113" t="s">
        <v>516</v>
      </c>
      <c r="D1714" s="113" t="s">
        <v>6</v>
      </c>
      <c r="E1714" s="115">
        <v>46.85</v>
      </c>
      <c r="F1714" s="115">
        <v>41.92</v>
      </c>
      <c r="G1714" s="113" t="s">
        <v>493</v>
      </c>
      <c r="H1714" s="116">
        <v>41974</v>
      </c>
    </row>
    <row r="1715" spans="1:8">
      <c r="A1715" s="117" t="s">
        <v>2688</v>
      </c>
      <c r="B1715" s="118" t="s">
        <v>2689</v>
      </c>
      <c r="C1715" s="117" t="s">
        <v>516</v>
      </c>
      <c r="D1715" s="117" t="s">
        <v>6</v>
      </c>
      <c r="E1715" s="119">
        <v>39.39</v>
      </c>
      <c r="F1715" s="119">
        <v>35.1</v>
      </c>
      <c r="G1715" s="117" t="s">
        <v>493</v>
      </c>
      <c r="H1715" s="120">
        <v>41974</v>
      </c>
    </row>
    <row r="1716" spans="1:8">
      <c r="A1716" s="113" t="s">
        <v>2690</v>
      </c>
      <c r="B1716" s="114" t="s">
        <v>2691</v>
      </c>
      <c r="C1716" s="113" t="s">
        <v>516</v>
      </c>
      <c r="D1716" s="113" t="s">
        <v>6</v>
      </c>
      <c r="E1716" s="115">
        <v>46.85</v>
      </c>
      <c r="F1716" s="115">
        <v>41.92</v>
      </c>
      <c r="G1716" s="113" t="s">
        <v>493</v>
      </c>
      <c r="H1716" s="116">
        <v>41974</v>
      </c>
    </row>
    <row r="1717" spans="1:8">
      <c r="A1717" s="117" t="s">
        <v>2692</v>
      </c>
      <c r="B1717" s="118" t="s">
        <v>2693</v>
      </c>
      <c r="C1717" s="117" t="s">
        <v>516</v>
      </c>
      <c r="D1717" s="117" t="s">
        <v>6</v>
      </c>
      <c r="E1717" s="119">
        <v>104.1</v>
      </c>
      <c r="F1717" s="119">
        <v>93.15</v>
      </c>
      <c r="G1717" s="117" t="s">
        <v>493</v>
      </c>
      <c r="H1717" s="120">
        <v>41974</v>
      </c>
    </row>
    <row r="1718" spans="1:8">
      <c r="A1718" s="113" t="s">
        <v>2694</v>
      </c>
      <c r="B1718" s="114" t="s">
        <v>2695</v>
      </c>
      <c r="C1718" s="113" t="s">
        <v>516</v>
      </c>
      <c r="D1718" s="113" t="s">
        <v>6</v>
      </c>
      <c r="E1718" s="115">
        <v>135.33000000000001</v>
      </c>
      <c r="F1718" s="115">
        <v>121.1</v>
      </c>
      <c r="G1718" s="113" t="s">
        <v>493</v>
      </c>
      <c r="H1718" s="116">
        <v>41974</v>
      </c>
    </row>
    <row r="1719" spans="1:8">
      <c r="A1719" s="117" t="s">
        <v>2696</v>
      </c>
      <c r="B1719" s="118" t="s">
        <v>2697</v>
      </c>
      <c r="C1719" s="117" t="s">
        <v>516</v>
      </c>
      <c r="D1719" s="117" t="s">
        <v>6</v>
      </c>
      <c r="E1719" s="119">
        <v>104.1</v>
      </c>
      <c r="F1719" s="119">
        <v>93.15</v>
      </c>
      <c r="G1719" s="117" t="s">
        <v>493</v>
      </c>
      <c r="H1719" s="120">
        <v>41974</v>
      </c>
    </row>
    <row r="1720" spans="1:8">
      <c r="A1720" s="113" t="s">
        <v>2698</v>
      </c>
      <c r="B1720" s="114" t="s">
        <v>2699</v>
      </c>
      <c r="C1720" s="113" t="s">
        <v>516</v>
      </c>
      <c r="D1720" s="113" t="s">
        <v>6</v>
      </c>
      <c r="E1720" s="115">
        <v>114.51</v>
      </c>
      <c r="F1720" s="115">
        <v>102.47</v>
      </c>
      <c r="G1720" s="113" t="s">
        <v>493</v>
      </c>
      <c r="H1720" s="116">
        <v>41974</v>
      </c>
    </row>
    <row r="1721" spans="1:8">
      <c r="A1721" s="117" t="s">
        <v>2700</v>
      </c>
      <c r="B1721" s="118" t="s">
        <v>2701</v>
      </c>
      <c r="C1721" s="117" t="s">
        <v>516</v>
      </c>
      <c r="D1721" s="117" t="s">
        <v>6</v>
      </c>
      <c r="E1721" s="119">
        <v>26.03</v>
      </c>
      <c r="F1721" s="119">
        <v>23.28</v>
      </c>
      <c r="G1721" s="117" t="s">
        <v>493</v>
      </c>
      <c r="H1721" s="120">
        <v>41974</v>
      </c>
    </row>
    <row r="1722" spans="1:8">
      <c r="A1722" s="113" t="s">
        <v>2702</v>
      </c>
      <c r="B1722" s="114" t="s">
        <v>2703</v>
      </c>
      <c r="C1722" s="113" t="s">
        <v>516</v>
      </c>
      <c r="D1722" s="113" t="s">
        <v>6</v>
      </c>
      <c r="E1722" s="115">
        <v>52.05</v>
      </c>
      <c r="F1722" s="115">
        <v>46.57</v>
      </c>
      <c r="G1722" s="113" t="s">
        <v>493</v>
      </c>
      <c r="H1722" s="116">
        <v>41974</v>
      </c>
    </row>
    <row r="1723" spans="1:8" ht="12" customHeight="1">
      <c r="A1723" s="117" t="s">
        <v>2704</v>
      </c>
      <c r="B1723" s="118" t="s">
        <v>2705</v>
      </c>
      <c r="C1723" s="117" t="s">
        <v>516</v>
      </c>
      <c r="D1723" s="117" t="s">
        <v>6</v>
      </c>
      <c r="E1723" s="119">
        <v>91.09</v>
      </c>
      <c r="F1723" s="119">
        <v>81.510000000000005</v>
      </c>
      <c r="G1723" s="117" t="s">
        <v>493</v>
      </c>
      <c r="H1723" s="120">
        <v>41974</v>
      </c>
    </row>
    <row r="1724" spans="1:8">
      <c r="A1724" s="113" t="s">
        <v>2706</v>
      </c>
      <c r="B1724" s="114" t="s">
        <v>2707</v>
      </c>
      <c r="C1724" s="113" t="s">
        <v>516</v>
      </c>
      <c r="D1724" s="113" t="s">
        <v>6</v>
      </c>
      <c r="E1724" s="115">
        <v>46.85</v>
      </c>
      <c r="F1724" s="115">
        <v>41.92</v>
      </c>
      <c r="G1724" s="113" t="s">
        <v>493</v>
      </c>
      <c r="H1724" s="116">
        <v>41974</v>
      </c>
    </row>
    <row r="1725" spans="1:8">
      <c r="A1725" s="117" t="s">
        <v>2708</v>
      </c>
      <c r="B1725" s="118" t="s">
        <v>2709</v>
      </c>
      <c r="C1725" s="117" t="s">
        <v>516</v>
      </c>
      <c r="D1725" s="117" t="s">
        <v>6</v>
      </c>
      <c r="E1725" s="119">
        <v>93.69</v>
      </c>
      <c r="F1725" s="119">
        <v>83.84</v>
      </c>
      <c r="G1725" s="117" t="s">
        <v>493</v>
      </c>
      <c r="H1725" s="120">
        <v>41974</v>
      </c>
    </row>
    <row r="1726" spans="1:8">
      <c r="A1726" s="113" t="s">
        <v>2710</v>
      </c>
      <c r="B1726" s="114" t="s">
        <v>2711</v>
      </c>
      <c r="C1726" s="113" t="s">
        <v>516</v>
      </c>
      <c r="D1726" s="113" t="s">
        <v>6</v>
      </c>
      <c r="E1726" s="115">
        <v>75.47</v>
      </c>
      <c r="F1726" s="115">
        <v>67.540000000000006</v>
      </c>
      <c r="G1726" s="113" t="s">
        <v>493</v>
      </c>
      <c r="H1726" s="116">
        <v>41974</v>
      </c>
    </row>
    <row r="1727" spans="1:8">
      <c r="A1727" s="117" t="s">
        <v>2712</v>
      </c>
      <c r="B1727" s="118" t="s">
        <v>2713</v>
      </c>
      <c r="C1727" s="117" t="s">
        <v>516</v>
      </c>
      <c r="D1727" s="117" t="s">
        <v>6</v>
      </c>
      <c r="E1727" s="119">
        <v>52.05</v>
      </c>
      <c r="F1727" s="119">
        <v>46.57</v>
      </c>
      <c r="G1727" s="117" t="s">
        <v>493</v>
      </c>
      <c r="H1727" s="120">
        <v>41974</v>
      </c>
    </row>
    <row r="1728" spans="1:8">
      <c r="A1728" s="113" t="s">
        <v>2714</v>
      </c>
      <c r="B1728" s="114" t="s">
        <v>2715</v>
      </c>
      <c r="C1728" s="113" t="s">
        <v>516</v>
      </c>
      <c r="D1728" s="113" t="s">
        <v>6</v>
      </c>
      <c r="E1728" s="115">
        <v>46.85</v>
      </c>
      <c r="F1728" s="115">
        <v>41.92</v>
      </c>
      <c r="G1728" s="113" t="s">
        <v>493</v>
      </c>
      <c r="H1728" s="116">
        <v>41974</v>
      </c>
    </row>
    <row r="1729" spans="1:8">
      <c r="A1729" s="117" t="s">
        <v>2716</v>
      </c>
      <c r="B1729" s="118" t="s">
        <v>2717</v>
      </c>
      <c r="C1729" s="117" t="s">
        <v>516</v>
      </c>
      <c r="D1729" s="117" t="s">
        <v>6</v>
      </c>
      <c r="E1729" s="119">
        <v>83.28</v>
      </c>
      <c r="F1729" s="119">
        <v>74.52</v>
      </c>
      <c r="G1729" s="117" t="s">
        <v>493</v>
      </c>
      <c r="H1729" s="120">
        <v>41974</v>
      </c>
    </row>
    <row r="1730" spans="1:8">
      <c r="A1730" s="113" t="s">
        <v>2718</v>
      </c>
      <c r="B1730" s="114" t="s">
        <v>2719</v>
      </c>
      <c r="C1730" s="113" t="s">
        <v>516</v>
      </c>
      <c r="D1730" s="113" t="s">
        <v>6</v>
      </c>
      <c r="E1730" s="115">
        <v>98.9</v>
      </c>
      <c r="F1730" s="115">
        <v>88.5</v>
      </c>
      <c r="G1730" s="113" t="s">
        <v>493</v>
      </c>
      <c r="H1730" s="116">
        <v>41974</v>
      </c>
    </row>
    <row r="1731" spans="1:8" ht="26.4">
      <c r="A1731" s="117" t="s">
        <v>2720</v>
      </c>
      <c r="B1731" s="118" t="s">
        <v>2721</v>
      </c>
      <c r="C1731" s="117" t="s">
        <v>516</v>
      </c>
      <c r="D1731" s="117" t="s">
        <v>6</v>
      </c>
      <c r="E1731" s="119">
        <v>135.33000000000001</v>
      </c>
      <c r="F1731" s="119">
        <v>121.1</v>
      </c>
      <c r="G1731" s="117" t="s">
        <v>493</v>
      </c>
      <c r="H1731" s="120">
        <v>41974</v>
      </c>
    </row>
    <row r="1732" spans="1:8" ht="26.4">
      <c r="A1732" s="113" t="s">
        <v>2722</v>
      </c>
      <c r="B1732" s="114" t="s">
        <v>2723</v>
      </c>
      <c r="C1732" s="113" t="s">
        <v>516</v>
      </c>
      <c r="D1732" s="113" t="s">
        <v>6</v>
      </c>
      <c r="E1732" s="115">
        <v>119.72</v>
      </c>
      <c r="F1732" s="115">
        <v>107.13</v>
      </c>
      <c r="G1732" s="113" t="s">
        <v>493</v>
      </c>
      <c r="H1732" s="116">
        <v>41974</v>
      </c>
    </row>
    <row r="1733" spans="1:8" ht="26.4">
      <c r="A1733" s="117" t="s">
        <v>2724</v>
      </c>
      <c r="B1733" s="118" t="s">
        <v>2725</v>
      </c>
      <c r="C1733" s="117" t="s">
        <v>516</v>
      </c>
      <c r="D1733" s="117" t="s">
        <v>6</v>
      </c>
      <c r="E1733" s="119">
        <v>145.74</v>
      </c>
      <c r="F1733" s="119">
        <v>130.41999999999999</v>
      </c>
      <c r="G1733" s="117" t="s">
        <v>493</v>
      </c>
      <c r="H1733" s="120">
        <v>41974</v>
      </c>
    </row>
    <row r="1734" spans="1:8">
      <c r="A1734" s="113" t="s">
        <v>2726</v>
      </c>
      <c r="B1734" s="114" t="s">
        <v>2727</v>
      </c>
      <c r="C1734" s="113" t="s">
        <v>516</v>
      </c>
      <c r="D1734" s="113" t="s">
        <v>6</v>
      </c>
      <c r="E1734" s="115">
        <v>52.05</v>
      </c>
      <c r="F1734" s="115">
        <v>46.57</v>
      </c>
      <c r="G1734" s="113" t="s">
        <v>493</v>
      </c>
      <c r="H1734" s="116">
        <v>41974</v>
      </c>
    </row>
    <row r="1735" spans="1:8">
      <c r="A1735" s="117" t="s">
        <v>2728</v>
      </c>
      <c r="B1735" s="118" t="s">
        <v>2729</v>
      </c>
      <c r="C1735" s="117" t="s">
        <v>516</v>
      </c>
      <c r="D1735" s="117" t="s">
        <v>6</v>
      </c>
      <c r="E1735" s="119">
        <v>46.85</v>
      </c>
      <c r="F1735" s="119">
        <v>41.92</v>
      </c>
      <c r="G1735" s="117" t="s">
        <v>493</v>
      </c>
      <c r="H1735" s="120">
        <v>41974</v>
      </c>
    </row>
    <row r="1736" spans="1:8">
      <c r="A1736" s="113" t="s">
        <v>2730</v>
      </c>
      <c r="B1736" s="114" t="s">
        <v>2731</v>
      </c>
      <c r="C1736" s="113" t="s">
        <v>516</v>
      </c>
      <c r="D1736" s="113" t="s">
        <v>6</v>
      </c>
      <c r="E1736" s="115">
        <v>57.26</v>
      </c>
      <c r="F1736" s="115">
        <v>51.23</v>
      </c>
      <c r="G1736" s="113" t="s">
        <v>493</v>
      </c>
      <c r="H1736" s="116">
        <v>41974</v>
      </c>
    </row>
    <row r="1737" spans="1:8" ht="11.25" customHeight="1">
      <c r="A1737" s="117" t="s">
        <v>2732</v>
      </c>
      <c r="B1737" s="118" t="s">
        <v>2733</v>
      </c>
      <c r="C1737" s="117" t="s">
        <v>516</v>
      </c>
      <c r="D1737" s="117" t="s">
        <v>6</v>
      </c>
      <c r="E1737" s="119">
        <v>41.64</v>
      </c>
      <c r="F1737" s="119">
        <v>37.26</v>
      </c>
      <c r="G1737" s="117" t="s">
        <v>493</v>
      </c>
      <c r="H1737" s="120">
        <v>41974</v>
      </c>
    </row>
    <row r="1738" spans="1:8">
      <c r="A1738" s="113" t="s">
        <v>2734</v>
      </c>
      <c r="B1738" s="114" t="s">
        <v>2735</v>
      </c>
      <c r="C1738" s="113" t="s">
        <v>516</v>
      </c>
      <c r="D1738" s="113" t="s">
        <v>6</v>
      </c>
      <c r="E1738" s="115">
        <v>36.44</v>
      </c>
      <c r="F1738" s="115">
        <v>32.6</v>
      </c>
      <c r="G1738" s="113" t="s">
        <v>493</v>
      </c>
      <c r="H1738" s="116">
        <v>41974</v>
      </c>
    </row>
    <row r="1739" spans="1:8">
      <c r="A1739" s="117" t="s">
        <v>2736</v>
      </c>
      <c r="B1739" s="118" t="s">
        <v>2737</v>
      </c>
      <c r="C1739" s="117" t="s">
        <v>516</v>
      </c>
      <c r="D1739" s="117" t="s">
        <v>6</v>
      </c>
      <c r="E1739" s="119">
        <v>52.05</v>
      </c>
      <c r="F1739" s="119">
        <v>46.57</v>
      </c>
      <c r="G1739" s="117" t="s">
        <v>493</v>
      </c>
      <c r="H1739" s="120">
        <v>41974</v>
      </c>
    </row>
    <row r="1740" spans="1:8">
      <c r="A1740" s="113" t="s">
        <v>2738</v>
      </c>
      <c r="B1740" s="114" t="s">
        <v>2739</v>
      </c>
      <c r="C1740" s="113" t="s">
        <v>516</v>
      </c>
      <c r="D1740" s="113" t="s">
        <v>519</v>
      </c>
      <c r="E1740" s="115">
        <v>16.100000000000001</v>
      </c>
      <c r="F1740" s="115">
        <v>14.38</v>
      </c>
      <c r="G1740" s="113" t="s">
        <v>493</v>
      </c>
      <c r="H1740" s="116">
        <v>41974</v>
      </c>
    </row>
    <row r="1741" spans="1:8">
      <c r="A1741" s="117" t="s">
        <v>2740</v>
      </c>
      <c r="B1741" s="118" t="s">
        <v>2741</v>
      </c>
      <c r="C1741" s="117" t="s">
        <v>516</v>
      </c>
      <c r="D1741" s="117" t="s">
        <v>6</v>
      </c>
      <c r="E1741" s="119">
        <v>88.49</v>
      </c>
      <c r="F1741" s="119">
        <v>79.180000000000007</v>
      </c>
      <c r="G1741" s="117" t="s">
        <v>493</v>
      </c>
      <c r="H1741" s="120">
        <v>41974</v>
      </c>
    </row>
    <row r="1742" spans="1:8">
      <c r="A1742" s="113" t="s">
        <v>2742</v>
      </c>
      <c r="B1742" s="114" t="s">
        <v>2743</v>
      </c>
      <c r="C1742" s="113" t="s">
        <v>516</v>
      </c>
      <c r="D1742" s="113" t="s">
        <v>6</v>
      </c>
      <c r="E1742" s="115">
        <v>78.08</v>
      </c>
      <c r="F1742" s="115">
        <v>69.86</v>
      </c>
      <c r="G1742" s="113" t="s">
        <v>493</v>
      </c>
      <c r="H1742" s="116">
        <v>41974</v>
      </c>
    </row>
    <row r="1743" spans="1:8">
      <c r="A1743" s="117" t="s">
        <v>2744</v>
      </c>
      <c r="B1743" s="118" t="s">
        <v>2745</v>
      </c>
      <c r="C1743" s="117" t="s">
        <v>516</v>
      </c>
      <c r="D1743" s="117" t="s">
        <v>6</v>
      </c>
      <c r="E1743" s="119">
        <v>83.28</v>
      </c>
      <c r="F1743" s="119">
        <v>74.52</v>
      </c>
      <c r="G1743" s="117" t="s">
        <v>493</v>
      </c>
      <c r="H1743" s="120">
        <v>41974</v>
      </c>
    </row>
    <row r="1744" spans="1:8">
      <c r="A1744" s="113">
        <v>72743</v>
      </c>
      <c r="B1744" s="114" t="s">
        <v>2746</v>
      </c>
      <c r="C1744" s="113" t="s">
        <v>516</v>
      </c>
      <c r="D1744" s="113" t="s">
        <v>6</v>
      </c>
      <c r="E1744" s="115">
        <v>208.2</v>
      </c>
      <c r="F1744" s="115">
        <v>186.31</v>
      </c>
      <c r="G1744" s="113" t="s">
        <v>493</v>
      </c>
      <c r="H1744" s="116">
        <v>41974</v>
      </c>
    </row>
    <row r="1745" spans="1:8">
      <c r="A1745" s="117">
        <v>72742</v>
      </c>
      <c r="B1745" s="118" t="s">
        <v>2747</v>
      </c>
      <c r="C1745" s="117" t="s">
        <v>516</v>
      </c>
      <c r="D1745" s="117" t="s">
        <v>6</v>
      </c>
      <c r="E1745" s="119">
        <v>416.4</v>
      </c>
      <c r="F1745" s="119">
        <v>372.63</v>
      </c>
      <c r="G1745" s="117" t="s">
        <v>493</v>
      </c>
      <c r="H1745" s="120">
        <v>41974</v>
      </c>
    </row>
    <row r="1746" spans="1:8">
      <c r="A1746" s="113" t="s">
        <v>2748</v>
      </c>
      <c r="B1746" s="114" t="s">
        <v>2749</v>
      </c>
      <c r="C1746" s="113" t="s">
        <v>516</v>
      </c>
      <c r="D1746" s="113" t="s">
        <v>6</v>
      </c>
      <c r="E1746" s="115">
        <v>52.05</v>
      </c>
      <c r="F1746" s="115">
        <v>46.57</v>
      </c>
      <c r="G1746" s="113" t="s">
        <v>493</v>
      </c>
      <c r="H1746" s="116">
        <v>41974</v>
      </c>
    </row>
    <row r="1747" spans="1:8">
      <c r="A1747" s="117" t="s">
        <v>2750</v>
      </c>
      <c r="B1747" s="118" t="s">
        <v>2751</v>
      </c>
      <c r="C1747" s="117" t="s">
        <v>516</v>
      </c>
      <c r="D1747" s="117" t="s">
        <v>6</v>
      </c>
      <c r="E1747" s="119">
        <v>140.54</v>
      </c>
      <c r="F1747" s="119">
        <v>125.76</v>
      </c>
      <c r="G1747" s="117" t="s">
        <v>493</v>
      </c>
      <c r="H1747" s="120">
        <v>41974</v>
      </c>
    </row>
    <row r="1748" spans="1:8">
      <c r="A1748" s="113" t="s">
        <v>2752</v>
      </c>
      <c r="B1748" s="114" t="s">
        <v>2753</v>
      </c>
      <c r="C1748" s="113" t="s">
        <v>516</v>
      </c>
      <c r="D1748" s="113" t="s">
        <v>6</v>
      </c>
      <c r="E1748" s="115">
        <v>671.45</v>
      </c>
      <c r="F1748" s="115">
        <v>600.87</v>
      </c>
      <c r="G1748" s="113" t="s">
        <v>493</v>
      </c>
      <c r="H1748" s="116">
        <v>41974</v>
      </c>
    </row>
    <row r="1749" spans="1:8">
      <c r="A1749" s="117" t="s">
        <v>2754</v>
      </c>
      <c r="B1749" s="118" t="s">
        <v>2755</v>
      </c>
      <c r="C1749" s="117" t="s">
        <v>516</v>
      </c>
      <c r="D1749" s="117" t="s">
        <v>6</v>
      </c>
      <c r="E1749" s="119">
        <v>93.69</v>
      </c>
      <c r="F1749" s="119">
        <v>83.84</v>
      </c>
      <c r="G1749" s="117" t="s">
        <v>493</v>
      </c>
      <c r="H1749" s="120">
        <v>41974</v>
      </c>
    </row>
    <row r="1750" spans="1:8">
      <c r="A1750" s="113" t="s">
        <v>2756</v>
      </c>
      <c r="B1750" s="114" t="s">
        <v>2757</v>
      </c>
      <c r="C1750" s="113" t="s">
        <v>516</v>
      </c>
      <c r="D1750" s="113" t="s">
        <v>6</v>
      </c>
      <c r="E1750" s="115">
        <v>104.1</v>
      </c>
      <c r="F1750" s="115">
        <v>93.15</v>
      </c>
      <c r="G1750" s="113" t="s">
        <v>493</v>
      </c>
      <c r="H1750" s="116">
        <v>41974</v>
      </c>
    </row>
    <row r="1751" spans="1:8">
      <c r="A1751" s="117" t="s">
        <v>2758</v>
      </c>
      <c r="B1751" s="118" t="s">
        <v>2759</v>
      </c>
      <c r="C1751" s="117" t="s">
        <v>516</v>
      </c>
      <c r="D1751" s="117" t="s">
        <v>6</v>
      </c>
      <c r="E1751" s="119">
        <v>93.69</v>
      </c>
      <c r="F1751" s="119">
        <v>83.84</v>
      </c>
      <c r="G1751" s="117" t="s">
        <v>493</v>
      </c>
      <c r="H1751" s="120">
        <v>41974</v>
      </c>
    </row>
    <row r="1752" spans="1:8" ht="12" customHeight="1">
      <c r="A1752" s="113" t="s">
        <v>2760</v>
      </c>
      <c r="B1752" s="114" t="s">
        <v>2761</v>
      </c>
      <c r="C1752" s="113" t="s">
        <v>516</v>
      </c>
      <c r="D1752" s="113" t="s">
        <v>6</v>
      </c>
      <c r="E1752" s="115">
        <v>130.13</v>
      </c>
      <c r="F1752" s="115">
        <v>116.44</v>
      </c>
      <c r="G1752" s="113" t="s">
        <v>493</v>
      </c>
      <c r="H1752" s="116">
        <v>41974</v>
      </c>
    </row>
    <row r="1753" spans="1:8">
      <c r="A1753" s="117" t="s">
        <v>2762</v>
      </c>
      <c r="B1753" s="118" t="s">
        <v>2763</v>
      </c>
      <c r="C1753" s="117" t="s">
        <v>516</v>
      </c>
      <c r="D1753" s="117" t="s">
        <v>6</v>
      </c>
      <c r="E1753" s="119">
        <v>41.64</v>
      </c>
      <c r="F1753" s="119">
        <v>37.26</v>
      </c>
      <c r="G1753" s="117" t="s">
        <v>493</v>
      </c>
      <c r="H1753" s="120">
        <v>41974</v>
      </c>
    </row>
    <row r="1754" spans="1:8">
      <c r="A1754" s="113" t="s">
        <v>2764</v>
      </c>
      <c r="B1754" s="114" t="s">
        <v>2765</v>
      </c>
      <c r="C1754" s="113" t="s">
        <v>516</v>
      </c>
      <c r="D1754" s="113" t="s">
        <v>6</v>
      </c>
      <c r="E1754" s="115">
        <v>31.23</v>
      </c>
      <c r="F1754" s="115">
        <v>27.94</v>
      </c>
      <c r="G1754" s="113" t="s">
        <v>493</v>
      </c>
      <c r="H1754" s="116">
        <v>41974</v>
      </c>
    </row>
    <row r="1755" spans="1:8" ht="11.25" customHeight="1">
      <c r="A1755" s="117" t="s">
        <v>2766</v>
      </c>
      <c r="B1755" s="118" t="s">
        <v>2767</v>
      </c>
      <c r="C1755" s="117" t="s">
        <v>516</v>
      </c>
      <c r="D1755" s="117" t="s">
        <v>6</v>
      </c>
      <c r="E1755" s="119">
        <v>31.23</v>
      </c>
      <c r="F1755" s="119">
        <v>27.94</v>
      </c>
      <c r="G1755" s="117" t="s">
        <v>493</v>
      </c>
      <c r="H1755" s="120">
        <v>41974</v>
      </c>
    </row>
    <row r="1756" spans="1:8">
      <c r="A1756" s="113" t="s">
        <v>2768</v>
      </c>
      <c r="B1756" s="114" t="s">
        <v>2769</v>
      </c>
      <c r="C1756" s="113" t="s">
        <v>516</v>
      </c>
      <c r="D1756" s="113" t="s">
        <v>519</v>
      </c>
      <c r="E1756" s="115">
        <v>1.25</v>
      </c>
      <c r="F1756" s="115">
        <v>1.1100000000000001</v>
      </c>
      <c r="G1756" s="113" t="s">
        <v>493</v>
      </c>
      <c r="H1756" s="116">
        <v>41974</v>
      </c>
    </row>
    <row r="1757" spans="1:8">
      <c r="A1757" s="117" t="s">
        <v>2770</v>
      </c>
      <c r="B1757" s="118" t="s">
        <v>2771</v>
      </c>
      <c r="C1757" s="117" t="s">
        <v>516</v>
      </c>
      <c r="D1757" s="117" t="s">
        <v>6</v>
      </c>
      <c r="E1757" s="119">
        <v>130.13</v>
      </c>
      <c r="F1757" s="119">
        <v>116.44</v>
      </c>
      <c r="G1757" s="117" t="s">
        <v>493</v>
      </c>
      <c r="H1757" s="120">
        <v>41974</v>
      </c>
    </row>
    <row r="1758" spans="1:8">
      <c r="A1758" s="113" t="s">
        <v>2772</v>
      </c>
      <c r="B1758" s="114" t="s">
        <v>2773</v>
      </c>
      <c r="C1758" s="113" t="s">
        <v>516</v>
      </c>
      <c r="D1758" s="113" t="s">
        <v>6</v>
      </c>
      <c r="E1758" s="115">
        <v>104.1</v>
      </c>
      <c r="F1758" s="115">
        <v>93.15</v>
      </c>
      <c r="G1758" s="113" t="s">
        <v>493</v>
      </c>
      <c r="H1758" s="116">
        <v>41974</v>
      </c>
    </row>
    <row r="1759" spans="1:8">
      <c r="A1759" s="117" t="s">
        <v>2774</v>
      </c>
      <c r="B1759" s="118" t="s">
        <v>2775</v>
      </c>
      <c r="C1759" s="117" t="s">
        <v>516</v>
      </c>
      <c r="D1759" s="117" t="s">
        <v>6</v>
      </c>
      <c r="E1759" s="119">
        <v>114.51</v>
      </c>
      <c r="F1759" s="119">
        <v>102.47</v>
      </c>
      <c r="G1759" s="117" t="s">
        <v>493</v>
      </c>
      <c r="H1759" s="120">
        <v>41974</v>
      </c>
    </row>
    <row r="1760" spans="1:8">
      <c r="A1760" s="113" t="s">
        <v>2776</v>
      </c>
      <c r="B1760" s="114" t="s">
        <v>2777</v>
      </c>
      <c r="C1760" s="113" t="s">
        <v>516</v>
      </c>
      <c r="D1760" s="113" t="s">
        <v>6</v>
      </c>
      <c r="E1760" s="115">
        <v>182.18</v>
      </c>
      <c r="F1760" s="115">
        <v>163.02000000000001</v>
      </c>
      <c r="G1760" s="113" t="s">
        <v>493</v>
      </c>
      <c r="H1760" s="116">
        <v>41974</v>
      </c>
    </row>
    <row r="1761" spans="1:8">
      <c r="A1761" s="117" t="s">
        <v>2778</v>
      </c>
      <c r="B1761" s="118" t="s">
        <v>2779</v>
      </c>
      <c r="C1761" s="117" t="s">
        <v>516</v>
      </c>
      <c r="D1761" s="117" t="s">
        <v>261</v>
      </c>
      <c r="E1761" s="119">
        <v>23.49</v>
      </c>
      <c r="F1761" s="119">
        <v>21.02</v>
      </c>
      <c r="G1761" s="117" t="s">
        <v>493</v>
      </c>
      <c r="H1761" s="120">
        <v>41974</v>
      </c>
    </row>
    <row r="1762" spans="1:8">
      <c r="A1762" s="113" t="s">
        <v>2780</v>
      </c>
      <c r="B1762" s="114" t="s">
        <v>2781</v>
      </c>
      <c r="C1762" s="113" t="s">
        <v>516</v>
      </c>
      <c r="D1762" s="113" t="s">
        <v>519</v>
      </c>
      <c r="E1762" s="115">
        <v>1.1399999999999999</v>
      </c>
      <c r="F1762" s="115">
        <v>1.02</v>
      </c>
      <c r="G1762" s="113" t="s">
        <v>493</v>
      </c>
      <c r="H1762" s="116">
        <v>41974</v>
      </c>
    </row>
    <row r="1763" spans="1:8">
      <c r="A1763" s="117" t="s">
        <v>2782</v>
      </c>
      <c r="B1763" s="118" t="s">
        <v>2783</v>
      </c>
      <c r="C1763" s="117" t="s">
        <v>516</v>
      </c>
      <c r="D1763" s="117" t="s">
        <v>519</v>
      </c>
      <c r="E1763" s="119">
        <v>1.1299999999999999</v>
      </c>
      <c r="F1763" s="119">
        <v>1</v>
      </c>
      <c r="G1763" s="117" t="s">
        <v>493</v>
      </c>
      <c r="H1763" s="120">
        <v>41974</v>
      </c>
    </row>
    <row r="1764" spans="1:8">
      <c r="A1764" s="113" t="s">
        <v>2784</v>
      </c>
      <c r="B1764" s="114" t="s">
        <v>2785</v>
      </c>
      <c r="C1764" s="113" t="s">
        <v>516</v>
      </c>
      <c r="D1764" s="113" t="s">
        <v>261</v>
      </c>
      <c r="E1764" s="115">
        <v>32.75</v>
      </c>
      <c r="F1764" s="115">
        <v>29.3</v>
      </c>
      <c r="G1764" s="113" t="s">
        <v>493</v>
      </c>
      <c r="H1764" s="116">
        <v>41974</v>
      </c>
    </row>
    <row r="1765" spans="1:8">
      <c r="A1765" s="117" t="s">
        <v>2786</v>
      </c>
      <c r="B1765" s="118" t="s">
        <v>2787</v>
      </c>
      <c r="C1765" s="117" t="s">
        <v>516</v>
      </c>
      <c r="D1765" s="117" t="s">
        <v>492</v>
      </c>
      <c r="E1765" s="119">
        <v>0.04</v>
      </c>
      <c r="F1765" s="119">
        <v>0.03</v>
      </c>
      <c r="G1765" s="117" t="s">
        <v>493</v>
      </c>
      <c r="H1765" s="120">
        <v>41974</v>
      </c>
    </row>
    <row r="1766" spans="1:8">
      <c r="A1766" s="113" t="s">
        <v>2788</v>
      </c>
      <c r="B1766" s="114" t="s">
        <v>2789</v>
      </c>
      <c r="C1766" s="113" t="s">
        <v>516</v>
      </c>
      <c r="D1766" s="113" t="s">
        <v>519</v>
      </c>
      <c r="E1766" s="115">
        <v>0.93</v>
      </c>
      <c r="F1766" s="115">
        <v>0.83</v>
      </c>
      <c r="G1766" s="113" t="s">
        <v>493</v>
      </c>
      <c r="H1766" s="116">
        <v>41974</v>
      </c>
    </row>
    <row r="1767" spans="1:8" ht="12" customHeight="1">
      <c r="A1767" s="117" t="s">
        <v>2790</v>
      </c>
      <c r="B1767" s="118" t="s">
        <v>2791</v>
      </c>
      <c r="C1767" s="117" t="s">
        <v>516</v>
      </c>
      <c r="D1767" s="117" t="s">
        <v>519</v>
      </c>
      <c r="E1767" s="119">
        <v>0.92</v>
      </c>
      <c r="F1767" s="119">
        <v>0.82</v>
      </c>
      <c r="G1767" s="117" t="s">
        <v>493</v>
      </c>
      <c r="H1767" s="120">
        <v>41974</v>
      </c>
    </row>
    <row r="1768" spans="1:8">
      <c r="A1768" s="113" t="s">
        <v>2792</v>
      </c>
      <c r="B1768" s="114" t="s">
        <v>2793</v>
      </c>
      <c r="C1768" s="113" t="s">
        <v>516</v>
      </c>
      <c r="D1768" s="113" t="s">
        <v>519</v>
      </c>
      <c r="E1768" s="115">
        <v>14.28</v>
      </c>
      <c r="F1768" s="115">
        <v>12.77</v>
      </c>
      <c r="G1768" s="113" t="s">
        <v>493</v>
      </c>
      <c r="H1768" s="116">
        <v>41974</v>
      </c>
    </row>
    <row r="1769" spans="1:8">
      <c r="A1769" s="117">
        <v>74259</v>
      </c>
      <c r="B1769" s="118" t="s">
        <v>2794</v>
      </c>
      <c r="C1769" s="117" t="s">
        <v>516</v>
      </c>
      <c r="D1769" s="117" t="s">
        <v>492</v>
      </c>
      <c r="E1769" s="119">
        <v>0.03</v>
      </c>
      <c r="F1769" s="119">
        <v>0.02</v>
      </c>
      <c r="G1769" s="117" t="s">
        <v>493</v>
      </c>
      <c r="H1769" s="120">
        <v>41974</v>
      </c>
    </row>
    <row r="1770" spans="1:8">
      <c r="A1770" s="113" t="s">
        <v>2795</v>
      </c>
      <c r="B1770" s="114" t="s">
        <v>2796</v>
      </c>
      <c r="C1770" s="113" t="s">
        <v>516</v>
      </c>
      <c r="D1770" s="113" t="s">
        <v>519</v>
      </c>
      <c r="E1770" s="115">
        <v>0.72</v>
      </c>
      <c r="F1770" s="115">
        <v>0.64</v>
      </c>
      <c r="G1770" s="113" t="s">
        <v>493</v>
      </c>
      <c r="H1770" s="116">
        <v>41974</v>
      </c>
    </row>
    <row r="1771" spans="1:8">
      <c r="A1771" s="117" t="s">
        <v>2797</v>
      </c>
      <c r="B1771" s="118" t="s">
        <v>2798</v>
      </c>
      <c r="C1771" s="117" t="s">
        <v>516</v>
      </c>
      <c r="D1771" s="117" t="s">
        <v>519</v>
      </c>
      <c r="E1771" s="119">
        <v>1.05</v>
      </c>
      <c r="F1771" s="119">
        <v>0.93</v>
      </c>
      <c r="G1771" s="117" t="s">
        <v>493</v>
      </c>
      <c r="H1771" s="120">
        <v>41974</v>
      </c>
    </row>
    <row r="1772" spans="1:8">
      <c r="A1772" s="113" t="s">
        <v>2799</v>
      </c>
      <c r="B1772" s="114" t="s">
        <v>2800</v>
      </c>
      <c r="C1772" s="113" t="s">
        <v>516</v>
      </c>
      <c r="D1772" s="113" t="s">
        <v>492</v>
      </c>
      <c r="E1772" s="115">
        <v>0.59</v>
      </c>
      <c r="F1772" s="115">
        <v>0.52</v>
      </c>
      <c r="G1772" s="113" t="s">
        <v>493</v>
      </c>
      <c r="H1772" s="116">
        <v>41974</v>
      </c>
    </row>
    <row r="1773" spans="1:8">
      <c r="A1773" s="117" t="s">
        <v>2801</v>
      </c>
      <c r="B1773" s="118" t="s">
        <v>2802</v>
      </c>
      <c r="C1773" s="117" t="s">
        <v>516</v>
      </c>
      <c r="D1773" s="117" t="s">
        <v>519</v>
      </c>
      <c r="E1773" s="119">
        <v>1.05</v>
      </c>
      <c r="F1773" s="119">
        <v>0.93</v>
      </c>
      <c r="G1773" s="117" t="s">
        <v>493</v>
      </c>
      <c r="H1773" s="120">
        <v>41974</v>
      </c>
    </row>
    <row r="1774" spans="1:8">
      <c r="A1774" s="113" t="s">
        <v>2803</v>
      </c>
      <c r="B1774" s="114" t="s">
        <v>2804</v>
      </c>
      <c r="C1774" s="113" t="s">
        <v>516</v>
      </c>
      <c r="D1774" s="113" t="s">
        <v>519</v>
      </c>
      <c r="E1774" s="115">
        <v>0.39</v>
      </c>
      <c r="F1774" s="115">
        <v>0.35</v>
      </c>
      <c r="G1774" s="113" t="s">
        <v>493</v>
      </c>
      <c r="H1774" s="116">
        <v>41974</v>
      </c>
    </row>
    <row r="1775" spans="1:8">
      <c r="A1775" s="117" t="s">
        <v>2805</v>
      </c>
      <c r="B1775" s="118" t="s">
        <v>2806</v>
      </c>
      <c r="C1775" s="117" t="s">
        <v>516</v>
      </c>
      <c r="D1775" s="117" t="s">
        <v>492</v>
      </c>
      <c r="E1775" s="119">
        <v>0.14000000000000001</v>
      </c>
      <c r="F1775" s="119">
        <v>0.12</v>
      </c>
      <c r="G1775" s="117" t="s">
        <v>493</v>
      </c>
      <c r="H1775" s="120">
        <v>41974</v>
      </c>
    </row>
    <row r="1776" spans="1:8">
      <c r="A1776" s="113" t="s">
        <v>2807</v>
      </c>
      <c r="B1776" s="114" t="s">
        <v>2808</v>
      </c>
      <c r="C1776" s="113" t="s">
        <v>516</v>
      </c>
      <c r="D1776" s="113" t="s">
        <v>492</v>
      </c>
      <c r="E1776" s="115">
        <v>0.19</v>
      </c>
      <c r="F1776" s="115">
        <v>0.16</v>
      </c>
      <c r="G1776" s="113" t="s">
        <v>493</v>
      </c>
      <c r="H1776" s="116">
        <v>41974</v>
      </c>
    </row>
    <row r="1777" spans="1:8">
      <c r="A1777" s="117" t="s">
        <v>2809</v>
      </c>
      <c r="B1777" s="118" t="s">
        <v>2810</v>
      </c>
      <c r="C1777" s="117" t="s">
        <v>516</v>
      </c>
      <c r="D1777" s="117" t="s">
        <v>492</v>
      </c>
      <c r="E1777" s="119">
        <v>0.1</v>
      </c>
      <c r="F1777" s="119">
        <v>0.09</v>
      </c>
      <c r="G1777" s="117" t="s">
        <v>493</v>
      </c>
      <c r="H1777" s="120">
        <v>41974</v>
      </c>
    </row>
    <row r="1778" spans="1:8">
      <c r="A1778" s="113" t="s">
        <v>2811</v>
      </c>
      <c r="B1778" s="114" t="s">
        <v>2812</v>
      </c>
      <c r="C1778" s="113" t="s">
        <v>516</v>
      </c>
      <c r="D1778" s="113" t="s">
        <v>492</v>
      </c>
      <c r="E1778" s="115">
        <v>0.11</v>
      </c>
      <c r="F1778" s="115">
        <v>0.09</v>
      </c>
      <c r="G1778" s="113" t="s">
        <v>493</v>
      </c>
      <c r="H1778" s="116">
        <v>41974</v>
      </c>
    </row>
    <row r="1779" spans="1:8">
      <c r="A1779" s="117" t="s">
        <v>2813</v>
      </c>
      <c r="B1779" s="118" t="s">
        <v>2814</v>
      </c>
      <c r="C1779" s="117" t="s">
        <v>516</v>
      </c>
      <c r="D1779" s="117" t="s">
        <v>492</v>
      </c>
      <c r="E1779" s="119">
        <v>0.19</v>
      </c>
      <c r="F1779" s="119">
        <v>0.16</v>
      </c>
      <c r="G1779" s="117" t="s">
        <v>493</v>
      </c>
      <c r="H1779" s="120">
        <v>41974</v>
      </c>
    </row>
    <row r="1780" spans="1:8">
      <c r="A1780" s="113" t="s">
        <v>2815</v>
      </c>
      <c r="B1780" s="114" t="s">
        <v>2816</v>
      </c>
      <c r="C1780" s="113" t="s">
        <v>516</v>
      </c>
      <c r="D1780" s="113" t="s">
        <v>492</v>
      </c>
      <c r="E1780" s="115">
        <v>0.2</v>
      </c>
      <c r="F1780" s="115">
        <v>0.18</v>
      </c>
      <c r="G1780" s="113" t="s">
        <v>493</v>
      </c>
      <c r="H1780" s="116">
        <v>41974</v>
      </c>
    </row>
    <row r="1781" spans="1:8" ht="14.25" customHeight="1">
      <c r="A1781" s="117" t="s">
        <v>2817</v>
      </c>
      <c r="B1781" s="118" t="s">
        <v>2818</v>
      </c>
      <c r="C1781" s="117" t="s">
        <v>632</v>
      </c>
      <c r="D1781" s="117" t="s">
        <v>492</v>
      </c>
      <c r="E1781" s="119">
        <v>248.34</v>
      </c>
      <c r="F1781" s="119">
        <v>235.01</v>
      </c>
      <c r="G1781" s="117" t="s">
        <v>493</v>
      </c>
      <c r="H1781" s="120">
        <v>41974</v>
      </c>
    </row>
    <row r="1782" spans="1:8" ht="14.25" customHeight="1">
      <c r="A1782" s="113" t="s">
        <v>2819</v>
      </c>
      <c r="B1782" s="114" t="s">
        <v>2820</v>
      </c>
      <c r="C1782" s="113" t="s">
        <v>632</v>
      </c>
      <c r="D1782" s="113" t="s">
        <v>492</v>
      </c>
      <c r="E1782" s="115">
        <v>98.25</v>
      </c>
      <c r="F1782" s="115">
        <v>92.91</v>
      </c>
      <c r="G1782" s="113" t="s">
        <v>493</v>
      </c>
      <c r="H1782" s="116">
        <v>41974</v>
      </c>
    </row>
    <row r="1783" spans="1:8" ht="39.6">
      <c r="A1783" s="117">
        <v>9540</v>
      </c>
      <c r="B1783" s="118" t="s">
        <v>2821</v>
      </c>
      <c r="C1783" s="117" t="s">
        <v>273</v>
      </c>
      <c r="D1783" s="117" t="s">
        <v>6</v>
      </c>
      <c r="E1783" s="119">
        <v>806.68</v>
      </c>
      <c r="F1783" s="119">
        <v>790.81</v>
      </c>
      <c r="G1783" s="117" t="s">
        <v>493</v>
      </c>
      <c r="H1783" s="120">
        <v>41974</v>
      </c>
    </row>
    <row r="1784" spans="1:8" ht="39.6">
      <c r="A1784" s="113">
        <v>41598</v>
      </c>
      <c r="B1784" s="114" t="s">
        <v>2822</v>
      </c>
      <c r="C1784" s="113" t="s">
        <v>273</v>
      </c>
      <c r="D1784" s="113" t="s">
        <v>6</v>
      </c>
      <c r="E1784" s="115">
        <v>724.89</v>
      </c>
      <c r="F1784" s="115">
        <v>703.56</v>
      </c>
      <c r="G1784" s="113" t="s">
        <v>493</v>
      </c>
      <c r="H1784" s="116">
        <v>41974</v>
      </c>
    </row>
    <row r="1785" spans="1:8">
      <c r="A1785" s="117">
        <v>88237</v>
      </c>
      <c r="B1785" s="118" t="s">
        <v>2823</v>
      </c>
      <c r="C1785" s="117" t="s">
        <v>246</v>
      </c>
      <c r="D1785" s="117" t="s">
        <v>231</v>
      </c>
      <c r="E1785" s="119">
        <v>1.45</v>
      </c>
      <c r="F1785" s="119">
        <v>1.44</v>
      </c>
      <c r="G1785" s="117" t="s">
        <v>493</v>
      </c>
      <c r="H1785" s="120">
        <v>41974</v>
      </c>
    </row>
    <row r="1786" spans="1:8" ht="26.4">
      <c r="A1786" s="113">
        <v>73602</v>
      </c>
      <c r="B1786" s="114" t="s">
        <v>2824</v>
      </c>
      <c r="C1786" s="113" t="s">
        <v>248</v>
      </c>
      <c r="D1786" s="113" t="s">
        <v>231</v>
      </c>
      <c r="E1786" s="115">
        <v>31.45</v>
      </c>
      <c r="F1786" s="115">
        <v>31.44</v>
      </c>
      <c r="G1786" s="113" t="s">
        <v>493</v>
      </c>
      <c r="H1786" s="116">
        <v>41974</v>
      </c>
    </row>
    <row r="1787" spans="1:8" ht="26.4">
      <c r="A1787" s="117">
        <v>73712</v>
      </c>
      <c r="B1787" s="118" t="s">
        <v>2825</v>
      </c>
      <c r="C1787" s="117" t="s">
        <v>248</v>
      </c>
      <c r="D1787" s="117" t="s">
        <v>231</v>
      </c>
      <c r="E1787" s="119">
        <v>16.5</v>
      </c>
      <c r="F1787" s="119">
        <v>16.489999999999998</v>
      </c>
      <c r="G1787" s="117" t="s">
        <v>493</v>
      </c>
      <c r="H1787" s="120">
        <v>41974</v>
      </c>
    </row>
    <row r="1788" spans="1:8">
      <c r="A1788" s="113">
        <v>85233</v>
      </c>
      <c r="B1788" s="114" t="s">
        <v>2826</v>
      </c>
      <c r="C1788" s="113" t="s">
        <v>271</v>
      </c>
      <c r="D1788" s="113" t="s">
        <v>519</v>
      </c>
      <c r="E1788" s="115">
        <v>1504.95</v>
      </c>
      <c r="F1788" s="115">
        <v>1436.64</v>
      </c>
      <c r="G1788" s="113" t="s">
        <v>493</v>
      </c>
      <c r="H1788" s="116">
        <v>41974</v>
      </c>
    </row>
    <row r="1789" spans="1:8" ht="26.4">
      <c r="A1789" s="117" t="s">
        <v>602</v>
      </c>
      <c r="B1789" s="118" t="s">
        <v>603</v>
      </c>
      <c r="C1789" s="117" t="s">
        <v>604</v>
      </c>
      <c r="D1789" s="117" t="s">
        <v>207</v>
      </c>
      <c r="E1789" s="119">
        <v>50.54</v>
      </c>
      <c r="F1789" s="119">
        <v>47.95</v>
      </c>
      <c r="G1789" s="117" t="s">
        <v>493</v>
      </c>
      <c r="H1789" s="120">
        <v>41974</v>
      </c>
    </row>
    <row r="1790" spans="1:8" ht="26.4">
      <c r="A1790" s="113">
        <v>73665</v>
      </c>
      <c r="B1790" s="114" t="s">
        <v>2827</v>
      </c>
      <c r="C1790" s="113" t="s">
        <v>604</v>
      </c>
      <c r="D1790" s="113" t="s">
        <v>207</v>
      </c>
      <c r="E1790" s="115">
        <v>47.51</v>
      </c>
      <c r="F1790" s="115">
        <v>43.95</v>
      </c>
      <c r="G1790" s="113" t="s">
        <v>493</v>
      </c>
      <c r="H1790" s="116">
        <v>41974</v>
      </c>
    </row>
    <row r="1791" spans="1:8" ht="26.4">
      <c r="A1791" s="117" t="s">
        <v>2828</v>
      </c>
      <c r="B1791" s="118" t="s">
        <v>2829</v>
      </c>
      <c r="C1791" s="117" t="s">
        <v>604</v>
      </c>
      <c r="D1791" s="117" t="s">
        <v>207</v>
      </c>
      <c r="E1791" s="119">
        <v>199.98</v>
      </c>
      <c r="F1791" s="119">
        <v>191.28</v>
      </c>
      <c r="G1791" s="117" t="s">
        <v>493</v>
      </c>
      <c r="H1791" s="120">
        <v>41974</v>
      </c>
    </row>
    <row r="1792" spans="1:8" ht="26.4">
      <c r="A1792" s="113">
        <v>3063</v>
      </c>
      <c r="B1792" s="114" t="s">
        <v>2830</v>
      </c>
      <c r="C1792" s="113" t="s">
        <v>270</v>
      </c>
      <c r="D1792" s="113" t="s">
        <v>519</v>
      </c>
      <c r="E1792" s="115">
        <v>14.43</v>
      </c>
      <c r="F1792" s="115">
        <v>13.97</v>
      </c>
      <c r="G1792" s="113" t="s">
        <v>493</v>
      </c>
      <c r="H1792" s="116">
        <v>41974</v>
      </c>
    </row>
    <row r="1793" spans="1:8" ht="39.6">
      <c r="A1793" s="117">
        <v>73579</v>
      </c>
      <c r="B1793" s="118" t="s">
        <v>2831</v>
      </c>
      <c r="C1793" s="117" t="s">
        <v>270</v>
      </c>
      <c r="D1793" s="117" t="s">
        <v>519</v>
      </c>
      <c r="E1793" s="119">
        <v>10.27</v>
      </c>
      <c r="F1793" s="119">
        <v>10.050000000000001</v>
      </c>
      <c r="G1793" s="117" t="s">
        <v>493</v>
      </c>
      <c r="H1793" s="120">
        <v>41974</v>
      </c>
    </row>
    <row r="1794" spans="1:8" ht="39.6">
      <c r="A1794" s="113">
        <v>73578</v>
      </c>
      <c r="B1794" s="114" t="s">
        <v>2832</v>
      </c>
      <c r="C1794" s="113" t="s">
        <v>270</v>
      </c>
      <c r="D1794" s="113" t="s">
        <v>519</v>
      </c>
      <c r="E1794" s="115">
        <v>11.77</v>
      </c>
      <c r="F1794" s="115">
        <v>11.49</v>
      </c>
      <c r="G1794" s="113" t="s">
        <v>493</v>
      </c>
      <c r="H1794" s="116">
        <v>41974</v>
      </c>
    </row>
    <row r="1795" spans="1:8" ht="26.4">
      <c r="A1795" s="117">
        <v>73575</v>
      </c>
      <c r="B1795" s="118" t="s">
        <v>2833</v>
      </c>
      <c r="C1795" s="117" t="s">
        <v>270</v>
      </c>
      <c r="D1795" s="117" t="s">
        <v>519</v>
      </c>
      <c r="E1795" s="119">
        <v>4.9400000000000004</v>
      </c>
      <c r="F1795" s="119">
        <v>4.83</v>
      </c>
      <c r="G1795" s="117" t="s">
        <v>493</v>
      </c>
      <c r="H1795" s="120">
        <v>41974</v>
      </c>
    </row>
    <row r="1796" spans="1:8" ht="39.6">
      <c r="A1796" s="113">
        <v>73577</v>
      </c>
      <c r="B1796" s="114" t="s">
        <v>2834</v>
      </c>
      <c r="C1796" s="113" t="s">
        <v>270</v>
      </c>
      <c r="D1796" s="113" t="s">
        <v>519</v>
      </c>
      <c r="E1796" s="115">
        <v>14.67</v>
      </c>
      <c r="F1796" s="115">
        <v>14.34</v>
      </c>
      <c r="G1796" s="113" t="s">
        <v>493</v>
      </c>
      <c r="H1796" s="116">
        <v>41974</v>
      </c>
    </row>
    <row r="1797" spans="1:8" ht="26.4">
      <c r="A1797" s="117">
        <v>73576</v>
      </c>
      <c r="B1797" s="118" t="s">
        <v>2835</v>
      </c>
      <c r="C1797" s="117" t="s">
        <v>270</v>
      </c>
      <c r="D1797" s="117" t="s">
        <v>519</v>
      </c>
      <c r="E1797" s="119">
        <v>3.94</v>
      </c>
      <c r="F1797" s="119">
        <v>3.85</v>
      </c>
      <c r="G1797" s="117" t="s">
        <v>493</v>
      </c>
      <c r="H1797" s="120">
        <v>41974</v>
      </c>
    </row>
    <row r="1798" spans="1:8" ht="39.6">
      <c r="A1798" s="113">
        <v>3065</v>
      </c>
      <c r="B1798" s="114" t="s">
        <v>2836</v>
      </c>
      <c r="C1798" s="113" t="s">
        <v>270</v>
      </c>
      <c r="D1798" s="113" t="s">
        <v>519</v>
      </c>
      <c r="E1798" s="115">
        <v>18.52</v>
      </c>
      <c r="F1798" s="115">
        <v>17.93</v>
      </c>
      <c r="G1798" s="113" t="s">
        <v>493</v>
      </c>
      <c r="H1798" s="116">
        <v>41974</v>
      </c>
    </row>
    <row r="1799" spans="1:8" ht="39.6">
      <c r="A1799" s="117">
        <v>73580</v>
      </c>
      <c r="B1799" s="118" t="s">
        <v>2837</v>
      </c>
      <c r="C1799" s="117" t="s">
        <v>270</v>
      </c>
      <c r="D1799" s="117" t="s">
        <v>519</v>
      </c>
      <c r="E1799" s="119">
        <v>8.94</v>
      </c>
      <c r="F1799" s="119">
        <v>8.75</v>
      </c>
      <c r="G1799" s="117" t="s">
        <v>493</v>
      </c>
      <c r="H1799" s="120">
        <v>41974</v>
      </c>
    </row>
    <row r="1800" spans="1:8" ht="26.4">
      <c r="A1800" s="113">
        <v>73573</v>
      </c>
      <c r="B1800" s="114" t="s">
        <v>2838</v>
      </c>
      <c r="C1800" s="113" t="s">
        <v>270</v>
      </c>
      <c r="D1800" s="113" t="s">
        <v>519</v>
      </c>
      <c r="E1800" s="115">
        <v>11.49</v>
      </c>
      <c r="F1800" s="115">
        <v>11.18</v>
      </c>
      <c r="G1800" s="113" t="s">
        <v>493</v>
      </c>
      <c r="H1800" s="116">
        <v>41974</v>
      </c>
    </row>
    <row r="1801" spans="1:8" ht="26.4">
      <c r="A1801" s="117">
        <v>73568</v>
      </c>
      <c r="B1801" s="118" t="s">
        <v>2839</v>
      </c>
      <c r="C1801" s="117" t="s">
        <v>270</v>
      </c>
      <c r="D1801" s="117" t="s">
        <v>519</v>
      </c>
      <c r="E1801" s="119">
        <v>5.01</v>
      </c>
      <c r="F1801" s="119">
        <v>4.87</v>
      </c>
      <c r="G1801" s="117" t="s">
        <v>493</v>
      </c>
      <c r="H1801" s="120">
        <v>41974</v>
      </c>
    </row>
    <row r="1802" spans="1:8" ht="26.4">
      <c r="A1802" s="113">
        <v>73567</v>
      </c>
      <c r="B1802" s="114" t="s">
        <v>2840</v>
      </c>
      <c r="C1802" s="113" t="s">
        <v>270</v>
      </c>
      <c r="D1802" s="113" t="s">
        <v>519</v>
      </c>
      <c r="E1802" s="115">
        <v>7.38</v>
      </c>
      <c r="F1802" s="115">
        <v>7.18</v>
      </c>
      <c r="G1802" s="113" t="s">
        <v>493</v>
      </c>
      <c r="H1802" s="116">
        <v>41974</v>
      </c>
    </row>
    <row r="1803" spans="1:8" ht="39.6">
      <c r="A1803" s="117">
        <v>73570</v>
      </c>
      <c r="B1803" s="118" t="s">
        <v>2841</v>
      </c>
      <c r="C1803" s="117" t="s">
        <v>270</v>
      </c>
      <c r="D1803" s="117" t="s">
        <v>519</v>
      </c>
      <c r="E1803" s="119">
        <v>28.09</v>
      </c>
      <c r="F1803" s="119">
        <v>27.33</v>
      </c>
      <c r="G1803" s="117" t="s">
        <v>493</v>
      </c>
      <c r="H1803" s="120">
        <v>41974</v>
      </c>
    </row>
    <row r="1804" spans="1:8" ht="26.4">
      <c r="A1804" s="113">
        <v>73566</v>
      </c>
      <c r="B1804" s="114" t="s">
        <v>2842</v>
      </c>
      <c r="C1804" s="113" t="s">
        <v>270</v>
      </c>
      <c r="D1804" s="113" t="s">
        <v>519</v>
      </c>
      <c r="E1804" s="115">
        <v>10.78</v>
      </c>
      <c r="F1804" s="115">
        <v>10.48</v>
      </c>
      <c r="G1804" s="113" t="s">
        <v>493</v>
      </c>
      <c r="H1804" s="116">
        <v>41974</v>
      </c>
    </row>
    <row r="1805" spans="1:8" ht="39.6">
      <c r="A1805" s="117">
        <v>73572</v>
      </c>
      <c r="B1805" s="118" t="s">
        <v>2843</v>
      </c>
      <c r="C1805" s="117" t="s">
        <v>270</v>
      </c>
      <c r="D1805" s="117" t="s">
        <v>519</v>
      </c>
      <c r="E1805" s="119">
        <v>11.16</v>
      </c>
      <c r="F1805" s="119">
        <v>10.99</v>
      </c>
      <c r="G1805" s="117" t="s">
        <v>493</v>
      </c>
      <c r="H1805" s="120">
        <v>41974</v>
      </c>
    </row>
    <row r="1806" spans="1:8" ht="39.6">
      <c r="A1806" s="113">
        <v>73571</v>
      </c>
      <c r="B1806" s="114" t="s">
        <v>2844</v>
      </c>
      <c r="C1806" s="113" t="s">
        <v>270</v>
      </c>
      <c r="D1806" s="113" t="s">
        <v>519</v>
      </c>
      <c r="E1806" s="115">
        <v>17</v>
      </c>
      <c r="F1806" s="115">
        <v>16.62</v>
      </c>
      <c r="G1806" s="113" t="s">
        <v>493</v>
      </c>
      <c r="H1806" s="116">
        <v>41974</v>
      </c>
    </row>
    <row r="1807" spans="1:8" ht="26.4">
      <c r="A1807" s="117">
        <v>73574</v>
      </c>
      <c r="B1807" s="118" t="s">
        <v>2845</v>
      </c>
      <c r="C1807" s="117" t="s">
        <v>270</v>
      </c>
      <c r="D1807" s="117" t="s">
        <v>519</v>
      </c>
      <c r="E1807" s="119">
        <v>6.03</v>
      </c>
      <c r="F1807" s="119">
        <v>5.9</v>
      </c>
      <c r="G1807" s="117" t="s">
        <v>493</v>
      </c>
      <c r="H1807" s="120">
        <v>41974</v>
      </c>
    </row>
    <row r="1808" spans="1:8" ht="26.4">
      <c r="A1808" s="113" t="s">
        <v>2846</v>
      </c>
      <c r="B1808" s="114" t="s">
        <v>2847</v>
      </c>
      <c r="C1808" s="113" t="s">
        <v>270</v>
      </c>
      <c r="D1808" s="113" t="s">
        <v>519</v>
      </c>
      <c r="E1808" s="115">
        <v>48.77</v>
      </c>
      <c r="F1808" s="115">
        <v>45.63</v>
      </c>
      <c r="G1808" s="113" t="s">
        <v>493</v>
      </c>
      <c r="H1808" s="116">
        <v>41974</v>
      </c>
    </row>
    <row r="1809" spans="1:8" ht="26.4">
      <c r="A1809" s="117" t="s">
        <v>2848</v>
      </c>
      <c r="B1809" s="118" t="s">
        <v>2849</v>
      </c>
      <c r="C1809" s="117" t="s">
        <v>270</v>
      </c>
      <c r="D1809" s="117" t="s">
        <v>519</v>
      </c>
      <c r="E1809" s="119">
        <v>108</v>
      </c>
      <c r="F1809" s="119">
        <v>100.69</v>
      </c>
      <c r="G1809" s="117" t="s">
        <v>493</v>
      </c>
      <c r="H1809" s="120">
        <v>41974</v>
      </c>
    </row>
    <row r="1810" spans="1:8" ht="39.6">
      <c r="A1810" s="113" t="s">
        <v>619</v>
      </c>
      <c r="B1810" s="114" t="s">
        <v>620</v>
      </c>
      <c r="C1810" s="113" t="s">
        <v>270</v>
      </c>
      <c r="D1810" s="113" t="s">
        <v>519</v>
      </c>
      <c r="E1810" s="115">
        <v>4.38</v>
      </c>
      <c r="F1810" s="115">
        <v>4.26</v>
      </c>
      <c r="G1810" s="113" t="s">
        <v>493</v>
      </c>
      <c r="H1810" s="116">
        <v>41974</v>
      </c>
    </row>
    <row r="1811" spans="1:8" ht="39.6">
      <c r="A1811" s="117" t="s">
        <v>2850</v>
      </c>
      <c r="B1811" s="118" t="s">
        <v>2851</v>
      </c>
      <c r="C1811" s="117" t="s">
        <v>270</v>
      </c>
      <c r="D1811" s="117" t="s">
        <v>519</v>
      </c>
      <c r="E1811" s="119">
        <v>3.47</v>
      </c>
      <c r="F1811" s="119">
        <v>3.39</v>
      </c>
      <c r="G1811" s="117" t="s">
        <v>493</v>
      </c>
      <c r="H1811" s="120">
        <v>41974</v>
      </c>
    </row>
    <row r="1812" spans="1:8" ht="26.4">
      <c r="A1812" s="113" t="s">
        <v>2852</v>
      </c>
      <c r="B1812" s="114" t="s">
        <v>2853</v>
      </c>
      <c r="C1812" s="113" t="s">
        <v>270</v>
      </c>
      <c r="D1812" s="113" t="s">
        <v>519</v>
      </c>
      <c r="E1812" s="115">
        <v>5.64</v>
      </c>
      <c r="F1812" s="115">
        <v>5.46</v>
      </c>
      <c r="G1812" s="113" t="s">
        <v>493</v>
      </c>
      <c r="H1812" s="116">
        <v>41974</v>
      </c>
    </row>
    <row r="1813" spans="1:8" ht="26.4">
      <c r="A1813" s="117">
        <v>7011</v>
      </c>
      <c r="B1813" s="118" t="s">
        <v>2854</v>
      </c>
      <c r="C1813" s="117" t="s">
        <v>270</v>
      </c>
      <c r="D1813" s="117" t="s">
        <v>207</v>
      </c>
      <c r="E1813" s="119">
        <v>4.37</v>
      </c>
      <c r="F1813" s="119">
        <v>3.96</v>
      </c>
      <c r="G1813" s="117" t="s">
        <v>493</v>
      </c>
      <c r="H1813" s="120">
        <v>41974</v>
      </c>
    </row>
    <row r="1814" spans="1:8" ht="39.6">
      <c r="A1814" s="113" t="s">
        <v>2855</v>
      </c>
      <c r="B1814" s="114" t="s">
        <v>2856</v>
      </c>
      <c r="C1814" s="113" t="s">
        <v>270</v>
      </c>
      <c r="D1814" s="113" t="s">
        <v>519</v>
      </c>
      <c r="E1814" s="115">
        <v>2.99</v>
      </c>
      <c r="F1814" s="115">
        <v>2.94</v>
      </c>
      <c r="G1814" s="113" t="s">
        <v>493</v>
      </c>
      <c r="H1814" s="116">
        <v>41974</v>
      </c>
    </row>
    <row r="1815" spans="1:8">
      <c r="A1815" s="117" t="s">
        <v>2857</v>
      </c>
      <c r="B1815" s="118" t="s">
        <v>2858</v>
      </c>
      <c r="C1815" s="117" t="s">
        <v>270</v>
      </c>
      <c r="D1815" s="117" t="s">
        <v>519</v>
      </c>
      <c r="E1815" s="119">
        <v>1.6</v>
      </c>
      <c r="F1815" s="119">
        <v>1.59</v>
      </c>
      <c r="G1815" s="117" t="s">
        <v>493</v>
      </c>
      <c r="H1815" s="120">
        <v>41974</v>
      </c>
    </row>
    <row r="1816" spans="1:8" ht="26.4">
      <c r="A1816" s="113" t="s">
        <v>2859</v>
      </c>
      <c r="B1816" s="114" t="s">
        <v>2860</v>
      </c>
      <c r="C1816" s="113" t="s">
        <v>270</v>
      </c>
      <c r="D1816" s="113" t="s">
        <v>519</v>
      </c>
      <c r="E1816" s="115">
        <v>3.1</v>
      </c>
      <c r="F1816" s="115">
        <v>3.07</v>
      </c>
      <c r="G1816" s="113" t="s">
        <v>493</v>
      </c>
      <c r="H1816" s="116">
        <v>41974</v>
      </c>
    </row>
    <row r="1817" spans="1:8">
      <c r="A1817" s="117">
        <v>79477</v>
      </c>
      <c r="B1817" s="118" t="s">
        <v>2861</v>
      </c>
      <c r="C1817" s="117" t="s">
        <v>270</v>
      </c>
      <c r="D1817" s="117" t="s">
        <v>519</v>
      </c>
      <c r="E1817" s="119">
        <v>278.41000000000003</v>
      </c>
      <c r="F1817" s="119">
        <v>252.33</v>
      </c>
      <c r="G1817" s="117" t="s">
        <v>493</v>
      </c>
      <c r="H1817" s="120">
        <v>41974</v>
      </c>
    </row>
    <row r="1818" spans="1:8" ht="26.4">
      <c r="A1818" s="113">
        <v>78018</v>
      </c>
      <c r="B1818" s="114" t="s">
        <v>2862</v>
      </c>
      <c r="C1818" s="113" t="s">
        <v>270</v>
      </c>
      <c r="D1818" s="113" t="s">
        <v>519</v>
      </c>
      <c r="E1818" s="115">
        <v>29.14</v>
      </c>
      <c r="F1818" s="115">
        <v>26.45</v>
      </c>
      <c r="G1818" s="113" t="s">
        <v>493</v>
      </c>
      <c r="H1818" s="116">
        <v>41974</v>
      </c>
    </row>
    <row r="1819" spans="1:8" ht="26.4">
      <c r="A1819" s="117">
        <v>79478</v>
      </c>
      <c r="B1819" s="118" t="s">
        <v>524</v>
      </c>
      <c r="C1819" s="117" t="s">
        <v>270</v>
      </c>
      <c r="D1819" s="117" t="s">
        <v>519</v>
      </c>
      <c r="E1819" s="119">
        <v>35.57</v>
      </c>
      <c r="F1819" s="119">
        <v>32.29</v>
      </c>
      <c r="G1819" s="117" t="s">
        <v>493</v>
      </c>
      <c r="H1819" s="120">
        <v>41974</v>
      </c>
    </row>
    <row r="1820" spans="1:8" ht="26.4">
      <c r="A1820" s="113">
        <v>79475</v>
      </c>
      <c r="B1820" s="114" t="s">
        <v>2863</v>
      </c>
      <c r="C1820" s="113" t="s">
        <v>271</v>
      </c>
      <c r="D1820" s="113" t="s">
        <v>519</v>
      </c>
      <c r="E1820" s="115">
        <v>308.3</v>
      </c>
      <c r="F1820" s="115">
        <v>277.14</v>
      </c>
      <c r="G1820" s="113" t="s">
        <v>493</v>
      </c>
      <c r="H1820" s="116">
        <v>41974</v>
      </c>
    </row>
    <row r="1821" spans="1:8" ht="26.4">
      <c r="A1821" s="117" t="s">
        <v>2864</v>
      </c>
      <c r="B1821" s="118" t="s">
        <v>2865</v>
      </c>
      <c r="C1821" s="117" t="s">
        <v>270</v>
      </c>
      <c r="D1821" s="117" t="s">
        <v>519</v>
      </c>
      <c r="E1821" s="119">
        <v>58.27</v>
      </c>
      <c r="F1821" s="119">
        <v>52.91</v>
      </c>
      <c r="G1821" s="117" t="s">
        <v>493</v>
      </c>
      <c r="H1821" s="120">
        <v>41974</v>
      </c>
    </row>
    <row r="1822" spans="1:8" ht="26.4">
      <c r="A1822" s="113" t="s">
        <v>2866</v>
      </c>
      <c r="B1822" s="114" t="s">
        <v>2867</v>
      </c>
      <c r="C1822" s="113" t="s">
        <v>270</v>
      </c>
      <c r="D1822" s="113" t="s">
        <v>519</v>
      </c>
      <c r="E1822" s="115">
        <v>67.98</v>
      </c>
      <c r="F1822" s="115">
        <v>61.72</v>
      </c>
      <c r="G1822" s="113" t="s">
        <v>493</v>
      </c>
      <c r="H1822" s="116">
        <v>41974</v>
      </c>
    </row>
    <row r="1823" spans="1:8" ht="26.4">
      <c r="A1823" s="117" t="s">
        <v>2868</v>
      </c>
      <c r="B1823" s="118" t="s">
        <v>2869</v>
      </c>
      <c r="C1823" s="117" t="s">
        <v>270</v>
      </c>
      <c r="D1823" s="117" t="s">
        <v>519</v>
      </c>
      <c r="E1823" s="119">
        <v>109.26</v>
      </c>
      <c r="F1823" s="119">
        <v>99.2</v>
      </c>
      <c r="G1823" s="117" t="s">
        <v>493</v>
      </c>
      <c r="H1823" s="120">
        <v>41974</v>
      </c>
    </row>
    <row r="1824" spans="1:8" ht="26.4">
      <c r="A1824" s="113" t="s">
        <v>2870</v>
      </c>
      <c r="B1824" s="114" t="s">
        <v>2871</v>
      </c>
      <c r="C1824" s="113" t="s">
        <v>270</v>
      </c>
      <c r="D1824" s="113" t="s">
        <v>519</v>
      </c>
      <c r="E1824" s="115">
        <v>133.54</v>
      </c>
      <c r="F1824" s="115">
        <v>121.25</v>
      </c>
      <c r="G1824" s="113" t="s">
        <v>493</v>
      </c>
      <c r="H1824" s="116">
        <v>41974</v>
      </c>
    </row>
    <row r="1825" spans="1:8" ht="26.4">
      <c r="A1825" s="117" t="s">
        <v>2872</v>
      </c>
      <c r="B1825" s="118" t="s">
        <v>2873</v>
      </c>
      <c r="C1825" s="117" t="s">
        <v>270</v>
      </c>
      <c r="D1825" s="117" t="s">
        <v>519</v>
      </c>
      <c r="E1825" s="119">
        <v>157.82</v>
      </c>
      <c r="F1825" s="119">
        <v>143.29</v>
      </c>
      <c r="G1825" s="117" t="s">
        <v>493</v>
      </c>
      <c r="H1825" s="120">
        <v>41974</v>
      </c>
    </row>
    <row r="1826" spans="1:8" ht="26.4">
      <c r="A1826" s="113" t="s">
        <v>2874</v>
      </c>
      <c r="B1826" s="114" t="s">
        <v>2875</v>
      </c>
      <c r="C1826" s="113" t="s">
        <v>270</v>
      </c>
      <c r="D1826" s="113" t="s">
        <v>519</v>
      </c>
      <c r="E1826" s="115">
        <v>66.77</v>
      </c>
      <c r="F1826" s="115">
        <v>60.62</v>
      </c>
      <c r="G1826" s="113" t="s">
        <v>493</v>
      </c>
      <c r="H1826" s="116">
        <v>41974</v>
      </c>
    </row>
    <row r="1827" spans="1:8" ht="26.4">
      <c r="A1827" s="117" t="s">
        <v>2876</v>
      </c>
      <c r="B1827" s="118" t="s">
        <v>2877</v>
      </c>
      <c r="C1827" s="117" t="s">
        <v>270</v>
      </c>
      <c r="D1827" s="117" t="s">
        <v>519</v>
      </c>
      <c r="E1827" s="119">
        <v>121.4</v>
      </c>
      <c r="F1827" s="119">
        <v>110.22</v>
      </c>
      <c r="G1827" s="117" t="s">
        <v>493</v>
      </c>
      <c r="H1827" s="120">
        <v>41974</v>
      </c>
    </row>
    <row r="1828" spans="1:8" ht="26.4">
      <c r="A1828" s="113" t="s">
        <v>650</v>
      </c>
      <c r="B1828" s="114" t="s">
        <v>651</v>
      </c>
      <c r="C1828" s="113" t="s">
        <v>270</v>
      </c>
      <c r="D1828" s="113" t="s">
        <v>519</v>
      </c>
      <c r="E1828" s="115">
        <v>42.49</v>
      </c>
      <c r="F1828" s="115">
        <v>38.58</v>
      </c>
      <c r="G1828" s="113" t="s">
        <v>493</v>
      </c>
      <c r="H1828" s="116">
        <v>41974</v>
      </c>
    </row>
    <row r="1829" spans="1:8" ht="26.4">
      <c r="A1829" s="117" t="s">
        <v>2878</v>
      </c>
      <c r="B1829" s="118" t="s">
        <v>2879</v>
      </c>
      <c r="C1829" s="117" t="s">
        <v>270</v>
      </c>
      <c r="D1829" s="117" t="s">
        <v>519</v>
      </c>
      <c r="E1829" s="119">
        <v>54.63</v>
      </c>
      <c r="F1829" s="119">
        <v>49.6</v>
      </c>
      <c r="G1829" s="117" t="s">
        <v>493</v>
      </c>
      <c r="H1829" s="120">
        <v>41974</v>
      </c>
    </row>
    <row r="1830" spans="1:8" ht="26.4">
      <c r="A1830" s="113" t="s">
        <v>2880</v>
      </c>
      <c r="B1830" s="114" t="s">
        <v>2881</v>
      </c>
      <c r="C1830" s="113" t="s">
        <v>270</v>
      </c>
      <c r="D1830" s="113" t="s">
        <v>519</v>
      </c>
      <c r="E1830" s="115">
        <v>72.84</v>
      </c>
      <c r="F1830" s="115">
        <v>66.13</v>
      </c>
      <c r="G1830" s="113" t="s">
        <v>493</v>
      </c>
      <c r="H1830" s="116">
        <v>41974</v>
      </c>
    </row>
    <row r="1831" spans="1:8" ht="26.4">
      <c r="A1831" s="117" t="s">
        <v>2882</v>
      </c>
      <c r="B1831" s="118" t="s">
        <v>2883</v>
      </c>
      <c r="C1831" s="117" t="s">
        <v>270</v>
      </c>
      <c r="D1831" s="117" t="s">
        <v>519</v>
      </c>
      <c r="E1831" s="119">
        <v>121.4</v>
      </c>
      <c r="F1831" s="119">
        <v>110.22</v>
      </c>
      <c r="G1831" s="117" t="s">
        <v>493</v>
      </c>
      <c r="H1831" s="120">
        <v>41974</v>
      </c>
    </row>
    <row r="1832" spans="1:8">
      <c r="A1832" s="113">
        <v>83339</v>
      </c>
      <c r="B1832" s="114" t="s">
        <v>2884</v>
      </c>
      <c r="C1832" s="113" t="s">
        <v>270</v>
      </c>
      <c r="D1832" s="113" t="s">
        <v>519</v>
      </c>
      <c r="E1832" s="115">
        <v>45.53</v>
      </c>
      <c r="F1832" s="115">
        <v>41.33</v>
      </c>
      <c r="G1832" s="113" t="s">
        <v>493</v>
      </c>
      <c r="H1832" s="116">
        <v>41974</v>
      </c>
    </row>
    <row r="1833" spans="1:8" ht="26.4">
      <c r="A1833" s="117">
        <v>83340</v>
      </c>
      <c r="B1833" s="118" t="s">
        <v>2885</v>
      </c>
      <c r="C1833" s="117" t="s">
        <v>270</v>
      </c>
      <c r="D1833" s="117" t="s">
        <v>519</v>
      </c>
      <c r="E1833" s="119">
        <v>60.7</v>
      </c>
      <c r="F1833" s="119">
        <v>55.11</v>
      </c>
      <c r="G1833" s="117" t="s">
        <v>493</v>
      </c>
      <c r="H1833" s="120">
        <v>41974</v>
      </c>
    </row>
    <row r="1834" spans="1:8" ht="26.4">
      <c r="A1834" s="113">
        <v>83337</v>
      </c>
      <c r="B1834" s="114" t="s">
        <v>2886</v>
      </c>
      <c r="C1834" s="113" t="s">
        <v>270</v>
      </c>
      <c r="D1834" s="113" t="s">
        <v>519</v>
      </c>
      <c r="E1834" s="115">
        <v>84.98</v>
      </c>
      <c r="F1834" s="115">
        <v>77.16</v>
      </c>
      <c r="G1834" s="113" t="s">
        <v>493</v>
      </c>
      <c r="H1834" s="116">
        <v>41974</v>
      </c>
    </row>
    <row r="1835" spans="1:8" ht="26.4">
      <c r="A1835" s="117">
        <v>73447</v>
      </c>
      <c r="B1835" s="118" t="s">
        <v>2887</v>
      </c>
      <c r="C1835" s="117" t="s">
        <v>248</v>
      </c>
      <c r="D1835" s="117" t="s">
        <v>519</v>
      </c>
      <c r="E1835" s="119">
        <v>41.88</v>
      </c>
      <c r="F1835" s="119">
        <v>38.020000000000003</v>
      </c>
      <c r="G1835" s="117" t="s">
        <v>493</v>
      </c>
      <c r="H1835" s="120">
        <v>41974</v>
      </c>
    </row>
    <row r="1836" spans="1:8" ht="26.4">
      <c r="A1836" s="113">
        <v>73481</v>
      </c>
      <c r="B1836" s="114" t="s">
        <v>2888</v>
      </c>
      <c r="C1836" s="113" t="s">
        <v>248</v>
      </c>
      <c r="D1836" s="113" t="s">
        <v>519</v>
      </c>
      <c r="E1836" s="115">
        <v>30.96</v>
      </c>
      <c r="F1836" s="115">
        <v>28.1</v>
      </c>
      <c r="G1836" s="113" t="s">
        <v>493</v>
      </c>
      <c r="H1836" s="116">
        <v>41974</v>
      </c>
    </row>
    <row r="1837" spans="1:8">
      <c r="A1837" s="117" t="s">
        <v>2889</v>
      </c>
      <c r="B1837" s="118" t="s">
        <v>2890</v>
      </c>
      <c r="C1837" s="117" t="s">
        <v>270</v>
      </c>
      <c r="D1837" s="117" t="s">
        <v>519</v>
      </c>
      <c r="E1837" s="119">
        <v>38.85</v>
      </c>
      <c r="F1837" s="119">
        <v>35.270000000000003</v>
      </c>
      <c r="G1837" s="117" t="s">
        <v>493</v>
      </c>
      <c r="H1837" s="120">
        <v>41974</v>
      </c>
    </row>
    <row r="1838" spans="1:8">
      <c r="A1838" s="113" t="s">
        <v>2891</v>
      </c>
      <c r="B1838" s="114" t="s">
        <v>2892</v>
      </c>
      <c r="C1838" s="113" t="s">
        <v>270</v>
      </c>
      <c r="D1838" s="113" t="s">
        <v>519</v>
      </c>
      <c r="E1838" s="115">
        <v>24.28</v>
      </c>
      <c r="F1838" s="115">
        <v>22.04</v>
      </c>
      <c r="G1838" s="113" t="s">
        <v>493</v>
      </c>
      <c r="H1838" s="116">
        <v>41974</v>
      </c>
    </row>
    <row r="1839" spans="1:8">
      <c r="A1839" s="117" t="s">
        <v>2893</v>
      </c>
      <c r="B1839" s="118" t="s">
        <v>2894</v>
      </c>
      <c r="C1839" s="117" t="s">
        <v>270</v>
      </c>
      <c r="D1839" s="117" t="s">
        <v>519</v>
      </c>
      <c r="E1839" s="119">
        <v>15.78</v>
      </c>
      <c r="F1839" s="119">
        <v>14.32</v>
      </c>
      <c r="G1839" s="117" t="s">
        <v>493</v>
      </c>
      <c r="H1839" s="120">
        <v>41974</v>
      </c>
    </row>
    <row r="1840" spans="1:8">
      <c r="A1840" s="113" t="s">
        <v>2895</v>
      </c>
      <c r="B1840" s="114" t="s">
        <v>2896</v>
      </c>
      <c r="C1840" s="113" t="s">
        <v>270</v>
      </c>
      <c r="D1840" s="113" t="s">
        <v>519</v>
      </c>
      <c r="E1840" s="115">
        <v>255.63</v>
      </c>
      <c r="F1840" s="115">
        <v>233.04</v>
      </c>
      <c r="G1840" s="113" t="s">
        <v>493</v>
      </c>
      <c r="H1840" s="116">
        <v>41974</v>
      </c>
    </row>
    <row r="1841" spans="1:8" ht="26.4">
      <c r="A1841" s="117" t="s">
        <v>2897</v>
      </c>
      <c r="B1841" s="118" t="s">
        <v>2898</v>
      </c>
      <c r="C1841" s="117" t="s">
        <v>270</v>
      </c>
      <c r="D1841" s="117" t="s">
        <v>519</v>
      </c>
      <c r="E1841" s="119">
        <v>182.1</v>
      </c>
      <c r="F1841" s="119">
        <v>165.34</v>
      </c>
      <c r="G1841" s="117" t="s">
        <v>493</v>
      </c>
      <c r="H1841" s="120">
        <v>41974</v>
      </c>
    </row>
    <row r="1842" spans="1:8" ht="26.4">
      <c r="A1842" s="113" t="s">
        <v>2899</v>
      </c>
      <c r="B1842" s="114" t="s">
        <v>2900</v>
      </c>
      <c r="C1842" s="113" t="s">
        <v>270</v>
      </c>
      <c r="D1842" s="113" t="s">
        <v>519</v>
      </c>
      <c r="E1842" s="115">
        <v>76.849999999999994</v>
      </c>
      <c r="F1842" s="115">
        <v>69.77</v>
      </c>
      <c r="G1842" s="113" t="s">
        <v>493</v>
      </c>
      <c r="H1842" s="116">
        <v>41974</v>
      </c>
    </row>
    <row r="1843" spans="1:8" ht="26.4">
      <c r="A1843" s="117" t="s">
        <v>2901</v>
      </c>
      <c r="B1843" s="118" t="s">
        <v>2902</v>
      </c>
      <c r="C1843" s="117" t="s">
        <v>270</v>
      </c>
      <c r="D1843" s="117" t="s">
        <v>519</v>
      </c>
      <c r="E1843" s="119">
        <v>139.61000000000001</v>
      </c>
      <c r="F1843" s="119">
        <v>126.76</v>
      </c>
      <c r="G1843" s="117" t="s">
        <v>493</v>
      </c>
      <c r="H1843" s="120">
        <v>41974</v>
      </c>
    </row>
    <row r="1844" spans="1:8" ht="39.6">
      <c r="A1844" s="113" t="s">
        <v>2903</v>
      </c>
      <c r="B1844" s="114" t="s">
        <v>2904</v>
      </c>
      <c r="C1844" s="113" t="s">
        <v>270</v>
      </c>
      <c r="D1844" s="113" t="s">
        <v>519</v>
      </c>
      <c r="E1844" s="115">
        <v>50.99</v>
      </c>
      <c r="F1844" s="115">
        <v>46.29</v>
      </c>
      <c r="G1844" s="113" t="s">
        <v>493</v>
      </c>
      <c r="H1844" s="116">
        <v>41974</v>
      </c>
    </row>
    <row r="1845" spans="1:8" ht="39.6">
      <c r="A1845" s="117" t="s">
        <v>2905</v>
      </c>
      <c r="B1845" s="118" t="s">
        <v>2906</v>
      </c>
      <c r="C1845" s="117" t="s">
        <v>270</v>
      </c>
      <c r="D1845" s="117" t="s">
        <v>519</v>
      </c>
      <c r="E1845" s="119">
        <v>65.56</v>
      </c>
      <c r="F1845" s="119">
        <v>59.52</v>
      </c>
      <c r="G1845" s="117" t="s">
        <v>493</v>
      </c>
      <c r="H1845" s="120">
        <v>41974</v>
      </c>
    </row>
    <row r="1846" spans="1:8" ht="39.6">
      <c r="A1846" s="113" t="s">
        <v>2907</v>
      </c>
      <c r="B1846" s="114" t="s">
        <v>2908</v>
      </c>
      <c r="C1846" s="113" t="s">
        <v>270</v>
      </c>
      <c r="D1846" s="113" t="s">
        <v>519</v>
      </c>
      <c r="E1846" s="115">
        <v>87.41</v>
      </c>
      <c r="F1846" s="115">
        <v>79.36</v>
      </c>
      <c r="G1846" s="113" t="s">
        <v>493</v>
      </c>
      <c r="H1846" s="116">
        <v>41974</v>
      </c>
    </row>
    <row r="1847" spans="1:8" ht="26.4">
      <c r="A1847" s="117">
        <v>79479</v>
      </c>
      <c r="B1847" s="118" t="s">
        <v>2909</v>
      </c>
      <c r="C1847" s="117" t="s">
        <v>270</v>
      </c>
      <c r="D1847" s="117" t="s">
        <v>519</v>
      </c>
      <c r="E1847" s="119">
        <v>42.37</v>
      </c>
      <c r="F1847" s="119">
        <v>38.47</v>
      </c>
      <c r="G1847" s="117" t="s">
        <v>493</v>
      </c>
      <c r="H1847" s="120">
        <v>41974</v>
      </c>
    </row>
    <row r="1848" spans="1:8" ht="26.4">
      <c r="A1848" s="113">
        <v>79474</v>
      </c>
      <c r="B1848" s="114" t="s">
        <v>2910</v>
      </c>
      <c r="C1848" s="113" t="s">
        <v>270</v>
      </c>
      <c r="D1848" s="113" t="s">
        <v>519</v>
      </c>
      <c r="E1848" s="115">
        <v>49.17</v>
      </c>
      <c r="F1848" s="115">
        <v>44.64</v>
      </c>
      <c r="G1848" s="113" t="s">
        <v>493</v>
      </c>
      <c r="H1848" s="116">
        <v>41974</v>
      </c>
    </row>
    <row r="1849" spans="1:8" ht="39.6">
      <c r="A1849" s="117">
        <v>3070</v>
      </c>
      <c r="B1849" s="118" t="s">
        <v>2911</v>
      </c>
      <c r="C1849" s="117" t="s">
        <v>270</v>
      </c>
      <c r="D1849" s="117" t="s">
        <v>519</v>
      </c>
      <c r="E1849" s="119">
        <v>5.43</v>
      </c>
      <c r="F1849" s="119">
        <v>5.25</v>
      </c>
      <c r="G1849" s="117" t="s">
        <v>493</v>
      </c>
      <c r="H1849" s="120">
        <v>41974</v>
      </c>
    </row>
    <row r="1850" spans="1:8" ht="26.4">
      <c r="A1850" s="113">
        <v>3061</v>
      </c>
      <c r="B1850" s="114" t="s">
        <v>2912</v>
      </c>
      <c r="C1850" s="113" t="s">
        <v>270</v>
      </c>
      <c r="D1850" s="113" t="s">
        <v>519</v>
      </c>
      <c r="E1850" s="115">
        <v>4.66</v>
      </c>
      <c r="F1850" s="115">
        <v>4.51</v>
      </c>
      <c r="G1850" s="113" t="s">
        <v>493</v>
      </c>
      <c r="H1850" s="116">
        <v>41974</v>
      </c>
    </row>
    <row r="1851" spans="1:8" ht="39.6">
      <c r="A1851" s="117">
        <v>73430</v>
      </c>
      <c r="B1851" s="118" t="s">
        <v>2913</v>
      </c>
      <c r="C1851" s="117" t="s">
        <v>246</v>
      </c>
      <c r="D1851" s="117" t="s">
        <v>519</v>
      </c>
      <c r="E1851" s="119">
        <v>14.33</v>
      </c>
      <c r="F1851" s="119">
        <v>13.87</v>
      </c>
      <c r="G1851" s="117" t="s">
        <v>493</v>
      </c>
      <c r="H1851" s="120">
        <v>41974</v>
      </c>
    </row>
    <row r="1852" spans="1:8" ht="26.4">
      <c r="A1852" s="113">
        <v>3071</v>
      </c>
      <c r="B1852" s="114" t="s">
        <v>2914</v>
      </c>
      <c r="C1852" s="113" t="s">
        <v>270</v>
      </c>
      <c r="D1852" s="113" t="s">
        <v>519</v>
      </c>
      <c r="E1852" s="115">
        <v>6.84</v>
      </c>
      <c r="F1852" s="115">
        <v>6.62</v>
      </c>
      <c r="G1852" s="113" t="s">
        <v>493</v>
      </c>
      <c r="H1852" s="116">
        <v>41974</v>
      </c>
    </row>
    <row r="1853" spans="1:8" ht="39.6">
      <c r="A1853" s="117">
        <v>73413</v>
      </c>
      <c r="B1853" s="118" t="s">
        <v>2915</v>
      </c>
      <c r="C1853" s="117" t="s">
        <v>246</v>
      </c>
      <c r="D1853" s="117" t="s">
        <v>519</v>
      </c>
      <c r="E1853" s="119">
        <v>11.79</v>
      </c>
      <c r="F1853" s="119">
        <v>11.41</v>
      </c>
      <c r="G1853" s="117" t="s">
        <v>493</v>
      </c>
      <c r="H1853" s="120">
        <v>41974</v>
      </c>
    </row>
    <row r="1854" spans="1:8" ht="26.4">
      <c r="A1854" s="113">
        <v>79480</v>
      </c>
      <c r="B1854" s="114" t="s">
        <v>2916</v>
      </c>
      <c r="C1854" s="113" t="s">
        <v>270</v>
      </c>
      <c r="D1854" s="113" t="s">
        <v>519</v>
      </c>
      <c r="E1854" s="115">
        <v>2.7</v>
      </c>
      <c r="F1854" s="115">
        <v>2.69</v>
      </c>
      <c r="G1854" s="113" t="s">
        <v>493</v>
      </c>
      <c r="H1854" s="116">
        <v>41974</v>
      </c>
    </row>
    <row r="1855" spans="1:8" ht="26.4">
      <c r="A1855" s="117" t="s">
        <v>2917</v>
      </c>
      <c r="B1855" s="118" t="s">
        <v>2918</v>
      </c>
      <c r="C1855" s="117" t="s">
        <v>270</v>
      </c>
      <c r="D1855" s="117" t="s">
        <v>519</v>
      </c>
      <c r="E1855" s="119">
        <v>1.61</v>
      </c>
      <c r="F1855" s="119">
        <v>1.59</v>
      </c>
      <c r="G1855" s="117" t="s">
        <v>493</v>
      </c>
      <c r="H1855" s="120">
        <v>41974</v>
      </c>
    </row>
    <row r="1856" spans="1:8" ht="26.4">
      <c r="A1856" s="113">
        <v>72917</v>
      </c>
      <c r="B1856" s="114" t="s">
        <v>2919</v>
      </c>
      <c r="C1856" s="113" t="s">
        <v>270</v>
      </c>
      <c r="D1856" s="113" t="s">
        <v>519</v>
      </c>
      <c r="E1856" s="115">
        <v>10.91</v>
      </c>
      <c r="F1856" s="115">
        <v>10.63</v>
      </c>
      <c r="G1856" s="113" t="s">
        <v>493</v>
      </c>
      <c r="H1856" s="116">
        <v>41974</v>
      </c>
    </row>
    <row r="1857" spans="1:8" ht="26.4">
      <c r="A1857" s="117">
        <v>72918</v>
      </c>
      <c r="B1857" s="118" t="s">
        <v>2920</v>
      </c>
      <c r="C1857" s="117" t="s">
        <v>270</v>
      </c>
      <c r="D1857" s="117" t="s">
        <v>519</v>
      </c>
      <c r="E1857" s="119">
        <v>12.73</v>
      </c>
      <c r="F1857" s="119">
        <v>12.4</v>
      </c>
      <c r="G1857" s="117" t="s">
        <v>493</v>
      </c>
      <c r="H1857" s="120">
        <v>41974</v>
      </c>
    </row>
    <row r="1858" spans="1:8" ht="26.4">
      <c r="A1858" s="113">
        <v>72915</v>
      </c>
      <c r="B1858" s="114" t="s">
        <v>2921</v>
      </c>
      <c r="C1858" s="113" t="s">
        <v>270</v>
      </c>
      <c r="D1858" s="113" t="s">
        <v>519</v>
      </c>
      <c r="E1858" s="115">
        <v>9.5500000000000007</v>
      </c>
      <c r="F1858" s="115">
        <v>9.3000000000000007</v>
      </c>
      <c r="G1858" s="113" t="s">
        <v>493</v>
      </c>
      <c r="H1858" s="116">
        <v>41974</v>
      </c>
    </row>
    <row r="1859" spans="1:8">
      <c r="A1859" s="117">
        <v>83341</v>
      </c>
      <c r="B1859" s="118" t="s">
        <v>2922</v>
      </c>
      <c r="C1859" s="117" t="s">
        <v>270</v>
      </c>
      <c r="D1859" s="117" t="s">
        <v>519</v>
      </c>
      <c r="E1859" s="119">
        <v>7.65</v>
      </c>
      <c r="F1859" s="119">
        <v>7.53</v>
      </c>
      <c r="G1859" s="117" t="s">
        <v>493</v>
      </c>
      <c r="H1859" s="120">
        <v>41974</v>
      </c>
    </row>
    <row r="1860" spans="1:8" ht="26.4">
      <c r="A1860" s="113">
        <v>83342</v>
      </c>
      <c r="B1860" s="114" t="s">
        <v>2923</v>
      </c>
      <c r="C1860" s="113" t="s">
        <v>270</v>
      </c>
      <c r="D1860" s="113" t="s">
        <v>519</v>
      </c>
      <c r="E1860" s="115">
        <v>7.3</v>
      </c>
      <c r="F1860" s="115">
        <v>7.09</v>
      </c>
      <c r="G1860" s="113" t="s">
        <v>493</v>
      </c>
      <c r="H1860" s="116">
        <v>41974</v>
      </c>
    </row>
    <row r="1861" spans="1:8" ht="26.4">
      <c r="A1861" s="117">
        <v>83343</v>
      </c>
      <c r="B1861" s="118" t="s">
        <v>2924</v>
      </c>
      <c r="C1861" s="117" t="s">
        <v>270</v>
      </c>
      <c r="D1861" s="117" t="s">
        <v>519</v>
      </c>
      <c r="E1861" s="119">
        <v>10.96</v>
      </c>
      <c r="F1861" s="119">
        <v>10.63</v>
      </c>
      <c r="G1861" s="117" t="s">
        <v>493</v>
      </c>
      <c r="H1861" s="120">
        <v>41974</v>
      </c>
    </row>
    <row r="1862" spans="1:8" ht="26.4">
      <c r="A1862" s="113">
        <v>83336</v>
      </c>
      <c r="B1862" s="114" t="s">
        <v>2925</v>
      </c>
      <c r="C1862" s="113" t="s">
        <v>270</v>
      </c>
      <c r="D1862" s="113" t="s">
        <v>519</v>
      </c>
      <c r="E1862" s="115">
        <v>3.93</v>
      </c>
      <c r="F1862" s="115">
        <v>3.8</v>
      </c>
      <c r="G1862" s="113" t="s">
        <v>493</v>
      </c>
      <c r="H1862" s="116">
        <v>41974</v>
      </c>
    </row>
    <row r="1863" spans="1:8" ht="26.4">
      <c r="A1863" s="117">
        <v>73599</v>
      </c>
      <c r="B1863" s="118" t="s">
        <v>2926</v>
      </c>
      <c r="C1863" s="117" t="s">
        <v>270</v>
      </c>
      <c r="D1863" s="117" t="s">
        <v>519</v>
      </c>
      <c r="E1863" s="119">
        <v>8.0500000000000007</v>
      </c>
      <c r="F1863" s="119">
        <v>7.76</v>
      </c>
      <c r="G1863" s="117" t="s">
        <v>493</v>
      </c>
      <c r="H1863" s="120">
        <v>41974</v>
      </c>
    </row>
    <row r="1864" spans="1:8" ht="26.4">
      <c r="A1864" s="113">
        <v>83338</v>
      </c>
      <c r="B1864" s="114" t="s">
        <v>2927</v>
      </c>
      <c r="C1864" s="113" t="s">
        <v>270</v>
      </c>
      <c r="D1864" s="113" t="s">
        <v>519</v>
      </c>
      <c r="E1864" s="115">
        <v>2.2200000000000002</v>
      </c>
      <c r="F1864" s="115">
        <v>2.17</v>
      </c>
      <c r="G1864" s="113" t="s">
        <v>493</v>
      </c>
      <c r="H1864" s="116">
        <v>41974</v>
      </c>
    </row>
    <row r="1865" spans="1:8" ht="39.6">
      <c r="A1865" s="117" t="s">
        <v>2928</v>
      </c>
      <c r="B1865" s="118" t="s">
        <v>2929</v>
      </c>
      <c r="C1865" s="117" t="s">
        <v>270</v>
      </c>
      <c r="D1865" s="117" t="s">
        <v>519</v>
      </c>
      <c r="E1865" s="119">
        <v>21.78</v>
      </c>
      <c r="F1865" s="119">
        <v>21.45</v>
      </c>
      <c r="G1865" s="117" t="s">
        <v>493</v>
      </c>
      <c r="H1865" s="120">
        <v>41974</v>
      </c>
    </row>
    <row r="1866" spans="1:8">
      <c r="A1866" s="113">
        <v>83335</v>
      </c>
      <c r="B1866" s="114" t="s">
        <v>2930</v>
      </c>
      <c r="C1866" s="113" t="s">
        <v>270</v>
      </c>
      <c r="D1866" s="113" t="s">
        <v>519</v>
      </c>
      <c r="E1866" s="115">
        <v>26.56</v>
      </c>
      <c r="F1866" s="115">
        <v>26.41</v>
      </c>
      <c r="G1866" s="113" t="s">
        <v>493</v>
      </c>
      <c r="H1866" s="116">
        <v>41974</v>
      </c>
    </row>
    <row r="1867" spans="1:8" ht="26.4">
      <c r="A1867" s="117" t="s">
        <v>2931</v>
      </c>
      <c r="B1867" s="118" t="s">
        <v>2932</v>
      </c>
      <c r="C1867" s="117" t="s">
        <v>270</v>
      </c>
      <c r="D1867" s="117" t="s">
        <v>519</v>
      </c>
      <c r="E1867" s="119">
        <v>4.9800000000000004</v>
      </c>
      <c r="F1867" s="119">
        <v>4.92</v>
      </c>
      <c r="G1867" s="117" t="s">
        <v>493</v>
      </c>
      <c r="H1867" s="120">
        <v>41974</v>
      </c>
    </row>
    <row r="1868" spans="1:8" ht="39.6">
      <c r="A1868" s="113">
        <v>72821</v>
      </c>
      <c r="B1868" s="114" t="s">
        <v>2933</v>
      </c>
      <c r="C1868" s="113" t="s">
        <v>270</v>
      </c>
      <c r="D1868" s="113" t="s">
        <v>519</v>
      </c>
      <c r="E1868" s="115">
        <v>4.82</v>
      </c>
      <c r="F1868" s="115">
        <v>4.74</v>
      </c>
      <c r="G1868" s="113" t="s">
        <v>493</v>
      </c>
      <c r="H1868" s="116">
        <v>41974</v>
      </c>
    </row>
    <row r="1869" spans="1:8" ht="39.6">
      <c r="A1869" s="117">
        <v>72822</v>
      </c>
      <c r="B1869" s="118" t="s">
        <v>2934</v>
      </c>
      <c r="C1869" s="117" t="s">
        <v>270</v>
      </c>
      <c r="D1869" s="117" t="s">
        <v>519</v>
      </c>
      <c r="E1869" s="119">
        <v>4.91</v>
      </c>
      <c r="F1869" s="119">
        <v>4.83</v>
      </c>
      <c r="G1869" s="117" t="s">
        <v>493</v>
      </c>
      <c r="H1869" s="120">
        <v>41974</v>
      </c>
    </row>
    <row r="1870" spans="1:8" ht="39.6">
      <c r="A1870" s="113">
        <v>72818</v>
      </c>
      <c r="B1870" s="114" t="s">
        <v>2935</v>
      </c>
      <c r="C1870" s="113" t="s">
        <v>270</v>
      </c>
      <c r="D1870" s="113" t="s">
        <v>519</v>
      </c>
      <c r="E1870" s="115">
        <v>4.72</v>
      </c>
      <c r="F1870" s="115">
        <v>4.6399999999999997</v>
      </c>
      <c r="G1870" s="113" t="s">
        <v>493</v>
      </c>
      <c r="H1870" s="116">
        <v>41974</v>
      </c>
    </row>
    <row r="1871" spans="1:8" ht="39.6">
      <c r="A1871" s="117">
        <v>72823</v>
      </c>
      <c r="B1871" s="118" t="s">
        <v>2936</v>
      </c>
      <c r="C1871" s="117" t="s">
        <v>270</v>
      </c>
      <c r="D1871" s="117" t="s">
        <v>519</v>
      </c>
      <c r="E1871" s="119">
        <v>4.9800000000000004</v>
      </c>
      <c r="F1871" s="119">
        <v>4.9000000000000004</v>
      </c>
      <c r="G1871" s="117" t="s">
        <v>493</v>
      </c>
      <c r="H1871" s="120">
        <v>41974</v>
      </c>
    </row>
    <row r="1872" spans="1:8" ht="39.6">
      <c r="A1872" s="113">
        <v>72824</v>
      </c>
      <c r="B1872" s="114" t="s">
        <v>2937</v>
      </c>
      <c r="C1872" s="113" t="s">
        <v>270</v>
      </c>
      <c r="D1872" s="113" t="s">
        <v>519</v>
      </c>
      <c r="E1872" s="115">
        <v>5.13</v>
      </c>
      <c r="F1872" s="115">
        <v>5.05</v>
      </c>
      <c r="G1872" s="113" t="s">
        <v>493</v>
      </c>
      <c r="H1872" s="116">
        <v>41974</v>
      </c>
    </row>
    <row r="1873" spans="1:8" ht="39.6">
      <c r="A1873" s="117">
        <v>72833</v>
      </c>
      <c r="B1873" s="118" t="s">
        <v>2938</v>
      </c>
      <c r="C1873" s="117" t="s">
        <v>270</v>
      </c>
      <c r="D1873" s="117" t="s">
        <v>519</v>
      </c>
      <c r="E1873" s="119">
        <v>4.2300000000000004</v>
      </c>
      <c r="F1873" s="119">
        <v>4.16</v>
      </c>
      <c r="G1873" s="117" t="s">
        <v>493</v>
      </c>
      <c r="H1873" s="120">
        <v>41974</v>
      </c>
    </row>
    <row r="1874" spans="1:8" ht="39.6">
      <c r="A1874" s="113">
        <v>72834</v>
      </c>
      <c r="B1874" s="114" t="s">
        <v>2939</v>
      </c>
      <c r="C1874" s="113" t="s">
        <v>270</v>
      </c>
      <c r="D1874" s="113" t="s">
        <v>519</v>
      </c>
      <c r="E1874" s="115">
        <v>4.3099999999999996</v>
      </c>
      <c r="F1874" s="115">
        <v>4.24</v>
      </c>
      <c r="G1874" s="113" t="s">
        <v>493</v>
      </c>
      <c r="H1874" s="116">
        <v>41974</v>
      </c>
    </row>
    <row r="1875" spans="1:8" ht="39.6">
      <c r="A1875" s="117">
        <v>72832</v>
      </c>
      <c r="B1875" s="118" t="s">
        <v>2940</v>
      </c>
      <c r="C1875" s="117" t="s">
        <v>270</v>
      </c>
      <c r="D1875" s="117" t="s">
        <v>519</v>
      </c>
      <c r="E1875" s="119">
        <v>4.16</v>
      </c>
      <c r="F1875" s="119">
        <v>4.09</v>
      </c>
      <c r="G1875" s="117" t="s">
        <v>493</v>
      </c>
      <c r="H1875" s="120">
        <v>41974</v>
      </c>
    </row>
    <row r="1876" spans="1:8" ht="39.6">
      <c r="A1876" s="113">
        <v>72835</v>
      </c>
      <c r="B1876" s="114" t="s">
        <v>2941</v>
      </c>
      <c r="C1876" s="113" t="s">
        <v>270</v>
      </c>
      <c r="D1876" s="113" t="s">
        <v>519</v>
      </c>
      <c r="E1876" s="115">
        <v>4.38</v>
      </c>
      <c r="F1876" s="115">
        <v>4.3099999999999996</v>
      </c>
      <c r="G1876" s="113" t="s">
        <v>493</v>
      </c>
      <c r="H1876" s="116">
        <v>41974</v>
      </c>
    </row>
    <row r="1877" spans="1:8" ht="39.6">
      <c r="A1877" s="117">
        <v>72836</v>
      </c>
      <c r="B1877" s="118" t="s">
        <v>2942</v>
      </c>
      <c r="C1877" s="117" t="s">
        <v>270</v>
      </c>
      <c r="D1877" s="117" t="s">
        <v>519</v>
      </c>
      <c r="E1877" s="119">
        <v>4.47</v>
      </c>
      <c r="F1877" s="119">
        <v>4.4000000000000004</v>
      </c>
      <c r="G1877" s="117" t="s">
        <v>493</v>
      </c>
      <c r="H1877" s="120">
        <v>41974</v>
      </c>
    </row>
    <row r="1878" spans="1:8" ht="39.6">
      <c r="A1878" s="113">
        <v>72826</v>
      </c>
      <c r="B1878" s="114" t="s">
        <v>2943</v>
      </c>
      <c r="C1878" s="113" t="s">
        <v>270</v>
      </c>
      <c r="D1878" s="113" t="s">
        <v>519</v>
      </c>
      <c r="E1878" s="115">
        <v>4.4800000000000004</v>
      </c>
      <c r="F1878" s="115">
        <v>4.41</v>
      </c>
      <c r="G1878" s="113" t="s">
        <v>493</v>
      </c>
      <c r="H1878" s="116">
        <v>41974</v>
      </c>
    </row>
    <row r="1879" spans="1:8" ht="39.6">
      <c r="A1879" s="117">
        <v>72827</v>
      </c>
      <c r="B1879" s="118" t="s">
        <v>2944</v>
      </c>
      <c r="C1879" s="117" t="s">
        <v>270</v>
      </c>
      <c r="D1879" s="117" t="s">
        <v>519</v>
      </c>
      <c r="E1879" s="119">
        <v>4.57</v>
      </c>
      <c r="F1879" s="119">
        <v>4.5</v>
      </c>
      <c r="G1879" s="117" t="s">
        <v>493</v>
      </c>
      <c r="H1879" s="120">
        <v>41974</v>
      </c>
    </row>
    <row r="1880" spans="1:8" ht="39.6">
      <c r="A1880" s="113">
        <v>72825</v>
      </c>
      <c r="B1880" s="114" t="s">
        <v>2945</v>
      </c>
      <c r="C1880" s="113" t="s">
        <v>270</v>
      </c>
      <c r="D1880" s="113" t="s">
        <v>519</v>
      </c>
      <c r="E1880" s="115">
        <v>4.41</v>
      </c>
      <c r="F1880" s="115">
        <v>4.34</v>
      </c>
      <c r="G1880" s="113" t="s">
        <v>493</v>
      </c>
      <c r="H1880" s="116">
        <v>41974</v>
      </c>
    </row>
    <row r="1881" spans="1:8" ht="39.6">
      <c r="A1881" s="117">
        <v>72828</v>
      </c>
      <c r="B1881" s="118" t="s">
        <v>2946</v>
      </c>
      <c r="C1881" s="117" t="s">
        <v>270</v>
      </c>
      <c r="D1881" s="117" t="s">
        <v>519</v>
      </c>
      <c r="E1881" s="119">
        <v>4.66</v>
      </c>
      <c r="F1881" s="119">
        <v>4.58</v>
      </c>
      <c r="G1881" s="117" t="s">
        <v>493</v>
      </c>
      <c r="H1881" s="120">
        <v>41974</v>
      </c>
    </row>
    <row r="1882" spans="1:8" ht="39.6">
      <c r="A1882" s="113">
        <v>72829</v>
      </c>
      <c r="B1882" s="114" t="s">
        <v>2947</v>
      </c>
      <c r="C1882" s="113" t="s">
        <v>270</v>
      </c>
      <c r="D1882" s="113" t="s">
        <v>519</v>
      </c>
      <c r="E1882" s="115">
        <v>4.76</v>
      </c>
      <c r="F1882" s="115">
        <v>4.68</v>
      </c>
      <c r="G1882" s="113" t="s">
        <v>493</v>
      </c>
      <c r="H1882" s="116">
        <v>41974</v>
      </c>
    </row>
    <row r="1883" spans="1:8" ht="26.4">
      <c r="A1883" s="117">
        <v>5632</v>
      </c>
      <c r="B1883" s="118" t="s">
        <v>2948</v>
      </c>
      <c r="C1883" s="117" t="s">
        <v>248</v>
      </c>
      <c r="D1883" s="117" t="s">
        <v>254</v>
      </c>
      <c r="E1883" s="119">
        <v>47.97</v>
      </c>
      <c r="F1883" s="119">
        <v>46.4</v>
      </c>
      <c r="G1883" s="117" t="s">
        <v>493</v>
      </c>
      <c r="H1883" s="120">
        <v>41974</v>
      </c>
    </row>
    <row r="1884" spans="1:8" ht="26.4">
      <c r="A1884" s="113">
        <v>5631</v>
      </c>
      <c r="B1884" s="114" t="s">
        <v>2949</v>
      </c>
      <c r="C1884" s="113" t="s">
        <v>248</v>
      </c>
      <c r="D1884" s="113" t="s">
        <v>249</v>
      </c>
      <c r="E1884" s="115">
        <v>132.13999999999999</v>
      </c>
      <c r="F1884" s="115">
        <v>130.57</v>
      </c>
      <c r="G1884" s="113" t="s">
        <v>493</v>
      </c>
      <c r="H1884" s="116">
        <v>41974</v>
      </c>
    </row>
    <row r="1885" spans="1:8" ht="26.4">
      <c r="A1885" s="117">
        <v>5627</v>
      </c>
      <c r="B1885" s="118" t="s">
        <v>2950</v>
      </c>
      <c r="C1885" s="117" t="s">
        <v>248</v>
      </c>
      <c r="D1885" s="117" t="s">
        <v>231</v>
      </c>
      <c r="E1885" s="119">
        <v>26.88</v>
      </c>
      <c r="F1885" s="119">
        <v>26.88</v>
      </c>
      <c r="G1885" s="117" t="s">
        <v>493</v>
      </c>
      <c r="H1885" s="120">
        <v>41974</v>
      </c>
    </row>
    <row r="1886" spans="1:8" ht="26.4">
      <c r="A1886" s="113">
        <v>5628</v>
      </c>
      <c r="B1886" s="114" t="s">
        <v>2951</v>
      </c>
      <c r="C1886" s="113" t="s">
        <v>248</v>
      </c>
      <c r="D1886" s="113" t="s">
        <v>231</v>
      </c>
      <c r="E1886" s="115">
        <v>6.05</v>
      </c>
      <c r="F1886" s="115">
        <v>6.04</v>
      </c>
      <c r="G1886" s="113" t="s">
        <v>493</v>
      </c>
      <c r="H1886" s="116">
        <v>41974</v>
      </c>
    </row>
    <row r="1887" spans="1:8" ht="26.4">
      <c r="A1887" s="117">
        <v>5629</v>
      </c>
      <c r="B1887" s="118" t="s">
        <v>2952</v>
      </c>
      <c r="C1887" s="117" t="s">
        <v>248</v>
      </c>
      <c r="D1887" s="117" t="s">
        <v>231</v>
      </c>
      <c r="E1887" s="119">
        <v>37.799999999999997</v>
      </c>
      <c r="F1887" s="119">
        <v>37.799999999999997</v>
      </c>
      <c r="G1887" s="117" t="s">
        <v>493</v>
      </c>
      <c r="H1887" s="120">
        <v>41974</v>
      </c>
    </row>
    <row r="1888" spans="1:8" ht="26.4">
      <c r="A1888" s="113">
        <v>5630</v>
      </c>
      <c r="B1888" s="114" t="s">
        <v>2953</v>
      </c>
      <c r="C1888" s="113" t="s">
        <v>248</v>
      </c>
      <c r="D1888" s="113" t="s">
        <v>231</v>
      </c>
      <c r="E1888" s="115">
        <v>46.37</v>
      </c>
      <c r="F1888" s="115">
        <v>46.37</v>
      </c>
      <c r="G1888" s="113" t="s">
        <v>493</v>
      </c>
      <c r="H1888" s="116">
        <v>41974</v>
      </c>
    </row>
    <row r="1889" spans="1:8" ht="26.4">
      <c r="A1889" s="117">
        <v>84013</v>
      </c>
      <c r="B1889" s="118" t="s">
        <v>673</v>
      </c>
      <c r="C1889" s="117" t="s">
        <v>248</v>
      </c>
      <c r="D1889" s="117" t="s">
        <v>254</v>
      </c>
      <c r="E1889" s="119">
        <v>46.46</v>
      </c>
      <c r="F1889" s="119">
        <v>44.89</v>
      </c>
      <c r="G1889" s="117" t="s">
        <v>493</v>
      </c>
      <c r="H1889" s="120">
        <v>41974</v>
      </c>
    </row>
    <row r="1890" spans="1:8" ht="26.4">
      <c r="A1890" s="113" t="s">
        <v>621</v>
      </c>
      <c r="B1890" s="114" t="s">
        <v>674</v>
      </c>
      <c r="C1890" s="113" t="s">
        <v>248</v>
      </c>
      <c r="D1890" s="113" t="s">
        <v>249</v>
      </c>
      <c r="E1890" s="115">
        <v>128.47999999999999</v>
      </c>
      <c r="F1890" s="115">
        <v>126.9</v>
      </c>
      <c r="G1890" s="113" t="s">
        <v>493</v>
      </c>
      <c r="H1890" s="116">
        <v>41974</v>
      </c>
    </row>
    <row r="1891" spans="1:8" ht="26.4">
      <c r="A1891" s="117">
        <v>88832</v>
      </c>
      <c r="B1891" s="118" t="s">
        <v>675</v>
      </c>
      <c r="C1891" s="117" t="s">
        <v>248</v>
      </c>
      <c r="D1891" s="117" t="s">
        <v>231</v>
      </c>
      <c r="E1891" s="119">
        <v>25.65</v>
      </c>
      <c r="F1891" s="119">
        <v>25.64</v>
      </c>
      <c r="G1891" s="117" t="s">
        <v>493</v>
      </c>
      <c r="H1891" s="120">
        <v>41974</v>
      </c>
    </row>
    <row r="1892" spans="1:8" ht="26.4">
      <c r="A1892" s="113">
        <v>88834</v>
      </c>
      <c r="B1892" s="114" t="s">
        <v>676</v>
      </c>
      <c r="C1892" s="113" t="s">
        <v>248</v>
      </c>
      <c r="D1892" s="113" t="s">
        <v>231</v>
      </c>
      <c r="E1892" s="115">
        <v>5.77</v>
      </c>
      <c r="F1892" s="115">
        <v>5.77</v>
      </c>
      <c r="G1892" s="113" t="s">
        <v>493</v>
      </c>
      <c r="H1892" s="116">
        <v>41974</v>
      </c>
    </row>
    <row r="1893" spans="1:8" ht="26.4">
      <c r="A1893" s="117">
        <v>88835</v>
      </c>
      <c r="B1893" s="118" t="s">
        <v>677</v>
      </c>
      <c r="C1893" s="117" t="s">
        <v>248</v>
      </c>
      <c r="D1893" s="117" t="s">
        <v>231</v>
      </c>
      <c r="E1893" s="119">
        <v>36.07</v>
      </c>
      <c r="F1893" s="119">
        <v>36.06</v>
      </c>
      <c r="G1893" s="117" t="s">
        <v>493</v>
      </c>
      <c r="H1893" s="120">
        <v>41974</v>
      </c>
    </row>
    <row r="1894" spans="1:8" ht="39.6">
      <c r="A1894" s="113">
        <v>88836</v>
      </c>
      <c r="B1894" s="114" t="s">
        <v>678</v>
      </c>
      <c r="C1894" s="113" t="s">
        <v>248</v>
      </c>
      <c r="D1894" s="113" t="s">
        <v>231</v>
      </c>
      <c r="E1894" s="115">
        <v>45.95</v>
      </c>
      <c r="F1894" s="115">
        <v>45.94</v>
      </c>
      <c r="G1894" s="113" t="s">
        <v>493</v>
      </c>
      <c r="H1894" s="116">
        <v>41974</v>
      </c>
    </row>
    <row r="1895" spans="1:8" ht="26.4">
      <c r="A1895" s="117">
        <v>88908</v>
      </c>
      <c r="B1895" s="118" t="s">
        <v>2954</v>
      </c>
      <c r="C1895" s="117" t="s">
        <v>248</v>
      </c>
      <c r="D1895" s="117" t="s">
        <v>254</v>
      </c>
      <c r="E1895" s="119">
        <v>51.67</v>
      </c>
      <c r="F1895" s="119">
        <v>50.1</v>
      </c>
      <c r="G1895" s="117" t="s">
        <v>493</v>
      </c>
      <c r="H1895" s="120">
        <v>41974</v>
      </c>
    </row>
    <row r="1896" spans="1:8" ht="26.4">
      <c r="A1896" s="113">
        <v>88907</v>
      </c>
      <c r="B1896" s="114" t="s">
        <v>2955</v>
      </c>
      <c r="C1896" s="113" t="s">
        <v>248</v>
      </c>
      <c r="D1896" s="113" t="s">
        <v>249</v>
      </c>
      <c r="E1896" s="115">
        <v>158.47999999999999</v>
      </c>
      <c r="F1896" s="115">
        <v>156.91999999999999</v>
      </c>
      <c r="G1896" s="113" t="s">
        <v>493</v>
      </c>
      <c r="H1896" s="116">
        <v>41974</v>
      </c>
    </row>
    <row r="1897" spans="1:8" ht="26.4">
      <c r="A1897" s="117">
        <v>88900</v>
      </c>
      <c r="B1897" s="118" t="s">
        <v>2956</v>
      </c>
      <c r="C1897" s="117" t="s">
        <v>248</v>
      </c>
      <c r="D1897" s="117" t="s">
        <v>231</v>
      </c>
      <c r="E1897" s="119">
        <v>29.9</v>
      </c>
      <c r="F1897" s="119">
        <v>29.9</v>
      </c>
      <c r="G1897" s="117" t="s">
        <v>493</v>
      </c>
      <c r="H1897" s="120">
        <v>41974</v>
      </c>
    </row>
    <row r="1898" spans="1:8" ht="26.4">
      <c r="A1898" s="113">
        <v>88902</v>
      </c>
      <c r="B1898" s="114" t="s">
        <v>2957</v>
      </c>
      <c r="C1898" s="113" t="s">
        <v>248</v>
      </c>
      <c r="D1898" s="113" t="s">
        <v>231</v>
      </c>
      <c r="E1898" s="115">
        <v>6.73</v>
      </c>
      <c r="F1898" s="115">
        <v>6.72</v>
      </c>
      <c r="G1898" s="113" t="s">
        <v>493</v>
      </c>
      <c r="H1898" s="116">
        <v>41974</v>
      </c>
    </row>
    <row r="1899" spans="1:8" ht="26.4">
      <c r="A1899" s="117">
        <v>88903</v>
      </c>
      <c r="B1899" s="118" t="s">
        <v>2958</v>
      </c>
      <c r="C1899" s="117" t="s">
        <v>248</v>
      </c>
      <c r="D1899" s="117" t="s">
        <v>231</v>
      </c>
      <c r="E1899" s="119">
        <v>42.05</v>
      </c>
      <c r="F1899" s="119">
        <v>42.05</v>
      </c>
      <c r="G1899" s="117" t="s">
        <v>493</v>
      </c>
      <c r="H1899" s="120">
        <v>41974</v>
      </c>
    </row>
    <row r="1900" spans="1:8" ht="26.4">
      <c r="A1900" s="113">
        <v>88904</v>
      </c>
      <c r="B1900" s="114" t="s">
        <v>2959</v>
      </c>
      <c r="C1900" s="113" t="s">
        <v>248</v>
      </c>
      <c r="D1900" s="113" t="s">
        <v>231</v>
      </c>
      <c r="E1900" s="115">
        <v>64.760000000000005</v>
      </c>
      <c r="F1900" s="115">
        <v>64.760000000000005</v>
      </c>
      <c r="G1900" s="113" t="s">
        <v>493</v>
      </c>
      <c r="H1900" s="116">
        <v>41974</v>
      </c>
    </row>
    <row r="1901" spans="1:8" ht="26.4">
      <c r="A1901" s="117" t="s">
        <v>2960</v>
      </c>
      <c r="B1901" s="118" t="s">
        <v>2961</v>
      </c>
      <c r="C1901" s="117" t="s">
        <v>270</v>
      </c>
      <c r="D1901" s="117" t="s">
        <v>519</v>
      </c>
      <c r="E1901" s="119">
        <v>97.12</v>
      </c>
      <c r="F1901" s="119">
        <v>88.18</v>
      </c>
      <c r="G1901" s="117" t="s">
        <v>493</v>
      </c>
      <c r="H1901" s="120">
        <v>41974</v>
      </c>
    </row>
    <row r="1902" spans="1:8" ht="26.4">
      <c r="A1902" s="113" t="s">
        <v>2962</v>
      </c>
      <c r="B1902" s="114" t="s">
        <v>2963</v>
      </c>
      <c r="C1902" s="113" t="s">
        <v>270</v>
      </c>
      <c r="D1902" s="113" t="s">
        <v>519</v>
      </c>
      <c r="E1902" s="115">
        <v>91.05</v>
      </c>
      <c r="F1902" s="115">
        <v>82.67</v>
      </c>
      <c r="G1902" s="113" t="s">
        <v>493</v>
      </c>
      <c r="H1902" s="116">
        <v>41974</v>
      </c>
    </row>
    <row r="1903" spans="1:8" ht="26.4">
      <c r="A1903" s="117" t="s">
        <v>2964</v>
      </c>
      <c r="B1903" s="118" t="s">
        <v>2965</v>
      </c>
      <c r="C1903" s="117" t="s">
        <v>270</v>
      </c>
      <c r="D1903" s="117" t="s">
        <v>519</v>
      </c>
      <c r="E1903" s="119">
        <v>133.54</v>
      </c>
      <c r="F1903" s="119">
        <v>121.25</v>
      </c>
      <c r="G1903" s="117" t="s">
        <v>493</v>
      </c>
      <c r="H1903" s="120">
        <v>41974</v>
      </c>
    </row>
    <row r="1904" spans="1:8" ht="26.4">
      <c r="A1904" s="113" t="s">
        <v>2966</v>
      </c>
      <c r="B1904" s="114" t="s">
        <v>2967</v>
      </c>
      <c r="C1904" s="113" t="s">
        <v>270</v>
      </c>
      <c r="D1904" s="113" t="s">
        <v>519</v>
      </c>
      <c r="E1904" s="115">
        <v>157.82</v>
      </c>
      <c r="F1904" s="115">
        <v>143.29</v>
      </c>
      <c r="G1904" s="113" t="s">
        <v>493</v>
      </c>
      <c r="H1904" s="116">
        <v>41974</v>
      </c>
    </row>
    <row r="1905" spans="1:8">
      <c r="A1905" s="117" t="s">
        <v>2968</v>
      </c>
      <c r="B1905" s="118" t="s">
        <v>2969</v>
      </c>
      <c r="C1905" s="117" t="s">
        <v>270</v>
      </c>
      <c r="D1905" s="117" t="s">
        <v>519</v>
      </c>
      <c r="E1905" s="119">
        <v>182.1</v>
      </c>
      <c r="F1905" s="119">
        <v>165.34</v>
      </c>
      <c r="G1905" s="117" t="s">
        <v>493</v>
      </c>
      <c r="H1905" s="120">
        <v>41974</v>
      </c>
    </row>
    <row r="1906" spans="1:8">
      <c r="A1906" s="113" t="s">
        <v>2970</v>
      </c>
      <c r="B1906" s="114" t="s">
        <v>2971</v>
      </c>
      <c r="C1906" s="113" t="s">
        <v>270</v>
      </c>
      <c r="D1906" s="113" t="s">
        <v>519</v>
      </c>
      <c r="E1906" s="115">
        <v>218.52</v>
      </c>
      <c r="F1906" s="115">
        <v>198.41</v>
      </c>
      <c r="G1906" s="113" t="s">
        <v>493</v>
      </c>
      <c r="H1906" s="116">
        <v>41974</v>
      </c>
    </row>
    <row r="1907" spans="1:8">
      <c r="A1907" s="117" t="s">
        <v>2972</v>
      </c>
      <c r="B1907" s="118" t="s">
        <v>2973</v>
      </c>
      <c r="C1907" s="117" t="s">
        <v>270</v>
      </c>
      <c r="D1907" s="117" t="s">
        <v>519</v>
      </c>
      <c r="E1907" s="119">
        <v>254.94</v>
      </c>
      <c r="F1907" s="119">
        <v>231.48</v>
      </c>
      <c r="G1907" s="117" t="s">
        <v>493</v>
      </c>
      <c r="H1907" s="120">
        <v>41974</v>
      </c>
    </row>
    <row r="1908" spans="1:8" ht="26.4">
      <c r="A1908" s="113" t="s">
        <v>2974</v>
      </c>
      <c r="B1908" s="114" t="s">
        <v>2975</v>
      </c>
      <c r="C1908" s="113" t="s">
        <v>270</v>
      </c>
      <c r="D1908" s="113" t="s">
        <v>519</v>
      </c>
      <c r="E1908" s="115">
        <v>115.33</v>
      </c>
      <c r="F1908" s="115">
        <v>104.71</v>
      </c>
      <c r="G1908" s="113" t="s">
        <v>493</v>
      </c>
      <c r="H1908" s="116">
        <v>41974</v>
      </c>
    </row>
    <row r="1909" spans="1:8" ht="52.8">
      <c r="A1909" s="117">
        <v>89898</v>
      </c>
      <c r="B1909" s="118" t="s">
        <v>2976</v>
      </c>
      <c r="C1909" s="117" t="s">
        <v>270</v>
      </c>
      <c r="D1909" s="117" t="s">
        <v>519</v>
      </c>
      <c r="E1909" s="119">
        <v>18.32</v>
      </c>
      <c r="F1909" s="119">
        <v>18.059999999999999</v>
      </c>
      <c r="G1909" s="117" t="s">
        <v>493</v>
      </c>
      <c r="H1909" s="120">
        <v>41974</v>
      </c>
    </row>
    <row r="1910" spans="1:8" ht="52.8">
      <c r="A1910" s="113">
        <v>89918</v>
      </c>
      <c r="B1910" s="114" t="s">
        <v>2977</v>
      </c>
      <c r="C1910" s="113" t="s">
        <v>270</v>
      </c>
      <c r="D1910" s="113" t="s">
        <v>519</v>
      </c>
      <c r="E1910" s="115">
        <v>21.85</v>
      </c>
      <c r="F1910" s="115">
        <v>21.6</v>
      </c>
      <c r="G1910" s="113" t="s">
        <v>493</v>
      </c>
      <c r="H1910" s="116">
        <v>41974</v>
      </c>
    </row>
    <row r="1911" spans="1:8" ht="52.8">
      <c r="A1911" s="117">
        <v>89900</v>
      </c>
      <c r="B1911" s="118" t="s">
        <v>2978</v>
      </c>
      <c r="C1911" s="117" t="s">
        <v>270</v>
      </c>
      <c r="D1911" s="117" t="s">
        <v>519</v>
      </c>
      <c r="E1911" s="119">
        <v>23.05</v>
      </c>
      <c r="F1911" s="119">
        <v>22.73</v>
      </c>
      <c r="G1911" s="117" t="s">
        <v>493</v>
      </c>
      <c r="H1911" s="120">
        <v>41974</v>
      </c>
    </row>
    <row r="1912" spans="1:8" ht="52.8">
      <c r="A1912" s="113">
        <v>89920</v>
      </c>
      <c r="B1912" s="114" t="s">
        <v>2979</v>
      </c>
      <c r="C1912" s="113" t="s">
        <v>270</v>
      </c>
      <c r="D1912" s="113" t="s">
        <v>519</v>
      </c>
      <c r="E1912" s="115">
        <v>26.71</v>
      </c>
      <c r="F1912" s="115">
        <v>26.42</v>
      </c>
      <c r="G1912" s="113" t="s">
        <v>493</v>
      </c>
      <c r="H1912" s="116">
        <v>41974</v>
      </c>
    </row>
    <row r="1913" spans="1:8" ht="52.8">
      <c r="A1913" s="117">
        <v>89902</v>
      </c>
      <c r="B1913" s="118" t="s">
        <v>2980</v>
      </c>
      <c r="C1913" s="117" t="s">
        <v>270</v>
      </c>
      <c r="D1913" s="117" t="s">
        <v>519</v>
      </c>
      <c r="E1913" s="119">
        <v>28.54</v>
      </c>
      <c r="F1913" s="119">
        <v>28.17</v>
      </c>
      <c r="G1913" s="117" t="s">
        <v>493</v>
      </c>
      <c r="H1913" s="120">
        <v>41974</v>
      </c>
    </row>
    <row r="1914" spans="1:8" ht="52.8">
      <c r="A1914" s="113">
        <v>89903</v>
      </c>
      <c r="B1914" s="114" t="s">
        <v>2981</v>
      </c>
      <c r="C1914" s="113" t="s">
        <v>270</v>
      </c>
      <c r="D1914" s="113" t="s">
        <v>519</v>
      </c>
      <c r="E1914" s="115">
        <v>5.37</v>
      </c>
      <c r="F1914" s="115">
        <v>5.29</v>
      </c>
      <c r="G1914" s="113" t="s">
        <v>493</v>
      </c>
      <c r="H1914" s="116">
        <v>41974</v>
      </c>
    </row>
    <row r="1915" spans="1:8" ht="52.8">
      <c r="A1915" s="117">
        <v>89904</v>
      </c>
      <c r="B1915" s="118" t="s">
        <v>2982</v>
      </c>
      <c r="C1915" s="117" t="s">
        <v>270</v>
      </c>
      <c r="D1915" s="117" t="s">
        <v>519</v>
      </c>
      <c r="E1915" s="119">
        <v>5.4</v>
      </c>
      <c r="F1915" s="119">
        <v>5.32</v>
      </c>
      <c r="G1915" s="117" t="s">
        <v>493</v>
      </c>
      <c r="H1915" s="120">
        <v>41974</v>
      </c>
    </row>
    <row r="1916" spans="1:8" ht="52.8">
      <c r="A1916" s="113">
        <v>89905</v>
      </c>
      <c r="B1916" s="114" t="s">
        <v>2983</v>
      </c>
      <c r="C1916" s="113" t="s">
        <v>270</v>
      </c>
      <c r="D1916" s="113" t="s">
        <v>519</v>
      </c>
      <c r="E1916" s="115">
        <v>5.55</v>
      </c>
      <c r="F1916" s="115">
        <v>5.47</v>
      </c>
      <c r="G1916" s="113" t="s">
        <v>493</v>
      </c>
      <c r="H1916" s="116">
        <v>41974</v>
      </c>
    </row>
    <row r="1917" spans="1:8" ht="52.8">
      <c r="A1917" s="117">
        <v>89906</v>
      </c>
      <c r="B1917" s="118" t="s">
        <v>2984</v>
      </c>
      <c r="C1917" s="117" t="s">
        <v>270</v>
      </c>
      <c r="D1917" s="117" t="s">
        <v>519</v>
      </c>
      <c r="E1917" s="119">
        <v>5.5</v>
      </c>
      <c r="F1917" s="119">
        <v>5.42</v>
      </c>
      <c r="G1917" s="117" t="s">
        <v>493</v>
      </c>
      <c r="H1917" s="120">
        <v>41974</v>
      </c>
    </row>
    <row r="1918" spans="1:8" ht="52.8">
      <c r="A1918" s="113">
        <v>89885</v>
      </c>
      <c r="B1918" s="114" t="s">
        <v>2985</v>
      </c>
      <c r="C1918" s="113" t="s">
        <v>270</v>
      </c>
      <c r="D1918" s="113" t="s">
        <v>519</v>
      </c>
      <c r="E1918" s="115">
        <v>5.77</v>
      </c>
      <c r="F1918" s="115">
        <v>5.67</v>
      </c>
      <c r="G1918" s="113" t="s">
        <v>493</v>
      </c>
      <c r="H1918" s="116">
        <v>41974</v>
      </c>
    </row>
    <row r="1919" spans="1:8" ht="52.8">
      <c r="A1919" s="117">
        <v>89886</v>
      </c>
      <c r="B1919" s="118" t="s">
        <v>2986</v>
      </c>
      <c r="C1919" s="117" t="s">
        <v>270</v>
      </c>
      <c r="D1919" s="117" t="s">
        <v>519</v>
      </c>
      <c r="E1919" s="119">
        <v>5.79</v>
      </c>
      <c r="F1919" s="119">
        <v>5.69</v>
      </c>
      <c r="G1919" s="117" t="s">
        <v>493</v>
      </c>
      <c r="H1919" s="120">
        <v>41974</v>
      </c>
    </row>
    <row r="1920" spans="1:8" ht="52.8">
      <c r="A1920" s="113">
        <v>89887</v>
      </c>
      <c r="B1920" s="114" t="s">
        <v>2987</v>
      </c>
      <c r="C1920" s="113" t="s">
        <v>270</v>
      </c>
      <c r="D1920" s="113" t="s">
        <v>519</v>
      </c>
      <c r="E1920" s="115">
        <v>5.97</v>
      </c>
      <c r="F1920" s="115">
        <v>5.86</v>
      </c>
      <c r="G1920" s="113" t="s">
        <v>493</v>
      </c>
      <c r="H1920" s="116">
        <v>41974</v>
      </c>
    </row>
    <row r="1921" spans="1:8" ht="52.8">
      <c r="A1921" s="117">
        <v>89888</v>
      </c>
      <c r="B1921" s="118" t="s">
        <v>2988</v>
      </c>
      <c r="C1921" s="117" t="s">
        <v>270</v>
      </c>
      <c r="D1921" s="117" t="s">
        <v>519</v>
      </c>
      <c r="E1921" s="119">
        <v>5.91</v>
      </c>
      <c r="F1921" s="119">
        <v>5.81</v>
      </c>
      <c r="G1921" s="117" t="s">
        <v>493</v>
      </c>
      <c r="H1921" s="120">
        <v>41974</v>
      </c>
    </row>
    <row r="1922" spans="1:8" ht="52.8">
      <c r="A1922" s="113">
        <v>89889</v>
      </c>
      <c r="B1922" s="114" t="s">
        <v>2989</v>
      </c>
      <c r="C1922" s="113" t="s">
        <v>270</v>
      </c>
      <c r="D1922" s="113" t="s">
        <v>519</v>
      </c>
      <c r="E1922" s="115">
        <v>6.1</v>
      </c>
      <c r="F1922" s="115">
        <v>6</v>
      </c>
      <c r="G1922" s="113" t="s">
        <v>493</v>
      </c>
      <c r="H1922" s="116">
        <v>41974</v>
      </c>
    </row>
    <row r="1923" spans="1:8" ht="52.8">
      <c r="A1923" s="117">
        <v>89907</v>
      </c>
      <c r="B1923" s="118" t="s">
        <v>2990</v>
      </c>
      <c r="C1923" s="117" t="s">
        <v>270</v>
      </c>
      <c r="D1923" s="117" t="s">
        <v>519</v>
      </c>
      <c r="E1923" s="119">
        <v>6.21</v>
      </c>
      <c r="F1923" s="119">
        <v>6.11</v>
      </c>
      <c r="G1923" s="117" t="s">
        <v>493</v>
      </c>
      <c r="H1923" s="120">
        <v>41974</v>
      </c>
    </row>
    <row r="1924" spans="1:8" ht="52.8">
      <c r="A1924" s="113">
        <v>89910</v>
      </c>
      <c r="B1924" s="114" t="s">
        <v>2991</v>
      </c>
      <c r="C1924" s="113" t="s">
        <v>270</v>
      </c>
      <c r="D1924" s="113" t="s">
        <v>519</v>
      </c>
      <c r="E1924" s="115">
        <v>7.3</v>
      </c>
      <c r="F1924" s="115">
        <v>7.2</v>
      </c>
      <c r="G1924" s="113" t="s">
        <v>493</v>
      </c>
      <c r="H1924" s="116">
        <v>41974</v>
      </c>
    </row>
    <row r="1925" spans="1:8" ht="52.8">
      <c r="A1925" s="117">
        <v>89890</v>
      </c>
      <c r="B1925" s="118" t="s">
        <v>2992</v>
      </c>
      <c r="C1925" s="117" t="s">
        <v>270</v>
      </c>
      <c r="D1925" s="117" t="s">
        <v>519</v>
      </c>
      <c r="E1925" s="119">
        <v>8.24</v>
      </c>
      <c r="F1925" s="119">
        <v>8.1199999999999992</v>
      </c>
      <c r="G1925" s="117" t="s">
        <v>493</v>
      </c>
      <c r="H1925" s="120">
        <v>41974</v>
      </c>
    </row>
    <row r="1926" spans="1:8" ht="52.8">
      <c r="A1926" s="113">
        <v>89891</v>
      </c>
      <c r="B1926" s="114" t="s">
        <v>2993</v>
      </c>
      <c r="C1926" s="113" t="s">
        <v>270</v>
      </c>
      <c r="D1926" s="113" t="s">
        <v>519</v>
      </c>
      <c r="E1926" s="115">
        <v>8.4</v>
      </c>
      <c r="F1926" s="115">
        <v>8.27</v>
      </c>
      <c r="G1926" s="113" t="s">
        <v>493</v>
      </c>
      <c r="H1926" s="116">
        <v>41974</v>
      </c>
    </row>
    <row r="1927" spans="1:8" ht="52.8">
      <c r="A1927" s="117">
        <v>89892</v>
      </c>
      <c r="B1927" s="118" t="s">
        <v>2994</v>
      </c>
      <c r="C1927" s="117" t="s">
        <v>270</v>
      </c>
      <c r="D1927" s="117" t="s">
        <v>519</v>
      </c>
      <c r="E1927" s="119">
        <v>7.73</v>
      </c>
      <c r="F1927" s="119">
        <v>7.6</v>
      </c>
      <c r="G1927" s="117" t="s">
        <v>493</v>
      </c>
      <c r="H1927" s="120">
        <v>41974</v>
      </c>
    </row>
    <row r="1928" spans="1:8" ht="52.8">
      <c r="A1928" s="113">
        <v>89908</v>
      </c>
      <c r="B1928" s="114" t="s">
        <v>2995</v>
      </c>
      <c r="C1928" s="113" t="s">
        <v>270</v>
      </c>
      <c r="D1928" s="113" t="s">
        <v>519</v>
      </c>
      <c r="E1928" s="115">
        <v>8.3000000000000007</v>
      </c>
      <c r="F1928" s="115">
        <v>8.18</v>
      </c>
      <c r="G1928" s="113" t="s">
        <v>493</v>
      </c>
      <c r="H1928" s="116">
        <v>41974</v>
      </c>
    </row>
    <row r="1929" spans="1:8" ht="52.8">
      <c r="A1929" s="117">
        <v>89909</v>
      </c>
      <c r="B1929" s="118" t="s">
        <v>2996</v>
      </c>
      <c r="C1929" s="117" t="s">
        <v>270</v>
      </c>
      <c r="D1929" s="117" t="s">
        <v>519</v>
      </c>
      <c r="E1929" s="119">
        <v>8.43</v>
      </c>
      <c r="F1929" s="119">
        <v>8.31</v>
      </c>
      <c r="G1929" s="117" t="s">
        <v>493</v>
      </c>
      <c r="H1929" s="120">
        <v>41974</v>
      </c>
    </row>
    <row r="1930" spans="1:8" ht="52.8">
      <c r="A1930" s="113">
        <v>89893</v>
      </c>
      <c r="B1930" s="114" t="s">
        <v>2997</v>
      </c>
      <c r="C1930" s="113" t="s">
        <v>270</v>
      </c>
      <c r="D1930" s="113" t="s">
        <v>519</v>
      </c>
      <c r="E1930" s="115">
        <v>10.02</v>
      </c>
      <c r="F1930" s="115">
        <v>9.8699999999999992</v>
      </c>
      <c r="G1930" s="113" t="s">
        <v>493</v>
      </c>
      <c r="H1930" s="116">
        <v>41974</v>
      </c>
    </row>
    <row r="1931" spans="1:8" ht="52.8">
      <c r="A1931" s="117">
        <v>89911</v>
      </c>
      <c r="B1931" s="118" t="s">
        <v>2998</v>
      </c>
      <c r="C1931" s="117" t="s">
        <v>270</v>
      </c>
      <c r="D1931" s="117" t="s">
        <v>519</v>
      </c>
      <c r="E1931" s="119">
        <v>10.029999999999999</v>
      </c>
      <c r="F1931" s="119">
        <v>9.89</v>
      </c>
      <c r="G1931" s="117" t="s">
        <v>493</v>
      </c>
      <c r="H1931" s="120">
        <v>41974</v>
      </c>
    </row>
    <row r="1932" spans="1:8" ht="52.8">
      <c r="A1932" s="113">
        <v>89912</v>
      </c>
      <c r="B1932" s="114" t="s">
        <v>2999</v>
      </c>
      <c r="C1932" s="113" t="s">
        <v>270</v>
      </c>
      <c r="D1932" s="113" t="s">
        <v>519</v>
      </c>
      <c r="E1932" s="115">
        <v>10.63</v>
      </c>
      <c r="F1932" s="115">
        <v>10.49</v>
      </c>
      <c r="G1932" s="113" t="s">
        <v>493</v>
      </c>
      <c r="H1932" s="116">
        <v>41974</v>
      </c>
    </row>
    <row r="1933" spans="1:8" ht="52.8">
      <c r="A1933" s="117">
        <v>89914</v>
      </c>
      <c r="B1933" s="118" t="s">
        <v>3000</v>
      </c>
      <c r="C1933" s="117" t="s">
        <v>270</v>
      </c>
      <c r="D1933" s="117" t="s">
        <v>519</v>
      </c>
      <c r="E1933" s="119">
        <v>10.43</v>
      </c>
      <c r="F1933" s="119">
        <v>10.29</v>
      </c>
      <c r="G1933" s="117" t="s">
        <v>493</v>
      </c>
      <c r="H1933" s="120">
        <v>41974</v>
      </c>
    </row>
    <row r="1934" spans="1:8" ht="52.8">
      <c r="A1934" s="113">
        <v>89894</v>
      </c>
      <c r="B1934" s="114" t="s">
        <v>3001</v>
      </c>
      <c r="C1934" s="113" t="s">
        <v>270</v>
      </c>
      <c r="D1934" s="113" t="s">
        <v>519</v>
      </c>
      <c r="E1934" s="115">
        <v>11.11</v>
      </c>
      <c r="F1934" s="115">
        <v>10.94</v>
      </c>
      <c r="G1934" s="113" t="s">
        <v>493</v>
      </c>
      <c r="H1934" s="116">
        <v>41974</v>
      </c>
    </row>
    <row r="1935" spans="1:8" ht="52.8">
      <c r="A1935" s="117">
        <v>89896</v>
      </c>
      <c r="B1935" s="118" t="s">
        <v>3002</v>
      </c>
      <c r="C1935" s="117" t="s">
        <v>270</v>
      </c>
      <c r="D1935" s="117" t="s">
        <v>519</v>
      </c>
      <c r="E1935" s="119">
        <v>10.91</v>
      </c>
      <c r="F1935" s="119">
        <v>10.75</v>
      </c>
      <c r="G1935" s="117" t="s">
        <v>493</v>
      </c>
      <c r="H1935" s="120">
        <v>41974</v>
      </c>
    </row>
    <row r="1936" spans="1:8" ht="52.8">
      <c r="A1936" s="113">
        <v>89917</v>
      </c>
      <c r="B1936" s="114" t="s">
        <v>3003</v>
      </c>
      <c r="C1936" s="113" t="s">
        <v>270</v>
      </c>
      <c r="D1936" s="113" t="s">
        <v>519</v>
      </c>
      <c r="E1936" s="115">
        <v>13.04</v>
      </c>
      <c r="F1936" s="115">
        <v>12.88</v>
      </c>
      <c r="G1936" s="113" t="s">
        <v>493</v>
      </c>
      <c r="H1936" s="116">
        <v>41974</v>
      </c>
    </row>
    <row r="1937" spans="1:8" ht="52.8">
      <c r="A1937" s="117">
        <v>89913</v>
      </c>
      <c r="B1937" s="118" t="s">
        <v>3004</v>
      </c>
      <c r="C1937" s="117" t="s">
        <v>270</v>
      </c>
      <c r="D1937" s="117" t="s">
        <v>519</v>
      </c>
      <c r="E1937" s="119">
        <v>12.81</v>
      </c>
      <c r="F1937" s="119">
        <v>12.65</v>
      </c>
      <c r="G1937" s="117" t="s">
        <v>493</v>
      </c>
      <c r="H1937" s="120">
        <v>41974</v>
      </c>
    </row>
    <row r="1938" spans="1:8" ht="52.8">
      <c r="A1938" s="113">
        <v>89899</v>
      </c>
      <c r="B1938" s="114" t="s">
        <v>3005</v>
      </c>
      <c r="C1938" s="113" t="s">
        <v>270</v>
      </c>
      <c r="D1938" s="113" t="s">
        <v>519</v>
      </c>
      <c r="E1938" s="115">
        <v>13.62</v>
      </c>
      <c r="F1938" s="115">
        <v>13.43</v>
      </c>
      <c r="G1938" s="113" t="s">
        <v>493</v>
      </c>
      <c r="H1938" s="116">
        <v>41974</v>
      </c>
    </row>
    <row r="1939" spans="1:8" ht="52.8">
      <c r="A1939" s="117">
        <v>89895</v>
      </c>
      <c r="B1939" s="118" t="s">
        <v>3006</v>
      </c>
      <c r="C1939" s="117" t="s">
        <v>270</v>
      </c>
      <c r="D1939" s="117" t="s">
        <v>519</v>
      </c>
      <c r="E1939" s="119">
        <v>13.35</v>
      </c>
      <c r="F1939" s="119">
        <v>13.16</v>
      </c>
      <c r="G1939" s="117" t="s">
        <v>493</v>
      </c>
      <c r="H1939" s="120">
        <v>41974</v>
      </c>
    </row>
    <row r="1940" spans="1:8" ht="52.8">
      <c r="A1940" s="113">
        <v>89919</v>
      </c>
      <c r="B1940" s="114" t="s">
        <v>3007</v>
      </c>
      <c r="C1940" s="113" t="s">
        <v>270</v>
      </c>
      <c r="D1940" s="113" t="s">
        <v>519</v>
      </c>
      <c r="E1940" s="115">
        <v>14.43</v>
      </c>
      <c r="F1940" s="115">
        <v>14.26</v>
      </c>
      <c r="G1940" s="113" t="s">
        <v>493</v>
      </c>
      <c r="H1940" s="116">
        <v>41974</v>
      </c>
    </row>
    <row r="1941" spans="1:8" ht="52.8">
      <c r="A1941" s="117">
        <v>89915</v>
      </c>
      <c r="B1941" s="118" t="s">
        <v>3008</v>
      </c>
      <c r="C1941" s="117" t="s">
        <v>270</v>
      </c>
      <c r="D1941" s="117" t="s">
        <v>519</v>
      </c>
      <c r="E1941" s="119">
        <v>14.98</v>
      </c>
      <c r="F1941" s="119">
        <v>14.81</v>
      </c>
      <c r="G1941" s="117" t="s">
        <v>493</v>
      </c>
      <c r="H1941" s="120">
        <v>41974</v>
      </c>
    </row>
    <row r="1942" spans="1:8" ht="52.8">
      <c r="A1942" s="113">
        <v>89901</v>
      </c>
      <c r="B1942" s="114" t="s">
        <v>3009</v>
      </c>
      <c r="C1942" s="113" t="s">
        <v>270</v>
      </c>
      <c r="D1942" s="113" t="s">
        <v>519</v>
      </c>
      <c r="E1942" s="115">
        <v>15.02</v>
      </c>
      <c r="F1942" s="115">
        <v>14.81</v>
      </c>
      <c r="G1942" s="113" t="s">
        <v>493</v>
      </c>
      <c r="H1942" s="116">
        <v>41974</v>
      </c>
    </row>
    <row r="1943" spans="1:8" ht="52.8">
      <c r="A1943" s="117">
        <v>89897</v>
      </c>
      <c r="B1943" s="118" t="s">
        <v>3010</v>
      </c>
      <c r="C1943" s="117" t="s">
        <v>270</v>
      </c>
      <c r="D1943" s="117" t="s">
        <v>519</v>
      </c>
      <c r="E1943" s="119">
        <v>16.07</v>
      </c>
      <c r="F1943" s="119">
        <v>15.84</v>
      </c>
      <c r="G1943" s="117" t="s">
        <v>493</v>
      </c>
      <c r="H1943" s="120">
        <v>41974</v>
      </c>
    </row>
    <row r="1944" spans="1:8" ht="52.8">
      <c r="A1944" s="113">
        <v>89916</v>
      </c>
      <c r="B1944" s="114" t="s">
        <v>3011</v>
      </c>
      <c r="C1944" s="113" t="s">
        <v>270</v>
      </c>
      <c r="D1944" s="113" t="s">
        <v>519</v>
      </c>
      <c r="E1944" s="115">
        <v>17.71</v>
      </c>
      <c r="F1944" s="115">
        <v>17.489999999999998</v>
      </c>
      <c r="G1944" s="113" t="s">
        <v>493</v>
      </c>
      <c r="H1944" s="116">
        <v>41974</v>
      </c>
    </row>
    <row r="1945" spans="1:8" ht="52.8">
      <c r="A1945" s="117">
        <v>89935</v>
      </c>
      <c r="B1945" s="118" t="s">
        <v>3012</v>
      </c>
      <c r="C1945" s="117" t="s">
        <v>270</v>
      </c>
      <c r="D1945" s="117" t="s">
        <v>519</v>
      </c>
      <c r="E1945" s="119">
        <v>13.01</v>
      </c>
      <c r="F1945" s="119">
        <v>12.82</v>
      </c>
      <c r="G1945" s="117" t="s">
        <v>493</v>
      </c>
      <c r="H1945" s="120">
        <v>41974</v>
      </c>
    </row>
    <row r="1946" spans="1:8" ht="52.8">
      <c r="A1946" s="113">
        <v>89960</v>
      </c>
      <c r="B1946" s="114" t="s">
        <v>3013</v>
      </c>
      <c r="C1946" s="113" t="s">
        <v>270</v>
      </c>
      <c r="D1946" s="113" t="s">
        <v>519</v>
      </c>
      <c r="E1946" s="115">
        <v>18.97</v>
      </c>
      <c r="F1946" s="115">
        <v>18.760000000000002</v>
      </c>
      <c r="G1946" s="113" t="s">
        <v>493</v>
      </c>
      <c r="H1946" s="116">
        <v>41974</v>
      </c>
    </row>
    <row r="1947" spans="1:8" ht="52.8">
      <c r="A1947" s="117">
        <v>89961</v>
      </c>
      <c r="B1947" s="118" t="s">
        <v>3014</v>
      </c>
      <c r="C1947" s="117" t="s">
        <v>270</v>
      </c>
      <c r="D1947" s="117" t="s">
        <v>519</v>
      </c>
      <c r="E1947" s="119">
        <v>21.88</v>
      </c>
      <c r="F1947" s="119">
        <v>21.63</v>
      </c>
      <c r="G1947" s="117" t="s">
        <v>493</v>
      </c>
      <c r="H1947" s="120">
        <v>41974</v>
      </c>
    </row>
    <row r="1948" spans="1:8" ht="52.8">
      <c r="A1948" s="113">
        <v>89963</v>
      </c>
      <c r="B1948" s="114" t="s">
        <v>3015</v>
      </c>
      <c r="C1948" s="113" t="s">
        <v>270</v>
      </c>
      <c r="D1948" s="113" t="s">
        <v>519</v>
      </c>
      <c r="E1948" s="115">
        <v>24.79</v>
      </c>
      <c r="F1948" s="115">
        <v>24.51</v>
      </c>
      <c r="G1948" s="113" t="s">
        <v>493</v>
      </c>
      <c r="H1948" s="116">
        <v>41974</v>
      </c>
    </row>
    <row r="1949" spans="1:8" ht="52.8">
      <c r="A1949" s="117">
        <v>89964</v>
      </c>
      <c r="B1949" s="118" t="s">
        <v>3016</v>
      </c>
      <c r="C1949" s="117" t="s">
        <v>270</v>
      </c>
      <c r="D1949" s="117" t="s">
        <v>519</v>
      </c>
      <c r="E1949" s="119">
        <v>27.71</v>
      </c>
      <c r="F1949" s="119">
        <v>27.39</v>
      </c>
      <c r="G1949" s="117" t="s">
        <v>493</v>
      </c>
      <c r="H1949" s="120">
        <v>41974</v>
      </c>
    </row>
    <row r="1950" spans="1:8" ht="52.8">
      <c r="A1950" s="113">
        <v>89966</v>
      </c>
      <c r="B1950" s="114" t="s">
        <v>3017</v>
      </c>
      <c r="C1950" s="113" t="s">
        <v>270</v>
      </c>
      <c r="D1950" s="113" t="s">
        <v>519</v>
      </c>
      <c r="E1950" s="115">
        <v>30.6</v>
      </c>
      <c r="F1950" s="115">
        <v>30.25</v>
      </c>
      <c r="G1950" s="113" t="s">
        <v>493</v>
      </c>
      <c r="H1950" s="116">
        <v>41974</v>
      </c>
    </row>
    <row r="1951" spans="1:8" ht="52.8">
      <c r="A1951" s="117">
        <v>89967</v>
      </c>
      <c r="B1951" s="118" t="s">
        <v>3018</v>
      </c>
      <c r="C1951" s="117" t="s">
        <v>270</v>
      </c>
      <c r="D1951" s="117" t="s">
        <v>519</v>
      </c>
      <c r="E1951" s="119">
        <v>33.53</v>
      </c>
      <c r="F1951" s="119">
        <v>33.15</v>
      </c>
      <c r="G1951" s="117" t="s">
        <v>493</v>
      </c>
      <c r="H1951" s="120">
        <v>41974</v>
      </c>
    </row>
    <row r="1952" spans="1:8" ht="52.8">
      <c r="A1952" s="113">
        <v>89951</v>
      </c>
      <c r="B1952" s="114" t="s">
        <v>3019</v>
      </c>
      <c r="C1952" s="113" t="s">
        <v>270</v>
      </c>
      <c r="D1952" s="113" t="s">
        <v>519</v>
      </c>
      <c r="E1952" s="115">
        <v>14.19</v>
      </c>
      <c r="F1952" s="115">
        <v>14.03</v>
      </c>
      <c r="G1952" s="113" t="s">
        <v>493</v>
      </c>
      <c r="H1952" s="116">
        <v>41974</v>
      </c>
    </row>
    <row r="1953" spans="1:8" ht="52.8">
      <c r="A1953" s="117">
        <v>89937</v>
      </c>
      <c r="B1953" s="118" t="s">
        <v>3020</v>
      </c>
      <c r="C1953" s="117" t="s">
        <v>270</v>
      </c>
      <c r="D1953" s="117" t="s">
        <v>519</v>
      </c>
      <c r="E1953" s="119">
        <v>14.27</v>
      </c>
      <c r="F1953" s="119">
        <v>14.07</v>
      </c>
      <c r="G1953" s="117" t="s">
        <v>493</v>
      </c>
      <c r="H1953" s="120">
        <v>41974</v>
      </c>
    </row>
    <row r="1954" spans="1:8" ht="52.8">
      <c r="A1954" s="113">
        <v>89933</v>
      </c>
      <c r="B1954" s="114" t="s">
        <v>3021</v>
      </c>
      <c r="C1954" s="113" t="s">
        <v>270</v>
      </c>
      <c r="D1954" s="113" t="s">
        <v>519</v>
      </c>
      <c r="E1954" s="115">
        <v>14.86</v>
      </c>
      <c r="F1954" s="115">
        <v>14.67</v>
      </c>
      <c r="G1954" s="113" t="s">
        <v>493</v>
      </c>
      <c r="H1954" s="116">
        <v>41974</v>
      </c>
    </row>
    <row r="1955" spans="1:8" ht="52.8">
      <c r="A1955" s="117">
        <v>89953</v>
      </c>
      <c r="B1955" s="118" t="s">
        <v>3022</v>
      </c>
      <c r="C1955" s="117" t="s">
        <v>270</v>
      </c>
      <c r="D1955" s="117" t="s">
        <v>519</v>
      </c>
      <c r="E1955" s="119">
        <v>16.59</v>
      </c>
      <c r="F1955" s="119">
        <v>16.399999999999999</v>
      </c>
      <c r="G1955" s="117" t="s">
        <v>493</v>
      </c>
      <c r="H1955" s="120">
        <v>41974</v>
      </c>
    </row>
    <row r="1956" spans="1:8" ht="52.8">
      <c r="A1956" s="113">
        <v>89934</v>
      </c>
      <c r="B1956" s="114" t="s">
        <v>3023</v>
      </c>
      <c r="C1956" s="113" t="s">
        <v>270</v>
      </c>
      <c r="D1956" s="113" t="s">
        <v>519</v>
      </c>
      <c r="E1956" s="115">
        <v>17.3</v>
      </c>
      <c r="F1956" s="115">
        <v>17.079999999999998</v>
      </c>
      <c r="G1956" s="113" t="s">
        <v>493</v>
      </c>
      <c r="H1956" s="116">
        <v>41974</v>
      </c>
    </row>
    <row r="1957" spans="1:8" ht="52.8">
      <c r="A1957" s="117">
        <v>89955</v>
      </c>
      <c r="B1957" s="118" t="s">
        <v>3024</v>
      </c>
      <c r="C1957" s="117" t="s">
        <v>270</v>
      </c>
      <c r="D1957" s="117" t="s">
        <v>519</v>
      </c>
      <c r="E1957" s="119">
        <v>20.78</v>
      </c>
      <c r="F1957" s="119">
        <v>20.55</v>
      </c>
      <c r="G1957" s="117" t="s">
        <v>493</v>
      </c>
      <c r="H1957" s="120">
        <v>41974</v>
      </c>
    </row>
    <row r="1958" spans="1:8" ht="52.8">
      <c r="A1958" s="113">
        <v>89962</v>
      </c>
      <c r="B1958" s="114" t="s">
        <v>3025</v>
      </c>
      <c r="C1958" s="113" t="s">
        <v>270</v>
      </c>
      <c r="D1958" s="113" t="s">
        <v>519</v>
      </c>
      <c r="E1958" s="115">
        <v>21.58</v>
      </c>
      <c r="F1958" s="115">
        <v>21.35</v>
      </c>
      <c r="G1958" s="113" t="s">
        <v>493</v>
      </c>
      <c r="H1958" s="116">
        <v>41974</v>
      </c>
    </row>
    <row r="1959" spans="1:8" ht="52.8">
      <c r="A1959" s="117">
        <v>89965</v>
      </c>
      <c r="B1959" s="118" t="s">
        <v>3026</v>
      </c>
      <c r="C1959" s="117" t="s">
        <v>270</v>
      </c>
      <c r="D1959" s="117" t="s">
        <v>519</v>
      </c>
      <c r="E1959" s="119">
        <v>27.32</v>
      </c>
      <c r="F1959" s="119">
        <v>27.03</v>
      </c>
      <c r="G1959" s="117" t="s">
        <v>493</v>
      </c>
      <c r="H1959" s="120">
        <v>41974</v>
      </c>
    </row>
    <row r="1960" spans="1:8" ht="52.8">
      <c r="A1960" s="113">
        <v>89968</v>
      </c>
      <c r="B1960" s="114" t="s">
        <v>3027</v>
      </c>
      <c r="C1960" s="113" t="s">
        <v>270</v>
      </c>
      <c r="D1960" s="113" t="s">
        <v>519</v>
      </c>
      <c r="E1960" s="115">
        <v>33.07</v>
      </c>
      <c r="F1960" s="115">
        <v>32.71</v>
      </c>
      <c r="G1960" s="113" t="s">
        <v>493</v>
      </c>
      <c r="H1960" s="116">
        <v>41974</v>
      </c>
    </row>
    <row r="1961" spans="1:8" ht="52.8">
      <c r="A1961" s="117">
        <v>89936</v>
      </c>
      <c r="B1961" s="118" t="s">
        <v>3028</v>
      </c>
      <c r="C1961" s="117" t="s">
        <v>270</v>
      </c>
      <c r="D1961" s="117" t="s">
        <v>519</v>
      </c>
      <c r="E1961" s="119">
        <v>21.98</v>
      </c>
      <c r="F1961" s="119">
        <v>21.69</v>
      </c>
      <c r="G1961" s="117" t="s">
        <v>493</v>
      </c>
      <c r="H1961" s="120">
        <v>41974</v>
      </c>
    </row>
    <row r="1962" spans="1:8" ht="52.8">
      <c r="A1962" s="113">
        <v>89958</v>
      </c>
      <c r="B1962" s="114" t="s">
        <v>3029</v>
      </c>
      <c r="C1962" s="113" t="s">
        <v>270</v>
      </c>
      <c r="D1962" s="113" t="s">
        <v>519</v>
      </c>
      <c r="E1962" s="115">
        <v>26.05</v>
      </c>
      <c r="F1962" s="115">
        <v>25.77</v>
      </c>
      <c r="G1962" s="113" t="s">
        <v>493</v>
      </c>
      <c r="H1962" s="116">
        <v>41974</v>
      </c>
    </row>
    <row r="1963" spans="1:8" ht="52.8">
      <c r="A1963" s="117">
        <v>89938</v>
      </c>
      <c r="B1963" s="118" t="s">
        <v>3030</v>
      </c>
      <c r="C1963" s="117" t="s">
        <v>270</v>
      </c>
      <c r="D1963" s="117" t="s">
        <v>519</v>
      </c>
      <c r="E1963" s="119">
        <v>27.72</v>
      </c>
      <c r="F1963" s="119">
        <v>27.36</v>
      </c>
      <c r="G1963" s="117" t="s">
        <v>493</v>
      </c>
      <c r="H1963" s="120">
        <v>41974</v>
      </c>
    </row>
    <row r="1964" spans="1:8" ht="52.8">
      <c r="A1964" s="113">
        <v>89921</v>
      </c>
      <c r="B1964" s="114" t="s">
        <v>3031</v>
      </c>
      <c r="C1964" s="113" t="s">
        <v>270</v>
      </c>
      <c r="D1964" s="113" t="s">
        <v>519</v>
      </c>
      <c r="E1964" s="115">
        <v>4.7</v>
      </c>
      <c r="F1964" s="115">
        <v>4.62</v>
      </c>
      <c r="G1964" s="113" t="s">
        <v>493</v>
      </c>
      <c r="H1964" s="116">
        <v>41974</v>
      </c>
    </row>
    <row r="1965" spans="1:8" ht="52.8">
      <c r="A1965" s="117">
        <v>89922</v>
      </c>
      <c r="B1965" s="118" t="s">
        <v>3032</v>
      </c>
      <c r="C1965" s="117" t="s">
        <v>270</v>
      </c>
      <c r="D1965" s="117" t="s">
        <v>519</v>
      </c>
      <c r="E1965" s="119">
        <v>4.72</v>
      </c>
      <c r="F1965" s="119">
        <v>4.6500000000000004</v>
      </c>
      <c r="G1965" s="117" t="s">
        <v>493</v>
      </c>
      <c r="H1965" s="120">
        <v>41974</v>
      </c>
    </row>
    <row r="1966" spans="1:8" ht="52.8">
      <c r="A1966" s="113">
        <v>89923</v>
      </c>
      <c r="B1966" s="114" t="s">
        <v>3033</v>
      </c>
      <c r="C1966" s="113" t="s">
        <v>270</v>
      </c>
      <c r="D1966" s="113" t="s">
        <v>519</v>
      </c>
      <c r="E1966" s="115">
        <v>4.9000000000000004</v>
      </c>
      <c r="F1966" s="115">
        <v>4.82</v>
      </c>
      <c r="G1966" s="113" t="s">
        <v>493</v>
      </c>
      <c r="H1966" s="116">
        <v>41974</v>
      </c>
    </row>
    <row r="1967" spans="1:8" ht="52.8">
      <c r="A1967" s="117">
        <v>89924</v>
      </c>
      <c r="B1967" s="118" t="s">
        <v>3034</v>
      </c>
      <c r="C1967" s="117" t="s">
        <v>270</v>
      </c>
      <c r="D1967" s="117" t="s">
        <v>519</v>
      </c>
      <c r="E1967" s="119">
        <v>4.84</v>
      </c>
      <c r="F1967" s="119">
        <v>4.7699999999999996</v>
      </c>
      <c r="G1967" s="117" t="s">
        <v>493</v>
      </c>
      <c r="H1967" s="120">
        <v>41974</v>
      </c>
    </row>
    <row r="1968" spans="1:8" ht="52.8">
      <c r="A1968" s="113">
        <v>89925</v>
      </c>
      <c r="B1968" s="114" t="s">
        <v>3035</v>
      </c>
      <c r="C1968" s="113" t="s">
        <v>270</v>
      </c>
      <c r="D1968" s="113" t="s">
        <v>519</v>
      </c>
      <c r="E1968" s="115">
        <v>5.03</v>
      </c>
      <c r="F1968" s="115">
        <v>4.95</v>
      </c>
      <c r="G1968" s="113" t="s">
        <v>493</v>
      </c>
      <c r="H1968" s="116">
        <v>41974</v>
      </c>
    </row>
    <row r="1969" spans="1:8" ht="52.8">
      <c r="A1969" s="117">
        <v>89939</v>
      </c>
      <c r="B1969" s="118" t="s">
        <v>3036</v>
      </c>
      <c r="C1969" s="117" t="s">
        <v>270</v>
      </c>
      <c r="D1969" s="117" t="s">
        <v>519</v>
      </c>
      <c r="E1969" s="119">
        <v>4.67</v>
      </c>
      <c r="F1969" s="119">
        <v>4.5999999999999996</v>
      </c>
      <c r="G1969" s="117" t="s">
        <v>493</v>
      </c>
      <c r="H1969" s="120">
        <v>41974</v>
      </c>
    </row>
    <row r="1970" spans="1:8" ht="52.8">
      <c r="A1970" s="113">
        <v>89940</v>
      </c>
      <c r="B1970" s="114" t="s">
        <v>3037</v>
      </c>
      <c r="C1970" s="113" t="s">
        <v>270</v>
      </c>
      <c r="D1970" s="113" t="s">
        <v>519</v>
      </c>
      <c r="E1970" s="115">
        <v>4.68</v>
      </c>
      <c r="F1970" s="115">
        <v>4.6100000000000003</v>
      </c>
      <c r="G1970" s="113" t="s">
        <v>493</v>
      </c>
      <c r="H1970" s="116">
        <v>41974</v>
      </c>
    </row>
    <row r="1971" spans="1:8" ht="52.8">
      <c r="A1971" s="117">
        <v>89941</v>
      </c>
      <c r="B1971" s="118" t="s">
        <v>3038</v>
      </c>
      <c r="C1971" s="117" t="s">
        <v>270</v>
      </c>
      <c r="D1971" s="117" t="s">
        <v>519</v>
      </c>
      <c r="E1971" s="119">
        <v>4.8499999999999996</v>
      </c>
      <c r="F1971" s="119">
        <v>4.78</v>
      </c>
      <c r="G1971" s="117" t="s">
        <v>493</v>
      </c>
      <c r="H1971" s="120">
        <v>41974</v>
      </c>
    </row>
    <row r="1972" spans="1:8" ht="52.8">
      <c r="A1972" s="113">
        <v>89942</v>
      </c>
      <c r="B1972" s="114" t="s">
        <v>3039</v>
      </c>
      <c r="C1972" s="113" t="s">
        <v>270</v>
      </c>
      <c r="D1972" s="113" t="s">
        <v>519</v>
      </c>
      <c r="E1972" s="115">
        <v>4.8</v>
      </c>
      <c r="F1972" s="115">
        <v>4.7300000000000004</v>
      </c>
      <c r="G1972" s="113" t="s">
        <v>493</v>
      </c>
      <c r="H1972" s="116">
        <v>41974</v>
      </c>
    </row>
    <row r="1973" spans="1:8" ht="52.8">
      <c r="A1973" s="117">
        <v>89943</v>
      </c>
      <c r="B1973" s="118" t="s">
        <v>3040</v>
      </c>
      <c r="C1973" s="117" t="s">
        <v>270</v>
      </c>
      <c r="D1973" s="117" t="s">
        <v>519</v>
      </c>
      <c r="E1973" s="119">
        <v>4.97</v>
      </c>
      <c r="F1973" s="119">
        <v>4.9000000000000004</v>
      </c>
      <c r="G1973" s="117" t="s">
        <v>493</v>
      </c>
      <c r="H1973" s="120">
        <v>41974</v>
      </c>
    </row>
    <row r="1974" spans="1:8" ht="52.8">
      <c r="A1974" s="113">
        <v>89946</v>
      </c>
      <c r="B1974" s="114" t="s">
        <v>3041</v>
      </c>
      <c r="C1974" s="113" t="s">
        <v>270</v>
      </c>
      <c r="D1974" s="113" t="s">
        <v>519</v>
      </c>
      <c r="E1974" s="115">
        <v>6.43</v>
      </c>
      <c r="F1974" s="115">
        <v>6.34</v>
      </c>
      <c r="G1974" s="113" t="s">
        <v>493</v>
      </c>
      <c r="H1974" s="116">
        <v>41974</v>
      </c>
    </row>
    <row r="1975" spans="1:8" ht="52.8">
      <c r="A1975" s="117">
        <v>89926</v>
      </c>
      <c r="B1975" s="118" t="s">
        <v>3042</v>
      </c>
      <c r="C1975" s="117" t="s">
        <v>270</v>
      </c>
      <c r="D1975" s="117" t="s">
        <v>519</v>
      </c>
      <c r="E1975" s="119">
        <v>7.37</v>
      </c>
      <c r="F1975" s="119">
        <v>7.27</v>
      </c>
      <c r="G1975" s="117" t="s">
        <v>493</v>
      </c>
      <c r="H1975" s="120">
        <v>41974</v>
      </c>
    </row>
    <row r="1976" spans="1:8" ht="52.8">
      <c r="A1976" s="113">
        <v>89927</v>
      </c>
      <c r="B1976" s="114" t="s">
        <v>3043</v>
      </c>
      <c r="C1976" s="113" t="s">
        <v>270</v>
      </c>
      <c r="D1976" s="113" t="s">
        <v>519</v>
      </c>
      <c r="E1976" s="115">
        <v>7.53</v>
      </c>
      <c r="F1976" s="115">
        <v>7.42</v>
      </c>
      <c r="G1976" s="113" t="s">
        <v>493</v>
      </c>
      <c r="H1976" s="116">
        <v>41974</v>
      </c>
    </row>
    <row r="1977" spans="1:8" ht="52.8">
      <c r="A1977" s="117">
        <v>89928</v>
      </c>
      <c r="B1977" s="118" t="s">
        <v>3044</v>
      </c>
      <c r="C1977" s="117" t="s">
        <v>270</v>
      </c>
      <c r="D1977" s="117" t="s">
        <v>519</v>
      </c>
      <c r="E1977" s="119">
        <v>6.87</v>
      </c>
      <c r="F1977" s="119">
        <v>6.76</v>
      </c>
      <c r="G1977" s="117" t="s">
        <v>493</v>
      </c>
      <c r="H1977" s="120">
        <v>41974</v>
      </c>
    </row>
    <row r="1978" spans="1:8" ht="52.8">
      <c r="A1978" s="113">
        <v>89944</v>
      </c>
      <c r="B1978" s="114" t="s">
        <v>3045</v>
      </c>
      <c r="C1978" s="113" t="s">
        <v>270</v>
      </c>
      <c r="D1978" s="113" t="s">
        <v>519</v>
      </c>
      <c r="E1978" s="115">
        <v>7.26</v>
      </c>
      <c r="F1978" s="115">
        <v>7.17</v>
      </c>
      <c r="G1978" s="113" t="s">
        <v>493</v>
      </c>
      <c r="H1978" s="116">
        <v>41974</v>
      </c>
    </row>
    <row r="1979" spans="1:8" ht="52.8">
      <c r="A1979" s="117">
        <v>89945</v>
      </c>
      <c r="B1979" s="118" t="s">
        <v>3046</v>
      </c>
      <c r="C1979" s="117" t="s">
        <v>270</v>
      </c>
      <c r="D1979" s="117" t="s">
        <v>519</v>
      </c>
      <c r="E1979" s="119">
        <v>7.41</v>
      </c>
      <c r="F1979" s="119">
        <v>7.31</v>
      </c>
      <c r="G1979" s="117" t="s">
        <v>493</v>
      </c>
      <c r="H1979" s="120">
        <v>41974</v>
      </c>
    </row>
    <row r="1980" spans="1:8" ht="52.8">
      <c r="A1980" s="113">
        <v>89947</v>
      </c>
      <c r="B1980" s="114" t="s">
        <v>3047</v>
      </c>
      <c r="C1980" s="113" t="s">
        <v>270</v>
      </c>
      <c r="D1980" s="113" t="s">
        <v>519</v>
      </c>
      <c r="E1980" s="115">
        <v>8.85</v>
      </c>
      <c r="F1980" s="115">
        <v>8.74</v>
      </c>
      <c r="G1980" s="113" t="s">
        <v>493</v>
      </c>
      <c r="H1980" s="116">
        <v>41974</v>
      </c>
    </row>
    <row r="1981" spans="1:8" ht="52.8">
      <c r="A1981" s="117">
        <v>89950</v>
      </c>
      <c r="B1981" s="118" t="s">
        <v>3048</v>
      </c>
      <c r="C1981" s="117" t="s">
        <v>270</v>
      </c>
      <c r="D1981" s="117" t="s">
        <v>519</v>
      </c>
      <c r="E1981" s="119">
        <v>9.25</v>
      </c>
      <c r="F1981" s="119">
        <v>9.1300000000000008</v>
      </c>
      <c r="G1981" s="117" t="s">
        <v>493</v>
      </c>
      <c r="H1981" s="120">
        <v>41974</v>
      </c>
    </row>
    <row r="1982" spans="1:8" ht="52.8">
      <c r="A1982" s="113">
        <v>89929</v>
      </c>
      <c r="B1982" s="114" t="s">
        <v>3049</v>
      </c>
      <c r="C1982" s="113" t="s">
        <v>270</v>
      </c>
      <c r="D1982" s="113" t="s">
        <v>519</v>
      </c>
      <c r="E1982" s="115">
        <v>9.36</v>
      </c>
      <c r="F1982" s="115">
        <v>9.2200000000000006</v>
      </c>
      <c r="G1982" s="113" t="s">
        <v>493</v>
      </c>
      <c r="H1982" s="116">
        <v>41974</v>
      </c>
    </row>
    <row r="1983" spans="1:8" ht="52.8">
      <c r="A1983" s="117">
        <v>89930</v>
      </c>
      <c r="B1983" s="118" t="s">
        <v>3050</v>
      </c>
      <c r="C1983" s="117" t="s">
        <v>270</v>
      </c>
      <c r="D1983" s="117" t="s">
        <v>519</v>
      </c>
      <c r="E1983" s="119">
        <v>9.9700000000000006</v>
      </c>
      <c r="F1983" s="119">
        <v>9.83</v>
      </c>
      <c r="G1983" s="117" t="s">
        <v>493</v>
      </c>
      <c r="H1983" s="120">
        <v>41974</v>
      </c>
    </row>
    <row r="1984" spans="1:8" ht="52.8">
      <c r="A1984" s="113">
        <v>89932</v>
      </c>
      <c r="B1984" s="114" t="s">
        <v>3051</v>
      </c>
      <c r="C1984" s="113" t="s">
        <v>270</v>
      </c>
      <c r="D1984" s="113" t="s">
        <v>519</v>
      </c>
      <c r="E1984" s="115">
        <v>9.77</v>
      </c>
      <c r="F1984" s="115">
        <v>9.6300000000000008</v>
      </c>
      <c r="G1984" s="113" t="s">
        <v>493</v>
      </c>
      <c r="H1984" s="116">
        <v>41974</v>
      </c>
    </row>
    <row r="1985" spans="1:8" ht="52.8">
      <c r="A1985" s="117">
        <v>89948</v>
      </c>
      <c r="B1985" s="118" t="s">
        <v>3052</v>
      </c>
      <c r="C1985" s="117" t="s">
        <v>270</v>
      </c>
      <c r="D1985" s="117" t="s">
        <v>519</v>
      </c>
      <c r="E1985" s="119">
        <v>9.7899999999999991</v>
      </c>
      <c r="F1985" s="119">
        <v>9.67</v>
      </c>
      <c r="G1985" s="117" t="s">
        <v>493</v>
      </c>
      <c r="H1985" s="120">
        <v>41974</v>
      </c>
    </row>
    <row r="1986" spans="1:8" ht="52.8">
      <c r="A1986" s="113">
        <v>89952</v>
      </c>
      <c r="B1986" s="114" t="s">
        <v>3053</v>
      </c>
      <c r="C1986" s="113" t="s">
        <v>270</v>
      </c>
      <c r="D1986" s="113" t="s">
        <v>519</v>
      </c>
      <c r="E1986" s="115">
        <v>10.64</v>
      </c>
      <c r="F1986" s="115">
        <v>10.52</v>
      </c>
      <c r="G1986" s="113" t="s">
        <v>493</v>
      </c>
      <c r="H1986" s="116">
        <v>41974</v>
      </c>
    </row>
    <row r="1987" spans="1:8" ht="52.8">
      <c r="A1987" s="117">
        <v>89954</v>
      </c>
      <c r="B1987" s="118" t="s">
        <v>3054</v>
      </c>
      <c r="C1987" s="117" t="s">
        <v>270</v>
      </c>
      <c r="D1987" s="117" t="s">
        <v>519</v>
      </c>
      <c r="E1987" s="119">
        <v>12.05</v>
      </c>
      <c r="F1987" s="119">
        <v>11.91</v>
      </c>
      <c r="G1987" s="117" t="s">
        <v>493</v>
      </c>
      <c r="H1987" s="120">
        <v>41974</v>
      </c>
    </row>
    <row r="1988" spans="1:8" ht="52.8">
      <c r="A1988" s="113">
        <v>89949</v>
      </c>
      <c r="B1988" s="114" t="s">
        <v>3055</v>
      </c>
      <c r="C1988" s="113" t="s">
        <v>270</v>
      </c>
      <c r="D1988" s="113" t="s">
        <v>519</v>
      </c>
      <c r="E1988" s="115">
        <v>11.81</v>
      </c>
      <c r="F1988" s="115">
        <v>11.67</v>
      </c>
      <c r="G1988" s="113" t="s">
        <v>493</v>
      </c>
      <c r="H1988" s="116">
        <v>41974</v>
      </c>
    </row>
    <row r="1989" spans="1:8" ht="52.8">
      <c r="A1989" s="117">
        <v>89931</v>
      </c>
      <c r="B1989" s="118" t="s">
        <v>3056</v>
      </c>
      <c r="C1989" s="117" t="s">
        <v>270</v>
      </c>
      <c r="D1989" s="117" t="s">
        <v>519</v>
      </c>
      <c r="E1989" s="119">
        <v>12.42</v>
      </c>
      <c r="F1989" s="119">
        <v>12.26</v>
      </c>
      <c r="G1989" s="117" t="s">
        <v>493</v>
      </c>
      <c r="H1989" s="120">
        <v>41974</v>
      </c>
    </row>
    <row r="1990" spans="1:8" ht="52.8">
      <c r="A1990" s="113">
        <v>89956</v>
      </c>
      <c r="B1990" s="114" t="s">
        <v>3057</v>
      </c>
      <c r="C1990" s="113" t="s">
        <v>270</v>
      </c>
      <c r="D1990" s="113" t="s">
        <v>519</v>
      </c>
      <c r="E1990" s="115">
        <v>13.28</v>
      </c>
      <c r="F1990" s="115">
        <v>13.12</v>
      </c>
      <c r="G1990" s="113" t="s">
        <v>493</v>
      </c>
      <c r="H1990" s="116">
        <v>41974</v>
      </c>
    </row>
    <row r="1991" spans="1:8">
      <c r="A1991" s="117">
        <v>83770</v>
      </c>
      <c r="B1991" s="118" t="s">
        <v>3058</v>
      </c>
      <c r="C1991" s="117" t="s">
        <v>3059</v>
      </c>
      <c r="D1991" s="117" t="s">
        <v>492</v>
      </c>
      <c r="E1991" s="119">
        <v>106.08</v>
      </c>
      <c r="F1991" s="119">
        <v>101.41</v>
      </c>
      <c r="G1991" s="117" t="s">
        <v>493</v>
      </c>
      <c r="H1991" s="120">
        <v>41974</v>
      </c>
    </row>
    <row r="1992" spans="1:8">
      <c r="A1992" s="113" t="s">
        <v>3060</v>
      </c>
      <c r="B1992" s="114" t="s">
        <v>3061</v>
      </c>
      <c r="C1992" s="113" t="s">
        <v>271</v>
      </c>
      <c r="D1992" s="113" t="s">
        <v>492</v>
      </c>
      <c r="E1992" s="115">
        <v>20.86</v>
      </c>
      <c r="F1992" s="115">
        <v>19.27</v>
      </c>
      <c r="G1992" s="113" t="s">
        <v>493</v>
      </c>
      <c r="H1992" s="116">
        <v>41974</v>
      </c>
    </row>
    <row r="1993" spans="1:8">
      <c r="A1993" s="117">
        <v>83769</v>
      </c>
      <c r="B1993" s="118" t="s">
        <v>3062</v>
      </c>
      <c r="C1993" s="117" t="s">
        <v>3059</v>
      </c>
      <c r="D1993" s="117" t="s">
        <v>492</v>
      </c>
      <c r="E1993" s="119">
        <v>7.61</v>
      </c>
      <c r="F1993" s="119">
        <v>7.04</v>
      </c>
      <c r="G1993" s="117" t="s">
        <v>493</v>
      </c>
      <c r="H1993" s="120">
        <v>41974</v>
      </c>
    </row>
    <row r="1994" spans="1:8" ht="39.6">
      <c r="A1994" s="113">
        <v>83718</v>
      </c>
      <c r="B1994" s="114" t="s">
        <v>3063</v>
      </c>
      <c r="C1994" s="113" t="s">
        <v>632</v>
      </c>
      <c r="D1994" s="113" t="s">
        <v>207</v>
      </c>
      <c r="E1994" s="115">
        <v>2.79</v>
      </c>
      <c r="F1994" s="115">
        <v>2.5299999999999998</v>
      </c>
      <c r="G1994" s="113" t="s">
        <v>493</v>
      </c>
      <c r="H1994" s="116">
        <v>41974</v>
      </c>
    </row>
    <row r="1995" spans="1:8">
      <c r="A1995" s="117" t="s">
        <v>3064</v>
      </c>
      <c r="B1995" s="118" t="s">
        <v>3065</v>
      </c>
      <c r="C1995" s="117" t="s">
        <v>3059</v>
      </c>
      <c r="D1995" s="117" t="s">
        <v>492</v>
      </c>
      <c r="E1995" s="119">
        <v>47.35</v>
      </c>
      <c r="F1995" s="119">
        <v>43.97</v>
      </c>
      <c r="G1995" s="117" t="s">
        <v>493</v>
      </c>
      <c r="H1995" s="120">
        <v>41974</v>
      </c>
    </row>
    <row r="1996" spans="1:8">
      <c r="A1996" s="113" t="s">
        <v>3066</v>
      </c>
      <c r="B1996" s="114" t="s">
        <v>3067</v>
      </c>
      <c r="C1996" s="113" t="s">
        <v>3059</v>
      </c>
      <c r="D1996" s="113" t="s">
        <v>492</v>
      </c>
      <c r="E1996" s="115">
        <v>32.729999999999997</v>
      </c>
      <c r="F1996" s="115">
        <v>30.05</v>
      </c>
      <c r="G1996" s="113" t="s">
        <v>493</v>
      </c>
      <c r="H1996" s="116">
        <v>41974</v>
      </c>
    </row>
    <row r="1997" spans="1:8">
      <c r="A1997" s="117">
        <v>83868</v>
      </c>
      <c r="B1997" s="118" t="s">
        <v>3068</v>
      </c>
      <c r="C1997" s="117" t="s">
        <v>3059</v>
      </c>
      <c r="D1997" s="117" t="s">
        <v>492</v>
      </c>
      <c r="E1997" s="119">
        <v>42.43</v>
      </c>
      <c r="F1997" s="119">
        <v>39.89</v>
      </c>
      <c r="G1997" s="117" t="s">
        <v>493</v>
      </c>
      <c r="H1997" s="120">
        <v>41974</v>
      </c>
    </row>
    <row r="1998" spans="1:8">
      <c r="A1998" s="113">
        <v>83867</v>
      </c>
      <c r="B1998" s="114" t="s">
        <v>3069</v>
      </c>
      <c r="C1998" s="113" t="s">
        <v>3059</v>
      </c>
      <c r="D1998" s="113" t="s">
        <v>492</v>
      </c>
      <c r="E1998" s="115">
        <v>31.54</v>
      </c>
      <c r="F1998" s="115">
        <v>29.5</v>
      </c>
      <c r="G1998" s="113" t="s">
        <v>493</v>
      </c>
      <c r="H1998" s="116">
        <v>41974</v>
      </c>
    </row>
    <row r="1999" spans="1:8" ht="26.4">
      <c r="A1999" s="117">
        <v>73301</v>
      </c>
      <c r="B1999" s="118" t="s">
        <v>3070</v>
      </c>
      <c r="C1999" s="117" t="s">
        <v>3059</v>
      </c>
      <c r="D1999" s="117" t="s">
        <v>519</v>
      </c>
      <c r="E1999" s="119">
        <v>7.08</v>
      </c>
      <c r="F1999" s="119">
        <v>6.62</v>
      </c>
      <c r="G1999" s="117" t="s">
        <v>493</v>
      </c>
      <c r="H1999" s="120">
        <v>41974</v>
      </c>
    </row>
    <row r="2000" spans="1:8" ht="26.4">
      <c r="A2000" s="113">
        <v>83515</v>
      </c>
      <c r="B2000" s="114" t="s">
        <v>3071</v>
      </c>
      <c r="C2000" s="113" t="s">
        <v>271</v>
      </c>
      <c r="D2000" s="113" t="s">
        <v>519</v>
      </c>
      <c r="E2000" s="115">
        <v>8.9600000000000009</v>
      </c>
      <c r="F2000" s="115">
        <v>8.4600000000000009</v>
      </c>
      <c r="G2000" s="113" t="s">
        <v>493</v>
      </c>
      <c r="H2000" s="116">
        <v>41974</v>
      </c>
    </row>
    <row r="2001" spans="1:8" ht="26.4">
      <c r="A2001" s="117">
        <v>83516</v>
      </c>
      <c r="B2001" s="118" t="s">
        <v>3072</v>
      </c>
      <c r="C2001" s="117" t="s">
        <v>271</v>
      </c>
      <c r="D2001" s="117" t="s">
        <v>519</v>
      </c>
      <c r="E2001" s="119">
        <v>10.34</v>
      </c>
      <c r="F2001" s="119">
        <v>9.76</v>
      </c>
      <c r="G2001" s="117" t="s">
        <v>493</v>
      </c>
      <c r="H2001" s="120">
        <v>41974</v>
      </c>
    </row>
    <row r="2002" spans="1:8" ht="14.25" customHeight="1">
      <c r="A2002" s="113" t="s">
        <v>630</v>
      </c>
      <c r="B2002" s="114" t="s">
        <v>631</v>
      </c>
      <c r="C2002" s="113" t="s">
        <v>632</v>
      </c>
      <c r="D2002" s="113" t="s">
        <v>231</v>
      </c>
      <c r="E2002" s="115">
        <v>5.4</v>
      </c>
      <c r="F2002" s="115">
        <v>5.28</v>
      </c>
      <c r="G2002" s="113" t="s">
        <v>493</v>
      </c>
      <c r="H2002" s="116">
        <v>41974</v>
      </c>
    </row>
    <row r="2003" spans="1:8" ht="14.25" customHeight="1">
      <c r="A2003" s="117">
        <v>83660</v>
      </c>
      <c r="B2003" s="118" t="s">
        <v>3073</v>
      </c>
      <c r="C2003" s="117" t="s">
        <v>632</v>
      </c>
      <c r="D2003" s="117" t="s">
        <v>519</v>
      </c>
      <c r="E2003" s="119">
        <v>2.0499999999999998</v>
      </c>
      <c r="F2003" s="119">
        <v>1.85</v>
      </c>
      <c r="G2003" s="117" t="s">
        <v>493</v>
      </c>
      <c r="H2003" s="120">
        <v>41974</v>
      </c>
    </row>
    <row r="2004" spans="1:8" ht="26.4">
      <c r="A2004" s="113">
        <v>73389</v>
      </c>
      <c r="B2004" s="114" t="s">
        <v>3074</v>
      </c>
      <c r="C2004" s="113" t="s">
        <v>248</v>
      </c>
      <c r="D2004" s="113" t="s">
        <v>231</v>
      </c>
      <c r="E2004" s="115">
        <v>12.09</v>
      </c>
      <c r="F2004" s="115">
        <v>12.08</v>
      </c>
      <c r="G2004" s="113" t="s">
        <v>493</v>
      </c>
      <c r="H2004" s="116">
        <v>41974</v>
      </c>
    </row>
    <row r="2005" spans="1:8" ht="26.4">
      <c r="A2005" s="117" t="s">
        <v>3075</v>
      </c>
      <c r="B2005" s="118" t="s">
        <v>3076</v>
      </c>
      <c r="C2005" s="117" t="s">
        <v>270</v>
      </c>
      <c r="D2005" s="117" t="s">
        <v>519</v>
      </c>
      <c r="E2005" s="119">
        <v>1.99</v>
      </c>
      <c r="F2005" s="119">
        <v>1.96</v>
      </c>
      <c r="G2005" s="117" t="s">
        <v>493</v>
      </c>
      <c r="H2005" s="120">
        <v>41974</v>
      </c>
    </row>
    <row r="2006" spans="1:8" ht="26.4">
      <c r="A2006" s="113">
        <v>83344</v>
      </c>
      <c r="B2006" s="114" t="s">
        <v>3077</v>
      </c>
      <c r="C2006" s="113" t="s">
        <v>270</v>
      </c>
      <c r="D2006" s="113" t="s">
        <v>519</v>
      </c>
      <c r="E2006" s="115">
        <v>0.88</v>
      </c>
      <c r="F2006" s="115">
        <v>0.85</v>
      </c>
      <c r="G2006" s="113" t="s">
        <v>493</v>
      </c>
      <c r="H2006" s="116">
        <v>41974</v>
      </c>
    </row>
    <row r="2007" spans="1:8" ht="26.4">
      <c r="A2007" s="117" t="s">
        <v>3078</v>
      </c>
      <c r="B2007" s="118" t="s">
        <v>3079</v>
      </c>
      <c r="C2007" s="117" t="s">
        <v>270</v>
      </c>
      <c r="D2007" s="117" t="s">
        <v>492</v>
      </c>
      <c r="E2007" s="119">
        <v>0.2</v>
      </c>
      <c r="F2007" s="119">
        <v>0.19</v>
      </c>
      <c r="G2007" s="117" t="s">
        <v>493</v>
      </c>
      <c r="H2007" s="120">
        <v>41974</v>
      </c>
    </row>
    <row r="2008" spans="1:8" ht="26.4">
      <c r="A2008" s="113">
        <v>5911</v>
      </c>
      <c r="B2008" s="114" t="s">
        <v>3080</v>
      </c>
      <c r="C2008" s="113" t="s">
        <v>248</v>
      </c>
      <c r="D2008" s="113" t="s">
        <v>254</v>
      </c>
      <c r="E2008" s="115">
        <v>17.2</v>
      </c>
      <c r="F2008" s="115">
        <v>16.079999999999998</v>
      </c>
      <c r="G2008" s="113" t="s">
        <v>493</v>
      </c>
      <c r="H2008" s="116">
        <v>41974</v>
      </c>
    </row>
    <row r="2009" spans="1:8" ht="26.4">
      <c r="A2009" s="117">
        <v>5909</v>
      </c>
      <c r="B2009" s="118" t="s">
        <v>3081</v>
      </c>
      <c r="C2009" s="117" t="s">
        <v>248</v>
      </c>
      <c r="D2009" s="117" t="s">
        <v>249</v>
      </c>
      <c r="E2009" s="119">
        <v>24.11</v>
      </c>
      <c r="F2009" s="119">
        <v>22.99</v>
      </c>
      <c r="G2009" s="117" t="s">
        <v>493</v>
      </c>
      <c r="H2009" s="120">
        <v>41974</v>
      </c>
    </row>
    <row r="2010" spans="1:8" ht="26.4">
      <c r="A2010" s="113">
        <v>88569</v>
      </c>
      <c r="B2010" s="114" t="s">
        <v>3082</v>
      </c>
      <c r="C2010" s="113" t="s">
        <v>248</v>
      </c>
      <c r="D2010" s="113" t="s">
        <v>231</v>
      </c>
      <c r="E2010" s="115">
        <v>3.58</v>
      </c>
      <c r="F2010" s="115">
        <v>3.58</v>
      </c>
      <c r="G2010" s="113" t="s">
        <v>493</v>
      </c>
      <c r="H2010" s="116">
        <v>41974</v>
      </c>
    </row>
    <row r="2011" spans="1:8" ht="26.4">
      <c r="A2011" s="117">
        <v>88570</v>
      </c>
      <c r="B2011" s="118" t="s">
        <v>3083</v>
      </c>
      <c r="C2011" s="117" t="s">
        <v>248</v>
      </c>
      <c r="D2011" s="117" t="s">
        <v>231</v>
      </c>
      <c r="E2011" s="119">
        <v>1.48</v>
      </c>
      <c r="F2011" s="119">
        <v>1.47</v>
      </c>
      <c r="G2011" s="117" t="s">
        <v>493</v>
      </c>
      <c r="H2011" s="120">
        <v>41974</v>
      </c>
    </row>
    <row r="2012" spans="1:8" ht="26.4">
      <c r="A2012" s="113">
        <v>5765</v>
      </c>
      <c r="B2012" s="114" t="s">
        <v>3084</v>
      </c>
      <c r="C2012" s="113" t="s">
        <v>248</v>
      </c>
      <c r="D2012" s="113" t="s">
        <v>231</v>
      </c>
      <c r="E2012" s="115">
        <v>4.4800000000000004</v>
      </c>
      <c r="F2012" s="115">
        <v>4.4800000000000004</v>
      </c>
      <c r="G2012" s="113" t="s">
        <v>493</v>
      </c>
      <c r="H2012" s="116">
        <v>41974</v>
      </c>
    </row>
    <row r="2013" spans="1:8" ht="26.4">
      <c r="A2013" s="117">
        <v>5766</v>
      </c>
      <c r="B2013" s="118" t="s">
        <v>3085</v>
      </c>
      <c r="C2013" s="117" t="s">
        <v>248</v>
      </c>
      <c r="D2013" s="117" t="s">
        <v>231</v>
      </c>
      <c r="E2013" s="119">
        <v>2.4300000000000002</v>
      </c>
      <c r="F2013" s="119">
        <v>2.4300000000000002</v>
      </c>
      <c r="G2013" s="117" t="s">
        <v>493</v>
      </c>
      <c r="H2013" s="120">
        <v>41974</v>
      </c>
    </row>
    <row r="2014" spans="1:8" ht="39.6">
      <c r="A2014" s="113">
        <v>5915</v>
      </c>
      <c r="B2014" s="114" t="s">
        <v>3086</v>
      </c>
      <c r="C2014" s="113" t="s">
        <v>248</v>
      </c>
      <c r="D2014" s="113" t="s">
        <v>254</v>
      </c>
      <c r="E2014" s="115">
        <v>22.89</v>
      </c>
      <c r="F2014" s="115">
        <v>21.76</v>
      </c>
      <c r="G2014" s="113" t="s">
        <v>493</v>
      </c>
      <c r="H2014" s="116">
        <v>41974</v>
      </c>
    </row>
    <row r="2015" spans="1:8" ht="39.6">
      <c r="A2015" s="117">
        <v>5913</v>
      </c>
      <c r="B2015" s="118" t="s">
        <v>3087</v>
      </c>
      <c r="C2015" s="117" t="s">
        <v>248</v>
      </c>
      <c r="D2015" s="117" t="s">
        <v>249</v>
      </c>
      <c r="E2015" s="119">
        <v>60.4</v>
      </c>
      <c r="F2015" s="119">
        <v>59.27</v>
      </c>
      <c r="G2015" s="117" t="s">
        <v>493</v>
      </c>
      <c r="H2015" s="120">
        <v>41974</v>
      </c>
    </row>
    <row r="2016" spans="1:8" ht="39.6">
      <c r="A2016" s="113">
        <v>88845</v>
      </c>
      <c r="B2016" s="114" t="s">
        <v>3088</v>
      </c>
      <c r="C2016" s="113" t="s">
        <v>248</v>
      </c>
      <c r="D2016" s="113" t="s">
        <v>231</v>
      </c>
      <c r="E2016" s="115">
        <v>7.61</v>
      </c>
      <c r="F2016" s="115">
        <v>7.6</v>
      </c>
      <c r="G2016" s="113" t="s">
        <v>493</v>
      </c>
      <c r="H2016" s="116">
        <v>41974</v>
      </c>
    </row>
    <row r="2017" spans="1:8" ht="39.6">
      <c r="A2017" s="117">
        <v>88846</v>
      </c>
      <c r="B2017" s="118" t="s">
        <v>3089</v>
      </c>
      <c r="C2017" s="117" t="s">
        <v>248</v>
      </c>
      <c r="D2017" s="117" t="s">
        <v>231</v>
      </c>
      <c r="E2017" s="119">
        <v>3.14</v>
      </c>
      <c r="F2017" s="119">
        <v>3.13</v>
      </c>
      <c r="G2017" s="117" t="s">
        <v>493</v>
      </c>
      <c r="H2017" s="120">
        <v>41974</v>
      </c>
    </row>
    <row r="2018" spans="1:8" ht="39.6">
      <c r="A2018" s="113">
        <v>5769</v>
      </c>
      <c r="B2018" s="114" t="s">
        <v>3090</v>
      </c>
      <c r="C2018" s="113" t="s">
        <v>248</v>
      </c>
      <c r="D2018" s="113" t="s">
        <v>231</v>
      </c>
      <c r="E2018" s="115">
        <v>9.51</v>
      </c>
      <c r="F2018" s="115">
        <v>9.51</v>
      </c>
      <c r="G2018" s="113" t="s">
        <v>493</v>
      </c>
      <c r="H2018" s="116">
        <v>41974</v>
      </c>
    </row>
    <row r="2019" spans="1:8" ht="39.6">
      <c r="A2019" s="117">
        <v>53837</v>
      </c>
      <c r="B2019" s="118" t="s">
        <v>3091</v>
      </c>
      <c r="C2019" s="117" t="s">
        <v>248</v>
      </c>
      <c r="D2019" s="117" t="s">
        <v>231</v>
      </c>
      <c r="E2019" s="119">
        <v>28</v>
      </c>
      <c r="F2019" s="119">
        <v>28</v>
      </c>
      <c r="G2019" s="117" t="s">
        <v>493</v>
      </c>
      <c r="H2019" s="120">
        <v>41974</v>
      </c>
    </row>
    <row r="2020" spans="1:8" ht="26.4">
      <c r="A2020" s="113" t="s">
        <v>3092</v>
      </c>
      <c r="B2020" s="114" t="s">
        <v>3093</v>
      </c>
      <c r="C2020" s="113" t="s">
        <v>604</v>
      </c>
      <c r="D2020" s="113" t="s">
        <v>492</v>
      </c>
      <c r="E2020" s="115">
        <v>221.06</v>
      </c>
      <c r="F2020" s="115">
        <v>215.65</v>
      </c>
      <c r="G2020" s="113" t="s">
        <v>493</v>
      </c>
      <c r="H2020" s="116">
        <v>41974</v>
      </c>
    </row>
    <row r="2021" spans="1:8" ht="26.4">
      <c r="A2021" s="117" t="s">
        <v>3094</v>
      </c>
      <c r="B2021" s="118" t="s">
        <v>3095</v>
      </c>
      <c r="C2021" s="117" t="s">
        <v>604</v>
      </c>
      <c r="D2021" s="117" t="s">
        <v>492</v>
      </c>
      <c r="E2021" s="119">
        <v>284.8</v>
      </c>
      <c r="F2021" s="119">
        <v>280.3</v>
      </c>
      <c r="G2021" s="117" t="s">
        <v>493</v>
      </c>
      <c r="H2021" s="120">
        <v>41974</v>
      </c>
    </row>
    <row r="2022" spans="1:8" ht="14.25" customHeight="1">
      <c r="A2022" s="113">
        <v>85005</v>
      </c>
      <c r="B2022" s="114" t="s">
        <v>3096</v>
      </c>
      <c r="C2022" s="113" t="s">
        <v>604</v>
      </c>
      <c r="D2022" s="113" t="s">
        <v>492</v>
      </c>
      <c r="E2022" s="115">
        <v>195.48</v>
      </c>
      <c r="F2022" s="115">
        <v>192.34</v>
      </c>
      <c r="G2022" s="113" t="s">
        <v>493</v>
      </c>
      <c r="H2022" s="116">
        <v>41974</v>
      </c>
    </row>
    <row r="2023" spans="1:8" ht="14.25" customHeight="1">
      <c r="A2023" s="117">
        <v>72335</v>
      </c>
      <c r="B2023" s="118" t="s">
        <v>3097</v>
      </c>
      <c r="C2023" s="117" t="s">
        <v>273</v>
      </c>
      <c r="D2023" s="117" t="s">
        <v>6</v>
      </c>
      <c r="E2023" s="119">
        <v>2.72</v>
      </c>
      <c r="F2023" s="119">
        <v>2.6</v>
      </c>
      <c r="G2023" s="117" t="s">
        <v>493</v>
      </c>
      <c r="H2023" s="120">
        <v>41974</v>
      </c>
    </row>
    <row r="2024" spans="1:8" ht="14.25" customHeight="1">
      <c r="A2024" s="113">
        <v>72336</v>
      </c>
      <c r="B2024" s="114" t="s">
        <v>3098</v>
      </c>
      <c r="C2024" s="113" t="s">
        <v>273</v>
      </c>
      <c r="D2024" s="113" t="s">
        <v>6</v>
      </c>
      <c r="E2024" s="115">
        <v>4.47</v>
      </c>
      <c r="F2024" s="115">
        <v>4.34</v>
      </c>
      <c r="G2024" s="113" t="s">
        <v>493</v>
      </c>
      <c r="H2024" s="116">
        <v>41974</v>
      </c>
    </row>
    <row r="2025" spans="1:8" ht="26.4">
      <c r="A2025" s="117">
        <v>72819</v>
      </c>
      <c r="B2025" s="118" t="s">
        <v>3099</v>
      </c>
      <c r="C2025" s="117" t="s">
        <v>271</v>
      </c>
      <c r="D2025" s="117" t="s">
        <v>207</v>
      </c>
      <c r="E2025" s="119">
        <v>84.8</v>
      </c>
      <c r="F2025" s="119">
        <v>79.790000000000006</v>
      </c>
      <c r="G2025" s="117" t="s">
        <v>493</v>
      </c>
      <c r="H2025" s="120">
        <v>41974</v>
      </c>
    </row>
    <row r="2026" spans="1:8" ht="26.4">
      <c r="A2026" s="113" t="s">
        <v>3100</v>
      </c>
      <c r="B2026" s="114" t="s">
        <v>3101</v>
      </c>
      <c r="C2026" s="113" t="s">
        <v>271</v>
      </c>
      <c r="D2026" s="113" t="s">
        <v>207</v>
      </c>
      <c r="E2026" s="115">
        <v>41.44</v>
      </c>
      <c r="F2026" s="115">
        <v>38.49</v>
      </c>
      <c r="G2026" s="113" t="s">
        <v>493</v>
      </c>
      <c r="H2026" s="116">
        <v>41974</v>
      </c>
    </row>
    <row r="2027" spans="1:8" ht="26.4">
      <c r="A2027" s="117" t="s">
        <v>3102</v>
      </c>
      <c r="B2027" s="118" t="s">
        <v>3103</v>
      </c>
      <c r="C2027" s="117" t="s">
        <v>271</v>
      </c>
      <c r="D2027" s="117" t="s">
        <v>207</v>
      </c>
      <c r="E2027" s="119">
        <v>48.61</v>
      </c>
      <c r="F2027" s="119">
        <v>45.54</v>
      </c>
      <c r="G2027" s="117" t="s">
        <v>493</v>
      </c>
      <c r="H2027" s="120">
        <v>41974</v>
      </c>
    </row>
    <row r="2028" spans="1:8" ht="26.4">
      <c r="A2028" s="113" t="s">
        <v>3104</v>
      </c>
      <c r="B2028" s="114" t="s">
        <v>3105</v>
      </c>
      <c r="C2028" s="113" t="s">
        <v>271</v>
      </c>
      <c r="D2028" s="113" t="s">
        <v>207</v>
      </c>
      <c r="E2028" s="115">
        <v>53.87</v>
      </c>
      <c r="F2028" s="115">
        <v>50.68</v>
      </c>
      <c r="G2028" s="113" t="s">
        <v>493</v>
      </c>
      <c r="H2028" s="116">
        <v>41974</v>
      </c>
    </row>
    <row r="2029" spans="1:8" ht="26.4">
      <c r="A2029" s="117">
        <v>83501</v>
      </c>
      <c r="B2029" s="118" t="s">
        <v>3106</v>
      </c>
      <c r="C2029" s="117" t="s">
        <v>271</v>
      </c>
      <c r="D2029" s="117" t="s">
        <v>207</v>
      </c>
      <c r="E2029" s="119">
        <v>180.9</v>
      </c>
      <c r="F2029" s="119">
        <v>180.44</v>
      </c>
      <c r="G2029" s="117" t="s">
        <v>493</v>
      </c>
      <c r="H2029" s="120">
        <v>41974</v>
      </c>
    </row>
    <row r="2030" spans="1:8" ht="26.4">
      <c r="A2030" s="113">
        <v>83502</v>
      </c>
      <c r="B2030" s="114" t="s">
        <v>3107</v>
      </c>
      <c r="C2030" s="113" t="s">
        <v>271</v>
      </c>
      <c r="D2030" s="113" t="s">
        <v>207</v>
      </c>
      <c r="E2030" s="115">
        <v>202.5</v>
      </c>
      <c r="F2030" s="115">
        <v>202.04</v>
      </c>
      <c r="G2030" s="113" t="s">
        <v>493</v>
      </c>
      <c r="H2030" s="116">
        <v>41974</v>
      </c>
    </row>
    <row r="2031" spans="1:8" ht="26.4">
      <c r="A2031" s="117">
        <v>83503</v>
      </c>
      <c r="B2031" s="118" t="s">
        <v>3108</v>
      </c>
      <c r="C2031" s="117" t="s">
        <v>271</v>
      </c>
      <c r="D2031" s="117" t="s">
        <v>207</v>
      </c>
      <c r="E2031" s="119">
        <v>312.93</v>
      </c>
      <c r="F2031" s="119">
        <v>312.47000000000003</v>
      </c>
      <c r="G2031" s="117" t="s">
        <v>493</v>
      </c>
      <c r="H2031" s="120">
        <v>41974</v>
      </c>
    </row>
    <row r="2032" spans="1:8" ht="26.4">
      <c r="A2032" s="113">
        <v>83504</v>
      </c>
      <c r="B2032" s="114" t="s">
        <v>3109</v>
      </c>
      <c r="C2032" s="113" t="s">
        <v>271</v>
      </c>
      <c r="D2032" s="113" t="s">
        <v>207</v>
      </c>
      <c r="E2032" s="115">
        <v>382.86</v>
      </c>
      <c r="F2032" s="115">
        <v>382.4</v>
      </c>
      <c r="G2032" s="113" t="s">
        <v>493</v>
      </c>
      <c r="H2032" s="116">
        <v>41974</v>
      </c>
    </row>
    <row r="2033" spans="1:8" ht="26.4">
      <c r="A2033" s="117">
        <v>83505</v>
      </c>
      <c r="B2033" s="118" t="s">
        <v>3110</v>
      </c>
      <c r="C2033" s="117" t="s">
        <v>271</v>
      </c>
      <c r="D2033" s="117" t="s">
        <v>207</v>
      </c>
      <c r="E2033" s="119">
        <v>463.86</v>
      </c>
      <c r="F2033" s="119">
        <v>463.4</v>
      </c>
      <c r="G2033" s="117" t="s">
        <v>493</v>
      </c>
      <c r="H2033" s="120">
        <v>41974</v>
      </c>
    </row>
    <row r="2034" spans="1:8" ht="26.4">
      <c r="A2034" s="113">
        <v>83506</v>
      </c>
      <c r="B2034" s="114" t="s">
        <v>3111</v>
      </c>
      <c r="C2034" s="113" t="s">
        <v>271</v>
      </c>
      <c r="D2034" s="113" t="s">
        <v>207</v>
      </c>
      <c r="E2034" s="115">
        <v>731.16</v>
      </c>
      <c r="F2034" s="115">
        <v>730.7</v>
      </c>
      <c r="G2034" s="113" t="s">
        <v>493</v>
      </c>
      <c r="H2034" s="116">
        <v>41974</v>
      </c>
    </row>
    <row r="2035" spans="1:8" ht="13.5" customHeight="1">
      <c r="A2035" s="117" t="s">
        <v>3112</v>
      </c>
      <c r="B2035" s="118" t="s">
        <v>3113</v>
      </c>
      <c r="C2035" s="117" t="s">
        <v>271</v>
      </c>
      <c r="D2035" s="117" t="s">
        <v>207</v>
      </c>
      <c r="E2035" s="119">
        <v>150.66</v>
      </c>
      <c r="F2035" s="119">
        <v>150.19999999999999</v>
      </c>
      <c r="G2035" s="117" t="s">
        <v>493</v>
      </c>
      <c r="H2035" s="120">
        <v>41974</v>
      </c>
    </row>
    <row r="2036" spans="1:8" ht="13.5" customHeight="1">
      <c r="A2036" s="113">
        <v>83508</v>
      </c>
      <c r="B2036" s="114" t="s">
        <v>3114</v>
      </c>
      <c r="C2036" s="113" t="s">
        <v>271</v>
      </c>
      <c r="D2036" s="113" t="s">
        <v>207</v>
      </c>
      <c r="E2036" s="115">
        <v>158.38</v>
      </c>
      <c r="F2036" s="115">
        <v>157.93</v>
      </c>
      <c r="G2036" s="113" t="s">
        <v>493</v>
      </c>
      <c r="H2036" s="116">
        <v>41974</v>
      </c>
    </row>
    <row r="2037" spans="1:8" ht="13.5" customHeight="1">
      <c r="A2037" s="117">
        <v>83509</v>
      </c>
      <c r="B2037" s="118" t="s">
        <v>3115</v>
      </c>
      <c r="C2037" s="117" t="s">
        <v>271</v>
      </c>
      <c r="D2037" s="117" t="s">
        <v>207</v>
      </c>
      <c r="E2037" s="119">
        <v>199.26</v>
      </c>
      <c r="F2037" s="119">
        <v>198.8</v>
      </c>
      <c r="G2037" s="117" t="s">
        <v>493</v>
      </c>
      <c r="H2037" s="120">
        <v>41974</v>
      </c>
    </row>
    <row r="2038" spans="1:8" ht="13.5" customHeight="1">
      <c r="A2038" s="113">
        <v>83510</v>
      </c>
      <c r="B2038" s="114" t="s">
        <v>3116</v>
      </c>
      <c r="C2038" s="113" t="s">
        <v>271</v>
      </c>
      <c r="D2038" s="113" t="s">
        <v>207</v>
      </c>
      <c r="E2038" s="115">
        <v>211.68</v>
      </c>
      <c r="F2038" s="115">
        <v>211.22</v>
      </c>
      <c r="G2038" s="113" t="s">
        <v>493</v>
      </c>
      <c r="H2038" s="116">
        <v>41974</v>
      </c>
    </row>
    <row r="2039" spans="1:8" ht="13.5" customHeight="1">
      <c r="A2039" s="117">
        <v>83511</v>
      </c>
      <c r="B2039" s="118" t="s">
        <v>3117</v>
      </c>
      <c r="C2039" s="117" t="s">
        <v>271</v>
      </c>
      <c r="D2039" s="117" t="s">
        <v>207</v>
      </c>
      <c r="E2039" s="119">
        <v>272.16000000000003</v>
      </c>
      <c r="F2039" s="119">
        <v>271.7</v>
      </c>
      <c r="G2039" s="117" t="s">
        <v>493</v>
      </c>
      <c r="H2039" s="120">
        <v>41974</v>
      </c>
    </row>
    <row r="2040" spans="1:8" ht="13.5" customHeight="1">
      <c r="A2040" s="113">
        <v>83512</v>
      </c>
      <c r="B2040" s="114" t="s">
        <v>3118</v>
      </c>
      <c r="C2040" s="113" t="s">
        <v>271</v>
      </c>
      <c r="D2040" s="113" t="s">
        <v>207</v>
      </c>
      <c r="E2040" s="115">
        <v>297</v>
      </c>
      <c r="F2040" s="115">
        <v>296.54000000000002</v>
      </c>
      <c r="G2040" s="113" t="s">
        <v>493</v>
      </c>
      <c r="H2040" s="116">
        <v>41974</v>
      </c>
    </row>
    <row r="2041" spans="1:8" ht="13.5" customHeight="1">
      <c r="A2041" s="117">
        <v>83494</v>
      </c>
      <c r="B2041" s="118" t="s">
        <v>3119</v>
      </c>
      <c r="C2041" s="117" t="s">
        <v>271</v>
      </c>
      <c r="D2041" s="117" t="s">
        <v>207</v>
      </c>
      <c r="E2041" s="119">
        <v>314.08999999999997</v>
      </c>
      <c r="F2041" s="119">
        <v>312.13</v>
      </c>
      <c r="G2041" s="117" t="s">
        <v>493</v>
      </c>
      <c r="H2041" s="120">
        <v>41974</v>
      </c>
    </row>
    <row r="2042" spans="1:8" ht="13.5" customHeight="1">
      <c r="A2042" s="125">
        <v>83495</v>
      </c>
      <c r="B2042" s="114" t="s">
        <v>3120</v>
      </c>
      <c r="C2042" s="113" t="s">
        <v>271</v>
      </c>
      <c r="D2042" s="113" t="s">
        <v>207</v>
      </c>
      <c r="E2042" s="115">
        <v>364.83</v>
      </c>
      <c r="F2042" s="115">
        <v>362.85</v>
      </c>
      <c r="G2042" s="113" t="s">
        <v>493</v>
      </c>
      <c r="H2042" s="116">
        <v>41974</v>
      </c>
    </row>
    <row r="2043" spans="1:8" ht="13.5" customHeight="1">
      <c r="A2043" s="117">
        <v>83498</v>
      </c>
      <c r="B2043" s="118" t="s">
        <v>3121</v>
      </c>
      <c r="C2043" s="117" t="s">
        <v>271</v>
      </c>
      <c r="D2043" s="117" t="s">
        <v>207</v>
      </c>
      <c r="E2043" s="119">
        <v>634.14</v>
      </c>
      <c r="F2043" s="119">
        <v>631.41999999999996</v>
      </c>
      <c r="G2043" s="117" t="s">
        <v>493</v>
      </c>
      <c r="H2043" s="120">
        <v>41974</v>
      </c>
    </row>
    <row r="2044" spans="1:8" ht="13.5" customHeight="1">
      <c r="A2044" s="113">
        <v>83500</v>
      </c>
      <c r="B2044" s="114" t="s">
        <v>3122</v>
      </c>
      <c r="C2044" s="113" t="s">
        <v>271</v>
      </c>
      <c r="D2044" s="113" t="s">
        <v>207</v>
      </c>
      <c r="E2044" s="115">
        <v>765.95</v>
      </c>
      <c r="F2044" s="115">
        <v>761.9</v>
      </c>
      <c r="G2044" s="113" t="s">
        <v>493</v>
      </c>
      <c r="H2044" s="116">
        <v>41974</v>
      </c>
    </row>
    <row r="2045" spans="1:8" ht="26.4">
      <c r="A2045" s="117">
        <v>84031</v>
      </c>
      <c r="B2045" s="118" t="s">
        <v>3123</v>
      </c>
      <c r="C2045" s="117" t="s">
        <v>542</v>
      </c>
      <c r="D2045" s="117" t="s">
        <v>492</v>
      </c>
      <c r="E2045" s="119">
        <v>74.39</v>
      </c>
      <c r="F2045" s="119">
        <v>71.27</v>
      </c>
      <c r="G2045" s="117" t="s">
        <v>493</v>
      </c>
      <c r="H2045" s="120">
        <v>41974</v>
      </c>
    </row>
    <row r="2046" spans="1:8" ht="26.4">
      <c r="A2046" s="113">
        <v>72079</v>
      </c>
      <c r="B2046" s="114" t="s">
        <v>3124</v>
      </c>
      <c r="C2046" s="113" t="s">
        <v>542</v>
      </c>
      <c r="D2046" s="113" t="s">
        <v>492</v>
      </c>
      <c r="E2046" s="115">
        <v>91.84</v>
      </c>
      <c r="F2046" s="115">
        <v>86.96</v>
      </c>
      <c r="G2046" s="113" t="s">
        <v>493</v>
      </c>
      <c r="H2046" s="116">
        <v>41974</v>
      </c>
    </row>
    <row r="2047" spans="1:8" ht="26.4">
      <c r="A2047" s="117">
        <v>72080</v>
      </c>
      <c r="B2047" s="118" t="s">
        <v>3125</v>
      </c>
      <c r="C2047" s="117" t="s">
        <v>542</v>
      </c>
      <c r="D2047" s="117" t="s">
        <v>492</v>
      </c>
      <c r="E2047" s="119">
        <v>106.21</v>
      </c>
      <c r="F2047" s="119">
        <v>100.52</v>
      </c>
      <c r="G2047" s="117" t="s">
        <v>493</v>
      </c>
      <c r="H2047" s="120">
        <v>41974</v>
      </c>
    </row>
    <row r="2048" spans="1:8" ht="26.4">
      <c r="A2048" s="113">
        <v>72078</v>
      </c>
      <c r="B2048" s="114" t="s">
        <v>3126</v>
      </c>
      <c r="C2048" s="113" t="s">
        <v>542</v>
      </c>
      <c r="D2048" s="113" t="s">
        <v>492</v>
      </c>
      <c r="E2048" s="115">
        <v>83.1</v>
      </c>
      <c r="F2048" s="115">
        <v>79.040000000000006</v>
      </c>
      <c r="G2048" s="113" t="s">
        <v>493</v>
      </c>
      <c r="H2048" s="116">
        <v>41974</v>
      </c>
    </row>
    <row r="2049" spans="1:8" ht="26.4">
      <c r="A2049" s="117">
        <v>72081</v>
      </c>
      <c r="B2049" s="118" t="s">
        <v>3127</v>
      </c>
      <c r="C2049" s="117" t="s">
        <v>542</v>
      </c>
      <c r="D2049" s="117" t="s">
        <v>492</v>
      </c>
      <c r="E2049" s="119">
        <v>50.03</v>
      </c>
      <c r="F2049" s="119">
        <v>47.45</v>
      </c>
      <c r="G2049" s="117" t="s">
        <v>493</v>
      </c>
      <c r="H2049" s="120">
        <v>41974</v>
      </c>
    </row>
    <row r="2050" spans="1:8" ht="26.4">
      <c r="A2050" s="113">
        <v>72083</v>
      </c>
      <c r="B2050" s="114" t="s">
        <v>3128</v>
      </c>
      <c r="C2050" s="113" t="s">
        <v>542</v>
      </c>
      <c r="D2050" s="113" t="s">
        <v>492</v>
      </c>
      <c r="E2050" s="115">
        <v>63.71</v>
      </c>
      <c r="F2050" s="115">
        <v>60.59</v>
      </c>
      <c r="G2050" s="113" t="s">
        <v>493</v>
      </c>
      <c r="H2050" s="116">
        <v>41974</v>
      </c>
    </row>
    <row r="2051" spans="1:8" ht="26.4">
      <c r="A2051" s="117">
        <v>72084</v>
      </c>
      <c r="B2051" s="118" t="s">
        <v>3129</v>
      </c>
      <c r="C2051" s="117" t="s">
        <v>542</v>
      </c>
      <c r="D2051" s="117" t="s">
        <v>492</v>
      </c>
      <c r="E2051" s="119">
        <v>76.180000000000007</v>
      </c>
      <c r="F2051" s="119">
        <v>72.38</v>
      </c>
      <c r="G2051" s="117" t="s">
        <v>493</v>
      </c>
      <c r="H2051" s="120">
        <v>41974</v>
      </c>
    </row>
    <row r="2052" spans="1:8" ht="26.4">
      <c r="A2052" s="113">
        <v>72082</v>
      </c>
      <c r="B2052" s="114" t="s">
        <v>3130</v>
      </c>
      <c r="C2052" s="113" t="s">
        <v>542</v>
      </c>
      <c r="D2052" s="113" t="s">
        <v>492</v>
      </c>
      <c r="E2052" s="115">
        <v>54.24</v>
      </c>
      <c r="F2052" s="115">
        <v>51.52</v>
      </c>
      <c r="G2052" s="113" t="s">
        <v>493</v>
      </c>
      <c r="H2052" s="116">
        <v>41974</v>
      </c>
    </row>
    <row r="2053" spans="1:8" ht="26.4">
      <c r="A2053" s="117">
        <v>72077</v>
      </c>
      <c r="B2053" s="118" t="s">
        <v>3131</v>
      </c>
      <c r="C2053" s="117" t="s">
        <v>542</v>
      </c>
      <c r="D2053" s="117" t="s">
        <v>492</v>
      </c>
      <c r="E2053" s="119">
        <v>70.069999999999993</v>
      </c>
      <c r="F2053" s="119">
        <v>66.819999999999993</v>
      </c>
      <c r="G2053" s="117" t="s">
        <v>493</v>
      </c>
      <c r="H2053" s="120">
        <v>41974</v>
      </c>
    </row>
    <row r="2054" spans="1:8" ht="26.4">
      <c r="A2054" s="113">
        <v>72076</v>
      </c>
      <c r="B2054" s="114" t="s">
        <v>3132</v>
      </c>
      <c r="C2054" s="113" t="s">
        <v>542</v>
      </c>
      <c r="D2054" s="113" t="s">
        <v>492</v>
      </c>
      <c r="E2054" s="115">
        <v>49.07</v>
      </c>
      <c r="F2054" s="115">
        <v>45.8</v>
      </c>
      <c r="G2054" s="113" t="s">
        <v>493</v>
      </c>
      <c r="H2054" s="116">
        <v>41974</v>
      </c>
    </row>
    <row r="2055" spans="1:8" ht="26.4">
      <c r="A2055" s="117" t="s">
        <v>3133</v>
      </c>
      <c r="B2055" s="118" t="s">
        <v>3134</v>
      </c>
      <c r="C2055" s="117" t="s">
        <v>542</v>
      </c>
      <c r="D2055" s="117" t="s">
        <v>492</v>
      </c>
      <c r="E2055" s="119">
        <v>65.3</v>
      </c>
      <c r="F2055" s="119">
        <v>62.59</v>
      </c>
      <c r="G2055" s="117" t="s">
        <v>493</v>
      </c>
      <c r="H2055" s="120">
        <v>41974</v>
      </c>
    </row>
    <row r="2056" spans="1:8" ht="26.4">
      <c r="A2056" s="113" t="s">
        <v>3135</v>
      </c>
      <c r="B2056" s="114" t="s">
        <v>3136</v>
      </c>
      <c r="C2056" s="113" t="s">
        <v>542</v>
      </c>
      <c r="D2056" s="113" t="s">
        <v>492</v>
      </c>
      <c r="E2056" s="115">
        <v>24.71</v>
      </c>
      <c r="F2056" s="115">
        <v>23.97</v>
      </c>
      <c r="G2056" s="113" t="s">
        <v>493</v>
      </c>
      <c r="H2056" s="116">
        <v>41974</v>
      </c>
    </row>
    <row r="2057" spans="1:8" ht="26.4">
      <c r="A2057" s="117" t="s">
        <v>3137</v>
      </c>
      <c r="B2057" s="118" t="s">
        <v>3138</v>
      </c>
      <c r="C2057" s="117" t="s">
        <v>542</v>
      </c>
      <c r="D2057" s="117" t="s">
        <v>492</v>
      </c>
      <c r="E2057" s="119">
        <v>35.4</v>
      </c>
      <c r="F2057" s="119">
        <v>33.85</v>
      </c>
      <c r="G2057" s="117" t="s">
        <v>493</v>
      </c>
      <c r="H2057" s="120">
        <v>41974</v>
      </c>
    </row>
    <row r="2058" spans="1:8">
      <c r="A2058" s="113" t="s">
        <v>540</v>
      </c>
      <c r="B2058" s="114" t="s">
        <v>541</v>
      </c>
      <c r="C2058" s="113" t="s">
        <v>542</v>
      </c>
      <c r="D2058" s="113" t="s">
        <v>238</v>
      </c>
      <c r="E2058" s="115">
        <v>8.57</v>
      </c>
      <c r="F2058" s="115">
        <v>8.2200000000000006</v>
      </c>
      <c r="G2058" s="113" t="s">
        <v>493</v>
      </c>
      <c r="H2058" s="116">
        <v>41974</v>
      </c>
    </row>
    <row r="2059" spans="1:8">
      <c r="A2059" s="117" t="s">
        <v>3139</v>
      </c>
      <c r="B2059" s="118" t="s">
        <v>3140</v>
      </c>
      <c r="C2059" s="117" t="s">
        <v>542</v>
      </c>
      <c r="D2059" s="117" t="s">
        <v>238</v>
      </c>
      <c r="E2059" s="119">
        <v>6.42</v>
      </c>
      <c r="F2059" s="119">
        <v>6.28</v>
      </c>
      <c r="G2059" s="117" t="s">
        <v>493</v>
      </c>
      <c r="H2059" s="120">
        <v>41974</v>
      </c>
    </row>
    <row r="2060" spans="1:8" ht="52.8">
      <c r="A2060" s="113">
        <v>72110</v>
      </c>
      <c r="B2060" s="114" t="s">
        <v>3141</v>
      </c>
      <c r="C2060" s="113" t="s">
        <v>542</v>
      </c>
      <c r="D2060" s="113" t="s">
        <v>492</v>
      </c>
      <c r="E2060" s="115">
        <v>67.510000000000005</v>
      </c>
      <c r="F2060" s="115">
        <v>65.34</v>
      </c>
      <c r="G2060" s="113" t="s">
        <v>493</v>
      </c>
      <c r="H2060" s="116">
        <v>41974</v>
      </c>
    </row>
    <row r="2061" spans="1:8" ht="52.8">
      <c r="A2061" s="117">
        <v>72111</v>
      </c>
      <c r="B2061" s="118" t="s">
        <v>3142</v>
      </c>
      <c r="C2061" s="117" t="s">
        <v>542</v>
      </c>
      <c r="D2061" s="117" t="s">
        <v>492</v>
      </c>
      <c r="E2061" s="119">
        <v>73.650000000000006</v>
      </c>
      <c r="F2061" s="119">
        <v>71.31</v>
      </c>
      <c r="G2061" s="117" t="s">
        <v>493</v>
      </c>
      <c r="H2061" s="120">
        <v>41974</v>
      </c>
    </row>
    <row r="2062" spans="1:8" ht="52.8">
      <c r="A2062" s="113">
        <v>72112</v>
      </c>
      <c r="B2062" s="114" t="s">
        <v>3143</v>
      </c>
      <c r="C2062" s="113" t="s">
        <v>542</v>
      </c>
      <c r="D2062" s="113" t="s">
        <v>492</v>
      </c>
      <c r="E2062" s="115">
        <v>79.78</v>
      </c>
      <c r="F2062" s="115">
        <v>77.290000000000006</v>
      </c>
      <c r="G2062" s="113" t="s">
        <v>493</v>
      </c>
      <c r="H2062" s="116">
        <v>41974</v>
      </c>
    </row>
    <row r="2063" spans="1:8" ht="52.8">
      <c r="A2063" s="117">
        <v>72113</v>
      </c>
      <c r="B2063" s="118" t="s">
        <v>3144</v>
      </c>
      <c r="C2063" s="117" t="s">
        <v>542</v>
      </c>
      <c r="D2063" s="117" t="s">
        <v>492</v>
      </c>
      <c r="E2063" s="119">
        <v>89.75</v>
      </c>
      <c r="F2063" s="119">
        <v>86.95</v>
      </c>
      <c r="G2063" s="117" t="s">
        <v>493</v>
      </c>
      <c r="H2063" s="120">
        <v>41974</v>
      </c>
    </row>
    <row r="2064" spans="1:8" ht="52.8">
      <c r="A2064" s="113">
        <v>72114</v>
      </c>
      <c r="B2064" s="114" t="s">
        <v>3145</v>
      </c>
      <c r="C2064" s="113" t="s">
        <v>542</v>
      </c>
      <c r="D2064" s="113" t="s">
        <v>492</v>
      </c>
      <c r="E2064" s="115">
        <v>99.72</v>
      </c>
      <c r="F2064" s="115">
        <v>96.61</v>
      </c>
      <c r="G2064" s="113" t="s">
        <v>493</v>
      </c>
      <c r="H2064" s="116">
        <v>41974</v>
      </c>
    </row>
    <row r="2065" spans="1:8" ht="26.4">
      <c r="A2065" s="117" t="s">
        <v>3146</v>
      </c>
      <c r="B2065" s="118" t="s">
        <v>3147</v>
      </c>
      <c r="C2065" s="117" t="s">
        <v>542</v>
      </c>
      <c r="D2065" s="117" t="s">
        <v>492</v>
      </c>
      <c r="E2065" s="119">
        <v>488.94</v>
      </c>
      <c r="F2065" s="119">
        <v>483.48</v>
      </c>
      <c r="G2065" s="117" t="s">
        <v>493</v>
      </c>
      <c r="H2065" s="120">
        <v>41974</v>
      </c>
    </row>
    <row r="2066" spans="1:8" ht="26.4">
      <c r="A2066" s="113" t="s">
        <v>3148</v>
      </c>
      <c r="B2066" s="114" t="s">
        <v>3149</v>
      </c>
      <c r="C2066" s="113" t="s">
        <v>542</v>
      </c>
      <c r="D2066" s="113" t="s">
        <v>492</v>
      </c>
      <c r="E2066" s="115">
        <v>519.96</v>
      </c>
      <c r="F2066" s="115">
        <v>514.14</v>
      </c>
      <c r="G2066" s="113" t="s">
        <v>493</v>
      </c>
      <c r="H2066" s="116">
        <v>41974</v>
      </c>
    </row>
    <row r="2067" spans="1:8" ht="26.4">
      <c r="A2067" s="117" t="s">
        <v>3150</v>
      </c>
      <c r="B2067" s="118" t="s">
        <v>3151</v>
      </c>
      <c r="C2067" s="117" t="s">
        <v>542</v>
      </c>
      <c r="D2067" s="117" t="s">
        <v>492</v>
      </c>
      <c r="E2067" s="119">
        <v>545.39</v>
      </c>
      <c r="F2067" s="119">
        <v>539.37</v>
      </c>
      <c r="G2067" s="117" t="s">
        <v>493</v>
      </c>
      <c r="H2067" s="120">
        <v>41974</v>
      </c>
    </row>
    <row r="2068" spans="1:8" ht="26.4">
      <c r="A2068" s="113" t="s">
        <v>3152</v>
      </c>
      <c r="B2068" s="114" t="s">
        <v>3153</v>
      </c>
      <c r="C2068" s="113" t="s">
        <v>542</v>
      </c>
      <c r="D2068" s="113" t="s">
        <v>492</v>
      </c>
      <c r="E2068" s="115">
        <v>534.26</v>
      </c>
      <c r="F2068" s="115">
        <v>528.17999999999995</v>
      </c>
      <c r="G2068" s="113" t="s">
        <v>493</v>
      </c>
      <c r="H2068" s="116">
        <v>41974</v>
      </c>
    </row>
    <row r="2069" spans="1:8" ht="26.4">
      <c r="A2069" s="117" t="s">
        <v>3154</v>
      </c>
      <c r="B2069" s="118" t="s">
        <v>3155</v>
      </c>
      <c r="C2069" s="117" t="s">
        <v>542</v>
      </c>
      <c r="D2069" s="117" t="s">
        <v>492</v>
      </c>
      <c r="E2069" s="119">
        <v>560.84</v>
      </c>
      <c r="F2069" s="119">
        <v>554.45000000000005</v>
      </c>
      <c r="G2069" s="117" t="s">
        <v>493</v>
      </c>
      <c r="H2069" s="120">
        <v>41974</v>
      </c>
    </row>
    <row r="2070" spans="1:8" ht="26.4">
      <c r="A2070" s="113" t="s">
        <v>3156</v>
      </c>
      <c r="B2070" s="114" t="s">
        <v>3157</v>
      </c>
      <c r="C2070" s="113" t="s">
        <v>542</v>
      </c>
      <c r="D2070" s="113" t="s">
        <v>492</v>
      </c>
      <c r="E2070" s="115">
        <v>586.35</v>
      </c>
      <c r="F2070" s="115">
        <v>579.76</v>
      </c>
      <c r="G2070" s="113" t="s">
        <v>493</v>
      </c>
      <c r="H2070" s="116">
        <v>41974</v>
      </c>
    </row>
    <row r="2071" spans="1:8" ht="26.4">
      <c r="A2071" s="117" t="s">
        <v>3158</v>
      </c>
      <c r="B2071" s="118" t="s">
        <v>3159</v>
      </c>
      <c r="C2071" s="117" t="s">
        <v>542</v>
      </c>
      <c r="D2071" s="117" t="s">
        <v>492</v>
      </c>
      <c r="E2071" s="119">
        <v>584.91999999999996</v>
      </c>
      <c r="F2071" s="119">
        <v>577.27</v>
      </c>
      <c r="G2071" s="117" t="s">
        <v>493</v>
      </c>
      <c r="H2071" s="120">
        <v>41974</v>
      </c>
    </row>
    <row r="2072" spans="1:8" ht="26.4">
      <c r="A2072" s="113" t="s">
        <v>3160</v>
      </c>
      <c r="B2072" s="114" t="s">
        <v>3161</v>
      </c>
      <c r="C2072" s="113" t="s">
        <v>542</v>
      </c>
      <c r="D2072" s="113" t="s">
        <v>492</v>
      </c>
      <c r="E2072" s="115">
        <v>705.52</v>
      </c>
      <c r="F2072" s="115">
        <v>697.58</v>
      </c>
      <c r="G2072" s="113" t="s">
        <v>493</v>
      </c>
      <c r="H2072" s="116">
        <v>41974</v>
      </c>
    </row>
    <row r="2073" spans="1:8" ht="26.4">
      <c r="A2073" s="117" t="s">
        <v>3162</v>
      </c>
      <c r="B2073" s="118" t="s">
        <v>3163</v>
      </c>
      <c r="C2073" s="117" t="s">
        <v>542</v>
      </c>
      <c r="D2073" s="117" t="s">
        <v>492</v>
      </c>
      <c r="E2073" s="119">
        <v>731.72</v>
      </c>
      <c r="F2073" s="119">
        <v>723.51</v>
      </c>
      <c r="G2073" s="117" t="s">
        <v>493</v>
      </c>
      <c r="H2073" s="120">
        <v>41974</v>
      </c>
    </row>
    <row r="2074" spans="1:8">
      <c r="A2074" s="113" t="s">
        <v>3164</v>
      </c>
      <c r="B2074" s="114" t="s">
        <v>3165</v>
      </c>
      <c r="C2074" s="113" t="s">
        <v>542</v>
      </c>
      <c r="D2074" s="113" t="s">
        <v>492</v>
      </c>
      <c r="E2074" s="115">
        <v>235.51</v>
      </c>
      <c r="F2074" s="115">
        <v>229.43</v>
      </c>
      <c r="G2074" s="113" t="s">
        <v>493</v>
      </c>
      <c r="H2074" s="116">
        <v>41974</v>
      </c>
    </row>
    <row r="2075" spans="1:8">
      <c r="A2075" s="117" t="s">
        <v>3166</v>
      </c>
      <c r="B2075" s="118" t="s">
        <v>3167</v>
      </c>
      <c r="C2075" s="117" t="s">
        <v>542</v>
      </c>
      <c r="D2075" s="117" t="s">
        <v>492</v>
      </c>
      <c r="E2075" s="119">
        <v>263.75</v>
      </c>
      <c r="F2075" s="119">
        <v>257.68</v>
      </c>
      <c r="G2075" s="117" t="s">
        <v>493</v>
      </c>
      <c r="H2075" s="120">
        <v>41974</v>
      </c>
    </row>
    <row r="2076" spans="1:8">
      <c r="A2076" s="113" t="s">
        <v>3168</v>
      </c>
      <c r="B2076" s="114" t="s">
        <v>3169</v>
      </c>
      <c r="C2076" s="113" t="s">
        <v>542</v>
      </c>
      <c r="D2076" s="113" t="s">
        <v>492</v>
      </c>
      <c r="E2076" s="115">
        <v>326.51</v>
      </c>
      <c r="F2076" s="115">
        <v>320.45</v>
      </c>
      <c r="G2076" s="113" t="s">
        <v>493</v>
      </c>
      <c r="H2076" s="116">
        <v>41974</v>
      </c>
    </row>
    <row r="2077" spans="1:8">
      <c r="A2077" s="117" t="s">
        <v>3170</v>
      </c>
      <c r="B2077" s="118" t="s">
        <v>3171</v>
      </c>
      <c r="C2077" s="117" t="s">
        <v>542</v>
      </c>
      <c r="D2077" s="117" t="s">
        <v>492</v>
      </c>
      <c r="E2077" s="119">
        <v>339.06</v>
      </c>
      <c r="F2077" s="119">
        <v>333</v>
      </c>
      <c r="G2077" s="117" t="s">
        <v>493</v>
      </c>
      <c r="H2077" s="120">
        <v>41974</v>
      </c>
    </row>
    <row r="2078" spans="1:8">
      <c r="A2078" s="113">
        <v>88268</v>
      </c>
      <c r="B2078" s="114" t="s">
        <v>3172</v>
      </c>
      <c r="C2078" s="113" t="s">
        <v>246</v>
      </c>
      <c r="D2078" s="113" t="s">
        <v>231</v>
      </c>
      <c r="E2078" s="115">
        <v>13.98</v>
      </c>
      <c r="F2078" s="115">
        <v>12.61</v>
      </c>
      <c r="G2078" s="113" t="s">
        <v>493</v>
      </c>
      <c r="H2078" s="116">
        <v>41974</v>
      </c>
    </row>
    <row r="2079" spans="1:8" ht="52.8">
      <c r="A2079" s="117">
        <v>73685</v>
      </c>
      <c r="B2079" s="118" t="s">
        <v>3173</v>
      </c>
      <c r="C2079" s="117" t="s">
        <v>271</v>
      </c>
      <c r="D2079" s="117" t="s">
        <v>519</v>
      </c>
      <c r="E2079" s="119">
        <v>23.13</v>
      </c>
      <c r="F2079" s="119">
        <v>21.77</v>
      </c>
      <c r="G2079" s="117" t="s">
        <v>493</v>
      </c>
      <c r="H2079" s="120">
        <v>41974</v>
      </c>
    </row>
    <row r="2080" spans="1:8" ht="13.5" customHeight="1">
      <c r="A2080" s="117">
        <v>83662</v>
      </c>
      <c r="B2080" s="114" t="s">
        <v>3174</v>
      </c>
      <c r="C2080" s="113" t="s">
        <v>632</v>
      </c>
      <c r="D2080" s="113" t="s">
        <v>519</v>
      </c>
      <c r="E2080" s="115">
        <v>107.23</v>
      </c>
      <c r="F2080" s="115">
        <v>104.85</v>
      </c>
      <c r="G2080" s="113" t="s">
        <v>493</v>
      </c>
      <c r="H2080" s="116">
        <v>41974</v>
      </c>
    </row>
    <row r="2081" spans="1:8" ht="13.5" customHeight="1">
      <c r="A2081" s="117" t="s">
        <v>3175</v>
      </c>
      <c r="B2081" s="118" t="s">
        <v>3176</v>
      </c>
      <c r="C2081" s="117" t="s">
        <v>632</v>
      </c>
      <c r="D2081" s="117" t="s">
        <v>492</v>
      </c>
      <c r="E2081" s="119">
        <v>6.47</v>
      </c>
      <c r="F2081" s="119">
        <v>6.44</v>
      </c>
      <c r="G2081" s="117" t="s">
        <v>493</v>
      </c>
      <c r="H2081" s="120">
        <v>41974</v>
      </c>
    </row>
    <row r="2082" spans="1:8" ht="13.5" customHeight="1">
      <c r="A2082" s="113" t="s">
        <v>3177</v>
      </c>
      <c r="B2082" s="114" t="s">
        <v>3178</v>
      </c>
      <c r="C2082" s="113" t="s">
        <v>632</v>
      </c>
      <c r="D2082" s="113" t="s">
        <v>492</v>
      </c>
      <c r="E2082" s="115">
        <v>9.75</v>
      </c>
      <c r="F2082" s="115">
        <v>9.7200000000000006</v>
      </c>
      <c r="G2082" s="113" t="s">
        <v>493</v>
      </c>
      <c r="H2082" s="116">
        <v>41974</v>
      </c>
    </row>
    <row r="2083" spans="1:8" ht="13.5" customHeight="1">
      <c r="A2083" s="117" t="s">
        <v>3179</v>
      </c>
      <c r="B2083" s="118" t="s">
        <v>3180</v>
      </c>
      <c r="C2083" s="117" t="s">
        <v>632</v>
      </c>
      <c r="D2083" s="117" t="s">
        <v>492</v>
      </c>
      <c r="E2083" s="119">
        <v>11.87</v>
      </c>
      <c r="F2083" s="119">
        <v>11.84</v>
      </c>
      <c r="G2083" s="117" t="s">
        <v>493</v>
      </c>
      <c r="H2083" s="120">
        <v>41974</v>
      </c>
    </row>
    <row r="2084" spans="1:8" ht="13.5" customHeight="1">
      <c r="A2084" s="113" t="s">
        <v>3181</v>
      </c>
      <c r="B2084" s="114" t="s">
        <v>3182</v>
      </c>
      <c r="C2084" s="113" t="s">
        <v>632</v>
      </c>
      <c r="D2084" s="113" t="s">
        <v>207</v>
      </c>
      <c r="E2084" s="115">
        <v>25.8</v>
      </c>
      <c r="F2084" s="115">
        <v>24.87</v>
      </c>
      <c r="G2084" s="113" t="s">
        <v>493</v>
      </c>
      <c r="H2084" s="116">
        <v>41974</v>
      </c>
    </row>
    <row r="2085" spans="1:8" ht="27" customHeight="1">
      <c r="A2085" s="117">
        <v>83664</v>
      </c>
      <c r="B2085" s="118" t="s">
        <v>3183</v>
      </c>
      <c r="C2085" s="117" t="s">
        <v>632</v>
      </c>
      <c r="D2085" s="117" t="s">
        <v>207</v>
      </c>
      <c r="E2085" s="119">
        <v>64.83</v>
      </c>
      <c r="F2085" s="119">
        <v>63.36</v>
      </c>
      <c r="G2085" s="117" t="s">
        <v>493</v>
      </c>
      <c r="H2085" s="120">
        <v>41974</v>
      </c>
    </row>
    <row r="2086" spans="1:8" ht="13.5" customHeight="1">
      <c r="A2086" s="113" t="s">
        <v>3184</v>
      </c>
      <c r="B2086" s="114" t="s">
        <v>3185</v>
      </c>
      <c r="C2086" s="113" t="s">
        <v>632</v>
      </c>
      <c r="D2086" s="113" t="s">
        <v>519</v>
      </c>
      <c r="E2086" s="115">
        <v>84.78</v>
      </c>
      <c r="F2086" s="115">
        <v>83.32</v>
      </c>
      <c r="G2086" s="113" t="s">
        <v>493</v>
      </c>
      <c r="H2086" s="116">
        <v>41974</v>
      </c>
    </row>
    <row r="2087" spans="1:8" ht="13.5" customHeight="1">
      <c r="A2087" s="117" t="s">
        <v>3186</v>
      </c>
      <c r="B2087" s="118" t="s">
        <v>3187</v>
      </c>
      <c r="C2087" s="117" t="s">
        <v>632</v>
      </c>
      <c r="D2087" s="117" t="s">
        <v>519</v>
      </c>
      <c r="E2087" s="119">
        <v>145.03</v>
      </c>
      <c r="F2087" s="119">
        <v>142.79</v>
      </c>
      <c r="G2087" s="117" t="s">
        <v>493</v>
      </c>
      <c r="H2087" s="120">
        <v>41974</v>
      </c>
    </row>
    <row r="2088" spans="1:8" ht="13.5" customHeight="1">
      <c r="A2088" s="113" t="s">
        <v>3188</v>
      </c>
      <c r="B2088" s="114" t="s">
        <v>3189</v>
      </c>
      <c r="C2088" s="113" t="s">
        <v>632</v>
      </c>
      <c r="D2088" s="113" t="s">
        <v>519</v>
      </c>
      <c r="E2088" s="115">
        <v>84.78</v>
      </c>
      <c r="F2088" s="115">
        <v>83.32</v>
      </c>
      <c r="G2088" s="113" t="s">
        <v>493</v>
      </c>
      <c r="H2088" s="116">
        <v>41974</v>
      </c>
    </row>
    <row r="2089" spans="1:8" ht="13.5" customHeight="1">
      <c r="A2089" s="117">
        <v>83661</v>
      </c>
      <c r="B2089" s="118" t="s">
        <v>3190</v>
      </c>
      <c r="C2089" s="117" t="s">
        <v>632</v>
      </c>
      <c r="D2089" s="117" t="s">
        <v>207</v>
      </c>
      <c r="E2089" s="119">
        <v>98.76</v>
      </c>
      <c r="F2089" s="119">
        <v>95.97</v>
      </c>
      <c r="G2089" s="117" t="s">
        <v>493</v>
      </c>
      <c r="H2089" s="120">
        <v>41974</v>
      </c>
    </row>
    <row r="2090" spans="1:8" ht="13.5" customHeight="1">
      <c r="A2090" s="113" t="s">
        <v>3191</v>
      </c>
      <c r="B2090" s="114" t="s">
        <v>3192</v>
      </c>
      <c r="C2090" s="113" t="s">
        <v>632</v>
      </c>
      <c r="D2090" s="113" t="s">
        <v>207</v>
      </c>
      <c r="E2090" s="115">
        <v>18.09</v>
      </c>
      <c r="F2090" s="115">
        <v>16.97</v>
      </c>
      <c r="G2090" s="113" t="s">
        <v>493</v>
      </c>
      <c r="H2090" s="116">
        <v>41974</v>
      </c>
    </row>
    <row r="2091" spans="1:8" ht="39.6">
      <c r="A2091" s="117" t="s">
        <v>3193</v>
      </c>
      <c r="B2091" s="118" t="s">
        <v>3194</v>
      </c>
      <c r="C2091" s="117" t="s">
        <v>632</v>
      </c>
      <c r="D2091" s="117" t="s">
        <v>207</v>
      </c>
      <c r="E2091" s="119">
        <v>73.209999999999994</v>
      </c>
      <c r="F2091" s="119">
        <v>72.27</v>
      </c>
      <c r="G2091" s="117" t="s">
        <v>493</v>
      </c>
      <c r="H2091" s="120">
        <v>41974</v>
      </c>
    </row>
    <row r="2092" spans="1:8" ht="39.6">
      <c r="A2092" s="113" t="s">
        <v>3195</v>
      </c>
      <c r="B2092" s="114" t="s">
        <v>3196</v>
      </c>
      <c r="C2092" s="113" t="s">
        <v>632</v>
      </c>
      <c r="D2092" s="113" t="s">
        <v>207</v>
      </c>
      <c r="E2092" s="115">
        <v>47.14</v>
      </c>
      <c r="F2092" s="115">
        <v>46.21</v>
      </c>
      <c r="G2092" s="113" t="s">
        <v>493</v>
      </c>
      <c r="H2092" s="116">
        <v>41974</v>
      </c>
    </row>
    <row r="2093" spans="1:8" ht="39.6">
      <c r="A2093" s="117" t="s">
        <v>3197</v>
      </c>
      <c r="B2093" s="118" t="s">
        <v>3198</v>
      </c>
      <c r="C2093" s="117" t="s">
        <v>632</v>
      </c>
      <c r="D2093" s="117" t="s">
        <v>207</v>
      </c>
      <c r="E2093" s="119">
        <v>64.61</v>
      </c>
      <c r="F2093" s="119">
        <v>63.67</v>
      </c>
      <c r="G2093" s="117" t="s">
        <v>493</v>
      </c>
      <c r="H2093" s="120">
        <v>41974</v>
      </c>
    </row>
    <row r="2094" spans="1:8" ht="39.6">
      <c r="A2094" s="113">
        <v>83658</v>
      </c>
      <c r="B2094" s="114" t="s">
        <v>3199</v>
      </c>
      <c r="C2094" s="113" t="s">
        <v>632</v>
      </c>
      <c r="D2094" s="113" t="s">
        <v>207</v>
      </c>
      <c r="E2094" s="115">
        <v>120.86</v>
      </c>
      <c r="F2094" s="115">
        <v>114.11</v>
      </c>
      <c r="G2094" s="113" t="s">
        <v>493</v>
      </c>
      <c r="H2094" s="116">
        <v>41974</v>
      </c>
    </row>
    <row r="2095" spans="1:8">
      <c r="A2095" s="117" t="s">
        <v>3200</v>
      </c>
      <c r="B2095" s="118" t="s">
        <v>3201</v>
      </c>
      <c r="C2095" s="117" t="s">
        <v>271</v>
      </c>
      <c r="D2095" s="117" t="s">
        <v>519</v>
      </c>
      <c r="E2095" s="119">
        <v>401.57</v>
      </c>
      <c r="F2095" s="119">
        <v>387.31</v>
      </c>
      <c r="G2095" s="117" t="s">
        <v>493</v>
      </c>
      <c r="H2095" s="120">
        <v>41974</v>
      </c>
    </row>
    <row r="2096" spans="1:8" ht="39.6">
      <c r="A2096" s="113" t="s">
        <v>3202</v>
      </c>
      <c r="B2096" s="114" t="s">
        <v>3203</v>
      </c>
      <c r="C2096" s="113" t="s">
        <v>502</v>
      </c>
      <c r="D2096" s="113" t="s">
        <v>492</v>
      </c>
      <c r="E2096" s="115">
        <v>35.43</v>
      </c>
      <c r="F2096" s="115">
        <v>34.11</v>
      </c>
      <c r="G2096" s="113" t="s">
        <v>493</v>
      </c>
      <c r="H2096" s="116">
        <v>41974</v>
      </c>
    </row>
    <row r="2097" spans="1:8" ht="39.6">
      <c r="A2097" s="117" t="s">
        <v>3204</v>
      </c>
      <c r="B2097" s="118" t="s">
        <v>3205</v>
      </c>
      <c r="C2097" s="117" t="s">
        <v>502</v>
      </c>
      <c r="D2097" s="117" t="s">
        <v>492</v>
      </c>
      <c r="E2097" s="119">
        <v>35.200000000000003</v>
      </c>
      <c r="F2097" s="119">
        <v>33.880000000000003</v>
      </c>
      <c r="G2097" s="117" t="s">
        <v>493</v>
      </c>
      <c r="H2097" s="120">
        <v>41974</v>
      </c>
    </row>
    <row r="2098" spans="1:8">
      <c r="A2098" s="113" t="s">
        <v>3206</v>
      </c>
      <c r="B2098" s="114" t="s">
        <v>3207</v>
      </c>
      <c r="C2098" s="113" t="s">
        <v>270</v>
      </c>
      <c r="D2098" s="113" t="s">
        <v>519</v>
      </c>
      <c r="E2098" s="115">
        <v>1.95</v>
      </c>
      <c r="F2098" s="115">
        <v>1.91</v>
      </c>
      <c r="G2098" s="113" t="s">
        <v>493</v>
      </c>
      <c r="H2098" s="116">
        <v>41974</v>
      </c>
    </row>
    <row r="2099" spans="1:8">
      <c r="A2099" s="117">
        <v>72554</v>
      </c>
      <c r="B2099" s="118" t="s">
        <v>3208</v>
      </c>
      <c r="C2099" s="117" t="s">
        <v>732</v>
      </c>
      <c r="D2099" s="117" t="s">
        <v>6</v>
      </c>
      <c r="E2099" s="119">
        <v>646.53</v>
      </c>
      <c r="F2099" s="119">
        <v>645.72</v>
      </c>
      <c r="G2099" s="117" t="s">
        <v>493</v>
      </c>
      <c r="H2099" s="120">
        <v>41974</v>
      </c>
    </row>
    <row r="2100" spans="1:8">
      <c r="A2100" s="113">
        <v>72553</v>
      </c>
      <c r="B2100" s="114" t="s">
        <v>3209</v>
      </c>
      <c r="C2100" s="113" t="s">
        <v>732</v>
      </c>
      <c r="D2100" s="113" t="s">
        <v>6</v>
      </c>
      <c r="E2100" s="115">
        <v>165.98</v>
      </c>
      <c r="F2100" s="115">
        <v>165.17</v>
      </c>
      <c r="G2100" s="113" t="s">
        <v>493</v>
      </c>
      <c r="H2100" s="116">
        <v>41974</v>
      </c>
    </row>
    <row r="2101" spans="1:8" ht="26.4">
      <c r="A2101" s="117" t="s">
        <v>3210</v>
      </c>
      <c r="B2101" s="118" t="s">
        <v>3211</v>
      </c>
      <c r="C2101" s="117" t="s">
        <v>732</v>
      </c>
      <c r="D2101" s="117" t="s">
        <v>6</v>
      </c>
      <c r="E2101" s="119">
        <v>194.1</v>
      </c>
      <c r="F2101" s="119">
        <v>192.76</v>
      </c>
      <c r="G2101" s="117" t="s">
        <v>493</v>
      </c>
      <c r="H2101" s="120">
        <v>41974</v>
      </c>
    </row>
    <row r="2102" spans="1:8" ht="26.4">
      <c r="A2102" s="113">
        <v>83634</v>
      </c>
      <c r="B2102" s="114" t="s">
        <v>3212</v>
      </c>
      <c r="C2102" s="113" t="s">
        <v>732</v>
      </c>
      <c r="D2102" s="113" t="s">
        <v>6</v>
      </c>
      <c r="E2102" s="115">
        <v>534.79999999999995</v>
      </c>
      <c r="F2102" s="115">
        <v>533.46</v>
      </c>
      <c r="G2102" s="113" t="s">
        <v>493</v>
      </c>
      <c r="H2102" s="116">
        <v>41974</v>
      </c>
    </row>
    <row r="2103" spans="1:8">
      <c r="A2103" s="117" t="s">
        <v>3213</v>
      </c>
      <c r="B2103" s="118" t="s">
        <v>3214</v>
      </c>
      <c r="C2103" s="117" t="s">
        <v>732</v>
      </c>
      <c r="D2103" s="117" t="s">
        <v>6</v>
      </c>
      <c r="E2103" s="119">
        <v>170.93</v>
      </c>
      <c r="F2103" s="119">
        <v>169.6</v>
      </c>
      <c r="G2103" s="117" t="s">
        <v>493</v>
      </c>
      <c r="H2103" s="120">
        <v>41974</v>
      </c>
    </row>
    <row r="2104" spans="1:8">
      <c r="A2104" s="113">
        <v>83635</v>
      </c>
      <c r="B2104" s="114" t="s">
        <v>3215</v>
      </c>
      <c r="C2104" s="113" t="s">
        <v>732</v>
      </c>
      <c r="D2104" s="113" t="s">
        <v>6</v>
      </c>
      <c r="E2104" s="115">
        <v>208.73</v>
      </c>
      <c r="F2104" s="115">
        <v>207.4</v>
      </c>
      <c r="G2104" s="113" t="s">
        <v>493</v>
      </c>
      <c r="H2104" s="116">
        <v>41974</v>
      </c>
    </row>
    <row r="2105" spans="1:8" ht="26.4">
      <c r="A2105" s="117">
        <v>72978</v>
      </c>
      <c r="B2105" s="118" t="s">
        <v>3216</v>
      </c>
      <c r="C2105" s="117" t="s">
        <v>251</v>
      </c>
      <c r="D2105" s="117" t="s">
        <v>207</v>
      </c>
      <c r="E2105" s="119">
        <v>4.04</v>
      </c>
      <c r="F2105" s="119">
        <v>3.67</v>
      </c>
      <c r="G2105" s="117" t="s">
        <v>493</v>
      </c>
      <c r="H2105" s="120">
        <v>41974</v>
      </c>
    </row>
    <row r="2106" spans="1:8" ht="26.4">
      <c r="A2106" s="113">
        <v>72979</v>
      </c>
      <c r="B2106" s="114" t="s">
        <v>3217</v>
      </c>
      <c r="C2106" s="113" t="s">
        <v>251</v>
      </c>
      <c r="D2106" s="113" t="s">
        <v>492</v>
      </c>
      <c r="E2106" s="115">
        <v>7.75</v>
      </c>
      <c r="F2106" s="115">
        <v>7.02</v>
      </c>
      <c r="G2106" s="113" t="s">
        <v>493</v>
      </c>
      <c r="H2106" s="116">
        <v>41974</v>
      </c>
    </row>
    <row r="2107" spans="1:8" ht="26.4">
      <c r="A2107" s="117">
        <v>7006</v>
      </c>
      <c r="B2107" s="118" t="s">
        <v>3218</v>
      </c>
      <c r="C2107" s="117" t="s">
        <v>248</v>
      </c>
      <c r="D2107" s="117" t="s">
        <v>249</v>
      </c>
      <c r="E2107" s="119">
        <v>18.8</v>
      </c>
      <c r="F2107" s="119">
        <v>18.8</v>
      </c>
      <c r="G2107" s="117" t="s">
        <v>493</v>
      </c>
      <c r="H2107" s="120">
        <v>41974</v>
      </c>
    </row>
    <row r="2108" spans="1:8" ht="26.4">
      <c r="A2108" s="113">
        <v>55255</v>
      </c>
      <c r="B2108" s="114" t="s">
        <v>3219</v>
      </c>
      <c r="C2108" s="113" t="s">
        <v>248</v>
      </c>
      <c r="D2108" s="113" t="s">
        <v>231</v>
      </c>
      <c r="E2108" s="115">
        <v>5.66</v>
      </c>
      <c r="F2108" s="115">
        <v>5.65</v>
      </c>
      <c r="G2108" s="113" t="s">
        <v>493</v>
      </c>
      <c r="H2108" s="116">
        <v>41974</v>
      </c>
    </row>
    <row r="2109" spans="1:8" ht="26.4">
      <c r="A2109" s="117">
        <v>7008</v>
      </c>
      <c r="B2109" s="118" t="s">
        <v>3220</v>
      </c>
      <c r="C2109" s="117" t="s">
        <v>248</v>
      </c>
      <c r="D2109" s="117" t="s">
        <v>231</v>
      </c>
      <c r="E2109" s="119">
        <v>7</v>
      </c>
      <c r="F2109" s="119">
        <v>7</v>
      </c>
      <c r="G2109" s="117" t="s">
        <v>493</v>
      </c>
      <c r="H2109" s="120">
        <v>41974</v>
      </c>
    </row>
    <row r="2110" spans="1:8" ht="26.4">
      <c r="A2110" s="113">
        <v>7009</v>
      </c>
      <c r="B2110" s="114" t="s">
        <v>3221</v>
      </c>
      <c r="C2110" s="113" t="s">
        <v>248</v>
      </c>
      <c r="D2110" s="113" t="s">
        <v>231</v>
      </c>
      <c r="E2110" s="115">
        <v>2.64</v>
      </c>
      <c r="F2110" s="115">
        <v>2.64</v>
      </c>
      <c r="G2110" s="113" t="s">
        <v>493</v>
      </c>
      <c r="H2110" s="116">
        <v>41974</v>
      </c>
    </row>
    <row r="2111" spans="1:8" ht="26.4">
      <c r="A2111" s="117">
        <v>7010</v>
      </c>
      <c r="B2111" s="118" t="s">
        <v>3222</v>
      </c>
      <c r="C2111" s="117" t="s">
        <v>248</v>
      </c>
      <c r="D2111" s="117" t="s">
        <v>231</v>
      </c>
      <c r="E2111" s="119">
        <v>3.5</v>
      </c>
      <c r="F2111" s="119">
        <v>3.5</v>
      </c>
      <c r="G2111" s="117" t="s">
        <v>493</v>
      </c>
      <c r="H2111" s="120">
        <v>41974</v>
      </c>
    </row>
    <row r="2112" spans="1:8" ht="26.4">
      <c r="A2112" s="113">
        <v>72965</v>
      </c>
      <c r="B2112" s="114" t="s">
        <v>3223</v>
      </c>
      <c r="C2112" s="113" t="s">
        <v>251</v>
      </c>
      <c r="D2112" s="113" t="s">
        <v>261</v>
      </c>
      <c r="E2112" s="115">
        <v>220.33</v>
      </c>
      <c r="F2112" s="115">
        <v>219.84</v>
      </c>
      <c r="G2112" s="113" t="s">
        <v>493</v>
      </c>
      <c r="H2112" s="116">
        <v>41974</v>
      </c>
    </row>
    <row r="2113" spans="1:8" ht="39.6">
      <c r="A2113" s="117">
        <v>84879</v>
      </c>
      <c r="B2113" s="118" t="s">
        <v>3224</v>
      </c>
      <c r="C2113" s="117" t="s">
        <v>604</v>
      </c>
      <c r="D2113" s="117" t="s">
        <v>6</v>
      </c>
      <c r="E2113" s="119">
        <v>166.31</v>
      </c>
      <c r="F2113" s="119">
        <v>162.26</v>
      </c>
      <c r="G2113" s="117" t="s">
        <v>493</v>
      </c>
      <c r="H2113" s="120">
        <v>41974</v>
      </c>
    </row>
    <row r="2114" spans="1:8" ht="26.4">
      <c r="A2114" s="113">
        <v>84880</v>
      </c>
      <c r="B2114" s="114" t="s">
        <v>3225</v>
      </c>
      <c r="C2114" s="113" t="s">
        <v>604</v>
      </c>
      <c r="D2114" s="113" t="s">
        <v>6</v>
      </c>
      <c r="E2114" s="115">
        <v>90.74</v>
      </c>
      <c r="F2114" s="115">
        <v>88.59</v>
      </c>
      <c r="G2114" s="113" t="s">
        <v>493</v>
      </c>
      <c r="H2114" s="116">
        <v>41974</v>
      </c>
    </row>
    <row r="2115" spans="1:8" ht="26.4">
      <c r="A2115" s="117">
        <v>84884</v>
      </c>
      <c r="B2115" s="118" t="s">
        <v>3226</v>
      </c>
      <c r="C2115" s="117" t="s">
        <v>604</v>
      </c>
      <c r="D2115" s="117" t="s">
        <v>6</v>
      </c>
      <c r="E2115" s="119">
        <v>559.35</v>
      </c>
      <c r="F2115" s="119">
        <v>555.85</v>
      </c>
      <c r="G2115" s="117" t="s">
        <v>493</v>
      </c>
      <c r="H2115" s="120">
        <v>41974</v>
      </c>
    </row>
    <row r="2116" spans="1:8" ht="26.4">
      <c r="A2116" s="113">
        <v>84955</v>
      </c>
      <c r="B2116" s="114" t="s">
        <v>3227</v>
      </c>
      <c r="C2116" s="113" t="s">
        <v>604</v>
      </c>
      <c r="D2116" s="113" t="s">
        <v>6</v>
      </c>
      <c r="E2116" s="115">
        <v>77.540000000000006</v>
      </c>
      <c r="F2116" s="115">
        <v>74.83</v>
      </c>
      <c r="G2116" s="113" t="s">
        <v>493</v>
      </c>
      <c r="H2116" s="116">
        <v>41974</v>
      </c>
    </row>
    <row r="2117" spans="1:8" ht="26.4">
      <c r="A2117" s="117" t="s">
        <v>3228</v>
      </c>
      <c r="B2117" s="118" t="s">
        <v>3229</v>
      </c>
      <c r="C2117" s="117" t="s">
        <v>604</v>
      </c>
      <c r="D2117" s="117" t="s">
        <v>6</v>
      </c>
      <c r="E2117" s="119">
        <v>61.01</v>
      </c>
      <c r="F2117" s="119">
        <v>57.5</v>
      </c>
      <c r="G2117" s="117" t="s">
        <v>493</v>
      </c>
      <c r="H2117" s="120">
        <v>41974</v>
      </c>
    </row>
    <row r="2118" spans="1:8" ht="26.4">
      <c r="A2118" s="113" t="s">
        <v>3230</v>
      </c>
      <c r="B2118" s="114" t="s">
        <v>3231</v>
      </c>
      <c r="C2118" s="113" t="s">
        <v>604</v>
      </c>
      <c r="D2118" s="113" t="s">
        <v>6</v>
      </c>
      <c r="E2118" s="115">
        <v>185.41</v>
      </c>
      <c r="F2118" s="115">
        <v>181.91</v>
      </c>
      <c r="G2118" s="113" t="s">
        <v>493</v>
      </c>
      <c r="H2118" s="116">
        <v>41974</v>
      </c>
    </row>
    <row r="2119" spans="1:8" ht="39.6">
      <c r="A2119" s="117" t="s">
        <v>3232</v>
      </c>
      <c r="B2119" s="118" t="s">
        <v>3233</v>
      </c>
      <c r="C2119" s="117" t="s">
        <v>604</v>
      </c>
      <c r="D2119" s="117" t="s">
        <v>6</v>
      </c>
      <c r="E2119" s="119">
        <v>170.91</v>
      </c>
      <c r="F2119" s="119">
        <v>166.06</v>
      </c>
      <c r="G2119" s="117" t="s">
        <v>493</v>
      </c>
      <c r="H2119" s="120">
        <v>41974</v>
      </c>
    </row>
    <row r="2120" spans="1:8" ht="26.4">
      <c r="A2120" s="113" t="s">
        <v>3234</v>
      </c>
      <c r="B2120" s="114" t="s">
        <v>3235</v>
      </c>
      <c r="C2120" s="113" t="s">
        <v>604</v>
      </c>
      <c r="D2120" s="113" t="s">
        <v>6</v>
      </c>
      <c r="E2120" s="115">
        <v>131.6</v>
      </c>
      <c r="F2120" s="115">
        <v>128.1</v>
      </c>
      <c r="G2120" s="113" t="s">
        <v>493</v>
      </c>
      <c r="H2120" s="116">
        <v>41974</v>
      </c>
    </row>
    <row r="2121" spans="1:8" ht="26.4">
      <c r="A2121" s="117" t="s">
        <v>3236</v>
      </c>
      <c r="B2121" s="118" t="s">
        <v>3237</v>
      </c>
      <c r="C2121" s="117" t="s">
        <v>604</v>
      </c>
      <c r="D2121" s="117" t="s">
        <v>6</v>
      </c>
      <c r="E2121" s="119">
        <v>68.73</v>
      </c>
      <c r="F2121" s="119">
        <v>65.23</v>
      </c>
      <c r="G2121" s="117" t="s">
        <v>493</v>
      </c>
      <c r="H2121" s="120">
        <v>41974</v>
      </c>
    </row>
    <row r="2122" spans="1:8" ht="26.4">
      <c r="A2122" s="113" t="s">
        <v>3238</v>
      </c>
      <c r="B2122" s="114" t="s">
        <v>3239</v>
      </c>
      <c r="C2122" s="113" t="s">
        <v>604</v>
      </c>
      <c r="D2122" s="113" t="s">
        <v>6</v>
      </c>
      <c r="E2122" s="115">
        <v>217.15</v>
      </c>
      <c r="F2122" s="115">
        <v>213.65</v>
      </c>
      <c r="G2122" s="113" t="s">
        <v>493</v>
      </c>
      <c r="H2122" s="116">
        <v>41974</v>
      </c>
    </row>
    <row r="2123" spans="1:8" ht="39.6">
      <c r="A2123" s="117" t="s">
        <v>3240</v>
      </c>
      <c r="B2123" s="118" t="s">
        <v>3241</v>
      </c>
      <c r="C2123" s="117" t="s">
        <v>604</v>
      </c>
      <c r="D2123" s="117" t="s">
        <v>6</v>
      </c>
      <c r="E2123" s="119">
        <v>162.63999999999999</v>
      </c>
      <c r="F2123" s="119">
        <v>157.79</v>
      </c>
      <c r="G2123" s="117" t="s">
        <v>493</v>
      </c>
      <c r="H2123" s="120">
        <v>41974</v>
      </c>
    </row>
    <row r="2124" spans="1:8" ht="26.4">
      <c r="A2124" s="113" t="s">
        <v>3242</v>
      </c>
      <c r="B2124" s="114" t="s">
        <v>3243</v>
      </c>
      <c r="C2124" s="113" t="s">
        <v>604</v>
      </c>
      <c r="D2124" s="113" t="s">
        <v>6</v>
      </c>
      <c r="E2124" s="115">
        <v>93.79</v>
      </c>
      <c r="F2124" s="115">
        <v>90.29</v>
      </c>
      <c r="G2124" s="113" t="s">
        <v>493</v>
      </c>
      <c r="H2124" s="116">
        <v>41974</v>
      </c>
    </row>
    <row r="2125" spans="1:8" ht="26.4">
      <c r="A2125" s="117" t="s">
        <v>3244</v>
      </c>
      <c r="B2125" s="118" t="s">
        <v>3245</v>
      </c>
      <c r="C2125" s="117" t="s">
        <v>604</v>
      </c>
      <c r="D2125" s="117" t="s">
        <v>6</v>
      </c>
      <c r="E2125" s="119">
        <v>60.46</v>
      </c>
      <c r="F2125" s="119">
        <v>56.96</v>
      </c>
      <c r="G2125" s="117" t="s">
        <v>493</v>
      </c>
      <c r="H2125" s="120">
        <v>41974</v>
      </c>
    </row>
    <row r="2126" spans="1:8" ht="26.4">
      <c r="A2126" s="113" t="s">
        <v>3246</v>
      </c>
      <c r="B2126" s="114" t="s">
        <v>3247</v>
      </c>
      <c r="C2126" s="113" t="s">
        <v>604</v>
      </c>
      <c r="D2126" s="113" t="s">
        <v>6</v>
      </c>
      <c r="E2126" s="115">
        <v>160.04</v>
      </c>
      <c r="F2126" s="115">
        <v>156.54</v>
      </c>
      <c r="G2126" s="113" t="s">
        <v>493</v>
      </c>
      <c r="H2126" s="116">
        <v>41974</v>
      </c>
    </row>
    <row r="2127" spans="1:8" ht="26.4">
      <c r="A2127" s="117">
        <v>84866</v>
      </c>
      <c r="B2127" s="118" t="s">
        <v>3248</v>
      </c>
      <c r="C2127" s="117" t="s">
        <v>604</v>
      </c>
      <c r="D2127" s="117" t="s">
        <v>6</v>
      </c>
      <c r="E2127" s="119">
        <v>160.57</v>
      </c>
      <c r="F2127" s="119">
        <v>157.07</v>
      </c>
      <c r="G2127" s="117" t="s">
        <v>493</v>
      </c>
      <c r="H2127" s="120">
        <v>41974</v>
      </c>
    </row>
    <row r="2128" spans="1:8" ht="26.4">
      <c r="A2128" s="113" t="s">
        <v>3249</v>
      </c>
      <c r="B2128" s="114" t="s">
        <v>3250</v>
      </c>
      <c r="C2128" s="113" t="s">
        <v>604</v>
      </c>
      <c r="D2128" s="113" t="s">
        <v>6</v>
      </c>
      <c r="E2128" s="115">
        <v>61.22</v>
      </c>
      <c r="F2128" s="115">
        <v>59.87</v>
      </c>
      <c r="G2128" s="113" t="s">
        <v>493</v>
      </c>
      <c r="H2128" s="116">
        <v>41974</v>
      </c>
    </row>
    <row r="2129" spans="1:8" ht="14.25" customHeight="1">
      <c r="A2129" s="117">
        <v>84899</v>
      </c>
      <c r="B2129" s="118" t="s">
        <v>3251</v>
      </c>
      <c r="C2129" s="117" t="s">
        <v>604</v>
      </c>
      <c r="D2129" s="117" t="s">
        <v>6</v>
      </c>
      <c r="E2129" s="119">
        <v>13.82</v>
      </c>
      <c r="F2129" s="119">
        <v>13.01</v>
      </c>
      <c r="G2129" s="117" t="s">
        <v>493</v>
      </c>
      <c r="H2129" s="120">
        <v>41974</v>
      </c>
    </row>
    <row r="2130" spans="1:8" ht="14.25" customHeight="1">
      <c r="A2130" s="117">
        <v>84952</v>
      </c>
      <c r="B2130" s="114" t="s">
        <v>3252</v>
      </c>
      <c r="C2130" s="113" t="s">
        <v>604</v>
      </c>
      <c r="D2130" s="113" t="s">
        <v>6</v>
      </c>
      <c r="E2130" s="115">
        <v>55.5</v>
      </c>
      <c r="F2130" s="115">
        <v>54.38</v>
      </c>
      <c r="G2130" s="113" t="s">
        <v>493</v>
      </c>
      <c r="H2130" s="116">
        <v>41974</v>
      </c>
    </row>
    <row r="2131" spans="1:8" ht="14.25" customHeight="1">
      <c r="A2131" s="117">
        <v>84950</v>
      </c>
      <c r="B2131" s="118" t="s">
        <v>3253</v>
      </c>
      <c r="C2131" s="117" t="s">
        <v>604</v>
      </c>
      <c r="D2131" s="117" t="s">
        <v>6</v>
      </c>
      <c r="E2131" s="119">
        <v>65.459999999999994</v>
      </c>
      <c r="F2131" s="119">
        <v>64.349999999999994</v>
      </c>
      <c r="G2131" s="117" t="s">
        <v>493</v>
      </c>
      <c r="H2131" s="120">
        <v>41974</v>
      </c>
    </row>
    <row r="2132" spans="1:8" ht="14.25" customHeight="1">
      <c r="A2132" s="113">
        <v>88236</v>
      </c>
      <c r="B2132" s="114" t="s">
        <v>3254</v>
      </c>
      <c r="C2132" s="113" t="s">
        <v>246</v>
      </c>
      <c r="D2132" s="113" t="s">
        <v>231</v>
      </c>
      <c r="E2132" s="115">
        <v>0.36</v>
      </c>
      <c r="F2132" s="115">
        <v>0.36</v>
      </c>
      <c r="G2132" s="113" t="s">
        <v>493</v>
      </c>
      <c r="H2132" s="116">
        <v>41974</v>
      </c>
    </row>
    <row r="2133" spans="1:8" ht="14.25" customHeight="1">
      <c r="A2133" s="117">
        <v>55869</v>
      </c>
      <c r="B2133" s="118" t="s">
        <v>3255</v>
      </c>
      <c r="C2133" s="117" t="s">
        <v>273</v>
      </c>
      <c r="D2133" s="117" t="s">
        <v>207</v>
      </c>
      <c r="E2133" s="119">
        <v>6.81</v>
      </c>
      <c r="F2133" s="119">
        <v>6.32</v>
      </c>
      <c r="G2133" s="117" t="s">
        <v>493</v>
      </c>
      <c r="H2133" s="120">
        <v>41974</v>
      </c>
    </row>
    <row r="2134" spans="1:8" ht="14.25" customHeight="1">
      <c r="A2134" s="113">
        <v>84682</v>
      </c>
      <c r="B2134" s="114" t="s">
        <v>3256</v>
      </c>
      <c r="C2134" s="113" t="s">
        <v>273</v>
      </c>
      <c r="D2134" s="113" t="s">
        <v>207</v>
      </c>
      <c r="E2134" s="115">
        <v>1.73</v>
      </c>
      <c r="F2134" s="115">
        <v>1.56</v>
      </c>
      <c r="G2134" s="113" t="s">
        <v>493</v>
      </c>
      <c r="H2134" s="116">
        <v>41974</v>
      </c>
    </row>
    <row r="2135" spans="1:8" ht="26.4">
      <c r="A2135" s="117" t="s">
        <v>3257</v>
      </c>
      <c r="B2135" s="118" t="s">
        <v>3258</v>
      </c>
      <c r="C2135" s="117" t="s">
        <v>732</v>
      </c>
      <c r="D2135" s="117" t="s">
        <v>207</v>
      </c>
      <c r="E2135" s="119">
        <v>1.36</v>
      </c>
      <c r="F2135" s="119">
        <v>1.28</v>
      </c>
      <c r="G2135" s="117" t="s">
        <v>493</v>
      </c>
      <c r="H2135" s="120">
        <v>41974</v>
      </c>
    </row>
    <row r="2136" spans="1:8" ht="26.4">
      <c r="A2136" s="113" t="s">
        <v>3259</v>
      </c>
      <c r="B2136" s="114" t="s">
        <v>3260</v>
      </c>
      <c r="C2136" s="113" t="s">
        <v>271</v>
      </c>
      <c r="D2136" s="113" t="s">
        <v>492</v>
      </c>
      <c r="E2136" s="115">
        <v>37.97</v>
      </c>
      <c r="F2136" s="115">
        <v>35.22</v>
      </c>
      <c r="G2136" s="113" t="s">
        <v>493</v>
      </c>
      <c r="H2136" s="116">
        <v>41974</v>
      </c>
    </row>
    <row r="2137" spans="1:8">
      <c r="A2137" s="117" t="s">
        <v>3261</v>
      </c>
      <c r="B2137" s="118" t="s">
        <v>3262</v>
      </c>
      <c r="C2137" s="117" t="s">
        <v>271</v>
      </c>
      <c r="D2137" s="117" t="s">
        <v>492</v>
      </c>
      <c r="E2137" s="119">
        <v>82.53</v>
      </c>
      <c r="F2137" s="119">
        <v>77.2</v>
      </c>
      <c r="G2137" s="117" t="s">
        <v>493</v>
      </c>
      <c r="H2137" s="120">
        <v>41974</v>
      </c>
    </row>
    <row r="2138" spans="1:8" ht="52.8">
      <c r="A2138" s="113">
        <v>84217</v>
      </c>
      <c r="B2138" s="114" t="s">
        <v>3263</v>
      </c>
      <c r="C2138" s="113" t="s">
        <v>271</v>
      </c>
      <c r="D2138" s="113" t="s">
        <v>492</v>
      </c>
      <c r="E2138" s="115">
        <v>45.85</v>
      </c>
      <c r="F2138" s="115">
        <v>43.81</v>
      </c>
      <c r="G2138" s="113" t="s">
        <v>493</v>
      </c>
      <c r="H2138" s="116">
        <v>41974</v>
      </c>
    </row>
    <row r="2139" spans="1:8" ht="52.8">
      <c r="A2139" s="117">
        <v>84218</v>
      </c>
      <c r="B2139" s="118" t="s">
        <v>3264</v>
      </c>
      <c r="C2139" s="117" t="s">
        <v>271</v>
      </c>
      <c r="D2139" s="117" t="s">
        <v>492</v>
      </c>
      <c r="E2139" s="119">
        <v>34.619999999999997</v>
      </c>
      <c r="F2139" s="119">
        <v>32.94</v>
      </c>
      <c r="G2139" s="117" t="s">
        <v>493</v>
      </c>
      <c r="H2139" s="120">
        <v>41974</v>
      </c>
    </row>
    <row r="2140" spans="1:8" ht="52.8">
      <c r="A2140" s="113">
        <v>84219</v>
      </c>
      <c r="B2140" s="114" t="s">
        <v>3265</v>
      </c>
      <c r="C2140" s="113" t="s">
        <v>271</v>
      </c>
      <c r="D2140" s="113" t="s">
        <v>492</v>
      </c>
      <c r="E2140" s="115">
        <v>25.68</v>
      </c>
      <c r="F2140" s="115">
        <v>24.29</v>
      </c>
      <c r="G2140" s="113" t="s">
        <v>493</v>
      </c>
      <c r="H2140" s="116">
        <v>41974</v>
      </c>
    </row>
    <row r="2141" spans="1:8" ht="52.8">
      <c r="A2141" s="117">
        <v>84220</v>
      </c>
      <c r="B2141" s="118" t="s">
        <v>3266</v>
      </c>
      <c r="C2141" s="117" t="s">
        <v>271</v>
      </c>
      <c r="D2141" s="117" t="s">
        <v>492</v>
      </c>
      <c r="E2141" s="119">
        <v>21.6</v>
      </c>
      <c r="F2141" s="119">
        <v>20.39</v>
      </c>
      <c r="G2141" s="117" t="s">
        <v>493</v>
      </c>
      <c r="H2141" s="120">
        <v>41974</v>
      </c>
    </row>
    <row r="2142" spans="1:8" ht="52.8">
      <c r="A2142" s="113">
        <v>84221</v>
      </c>
      <c r="B2142" s="114" t="s">
        <v>3267</v>
      </c>
      <c r="C2142" s="113" t="s">
        <v>271</v>
      </c>
      <c r="D2142" s="113" t="s">
        <v>492</v>
      </c>
      <c r="E2142" s="115">
        <v>60.53</v>
      </c>
      <c r="F2142" s="115">
        <v>57.89</v>
      </c>
      <c r="G2142" s="113" t="s">
        <v>493</v>
      </c>
      <c r="H2142" s="116">
        <v>41974</v>
      </c>
    </row>
    <row r="2143" spans="1:8" ht="52.8">
      <c r="A2143" s="117">
        <v>84222</v>
      </c>
      <c r="B2143" s="118" t="s">
        <v>3268</v>
      </c>
      <c r="C2143" s="117" t="s">
        <v>271</v>
      </c>
      <c r="D2143" s="117" t="s">
        <v>492</v>
      </c>
      <c r="E2143" s="119">
        <v>45.75</v>
      </c>
      <c r="F2143" s="119">
        <v>43.53</v>
      </c>
      <c r="G2143" s="117" t="s">
        <v>493</v>
      </c>
      <c r="H2143" s="120">
        <v>41974</v>
      </c>
    </row>
    <row r="2144" spans="1:8" ht="52.8">
      <c r="A2144" s="113">
        <v>84223</v>
      </c>
      <c r="B2144" s="114" t="s">
        <v>3269</v>
      </c>
      <c r="C2144" s="113" t="s">
        <v>271</v>
      </c>
      <c r="D2144" s="113" t="s">
        <v>492</v>
      </c>
      <c r="E2144" s="115">
        <v>34.17</v>
      </c>
      <c r="F2144" s="115">
        <v>32.299999999999997</v>
      </c>
      <c r="G2144" s="113" t="s">
        <v>493</v>
      </c>
      <c r="H2144" s="116">
        <v>41974</v>
      </c>
    </row>
    <row r="2145" spans="1:8" ht="52.8">
      <c r="A2145" s="117">
        <v>84224</v>
      </c>
      <c r="B2145" s="118" t="s">
        <v>3270</v>
      </c>
      <c r="C2145" s="117" t="s">
        <v>271</v>
      </c>
      <c r="D2145" s="117" t="s">
        <v>492</v>
      </c>
      <c r="E2145" s="119">
        <v>27.67</v>
      </c>
      <c r="F2145" s="119">
        <v>25.98</v>
      </c>
      <c r="G2145" s="117" t="s">
        <v>493</v>
      </c>
      <c r="H2145" s="120">
        <v>41974</v>
      </c>
    </row>
    <row r="2146" spans="1:8" ht="39.6">
      <c r="A2146" s="113">
        <v>84214</v>
      </c>
      <c r="B2146" s="114" t="s">
        <v>3271</v>
      </c>
      <c r="C2146" s="113" t="s">
        <v>271</v>
      </c>
      <c r="D2146" s="113" t="s">
        <v>492</v>
      </c>
      <c r="E2146" s="115">
        <v>41.12</v>
      </c>
      <c r="F2146" s="115">
        <v>39.08</v>
      </c>
      <c r="G2146" s="113" t="s">
        <v>493</v>
      </c>
      <c r="H2146" s="116">
        <v>41974</v>
      </c>
    </row>
    <row r="2147" spans="1:8" ht="39.6">
      <c r="A2147" s="117">
        <v>84215</v>
      </c>
      <c r="B2147" s="118" t="s">
        <v>3272</v>
      </c>
      <c r="C2147" s="117" t="s">
        <v>271</v>
      </c>
      <c r="D2147" s="117" t="s">
        <v>492</v>
      </c>
      <c r="E2147" s="119">
        <v>31.79</v>
      </c>
      <c r="F2147" s="119">
        <v>30.12</v>
      </c>
      <c r="G2147" s="117" t="s">
        <v>493</v>
      </c>
      <c r="H2147" s="120">
        <v>41974</v>
      </c>
    </row>
    <row r="2148" spans="1:8" ht="39.6">
      <c r="A2148" s="113">
        <v>84216</v>
      </c>
      <c r="B2148" s="114" t="s">
        <v>3273</v>
      </c>
      <c r="C2148" s="113" t="s">
        <v>271</v>
      </c>
      <c r="D2148" s="113" t="s">
        <v>492</v>
      </c>
      <c r="E2148" s="115">
        <v>24.27</v>
      </c>
      <c r="F2148" s="115">
        <v>22.89</v>
      </c>
      <c r="G2148" s="113" t="s">
        <v>493</v>
      </c>
      <c r="H2148" s="116">
        <v>41974</v>
      </c>
    </row>
    <row r="2149" spans="1:8">
      <c r="A2149" s="117">
        <v>73410</v>
      </c>
      <c r="B2149" s="118" t="s">
        <v>3274</v>
      </c>
      <c r="C2149" s="117" t="s">
        <v>246</v>
      </c>
      <c r="D2149" s="117" t="s">
        <v>492</v>
      </c>
      <c r="E2149" s="119">
        <v>45.93</v>
      </c>
      <c r="F2149" s="119">
        <v>42.99</v>
      </c>
      <c r="G2149" s="117" t="s">
        <v>493</v>
      </c>
      <c r="H2149" s="120">
        <v>41974</v>
      </c>
    </row>
    <row r="2150" spans="1:8" ht="12.75" customHeight="1">
      <c r="A2150" s="113" t="s">
        <v>3275</v>
      </c>
      <c r="B2150" s="114" t="s">
        <v>3276</v>
      </c>
      <c r="C2150" s="113" t="s">
        <v>271</v>
      </c>
      <c r="D2150" s="113" t="s">
        <v>492</v>
      </c>
      <c r="E2150" s="115">
        <v>19.61</v>
      </c>
      <c r="F2150" s="115">
        <v>18.23</v>
      </c>
      <c r="G2150" s="113" t="s">
        <v>493</v>
      </c>
      <c r="H2150" s="116">
        <v>41974</v>
      </c>
    </row>
    <row r="2151" spans="1:8" ht="12.75" customHeight="1">
      <c r="A2151" s="117" t="s">
        <v>3277</v>
      </c>
      <c r="B2151" s="118" t="s">
        <v>3278</v>
      </c>
      <c r="C2151" s="117" t="s">
        <v>271</v>
      </c>
      <c r="D2151" s="117" t="s">
        <v>492</v>
      </c>
      <c r="E2151" s="119">
        <v>16.690000000000001</v>
      </c>
      <c r="F2151" s="119">
        <v>15.32</v>
      </c>
      <c r="G2151" s="117" t="s">
        <v>493</v>
      </c>
      <c r="H2151" s="120">
        <v>41974</v>
      </c>
    </row>
    <row r="2152" spans="1:8" ht="12.75" customHeight="1">
      <c r="A2152" s="113" t="s">
        <v>3279</v>
      </c>
      <c r="B2152" s="114" t="s">
        <v>3280</v>
      </c>
      <c r="C2152" s="113" t="s">
        <v>271</v>
      </c>
      <c r="D2152" s="113" t="s">
        <v>492</v>
      </c>
      <c r="E2152" s="115">
        <v>29.79</v>
      </c>
      <c r="F2152" s="115">
        <v>27.83</v>
      </c>
      <c r="G2152" s="113" t="s">
        <v>493</v>
      </c>
      <c r="H2152" s="116">
        <v>41974</v>
      </c>
    </row>
    <row r="2153" spans="1:8" ht="12.75" customHeight="1">
      <c r="A2153" s="117" t="s">
        <v>3281</v>
      </c>
      <c r="B2153" s="118" t="s">
        <v>3282</v>
      </c>
      <c r="C2153" s="117" t="s">
        <v>271</v>
      </c>
      <c r="D2153" s="117" t="s">
        <v>492</v>
      </c>
      <c r="E2153" s="119">
        <v>22.28</v>
      </c>
      <c r="F2153" s="119">
        <v>20.67</v>
      </c>
      <c r="G2153" s="117" t="s">
        <v>493</v>
      </c>
      <c r="H2153" s="120">
        <v>41974</v>
      </c>
    </row>
    <row r="2154" spans="1:8" ht="12.75" customHeight="1">
      <c r="A2154" s="113" t="s">
        <v>3283</v>
      </c>
      <c r="B2154" s="114" t="s">
        <v>3284</v>
      </c>
      <c r="C2154" s="113" t="s">
        <v>271</v>
      </c>
      <c r="D2154" s="113" t="s">
        <v>492</v>
      </c>
      <c r="E2154" s="115">
        <v>53.47</v>
      </c>
      <c r="F2154" s="115">
        <v>51.09</v>
      </c>
      <c r="G2154" s="113" t="s">
        <v>493</v>
      </c>
      <c r="H2154" s="116">
        <v>41974</v>
      </c>
    </row>
    <row r="2155" spans="1:8" ht="12.75" customHeight="1">
      <c r="A2155" s="117">
        <v>5651</v>
      </c>
      <c r="B2155" s="118" t="s">
        <v>599</v>
      </c>
      <c r="C2155" s="117" t="s">
        <v>271</v>
      </c>
      <c r="D2155" s="117" t="s">
        <v>492</v>
      </c>
      <c r="E2155" s="119">
        <v>24.26</v>
      </c>
      <c r="F2155" s="119">
        <v>22.61</v>
      </c>
      <c r="G2155" s="117" t="s">
        <v>493</v>
      </c>
      <c r="H2155" s="120">
        <v>41974</v>
      </c>
    </row>
    <row r="2156" spans="1:8" ht="12.75" customHeight="1">
      <c r="A2156" s="113">
        <v>5970</v>
      </c>
      <c r="B2156" s="114" t="s">
        <v>526</v>
      </c>
      <c r="C2156" s="113" t="s">
        <v>271</v>
      </c>
      <c r="D2156" s="113" t="s">
        <v>492</v>
      </c>
      <c r="E2156" s="115">
        <v>41.12</v>
      </c>
      <c r="F2156" s="115">
        <v>38.409999999999997</v>
      </c>
      <c r="G2156" s="113" t="s">
        <v>493</v>
      </c>
      <c r="H2156" s="116">
        <v>41974</v>
      </c>
    </row>
    <row r="2157" spans="1:8" ht="26.4">
      <c r="A2157" s="117" t="s">
        <v>3285</v>
      </c>
      <c r="B2157" s="118" t="s">
        <v>3286</v>
      </c>
      <c r="C2157" s="117" t="s">
        <v>271</v>
      </c>
      <c r="D2157" s="117" t="s">
        <v>492</v>
      </c>
      <c r="E2157" s="119">
        <v>41.77</v>
      </c>
      <c r="F2157" s="119">
        <v>39.1</v>
      </c>
      <c r="G2157" s="117" t="s">
        <v>493</v>
      </c>
      <c r="H2157" s="120">
        <v>41974</v>
      </c>
    </row>
    <row r="2158" spans="1:8" ht="12" customHeight="1">
      <c r="A2158" s="113">
        <v>73653</v>
      </c>
      <c r="B2158" s="114" t="s">
        <v>3287</v>
      </c>
      <c r="C2158" s="113" t="s">
        <v>271</v>
      </c>
      <c r="D2158" s="113" t="s">
        <v>492</v>
      </c>
      <c r="E2158" s="115">
        <v>12.44</v>
      </c>
      <c r="F2158" s="115">
        <v>11.37</v>
      </c>
      <c r="G2158" s="113" t="s">
        <v>493</v>
      </c>
      <c r="H2158" s="116">
        <v>41974</v>
      </c>
    </row>
    <row r="2159" spans="1:8" ht="12" customHeight="1">
      <c r="A2159" s="117">
        <v>83514</v>
      </c>
      <c r="B2159" s="118" t="s">
        <v>3288</v>
      </c>
      <c r="C2159" s="117" t="s">
        <v>271</v>
      </c>
      <c r="D2159" s="117" t="s">
        <v>238</v>
      </c>
      <c r="E2159" s="119">
        <v>5.21</v>
      </c>
      <c r="F2159" s="119">
        <v>5.19</v>
      </c>
      <c r="G2159" s="117" t="s">
        <v>493</v>
      </c>
      <c r="H2159" s="120">
        <v>41974</v>
      </c>
    </row>
    <row r="2160" spans="1:8" ht="12" customHeight="1">
      <c r="A2160" s="113">
        <v>83513</v>
      </c>
      <c r="B2160" s="114" t="s">
        <v>3289</v>
      </c>
      <c r="C2160" s="113" t="s">
        <v>271</v>
      </c>
      <c r="D2160" s="113" t="s">
        <v>238</v>
      </c>
      <c r="E2160" s="115">
        <v>5.94</v>
      </c>
      <c r="F2160" s="115">
        <v>5.89</v>
      </c>
      <c r="G2160" s="113" t="s">
        <v>493</v>
      </c>
      <c r="H2160" s="116">
        <v>41974</v>
      </c>
    </row>
    <row r="2161" spans="1:8">
      <c r="A2161" s="117">
        <v>88549</v>
      </c>
      <c r="B2161" s="118" t="s">
        <v>3290</v>
      </c>
      <c r="C2161" s="117" t="s">
        <v>270</v>
      </c>
      <c r="D2161" s="117" t="s">
        <v>519</v>
      </c>
      <c r="E2161" s="119">
        <v>122.39</v>
      </c>
      <c r="F2161" s="119">
        <v>121.27</v>
      </c>
      <c r="G2161" s="117" t="s">
        <v>493</v>
      </c>
      <c r="H2161" s="120">
        <v>41974</v>
      </c>
    </row>
    <row r="2162" spans="1:8" ht="26.4">
      <c r="A2162" s="113" t="s">
        <v>3291</v>
      </c>
      <c r="B2162" s="114" t="s">
        <v>3292</v>
      </c>
      <c r="C2162" s="113" t="s">
        <v>270</v>
      </c>
      <c r="D2162" s="113" t="s">
        <v>519</v>
      </c>
      <c r="E2162" s="115">
        <v>157.91999999999999</v>
      </c>
      <c r="F2162" s="115">
        <v>151.21</v>
      </c>
      <c r="G2162" s="113" t="s">
        <v>493</v>
      </c>
      <c r="H2162" s="116">
        <v>41974</v>
      </c>
    </row>
    <row r="2163" spans="1:8" ht="26.4">
      <c r="A2163" s="117" t="s">
        <v>3293</v>
      </c>
      <c r="B2163" s="118" t="s">
        <v>3294</v>
      </c>
      <c r="C2163" s="117" t="s">
        <v>270</v>
      </c>
      <c r="D2163" s="117" t="s">
        <v>519</v>
      </c>
      <c r="E2163" s="119">
        <v>133.63999999999999</v>
      </c>
      <c r="F2163" s="119">
        <v>129.16999999999999</v>
      </c>
      <c r="G2163" s="117" t="s">
        <v>493</v>
      </c>
      <c r="H2163" s="120">
        <v>41974</v>
      </c>
    </row>
    <row r="2164" spans="1:8" ht="26.4">
      <c r="A2164" s="113">
        <v>84135</v>
      </c>
      <c r="B2164" s="114" t="s">
        <v>3295</v>
      </c>
      <c r="C2164" s="113" t="s">
        <v>246</v>
      </c>
      <c r="D2164" s="113" t="s">
        <v>6</v>
      </c>
      <c r="E2164" s="115">
        <v>188.26</v>
      </c>
      <c r="F2164" s="115">
        <v>178.03</v>
      </c>
      <c r="G2164" s="113" t="s">
        <v>493</v>
      </c>
      <c r="H2164" s="116">
        <v>41974</v>
      </c>
    </row>
    <row r="2165" spans="1:8" ht="12" customHeight="1">
      <c r="A2165" s="117">
        <v>83665</v>
      </c>
      <c r="B2165" s="118" t="s">
        <v>3296</v>
      </c>
      <c r="C2165" s="117" t="s">
        <v>632</v>
      </c>
      <c r="D2165" s="117" t="s">
        <v>492</v>
      </c>
      <c r="E2165" s="119">
        <v>7.33</v>
      </c>
      <c r="F2165" s="119">
        <v>7.29</v>
      </c>
      <c r="G2165" s="117" t="s">
        <v>493</v>
      </c>
      <c r="H2165" s="120">
        <v>41974</v>
      </c>
    </row>
    <row r="2166" spans="1:8" ht="12" customHeight="1">
      <c r="A2166" s="117">
        <v>73661</v>
      </c>
      <c r="B2166" s="114" t="s">
        <v>3297</v>
      </c>
      <c r="C2166" s="113" t="s">
        <v>3298</v>
      </c>
      <c r="D2166" s="113" t="s">
        <v>6</v>
      </c>
      <c r="E2166" s="115">
        <v>1057.26</v>
      </c>
      <c r="F2166" s="115">
        <v>1047.58</v>
      </c>
      <c r="G2166" s="113" t="s">
        <v>493</v>
      </c>
      <c r="H2166" s="116">
        <v>41974</v>
      </c>
    </row>
    <row r="2167" spans="1:8" ht="12" customHeight="1">
      <c r="A2167" s="117">
        <v>6514</v>
      </c>
      <c r="B2167" s="118" t="s">
        <v>3299</v>
      </c>
      <c r="C2167" s="117" t="s">
        <v>270</v>
      </c>
      <c r="D2167" s="117" t="s">
        <v>519</v>
      </c>
      <c r="E2167" s="119">
        <v>141.88</v>
      </c>
      <c r="F2167" s="119">
        <v>139.63999999999999</v>
      </c>
      <c r="G2167" s="117" t="s">
        <v>493</v>
      </c>
      <c r="H2167" s="120">
        <v>41974</v>
      </c>
    </row>
    <row r="2168" spans="1:8" ht="12" customHeight="1">
      <c r="A2168" s="113">
        <v>6454</v>
      </c>
      <c r="B2168" s="114" t="s">
        <v>3300</v>
      </c>
      <c r="C2168" s="113" t="s">
        <v>632</v>
      </c>
      <c r="D2168" s="113" t="s">
        <v>519</v>
      </c>
      <c r="E2168" s="115">
        <v>166.43</v>
      </c>
      <c r="F2168" s="115">
        <v>159.72</v>
      </c>
      <c r="G2168" s="113" t="s">
        <v>493</v>
      </c>
      <c r="H2168" s="116">
        <v>41974</v>
      </c>
    </row>
    <row r="2169" spans="1:8" ht="12" customHeight="1">
      <c r="A2169" s="117" t="s">
        <v>3301</v>
      </c>
      <c r="B2169" s="118" t="s">
        <v>3302</v>
      </c>
      <c r="C2169" s="117" t="s">
        <v>270</v>
      </c>
      <c r="D2169" s="117" t="s">
        <v>519</v>
      </c>
      <c r="E2169" s="119">
        <v>151.31</v>
      </c>
      <c r="F2169" s="119">
        <v>148.51</v>
      </c>
      <c r="G2169" s="117" t="s">
        <v>493</v>
      </c>
      <c r="H2169" s="120">
        <v>41974</v>
      </c>
    </row>
    <row r="2170" spans="1:8" ht="12" customHeight="1">
      <c r="A2170" s="113">
        <v>83739</v>
      </c>
      <c r="B2170" s="114" t="s">
        <v>3303</v>
      </c>
      <c r="C2170" s="113" t="s">
        <v>632</v>
      </c>
      <c r="D2170" s="113" t="s">
        <v>492</v>
      </c>
      <c r="E2170" s="115">
        <v>6.77</v>
      </c>
      <c r="F2170" s="115">
        <v>6.73</v>
      </c>
      <c r="G2170" s="113" t="s">
        <v>493</v>
      </c>
      <c r="H2170" s="116">
        <v>41974</v>
      </c>
    </row>
    <row r="2171" spans="1:8" ht="12" customHeight="1">
      <c r="A2171" s="117">
        <v>83729</v>
      </c>
      <c r="B2171" s="118" t="s">
        <v>3304</v>
      </c>
      <c r="C2171" s="117" t="s">
        <v>632</v>
      </c>
      <c r="D2171" s="117" t="s">
        <v>492</v>
      </c>
      <c r="E2171" s="119">
        <v>18.95</v>
      </c>
      <c r="F2171" s="119">
        <v>18.91</v>
      </c>
      <c r="G2171" s="117" t="s">
        <v>493</v>
      </c>
      <c r="H2171" s="120">
        <v>41974</v>
      </c>
    </row>
    <row r="2172" spans="1:8" ht="26.4">
      <c r="A2172" s="113">
        <v>68053</v>
      </c>
      <c r="B2172" s="114" t="s">
        <v>3305</v>
      </c>
      <c r="C2172" s="113" t="s">
        <v>3306</v>
      </c>
      <c r="D2172" s="113" t="s">
        <v>492</v>
      </c>
      <c r="E2172" s="115">
        <v>3.92</v>
      </c>
      <c r="F2172" s="115">
        <v>3.59</v>
      </c>
      <c r="G2172" s="113" t="s">
        <v>493</v>
      </c>
      <c r="H2172" s="116">
        <v>41974</v>
      </c>
    </row>
    <row r="2173" spans="1:8" ht="12.75" customHeight="1">
      <c r="A2173" s="117">
        <v>83669</v>
      </c>
      <c r="B2173" s="118" t="s">
        <v>3307</v>
      </c>
      <c r="C2173" s="117" t="s">
        <v>632</v>
      </c>
      <c r="D2173" s="117" t="s">
        <v>492</v>
      </c>
      <c r="E2173" s="119">
        <v>10.14</v>
      </c>
      <c r="F2173" s="119">
        <v>10.1</v>
      </c>
      <c r="G2173" s="117" t="s">
        <v>493</v>
      </c>
      <c r="H2173" s="120">
        <v>41974</v>
      </c>
    </row>
    <row r="2174" spans="1:8" ht="26.4">
      <c r="A2174" s="113" t="s">
        <v>3308</v>
      </c>
      <c r="B2174" s="114" t="s">
        <v>3309</v>
      </c>
      <c r="C2174" s="113" t="s">
        <v>715</v>
      </c>
      <c r="D2174" s="113" t="s">
        <v>492</v>
      </c>
      <c r="E2174" s="115">
        <v>31.51</v>
      </c>
      <c r="F2174" s="115">
        <v>30.26</v>
      </c>
      <c r="G2174" s="113" t="s">
        <v>493</v>
      </c>
      <c r="H2174" s="116">
        <v>41974</v>
      </c>
    </row>
    <row r="2175" spans="1:8" ht="26.4">
      <c r="A2175" s="117">
        <v>84090</v>
      </c>
      <c r="B2175" s="118" t="s">
        <v>3310</v>
      </c>
      <c r="C2175" s="117" t="s">
        <v>715</v>
      </c>
      <c r="D2175" s="117" t="s">
        <v>492</v>
      </c>
      <c r="E2175" s="119">
        <v>67.510000000000005</v>
      </c>
      <c r="F2175" s="119">
        <v>64.53</v>
      </c>
      <c r="G2175" s="117" t="s">
        <v>493</v>
      </c>
      <c r="H2175" s="120">
        <v>41974</v>
      </c>
    </row>
    <row r="2176" spans="1:8" ht="26.4">
      <c r="A2176" s="113">
        <v>9536</v>
      </c>
      <c r="B2176" s="114" t="s">
        <v>3311</v>
      </c>
      <c r="C2176" s="113" t="s">
        <v>715</v>
      </c>
      <c r="D2176" s="113" t="s">
        <v>492</v>
      </c>
      <c r="E2176" s="115">
        <v>82.46</v>
      </c>
      <c r="F2176" s="115">
        <v>79.290000000000006</v>
      </c>
      <c r="G2176" s="113" t="s">
        <v>493</v>
      </c>
      <c r="H2176" s="116">
        <v>41974</v>
      </c>
    </row>
    <row r="2177" spans="1:8" ht="26.4">
      <c r="A2177" s="117" t="s">
        <v>3312</v>
      </c>
      <c r="B2177" s="118" t="s">
        <v>3313</v>
      </c>
      <c r="C2177" s="117" t="s">
        <v>715</v>
      </c>
      <c r="D2177" s="117" t="s">
        <v>492</v>
      </c>
      <c r="E2177" s="119">
        <v>47.93</v>
      </c>
      <c r="F2177" s="119">
        <v>46.3</v>
      </c>
      <c r="G2177" s="117" t="s">
        <v>493</v>
      </c>
      <c r="H2177" s="120">
        <v>41974</v>
      </c>
    </row>
    <row r="2178" spans="1:8" ht="26.4">
      <c r="A2178" s="113" t="s">
        <v>3314</v>
      </c>
      <c r="B2178" s="114" t="s">
        <v>3315</v>
      </c>
      <c r="C2178" s="113" t="s">
        <v>715</v>
      </c>
      <c r="D2178" s="113" t="s">
        <v>492</v>
      </c>
      <c r="E2178" s="115">
        <v>55.61</v>
      </c>
      <c r="F2178" s="115">
        <v>54</v>
      </c>
      <c r="G2178" s="113" t="s">
        <v>493</v>
      </c>
      <c r="H2178" s="116">
        <v>41974</v>
      </c>
    </row>
    <row r="2179" spans="1:8" ht="39.6">
      <c r="A2179" s="117" t="s">
        <v>3316</v>
      </c>
      <c r="B2179" s="118" t="s">
        <v>3317</v>
      </c>
      <c r="C2179" s="117" t="s">
        <v>715</v>
      </c>
      <c r="D2179" s="117" t="s">
        <v>492</v>
      </c>
      <c r="E2179" s="119">
        <v>61.35</v>
      </c>
      <c r="F2179" s="119">
        <v>58.21</v>
      </c>
      <c r="G2179" s="117" t="s">
        <v>493</v>
      </c>
      <c r="H2179" s="120">
        <v>41974</v>
      </c>
    </row>
    <row r="2180" spans="1:8" ht="39.6">
      <c r="A2180" s="113" t="s">
        <v>3318</v>
      </c>
      <c r="B2180" s="114" t="s">
        <v>3319</v>
      </c>
      <c r="C2180" s="113" t="s">
        <v>606</v>
      </c>
      <c r="D2180" s="113" t="s">
        <v>6</v>
      </c>
      <c r="E2180" s="115">
        <v>1118.4000000000001</v>
      </c>
      <c r="F2180" s="115">
        <v>1075.5899999999999</v>
      </c>
      <c r="G2180" s="113" t="s">
        <v>493</v>
      </c>
      <c r="H2180" s="116">
        <v>41974</v>
      </c>
    </row>
    <row r="2181" spans="1:8" ht="26.4">
      <c r="A2181" s="117">
        <v>89235</v>
      </c>
      <c r="B2181" s="118" t="s">
        <v>3320</v>
      </c>
      <c r="C2181" s="117" t="s">
        <v>248</v>
      </c>
      <c r="D2181" s="117" t="s">
        <v>254</v>
      </c>
      <c r="E2181" s="119">
        <v>96.12</v>
      </c>
      <c r="F2181" s="119">
        <v>94.78</v>
      </c>
      <c r="G2181" s="117" t="s">
        <v>493</v>
      </c>
      <c r="H2181" s="120">
        <v>41974</v>
      </c>
    </row>
    <row r="2182" spans="1:8" ht="26.4">
      <c r="A2182" s="113">
        <v>89234</v>
      </c>
      <c r="B2182" s="114" t="s">
        <v>3321</v>
      </c>
      <c r="C2182" s="113" t="s">
        <v>248</v>
      </c>
      <c r="D2182" s="113" t="s">
        <v>249</v>
      </c>
      <c r="E2182" s="115">
        <v>288.62</v>
      </c>
      <c r="F2182" s="115">
        <v>287.29000000000002</v>
      </c>
      <c r="G2182" s="113" t="s">
        <v>493</v>
      </c>
      <c r="H2182" s="116">
        <v>41974</v>
      </c>
    </row>
    <row r="2183" spans="1:8" ht="26.4">
      <c r="A2183" s="117">
        <v>89230</v>
      </c>
      <c r="B2183" s="118" t="s">
        <v>3322</v>
      </c>
      <c r="C2183" s="117" t="s">
        <v>248</v>
      </c>
      <c r="D2183" s="117" t="s">
        <v>231</v>
      </c>
      <c r="E2183" s="119">
        <v>67.599999999999994</v>
      </c>
      <c r="F2183" s="119">
        <v>67.59</v>
      </c>
      <c r="G2183" s="117" t="s">
        <v>493</v>
      </c>
      <c r="H2183" s="120">
        <v>41974</v>
      </c>
    </row>
    <row r="2184" spans="1:8" ht="26.4">
      <c r="A2184" s="113">
        <v>89231</v>
      </c>
      <c r="B2184" s="114" t="s">
        <v>3323</v>
      </c>
      <c r="C2184" s="113" t="s">
        <v>248</v>
      </c>
      <c r="D2184" s="113" t="s">
        <v>231</v>
      </c>
      <c r="E2184" s="115">
        <v>15.21</v>
      </c>
      <c r="F2184" s="115">
        <v>15.2</v>
      </c>
      <c r="G2184" s="113" t="s">
        <v>493</v>
      </c>
      <c r="H2184" s="116">
        <v>41974</v>
      </c>
    </row>
    <row r="2185" spans="1:8" ht="26.4">
      <c r="A2185" s="117">
        <v>89232</v>
      </c>
      <c r="B2185" s="118" t="s">
        <v>3324</v>
      </c>
      <c r="C2185" s="117" t="s">
        <v>248</v>
      </c>
      <c r="D2185" s="117" t="s">
        <v>231</v>
      </c>
      <c r="E2185" s="119">
        <v>105.62</v>
      </c>
      <c r="F2185" s="119">
        <v>105.61</v>
      </c>
      <c r="G2185" s="117" t="s">
        <v>493</v>
      </c>
      <c r="H2185" s="120">
        <v>41974</v>
      </c>
    </row>
    <row r="2186" spans="1:8" ht="26.4">
      <c r="A2186" s="113">
        <v>89233</v>
      </c>
      <c r="B2186" s="114" t="s">
        <v>3325</v>
      </c>
      <c r="C2186" s="113" t="s">
        <v>248</v>
      </c>
      <c r="D2186" s="113" t="s">
        <v>231</v>
      </c>
      <c r="E2186" s="115">
        <v>86.88</v>
      </c>
      <c r="F2186" s="115">
        <v>86.88</v>
      </c>
      <c r="G2186" s="113" t="s">
        <v>493</v>
      </c>
      <c r="H2186" s="116">
        <v>41974</v>
      </c>
    </row>
    <row r="2187" spans="1:8" ht="26.4">
      <c r="A2187" s="117">
        <v>89243</v>
      </c>
      <c r="B2187" s="118" t="s">
        <v>3326</v>
      </c>
      <c r="C2187" s="117" t="s">
        <v>248</v>
      </c>
      <c r="D2187" s="117" t="s">
        <v>254</v>
      </c>
      <c r="E2187" s="119">
        <v>206.74</v>
      </c>
      <c r="F2187" s="119">
        <v>205.41</v>
      </c>
      <c r="G2187" s="117" t="s">
        <v>493</v>
      </c>
      <c r="H2187" s="120">
        <v>41974</v>
      </c>
    </row>
    <row r="2188" spans="1:8" ht="26.4">
      <c r="A2188" s="113">
        <v>89242</v>
      </c>
      <c r="B2188" s="114" t="s">
        <v>3327</v>
      </c>
      <c r="C2188" s="113" t="s">
        <v>248</v>
      </c>
      <c r="D2188" s="113" t="s">
        <v>249</v>
      </c>
      <c r="E2188" s="115">
        <v>683.23</v>
      </c>
      <c r="F2188" s="115">
        <v>681.9</v>
      </c>
      <c r="G2188" s="113" t="s">
        <v>493</v>
      </c>
      <c r="H2188" s="116">
        <v>41974</v>
      </c>
    </row>
    <row r="2189" spans="1:8" ht="26.4">
      <c r="A2189" s="117">
        <v>89236</v>
      </c>
      <c r="B2189" s="118" t="s">
        <v>3328</v>
      </c>
      <c r="C2189" s="117" t="s">
        <v>248</v>
      </c>
      <c r="D2189" s="117" t="s">
        <v>231</v>
      </c>
      <c r="E2189" s="119">
        <v>157.9</v>
      </c>
      <c r="F2189" s="119">
        <v>157.9</v>
      </c>
      <c r="G2189" s="117" t="s">
        <v>493</v>
      </c>
      <c r="H2189" s="120">
        <v>41974</v>
      </c>
    </row>
    <row r="2190" spans="1:8" ht="26.4">
      <c r="A2190" s="113">
        <v>89237</v>
      </c>
      <c r="B2190" s="114" t="s">
        <v>3329</v>
      </c>
      <c r="C2190" s="113" t="s">
        <v>248</v>
      </c>
      <c r="D2190" s="113" t="s">
        <v>231</v>
      </c>
      <c r="E2190" s="115">
        <v>35.53</v>
      </c>
      <c r="F2190" s="115">
        <v>35.520000000000003</v>
      </c>
      <c r="G2190" s="113" t="s">
        <v>493</v>
      </c>
      <c r="H2190" s="116">
        <v>41974</v>
      </c>
    </row>
    <row r="2191" spans="1:8" ht="26.4">
      <c r="A2191" s="117">
        <v>89238</v>
      </c>
      <c r="B2191" s="118" t="s">
        <v>3330</v>
      </c>
      <c r="C2191" s="117" t="s">
        <v>248</v>
      </c>
      <c r="D2191" s="117" t="s">
        <v>231</v>
      </c>
      <c r="E2191" s="119">
        <v>246.72</v>
      </c>
      <c r="F2191" s="119">
        <v>246.72</v>
      </c>
      <c r="G2191" s="117" t="s">
        <v>493</v>
      </c>
      <c r="H2191" s="120">
        <v>41974</v>
      </c>
    </row>
    <row r="2192" spans="1:8" ht="26.4">
      <c r="A2192" s="113">
        <v>89239</v>
      </c>
      <c r="B2192" s="114" t="s">
        <v>3331</v>
      </c>
      <c r="C2192" s="113" t="s">
        <v>248</v>
      </c>
      <c r="D2192" s="113" t="s">
        <v>231</v>
      </c>
      <c r="E2192" s="115">
        <v>229.77</v>
      </c>
      <c r="F2192" s="115">
        <v>229.76</v>
      </c>
      <c r="G2192" s="113" t="s">
        <v>493</v>
      </c>
      <c r="H2192" s="116">
        <v>41974</v>
      </c>
    </row>
    <row r="2193" spans="1:8">
      <c r="A2193" s="117" t="s">
        <v>551</v>
      </c>
      <c r="B2193" s="118" t="s">
        <v>552</v>
      </c>
      <c r="C2193" s="117" t="s">
        <v>553</v>
      </c>
      <c r="D2193" s="117" t="s">
        <v>492</v>
      </c>
      <c r="E2193" s="119">
        <v>13.86</v>
      </c>
      <c r="F2193" s="119">
        <v>12.9</v>
      </c>
      <c r="G2193" s="117" t="s">
        <v>493</v>
      </c>
      <c r="H2193" s="120">
        <v>41974</v>
      </c>
    </row>
    <row r="2194" spans="1:8">
      <c r="A2194" s="113" t="s">
        <v>3332</v>
      </c>
      <c r="B2194" s="114" t="s">
        <v>3333</v>
      </c>
      <c r="C2194" s="113" t="s">
        <v>553</v>
      </c>
      <c r="D2194" s="113" t="s">
        <v>492</v>
      </c>
      <c r="E2194" s="115">
        <v>9.07</v>
      </c>
      <c r="F2194" s="115">
        <v>8.3800000000000008</v>
      </c>
      <c r="G2194" s="113" t="s">
        <v>493</v>
      </c>
      <c r="H2194" s="116">
        <v>41974</v>
      </c>
    </row>
    <row r="2195" spans="1:8" ht="26.4">
      <c r="A2195" s="117" t="s">
        <v>3334</v>
      </c>
      <c r="B2195" s="118" t="s">
        <v>3335</v>
      </c>
      <c r="C2195" s="117" t="s">
        <v>553</v>
      </c>
      <c r="D2195" s="117" t="s">
        <v>492</v>
      </c>
      <c r="E2195" s="119">
        <v>6.77</v>
      </c>
      <c r="F2195" s="119">
        <v>6.6</v>
      </c>
      <c r="G2195" s="117" t="s">
        <v>493</v>
      </c>
      <c r="H2195" s="120">
        <v>41974</v>
      </c>
    </row>
    <row r="2196" spans="1:8" ht="26.4">
      <c r="A2196" s="113">
        <v>84660</v>
      </c>
      <c r="B2196" s="114" t="s">
        <v>3336</v>
      </c>
      <c r="C2196" s="113" t="s">
        <v>553</v>
      </c>
      <c r="D2196" s="113" t="s">
        <v>492</v>
      </c>
      <c r="E2196" s="115">
        <v>4.8099999999999996</v>
      </c>
      <c r="F2196" s="115">
        <v>4.6399999999999997</v>
      </c>
      <c r="G2196" s="113" t="s">
        <v>493</v>
      </c>
      <c r="H2196" s="116">
        <v>41974</v>
      </c>
    </row>
    <row r="2197" spans="1:8">
      <c r="A2197" s="117">
        <v>84657</v>
      </c>
      <c r="B2197" s="118" t="s">
        <v>3337</v>
      </c>
      <c r="C2197" s="117" t="s">
        <v>553</v>
      </c>
      <c r="D2197" s="117" t="s">
        <v>492</v>
      </c>
      <c r="E2197" s="119">
        <v>7.59</v>
      </c>
      <c r="F2197" s="119">
        <v>7.25</v>
      </c>
      <c r="G2197" s="117" t="s">
        <v>493</v>
      </c>
      <c r="H2197" s="120">
        <v>41974</v>
      </c>
    </row>
    <row r="2198" spans="1:8" ht="12" customHeight="1">
      <c r="A2198" s="113">
        <v>83482</v>
      </c>
      <c r="B2198" s="114" t="s">
        <v>3338</v>
      </c>
      <c r="C2198" s="113" t="s">
        <v>273</v>
      </c>
      <c r="D2198" s="113" t="s">
        <v>6</v>
      </c>
      <c r="E2198" s="115">
        <v>10.119999999999999</v>
      </c>
      <c r="F2198" s="115">
        <v>9.81</v>
      </c>
      <c r="G2198" s="113" t="s">
        <v>493</v>
      </c>
      <c r="H2198" s="116">
        <v>41974</v>
      </c>
    </row>
    <row r="2199" spans="1:8" ht="12" customHeight="1">
      <c r="A2199" s="117">
        <v>83493</v>
      </c>
      <c r="B2199" s="118" t="s">
        <v>3339</v>
      </c>
      <c r="C2199" s="117" t="s">
        <v>273</v>
      </c>
      <c r="D2199" s="117" t="s">
        <v>6</v>
      </c>
      <c r="E2199" s="119">
        <v>12.15</v>
      </c>
      <c r="F2199" s="119">
        <v>11.84</v>
      </c>
      <c r="G2199" s="117" t="s">
        <v>493</v>
      </c>
      <c r="H2199" s="120">
        <v>41974</v>
      </c>
    </row>
    <row r="2200" spans="1:8" ht="39.6">
      <c r="A2200" s="113">
        <v>72327</v>
      </c>
      <c r="B2200" s="114" t="s">
        <v>3340</v>
      </c>
      <c r="C2200" s="113" t="s">
        <v>273</v>
      </c>
      <c r="D2200" s="113" t="s">
        <v>6</v>
      </c>
      <c r="E2200" s="115">
        <v>3.65</v>
      </c>
      <c r="F2200" s="115">
        <v>3.34</v>
      </c>
      <c r="G2200" s="113" t="s">
        <v>493</v>
      </c>
      <c r="H2200" s="116">
        <v>41974</v>
      </c>
    </row>
    <row r="2201" spans="1:8" ht="39.6">
      <c r="A2201" s="117">
        <v>72328</v>
      </c>
      <c r="B2201" s="118" t="s">
        <v>3341</v>
      </c>
      <c r="C2201" s="117" t="s">
        <v>273</v>
      </c>
      <c r="D2201" s="117" t="s">
        <v>6</v>
      </c>
      <c r="E2201" s="119">
        <v>3.82</v>
      </c>
      <c r="F2201" s="119">
        <v>3.51</v>
      </c>
      <c r="G2201" s="117" t="s">
        <v>493</v>
      </c>
      <c r="H2201" s="120">
        <v>41974</v>
      </c>
    </row>
    <row r="2202" spans="1:8" ht="12" customHeight="1">
      <c r="A2202" s="121">
        <v>72330</v>
      </c>
      <c r="B2202" s="114" t="s">
        <v>3342</v>
      </c>
      <c r="C2202" s="113" t="s">
        <v>273</v>
      </c>
      <c r="D2202" s="113" t="s">
        <v>6</v>
      </c>
      <c r="E2202" s="115">
        <v>12.15</v>
      </c>
      <c r="F2202" s="115">
        <v>11.84</v>
      </c>
      <c r="G2202" s="113" t="s">
        <v>493</v>
      </c>
      <c r="H2202" s="116">
        <v>41974</v>
      </c>
    </row>
    <row r="2203" spans="1:8" ht="39.6">
      <c r="A2203" s="117" t="s">
        <v>3343</v>
      </c>
      <c r="B2203" s="118" t="s">
        <v>3344</v>
      </c>
      <c r="C2203" s="117" t="s">
        <v>632</v>
      </c>
      <c r="D2203" s="117" t="s">
        <v>519</v>
      </c>
      <c r="E2203" s="119">
        <v>460.98</v>
      </c>
      <c r="F2203" s="119">
        <v>453.26</v>
      </c>
      <c r="G2203" s="117" t="s">
        <v>493</v>
      </c>
      <c r="H2203" s="120">
        <v>41974</v>
      </c>
    </row>
    <row r="2204" spans="1:8" ht="39.6">
      <c r="A2204" s="113">
        <v>73666</v>
      </c>
      <c r="B2204" s="114" t="s">
        <v>3345</v>
      </c>
      <c r="C2204" s="113" t="s">
        <v>632</v>
      </c>
      <c r="D2204" s="113" t="s">
        <v>519</v>
      </c>
      <c r="E2204" s="115">
        <v>411.84</v>
      </c>
      <c r="F2204" s="115">
        <v>404.12</v>
      </c>
      <c r="G2204" s="113" t="s">
        <v>493</v>
      </c>
      <c r="H2204" s="116">
        <v>41974</v>
      </c>
    </row>
    <row r="2205" spans="1:8" ht="39.6">
      <c r="A2205" s="117" t="s">
        <v>3346</v>
      </c>
      <c r="B2205" s="118" t="s">
        <v>3347</v>
      </c>
      <c r="C2205" s="117" t="s">
        <v>632</v>
      </c>
      <c r="D2205" s="117" t="s">
        <v>492</v>
      </c>
      <c r="E2205" s="119">
        <v>151.56</v>
      </c>
      <c r="F2205" s="119">
        <v>148.47999999999999</v>
      </c>
      <c r="G2205" s="117" t="s">
        <v>493</v>
      </c>
      <c r="H2205" s="120">
        <v>41974</v>
      </c>
    </row>
    <row r="2206" spans="1:8" ht="39.6">
      <c r="A2206" s="113" t="s">
        <v>3348</v>
      </c>
      <c r="B2206" s="114" t="s">
        <v>3349</v>
      </c>
      <c r="C2206" s="113" t="s">
        <v>632</v>
      </c>
      <c r="D2206" s="113" t="s">
        <v>492</v>
      </c>
      <c r="E2206" s="115">
        <v>152.47999999999999</v>
      </c>
      <c r="F2206" s="115">
        <v>149.94</v>
      </c>
      <c r="G2206" s="113" t="s">
        <v>493</v>
      </c>
      <c r="H2206" s="116">
        <v>41974</v>
      </c>
    </row>
    <row r="2207" spans="1:8" ht="39.6">
      <c r="A2207" s="117" t="s">
        <v>3350</v>
      </c>
      <c r="B2207" s="118" t="s">
        <v>3351</v>
      </c>
      <c r="C2207" s="117" t="s">
        <v>632</v>
      </c>
      <c r="D2207" s="117" t="s">
        <v>492</v>
      </c>
      <c r="E2207" s="119">
        <v>159.69</v>
      </c>
      <c r="F2207" s="119">
        <v>157.41</v>
      </c>
      <c r="G2207" s="117" t="s">
        <v>493</v>
      </c>
      <c r="H2207" s="120">
        <v>41974</v>
      </c>
    </row>
    <row r="2208" spans="1:8" ht="39.6">
      <c r="A2208" s="113">
        <v>85253</v>
      </c>
      <c r="B2208" s="114" t="s">
        <v>3352</v>
      </c>
      <c r="C2208" s="113" t="s">
        <v>245</v>
      </c>
      <c r="D2208" s="113" t="s">
        <v>492</v>
      </c>
      <c r="E2208" s="115">
        <v>171.69</v>
      </c>
      <c r="F2208" s="115">
        <v>157.01</v>
      </c>
      <c r="G2208" s="113" t="s">
        <v>493</v>
      </c>
      <c r="H2208" s="116">
        <v>41974</v>
      </c>
    </row>
    <row r="2209" spans="1:8" ht="26.4">
      <c r="A2209" s="117" t="s">
        <v>3353</v>
      </c>
      <c r="B2209" s="118" t="s">
        <v>3354</v>
      </c>
      <c r="C2209" s="117" t="s">
        <v>245</v>
      </c>
      <c r="D2209" s="117" t="s">
        <v>492</v>
      </c>
      <c r="E2209" s="119">
        <v>201.94</v>
      </c>
      <c r="F2209" s="119">
        <v>187.27</v>
      </c>
      <c r="G2209" s="117" t="s">
        <v>493</v>
      </c>
      <c r="H2209" s="120">
        <v>41974</v>
      </c>
    </row>
    <row r="2210" spans="1:8">
      <c r="A2210" s="113">
        <v>88269</v>
      </c>
      <c r="B2210" s="114" t="s">
        <v>3355</v>
      </c>
      <c r="C2210" s="113" t="s">
        <v>246</v>
      </c>
      <c r="D2210" s="113" t="s">
        <v>231</v>
      </c>
      <c r="E2210" s="115">
        <v>13.98</v>
      </c>
      <c r="F2210" s="115">
        <v>12.61</v>
      </c>
      <c r="G2210" s="113" t="s">
        <v>493</v>
      </c>
      <c r="H2210" s="116">
        <v>41974</v>
      </c>
    </row>
    <row r="2211" spans="1:8" ht="26.4">
      <c r="A2211" s="117">
        <v>5690</v>
      </c>
      <c r="B2211" s="118" t="s">
        <v>3356</v>
      </c>
      <c r="C2211" s="117" t="s">
        <v>248</v>
      </c>
      <c r="D2211" s="117" t="s">
        <v>254</v>
      </c>
      <c r="E2211" s="119">
        <v>2.71</v>
      </c>
      <c r="F2211" s="119">
        <v>2.7</v>
      </c>
      <c r="G2211" s="117" t="s">
        <v>493</v>
      </c>
      <c r="H2211" s="120">
        <v>41974</v>
      </c>
    </row>
    <row r="2212" spans="1:8" ht="26.4">
      <c r="A2212" s="113">
        <v>88855</v>
      </c>
      <c r="B2212" s="114" t="s">
        <v>3357</v>
      </c>
      <c r="C2212" s="113" t="s">
        <v>248</v>
      </c>
      <c r="D2212" s="113" t="s">
        <v>231</v>
      </c>
      <c r="E2212" s="115">
        <v>2.0099999999999998</v>
      </c>
      <c r="F2212" s="115">
        <v>2</v>
      </c>
      <c r="G2212" s="113" t="s">
        <v>493</v>
      </c>
      <c r="H2212" s="116">
        <v>41974</v>
      </c>
    </row>
    <row r="2213" spans="1:8" ht="26.4">
      <c r="A2213" s="117">
        <v>88856</v>
      </c>
      <c r="B2213" s="118" t="s">
        <v>3358</v>
      </c>
      <c r="C2213" s="117" t="s">
        <v>248</v>
      </c>
      <c r="D2213" s="117" t="s">
        <v>231</v>
      </c>
      <c r="E2213" s="119">
        <v>0.7</v>
      </c>
      <c r="F2213" s="119">
        <v>0.69</v>
      </c>
      <c r="G2213" s="117" t="s">
        <v>493</v>
      </c>
      <c r="H2213" s="120">
        <v>41974</v>
      </c>
    </row>
    <row r="2214" spans="1:8" ht="26.4">
      <c r="A2214" s="113">
        <v>5658</v>
      </c>
      <c r="B2214" s="114" t="s">
        <v>3359</v>
      </c>
      <c r="C2214" s="113" t="s">
        <v>248</v>
      </c>
      <c r="D2214" s="113" t="s">
        <v>231</v>
      </c>
      <c r="E2214" s="115">
        <v>1.58</v>
      </c>
      <c r="F2214" s="115">
        <v>1.58</v>
      </c>
      <c r="G2214" s="113" t="s">
        <v>493</v>
      </c>
      <c r="H2214" s="116">
        <v>41974</v>
      </c>
    </row>
    <row r="2215" spans="1:8" ht="26.4">
      <c r="A2215" s="117">
        <v>5689</v>
      </c>
      <c r="B2215" s="118" t="s">
        <v>3360</v>
      </c>
      <c r="C2215" s="117" t="s">
        <v>248</v>
      </c>
      <c r="D2215" s="117" t="s">
        <v>249</v>
      </c>
      <c r="E2215" s="119">
        <v>4.29</v>
      </c>
      <c r="F2215" s="119">
        <v>4.28</v>
      </c>
      <c r="G2215" s="117" t="s">
        <v>493</v>
      </c>
      <c r="H2215" s="120">
        <v>41974</v>
      </c>
    </row>
    <row r="2216" spans="1:8" ht="26.4">
      <c r="A2216" s="113">
        <v>5923</v>
      </c>
      <c r="B2216" s="114" t="s">
        <v>3361</v>
      </c>
      <c r="C2216" s="113" t="s">
        <v>248</v>
      </c>
      <c r="D2216" s="113" t="s">
        <v>254</v>
      </c>
      <c r="E2216" s="115">
        <v>2.12</v>
      </c>
      <c r="F2216" s="115">
        <v>2.12</v>
      </c>
      <c r="G2216" s="113" t="s">
        <v>493</v>
      </c>
      <c r="H2216" s="116">
        <v>41974</v>
      </c>
    </row>
    <row r="2217" spans="1:8" ht="26.4">
      <c r="A2217" s="117">
        <v>5921</v>
      </c>
      <c r="B2217" s="118" t="s">
        <v>3362</v>
      </c>
      <c r="C2217" s="117" t="s">
        <v>248</v>
      </c>
      <c r="D2217" s="117" t="s">
        <v>249</v>
      </c>
      <c r="E2217" s="119">
        <v>3.36</v>
      </c>
      <c r="F2217" s="119">
        <v>3.36</v>
      </c>
      <c r="G2217" s="117" t="s">
        <v>493</v>
      </c>
      <c r="H2217" s="120">
        <v>41974</v>
      </c>
    </row>
    <row r="2218" spans="1:8" ht="26.4">
      <c r="A2218" s="113">
        <v>53840</v>
      </c>
      <c r="B2218" s="114" t="s">
        <v>3363</v>
      </c>
      <c r="C2218" s="113" t="s">
        <v>248</v>
      </c>
      <c r="D2218" s="113" t="s">
        <v>231</v>
      </c>
      <c r="E2218" s="115">
        <v>1.57</v>
      </c>
      <c r="F2218" s="115">
        <v>1.57</v>
      </c>
      <c r="G2218" s="113" t="s">
        <v>493</v>
      </c>
      <c r="H2218" s="116">
        <v>41974</v>
      </c>
    </row>
    <row r="2219" spans="1:8" ht="26.4">
      <c r="A2219" s="117">
        <v>87026</v>
      </c>
      <c r="B2219" s="118" t="s">
        <v>3364</v>
      </c>
      <c r="C2219" s="117" t="s">
        <v>248</v>
      </c>
      <c r="D2219" s="117" t="s">
        <v>231</v>
      </c>
      <c r="E2219" s="119">
        <v>0.55000000000000004</v>
      </c>
      <c r="F2219" s="119">
        <v>0.54</v>
      </c>
      <c r="G2219" s="117" t="s">
        <v>493</v>
      </c>
      <c r="H2219" s="120">
        <v>41974</v>
      </c>
    </row>
    <row r="2220" spans="1:8" ht="26.4">
      <c r="A2220" s="113">
        <v>53841</v>
      </c>
      <c r="B2220" s="114" t="s">
        <v>3365</v>
      </c>
      <c r="C2220" s="113" t="s">
        <v>248</v>
      </c>
      <c r="D2220" s="113" t="s">
        <v>231</v>
      </c>
      <c r="E2220" s="115">
        <v>1.24</v>
      </c>
      <c r="F2220" s="115">
        <v>1.24</v>
      </c>
      <c r="G2220" s="113" t="s">
        <v>493</v>
      </c>
      <c r="H2220" s="116">
        <v>41974</v>
      </c>
    </row>
    <row r="2221" spans="1:8" ht="12" customHeight="1">
      <c r="A2221" s="117" t="s">
        <v>3366</v>
      </c>
      <c r="B2221" s="118" t="s">
        <v>3367</v>
      </c>
      <c r="C2221" s="117" t="s">
        <v>604</v>
      </c>
      <c r="D2221" s="117" t="s">
        <v>492</v>
      </c>
      <c r="E2221" s="119">
        <v>219.51</v>
      </c>
      <c r="F2221" s="119">
        <v>215.47</v>
      </c>
      <c r="G2221" s="117" t="s">
        <v>493</v>
      </c>
      <c r="H2221" s="120">
        <v>41974</v>
      </c>
    </row>
    <row r="2222" spans="1:8" ht="12" customHeight="1">
      <c r="A2222" s="113" t="s">
        <v>3368</v>
      </c>
      <c r="B2222" s="114" t="s">
        <v>3369</v>
      </c>
      <c r="C2222" s="113" t="s">
        <v>276</v>
      </c>
      <c r="D2222" s="113" t="s">
        <v>6</v>
      </c>
      <c r="E2222" s="115">
        <v>67.69</v>
      </c>
      <c r="F2222" s="115">
        <v>64.599999999999994</v>
      </c>
      <c r="G2222" s="113" t="s">
        <v>493</v>
      </c>
      <c r="H2222" s="116">
        <v>41974</v>
      </c>
    </row>
    <row r="2223" spans="1:8" ht="12" customHeight="1">
      <c r="A2223" s="117">
        <v>84005</v>
      </c>
      <c r="B2223" s="118" t="s">
        <v>3370</v>
      </c>
      <c r="C2223" s="117" t="s">
        <v>542</v>
      </c>
      <c r="D2223" s="117" t="s">
        <v>492</v>
      </c>
      <c r="E2223" s="119">
        <v>25.39</v>
      </c>
      <c r="F2223" s="119">
        <v>24.4</v>
      </c>
      <c r="G2223" s="117" t="s">
        <v>493</v>
      </c>
      <c r="H2223" s="120">
        <v>41974</v>
      </c>
    </row>
    <row r="2224" spans="1:8" ht="12" customHeight="1">
      <c r="A2224" s="113">
        <v>85096</v>
      </c>
      <c r="B2224" s="114" t="s">
        <v>3371</v>
      </c>
      <c r="C2224" s="113" t="s">
        <v>604</v>
      </c>
      <c r="D2224" s="113" t="s">
        <v>492</v>
      </c>
      <c r="E2224" s="115">
        <v>344.91</v>
      </c>
      <c r="F2224" s="115">
        <v>341.87</v>
      </c>
      <c r="G2224" s="113" t="s">
        <v>493</v>
      </c>
      <c r="H2224" s="116">
        <v>41974</v>
      </c>
    </row>
    <row r="2225" spans="1:8" ht="12" customHeight="1">
      <c r="A2225" s="117" t="s">
        <v>3372</v>
      </c>
      <c r="B2225" s="118" t="s">
        <v>3373</v>
      </c>
      <c r="C2225" s="117" t="s">
        <v>604</v>
      </c>
      <c r="D2225" s="117" t="s">
        <v>207</v>
      </c>
      <c r="E2225" s="119">
        <v>156.81</v>
      </c>
      <c r="F2225" s="119">
        <v>153.79</v>
      </c>
      <c r="G2225" s="117" t="s">
        <v>493</v>
      </c>
      <c r="H2225" s="120">
        <v>41974</v>
      </c>
    </row>
    <row r="2226" spans="1:8" ht="12" customHeight="1">
      <c r="A2226" s="113" t="s">
        <v>3374</v>
      </c>
      <c r="B2226" s="114" t="s">
        <v>3375</v>
      </c>
      <c r="C2226" s="113" t="s">
        <v>604</v>
      </c>
      <c r="D2226" s="113" t="s">
        <v>207</v>
      </c>
      <c r="E2226" s="115">
        <v>341.77</v>
      </c>
      <c r="F2226" s="115">
        <v>338.8</v>
      </c>
      <c r="G2226" s="113" t="s">
        <v>493</v>
      </c>
      <c r="H2226" s="116">
        <v>41974</v>
      </c>
    </row>
    <row r="2227" spans="1:8" ht="12" customHeight="1">
      <c r="A2227" s="117" t="s">
        <v>3376</v>
      </c>
      <c r="B2227" s="118" t="s">
        <v>3377</v>
      </c>
      <c r="C2227" s="117" t="s">
        <v>604</v>
      </c>
      <c r="D2227" s="117" t="s">
        <v>207</v>
      </c>
      <c r="E2227" s="119">
        <v>401.39</v>
      </c>
      <c r="F2227" s="119">
        <v>398.43</v>
      </c>
      <c r="G2227" s="117" t="s">
        <v>493</v>
      </c>
      <c r="H2227" s="120">
        <v>41974</v>
      </c>
    </row>
    <row r="2228" spans="1:8" ht="39.6">
      <c r="A2228" s="113" t="s">
        <v>3378</v>
      </c>
      <c r="B2228" s="114" t="s">
        <v>3379</v>
      </c>
      <c r="C2228" s="113" t="s">
        <v>273</v>
      </c>
      <c r="D2228" s="113" t="s">
        <v>6</v>
      </c>
      <c r="E2228" s="115">
        <v>5.69</v>
      </c>
      <c r="F2228" s="115">
        <v>5.48</v>
      </c>
      <c r="G2228" s="113" t="s">
        <v>493</v>
      </c>
      <c r="H2228" s="116">
        <v>41974</v>
      </c>
    </row>
    <row r="2229" spans="1:8" ht="26.4">
      <c r="A2229" s="117">
        <v>83626</v>
      </c>
      <c r="B2229" s="118" t="s">
        <v>3380</v>
      </c>
      <c r="C2229" s="117" t="s">
        <v>538</v>
      </c>
      <c r="D2229" s="117" t="s">
        <v>207</v>
      </c>
      <c r="E2229" s="119">
        <v>51.35</v>
      </c>
      <c r="F2229" s="119">
        <v>51.17</v>
      </c>
      <c r="G2229" s="117" t="s">
        <v>493</v>
      </c>
      <c r="H2229" s="120">
        <v>41974</v>
      </c>
    </row>
    <row r="2230" spans="1:8" ht="26.4">
      <c r="A2230" s="113">
        <v>83624</v>
      </c>
      <c r="B2230" s="114" t="s">
        <v>3381</v>
      </c>
      <c r="C2230" s="113" t="s">
        <v>538</v>
      </c>
      <c r="D2230" s="113" t="s">
        <v>207</v>
      </c>
      <c r="E2230" s="115">
        <v>66.38</v>
      </c>
      <c r="F2230" s="115">
        <v>66.2</v>
      </c>
      <c r="G2230" s="113" t="s">
        <v>493</v>
      </c>
      <c r="H2230" s="116">
        <v>41974</v>
      </c>
    </row>
    <row r="2231" spans="1:8" ht="26.4">
      <c r="A2231" s="117">
        <v>83623</v>
      </c>
      <c r="B2231" s="118" t="s">
        <v>3382</v>
      </c>
      <c r="C2231" s="117" t="s">
        <v>538</v>
      </c>
      <c r="D2231" s="117" t="s">
        <v>207</v>
      </c>
      <c r="E2231" s="119">
        <v>130.83000000000001</v>
      </c>
      <c r="F2231" s="119">
        <v>130.65</v>
      </c>
      <c r="G2231" s="117" t="s">
        <v>493</v>
      </c>
      <c r="H2231" s="120">
        <v>41974</v>
      </c>
    </row>
    <row r="2232" spans="1:8" ht="26.4">
      <c r="A2232" s="113">
        <v>83622</v>
      </c>
      <c r="B2232" s="114" t="s">
        <v>3383</v>
      </c>
      <c r="C2232" s="113" t="s">
        <v>538</v>
      </c>
      <c r="D2232" s="113" t="s">
        <v>207</v>
      </c>
      <c r="E2232" s="115">
        <v>177.66</v>
      </c>
      <c r="F2232" s="115">
        <v>177.48</v>
      </c>
      <c r="G2232" s="113" t="s">
        <v>493</v>
      </c>
      <c r="H2232" s="116">
        <v>41974</v>
      </c>
    </row>
    <row r="2233" spans="1:8" ht="39.6">
      <c r="A2233" s="117" t="s">
        <v>3384</v>
      </c>
      <c r="B2233" s="118" t="s">
        <v>3385</v>
      </c>
      <c r="C2233" s="117" t="s">
        <v>632</v>
      </c>
      <c r="D2233" s="117" t="s">
        <v>6</v>
      </c>
      <c r="E2233" s="119">
        <v>364.5</v>
      </c>
      <c r="F2233" s="119">
        <v>357.48</v>
      </c>
      <c r="G2233" s="117" t="s">
        <v>493</v>
      </c>
      <c r="H2233" s="120">
        <v>41974</v>
      </c>
    </row>
    <row r="2234" spans="1:8" ht="39.6">
      <c r="A2234" s="121">
        <v>83716</v>
      </c>
      <c r="B2234" s="114" t="s">
        <v>3386</v>
      </c>
      <c r="C2234" s="113" t="s">
        <v>632</v>
      </c>
      <c r="D2234" s="113" t="s">
        <v>6</v>
      </c>
      <c r="E2234" s="115">
        <v>411.14</v>
      </c>
      <c r="F2234" s="115">
        <v>404.17</v>
      </c>
      <c r="G2234" s="113" t="s">
        <v>493</v>
      </c>
      <c r="H2234" s="116">
        <v>41974</v>
      </c>
    </row>
    <row r="2235" spans="1:8" ht="26.4">
      <c r="A2235" s="117">
        <v>73395</v>
      </c>
      <c r="B2235" s="118" t="s">
        <v>3387</v>
      </c>
      <c r="C2235" s="117" t="s">
        <v>248</v>
      </c>
      <c r="D2235" s="117" t="s">
        <v>254</v>
      </c>
      <c r="E2235" s="119">
        <v>4.5999999999999996</v>
      </c>
      <c r="F2235" s="119">
        <v>4.59</v>
      </c>
      <c r="G2235" s="117" t="s">
        <v>493</v>
      </c>
      <c r="H2235" s="120">
        <v>41974</v>
      </c>
    </row>
    <row r="2236" spans="1:8" ht="26.4">
      <c r="A2236" s="113">
        <v>73417</v>
      </c>
      <c r="B2236" s="114" t="s">
        <v>3388</v>
      </c>
      <c r="C2236" s="113" t="s">
        <v>248</v>
      </c>
      <c r="D2236" s="113" t="s">
        <v>249</v>
      </c>
      <c r="E2236" s="115">
        <v>96.94</v>
      </c>
      <c r="F2236" s="115">
        <v>96.94</v>
      </c>
      <c r="G2236" s="113" t="s">
        <v>493</v>
      </c>
      <c r="H2236" s="116">
        <v>41974</v>
      </c>
    </row>
    <row r="2237" spans="1:8" ht="39.6">
      <c r="A2237" s="117" t="s">
        <v>3389</v>
      </c>
      <c r="B2237" s="118" t="s">
        <v>3390</v>
      </c>
      <c r="C2237" s="117" t="s">
        <v>273</v>
      </c>
      <c r="D2237" s="117" t="s">
        <v>231</v>
      </c>
      <c r="E2237" s="119">
        <v>5.41</v>
      </c>
      <c r="F2237" s="119">
        <v>5.41</v>
      </c>
      <c r="G2237" s="117" t="s">
        <v>493</v>
      </c>
      <c r="H2237" s="120">
        <v>41974</v>
      </c>
    </row>
    <row r="2238" spans="1:8" ht="39.6">
      <c r="A2238" s="113" t="s">
        <v>3391</v>
      </c>
      <c r="B2238" s="114" t="s">
        <v>3392</v>
      </c>
      <c r="C2238" s="113" t="s">
        <v>273</v>
      </c>
      <c r="D2238" s="113" t="s">
        <v>231</v>
      </c>
      <c r="E2238" s="115">
        <v>2.04</v>
      </c>
      <c r="F2238" s="115">
        <v>2.0299999999999998</v>
      </c>
      <c r="G2238" s="113" t="s">
        <v>493</v>
      </c>
      <c r="H2238" s="116">
        <v>41974</v>
      </c>
    </row>
    <row r="2239" spans="1:8" ht="39.6">
      <c r="A2239" s="117" t="s">
        <v>3393</v>
      </c>
      <c r="B2239" s="118" t="s">
        <v>3394</v>
      </c>
      <c r="C2239" s="117" t="s">
        <v>273</v>
      </c>
      <c r="D2239" s="117" t="s">
        <v>231</v>
      </c>
      <c r="E2239" s="119">
        <v>2.71</v>
      </c>
      <c r="F2239" s="119">
        <v>2.7</v>
      </c>
      <c r="G2239" s="117" t="s">
        <v>493</v>
      </c>
      <c r="H2239" s="120">
        <v>41974</v>
      </c>
    </row>
    <row r="2240" spans="1:8" ht="39.6">
      <c r="A2240" s="113" t="s">
        <v>3395</v>
      </c>
      <c r="B2240" s="114" t="s">
        <v>3396</v>
      </c>
      <c r="C2240" s="113" t="s">
        <v>273</v>
      </c>
      <c r="D2240" s="113" t="s">
        <v>231</v>
      </c>
      <c r="E2240" s="115">
        <v>84.67</v>
      </c>
      <c r="F2240" s="115">
        <v>84.67</v>
      </c>
      <c r="G2240" s="113" t="s">
        <v>493</v>
      </c>
      <c r="H2240" s="116">
        <v>41974</v>
      </c>
    </row>
    <row r="2241" spans="1:8" ht="39.6">
      <c r="A2241" s="117" t="s">
        <v>3397</v>
      </c>
      <c r="B2241" s="118" t="s">
        <v>3398</v>
      </c>
      <c r="C2241" s="117" t="s">
        <v>273</v>
      </c>
      <c r="D2241" s="117" t="s">
        <v>249</v>
      </c>
      <c r="E2241" s="119">
        <v>94.83</v>
      </c>
      <c r="F2241" s="119">
        <v>94.83</v>
      </c>
      <c r="G2241" s="117" t="s">
        <v>493</v>
      </c>
      <c r="H2241" s="120">
        <v>41974</v>
      </c>
    </row>
    <row r="2242" spans="1:8" ht="39.6">
      <c r="A2242" s="113" t="s">
        <v>3399</v>
      </c>
      <c r="B2242" s="114" t="s">
        <v>3400</v>
      </c>
      <c r="C2242" s="113" t="s">
        <v>273</v>
      </c>
      <c r="D2242" s="113" t="s">
        <v>231</v>
      </c>
      <c r="E2242" s="115">
        <v>2.68</v>
      </c>
      <c r="F2242" s="115">
        <v>2.68</v>
      </c>
      <c r="G2242" s="113" t="s">
        <v>493</v>
      </c>
      <c r="H2242" s="116">
        <v>41974</v>
      </c>
    </row>
    <row r="2243" spans="1:8" ht="39.6">
      <c r="A2243" s="117" t="s">
        <v>3401</v>
      </c>
      <c r="B2243" s="118" t="s">
        <v>3402</v>
      </c>
      <c r="C2243" s="117" t="s">
        <v>273</v>
      </c>
      <c r="D2243" s="117" t="s">
        <v>231</v>
      </c>
      <c r="E2243" s="119">
        <v>0.95</v>
      </c>
      <c r="F2243" s="119">
        <v>0.94</v>
      </c>
      <c r="G2243" s="117" t="s">
        <v>493</v>
      </c>
      <c r="H2243" s="120">
        <v>41974</v>
      </c>
    </row>
    <row r="2244" spans="1:8" ht="39.6">
      <c r="A2244" s="113" t="s">
        <v>3403</v>
      </c>
      <c r="B2244" s="114" t="s">
        <v>3404</v>
      </c>
      <c r="C2244" s="113" t="s">
        <v>273</v>
      </c>
      <c r="D2244" s="113" t="s">
        <v>231</v>
      </c>
      <c r="E2244" s="115">
        <v>27.72</v>
      </c>
      <c r="F2244" s="115">
        <v>27.72</v>
      </c>
      <c r="G2244" s="113" t="s">
        <v>493</v>
      </c>
      <c r="H2244" s="116">
        <v>41974</v>
      </c>
    </row>
    <row r="2245" spans="1:8" ht="39.6">
      <c r="A2245" s="117" t="s">
        <v>3405</v>
      </c>
      <c r="B2245" s="118" t="s">
        <v>3406</v>
      </c>
      <c r="C2245" s="117" t="s">
        <v>273</v>
      </c>
      <c r="D2245" s="117" t="s">
        <v>249</v>
      </c>
      <c r="E2245" s="119">
        <v>31.35</v>
      </c>
      <c r="F2245" s="119">
        <v>31.35</v>
      </c>
      <c r="G2245" s="117" t="s">
        <v>493</v>
      </c>
      <c r="H2245" s="120">
        <v>41974</v>
      </c>
    </row>
    <row r="2246" spans="1:8" ht="26.4">
      <c r="A2246" s="113">
        <v>73333</v>
      </c>
      <c r="B2246" s="114" t="s">
        <v>3407</v>
      </c>
      <c r="C2246" s="113" t="s">
        <v>248</v>
      </c>
      <c r="D2246" s="113" t="s">
        <v>231</v>
      </c>
      <c r="E2246" s="115">
        <v>0.63</v>
      </c>
      <c r="F2246" s="115">
        <v>0.62</v>
      </c>
      <c r="G2246" s="113" t="s">
        <v>493</v>
      </c>
      <c r="H2246" s="116">
        <v>41974</v>
      </c>
    </row>
    <row r="2247" spans="1:8" ht="26.4">
      <c r="A2247" s="117">
        <v>73387</v>
      </c>
      <c r="B2247" s="118" t="s">
        <v>3408</v>
      </c>
      <c r="C2247" s="117" t="s">
        <v>248</v>
      </c>
      <c r="D2247" s="117" t="s">
        <v>231</v>
      </c>
      <c r="E2247" s="119">
        <v>5.72</v>
      </c>
      <c r="F2247" s="119">
        <v>5.71</v>
      </c>
      <c r="G2247" s="117" t="s">
        <v>493</v>
      </c>
      <c r="H2247" s="120">
        <v>41974</v>
      </c>
    </row>
    <row r="2248" spans="1:8" ht="26.4">
      <c r="A2248" s="113">
        <v>73709</v>
      </c>
      <c r="B2248" s="114" t="s">
        <v>3409</v>
      </c>
      <c r="C2248" s="113" t="s">
        <v>248</v>
      </c>
      <c r="D2248" s="113" t="s">
        <v>231</v>
      </c>
      <c r="E2248" s="115">
        <v>6.02</v>
      </c>
      <c r="F2248" s="115">
        <v>6.02</v>
      </c>
      <c r="G2248" s="113" t="s">
        <v>493</v>
      </c>
      <c r="H2248" s="116">
        <v>41974</v>
      </c>
    </row>
    <row r="2249" spans="1:8" ht="26.4">
      <c r="A2249" s="117">
        <v>73344</v>
      </c>
      <c r="B2249" s="118" t="s">
        <v>3410</v>
      </c>
      <c r="C2249" s="117" t="s">
        <v>248</v>
      </c>
      <c r="D2249" s="117" t="s">
        <v>231</v>
      </c>
      <c r="E2249" s="119">
        <v>106.74</v>
      </c>
      <c r="F2249" s="119">
        <v>106.73</v>
      </c>
      <c r="G2249" s="117" t="s">
        <v>493</v>
      </c>
      <c r="H2249" s="120">
        <v>41974</v>
      </c>
    </row>
    <row r="2250" spans="1:8" ht="26.4">
      <c r="A2250" s="113">
        <v>73601</v>
      </c>
      <c r="B2250" s="114" t="s">
        <v>3411</v>
      </c>
      <c r="C2250" s="113" t="s">
        <v>248</v>
      </c>
      <c r="D2250" s="113" t="s">
        <v>231</v>
      </c>
      <c r="E2250" s="115">
        <v>4.0599999999999996</v>
      </c>
      <c r="F2250" s="115">
        <v>4.05</v>
      </c>
      <c r="G2250" s="113" t="s">
        <v>493</v>
      </c>
      <c r="H2250" s="116">
        <v>41974</v>
      </c>
    </row>
    <row r="2251" spans="1:8" ht="26.4">
      <c r="A2251" s="117">
        <v>73321</v>
      </c>
      <c r="B2251" s="118" t="s">
        <v>3412</v>
      </c>
      <c r="C2251" s="117" t="s">
        <v>248</v>
      </c>
      <c r="D2251" s="117" t="s">
        <v>231</v>
      </c>
      <c r="E2251" s="119">
        <v>51.24</v>
      </c>
      <c r="F2251" s="119">
        <v>51.23</v>
      </c>
      <c r="G2251" s="117" t="s">
        <v>493</v>
      </c>
      <c r="H2251" s="120">
        <v>41974</v>
      </c>
    </row>
    <row r="2252" spans="1:8" ht="26.4">
      <c r="A2252" s="113" t="s">
        <v>3413</v>
      </c>
      <c r="B2252" s="114" t="s">
        <v>3414</v>
      </c>
      <c r="C2252" s="113" t="s">
        <v>604</v>
      </c>
      <c r="D2252" s="113" t="s">
        <v>207</v>
      </c>
      <c r="E2252" s="115">
        <v>261.47000000000003</v>
      </c>
      <c r="F2252" s="115">
        <v>257.31</v>
      </c>
      <c r="G2252" s="113" t="s">
        <v>493</v>
      </c>
      <c r="H2252" s="116">
        <v>41974</v>
      </c>
    </row>
    <row r="2253" spans="1:8" ht="26.4">
      <c r="A2253" s="117">
        <v>84862</v>
      </c>
      <c r="B2253" s="118" t="s">
        <v>3415</v>
      </c>
      <c r="C2253" s="117" t="s">
        <v>604</v>
      </c>
      <c r="D2253" s="117" t="s">
        <v>207</v>
      </c>
      <c r="E2253" s="119">
        <v>174.18</v>
      </c>
      <c r="F2253" s="119">
        <v>170.82</v>
      </c>
      <c r="G2253" s="117" t="s">
        <v>493</v>
      </c>
      <c r="H2253" s="120">
        <v>41974</v>
      </c>
    </row>
    <row r="2254" spans="1:8" ht="26.4">
      <c r="A2254" s="113">
        <v>84863</v>
      </c>
      <c r="B2254" s="114" t="s">
        <v>3416</v>
      </c>
      <c r="C2254" s="113" t="s">
        <v>604</v>
      </c>
      <c r="D2254" s="113" t="s">
        <v>207</v>
      </c>
      <c r="E2254" s="115">
        <v>86.98</v>
      </c>
      <c r="F2254" s="115">
        <v>84.41</v>
      </c>
      <c r="G2254" s="113" t="s">
        <v>493</v>
      </c>
      <c r="H2254" s="116">
        <v>41974</v>
      </c>
    </row>
    <row r="2255" spans="1:8" ht="26.4">
      <c r="A2255" s="117">
        <v>73631</v>
      </c>
      <c r="B2255" s="118" t="s">
        <v>3417</v>
      </c>
      <c r="C2255" s="117" t="s">
        <v>604</v>
      </c>
      <c r="D2255" s="117" t="s">
        <v>492</v>
      </c>
      <c r="E2255" s="119">
        <v>257.98</v>
      </c>
      <c r="F2255" s="119">
        <v>243.11</v>
      </c>
      <c r="G2255" s="117" t="s">
        <v>493</v>
      </c>
      <c r="H2255" s="120">
        <v>41974</v>
      </c>
    </row>
    <row r="2256" spans="1:8" ht="39.6">
      <c r="A2256" s="113">
        <v>89273</v>
      </c>
      <c r="B2256" s="114" t="s">
        <v>3418</v>
      </c>
      <c r="C2256" s="113" t="s">
        <v>248</v>
      </c>
      <c r="D2256" s="113" t="s">
        <v>254</v>
      </c>
      <c r="E2256" s="115">
        <v>64.73</v>
      </c>
      <c r="F2256" s="115">
        <v>63.02</v>
      </c>
      <c r="G2256" s="113" t="s">
        <v>493</v>
      </c>
      <c r="H2256" s="116">
        <v>41974</v>
      </c>
    </row>
    <row r="2257" spans="1:8" ht="39.6">
      <c r="A2257" s="117">
        <v>89269</v>
      </c>
      <c r="B2257" s="118" t="s">
        <v>3419</v>
      </c>
      <c r="C2257" s="117" t="s">
        <v>248</v>
      </c>
      <c r="D2257" s="117" t="s">
        <v>231</v>
      </c>
      <c r="E2257" s="119">
        <v>1.96</v>
      </c>
      <c r="F2257" s="119">
        <v>1.95</v>
      </c>
      <c r="G2257" s="117" t="s">
        <v>493</v>
      </c>
      <c r="H2257" s="120">
        <v>41974</v>
      </c>
    </row>
    <row r="2258" spans="1:8" ht="26.4">
      <c r="A2258" s="113">
        <v>89272</v>
      </c>
      <c r="B2258" s="114" t="s">
        <v>3420</v>
      </c>
      <c r="C2258" s="113" t="s">
        <v>248</v>
      </c>
      <c r="D2258" s="113" t="s">
        <v>249</v>
      </c>
      <c r="E2258" s="115">
        <v>152.1</v>
      </c>
      <c r="F2258" s="115">
        <v>150.4</v>
      </c>
      <c r="G2258" s="113" t="s">
        <v>493</v>
      </c>
      <c r="H2258" s="116">
        <v>41974</v>
      </c>
    </row>
    <row r="2259" spans="1:8" ht="39.6">
      <c r="A2259" s="117">
        <v>89267</v>
      </c>
      <c r="B2259" s="118" t="s">
        <v>3421</v>
      </c>
      <c r="C2259" s="117" t="s">
        <v>248</v>
      </c>
      <c r="D2259" s="117" t="s">
        <v>231</v>
      </c>
      <c r="E2259" s="119">
        <v>37.17</v>
      </c>
      <c r="F2259" s="119">
        <v>37.17</v>
      </c>
      <c r="G2259" s="117" t="s">
        <v>493</v>
      </c>
      <c r="H2259" s="120">
        <v>41974</v>
      </c>
    </row>
    <row r="2260" spans="1:8" ht="26.4">
      <c r="A2260" s="113">
        <v>89268</v>
      </c>
      <c r="B2260" s="114" t="s">
        <v>3422</v>
      </c>
      <c r="C2260" s="113" t="s">
        <v>248</v>
      </c>
      <c r="D2260" s="113" t="s">
        <v>231</v>
      </c>
      <c r="E2260" s="115">
        <v>9.5299999999999994</v>
      </c>
      <c r="F2260" s="115">
        <v>9.52</v>
      </c>
      <c r="G2260" s="113" t="s">
        <v>493</v>
      </c>
      <c r="H2260" s="116">
        <v>41974</v>
      </c>
    </row>
    <row r="2261" spans="1:8" ht="39.6">
      <c r="A2261" s="117">
        <v>89270</v>
      </c>
      <c r="B2261" s="118" t="s">
        <v>3423</v>
      </c>
      <c r="C2261" s="117" t="s">
        <v>248</v>
      </c>
      <c r="D2261" s="117" t="s">
        <v>231</v>
      </c>
      <c r="E2261" s="119">
        <v>46.63</v>
      </c>
      <c r="F2261" s="119">
        <v>46.63</v>
      </c>
      <c r="G2261" s="117" t="s">
        <v>493</v>
      </c>
      <c r="H2261" s="120">
        <v>41974</v>
      </c>
    </row>
    <row r="2262" spans="1:8" ht="39.6">
      <c r="A2262" s="113">
        <v>89271</v>
      </c>
      <c r="B2262" s="114" t="s">
        <v>3424</v>
      </c>
      <c r="C2262" s="113" t="s">
        <v>248</v>
      </c>
      <c r="D2262" s="113" t="s">
        <v>231</v>
      </c>
      <c r="E2262" s="115">
        <v>40.74</v>
      </c>
      <c r="F2262" s="115">
        <v>40.74</v>
      </c>
      <c r="G2262" s="113" t="s">
        <v>493</v>
      </c>
      <c r="H2262" s="116">
        <v>41974</v>
      </c>
    </row>
    <row r="2263" spans="1:8" ht="39.6">
      <c r="A2263" s="117">
        <v>53846</v>
      </c>
      <c r="B2263" s="118" t="s">
        <v>3425</v>
      </c>
      <c r="C2263" s="117" t="s">
        <v>248</v>
      </c>
      <c r="D2263" s="117" t="s">
        <v>231</v>
      </c>
      <c r="E2263" s="119">
        <v>65.52</v>
      </c>
      <c r="F2263" s="119">
        <v>65.52</v>
      </c>
      <c r="G2263" s="117" t="s">
        <v>493</v>
      </c>
      <c r="H2263" s="120">
        <v>41974</v>
      </c>
    </row>
    <row r="2264" spans="1:8" ht="39.6">
      <c r="A2264" s="113">
        <v>53845</v>
      </c>
      <c r="B2264" s="114" t="s">
        <v>3426</v>
      </c>
      <c r="C2264" s="113" t="s">
        <v>248</v>
      </c>
      <c r="D2264" s="113" t="s">
        <v>231</v>
      </c>
      <c r="E2264" s="115">
        <v>29.87</v>
      </c>
      <c r="F2264" s="115">
        <v>29.87</v>
      </c>
      <c r="G2264" s="113" t="s">
        <v>493</v>
      </c>
      <c r="H2264" s="116">
        <v>41974</v>
      </c>
    </row>
    <row r="2265" spans="1:8" ht="39.6">
      <c r="A2265" s="117">
        <v>53848</v>
      </c>
      <c r="B2265" s="118" t="s">
        <v>3427</v>
      </c>
      <c r="C2265" s="117" t="s">
        <v>248</v>
      </c>
      <c r="D2265" s="117" t="s">
        <v>231</v>
      </c>
      <c r="E2265" s="119">
        <v>16.64</v>
      </c>
      <c r="F2265" s="119">
        <v>14.72</v>
      </c>
      <c r="G2265" s="117" t="s">
        <v>493</v>
      </c>
      <c r="H2265" s="120">
        <v>41974</v>
      </c>
    </row>
    <row r="2266" spans="1:8" ht="39.6">
      <c r="A2266" s="113">
        <v>53847</v>
      </c>
      <c r="B2266" s="114" t="s">
        <v>3428</v>
      </c>
      <c r="C2266" s="113" t="s">
        <v>248</v>
      </c>
      <c r="D2266" s="113" t="s">
        <v>231</v>
      </c>
      <c r="E2266" s="115">
        <v>13.87</v>
      </c>
      <c r="F2266" s="115">
        <v>12.27</v>
      </c>
      <c r="G2266" s="113" t="s">
        <v>493</v>
      </c>
      <c r="H2266" s="116">
        <v>41974</v>
      </c>
    </row>
    <row r="2267" spans="1:8" ht="39.6">
      <c r="A2267" s="117">
        <v>5777</v>
      </c>
      <c r="B2267" s="118" t="s">
        <v>3429</v>
      </c>
      <c r="C2267" s="117" t="s">
        <v>248</v>
      </c>
      <c r="D2267" s="117" t="s">
        <v>231</v>
      </c>
      <c r="E2267" s="119">
        <v>16.22</v>
      </c>
      <c r="F2267" s="119">
        <v>16.21</v>
      </c>
      <c r="G2267" s="117" t="s">
        <v>493</v>
      </c>
      <c r="H2267" s="120">
        <v>41974</v>
      </c>
    </row>
    <row r="2268" spans="1:8" ht="39.6">
      <c r="A2268" s="113" t="s">
        <v>3430</v>
      </c>
      <c r="B2268" s="114" t="s">
        <v>3431</v>
      </c>
      <c r="C2268" s="113" t="s">
        <v>248</v>
      </c>
      <c r="D2268" s="113" t="s">
        <v>231</v>
      </c>
      <c r="E2268" s="115">
        <v>31.61</v>
      </c>
      <c r="F2268" s="115">
        <v>29.37</v>
      </c>
      <c r="G2268" s="113" t="s">
        <v>493</v>
      </c>
      <c r="H2268" s="116">
        <v>41974</v>
      </c>
    </row>
    <row r="2269" spans="1:8" ht="26.4">
      <c r="A2269" s="117" t="s">
        <v>3432</v>
      </c>
      <c r="B2269" s="118" t="s">
        <v>3433</v>
      </c>
      <c r="C2269" s="117" t="s">
        <v>248</v>
      </c>
      <c r="D2269" s="117" t="s">
        <v>231</v>
      </c>
      <c r="E2269" s="119">
        <v>35.590000000000003</v>
      </c>
      <c r="F2269" s="119">
        <v>33.35</v>
      </c>
      <c r="G2269" s="117" t="s">
        <v>493</v>
      </c>
      <c r="H2269" s="120">
        <v>41974</v>
      </c>
    </row>
    <row r="2270" spans="1:8" ht="39.6">
      <c r="A2270" s="113">
        <v>5930</v>
      </c>
      <c r="B2270" s="114" t="s">
        <v>3434</v>
      </c>
      <c r="C2270" s="113" t="s">
        <v>248</v>
      </c>
      <c r="D2270" s="113" t="s">
        <v>254</v>
      </c>
      <c r="E2270" s="115">
        <v>32.659999999999997</v>
      </c>
      <c r="F2270" s="115">
        <v>30.93</v>
      </c>
      <c r="G2270" s="113" t="s">
        <v>493</v>
      </c>
      <c r="H2270" s="116">
        <v>41974</v>
      </c>
    </row>
    <row r="2271" spans="1:8" ht="39.6">
      <c r="A2271" s="117">
        <v>5928</v>
      </c>
      <c r="B2271" s="118" t="s">
        <v>3435</v>
      </c>
      <c r="C2271" s="117" t="s">
        <v>248</v>
      </c>
      <c r="D2271" s="117" t="s">
        <v>249</v>
      </c>
      <c r="E2271" s="119">
        <v>108.37</v>
      </c>
      <c r="F2271" s="119">
        <v>106.63</v>
      </c>
      <c r="G2271" s="117" t="s">
        <v>493</v>
      </c>
      <c r="H2271" s="120">
        <v>41974</v>
      </c>
    </row>
    <row r="2272" spans="1:8" ht="52.8">
      <c r="A2272" s="113">
        <v>89259</v>
      </c>
      <c r="B2272" s="114" t="s">
        <v>3436</v>
      </c>
      <c r="C2272" s="113" t="s">
        <v>248</v>
      </c>
      <c r="D2272" s="113" t="s">
        <v>231</v>
      </c>
      <c r="E2272" s="115">
        <v>4.1399999999999997</v>
      </c>
      <c r="F2272" s="115">
        <v>4.1399999999999997</v>
      </c>
      <c r="G2272" s="113" t="s">
        <v>493</v>
      </c>
      <c r="H2272" s="116">
        <v>41974</v>
      </c>
    </row>
    <row r="2273" spans="1:8" ht="52.8">
      <c r="A2273" s="117">
        <v>89260</v>
      </c>
      <c r="B2273" s="118" t="s">
        <v>3437</v>
      </c>
      <c r="C2273" s="117" t="s">
        <v>248</v>
      </c>
      <c r="D2273" s="117" t="s">
        <v>231</v>
      </c>
      <c r="E2273" s="119">
        <v>1.06</v>
      </c>
      <c r="F2273" s="119">
        <v>1.05</v>
      </c>
      <c r="G2273" s="117" t="s">
        <v>493</v>
      </c>
      <c r="H2273" s="120">
        <v>41974</v>
      </c>
    </row>
    <row r="2274" spans="1:8" ht="52.8">
      <c r="A2274" s="113">
        <v>89262</v>
      </c>
      <c r="B2274" s="114" t="s">
        <v>3438</v>
      </c>
      <c r="C2274" s="113" t="s">
        <v>248</v>
      </c>
      <c r="D2274" s="113" t="s">
        <v>231</v>
      </c>
      <c r="E2274" s="115">
        <v>5.18</v>
      </c>
      <c r="F2274" s="115">
        <v>5.17</v>
      </c>
      <c r="G2274" s="113" t="s">
        <v>493</v>
      </c>
      <c r="H2274" s="116">
        <v>41974</v>
      </c>
    </row>
    <row r="2275" spans="1:8" ht="39.6">
      <c r="A2275" s="117">
        <v>83484</v>
      </c>
      <c r="B2275" s="118" t="s">
        <v>3439</v>
      </c>
      <c r="C2275" s="117" t="s">
        <v>273</v>
      </c>
      <c r="D2275" s="117" t="s">
        <v>6</v>
      </c>
      <c r="E2275" s="119">
        <v>54.63</v>
      </c>
      <c r="F2275" s="119">
        <v>53.53</v>
      </c>
      <c r="G2275" s="117" t="s">
        <v>493</v>
      </c>
      <c r="H2275" s="120">
        <v>41974</v>
      </c>
    </row>
    <row r="2276" spans="1:8" ht="39.6">
      <c r="A2276" s="113">
        <v>83485</v>
      </c>
      <c r="B2276" s="114" t="s">
        <v>3440</v>
      </c>
      <c r="C2276" s="113" t="s">
        <v>273</v>
      </c>
      <c r="D2276" s="113" t="s">
        <v>6</v>
      </c>
      <c r="E2276" s="115">
        <v>35.9</v>
      </c>
      <c r="F2276" s="115">
        <v>34.81</v>
      </c>
      <c r="G2276" s="113" t="s">
        <v>493</v>
      </c>
      <c r="H2276" s="116">
        <v>41974</v>
      </c>
    </row>
    <row r="2277" spans="1:8" ht="39.6">
      <c r="A2277" s="117">
        <v>68069</v>
      </c>
      <c r="B2277" s="118" t="s">
        <v>3441</v>
      </c>
      <c r="C2277" s="117" t="s">
        <v>273</v>
      </c>
      <c r="D2277" s="117" t="s">
        <v>6</v>
      </c>
      <c r="E2277" s="119">
        <v>40.67</v>
      </c>
      <c r="F2277" s="119">
        <v>39.58</v>
      </c>
      <c r="G2277" s="117" t="s">
        <v>493</v>
      </c>
      <c r="H2277" s="120">
        <v>41974</v>
      </c>
    </row>
    <row r="2278" spans="1:8" ht="39.6">
      <c r="A2278" s="113">
        <v>83483</v>
      </c>
      <c r="B2278" s="114" t="s">
        <v>3442</v>
      </c>
      <c r="C2278" s="113" t="s">
        <v>273</v>
      </c>
      <c r="D2278" s="113" t="s">
        <v>6</v>
      </c>
      <c r="E2278" s="115">
        <v>49.74</v>
      </c>
      <c r="F2278" s="115">
        <v>48.65</v>
      </c>
      <c r="G2278" s="113" t="s">
        <v>493</v>
      </c>
      <c r="H2278" s="116">
        <v>41974</v>
      </c>
    </row>
    <row r="2279" spans="1:8">
      <c r="A2279" s="117">
        <v>83633</v>
      </c>
      <c r="B2279" s="118" t="s">
        <v>3443</v>
      </c>
      <c r="C2279" s="117" t="s">
        <v>732</v>
      </c>
      <c r="D2279" s="117" t="s">
        <v>6</v>
      </c>
      <c r="E2279" s="119">
        <v>3408.39</v>
      </c>
      <c r="F2279" s="119">
        <v>3405.27</v>
      </c>
      <c r="G2279" s="117" t="s">
        <v>493</v>
      </c>
      <c r="H2279" s="120">
        <v>41974</v>
      </c>
    </row>
    <row r="2280" spans="1:8" ht="26.4">
      <c r="A2280" s="113" t="s">
        <v>3444</v>
      </c>
      <c r="B2280" s="114" t="s">
        <v>3445</v>
      </c>
      <c r="C2280" s="113" t="s">
        <v>1616</v>
      </c>
      <c r="D2280" s="113" t="s">
        <v>6</v>
      </c>
      <c r="E2280" s="115">
        <v>80.58</v>
      </c>
      <c r="F2280" s="115">
        <v>80.11</v>
      </c>
      <c r="G2280" s="113" t="s">
        <v>493</v>
      </c>
      <c r="H2280" s="116">
        <v>41974</v>
      </c>
    </row>
    <row r="2281" spans="1:8" ht="26.4">
      <c r="A2281" s="117" t="s">
        <v>3446</v>
      </c>
      <c r="B2281" s="118" t="s">
        <v>3447</v>
      </c>
      <c r="C2281" s="117" t="s">
        <v>1616</v>
      </c>
      <c r="D2281" s="117" t="s">
        <v>6</v>
      </c>
      <c r="E2281" s="119">
        <v>84.17</v>
      </c>
      <c r="F2281" s="119">
        <v>83.7</v>
      </c>
      <c r="G2281" s="117" t="s">
        <v>493</v>
      </c>
      <c r="H2281" s="120">
        <v>41974</v>
      </c>
    </row>
    <row r="2282" spans="1:8" ht="26.4">
      <c r="A2282" s="113" t="s">
        <v>3448</v>
      </c>
      <c r="B2282" s="114" t="s">
        <v>3449</v>
      </c>
      <c r="C2282" s="113" t="s">
        <v>1616</v>
      </c>
      <c r="D2282" s="113" t="s">
        <v>6</v>
      </c>
      <c r="E2282" s="115">
        <v>107.69</v>
      </c>
      <c r="F2282" s="115">
        <v>107.22</v>
      </c>
      <c r="G2282" s="113" t="s">
        <v>493</v>
      </c>
      <c r="H2282" s="116">
        <v>41974</v>
      </c>
    </row>
    <row r="2283" spans="1:8" ht="39.6">
      <c r="A2283" s="117">
        <v>72280</v>
      </c>
      <c r="B2283" s="118" t="s">
        <v>3450</v>
      </c>
      <c r="C2283" s="117" t="s">
        <v>273</v>
      </c>
      <c r="D2283" s="117" t="s">
        <v>6</v>
      </c>
      <c r="E2283" s="119">
        <v>38.909999999999997</v>
      </c>
      <c r="F2283" s="119">
        <v>37.549999999999997</v>
      </c>
      <c r="G2283" s="117" t="s">
        <v>493</v>
      </c>
      <c r="H2283" s="120">
        <v>41974</v>
      </c>
    </row>
    <row r="2284" spans="1:8" ht="26.4">
      <c r="A2284" s="113">
        <v>83740</v>
      </c>
      <c r="B2284" s="114" t="s">
        <v>3451</v>
      </c>
      <c r="C2284" s="113" t="s">
        <v>3306</v>
      </c>
      <c r="D2284" s="113" t="s">
        <v>492</v>
      </c>
      <c r="E2284" s="115">
        <v>32.32</v>
      </c>
      <c r="F2284" s="115">
        <v>30.49</v>
      </c>
      <c r="G2284" s="113" t="s">
        <v>493</v>
      </c>
      <c r="H2284" s="116">
        <v>41974</v>
      </c>
    </row>
    <row r="2285" spans="1:8" ht="26.4">
      <c r="A2285" s="117" t="s">
        <v>3452</v>
      </c>
      <c r="B2285" s="118" t="s">
        <v>3453</v>
      </c>
      <c r="C2285" s="117" t="s">
        <v>3306</v>
      </c>
      <c r="D2285" s="117" t="s">
        <v>492</v>
      </c>
      <c r="E2285" s="119">
        <v>42.48</v>
      </c>
      <c r="F2285" s="119">
        <v>39.840000000000003</v>
      </c>
      <c r="G2285" s="117" t="s">
        <v>493</v>
      </c>
      <c r="H2285" s="120">
        <v>41974</v>
      </c>
    </row>
    <row r="2286" spans="1:8" ht="26.4">
      <c r="A2286" s="113" t="s">
        <v>3454</v>
      </c>
      <c r="B2286" s="114" t="s">
        <v>3455</v>
      </c>
      <c r="C2286" s="113" t="s">
        <v>3306</v>
      </c>
      <c r="D2286" s="113" t="s">
        <v>492</v>
      </c>
      <c r="E2286" s="115">
        <v>21.82</v>
      </c>
      <c r="F2286" s="115">
        <v>20.5</v>
      </c>
      <c r="G2286" s="113" t="s">
        <v>493</v>
      </c>
      <c r="H2286" s="116">
        <v>41974</v>
      </c>
    </row>
    <row r="2287" spans="1:8" ht="26.4">
      <c r="A2287" s="117">
        <v>6225</v>
      </c>
      <c r="B2287" s="118" t="s">
        <v>3456</v>
      </c>
      <c r="C2287" s="117" t="s">
        <v>3306</v>
      </c>
      <c r="D2287" s="117" t="s">
        <v>492</v>
      </c>
      <c r="E2287" s="119">
        <v>29.54</v>
      </c>
      <c r="F2287" s="119">
        <v>27.55</v>
      </c>
      <c r="G2287" s="117" t="s">
        <v>493</v>
      </c>
      <c r="H2287" s="120">
        <v>41974</v>
      </c>
    </row>
    <row r="2288" spans="1:8" ht="26.4">
      <c r="A2288" s="113" t="s">
        <v>3457</v>
      </c>
      <c r="B2288" s="114" t="s">
        <v>3458</v>
      </c>
      <c r="C2288" s="113" t="s">
        <v>3306</v>
      </c>
      <c r="D2288" s="113" t="s">
        <v>492</v>
      </c>
      <c r="E2288" s="115">
        <v>40.93</v>
      </c>
      <c r="F2288" s="115">
        <v>37.659999999999997</v>
      </c>
      <c r="G2288" s="113" t="s">
        <v>493</v>
      </c>
      <c r="H2288" s="116">
        <v>41974</v>
      </c>
    </row>
    <row r="2289" spans="1:9" ht="26.4">
      <c r="A2289" s="117" t="s">
        <v>3459</v>
      </c>
      <c r="B2289" s="118" t="s">
        <v>3460</v>
      </c>
      <c r="C2289" s="117" t="s">
        <v>3306</v>
      </c>
      <c r="D2289" s="117" t="s">
        <v>492</v>
      </c>
      <c r="E2289" s="119">
        <v>7.66</v>
      </c>
      <c r="F2289" s="119">
        <v>7.21</v>
      </c>
      <c r="G2289" s="117" t="s">
        <v>493</v>
      </c>
      <c r="H2289" s="120">
        <v>41974</v>
      </c>
    </row>
    <row r="2290" spans="1:9" ht="26.4">
      <c r="A2290" s="113">
        <v>83733</v>
      </c>
      <c r="B2290" s="114" t="s">
        <v>3461</v>
      </c>
      <c r="C2290" s="113" t="s">
        <v>3306</v>
      </c>
      <c r="D2290" s="113" t="s">
        <v>492</v>
      </c>
      <c r="E2290" s="115">
        <v>30.82</v>
      </c>
      <c r="F2290" s="115">
        <v>28.53</v>
      </c>
      <c r="G2290" s="113" t="s">
        <v>493</v>
      </c>
      <c r="H2290" s="116">
        <v>41974</v>
      </c>
    </row>
    <row r="2291" spans="1:9" ht="26.4">
      <c r="A2291" s="117">
        <v>6130</v>
      </c>
      <c r="B2291" s="118" t="s">
        <v>3462</v>
      </c>
      <c r="C2291" s="117" t="s">
        <v>3306</v>
      </c>
      <c r="D2291" s="117" t="s">
        <v>492</v>
      </c>
      <c r="E2291" s="119">
        <v>18.18</v>
      </c>
      <c r="F2291" s="119">
        <v>17.260000000000002</v>
      </c>
      <c r="G2291" s="117" t="s">
        <v>493</v>
      </c>
      <c r="H2291" s="120">
        <v>41974</v>
      </c>
    </row>
    <row r="2292" spans="1:9" ht="26.4">
      <c r="A2292" s="113">
        <v>5968</v>
      </c>
      <c r="B2292" s="114" t="s">
        <v>3463</v>
      </c>
      <c r="C2292" s="113" t="s">
        <v>3306</v>
      </c>
      <c r="D2292" s="113" t="s">
        <v>492</v>
      </c>
      <c r="E2292" s="115">
        <v>22.18</v>
      </c>
      <c r="F2292" s="115">
        <v>29.99</v>
      </c>
      <c r="G2292" s="113" t="s">
        <v>493</v>
      </c>
      <c r="H2292" s="116">
        <v>41974</v>
      </c>
    </row>
    <row r="2293" spans="1:9" ht="26.4">
      <c r="A2293" s="117">
        <v>83732</v>
      </c>
      <c r="B2293" s="118" t="s">
        <v>3464</v>
      </c>
      <c r="C2293" s="117" t="s">
        <v>3306</v>
      </c>
      <c r="D2293" s="117" t="s">
        <v>492</v>
      </c>
      <c r="E2293" s="119">
        <v>26.09</v>
      </c>
      <c r="F2293" s="119">
        <v>23.95</v>
      </c>
      <c r="G2293" s="117" t="s">
        <v>493</v>
      </c>
      <c r="H2293" s="120">
        <v>41974</v>
      </c>
    </row>
    <row r="2294" spans="1:9" ht="26.4">
      <c r="A2294" s="113">
        <v>83731</v>
      </c>
      <c r="B2294" s="114" t="s">
        <v>3465</v>
      </c>
      <c r="C2294" s="113" t="s">
        <v>3306</v>
      </c>
      <c r="D2294" s="113" t="s">
        <v>492</v>
      </c>
      <c r="E2294" s="115">
        <v>37.07</v>
      </c>
      <c r="F2294" s="115">
        <v>34.659999999999997</v>
      </c>
      <c r="G2294" s="113" t="s">
        <v>493</v>
      </c>
      <c r="H2294" s="116">
        <v>41974</v>
      </c>
    </row>
    <row r="2295" spans="1:9" ht="26.4">
      <c r="A2295" s="117" t="s">
        <v>3466</v>
      </c>
      <c r="B2295" s="118" t="s">
        <v>3467</v>
      </c>
      <c r="C2295" s="117" t="s">
        <v>3306</v>
      </c>
      <c r="D2295" s="117" t="s">
        <v>492</v>
      </c>
      <c r="E2295" s="119">
        <v>41.77</v>
      </c>
      <c r="F2295" s="119">
        <v>38.630000000000003</v>
      </c>
      <c r="G2295" s="117" t="s">
        <v>493</v>
      </c>
      <c r="H2295" s="120">
        <v>41974</v>
      </c>
    </row>
    <row r="2296" spans="1:9" ht="26.4">
      <c r="A2296" s="113" t="s">
        <v>3468</v>
      </c>
      <c r="B2296" s="114" t="s">
        <v>3469</v>
      </c>
      <c r="C2296" s="113" t="s">
        <v>3306</v>
      </c>
      <c r="D2296" s="113" t="s">
        <v>492</v>
      </c>
      <c r="E2296" s="115">
        <v>92.37</v>
      </c>
      <c r="F2296" s="115">
        <v>89.07</v>
      </c>
      <c r="G2296" s="113" t="s">
        <v>493</v>
      </c>
      <c r="H2296" s="116">
        <v>41974</v>
      </c>
    </row>
    <row r="2297" spans="1:9" ht="26.4">
      <c r="A2297" s="117" t="s">
        <v>3470</v>
      </c>
      <c r="B2297" s="118" t="s">
        <v>3471</v>
      </c>
      <c r="C2297" s="117" t="s">
        <v>3306</v>
      </c>
      <c r="D2297" s="117" t="s">
        <v>492</v>
      </c>
      <c r="E2297" s="119">
        <v>69.099999999999994</v>
      </c>
      <c r="F2297" s="119">
        <v>67.209999999999994</v>
      </c>
      <c r="G2297" s="117" t="s">
        <v>493</v>
      </c>
      <c r="H2297" s="120">
        <v>41974</v>
      </c>
    </row>
    <row r="2298" spans="1:9" ht="39.6">
      <c r="A2298" s="113" t="s">
        <v>3472</v>
      </c>
      <c r="B2298" s="114" t="s">
        <v>3473</v>
      </c>
      <c r="C2298" s="113" t="s">
        <v>3306</v>
      </c>
      <c r="D2298" s="113" t="s">
        <v>492</v>
      </c>
      <c r="E2298" s="115">
        <v>23.03</v>
      </c>
      <c r="F2298" s="115">
        <v>21.39</v>
      </c>
      <c r="G2298" s="113" t="s">
        <v>493</v>
      </c>
      <c r="H2298" s="116">
        <v>41974</v>
      </c>
    </row>
    <row r="2299" spans="1:9" ht="26.4">
      <c r="A2299" s="117">
        <v>83735</v>
      </c>
      <c r="B2299" s="118" t="s">
        <v>3474</v>
      </c>
      <c r="C2299" s="117" t="s">
        <v>3306</v>
      </c>
      <c r="D2299" s="117" t="s">
        <v>492</v>
      </c>
      <c r="E2299" s="119">
        <v>40.24</v>
      </c>
      <c r="F2299" s="119">
        <v>38.630000000000003</v>
      </c>
      <c r="G2299" s="117" t="s">
        <v>493</v>
      </c>
      <c r="H2299" s="120">
        <v>41974</v>
      </c>
    </row>
    <row r="2300" spans="1:9" ht="26.4">
      <c r="A2300" s="113" t="s">
        <v>3475</v>
      </c>
      <c r="B2300" s="114" t="s">
        <v>3476</v>
      </c>
      <c r="C2300" s="113" t="s">
        <v>3306</v>
      </c>
      <c r="D2300" s="113" t="s">
        <v>492</v>
      </c>
      <c r="E2300" s="115">
        <v>48.28</v>
      </c>
      <c r="F2300" s="115">
        <v>45.66</v>
      </c>
      <c r="G2300" s="113" t="s">
        <v>493</v>
      </c>
      <c r="H2300" s="116">
        <v>41974</v>
      </c>
    </row>
    <row r="2301" spans="1:9" ht="39.6">
      <c r="A2301" s="117" t="s">
        <v>3477</v>
      </c>
      <c r="B2301" s="118" t="s">
        <v>3478</v>
      </c>
      <c r="C2301" s="117" t="s">
        <v>3306</v>
      </c>
      <c r="D2301" s="117" t="s">
        <v>492</v>
      </c>
      <c r="E2301" s="119">
        <v>85.42</v>
      </c>
      <c r="F2301" s="119">
        <v>82.35</v>
      </c>
      <c r="G2301" s="117" t="s">
        <v>493</v>
      </c>
      <c r="H2301" s="120">
        <v>41974</v>
      </c>
      <c r="I2301">
        <v>4324</v>
      </c>
    </row>
    <row r="2302" spans="1:9" ht="26.4">
      <c r="A2302" s="121" t="s">
        <v>3479</v>
      </c>
      <c r="B2302" s="114" t="s">
        <v>3480</v>
      </c>
      <c r="C2302" s="113" t="s">
        <v>3306</v>
      </c>
      <c r="D2302" s="113" t="s">
        <v>492</v>
      </c>
      <c r="E2302" s="115">
        <v>47.38</v>
      </c>
      <c r="F2302" s="115">
        <v>44.29</v>
      </c>
      <c r="G2302" s="113" t="s">
        <v>493</v>
      </c>
      <c r="H2302" s="116">
        <v>41974</v>
      </c>
      <c r="I2302">
        <f>2302-I2301</f>
        <v>-2022</v>
      </c>
    </row>
    <row r="2303" spans="1:9" ht="26.4">
      <c r="A2303" s="117">
        <v>83742</v>
      </c>
      <c r="B2303" s="118" t="s">
        <v>3481</v>
      </c>
      <c r="C2303" s="117" t="s">
        <v>3306</v>
      </c>
      <c r="D2303" s="117" t="s">
        <v>492</v>
      </c>
      <c r="E2303" s="119">
        <v>19.41</v>
      </c>
      <c r="F2303" s="119">
        <v>18.3</v>
      </c>
      <c r="G2303" s="117" t="s">
        <v>493</v>
      </c>
      <c r="H2303" s="120">
        <v>41974</v>
      </c>
      <c r="I2303">
        <f>2302-750</f>
        <v>1552</v>
      </c>
    </row>
    <row r="2304" spans="1:9" ht="26.4">
      <c r="A2304" s="113">
        <v>83741</v>
      </c>
      <c r="B2304" s="114" t="s">
        <v>3482</v>
      </c>
      <c r="C2304" s="113" t="s">
        <v>3306</v>
      </c>
      <c r="D2304" s="113" t="s">
        <v>492</v>
      </c>
      <c r="E2304" s="115">
        <v>66.959999999999994</v>
      </c>
      <c r="F2304" s="115">
        <v>64.989999999999995</v>
      </c>
      <c r="G2304" s="113" t="s">
        <v>493</v>
      </c>
      <c r="H2304" s="116">
        <v>41974</v>
      </c>
    </row>
    <row r="2305" spans="1:8" ht="26.4">
      <c r="A2305" s="117" t="s">
        <v>3483</v>
      </c>
      <c r="B2305" s="118" t="s">
        <v>3484</v>
      </c>
      <c r="C2305" s="117" t="s">
        <v>3306</v>
      </c>
      <c r="D2305" s="117" t="s">
        <v>492</v>
      </c>
      <c r="E2305" s="119">
        <v>20.7</v>
      </c>
      <c r="F2305" s="119">
        <v>20.16</v>
      </c>
      <c r="G2305" s="117" t="s">
        <v>493</v>
      </c>
      <c r="H2305" s="120">
        <v>41974</v>
      </c>
    </row>
    <row r="2306" spans="1:8" ht="26.4">
      <c r="A2306" s="113">
        <v>83737</v>
      </c>
      <c r="B2306" s="114" t="s">
        <v>3485</v>
      </c>
      <c r="C2306" s="113" t="s">
        <v>3306</v>
      </c>
      <c r="D2306" s="113" t="s">
        <v>492</v>
      </c>
      <c r="E2306" s="115">
        <v>53.98</v>
      </c>
      <c r="F2306" s="115">
        <v>52.79</v>
      </c>
      <c r="G2306" s="113" t="s">
        <v>493</v>
      </c>
      <c r="H2306" s="116">
        <v>41974</v>
      </c>
    </row>
    <row r="2307" spans="1:8" ht="26.4">
      <c r="A2307" s="117">
        <v>83738</v>
      </c>
      <c r="B2307" s="118" t="s">
        <v>3486</v>
      </c>
      <c r="C2307" s="117" t="s">
        <v>3306</v>
      </c>
      <c r="D2307" s="117" t="s">
        <v>492</v>
      </c>
      <c r="E2307" s="119">
        <v>62.97</v>
      </c>
      <c r="F2307" s="119">
        <v>61.36</v>
      </c>
      <c r="G2307" s="117" t="s">
        <v>493</v>
      </c>
      <c r="H2307" s="120">
        <v>41974</v>
      </c>
    </row>
    <row r="2308" spans="1:8" ht="39.6">
      <c r="A2308" s="113" t="s">
        <v>3487</v>
      </c>
      <c r="B2308" s="114" t="s">
        <v>3488</v>
      </c>
      <c r="C2308" s="113" t="s">
        <v>3306</v>
      </c>
      <c r="D2308" s="113" t="s">
        <v>492</v>
      </c>
      <c r="E2308" s="115">
        <v>64.66</v>
      </c>
      <c r="F2308" s="115">
        <v>61.71</v>
      </c>
      <c r="G2308" s="113" t="s">
        <v>493</v>
      </c>
      <c r="H2308" s="116">
        <v>41974</v>
      </c>
    </row>
    <row r="2309" spans="1:8" ht="26.4">
      <c r="A2309" s="117" t="s">
        <v>3489</v>
      </c>
      <c r="B2309" s="118" t="s">
        <v>3490</v>
      </c>
      <c r="C2309" s="117" t="s">
        <v>3306</v>
      </c>
      <c r="D2309" s="117" t="s">
        <v>492</v>
      </c>
      <c r="E2309" s="119">
        <v>104.11</v>
      </c>
      <c r="F2309" s="119">
        <v>100.81</v>
      </c>
      <c r="G2309" s="117" t="s">
        <v>493</v>
      </c>
      <c r="H2309" s="120">
        <v>41974</v>
      </c>
    </row>
    <row r="2310" spans="1:8" ht="26.4">
      <c r="A2310" s="113" t="s">
        <v>3491</v>
      </c>
      <c r="B2310" s="114" t="s">
        <v>3492</v>
      </c>
      <c r="C2310" s="113" t="s">
        <v>3306</v>
      </c>
      <c r="D2310" s="113" t="s">
        <v>492</v>
      </c>
      <c r="E2310" s="115">
        <v>116.81</v>
      </c>
      <c r="F2310" s="115">
        <v>111.78</v>
      </c>
      <c r="G2310" s="113" t="s">
        <v>493</v>
      </c>
      <c r="H2310" s="116">
        <v>41974</v>
      </c>
    </row>
    <row r="2311" spans="1:8" ht="26.4">
      <c r="A2311" s="117" t="s">
        <v>3493</v>
      </c>
      <c r="B2311" s="118" t="s">
        <v>3494</v>
      </c>
      <c r="C2311" s="117" t="s">
        <v>3306</v>
      </c>
      <c r="D2311" s="117" t="s">
        <v>207</v>
      </c>
      <c r="E2311" s="119">
        <v>34.880000000000003</v>
      </c>
      <c r="F2311" s="119">
        <v>33.36</v>
      </c>
      <c r="G2311" s="117" t="s">
        <v>493</v>
      </c>
      <c r="H2311" s="120">
        <v>41974</v>
      </c>
    </row>
    <row r="2312" spans="1:8" ht="26.4">
      <c r="A2312" s="113">
        <v>72124</v>
      </c>
      <c r="B2312" s="114" t="s">
        <v>3495</v>
      </c>
      <c r="C2312" s="113" t="s">
        <v>3306</v>
      </c>
      <c r="D2312" s="113" t="s">
        <v>950</v>
      </c>
      <c r="E2312" s="115">
        <v>81.61</v>
      </c>
      <c r="F2312" s="115">
        <v>81.069999999999993</v>
      </c>
      <c r="G2312" s="113" t="s">
        <v>493</v>
      </c>
      <c r="H2312" s="116">
        <v>41974</v>
      </c>
    </row>
    <row r="2313" spans="1:8" ht="26.4">
      <c r="A2313" s="117">
        <v>72075</v>
      </c>
      <c r="B2313" s="118" t="s">
        <v>3496</v>
      </c>
      <c r="C2313" s="117" t="s">
        <v>3306</v>
      </c>
      <c r="D2313" s="117" t="s">
        <v>492</v>
      </c>
      <c r="E2313" s="119">
        <v>8.1300000000000008</v>
      </c>
      <c r="F2313" s="119">
        <v>7.71</v>
      </c>
      <c r="G2313" s="117" t="s">
        <v>493</v>
      </c>
      <c r="H2313" s="120">
        <v>41974</v>
      </c>
    </row>
    <row r="2314" spans="1:8" ht="26.4">
      <c r="A2314" s="113" t="s">
        <v>3497</v>
      </c>
      <c r="B2314" s="114" t="s">
        <v>3498</v>
      </c>
      <c r="C2314" s="113" t="s">
        <v>3306</v>
      </c>
      <c r="D2314" s="113" t="s">
        <v>492</v>
      </c>
      <c r="E2314" s="115">
        <v>29.54</v>
      </c>
      <c r="F2314" s="115">
        <v>27.55</v>
      </c>
      <c r="G2314" s="113" t="s">
        <v>493</v>
      </c>
      <c r="H2314" s="116">
        <v>41974</v>
      </c>
    </row>
    <row r="2315" spans="1:8" ht="26.4">
      <c r="A2315" s="117" t="s">
        <v>3499</v>
      </c>
      <c r="B2315" s="118" t="s">
        <v>3500</v>
      </c>
      <c r="C2315" s="117" t="s">
        <v>3306</v>
      </c>
      <c r="D2315" s="117" t="s">
        <v>492</v>
      </c>
      <c r="E2315" s="119">
        <v>60.81</v>
      </c>
      <c r="F2315" s="119">
        <v>57.73</v>
      </c>
      <c r="G2315" s="117" t="s">
        <v>493</v>
      </c>
      <c r="H2315" s="120">
        <v>41974</v>
      </c>
    </row>
    <row r="2316" spans="1:8" ht="26.4">
      <c r="A2316" s="113" t="s">
        <v>3501</v>
      </c>
      <c r="B2316" s="114" t="s">
        <v>3502</v>
      </c>
      <c r="C2316" s="113" t="s">
        <v>3306</v>
      </c>
      <c r="D2316" s="113" t="s">
        <v>492</v>
      </c>
      <c r="E2316" s="115">
        <v>47.61</v>
      </c>
      <c r="F2316" s="115">
        <v>44.99</v>
      </c>
      <c r="G2316" s="113" t="s">
        <v>493</v>
      </c>
      <c r="H2316" s="116">
        <v>41974</v>
      </c>
    </row>
    <row r="2317" spans="1:8">
      <c r="A2317" s="117">
        <v>88270</v>
      </c>
      <c r="B2317" s="118" t="s">
        <v>3503</v>
      </c>
      <c r="C2317" s="117" t="s">
        <v>246</v>
      </c>
      <c r="D2317" s="117" t="s">
        <v>231</v>
      </c>
      <c r="E2317" s="119">
        <v>15.92</v>
      </c>
      <c r="F2317" s="119">
        <v>14.28</v>
      </c>
      <c r="G2317" s="117" t="s">
        <v>493</v>
      </c>
      <c r="H2317" s="120">
        <v>41974</v>
      </c>
    </row>
    <row r="2318" spans="1:8">
      <c r="A2318" s="113">
        <v>72945</v>
      </c>
      <c r="B2318" s="114" t="s">
        <v>3504</v>
      </c>
      <c r="C2318" s="113" t="s">
        <v>251</v>
      </c>
      <c r="D2318" s="113" t="s">
        <v>492</v>
      </c>
      <c r="E2318" s="115">
        <v>4.32</v>
      </c>
      <c r="F2318" s="115">
        <v>4.29</v>
      </c>
      <c r="G2318" s="113" t="s">
        <v>493</v>
      </c>
      <c r="H2318" s="116">
        <v>41974</v>
      </c>
    </row>
    <row r="2319" spans="1:8" ht="26.4">
      <c r="A2319" s="117">
        <v>55960</v>
      </c>
      <c r="B2319" s="118" t="s">
        <v>3505</v>
      </c>
      <c r="C2319" s="117" t="s">
        <v>542</v>
      </c>
      <c r="D2319" s="117" t="s">
        <v>492</v>
      </c>
      <c r="E2319" s="119">
        <v>4.72</v>
      </c>
      <c r="F2319" s="119">
        <v>4.49</v>
      </c>
      <c r="G2319" s="117" t="s">
        <v>493</v>
      </c>
      <c r="H2319" s="120">
        <v>41974</v>
      </c>
    </row>
    <row r="2320" spans="1:8" ht="26.4">
      <c r="A2320" s="113" t="s">
        <v>509</v>
      </c>
      <c r="B2320" s="114" t="s">
        <v>510</v>
      </c>
      <c r="C2320" s="113" t="s">
        <v>507</v>
      </c>
      <c r="D2320" s="113" t="s">
        <v>6</v>
      </c>
      <c r="E2320" s="115">
        <v>1203.52</v>
      </c>
      <c r="F2320" s="115">
        <v>1139.72</v>
      </c>
      <c r="G2320" s="113" t="s">
        <v>493</v>
      </c>
      <c r="H2320" s="116">
        <v>41974</v>
      </c>
    </row>
    <row r="2321" spans="1:8">
      <c r="A2321" s="117">
        <v>73695</v>
      </c>
      <c r="B2321" s="118" t="s">
        <v>3506</v>
      </c>
      <c r="C2321" s="117" t="s">
        <v>3298</v>
      </c>
      <c r="D2321" s="117" t="s">
        <v>6</v>
      </c>
      <c r="E2321" s="119">
        <v>56.93</v>
      </c>
      <c r="F2321" s="119">
        <v>51.13</v>
      </c>
      <c r="G2321" s="117" t="s">
        <v>493</v>
      </c>
      <c r="H2321" s="120">
        <v>41974</v>
      </c>
    </row>
    <row r="2322" spans="1:8" ht="26.4">
      <c r="A2322" s="113">
        <v>73529</v>
      </c>
      <c r="B2322" s="114" t="s">
        <v>3507</v>
      </c>
      <c r="C2322" s="113" t="s">
        <v>248</v>
      </c>
      <c r="D2322" s="113" t="s">
        <v>231</v>
      </c>
      <c r="E2322" s="115">
        <v>85.97</v>
      </c>
      <c r="F2322" s="115">
        <v>84.42</v>
      </c>
      <c r="G2322" s="113" t="s">
        <v>493</v>
      </c>
      <c r="H2322" s="116">
        <v>41974</v>
      </c>
    </row>
    <row r="2323" spans="1:8">
      <c r="A2323" s="117">
        <v>73694</v>
      </c>
      <c r="B2323" s="118" t="s">
        <v>3508</v>
      </c>
      <c r="C2323" s="117" t="s">
        <v>3298</v>
      </c>
      <c r="D2323" s="117" t="s">
        <v>6</v>
      </c>
      <c r="E2323" s="119">
        <v>110.7</v>
      </c>
      <c r="F2323" s="119">
        <v>99.41</v>
      </c>
      <c r="G2323" s="117" t="s">
        <v>493</v>
      </c>
      <c r="H2323" s="120">
        <v>41974</v>
      </c>
    </row>
    <row r="2324" spans="1:8">
      <c r="A2324" s="113">
        <v>73612</v>
      </c>
      <c r="B2324" s="114" t="s">
        <v>3509</v>
      </c>
      <c r="C2324" s="113" t="s">
        <v>3298</v>
      </c>
      <c r="D2324" s="113" t="s">
        <v>6</v>
      </c>
      <c r="E2324" s="115">
        <v>310.2</v>
      </c>
      <c r="F2324" s="115">
        <v>278.73</v>
      </c>
      <c r="G2324" s="113" t="s">
        <v>493</v>
      </c>
      <c r="H2324" s="116">
        <v>41974</v>
      </c>
    </row>
    <row r="2325" spans="1:8">
      <c r="A2325" s="117" t="s">
        <v>3510</v>
      </c>
      <c r="B2325" s="118" t="s">
        <v>3511</v>
      </c>
      <c r="C2325" s="117" t="s">
        <v>3298</v>
      </c>
      <c r="D2325" s="117" t="s">
        <v>6</v>
      </c>
      <c r="E2325" s="119">
        <v>406.1</v>
      </c>
      <c r="F2325" s="119">
        <v>364.48</v>
      </c>
      <c r="G2325" s="117" t="s">
        <v>493</v>
      </c>
      <c r="H2325" s="120">
        <v>41974</v>
      </c>
    </row>
    <row r="2326" spans="1:8">
      <c r="A2326" s="113" t="s">
        <v>3512</v>
      </c>
      <c r="B2326" s="114" t="s">
        <v>3513</v>
      </c>
      <c r="C2326" s="113" t="s">
        <v>3298</v>
      </c>
      <c r="D2326" s="113" t="s">
        <v>6</v>
      </c>
      <c r="E2326" s="115">
        <v>527.92999999999995</v>
      </c>
      <c r="F2326" s="115">
        <v>473.83</v>
      </c>
      <c r="G2326" s="113" t="s">
        <v>493</v>
      </c>
      <c r="H2326" s="116">
        <v>41974</v>
      </c>
    </row>
    <row r="2327" spans="1:8">
      <c r="A2327" s="117" t="s">
        <v>3514</v>
      </c>
      <c r="B2327" s="118" t="s">
        <v>3515</v>
      </c>
      <c r="C2327" s="117" t="s">
        <v>3298</v>
      </c>
      <c r="D2327" s="117" t="s">
        <v>6</v>
      </c>
      <c r="E2327" s="119">
        <v>388.3</v>
      </c>
      <c r="F2327" s="119">
        <v>349.12</v>
      </c>
      <c r="G2327" s="117" t="s">
        <v>493</v>
      </c>
      <c r="H2327" s="120">
        <v>41974</v>
      </c>
    </row>
    <row r="2328" spans="1:8">
      <c r="A2328" s="113" t="s">
        <v>3516</v>
      </c>
      <c r="B2328" s="114" t="s">
        <v>3517</v>
      </c>
      <c r="C2328" s="113" t="s">
        <v>3298</v>
      </c>
      <c r="D2328" s="113" t="s">
        <v>6</v>
      </c>
      <c r="E2328" s="115">
        <v>1242.56</v>
      </c>
      <c r="F2328" s="115">
        <v>1117.18</v>
      </c>
      <c r="G2328" s="113" t="s">
        <v>493</v>
      </c>
      <c r="H2328" s="116">
        <v>41974</v>
      </c>
    </row>
    <row r="2329" spans="1:8">
      <c r="A2329" s="117" t="s">
        <v>3518</v>
      </c>
      <c r="B2329" s="118" t="s">
        <v>3519</v>
      </c>
      <c r="C2329" s="117" t="s">
        <v>3298</v>
      </c>
      <c r="D2329" s="117" t="s">
        <v>6</v>
      </c>
      <c r="E2329" s="119">
        <v>504.79</v>
      </c>
      <c r="F2329" s="119">
        <v>453.85</v>
      </c>
      <c r="G2329" s="117" t="s">
        <v>493</v>
      </c>
      <c r="H2329" s="120">
        <v>41974</v>
      </c>
    </row>
    <row r="2330" spans="1:8">
      <c r="A2330" s="113" t="s">
        <v>3520</v>
      </c>
      <c r="B2330" s="114" t="s">
        <v>3521</v>
      </c>
      <c r="C2330" s="113" t="s">
        <v>3298</v>
      </c>
      <c r="D2330" s="113" t="s">
        <v>6</v>
      </c>
      <c r="E2330" s="115">
        <v>776.6</v>
      </c>
      <c r="F2330" s="115">
        <v>698.24</v>
      </c>
      <c r="G2330" s="113" t="s">
        <v>493</v>
      </c>
      <c r="H2330" s="116">
        <v>41974</v>
      </c>
    </row>
    <row r="2331" spans="1:8">
      <c r="A2331" s="117" t="s">
        <v>3522</v>
      </c>
      <c r="B2331" s="118" t="s">
        <v>3523</v>
      </c>
      <c r="C2331" s="117" t="s">
        <v>3298</v>
      </c>
      <c r="D2331" s="117" t="s">
        <v>6</v>
      </c>
      <c r="E2331" s="119">
        <v>146.94999999999999</v>
      </c>
      <c r="F2331" s="119">
        <v>132.43</v>
      </c>
      <c r="G2331" s="117" t="s">
        <v>493</v>
      </c>
      <c r="H2331" s="120">
        <v>41974</v>
      </c>
    </row>
    <row r="2332" spans="1:8">
      <c r="A2332" s="113" t="s">
        <v>3524</v>
      </c>
      <c r="B2332" s="114" t="s">
        <v>3525</v>
      </c>
      <c r="C2332" s="113" t="s">
        <v>3298</v>
      </c>
      <c r="D2332" s="113" t="s">
        <v>6</v>
      </c>
      <c r="E2332" s="115">
        <v>235.12</v>
      </c>
      <c r="F2332" s="115">
        <v>211.89</v>
      </c>
      <c r="G2332" s="113" t="s">
        <v>493</v>
      </c>
      <c r="H2332" s="116">
        <v>41974</v>
      </c>
    </row>
    <row r="2333" spans="1:8">
      <c r="A2333" s="117" t="s">
        <v>3526</v>
      </c>
      <c r="B2333" s="118" t="s">
        <v>3527</v>
      </c>
      <c r="C2333" s="117" t="s">
        <v>3298</v>
      </c>
      <c r="D2333" s="117" t="s">
        <v>6</v>
      </c>
      <c r="E2333" s="119">
        <v>470.24</v>
      </c>
      <c r="F2333" s="119">
        <v>423.78</v>
      </c>
      <c r="G2333" s="117" t="s">
        <v>493</v>
      </c>
      <c r="H2333" s="120">
        <v>41974</v>
      </c>
    </row>
    <row r="2334" spans="1:8">
      <c r="A2334" s="113" t="s">
        <v>3528</v>
      </c>
      <c r="B2334" s="114" t="s">
        <v>3529</v>
      </c>
      <c r="C2334" s="113" t="s">
        <v>3298</v>
      </c>
      <c r="D2334" s="113" t="s">
        <v>6</v>
      </c>
      <c r="E2334" s="115">
        <v>705.36</v>
      </c>
      <c r="F2334" s="115">
        <v>635.66999999999996</v>
      </c>
      <c r="G2334" s="113" t="s">
        <v>493</v>
      </c>
      <c r="H2334" s="116">
        <v>41974</v>
      </c>
    </row>
    <row r="2335" spans="1:8">
      <c r="A2335" s="117" t="s">
        <v>3530</v>
      </c>
      <c r="B2335" s="118" t="s">
        <v>3531</v>
      </c>
      <c r="C2335" s="117" t="s">
        <v>3298</v>
      </c>
      <c r="D2335" s="117" t="s">
        <v>6</v>
      </c>
      <c r="E2335" s="119">
        <v>146.94999999999999</v>
      </c>
      <c r="F2335" s="119">
        <v>132.43</v>
      </c>
      <c r="G2335" s="117" t="s">
        <v>493</v>
      </c>
      <c r="H2335" s="120">
        <v>41974</v>
      </c>
    </row>
    <row r="2336" spans="1:8">
      <c r="A2336" s="113" t="s">
        <v>3532</v>
      </c>
      <c r="B2336" s="114" t="s">
        <v>3533</v>
      </c>
      <c r="C2336" s="113" t="s">
        <v>3298</v>
      </c>
      <c r="D2336" s="113" t="s">
        <v>6</v>
      </c>
      <c r="E2336" s="115">
        <v>587.79999999999995</v>
      </c>
      <c r="F2336" s="115">
        <v>529.73</v>
      </c>
      <c r="G2336" s="113" t="s">
        <v>493</v>
      </c>
      <c r="H2336" s="116">
        <v>41974</v>
      </c>
    </row>
    <row r="2337" spans="1:8">
      <c r="A2337" s="117" t="s">
        <v>3534</v>
      </c>
      <c r="B2337" s="118" t="s">
        <v>3535</v>
      </c>
      <c r="C2337" s="117" t="s">
        <v>3298</v>
      </c>
      <c r="D2337" s="117" t="s">
        <v>6</v>
      </c>
      <c r="E2337" s="119">
        <v>293.89999999999998</v>
      </c>
      <c r="F2337" s="119">
        <v>264.86</v>
      </c>
      <c r="G2337" s="117" t="s">
        <v>493</v>
      </c>
      <c r="H2337" s="120">
        <v>41974</v>
      </c>
    </row>
    <row r="2338" spans="1:8">
      <c r="A2338" s="113" t="s">
        <v>3536</v>
      </c>
      <c r="B2338" s="114" t="s">
        <v>3537</v>
      </c>
      <c r="C2338" s="113" t="s">
        <v>3298</v>
      </c>
      <c r="D2338" s="113" t="s">
        <v>6</v>
      </c>
      <c r="E2338" s="115">
        <v>1320.22</v>
      </c>
      <c r="F2338" s="115">
        <v>1187.01</v>
      </c>
      <c r="G2338" s="113" t="s">
        <v>493</v>
      </c>
      <c r="H2338" s="116">
        <v>41974</v>
      </c>
    </row>
    <row r="2339" spans="1:8">
      <c r="A2339" s="117" t="s">
        <v>3538</v>
      </c>
      <c r="B2339" s="118" t="s">
        <v>3539</v>
      </c>
      <c r="C2339" s="117" t="s">
        <v>3298</v>
      </c>
      <c r="D2339" s="117" t="s">
        <v>6</v>
      </c>
      <c r="E2339" s="119">
        <v>1475.54</v>
      </c>
      <c r="F2339" s="119">
        <v>1326.65</v>
      </c>
      <c r="G2339" s="117" t="s">
        <v>493</v>
      </c>
      <c r="H2339" s="120">
        <v>41974</v>
      </c>
    </row>
    <row r="2340" spans="1:8">
      <c r="A2340" s="113" t="s">
        <v>3540</v>
      </c>
      <c r="B2340" s="114" t="s">
        <v>3541</v>
      </c>
      <c r="C2340" s="113" t="s">
        <v>3298</v>
      </c>
      <c r="D2340" s="113" t="s">
        <v>6</v>
      </c>
      <c r="E2340" s="115">
        <v>970.75</v>
      </c>
      <c r="F2340" s="115">
        <v>872.8</v>
      </c>
      <c r="G2340" s="113" t="s">
        <v>493</v>
      </c>
      <c r="H2340" s="116">
        <v>41974</v>
      </c>
    </row>
    <row r="2341" spans="1:8">
      <c r="A2341" s="117" t="s">
        <v>3542</v>
      </c>
      <c r="B2341" s="118" t="s">
        <v>3543</v>
      </c>
      <c r="C2341" s="117" t="s">
        <v>3298</v>
      </c>
      <c r="D2341" s="117" t="s">
        <v>6</v>
      </c>
      <c r="E2341" s="119">
        <v>310.2</v>
      </c>
      <c r="F2341" s="119">
        <v>278.73</v>
      </c>
      <c r="G2341" s="117" t="s">
        <v>493</v>
      </c>
      <c r="H2341" s="120">
        <v>41974</v>
      </c>
    </row>
    <row r="2342" spans="1:8" ht="39.6">
      <c r="A2342" s="113">
        <v>8260</v>
      </c>
      <c r="B2342" s="114" t="s">
        <v>3544</v>
      </c>
      <c r="C2342" s="113" t="s">
        <v>273</v>
      </c>
      <c r="D2342" s="113" t="s">
        <v>6</v>
      </c>
      <c r="E2342" s="115">
        <v>2322.66</v>
      </c>
      <c r="F2342" s="115">
        <v>2297.4499999999998</v>
      </c>
      <c r="G2342" s="113" t="s">
        <v>493</v>
      </c>
      <c r="H2342" s="116">
        <v>41974</v>
      </c>
    </row>
    <row r="2343" spans="1:8" ht="26.4">
      <c r="A2343" s="117" t="s">
        <v>3545</v>
      </c>
      <c r="B2343" s="118" t="s">
        <v>3546</v>
      </c>
      <c r="C2343" s="117" t="s">
        <v>732</v>
      </c>
      <c r="D2343" s="117" t="s">
        <v>6</v>
      </c>
      <c r="E2343" s="119">
        <v>4003.02</v>
      </c>
      <c r="F2343" s="119">
        <v>3814.04</v>
      </c>
      <c r="G2343" s="117" t="s">
        <v>493</v>
      </c>
      <c r="H2343" s="120">
        <v>41974</v>
      </c>
    </row>
    <row r="2344" spans="1:8" ht="26.4">
      <c r="A2344" s="113">
        <v>73683</v>
      </c>
      <c r="B2344" s="114" t="s">
        <v>3547</v>
      </c>
      <c r="C2344" s="113" t="s">
        <v>507</v>
      </c>
      <c r="D2344" s="113" t="s">
        <v>6</v>
      </c>
      <c r="E2344" s="115">
        <v>36.61</v>
      </c>
      <c r="F2344" s="115">
        <v>35.08</v>
      </c>
      <c r="G2344" s="113" t="s">
        <v>493</v>
      </c>
      <c r="H2344" s="116">
        <v>41974</v>
      </c>
    </row>
    <row r="2345" spans="1:8" ht="26.4">
      <c r="A2345" s="117" t="s">
        <v>3548</v>
      </c>
      <c r="B2345" s="118" t="s">
        <v>3549</v>
      </c>
      <c r="C2345" s="117" t="s">
        <v>538</v>
      </c>
      <c r="D2345" s="117" t="s">
        <v>6</v>
      </c>
      <c r="E2345" s="119">
        <v>29.55</v>
      </c>
      <c r="F2345" s="119">
        <v>26.65</v>
      </c>
      <c r="G2345" s="117" t="s">
        <v>493</v>
      </c>
      <c r="H2345" s="120">
        <v>41974</v>
      </c>
    </row>
    <row r="2346" spans="1:8" ht="26.4">
      <c r="A2346" s="113" t="s">
        <v>3550</v>
      </c>
      <c r="B2346" s="114" t="s">
        <v>3551</v>
      </c>
      <c r="C2346" s="113" t="s">
        <v>538</v>
      </c>
      <c r="D2346" s="113" t="s">
        <v>6</v>
      </c>
      <c r="E2346" s="115">
        <v>141.51</v>
      </c>
      <c r="F2346" s="115">
        <v>136.63999999999999</v>
      </c>
      <c r="G2346" s="113" t="s">
        <v>493</v>
      </c>
      <c r="H2346" s="116">
        <v>41974</v>
      </c>
    </row>
    <row r="2347" spans="1:8" ht="26.4">
      <c r="A2347" s="117" t="s">
        <v>3552</v>
      </c>
      <c r="B2347" s="118" t="s">
        <v>3553</v>
      </c>
      <c r="C2347" s="117" t="s">
        <v>538</v>
      </c>
      <c r="D2347" s="117" t="s">
        <v>6</v>
      </c>
      <c r="E2347" s="119">
        <v>183.32</v>
      </c>
      <c r="F2347" s="119">
        <v>177.02</v>
      </c>
      <c r="G2347" s="117" t="s">
        <v>493</v>
      </c>
      <c r="H2347" s="120">
        <v>41974</v>
      </c>
    </row>
    <row r="2348" spans="1:8" ht="26.4">
      <c r="A2348" s="113" t="s">
        <v>3554</v>
      </c>
      <c r="B2348" s="114" t="s">
        <v>3555</v>
      </c>
      <c r="C2348" s="113" t="s">
        <v>538</v>
      </c>
      <c r="D2348" s="113" t="s">
        <v>6</v>
      </c>
      <c r="E2348" s="115">
        <v>215.49</v>
      </c>
      <c r="F2348" s="115">
        <v>208.08</v>
      </c>
      <c r="G2348" s="113" t="s">
        <v>493</v>
      </c>
      <c r="H2348" s="116">
        <v>41974</v>
      </c>
    </row>
    <row r="2349" spans="1:8" ht="26.4">
      <c r="A2349" s="117" t="s">
        <v>3556</v>
      </c>
      <c r="B2349" s="118" t="s">
        <v>3557</v>
      </c>
      <c r="C2349" s="117" t="s">
        <v>538</v>
      </c>
      <c r="D2349" s="117" t="s">
        <v>6</v>
      </c>
      <c r="E2349" s="119">
        <v>234.78</v>
      </c>
      <c r="F2349" s="119">
        <v>226.71</v>
      </c>
      <c r="G2349" s="117" t="s">
        <v>493</v>
      </c>
      <c r="H2349" s="120">
        <v>41974</v>
      </c>
    </row>
    <row r="2350" spans="1:8" ht="26.4">
      <c r="A2350" s="113" t="s">
        <v>3558</v>
      </c>
      <c r="B2350" s="114" t="s">
        <v>3559</v>
      </c>
      <c r="C2350" s="113" t="s">
        <v>538</v>
      </c>
      <c r="D2350" s="113" t="s">
        <v>6</v>
      </c>
      <c r="E2350" s="115">
        <v>257.3</v>
      </c>
      <c r="F2350" s="115">
        <v>248.45</v>
      </c>
      <c r="G2350" s="113" t="s">
        <v>493</v>
      </c>
      <c r="H2350" s="116">
        <v>41974</v>
      </c>
    </row>
    <row r="2351" spans="1:8" ht="26.4">
      <c r="A2351" s="117" t="s">
        <v>3560</v>
      </c>
      <c r="B2351" s="118" t="s">
        <v>3561</v>
      </c>
      <c r="C2351" s="117" t="s">
        <v>538</v>
      </c>
      <c r="D2351" s="117" t="s">
        <v>6</v>
      </c>
      <c r="E2351" s="119">
        <v>283.02999999999997</v>
      </c>
      <c r="F2351" s="119">
        <v>273.29000000000002</v>
      </c>
      <c r="G2351" s="117" t="s">
        <v>493</v>
      </c>
      <c r="H2351" s="120">
        <v>41974</v>
      </c>
    </row>
    <row r="2352" spans="1:8" ht="26.4">
      <c r="A2352" s="113" t="s">
        <v>3562</v>
      </c>
      <c r="B2352" s="114" t="s">
        <v>3563</v>
      </c>
      <c r="C2352" s="113" t="s">
        <v>538</v>
      </c>
      <c r="D2352" s="113" t="s">
        <v>6</v>
      </c>
      <c r="E2352" s="115">
        <v>305.54000000000002</v>
      </c>
      <c r="F2352" s="115">
        <v>295.02999999999997</v>
      </c>
      <c r="G2352" s="113" t="s">
        <v>493</v>
      </c>
      <c r="H2352" s="116">
        <v>41974</v>
      </c>
    </row>
    <row r="2353" spans="1:8" ht="26.4">
      <c r="A2353" s="117" t="s">
        <v>3564</v>
      </c>
      <c r="B2353" s="118" t="s">
        <v>3565</v>
      </c>
      <c r="C2353" s="117" t="s">
        <v>538</v>
      </c>
      <c r="D2353" s="117" t="s">
        <v>6</v>
      </c>
      <c r="E2353" s="119">
        <v>21.58</v>
      </c>
      <c r="F2353" s="119">
        <v>19.440000000000001</v>
      </c>
      <c r="G2353" s="117" t="s">
        <v>493</v>
      </c>
      <c r="H2353" s="120">
        <v>41974</v>
      </c>
    </row>
    <row r="2354" spans="1:8" ht="26.4">
      <c r="A2354" s="113" t="s">
        <v>3566</v>
      </c>
      <c r="B2354" s="114" t="s">
        <v>3567</v>
      </c>
      <c r="C2354" s="113" t="s">
        <v>538</v>
      </c>
      <c r="D2354" s="113" t="s">
        <v>6</v>
      </c>
      <c r="E2354" s="115">
        <v>321.62</v>
      </c>
      <c r="F2354" s="115">
        <v>310.56</v>
      </c>
      <c r="G2354" s="113" t="s">
        <v>493</v>
      </c>
      <c r="H2354" s="116">
        <v>41974</v>
      </c>
    </row>
    <row r="2355" spans="1:8" ht="26.4">
      <c r="A2355" s="117" t="s">
        <v>3568</v>
      </c>
      <c r="B2355" s="118" t="s">
        <v>3569</v>
      </c>
      <c r="C2355" s="117" t="s">
        <v>538</v>
      </c>
      <c r="D2355" s="117" t="s">
        <v>6</v>
      </c>
      <c r="E2355" s="119">
        <v>366.65</v>
      </c>
      <c r="F2355" s="119">
        <v>354.04</v>
      </c>
      <c r="G2355" s="117" t="s">
        <v>493</v>
      </c>
      <c r="H2355" s="120">
        <v>41974</v>
      </c>
    </row>
    <row r="2356" spans="1:8" ht="26.4">
      <c r="A2356" s="113" t="s">
        <v>3570</v>
      </c>
      <c r="B2356" s="114" t="s">
        <v>3571</v>
      </c>
      <c r="C2356" s="113" t="s">
        <v>538</v>
      </c>
      <c r="D2356" s="113" t="s">
        <v>6</v>
      </c>
      <c r="E2356" s="115">
        <v>26.08</v>
      </c>
      <c r="F2356" s="115">
        <v>23.51</v>
      </c>
      <c r="G2356" s="113" t="s">
        <v>493</v>
      </c>
      <c r="H2356" s="116">
        <v>41974</v>
      </c>
    </row>
    <row r="2357" spans="1:8" ht="26.4">
      <c r="A2357" s="117" t="s">
        <v>3572</v>
      </c>
      <c r="B2357" s="118" t="s">
        <v>3573</v>
      </c>
      <c r="C2357" s="117" t="s">
        <v>538</v>
      </c>
      <c r="D2357" s="117" t="s">
        <v>6</v>
      </c>
      <c r="E2357" s="119">
        <v>86.92</v>
      </c>
      <c r="F2357" s="119">
        <v>78.39</v>
      </c>
      <c r="G2357" s="117" t="s">
        <v>493</v>
      </c>
      <c r="H2357" s="120">
        <v>41974</v>
      </c>
    </row>
    <row r="2358" spans="1:8" ht="26.4">
      <c r="A2358" s="113" t="s">
        <v>3574</v>
      </c>
      <c r="B2358" s="114" t="s">
        <v>3575</v>
      </c>
      <c r="C2358" s="113" t="s">
        <v>538</v>
      </c>
      <c r="D2358" s="113" t="s">
        <v>6</v>
      </c>
      <c r="E2358" s="115">
        <v>1106.8800000000001</v>
      </c>
      <c r="F2358" s="115">
        <v>1064.3599999999999</v>
      </c>
      <c r="G2358" s="113" t="s">
        <v>493</v>
      </c>
      <c r="H2358" s="116">
        <v>41974</v>
      </c>
    </row>
    <row r="2359" spans="1:8" ht="26.4">
      <c r="A2359" s="117" t="s">
        <v>3576</v>
      </c>
      <c r="B2359" s="118" t="s">
        <v>3577</v>
      </c>
      <c r="C2359" s="117" t="s">
        <v>538</v>
      </c>
      <c r="D2359" s="117" t="s">
        <v>6</v>
      </c>
      <c r="E2359" s="119">
        <v>385.94</v>
      </c>
      <c r="F2359" s="119">
        <v>372.68</v>
      </c>
      <c r="G2359" s="117" t="s">
        <v>493</v>
      </c>
      <c r="H2359" s="120">
        <v>41974</v>
      </c>
    </row>
    <row r="2360" spans="1:8" ht="26.4">
      <c r="A2360" s="113" t="s">
        <v>3578</v>
      </c>
      <c r="B2360" s="114" t="s">
        <v>3579</v>
      </c>
      <c r="C2360" s="113" t="s">
        <v>538</v>
      </c>
      <c r="D2360" s="113" t="s">
        <v>6</v>
      </c>
      <c r="E2360" s="115">
        <v>450.27</v>
      </c>
      <c r="F2360" s="115">
        <v>434.79</v>
      </c>
      <c r="G2360" s="113" t="s">
        <v>493</v>
      </c>
      <c r="H2360" s="116">
        <v>41974</v>
      </c>
    </row>
    <row r="2361" spans="1:8" ht="26.4">
      <c r="A2361" s="117" t="s">
        <v>3580</v>
      </c>
      <c r="B2361" s="118" t="s">
        <v>3581</v>
      </c>
      <c r="C2361" s="117" t="s">
        <v>538</v>
      </c>
      <c r="D2361" s="117" t="s">
        <v>6</v>
      </c>
      <c r="E2361" s="119">
        <v>546.75</v>
      </c>
      <c r="F2361" s="119">
        <v>527.96</v>
      </c>
      <c r="G2361" s="117" t="s">
        <v>493</v>
      </c>
      <c r="H2361" s="120">
        <v>41974</v>
      </c>
    </row>
    <row r="2362" spans="1:8" ht="26.4">
      <c r="A2362" s="113" t="s">
        <v>3582</v>
      </c>
      <c r="B2362" s="114" t="s">
        <v>3583</v>
      </c>
      <c r="C2362" s="113" t="s">
        <v>538</v>
      </c>
      <c r="D2362" s="113" t="s">
        <v>6</v>
      </c>
      <c r="E2362" s="115">
        <v>611.08000000000004</v>
      </c>
      <c r="F2362" s="115">
        <v>590.07000000000005</v>
      </c>
      <c r="G2362" s="113" t="s">
        <v>493</v>
      </c>
      <c r="H2362" s="116">
        <v>41974</v>
      </c>
    </row>
    <row r="2363" spans="1:8" ht="26.4">
      <c r="A2363" s="117" t="s">
        <v>3584</v>
      </c>
      <c r="B2363" s="118" t="s">
        <v>3585</v>
      </c>
      <c r="C2363" s="117" t="s">
        <v>538</v>
      </c>
      <c r="D2363" s="117" t="s">
        <v>6</v>
      </c>
      <c r="E2363" s="119">
        <v>643.24</v>
      </c>
      <c r="F2363" s="119">
        <v>621.13</v>
      </c>
      <c r="G2363" s="117" t="s">
        <v>493</v>
      </c>
      <c r="H2363" s="120">
        <v>41974</v>
      </c>
    </row>
    <row r="2364" spans="1:8" ht="26.4">
      <c r="A2364" s="113" t="s">
        <v>3586</v>
      </c>
      <c r="B2364" s="114" t="s">
        <v>3587</v>
      </c>
      <c r="C2364" s="113" t="s">
        <v>538</v>
      </c>
      <c r="D2364" s="113" t="s">
        <v>6</v>
      </c>
      <c r="E2364" s="115">
        <v>707.56</v>
      </c>
      <c r="F2364" s="115">
        <v>683.24</v>
      </c>
      <c r="G2364" s="113" t="s">
        <v>493</v>
      </c>
      <c r="H2364" s="116">
        <v>41974</v>
      </c>
    </row>
    <row r="2365" spans="1:8" ht="26.4">
      <c r="A2365" s="117" t="s">
        <v>3588</v>
      </c>
      <c r="B2365" s="118" t="s">
        <v>3589</v>
      </c>
      <c r="C2365" s="117" t="s">
        <v>538</v>
      </c>
      <c r="D2365" s="117" t="s">
        <v>6</v>
      </c>
      <c r="E2365" s="119">
        <v>739.73</v>
      </c>
      <c r="F2365" s="119">
        <v>714.3</v>
      </c>
      <c r="G2365" s="117" t="s">
        <v>493</v>
      </c>
      <c r="H2365" s="120">
        <v>41974</v>
      </c>
    </row>
    <row r="2366" spans="1:8" ht="26.4">
      <c r="A2366" s="113" t="s">
        <v>3590</v>
      </c>
      <c r="B2366" s="114" t="s">
        <v>3591</v>
      </c>
      <c r="C2366" s="113" t="s">
        <v>538</v>
      </c>
      <c r="D2366" s="113" t="s">
        <v>6</v>
      </c>
      <c r="E2366" s="115">
        <v>44.78</v>
      </c>
      <c r="F2366" s="115">
        <v>40.18</v>
      </c>
      <c r="G2366" s="113" t="s">
        <v>493</v>
      </c>
      <c r="H2366" s="116">
        <v>41974</v>
      </c>
    </row>
    <row r="2367" spans="1:8" ht="26.4">
      <c r="A2367" s="117" t="s">
        <v>3592</v>
      </c>
      <c r="B2367" s="118" t="s">
        <v>3593</v>
      </c>
      <c r="C2367" s="117" t="s">
        <v>538</v>
      </c>
      <c r="D2367" s="117" t="s">
        <v>6</v>
      </c>
      <c r="E2367" s="119">
        <v>804.05</v>
      </c>
      <c r="F2367" s="119">
        <v>776.41</v>
      </c>
      <c r="G2367" s="117" t="s">
        <v>493</v>
      </c>
      <c r="H2367" s="120">
        <v>41974</v>
      </c>
    </row>
    <row r="2368" spans="1:8" ht="26.4">
      <c r="A2368" s="113" t="s">
        <v>3594</v>
      </c>
      <c r="B2368" s="114" t="s">
        <v>3595</v>
      </c>
      <c r="C2368" s="113" t="s">
        <v>538</v>
      </c>
      <c r="D2368" s="113" t="s">
        <v>6</v>
      </c>
      <c r="E2368" s="115">
        <v>868.37</v>
      </c>
      <c r="F2368" s="115">
        <v>838.53</v>
      </c>
      <c r="G2368" s="113" t="s">
        <v>493</v>
      </c>
      <c r="H2368" s="116">
        <v>41974</v>
      </c>
    </row>
    <row r="2369" spans="1:8" ht="26.4">
      <c r="A2369" s="117" t="s">
        <v>3596</v>
      </c>
      <c r="B2369" s="118" t="s">
        <v>3597</v>
      </c>
      <c r="C2369" s="117" t="s">
        <v>538</v>
      </c>
      <c r="D2369" s="117" t="s">
        <v>6</v>
      </c>
      <c r="E2369" s="119">
        <v>968.52</v>
      </c>
      <c r="F2369" s="119">
        <v>931.31</v>
      </c>
      <c r="G2369" s="117" t="s">
        <v>493</v>
      </c>
      <c r="H2369" s="120">
        <v>41974</v>
      </c>
    </row>
    <row r="2370" spans="1:8" ht="26.4">
      <c r="A2370" s="113" t="s">
        <v>3598</v>
      </c>
      <c r="B2370" s="114" t="s">
        <v>3599</v>
      </c>
      <c r="C2370" s="113" t="s">
        <v>538</v>
      </c>
      <c r="D2370" s="113" t="s">
        <v>6</v>
      </c>
      <c r="E2370" s="115">
        <v>69.540000000000006</v>
      </c>
      <c r="F2370" s="115">
        <v>62.71</v>
      </c>
      <c r="G2370" s="113" t="s">
        <v>493</v>
      </c>
      <c r="H2370" s="116">
        <v>41974</v>
      </c>
    </row>
    <row r="2371" spans="1:8" ht="26.4">
      <c r="A2371" s="117" t="s">
        <v>3600</v>
      </c>
      <c r="B2371" s="118" t="s">
        <v>3601</v>
      </c>
      <c r="C2371" s="117" t="s">
        <v>538</v>
      </c>
      <c r="D2371" s="117" t="s">
        <v>6</v>
      </c>
      <c r="E2371" s="119">
        <v>968.52</v>
      </c>
      <c r="F2371" s="119">
        <v>931.31</v>
      </c>
      <c r="G2371" s="117" t="s">
        <v>493</v>
      </c>
      <c r="H2371" s="120">
        <v>41974</v>
      </c>
    </row>
    <row r="2372" spans="1:8" ht="26.4">
      <c r="A2372" s="113" t="s">
        <v>3602</v>
      </c>
      <c r="B2372" s="114" t="s">
        <v>3603</v>
      </c>
      <c r="C2372" s="113" t="s">
        <v>538</v>
      </c>
      <c r="D2372" s="113" t="s">
        <v>6</v>
      </c>
      <c r="E2372" s="115">
        <v>1003.11</v>
      </c>
      <c r="F2372" s="115">
        <v>964.57</v>
      </c>
      <c r="G2372" s="113" t="s">
        <v>493</v>
      </c>
      <c r="H2372" s="116">
        <v>41974</v>
      </c>
    </row>
    <row r="2373" spans="1:8" ht="39.6">
      <c r="A2373" s="117">
        <v>72333</v>
      </c>
      <c r="B2373" s="118" t="s">
        <v>3604</v>
      </c>
      <c r="C2373" s="117" t="s">
        <v>273</v>
      </c>
      <c r="D2373" s="117" t="s">
        <v>6</v>
      </c>
      <c r="E2373" s="119">
        <v>26.03</v>
      </c>
      <c r="F2373" s="119">
        <v>25.07</v>
      </c>
      <c r="G2373" s="117" t="s">
        <v>493</v>
      </c>
      <c r="H2373" s="120">
        <v>41974</v>
      </c>
    </row>
    <row r="2374" spans="1:8" ht="39.6">
      <c r="A2374" s="113">
        <v>83465</v>
      </c>
      <c r="B2374" s="114" t="s">
        <v>3605</v>
      </c>
      <c r="C2374" s="113" t="s">
        <v>273</v>
      </c>
      <c r="D2374" s="113" t="s">
        <v>6</v>
      </c>
      <c r="E2374" s="115">
        <v>29.89</v>
      </c>
      <c r="F2374" s="115">
        <v>28.45</v>
      </c>
      <c r="G2374" s="113" t="s">
        <v>493</v>
      </c>
      <c r="H2374" s="116">
        <v>41974</v>
      </c>
    </row>
    <row r="2375" spans="1:8" ht="39.6">
      <c r="A2375" s="117">
        <v>84227</v>
      </c>
      <c r="B2375" s="118" t="s">
        <v>3606</v>
      </c>
      <c r="C2375" s="117" t="s">
        <v>273</v>
      </c>
      <c r="D2375" s="117" t="s">
        <v>6</v>
      </c>
      <c r="E2375" s="119">
        <v>29.74</v>
      </c>
      <c r="F2375" s="119">
        <v>27.86</v>
      </c>
      <c r="G2375" s="117" t="s">
        <v>493</v>
      </c>
      <c r="H2375" s="120">
        <v>41974</v>
      </c>
    </row>
    <row r="2376" spans="1:8" ht="39.6">
      <c r="A2376" s="113">
        <v>84226</v>
      </c>
      <c r="B2376" s="114" t="s">
        <v>3607</v>
      </c>
      <c r="C2376" s="113" t="s">
        <v>273</v>
      </c>
      <c r="D2376" s="113" t="s">
        <v>6</v>
      </c>
      <c r="E2376" s="115">
        <v>19.05</v>
      </c>
      <c r="F2376" s="115">
        <v>18.05</v>
      </c>
      <c r="G2376" s="113" t="s">
        <v>493</v>
      </c>
      <c r="H2376" s="116">
        <v>41974</v>
      </c>
    </row>
    <row r="2377" spans="1:8" ht="39.6">
      <c r="A2377" s="117">
        <v>72334</v>
      </c>
      <c r="B2377" s="118" t="s">
        <v>3608</v>
      </c>
      <c r="C2377" s="117" t="s">
        <v>273</v>
      </c>
      <c r="D2377" s="117" t="s">
        <v>6</v>
      </c>
      <c r="E2377" s="119">
        <v>10.33</v>
      </c>
      <c r="F2377" s="119">
        <v>9.76</v>
      </c>
      <c r="G2377" s="117" t="s">
        <v>493</v>
      </c>
      <c r="H2377" s="120">
        <v>41974</v>
      </c>
    </row>
    <row r="2378" spans="1:8" ht="39.6">
      <c r="A2378" s="113">
        <v>84542</v>
      </c>
      <c r="B2378" s="114" t="s">
        <v>3609</v>
      </c>
      <c r="C2378" s="113" t="s">
        <v>273</v>
      </c>
      <c r="D2378" s="113" t="s">
        <v>6</v>
      </c>
      <c r="E2378" s="115">
        <v>25.75</v>
      </c>
      <c r="F2378" s="115">
        <v>24.31</v>
      </c>
      <c r="G2378" s="113" t="s">
        <v>493</v>
      </c>
      <c r="H2378" s="116">
        <v>41974</v>
      </c>
    </row>
    <row r="2379" spans="1:8" ht="39.6">
      <c r="A2379" s="117">
        <v>83403</v>
      </c>
      <c r="B2379" s="118" t="s">
        <v>3610</v>
      </c>
      <c r="C2379" s="117" t="s">
        <v>273</v>
      </c>
      <c r="D2379" s="117" t="s">
        <v>6</v>
      </c>
      <c r="E2379" s="119">
        <v>12.2</v>
      </c>
      <c r="F2379" s="119">
        <v>11.62</v>
      </c>
      <c r="G2379" s="117" t="s">
        <v>493</v>
      </c>
      <c r="H2379" s="120">
        <v>41974</v>
      </c>
    </row>
    <row r="2380" spans="1:8" ht="39.6">
      <c r="A2380" s="113">
        <v>85049</v>
      </c>
      <c r="B2380" s="114" t="s">
        <v>3611</v>
      </c>
      <c r="C2380" s="113" t="s">
        <v>273</v>
      </c>
      <c r="D2380" s="113" t="s">
        <v>6</v>
      </c>
      <c r="E2380" s="115">
        <v>26.36</v>
      </c>
      <c r="F2380" s="115">
        <v>24.92</v>
      </c>
      <c r="G2380" s="113" t="s">
        <v>493</v>
      </c>
      <c r="H2380" s="116">
        <v>41974</v>
      </c>
    </row>
    <row r="2381" spans="1:8" ht="39.6">
      <c r="A2381" s="117">
        <v>83466</v>
      </c>
      <c r="B2381" s="118" t="s">
        <v>3612</v>
      </c>
      <c r="C2381" s="117" t="s">
        <v>273</v>
      </c>
      <c r="D2381" s="117" t="s">
        <v>6</v>
      </c>
      <c r="E2381" s="119">
        <v>19.07</v>
      </c>
      <c r="F2381" s="119">
        <v>18.07</v>
      </c>
      <c r="G2381" s="117" t="s">
        <v>493</v>
      </c>
      <c r="H2381" s="120">
        <v>41974</v>
      </c>
    </row>
    <row r="2382" spans="1:8" ht="39.6">
      <c r="A2382" s="113">
        <v>84379</v>
      </c>
      <c r="B2382" s="114" t="s">
        <v>3613</v>
      </c>
      <c r="C2382" s="113" t="s">
        <v>273</v>
      </c>
      <c r="D2382" s="113" t="s">
        <v>6</v>
      </c>
      <c r="E2382" s="115">
        <v>21.57</v>
      </c>
      <c r="F2382" s="115">
        <v>20.350000000000001</v>
      </c>
      <c r="G2382" s="113" t="s">
        <v>493</v>
      </c>
      <c r="H2382" s="116">
        <v>41974</v>
      </c>
    </row>
    <row r="2383" spans="1:8" ht="39.6">
      <c r="A2383" s="117">
        <v>72331</v>
      </c>
      <c r="B2383" s="118" t="s">
        <v>3614</v>
      </c>
      <c r="C2383" s="117" t="s">
        <v>273</v>
      </c>
      <c r="D2383" s="117" t="s">
        <v>6</v>
      </c>
      <c r="E2383" s="119">
        <v>8.85</v>
      </c>
      <c r="F2383" s="119">
        <v>8.2899999999999991</v>
      </c>
      <c r="G2383" s="117" t="s">
        <v>493</v>
      </c>
      <c r="H2383" s="120">
        <v>41974</v>
      </c>
    </row>
    <row r="2384" spans="1:8" ht="39.6">
      <c r="A2384" s="113">
        <v>72332</v>
      </c>
      <c r="B2384" s="114" t="s">
        <v>3615</v>
      </c>
      <c r="C2384" s="113" t="s">
        <v>273</v>
      </c>
      <c r="D2384" s="113" t="s">
        <v>6</v>
      </c>
      <c r="E2384" s="115">
        <v>16.41</v>
      </c>
      <c r="F2384" s="115">
        <v>15.57</v>
      </c>
      <c r="G2384" s="113" t="s">
        <v>493</v>
      </c>
      <c r="H2384" s="116">
        <v>41974</v>
      </c>
    </row>
    <row r="2385" spans="1:8" ht="39.6">
      <c r="A2385" s="117">
        <v>83467</v>
      </c>
      <c r="B2385" s="118" t="s">
        <v>3616</v>
      </c>
      <c r="C2385" s="117" t="s">
        <v>273</v>
      </c>
      <c r="D2385" s="117" t="s">
        <v>6</v>
      </c>
      <c r="E2385" s="119">
        <v>25.67</v>
      </c>
      <c r="F2385" s="119">
        <v>24.23</v>
      </c>
      <c r="G2385" s="117" t="s">
        <v>493</v>
      </c>
      <c r="H2385" s="120">
        <v>41974</v>
      </c>
    </row>
    <row r="2386" spans="1:8">
      <c r="A2386" s="113" t="s">
        <v>3617</v>
      </c>
      <c r="B2386" s="114" t="s">
        <v>3618</v>
      </c>
      <c r="C2386" s="113" t="s">
        <v>276</v>
      </c>
      <c r="D2386" s="113" t="s">
        <v>6</v>
      </c>
      <c r="E2386" s="115">
        <v>0.27</v>
      </c>
      <c r="F2386" s="115">
        <v>0.25</v>
      </c>
      <c r="G2386" s="113" t="s">
        <v>493</v>
      </c>
      <c r="H2386" s="116">
        <v>41974</v>
      </c>
    </row>
    <row r="2387" spans="1:8" ht="39.6">
      <c r="A2387" s="117" t="s">
        <v>3619</v>
      </c>
      <c r="B2387" s="118" t="s">
        <v>3620</v>
      </c>
      <c r="C2387" s="117" t="s">
        <v>273</v>
      </c>
      <c r="D2387" s="117" t="s">
        <v>6</v>
      </c>
      <c r="E2387" s="119">
        <v>18.239999999999998</v>
      </c>
      <c r="F2387" s="119">
        <v>17.71</v>
      </c>
      <c r="G2387" s="117" t="s">
        <v>493</v>
      </c>
      <c r="H2387" s="120">
        <v>41974</v>
      </c>
    </row>
    <row r="2388" spans="1:8" ht="39.6">
      <c r="A2388" s="113" t="s">
        <v>3621</v>
      </c>
      <c r="B2388" s="114" t="s">
        <v>3622</v>
      </c>
      <c r="C2388" s="113" t="s">
        <v>273</v>
      </c>
      <c r="D2388" s="113" t="s">
        <v>6</v>
      </c>
      <c r="E2388" s="115">
        <v>64.89</v>
      </c>
      <c r="F2388" s="115">
        <v>63.55</v>
      </c>
      <c r="G2388" s="113" t="s">
        <v>493</v>
      </c>
      <c r="H2388" s="116">
        <v>41974</v>
      </c>
    </row>
    <row r="2389" spans="1:8" ht="26.4">
      <c r="A2389" s="117">
        <v>84098</v>
      </c>
      <c r="B2389" s="118" t="s">
        <v>3623</v>
      </c>
      <c r="C2389" s="117" t="s">
        <v>715</v>
      </c>
      <c r="D2389" s="117" t="s">
        <v>492</v>
      </c>
      <c r="E2389" s="119">
        <v>40.03</v>
      </c>
      <c r="F2389" s="119">
        <v>39.6</v>
      </c>
      <c r="G2389" s="117" t="s">
        <v>493</v>
      </c>
      <c r="H2389" s="120">
        <v>41974</v>
      </c>
    </row>
    <row r="2390" spans="1:8" ht="26.4">
      <c r="A2390" s="113" t="s">
        <v>3624</v>
      </c>
      <c r="B2390" s="114" t="s">
        <v>3625</v>
      </c>
      <c r="C2390" s="113" t="s">
        <v>715</v>
      </c>
      <c r="D2390" s="113" t="s">
        <v>492</v>
      </c>
      <c r="E2390" s="115">
        <v>40.49</v>
      </c>
      <c r="F2390" s="115">
        <v>39.99</v>
      </c>
      <c r="G2390" s="113" t="s">
        <v>493</v>
      </c>
      <c r="H2390" s="116">
        <v>41974</v>
      </c>
    </row>
    <row r="2391" spans="1:8">
      <c r="A2391" s="117">
        <v>85423</v>
      </c>
      <c r="B2391" s="118" t="s">
        <v>3626</v>
      </c>
      <c r="C2391" s="117" t="s">
        <v>507</v>
      </c>
      <c r="D2391" s="117" t="s">
        <v>492</v>
      </c>
      <c r="E2391" s="119">
        <v>4.75</v>
      </c>
      <c r="F2391" s="119">
        <v>4.45</v>
      </c>
      <c r="G2391" s="117" t="s">
        <v>493</v>
      </c>
      <c r="H2391" s="120">
        <v>41974</v>
      </c>
    </row>
    <row r="2392" spans="1:8" ht="26.4">
      <c r="A2392" s="113">
        <v>85424</v>
      </c>
      <c r="B2392" s="114" t="s">
        <v>3627</v>
      </c>
      <c r="C2392" s="113" t="s">
        <v>507</v>
      </c>
      <c r="D2392" s="113" t="s">
        <v>492</v>
      </c>
      <c r="E2392" s="115">
        <v>15.21</v>
      </c>
      <c r="F2392" s="115">
        <v>13.91</v>
      </c>
      <c r="G2392" s="113" t="s">
        <v>493</v>
      </c>
      <c r="H2392" s="116">
        <v>41974</v>
      </c>
    </row>
    <row r="2393" spans="1:8" ht="39.6">
      <c r="A2393" s="117">
        <v>72198</v>
      </c>
      <c r="B2393" s="118" t="s">
        <v>3628</v>
      </c>
      <c r="C2393" s="117" t="s">
        <v>715</v>
      </c>
      <c r="D2393" s="117" t="s">
        <v>492</v>
      </c>
      <c r="E2393" s="119">
        <v>79.56</v>
      </c>
      <c r="F2393" s="119">
        <v>75.14</v>
      </c>
      <c r="G2393" s="117" t="s">
        <v>493</v>
      </c>
      <c r="H2393" s="120">
        <v>41974</v>
      </c>
    </row>
    <row r="2394" spans="1:8" ht="26.4">
      <c r="A2394" s="113" t="s">
        <v>3629</v>
      </c>
      <c r="B2394" s="114" t="s">
        <v>3630</v>
      </c>
      <c r="C2394" s="113" t="s">
        <v>715</v>
      </c>
      <c r="D2394" s="113" t="s">
        <v>492</v>
      </c>
      <c r="E2394" s="115">
        <v>59.21</v>
      </c>
      <c r="F2394" s="115">
        <v>57.55</v>
      </c>
      <c r="G2394" s="113" t="s">
        <v>493</v>
      </c>
      <c r="H2394" s="116">
        <v>41974</v>
      </c>
    </row>
    <row r="2395" spans="1:8" ht="26.4">
      <c r="A2395" s="117">
        <v>68052</v>
      </c>
      <c r="B2395" s="118" t="s">
        <v>3631</v>
      </c>
      <c r="C2395" s="117" t="s">
        <v>604</v>
      </c>
      <c r="D2395" s="117" t="s">
        <v>492</v>
      </c>
      <c r="E2395" s="119">
        <v>356.4</v>
      </c>
      <c r="F2395" s="119">
        <v>353.34</v>
      </c>
      <c r="G2395" s="117" t="s">
        <v>493</v>
      </c>
      <c r="H2395" s="120">
        <v>41974</v>
      </c>
    </row>
    <row r="2396" spans="1:8" ht="26.4">
      <c r="A2396" s="113">
        <v>6103</v>
      </c>
      <c r="B2396" s="114" t="s">
        <v>3632</v>
      </c>
      <c r="C2396" s="113" t="s">
        <v>604</v>
      </c>
      <c r="D2396" s="113" t="s">
        <v>492</v>
      </c>
      <c r="E2396" s="115">
        <v>338.03</v>
      </c>
      <c r="F2396" s="115">
        <v>335.59</v>
      </c>
      <c r="G2396" s="113" t="s">
        <v>493</v>
      </c>
      <c r="H2396" s="116">
        <v>41974</v>
      </c>
    </row>
    <row r="2397" spans="1:8" ht="26.4">
      <c r="A2397" s="117">
        <v>6104</v>
      </c>
      <c r="B2397" s="118" t="s">
        <v>3633</v>
      </c>
      <c r="C2397" s="117" t="s">
        <v>604</v>
      </c>
      <c r="D2397" s="117" t="s">
        <v>492</v>
      </c>
      <c r="E2397" s="119">
        <v>323.55</v>
      </c>
      <c r="F2397" s="119">
        <v>321.12</v>
      </c>
      <c r="G2397" s="117" t="s">
        <v>493</v>
      </c>
      <c r="H2397" s="120">
        <v>41974</v>
      </c>
    </row>
    <row r="2398" spans="1:8" ht="26.4">
      <c r="A2398" s="113" t="s">
        <v>3634</v>
      </c>
      <c r="B2398" s="114" t="s">
        <v>3635</v>
      </c>
      <c r="C2398" s="113" t="s">
        <v>604</v>
      </c>
      <c r="D2398" s="113" t="s">
        <v>492</v>
      </c>
      <c r="E2398" s="115">
        <v>379.84</v>
      </c>
      <c r="F2398" s="115">
        <v>377.06</v>
      </c>
      <c r="G2398" s="113" t="s">
        <v>493</v>
      </c>
      <c r="H2398" s="116">
        <v>41974</v>
      </c>
    </row>
    <row r="2399" spans="1:8" ht="26.4">
      <c r="A2399" s="117" t="s">
        <v>3636</v>
      </c>
      <c r="B2399" s="118" t="s">
        <v>3637</v>
      </c>
      <c r="C2399" s="117" t="s">
        <v>604</v>
      </c>
      <c r="D2399" s="117" t="s">
        <v>492</v>
      </c>
      <c r="E2399" s="119">
        <v>412.56</v>
      </c>
      <c r="F2399" s="119">
        <v>407.55</v>
      </c>
      <c r="G2399" s="117" t="s">
        <v>493</v>
      </c>
      <c r="H2399" s="120">
        <v>41974</v>
      </c>
    </row>
    <row r="2400" spans="1:8" ht="26.4">
      <c r="A2400" s="113" t="s">
        <v>3638</v>
      </c>
      <c r="B2400" s="114" t="s">
        <v>3639</v>
      </c>
      <c r="C2400" s="113" t="s">
        <v>604</v>
      </c>
      <c r="D2400" s="113" t="s">
        <v>492</v>
      </c>
      <c r="E2400" s="115">
        <v>364.94</v>
      </c>
      <c r="F2400" s="115">
        <v>360.35</v>
      </c>
      <c r="G2400" s="113" t="s">
        <v>493</v>
      </c>
      <c r="H2400" s="116">
        <v>41974</v>
      </c>
    </row>
    <row r="2401" spans="1:9" ht="26.4">
      <c r="A2401" s="117" t="s">
        <v>3640</v>
      </c>
      <c r="B2401" s="118" t="s">
        <v>3641</v>
      </c>
      <c r="C2401" s="117" t="s">
        <v>604</v>
      </c>
      <c r="D2401" s="117" t="s">
        <v>492</v>
      </c>
      <c r="E2401" s="119">
        <v>450.76</v>
      </c>
      <c r="F2401" s="119">
        <v>446.17</v>
      </c>
      <c r="G2401" s="117" t="s">
        <v>493</v>
      </c>
      <c r="H2401" s="120">
        <v>41974</v>
      </c>
      <c r="I2401">
        <v>4324</v>
      </c>
    </row>
    <row r="2402" spans="1:9" ht="26.4">
      <c r="A2402" s="121" t="s">
        <v>3642</v>
      </c>
      <c r="B2402" s="114" t="s">
        <v>3643</v>
      </c>
      <c r="C2402" s="113" t="s">
        <v>604</v>
      </c>
      <c r="D2402" s="113" t="s">
        <v>492</v>
      </c>
      <c r="E2402" s="115">
        <v>539.91</v>
      </c>
      <c r="F2402" s="115">
        <v>535.32000000000005</v>
      </c>
      <c r="G2402" s="113" t="s">
        <v>493</v>
      </c>
      <c r="H2402" s="116">
        <v>41974</v>
      </c>
      <c r="I2402">
        <f>2402-I2401</f>
        <v>-1922</v>
      </c>
    </row>
    <row r="2403" spans="1:9" ht="26.4">
      <c r="A2403" s="117" t="s">
        <v>3644</v>
      </c>
      <c r="B2403" s="118" t="s">
        <v>3645</v>
      </c>
      <c r="C2403" s="117" t="s">
        <v>604</v>
      </c>
      <c r="D2403" s="117" t="s">
        <v>492</v>
      </c>
      <c r="E2403" s="119">
        <v>472.03</v>
      </c>
      <c r="F2403" s="119">
        <v>467.44</v>
      </c>
      <c r="G2403" s="117" t="s">
        <v>493</v>
      </c>
      <c r="H2403" s="120">
        <v>41974</v>
      </c>
      <c r="I2403">
        <f>2402-750</f>
        <v>1652</v>
      </c>
    </row>
    <row r="2404" spans="1:9" ht="26.4">
      <c r="A2404" s="113">
        <v>84858</v>
      </c>
      <c r="B2404" s="114" t="s">
        <v>3646</v>
      </c>
      <c r="C2404" s="113" t="s">
        <v>604</v>
      </c>
      <c r="D2404" s="113" t="s">
        <v>6</v>
      </c>
      <c r="E2404" s="115">
        <v>636.58000000000004</v>
      </c>
      <c r="F2404" s="115">
        <v>624.74</v>
      </c>
      <c r="G2404" s="113" t="s">
        <v>493</v>
      </c>
      <c r="H2404" s="116">
        <v>41974</v>
      </c>
    </row>
    <row r="2405" spans="1:9" ht="26.4">
      <c r="A2405" s="117">
        <v>84860</v>
      </c>
      <c r="B2405" s="118" t="s">
        <v>3647</v>
      </c>
      <c r="C2405" s="117" t="s">
        <v>604</v>
      </c>
      <c r="D2405" s="117" t="s">
        <v>6</v>
      </c>
      <c r="E2405" s="119">
        <v>625.84</v>
      </c>
      <c r="F2405" s="119">
        <v>613.99</v>
      </c>
      <c r="G2405" s="117" t="s">
        <v>493</v>
      </c>
      <c r="H2405" s="120">
        <v>41974</v>
      </c>
    </row>
    <row r="2406" spans="1:9" ht="26.4">
      <c r="A2406" s="113" t="s">
        <v>3648</v>
      </c>
      <c r="B2406" s="114" t="s">
        <v>3649</v>
      </c>
      <c r="C2406" s="113" t="s">
        <v>604</v>
      </c>
      <c r="D2406" s="113" t="s">
        <v>492</v>
      </c>
      <c r="E2406" s="115">
        <v>424.6</v>
      </c>
      <c r="F2406" s="115">
        <v>419.59</v>
      </c>
      <c r="G2406" s="113" t="s">
        <v>493</v>
      </c>
      <c r="H2406" s="116">
        <v>41974</v>
      </c>
    </row>
    <row r="2407" spans="1:9" ht="26.4">
      <c r="A2407" s="117" t="s">
        <v>3650</v>
      </c>
      <c r="B2407" s="118" t="s">
        <v>3651</v>
      </c>
      <c r="C2407" s="117" t="s">
        <v>604</v>
      </c>
      <c r="D2407" s="117" t="s">
        <v>6</v>
      </c>
      <c r="E2407" s="119">
        <v>446.82</v>
      </c>
      <c r="F2407" s="119">
        <v>437.35</v>
      </c>
      <c r="G2407" s="117" t="s">
        <v>493</v>
      </c>
      <c r="H2407" s="120">
        <v>41974</v>
      </c>
    </row>
    <row r="2408" spans="1:9" ht="26.4">
      <c r="A2408" s="113">
        <v>6126</v>
      </c>
      <c r="B2408" s="114" t="s">
        <v>3652</v>
      </c>
      <c r="C2408" s="113" t="s">
        <v>604</v>
      </c>
      <c r="D2408" s="113" t="s">
        <v>492</v>
      </c>
      <c r="E2408" s="115">
        <v>519.39</v>
      </c>
      <c r="F2408" s="115">
        <v>514.39</v>
      </c>
      <c r="G2408" s="113" t="s">
        <v>493</v>
      </c>
      <c r="H2408" s="116">
        <v>41974</v>
      </c>
    </row>
    <row r="2409" spans="1:9" ht="26.4">
      <c r="A2409" s="117" t="s">
        <v>3653</v>
      </c>
      <c r="B2409" s="118" t="s">
        <v>3654</v>
      </c>
      <c r="C2409" s="117" t="s">
        <v>604</v>
      </c>
      <c r="D2409" s="117" t="s">
        <v>492</v>
      </c>
      <c r="E2409" s="119">
        <v>525.26</v>
      </c>
      <c r="F2409" s="119">
        <v>520.26</v>
      </c>
      <c r="G2409" s="117" t="s">
        <v>493</v>
      </c>
      <c r="H2409" s="120">
        <v>41974</v>
      </c>
    </row>
    <row r="2410" spans="1:9" ht="26.4">
      <c r="A2410" s="113" t="s">
        <v>3655</v>
      </c>
      <c r="B2410" s="114" t="s">
        <v>3656</v>
      </c>
      <c r="C2410" s="113" t="s">
        <v>604</v>
      </c>
      <c r="D2410" s="113" t="s">
        <v>6</v>
      </c>
      <c r="E2410" s="115">
        <v>610.44000000000005</v>
      </c>
      <c r="F2410" s="115">
        <v>596.30999999999995</v>
      </c>
      <c r="G2410" s="113" t="s">
        <v>493</v>
      </c>
      <c r="H2410" s="116">
        <v>41974</v>
      </c>
    </row>
    <row r="2411" spans="1:9" ht="26.4">
      <c r="A2411" s="117">
        <v>84847</v>
      </c>
      <c r="B2411" s="118" t="s">
        <v>3657</v>
      </c>
      <c r="C2411" s="117" t="s">
        <v>604</v>
      </c>
      <c r="D2411" s="117" t="s">
        <v>492</v>
      </c>
      <c r="E2411" s="119">
        <v>299.8</v>
      </c>
      <c r="F2411" s="119">
        <v>292.75</v>
      </c>
      <c r="G2411" s="117" t="s">
        <v>493</v>
      </c>
      <c r="H2411" s="120">
        <v>41974</v>
      </c>
    </row>
    <row r="2412" spans="1:9" ht="26.4">
      <c r="A2412" s="113">
        <v>84843</v>
      </c>
      <c r="B2412" s="114" t="s">
        <v>3658</v>
      </c>
      <c r="C2412" s="113" t="s">
        <v>604</v>
      </c>
      <c r="D2412" s="113" t="s">
        <v>492</v>
      </c>
      <c r="E2412" s="115">
        <v>363.14</v>
      </c>
      <c r="F2412" s="115">
        <v>353.4</v>
      </c>
      <c r="G2412" s="113" t="s">
        <v>493</v>
      </c>
      <c r="H2412" s="116">
        <v>41974</v>
      </c>
    </row>
    <row r="2413" spans="1:9" ht="26.4">
      <c r="A2413" s="117">
        <v>84842</v>
      </c>
      <c r="B2413" s="118" t="s">
        <v>3659</v>
      </c>
      <c r="C2413" s="117" t="s">
        <v>604</v>
      </c>
      <c r="D2413" s="117" t="s">
        <v>492</v>
      </c>
      <c r="E2413" s="119">
        <v>363.88</v>
      </c>
      <c r="F2413" s="119">
        <v>354.14</v>
      </c>
      <c r="G2413" s="117" t="s">
        <v>493</v>
      </c>
      <c r="H2413" s="120">
        <v>41974</v>
      </c>
    </row>
    <row r="2414" spans="1:9" ht="26.4">
      <c r="A2414" s="113">
        <v>84844</v>
      </c>
      <c r="B2414" s="114" t="s">
        <v>3660</v>
      </c>
      <c r="C2414" s="113" t="s">
        <v>604</v>
      </c>
      <c r="D2414" s="113" t="s">
        <v>492</v>
      </c>
      <c r="E2414" s="115">
        <v>313.08999999999997</v>
      </c>
      <c r="F2414" s="115">
        <v>306.04000000000002</v>
      </c>
      <c r="G2414" s="113" t="s">
        <v>493</v>
      </c>
      <c r="H2414" s="116">
        <v>41974</v>
      </c>
    </row>
    <row r="2415" spans="1:9" ht="26.4">
      <c r="A2415" s="117">
        <v>84845</v>
      </c>
      <c r="B2415" s="118" t="s">
        <v>3661</v>
      </c>
      <c r="C2415" s="117" t="s">
        <v>604</v>
      </c>
      <c r="D2415" s="117" t="s">
        <v>492</v>
      </c>
      <c r="E2415" s="119">
        <v>277.64999999999998</v>
      </c>
      <c r="F2415" s="119">
        <v>270.60000000000002</v>
      </c>
      <c r="G2415" s="117" t="s">
        <v>493</v>
      </c>
      <c r="H2415" s="120">
        <v>41974</v>
      </c>
    </row>
    <row r="2416" spans="1:9" ht="26.4">
      <c r="A2416" s="113">
        <v>84848</v>
      </c>
      <c r="B2416" s="114" t="s">
        <v>3662</v>
      </c>
      <c r="C2416" s="113" t="s">
        <v>604</v>
      </c>
      <c r="D2416" s="113" t="s">
        <v>492</v>
      </c>
      <c r="E2416" s="115">
        <v>234.58</v>
      </c>
      <c r="F2416" s="115">
        <v>227.52</v>
      </c>
      <c r="G2416" s="113" t="s">
        <v>493</v>
      </c>
      <c r="H2416" s="116">
        <v>41974</v>
      </c>
    </row>
    <row r="2417" spans="1:8" ht="26.4">
      <c r="A2417" s="117">
        <v>84846</v>
      </c>
      <c r="B2417" s="118" t="s">
        <v>3663</v>
      </c>
      <c r="C2417" s="117" t="s">
        <v>604</v>
      </c>
      <c r="D2417" s="117" t="s">
        <v>492</v>
      </c>
      <c r="E2417" s="119">
        <v>358.86</v>
      </c>
      <c r="F2417" s="119">
        <v>351.81</v>
      </c>
      <c r="G2417" s="117" t="s">
        <v>493</v>
      </c>
      <c r="H2417" s="120">
        <v>41974</v>
      </c>
    </row>
    <row r="2418" spans="1:8" ht="26.4">
      <c r="A2418" s="113" t="s">
        <v>3664</v>
      </c>
      <c r="B2418" s="114" t="s">
        <v>3665</v>
      </c>
      <c r="C2418" s="113" t="s">
        <v>604</v>
      </c>
      <c r="D2418" s="113" t="s">
        <v>492</v>
      </c>
      <c r="E2418" s="115">
        <v>599.49</v>
      </c>
      <c r="F2418" s="115">
        <v>594.97</v>
      </c>
      <c r="G2418" s="113" t="s">
        <v>493</v>
      </c>
      <c r="H2418" s="116">
        <v>41974</v>
      </c>
    </row>
    <row r="2419" spans="1:8">
      <c r="A2419" s="117">
        <v>88441</v>
      </c>
      <c r="B2419" s="118" t="s">
        <v>277</v>
      </c>
      <c r="C2419" s="117" t="s">
        <v>246</v>
      </c>
      <c r="D2419" s="117" t="s">
        <v>231</v>
      </c>
      <c r="E2419" s="119">
        <v>12.55</v>
      </c>
      <c r="F2419" s="119">
        <v>11.38</v>
      </c>
      <c r="G2419" s="117" t="s">
        <v>493</v>
      </c>
      <c r="H2419" s="120">
        <v>41974</v>
      </c>
    </row>
    <row r="2420" spans="1:8">
      <c r="A2420" s="113">
        <v>73656</v>
      </c>
      <c r="B2420" s="114" t="s">
        <v>3666</v>
      </c>
      <c r="C2420" s="113" t="s">
        <v>553</v>
      </c>
      <c r="D2420" s="113" t="s">
        <v>492</v>
      </c>
      <c r="E2420" s="115">
        <v>7.09</v>
      </c>
      <c r="F2420" s="115">
        <v>6.76</v>
      </c>
      <c r="G2420" s="113" t="s">
        <v>493</v>
      </c>
      <c r="H2420" s="116">
        <v>41974</v>
      </c>
    </row>
    <row r="2421" spans="1:8" ht="39.6">
      <c r="A2421" s="117">
        <v>89810</v>
      </c>
      <c r="B2421" s="118" t="s">
        <v>3667</v>
      </c>
      <c r="C2421" s="117" t="s">
        <v>606</v>
      </c>
      <c r="D2421" s="117" t="s">
        <v>6</v>
      </c>
      <c r="E2421" s="119">
        <v>9.57</v>
      </c>
      <c r="F2421" s="119">
        <v>9.24</v>
      </c>
      <c r="G2421" s="117" t="s">
        <v>493</v>
      </c>
      <c r="H2421" s="120">
        <v>41974</v>
      </c>
    </row>
    <row r="2422" spans="1:8" ht="39.6">
      <c r="A2422" s="113">
        <v>89746</v>
      </c>
      <c r="B2422" s="114" t="s">
        <v>3668</v>
      </c>
      <c r="C2422" s="113" t="s">
        <v>606</v>
      </c>
      <c r="D2422" s="113" t="s">
        <v>6</v>
      </c>
      <c r="E2422" s="115">
        <v>13.19</v>
      </c>
      <c r="F2422" s="115">
        <v>12.5</v>
      </c>
      <c r="G2422" s="113" t="s">
        <v>493</v>
      </c>
      <c r="H2422" s="116">
        <v>41974</v>
      </c>
    </row>
    <row r="2423" spans="1:8" ht="39.6">
      <c r="A2423" s="117">
        <v>89851</v>
      </c>
      <c r="B2423" s="118" t="s">
        <v>3669</v>
      </c>
      <c r="C2423" s="117" t="s">
        <v>606</v>
      </c>
      <c r="D2423" s="117" t="s">
        <v>6</v>
      </c>
      <c r="E2423" s="119">
        <v>12.91</v>
      </c>
      <c r="F2423" s="119">
        <v>12.25</v>
      </c>
      <c r="G2423" s="117" t="s">
        <v>493</v>
      </c>
      <c r="H2423" s="120">
        <v>41974</v>
      </c>
    </row>
    <row r="2424" spans="1:8" ht="39.6">
      <c r="A2424" s="113">
        <v>89855</v>
      </c>
      <c r="B2424" s="114" t="s">
        <v>3670</v>
      </c>
      <c r="C2424" s="113" t="s">
        <v>606</v>
      </c>
      <c r="D2424" s="113" t="s">
        <v>6</v>
      </c>
      <c r="E2424" s="115">
        <v>49.3</v>
      </c>
      <c r="F2424" s="115">
        <v>48.4</v>
      </c>
      <c r="G2424" s="113" t="s">
        <v>493</v>
      </c>
      <c r="H2424" s="116">
        <v>41974</v>
      </c>
    </row>
    <row r="2425" spans="1:8" ht="39.6">
      <c r="A2425" s="117">
        <v>89726</v>
      </c>
      <c r="B2425" s="118" t="s">
        <v>3671</v>
      </c>
      <c r="C2425" s="117" t="s">
        <v>606</v>
      </c>
      <c r="D2425" s="117" t="s">
        <v>6</v>
      </c>
      <c r="E2425" s="119">
        <v>4.53</v>
      </c>
      <c r="F2425" s="119">
        <v>4.26</v>
      </c>
      <c r="G2425" s="117" t="s">
        <v>493</v>
      </c>
      <c r="H2425" s="120">
        <v>41974</v>
      </c>
    </row>
    <row r="2426" spans="1:8" ht="39.6">
      <c r="A2426" s="113">
        <v>89802</v>
      </c>
      <c r="B2426" s="114" t="s">
        <v>3672</v>
      </c>
      <c r="C2426" s="113" t="s">
        <v>606</v>
      </c>
      <c r="D2426" s="113" t="s">
        <v>6</v>
      </c>
      <c r="E2426" s="115">
        <v>4</v>
      </c>
      <c r="F2426" s="115">
        <v>3.89</v>
      </c>
      <c r="G2426" s="113" t="s">
        <v>493</v>
      </c>
      <c r="H2426" s="116">
        <v>41974</v>
      </c>
    </row>
    <row r="2427" spans="1:8" ht="39.6">
      <c r="A2427" s="117">
        <v>89732</v>
      </c>
      <c r="B2427" s="118" t="s">
        <v>3673</v>
      </c>
      <c r="C2427" s="117" t="s">
        <v>606</v>
      </c>
      <c r="D2427" s="117" t="s">
        <v>6</v>
      </c>
      <c r="E2427" s="119">
        <v>6.5</v>
      </c>
      <c r="F2427" s="119">
        <v>6.14</v>
      </c>
      <c r="G2427" s="117" t="s">
        <v>493</v>
      </c>
      <c r="H2427" s="120">
        <v>41974</v>
      </c>
    </row>
    <row r="2428" spans="1:8" ht="39.6">
      <c r="A2428" s="113">
        <v>89806</v>
      </c>
      <c r="B2428" s="114" t="s">
        <v>3674</v>
      </c>
      <c r="C2428" s="113" t="s">
        <v>606</v>
      </c>
      <c r="D2428" s="113" t="s">
        <v>6</v>
      </c>
      <c r="E2428" s="115">
        <v>7.4</v>
      </c>
      <c r="F2428" s="115">
        <v>7.17</v>
      </c>
      <c r="G2428" s="113" t="s">
        <v>493</v>
      </c>
      <c r="H2428" s="116">
        <v>41974</v>
      </c>
    </row>
    <row r="2429" spans="1:8" ht="39.6">
      <c r="A2429" s="117">
        <v>89739</v>
      </c>
      <c r="B2429" s="118" t="s">
        <v>3675</v>
      </c>
      <c r="C2429" s="117" t="s">
        <v>606</v>
      </c>
      <c r="D2429" s="117" t="s">
        <v>6</v>
      </c>
      <c r="E2429" s="119">
        <v>10.46</v>
      </c>
      <c r="F2429" s="119">
        <v>9.93</v>
      </c>
      <c r="G2429" s="117" t="s">
        <v>493</v>
      </c>
      <c r="H2429" s="120">
        <v>41974</v>
      </c>
    </row>
    <row r="2430" spans="1:8" ht="39.6">
      <c r="A2430" s="113">
        <v>89585</v>
      </c>
      <c r="B2430" s="114" t="s">
        <v>3676</v>
      </c>
      <c r="C2430" s="113" t="s">
        <v>606</v>
      </c>
      <c r="D2430" s="113" t="s">
        <v>6</v>
      </c>
      <c r="E2430" s="115">
        <v>16.34</v>
      </c>
      <c r="F2430" s="115">
        <v>16.059999999999999</v>
      </c>
      <c r="G2430" s="113" t="s">
        <v>493</v>
      </c>
      <c r="H2430" s="116">
        <v>41974</v>
      </c>
    </row>
    <row r="2431" spans="1:8" ht="26.4">
      <c r="A2431" s="117">
        <v>89531</v>
      </c>
      <c r="B2431" s="118" t="s">
        <v>3677</v>
      </c>
      <c r="C2431" s="117" t="s">
        <v>606</v>
      </c>
      <c r="D2431" s="117" t="s">
        <v>6</v>
      </c>
      <c r="E2431" s="119">
        <v>17.45</v>
      </c>
      <c r="F2431" s="119">
        <v>17.07</v>
      </c>
      <c r="G2431" s="117" t="s">
        <v>493</v>
      </c>
      <c r="H2431" s="120">
        <v>41974</v>
      </c>
    </row>
    <row r="2432" spans="1:8" ht="39.6">
      <c r="A2432" s="113">
        <v>89591</v>
      </c>
      <c r="B2432" s="114" t="s">
        <v>3678</v>
      </c>
      <c r="C2432" s="113" t="s">
        <v>606</v>
      </c>
      <c r="D2432" s="113" t="s">
        <v>6</v>
      </c>
      <c r="E2432" s="115">
        <v>46.62</v>
      </c>
      <c r="F2432" s="115">
        <v>46.15</v>
      </c>
      <c r="G2432" s="113" t="s">
        <v>493</v>
      </c>
      <c r="H2432" s="116">
        <v>41974</v>
      </c>
    </row>
    <row r="2433" spans="1:8" ht="26.4">
      <c r="A2433" s="117">
        <v>89516</v>
      </c>
      <c r="B2433" s="118" t="s">
        <v>3679</v>
      </c>
      <c r="C2433" s="117" t="s">
        <v>606</v>
      </c>
      <c r="D2433" s="117" t="s">
        <v>6</v>
      </c>
      <c r="E2433" s="119">
        <v>4.42</v>
      </c>
      <c r="F2433" s="119">
        <v>4.2699999999999996</v>
      </c>
      <c r="G2433" s="117" t="s">
        <v>493</v>
      </c>
      <c r="H2433" s="120">
        <v>41974</v>
      </c>
    </row>
    <row r="2434" spans="1:8" ht="26.4">
      <c r="A2434" s="113">
        <v>89520</v>
      </c>
      <c r="B2434" s="114" t="s">
        <v>3680</v>
      </c>
      <c r="C2434" s="113" t="s">
        <v>606</v>
      </c>
      <c r="D2434" s="113" t="s">
        <v>6</v>
      </c>
      <c r="E2434" s="115">
        <v>6.41</v>
      </c>
      <c r="F2434" s="115">
        <v>6.23</v>
      </c>
      <c r="G2434" s="113" t="s">
        <v>493</v>
      </c>
      <c r="H2434" s="116">
        <v>41974</v>
      </c>
    </row>
    <row r="2435" spans="1:8" ht="39.6">
      <c r="A2435" s="117">
        <v>89582</v>
      </c>
      <c r="B2435" s="118" t="s">
        <v>3681</v>
      </c>
      <c r="C2435" s="117" t="s">
        <v>606</v>
      </c>
      <c r="D2435" s="117" t="s">
        <v>6</v>
      </c>
      <c r="E2435" s="119">
        <v>11.54</v>
      </c>
      <c r="F2435" s="119">
        <v>11.37</v>
      </c>
      <c r="G2435" s="117" t="s">
        <v>493</v>
      </c>
      <c r="H2435" s="120">
        <v>41974</v>
      </c>
    </row>
    <row r="2436" spans="1:8" ht="26.4">
      <c r="A2436" s="113">
        <v>89524</v>
      </c>
      <c r="B2436" s="114" t="s">
        <v>3682</v>
      </c>
      <c r="C2436" s="113" t="s">
        <v>606</v>
      </c>
      <c r="D2436" s="113" t="s">
        <v>6</v>
      </c>
      <c r="E2436" s="115">
        <v>12.65</v>
      </c>
      <c r="F2436" s="115">
        <v>12.38</v>
      </c>
      <c r="G2436" s="113" t="s">
        <v>493</v>
      </c>
      <c r="H2436" s="116">
        <v>41974</v>
      </c>
    </row>
    <row r="2437" spans="1:8" ht="26.4">
      <c r="A2437" s="117">
        <v>89405</v>
      </c>
      <c r="B2437" s="118" t="s">
        <v>3683</v>
      </c>
      <c r="C2437" s="117" t="s">
        <v>606</v>
      </c>
      <c r="D2437" s="117" t="s">
        <v>6</v>
      </c>
      <c r="E2437" s="119">
        <v>2.92</v>
      </c>
      <c r="F2437" s="119">
        <v>2.71</v>
      </c>
      <c r="G2437" s="117" t="s">
        <v>493</v>
      </c>
      <c r="H2437" s="120">
        <v>41974</v>
      </c>
    </row>
    <row r="2438" spans="1:8" ht="26.4">
      <c r="A2438" s="113">
        <v>89359</v>
      </c>
      <c r="B2438" s="114" t="s">
        <v>3684</v>
      </c>
      <c r="C2438" s="113" t="s">
        <v>606</v>
      </c>
      <c r="D2438" s="113" t="s">
        <v>6</v>
      </c>
      <c r="E2438" s="115">
        <v>4.38</v>
      </c>
      <c r="F2438" s="115">
        <v>4.03</v>
      </c>
      <c r="G2438" s="113" t="s">
        <v>493</v>
      </c>
      <c r="H2438" s="116">
        <v>41974</v>
      </c>
    </row>
    <row r="2439" spans="1:8" ht="26.4">
      <c r="A2439" s="117">
        <v>89867</v>
      </c>
      <c r="B2439" s="118" t="s">
        <v>3685</v>
      </c>
      <c r="C2439" s="117" t="s">
        <v>606</v>
      </c>
      <c r="D2439" s="117" t="s">
        <v>6</v>
      </c>
      <c r="E2439" s="119">
        <v>3.15</v>
      </c>
      <c r="F2439" s="119">
        <v>2.95</v>
      </c>
      <c r="G2439" s="117" t="s">
        <v>493</v>
      </c>
      <c r="H2439" s="120">
        <v>41974</v>
      </c>
    </row>
    <row r="2440" spans="1:8" ht="26.4">
      <c r="A2440" s="113">
        <v>89485</v>
      </c>
      <c r="B2440" s="114" t="s">
        <v>3686</v>
      </c>
      <c r="C2440" s="113" t="s">
        <v>606</v>
      </c>
      <c r="D2440" s="113" t="s">
        <v>6</v>
      </c>
      <c r="E2440" s="115">
        <v>2.86</v>
      </c>
      <c r="F2440" s="115">
        <v>2.69</v>
      </c>
      <c r="G2440" s="113" t="s">
        <v>493</v>
      </c>
      <c r="H2440" s="116">
        <v>41974</v>
      </c>
    </row>
    <row r="2441" spans="1:8" ht="26.4">
      <c r="A2441" s="117">
        <v>89409</v>
      </c>
      <c r="B2441" s="118" t="s">
        <v>3687</v>
      </c>
      <c r="C2441" s="117" t="s">
        <v>606</v>
      </c>
      <c r="D2441" s="117" t="s">
        <v>6</v>
      </c>
      <c r="E2441" s="119">
        <v>3.71</v>
      </c>
      <c r="F2441" s="119">
        <v>3.46</v>
      </c>
      <c r="G2441" s="117" t="s">
        <v>493</v>
      </c>
      <c r="H2441" s="120">
        <v>41974</v>
      </c>
    </row>
    <row r="2442" spans="1:8" ht="26.4">
      <c r="A2442" s="113">
        <v>89363</v>
      </c>
      <c r="B2442" s="114" t="s">
        <v>3688</v>
      </c>
      <c r="C2442" s="113" t="s">
        <v>606</v>
      </c>
      <c r="D2442" s="113" t="s">
        <v>6</v>
      </c>
      <c r="E2442" s="115">
        <v>5.39</v>
      </c>
      <c r="F2442" s="115">
        <v>4.97</v>
      </c>
      <c r="G2442" s="113" t="s">
        <v>493</v>
      </c>
      <c r="H2442" s="116">
        <v>41974</v>
      </c>
    </row>
    <row r="2443" spans="1:8" ht="26.4">
      <c r="A2443" s="117">
        <v>89493</v>
      </c>
      <c r="B2443" s="118" t="s">
        <v>3689</v>
      </c>
      <c r="C2443" s="117" t="s">
        <v>606</v>
      </c>
      <c r="D2443" s="117" t="s">
        <v>6</v>
      </c>
      <c r="E2443" s="119">
        <v>4.3099999999999996</v>
      </c>
      <c r="F2443" s="119">
        <v>4.1100000000000003</v>
      </c>
      <c r="G2443" s="117" t="s">
        <v>493</v>
      </c>
      <c r="H2443" s="120">
        <v>41974</v>
      </c>
    </row>
    <row r="2444" spans="1:8" ht="26.4">
      <c r="A2444" s="113">
        <v>89414</v>
      </c>
      <c r="B2444" s="114" t="s">
        <v>3690</v>
      </c>
      <c r="C2444" s="113" t="s">
        <v>606</v>
      </c>
      <c r="D2444" s="113" t="s">
        <v>6</v>
      </c>
      <c r="E2444" s="115">
        <v>5.27</v>
      </c>
      <c r="F2444" s="115">
        <v>4.9800000000000004</v>
      </c>
      <c r="G2444" s="113" t="s">
        <v>493</v>
      </c>
      <c r="H2444" s="116">
        <v>41974</v>
      </c>
    </row>
    <row r="2445" spans="1:8" ht="26.4">
      <c r="A2445" s="117">
        <v>89368</v>
      </c>
      <c r="B2445" s="118" t="s">
        <v>3691</v>
      </c>
      <c r="C2445" s="117" t="s">
        <v>606</v>
      </c>
      <c r="D2445" s="117" t="s">
        <v>6</v>
      </c>
      <c r="E2445" s="119">
        <v>7.28</v>
      </c>
      <c r="F2445" s="119">
        <v>6.8</v>
      </c>
      <c r="G2445" s="117" t="s">
        <v>493</v>
      </c>
      <c r="H2445" s="120">
        <v>41974</v>
      </c>
    </row>
    <row r="2446" spans="1:8" ht="26.4">
      <c r="A2446" s="113">
        <v>89498</v>
      </c>
      <c r="B2446" s="114" t="s">
        <v>3692</v>
      </c>
      <c r="C2446" s="113" t="s">
        <v>606</v>
      </c>
      <c r="D2446" s="113" t="s">
        <v>6</v>
      </c>
      <c r="E2446" s="115">
        <v>5.71</v>
      </c>
      <c r="F2446" s="115">
        <v>5.46</v>
      </c>
      <c r="G2446" s="113" t="s">
        <v>493</v>
      </c>
      <c r="H2446" s="116">
        <v>41974</v>
      </c>
    </row>
    <row r="2447" spans="1:8" ht="26.4">
      <c r="A2447" s="117">
        <v>89502</v>
      </c>
      <c r="B2447" s="118" t="s">
        <v>3693</v>
      </c>
      <c r="C2447" s="117" t="s">
        <v>606</v>
      </c>
      <c r="D2447" s="117" t="s">
        <v>6</v>
      </c>
      <c r="E2447" s="119">
        <v>7.36</v>
      </c>
      <c r="F2447" s="119">
        <v>7.06</v>
      </c>
      <c r="G2447" s="117" t="s">
        <v>493</v>
      </c>
      <c r="H2447" s="120">
        <v>41974</v>
      </c>
    </row>
    <row r="2448" spans="1:8" ht="26.4">
      <c r="A2448" s="113">
        <v>89506</v>
      </c>
      <c r="B2448" s="114" t="s">
        <v>3694</v>
      </c>
      <c r="C2448" s="113" t="s">
        <v>606</v>
      </c>
      <c r="D2448" s="113" t="s">
        <v>6</v>
      </c>
      <c r="E2448" s="115">
        <v>15.64</v>
      </c>
      <c r="F2448" s="115">
        <v>15.29</v>
      </c>
      <c r="G2448" s="113" t="s">
        <v>493</v>
      </c>
      <c r="H2448" s="116">
        <v>41974</v>
      </c>
    </row>
    <row r="2449" spans="1:8" ht="26.4">
      <c r="A2449" s="117">
        <v>89515</v>
      </c>
      <c r="B2449" s="118" t="s">
        <v>3695</v>
      </c>
      <c r="C2449" s="117" t="s">
        <v>606</v>
      </c>
      <c r="D2449" s="117" t="s">
        <v>6</v>
      </c>
      <c r="E2449" s="119">
        <v>32.31</v>
      </c>
      <c r="F2449" s="119">
        <v>31.88</v>
      </c>
      <c r="G2449" s="117" t="s">
        <v>493</v>
      </c>
      <c r="H2449" s="120">
        <v>41974</v>
      </c>
    </row>
    <row r="2450" spans="1:8" ht="26.4">
      <c r="A2450" s="113">
        <v>89523</v>
      </c>
      <c r="B2450" s="114" t="s">
        <v>3696</v>
      </c>
      <c r="C2450" s="113" t="s">
        <v>606</v>
      </c>
      <c r="D2450" s="113" t="s">
        <v>6</v>
      </c>
      <c r="E2450" s="115">
        <v>36.69</v>
      </c>
      <c r="F2450" s="115">
        <v>36.21</v>
      </c>
      <c r="G2450" s="113" t="s">
        <v>493</v>
      </c>
      <c r="H2450" s="116">
        <v>41974</v>
      </c>
    </row>
    <row r="2451" spans="1:8" ht="39.6">
      <c r="A2451" s="117">
        <v>89366</v>
      </c>
      <c r="B2451" s="118" t="s">
        <v>665</v>
      </c>
      <c r="C2451" s="117" t="s">
        <v>606</v>
      </c>
      <c r="D2451" s="117" t="s">
        <v>6</v>
      </c>
      <c r="E2451" s="119">
        <v>7.84</v>
      </c>
      <c r="F2451" s="119">
        <v>7.42</v>
      </c>
      <c r="G2451" s="117" t="s">
        <v>493</v>
      </c>
      <c r="H2451" s="120">
        <v>41974</v>
      </c>
    </row>
    <row r="2452" spans="1:8" ht="26.4">
      <c r="A2452" s="113">
        <v>89637</v>
      </c>
      <c r="B2452" s="114" t="s">
        <v>3697</v>
      </c>
      <c r="C2452" s="113" t="s">
        <v>606</v>
      </c>
      <c r="D2452" s="113" t="s">
        <v>6</v>
      </c>
      <c r="E2452" s="115">
        <v>4.96</v>
      </c>
      <c r="F2452" s="115">
        <v>4.66</v>
      </c>
      <c r="G2452" s="113" t="s">
        <v>493</v>
      </c>
      <c r="H2452" s="116">
        <v>41974</v>
      </c>
    </row>
    <row r="2453" spans="1:8" ht="26.4">
      <c r="A2453" s="117">
        <v>89641</v>
      </c>
      <c r="B2453" s="118" t="s">
        <v>3698</v>
      </c>
      <c r="C2453" s="117" t="s">
        <v>606</v>
      </c>
      <c r="D2453" s="117" t="s">
        <v>6</v>
      </c>
      <c r="E2453" s="119">
        <v>8.33</v>
      </c>
      <c r="F2453" s="119">
        <v>7.95</v>
      </c>
      <c r="G2453" s="117" t="s">
        <v>493</v>
      </c>
      <c r="H2453" s="120">
        <v>41974</v>
      </c>
    </row>
    <row r="2454" spans="1:8" ht="39.6">
      <c r="A2454" s="113">
        <v>89809</v>
      </c>
      <c r="B2454" s="114" t="s">
        <v>3699</v>
      </c>
      <c r="C2454" s="113" t="s">
        <v>606</v>
      </c>
      <c r="D2454" s="113" t="s">
        <v>6</v>
      </c>
      <c r="E2454" s="115">
        <v>9.84</v>
      </c>
      <c r="F2454" s="115">
        <v>9.51</v>
      </c>
      <c r="G2454" s="113" t="s">
        <v>493</v>
      </c>
      <c r="H2454" s="116">
        <v>41974</v>
      </c>
    </row>
    <row r="2455" spans="1:8" ht="39.6">
      <c r="A2455" s="117">
        <v>89744</v>
      </c>
      <c r="B2455" s="118" t="s">
        <v>3700</v>
      </c>
      <c r="C2455" s="117" t="s">
        <v>606</v>
      </c>
      <c r="D2455" s="117" t="s">
        <v>6</v>
      </c>
      <c r="E2455" s="119">
        <v>13.46</v>
      </c>
      <c r="F2455" s="119">
        <v>12.77</v>
      </c>
      <c r="G2455" s="117" t="s">
        <v>493</v>
      </c>
      <c r="H2455" s="120">
        <v>41974</v>
      </c>
    </row>
    <row r="2456" spans="1:8" ht="39.6">
      <c r="A2456" s="113">
        <v>89850</v>
      </c>
      <c r="B2456" s="114" t="s">
        <v>3701</v>
      </c>
      <c r="C2456" s="113" t="s">
        <v>606</v>
      </c>
      <c r="D2456" s="113" t="s">
        <v>6</v>
      </c>
      <c r="E2456" s="115">
        <v>13.18</v>
      </c>
      <c r="F2456" s="115">
        <v>12.52</v>
      </c>
      <c r="G2456" s="113" t="s">
        <v>493</v>
      </c>
      <c r="H2456" s="116">
        <v>41974</v>
      </c>
    </row>
    <row r="2457" spans="1:8" ht="39.6">
      <c r="A2457" s="117">
        <v>89854</v>
      </c>
      <c r="B2457" s="118" t="s">
        <v>3702</v>
      </c>
      <c r="C2457" s="117" t="s">
        <v>606</v>
      </c>
      <c r="D2457" s="117" t="s">
        <v>6</v>
      </c>
      <c r="E2457" s="119">
        <v>50.87</v>
      </c>
      <c r="F2457" s="119">
        <v>49.97</v>
      </c>
      <c r="G2457" s="117" t="s">
        <v>493</v>
      </c>
      <c r="H2457" s="120">
        <v>41974</v>
      </c>
    </row>
    <row r="2458" spans="1:8" ht="39.6">
      <c r="A2458" s="113">
        <v>89724</v>
      </c>
      <c r="B2458" s="114" t="s">
        <v>3703</v>
      </c>
      <c r="C2458" s="113" t="s">
        <v>606</v>
      </c>
      <c r="D2458" s="113" t="s">
        <v>6</v>
      </c>
      <c r="E2458" s="115">
        <v>4.41</v>
      </c>
      <c r="F2458" s="115">
        <v>4.13</v>
      </c>
      <c r="G2458" s="113" t="s">
        <v>493</v>
      </c>
      <c r="H2458" s="116">
        <v>41974</v>
      </c>
    </row>
    <row r="2459" spans="1:8" ht="39.6">
      <c r="A2459" s="117">
        <v>89801</v>
      </c>
      <c r="B2459" s="118" t="s">
        <v>3704</v>
      </c>
      <c r="C2459" s="117" t="s">
        <v>606</v>
      </c>
      <c r="D2459" s="117" t="s">
        <v>6</v>
      </c>
      <c r="E2459" s="119">
        <v>3.7</v>
      </c>
      <c r="F2459" s="119">
        <v>3.58</v>
      </c>
      <c r="G2459" s="117" t="s">
        <v>493</v>
      </c>
      <c r="H2459" s="120">
        <v>41974</v>
      </c>
    </row>
    <row r="2460" spans="1:8" ht="39.6">
      <c r="A2460" s="113">
        <v>89731</v>
      </c>
      <c r="B2460" s="114" t="s">
        <v>3705</v>
      </c>
      <c r="C2460" s="113" t="s">
        <v>606</v>
      </c>
      <c r="D2460" s="113" t="s">
        <v>6</v>
      </c>
      <c r="E2460" s="115">
        <v>6.2</v>
      </c>
      <c r="F2460" s="115">
        <v>5.84</v>
      </c>
      <c r="G2460" s="113" t="s">
        <v>493</v>
      </c>
      <c r="H2460" s="116">
        <v>41974</v>
      </c>
    </row>
    <row r="2461" spans="1:8" ht="39.6">
      <c r="A2461" s="117">
        <v>89805</v>
      </c>
      <c r="B2461" s="118" t="s">
        <v>3706</v>
      </c>
      <c r="C2461" s="117" t="s">
        <v>606</v>
      </c>
      <c r="D2461" s="117" t="s">
        <v>6</v>
      </c>
      <c r="E2461" s="119">
        <v>7</v>
      </c>
      <c r="F2461" s="119">
        <v>6.78</v>
      </c>
      <c r="G2461" s="117" t="s">
        <v>493</v>
      </c>
      <c r="H2461" s="120">
        <v>41974</v>
      </c>
    </row>
    <row r="2462" spans="1:8" ht="39.6">
      <c r="A2462" s="113">
        <v>89737</v>
      </c>
      <c r="B2462" s="114" t="s">
        <v>3707</v>
      </c>
      <c r="C2462" s="113" t="s">
        <v>606</v>
      </c>
      <c r="D2462" s="113" t="s">
        <v>6</v>
      </c>
      <c r="E2462" s="115">
        <v>10.06</v>
      </c>
      <c r="F2462" s="115">
        <v>9.5399999999999991</v>
      </c>
      <c r="G2462" s="113" t="s">
        <v>493</v>
      </c>
      <c r="H2462" s="116">
        <v>41974</v>
      </c>
    </row>
    <row r="2463" spans="1:8" ht="39.6">
      <c r="A2463" s="117">
        <v>89584</v>
      </c>
      <c r="B2463" s="118" t="s">
        <v>3708</v>
      </c>
      <c r="C2463" s="117" t="s">
        <v>606</v>
      </c>
      <c r="D2463" s="117" t="s">
        <v>6</v>
      </c>
      <c r="E2463" s="119">
        <v>18.670000000000002</v>
      </c>
      <c r="F2463" s="119">
        <v>18.39</v>
      </c>
      <c r="G2463" s="117" t="s">
        <v>493</v>
      </c>
      <c r="H2463" s="120">
        <v>41974</v>
      </c>
    </row>
    <row r="2464" spans="1:8" ht="26.4">
      <c r="A2464" s="113">
        <v>89529</v>
      </c>
      <c r="B2464" s="114" t="s">
        <v>3709</v>
      </c>
      <c r="C2464" s="113" t="s">
        <v>606</v>
      </c>
      <c r="D2464" s="113" t="s">
        <v>6</v>
      </c>
      <c r="E2464" s="115">
        <v>19.78</v>
      </c>
      <c r="F2464" s="115">
        <v>19.399999999999999</v>
      </c>
      <c r="G2464" s="113" t="s">
        <v>493</v>
      </c>
      <c r="H2464" s="116">
        <v>41974</v>
      </c>
    </row>
    <row r="2465" spans="1:8" ht="39.6">
      <c r="A2465" s="117">
        <v>89590</v>
      </c>
      <c r="B2465" s="118" t="s">
        <v>3710</v>
      </c>
      <c r="C2465" s="117" t="s">
        <v>606</v>
      </c>
      <c r="D2465" s="117" t="s">
        <v>6</v>
      </c>
      <c r="E2465" s="119">
        <v>61.87</v>
      </c>
      <c r="F2465" s="119">
        <v>61.4</v>
      </c>
      <c r="G2465" s="117" t="s">
        <v>493</v>
      </c>
      <c r="H2465" s="120">
        <v>41974</v>
      </c>
    </row>
    <row r="2466" spans="1:8" ht="26.4">
      <c r="A2466" s="113">
        <v>89514</v>
      </c>
      <c r="B2466" s="114" t="s">
        <v>3711</v>
      </c>
      <c r="C2466" s="113" t="s">
        <v>606</v>
      </c>
      <c r="D2466" s="113" t="s">
        <v>6</v>
      </c>
      <c r="E2466" s="115">
        <v>4.63</v>
      </c>
      <c r="F2466" s="115">
        <v>4.49</v>
      </c>
      <c r="G2466" s="113" t="s">
        <v>493</v>
      </c>
      <c r="H2466" s="116">
        <v>41974</v>
      </c>
    </row>
    <row r="2467" spans="1:8" ht="26.4">
      <c r="A2467" s="117">
        <v>89518</v>
      </c>
      <c r="B2467" s="118" t="s">
        <v>3712</v>
      </c>
      <c r="C2467" s="117" t="s">
        <v>606</v>
      </c>
      <c r="D2467" s="117" t="s">
        <v>6</v>
      </c>
      <c r="E2467" s="119">
        <v>6.86</v>
      </c>
      <c r="F2467" s="119">
        <v>6.68</v>
      </c>
      <c r="G2467" s="117" t="s">
        <v>493</v>
      </c>
      <c r="H2467" s="120">
        <v>41974</v>
      </c>
    </row>
    <row r="2468" spans="1:8" ht="39.6">
      <c r="A2468" s="113">
        <v>89581</v>
      </c>
      <c r="B2468" s="114" t="s">
        <v>3713</v>
      </c>
      <c r="C2468" s="113" t="s">
        <v>606</v>
      </c>
      <c r="D2468" s="113" t="s">
        <v>6</v>
      </c>
      <c r="E2468" s="115">
        <v>11.84</v>
      </c>
      <c r="F2468" s="115">
        <v>11.68</v>
      </c>
      <c r="G2468" s="113" t="s">
        <v>493</v>
      </c>
      <c r="H2468" s="116">
        <v>41974</v>
      </c>
    </row>
    <row r="2469" spans="1:8" ht="26.4">
      <c r="A2469" s="117">
        <v>89522</v>
      </c>
      <c r="B2469" s="118" t="s">
        <v>3714</v>
      </c>
      <c r="C2469" s="117" t="s">
        <v>606</v>
      </c>
      <c r="D2469" s="117" t="s">
        <v>6</v>
      </c>
      <c r="E2469" s="119">
        <v>12.95</v>
      </c>
      <c r="F2469" s="119">
        <v>12.68</v>
      </c>
      <c r="G2469" s="117" t="s">
        <v>493</v>
      </c>
      <c r="H2469" s="120">
        <v>41974</v>
      </c>
    </row>
    <row r="2470" spans="1:8" ht="26.4">
      <c r="A2470" s="113">
        <v>89404</v>
      </c>
      <c r="B2470" s="114" t="s">
        <v>3715</v>
      </c>
      <c r="C2470" s="113" t="s">
        <v>606</v>
      </c>
      <c r="D2470" s="113" t="s">
        <v>6</v>
      </c>
      <c r="E2470" s="115">
        <v>2.83</v>
      </c>
      <c r="F2470" s="115">
        <v>2.62</v>
      </c>
      <c r="G2470" s="113" t="s">
        <v>493</v>
      </c>
      <c r="H2470" s="116">
        <v>41974</v>
      </c>
    </row>
    <row r="2471" spans="1:8" ht="26.4">
      <c r="A2471" s="117">
        <v>89358</v>
      </c>
      <c r="B2471" s="118" t="s">
        <v>3716</v>
      </c>
      <c r="C2471" s="117" t="s">
        <v>606</v>
      </c>
      <c r="D2471" s="117" t="s">
        <v>6</v>
      </c>
      <c r="E2471" s="119">
        <v>4.29</v>
      </c>
      <c r="F2471" s="119">
        <v>3.94</v>
      </c>
      <c r="G2471" s="117" t="s">
        <v>493</v>
      </c>
      <c r="H2471" s="120">
        <v>41974</v>
      </c>
    </row>
    <row r="2472" spans="1:8" ht="26.4">
      <c r="A2472" s="113">
        <v>89866</v>
      </c>
      <c r="B2472" s="114" t="s">
        <v>3717</v>
      </c>
      <c r="C2472" s="113" t="s">
        <v>606</v>
      </c>
      <c r="D2472" s="113" t="s">
        <v>6</v>
      </c>
      <c r="E2472" s="115">
        <v>2.81</v>
      </c>
      <c r="F2472" s="115">
        <v>2.62</v>
      </c>
      <c r="G2472" s="113" t="s">
        <v>493</v>
      </c>
      <c r="H2472" s="116">
        <v>41974</v>
      </c>
    </row>
    <row r="2473" spans="1:8" ht="26.4">
      <c r="A2473" s="117">
        <v>89481</v>
      </c>
      <c r="B2473" s="118" t="s">
        <v>3718</v>
      </c>
      <c r="C2473" s="117" t="s">
        <v>606</v>
      </c>
      <c r="D2473" s="117" t="s">
        <v>6</v>
      </c>
      <c r="E2473" s="119">
        <v>2.52</v>
      </c>
      <c r="F2473" s="119">
        <v>2.36</v>
      </c>
      <c r="G2473" s="117" t="s">
        <v>493</v>
      </c>
      <c r="H2473" s="120">
        <v>41974</v>
      </c>
    </row>
    <row r="2474" spans="1:8" ht="26.4">
      <c r="A2474" s="113">
        <v>89408</v>
      </c>
      <c r="B2474" s="114" t="s">
        <v>3719</v>
      </c>
      <c r="C2474" s="113" t="s">
        <v>606</v>
      </c>
      <c r="D2474" s="113" t="s">
        <v>6</v>
      </c>
      <c r="E2474" s="115">
        <v>3.37</v>
      </c>
      <c r="F2474" s="115">
        <v>3.12</v>
      </c>
      <c r="G2474" s="113" t="s">
        <v>493</v>
      </c>
      <c r="H2474" s="116">
        <v>41974</v>
      </c>
    </row>
    <row r="2475" spans="1:8" ht="26.4">
      <c r="A2475" s="117">
        <v>89362</v>
      </c>
      <c r="B2475" s="118" t="s">
        <v>663</v>
      </c>
      <c r="C2475" s="117" t="s">
        <v>606</v>
      </c>
      <c r="D2475" s="117" t="s">
        <v>6</v>
      </c>
      <c r="E2475" s="119">
        <v>5.05</v>
      </c>
      <c r="F2475" s="119">
        <v>4.6399999999999997</v>
      </c>
      <c r="G2475" s="117" t="s">
        <v>493</v>
      </c>
      <c r="H2475" s="120">
        <v>41974</v>
      </c>
    </row>
    <row r="2476" spans="1:8" ht="26.4">
      <c r="A2476" s="113">
        <v>89412</v>
      </c>
      <c r="B2476" s="114" t="s">
        <v>3720</v>
      </c>
      <c r="C2476" s="113" t="s">
        <v>606</v>
      </c>
      <c r="D2476" s="113" t="s">
        <v>6</v>
      </c>
      <c r="E2476" s="115">
        <v>4.22</v>
      </c>
      <c r="F2476" s="115">
        <v>3.97</v>
      </c>
      <c r="G2476" s="113" t="s">
        <v>493</v>
      </c>
      <c r="H2476" s="116">
        <v>41974</v>
      </c>
    </row>
    <row r="2477" spans="1:8" ht="26.4">
      <c r="A2477" s="117">
        <v>89492</v>
      </c>
      <c r="B2477" s="118" t="s">
        <v>3721</v>
      </c>
      <c r="C2477" s="117" t="s">
        <v>606</v>
      </c>
      <c r="D2477" s="117" t="s">
        <v>6</v>
      </c>
      <c r="E2477" s="119">
        <v>3.56</v>
      </c>
      <c r="F2477" s="119">
        <v>3.36</v>
      </c>
      <c r="G2477" s="117" t="s">
        <v>493</v>
      </c>
      <c r="H2477" s="120">
        <v>41974</v>
      </c>
    </row>
    <row r="2478" spans="1:8" ht="26.4">
      <c r="A2478" s="113">
        <v>89413</v>
      </c>
      <c r="B2478" s="114" t="s">
        <v>3722</v>
      </c>
      <c r="C2478" s="113" t="s">
        <v>606</v>
      </c>
      <c r="D2478" s="113" t="s">
        <v>6</v>
      </c>
      <c r="E2478" s="115">
        <v>4.5199999999999996</v>
      </c>
      <c r="F2478" s="115">
        <v>4.22</v>
      </c>
      <c r="G2478" s="113" t="s">
        <v>493</v>
      </c>
      <c r="H2478" s="116">
        <v>41974</v>
      </c>
    </row>
    <row r="2479" spans="1:8" ht="26.4">
      <c r="A2479" s="117">
        <v>89367</v>
      </c>
      <c r="B2479" s="118" t="s">
        <v>3723</v>
      </c>
      <c r="C2479" s="117" t="s">
        <v>606</v>
      </c>
      <c r="D2479" s="117" t="s">
        <v>6</v>
      </c>
      <c r="E2479" s="119">
        <v>6.53</v>
      </c>
      <c r="F2479" s="119">
        <v>6.04</v>
      </c>
      <c r="G2479" s="117" t="s">
        <v>493</v>
      </c>
      <c r="H2479" s="120">
        <v>41974</v>
      </c>
    </row>
    <row r="2480" spans="1:8" ht="26.4">
      <c r="A2480" s="113">
        <v>89497</v>
      </c>
      <c r="B2480" s="114" t="s">
        <v>3724</v>
      </c>
      <c r="C2480" s="113" t="s">
        <v>606</v>
      </c>
      <c r="D2480" s="113" t="s">
        <v>6</v>
      </c>
      <c r="E2480" s="115">
        <v>5.26</v>
      </c>
      <c r="F2480" s="115">
        <v>5.01</v>
      </c>
      <c r="G2480" s="113" t="s">
        <v>493</v>
      </c>
      <c r="H2480" s="116">
        <v>41974</v>
      </c>
    </row>
    <row r="2481" spans="1:8" ht="26.4">
      <c r="A2481" s="117">
        <v>89501</v>
      </c>
      <c r="B2481" s="118" t="s">
        <v>3725</v>
      </c>
      <c r="C2481" s="117" t="s">
        <v>606</v>
      </c>
      <c r="D2481" s="117" t="s">
        <v>6</v>
      </c>
      <c r="E2481" s="119">
        <v>6.6</v>
      </c>
      <c r="F2481" s="119">
        <v>6.31</v>
      </c>
      <c r="G2481" s="117" t="s">
        <v>493</v>
      </c>
      <c r="H2481" s="120">
        <v>41974</v>
      </c>
    </row>
    <row r="2482" spans="1:8" ht="26.4">
      <c r="A2482" s="113">
        <v>89505</v>
      </c>
      <c r="B2482" s="114" t="s">
        <v>3726</v>
      </c>
      <c r="C2482" s="113" t="s">
        <v>606</v>
      </c>
      <c r="D2482" s="113" t="s">
        <v>6</v>
      </c>
      <c r="E2482" s="115">
        <v>15.88</v>
      </c>
      <c r="F2482" s="115">
        <v>15.53</v>
      </c>
      <c r="G2482" s="113" t="s">
        <v>493</v>
      </c>
      <c r="H2482" s="116">
        <v>41974</v>
      </c>
    </row>
    <row r="2483" spans="1:8" ht="26.4">
      <c r="A2483" s="117">
        <v>89513</v>
      </c>
      <c r="B2483" s="118" t="s">
        <v>3727</v>
      </c>
      <c r="C2483" s="117" t="s">
        <v>606</v>
      </c>
      <c r="D2483" s="117" t="s">
        <v>6</v>
      </c>
      <c r="E2483" s="119">
        <v>41.06</v>
      </c>
      <c r="F2483" s="119">
        <v>40.630000000000003</v>
      </c>
      <c r="G2483" s="117" t="s">
        <v>493</v>
      </c>
      <c r="H2483" s="120">
        <v>41974</v>
      </c>
    </row>
    <row r="2484" spans="1:8" ht="26.4">
      <c r="A2484" s="113">
        <v>89521</v>
      </c>
      <c r="B2484" s="114" t="s">
        <v>3728</v>
      </c>
      <c r="C2484" s="113" t="s">
        <v>606</v>
      </c>
      <c r="D2484" s="113" t="s">
        <v>6</v>
      </c>
      <c r="E2484" s="115">
        <v>46.38</v>
      </c>
      <c r="F2484" s="115">
        <v>45.9</v>
      </c>
      <c r="G2484" s="113" t="s">
        <v>493</v>
      </c>
      <c r="H2484" s="116">
        <v>41974</v>
      </c>
    </row>
    <row r="2485" spans="1:8" ht="26.4">
      <c r="A2485" s="117">
        <v>89645</v>
      </c>
      <c r="B2485" s="118" t="s">
        <v>3729</v>
      </c>
      <c r="C2485" s="117" t="s">
        <v>606</v>
      </c>
      <c r="D2485" s="117" t="s">
        <v>6</v>
      </c>
      <c r="E2485" s="119">
        <v>14.93</v>
      </c>
      <c r="F2485" s="119">
        <v>14.63</v>
      </c>
      <c r="G2485" s="117" t="s">
        <v>493</v>
      </c>
      <c r="H2485" s="120">
        <v>41974</v>
      </c>
    </row>
    <row r="2486" spans="1:8" ht="39.6">
      <c r="A2486" s="113">
        <v>84885</v>
      </c>
      <c r="B2486" s="114" t="s">
        <v>3730</v>
      </c>
      <c r="C2486" s="113" t="s">
        <v>604</v>
      </c>
      <c r="D2486" s="113" t="s">
        <v>6</v>
      </c>
      <c r="E2486" s="115">
        <v>469.59</v>
      </c>
      <c r="F2486" s="115">
        <v>450.78</v>
      </c>
      <c r="G2486" s="113" t="s">
        <v>493</v>
      </c>
      <c r="H2486" s="116">
        <v>41974</v>
      </c>
    </row>
    <row r="2487" spans="1:8" ht="26.4">
      <c r="A2487" s="117">
        <v>84176</v>
      </c>
      <c r="B2487" s="118" t="s">
        <v>3731</v>
      </c>
      <c r="C2487" s="117" t="s">
        <v>502</v>
      </c>
      <c r="D2487" s="117" t="s">
        <v>207</v>
      </c>
      <c r="E2487" s="119">
        <v>16.02</v>
      </c>
      <c r="F2487" s="119">
        <v>14.85</v>
      </c>
      <c r="G2487" s="117" t="s">
        <v>493</v>
      </c>
      <c r="H2487" s="120">
        <v>41974</v>
      </c>
    </row>
    <row r="2488" spans="1:8" ht="26.4">
      <c r="A2488" s="113">
        <v>84175</v>
      </c>
      <c r="B2488" s="114" t="s">
        <v>3732</v>
      </c>
      <c r="C2488" s="113" t="s">
        <v>502</v>
      </c>
      <c r="D2488" s="113" t="s">
        <v>207</v>
      </c>
      <c r="E2488" s="115">
        <v>8.25</v>
      </c>
      <c r="F2488" s="115">
        <v>8.67</v>
      </c>
      <c r="G2488" s="113" t="s">
        <v>493</v>
      </c>
      <c r="H2488" s="116">
        <v>41974</v>
      </c>
    </row>
    <row r="2489" spans="1:8">
      <c r="A2489" s="117">
        <v>68328</v>
      </c>
      <c r="B2489" s="118" t="s">
        <v>3733</v>
      </c>
      <c r="C2489" s="117" t="s">
        <v>271</v>
      </c>
      <c r="D2489" s="117" t="s">
        <v>492</v>
      </c>
      <c r="E2489" s="119">
        <v>9.1300000000000008</v>
      </c>
      <c r="F2489" s="119">
        <v>8.9700000000000006</v>
      </c>
      <c r="G2489" s="117" t="s">
        <v>493</v>
      </c>
      <c r="H2489" s="120">
        <v>41974</v>
      </c>
    </row>
    <row r="2490" spans="1:8" ht="26.4">
      <c r="A2490" s="113">
        <v>83499</v>
      </c>
      <c r="B2490" s="114" t="s">
        <v>3734</v>
      </c>
      <c r="C2490" s="113" t="s">
        <v>271</v>
      </c>
      <c r="D2490" s="113" t="s">
        <v>207</v>
      </c>
      <c r="E2490" s="115">
        <v>362.75</v>
      </c>
      <c r="F2490" s="115">
        <v>355.83</v>
      </c>
      <c r="G2490" s="113" t="s">
        <v>493</v>
      </c>
      <c r="H2490" s="116">
        <v>41974</v>
      </c>
    </row>
    <row r="2491" spans="1:8">
      <c r="A2491" s="117" t="s">
        <v>3735</v>
      </c>
      <c r="B2491" s="118" t="s">
        <v>3736</v>
      </c>
      <c r="C2491" s="117" t="s">
        <v>271</v>
      </c>
      <c r="D2491" s="117" t="s">
        <v>207</v>
      </c>
      <c r="E2491" s="119">
        <v>160.56</v>
      </c>
      <c r="F2491" s="119">
        <v>160.24</v>
      </c>
      <c r="G2491" s="117" t="s">
        <v>493</v>
      </c>
      <c r="H2491" s="120">
        <v>41974</v>
      </c>
    </row>
    <row r="2492" spans="1:8" ht="26.4">
      <c r="A2492" s="113">
        <v>83743</v>
      </c>
      <c r="B2492" s="114" t="s">
        <v>3737</v>
      </c>
      <c r="C2492" s="113" t="s">
        <v>3306</v>
      </c>
      <c r="D2492" s="113" t="s">
        <v>207</v>
      </c>
      <c r="E2492" s="115">
        <v>14.49</v>
      </c>
      <c r="F2492" s="115">
        <v>13.38</v>
      </c>
      <c r="G2492" s="113" t="s">
        <v>493</v>
      </c>
      <c r="H2492" s="116">
        <v>41974</v>
      </c>
    </row>
    <row r="2493" spans="1:8" ht="26.4">
      <c r="A2493" s="117" t="s">
        <v>3738</v>
      </c>
      <c r="B2493" s="118" t="s">
        <v>3739</v>
      </c>
      <c r="C2493" s="117" t="s">
        <v>271</v>
      </c>
      <c r="D2493" s="117" t="s">
        <v>207</v>
      </c>
      <c r="E2493" s="119">
        <v>15.32</v>
      </c>
      <c r="F2493" s="119">
        <v>14.59</v>
      </c>
      <c r="G2493" s="117" t="s">
        <v>493</v>
      </c>
      <c r="H2493" s="120">
        <v>41974</v>
      </c>
    </row>
    <row r="2494" spans="1:8">
      <c r="A2494" s="113">
        <v>84177</v>
      </c>
      <c r="B2494" s="114" t="s">
        <v>3740</v>
      </c>
      <c r="C2494" s="113" t="s">
        <v>502</v>
      </c>
      <c r="D2494" s="113" t="s">
        <v>207</v>
      </c>
      <c r="E2494" s="115">
        <v>11.63</v>
      </c>
      <c r="F2494" s="115">
        <v>10.56</v>
      </c>
      <c r="G2494" s="113" t="s">
        <v>493</v>
      </c>
      <c r="H2494" s="116">
        <v>41974</v>
      </c>
    </row>
    <row r="2495" spans="1:8" ht="26.4">
      <c r="A2495" s="117">
        <v>89574</v>
      </c>
      <c r="B2495" s="118" t="s">
        <v>3741</v>
      </c>
      <c r="C2495" s="117" t="s">
        <v>606</v>
      </c>
      <c r="D2495" s="117" t="s">
        <v>6</v>
      </c>
      <c r="E2495" s="119">
        <v>46.99</v>
      </c>
      <c r="F2495" s="119">
        <v>46.22</v>
      </c>
      <c r="G2495" s="117" t="s">
        <v>493</v>
      </c>
      <c r="H2495" s="120">
        <v>41974</v>
      </c>
    </row>
    <row r="2496" spans="1:8" ht="39.6">
      <c r="A2496" s="113">
        <v>89834</v>
      </c>
      <c r="B2496" s="114" t="s">
        <v>3742</v>
      </c>
      <c r="C2496" s="113" t="s">
        <v>606</v>
      </c>
      <c r="D2496" s="113" t="s">
        <v>6</v>
      </c>
      <c r="E2496" s="115">
        <v>19.03</v>
      </c>
      <c r="F2496" s="115">
        <v>18.600000000000001</v>
      </c>
      <c r="G2496" s="113" t="s">
        <v>493</v>
      </c>
      <c r="H2496" s="116">
        <v>41974</v>
      </c>
    </row>
    <row r="2497" spans="1:8" ht="39.6">
      <c r="A2497" s="117">
        <v>89797</v>
      </c>
      <c r="B2497" s="118" t="s">
        <v>3743</v>
      </c>
      <c r="C2497" s="117" t="s">
        <v>606</v>
      </c>
      <c r="D2497" s="117" t="s">
        <v>6</v>
      </c>
      <c r="E2497" s="119">
        <v>23.75</v>
      </c>
      <c r="F2497" s="119">
        <v>22.86</v>
      </c>
      <c r="G2497" s="117" t="s">
        <v>493</v>
      </c>
      <c r="H2497" s="120">
        <v>41974</v>
      </c>
    </row>
    <row r="2498" spans="1:8" ht="39.6">
      <c r="A2498" s="113">
        <v>89861</v>
      </c>
      <c r="B2498" s="114" t="s">
        <v>3744</v>
      </c>
      <c r="C2498" s="113" t="s">
        <v>606</v>
      </c>
      <c r="D2498" s="113" t="s">
        <v>6</v>
      </c>
      <c r="E2498" s="115">
        <v>23.48</v>
      </c>
      <c r="F2498" s="115">
        <v>22.61</v>
      </c>
      <c r="G2498" s="113" t="s">
        <v>493</v>
      </c>
      <c r="H2498" s="116">
        <v>41974</v>
      </c>
    </row>
    <row r="2499" spans="1:8" ht="39.6">
      <c r="A2499" s="117">
        <v>89863</v>
      </c>
      <c r="B2499" s="118" t="s">
        <v>3745</v>
      </c>
      <c r="C2499" s="117" t="s">
        <v>606</v>
      </c>
      <c r="D2499" s="117" t="s">
        <v>6</v>
      </c>
      <c r="E2499" s="119">
        <v>98.98</v>
      </c>
      <c r="F2499" s="119">
        <v>97.79</v>
      </c>
      <c r="G2499" s="117" t="s">
        <v>493</v>
      </c>
      <c r="H2499" s="120">
        <v>41974</v>
      </c>
    </row>
    <row r="2500" spans="1:8" ht="39.6">
      <c r="A2500" s="113">
        <v>89783</v>
      </c>
      <c r="B2500" s="114" t="s">
        <v>3746</v>
      </c>
      <c r="C2500" s="113" t="s">
        <v>606</v>
      </c>
      <c r="D2500" s="113" t="s">
        <v>6</v>
      </c>
      <c r="E2500" s="115">
        <v>6.49</v>
      </c>
      <c r="F2500" s="115">
        <v>6.11</v>
      </c>
      <c r="G2500" s="113" t="s">
        <v>493</v>
      </c>
      <c r="H2500" s="116">
        <v>41974</v>
      </c>
    </row>
    <row r="2501" spans="1:8" ht="39.6">
      <c r="A2501" s="117">
        <v>89827</v>
      </c>
      <c r="B2501" s="118" t="s">
        <v>3747</v>
      </c>
      <c r="C2501" s="117" t="s">
        <v>606</v>
      </c>
      <c r="D2501" s="117" t="s">
        <v>6</v>
      </c>
      <c r="E2501" s="119">
        <v>7.98</v>
      </c>
      <c r="F2501" s="119">
        <v>7.82</v>
      </c>
      <c r="G2501" s="117" t="s">
        <v>493</v>
      </c>
      <c r="H2501" s="120">
        <v>41974</v>
      </c>
    </row>
    <row r="2502" spans="1:8" ht="39.6">
      <c r="A2502" s="113">
        <v>89785</v>
      </c>
      <c r="B2502" s="114" t="s">
        <v>3748</v>
      </c>
      <c r="C2502" s="113" t="s">
        <v>606</v>
      </c>
      <c r="D2502" s="113" t="s">
        <v>6</v>
      </c>
      <c r="E2502" s="115">
        <v>11.04</v>
      </c>
      <c r="F2502" s="115">
        <v>10.58</v>
      </c>
      <c r="G2502" s="113" t="s">
        <v>493</v>
      </c>
      <c r="H2502" s="116">
        <v>41974</v>
      </c>
    </row>
    <row r="2503" spans="1:8" ht="39.6">
      <c r="A2503" s="117">
        <v>89830</v>
      </c>
      <c r="B2503" s="118" t="s">
        <v>3749</v>
      </c>
      <c r="C2503" s="117" t="s">
        <v>606</v>
      </c>
      <c r="D2503" s="117" t="s">
        <v>6</v>
      </c>
      <c r="E2503" s="119">
        <v>13.98</v>
      </c>
      <c r="F2503" s="119">
        <v>13.66</v>
      </c>
      <c r="G2503" s="117" t="s">
        <v>493</v>
      </c>
      <c r="H2503" s="120">
        <v>41974</v>
      </c>
    </row>
    <row r="2504" spans="1:8" ht="39.6">
      <c r="A2504" s="113">
        <v>89795</v>
      </c>
      <c r="B2504" s="114" t="s">
        <v>3750</v>
      </c>
      <c r="C2504" s="113" t="s">
        <v>606</v>
      </c>
      <c r="D2504" s="113" t="s">
        <v>6</v>
      </c>
      <c r="E2504" s="115">
        <v>17.87</v>
      </c>
      <c r="F2504" s="115">
        <v>17.18</v>
      </c>
      <c r="G2504" s="113" t="s">
        <v>493</v>
      </c>
      <c r="H2504" s="116">
        <v>41974</v>
      </c>
    </row>
    <row r="2505" spans="1:8" ht="39.6">
      <c r="A2505" s="117">
        <v>89690</v>
      </c>
      <c r="B2505" s="118" t="s">
        <v>3751</v>
      </c>
      <c r="C2505" s="117" t="s">
        <v>606</v>
      </c>
      <c r="D2505" s="117" t="s">
        <v>6</v>
      </c>
      <c r="E2505" s="119">
        <v>33.21</v>
      </c>
      <c r="F2505" s="119">
        <v>32.85</v>
      </c>
      <c r="G2505" s="117" t="s">
        <v>493</v>
      </c>
      <c r="H2505" s="120">
        <v>41974</v>
      </c>
    </row>
    <row r="2506" spans="1:8" ht="26.4">
      <c r="A2506" s="113">
        <v>89567</v>
      </c>
      <c r="B2506" s="114" t="s">
        <v>3752</v>
      </c>
      <c r="C2506" s="113" t="s">
        <v>606</v>
      </c>
      <c r="D2506" s="113" t="s">
        <v>6</v>
      </c>
      <c r="E2506" s="115">
        <v>34.74</v>
      </c>
      <c r="F2506" s="115">
        <v>34.229999999999997</v>
      </c>
      <c r="G2506" s="113" t="s">
        <v>493</v>
      </c>
      <c r="H2506" s="116">
        <v>41974</v>
      </c>
    </row>
    <row r="2507" spans="1:8" ht="39.6">
      <c r="A2507" s="117">
        <v>89692</v>
      </c>
      <c r="B2507" s="118" t="s">
        <v>3753</v>
      </c>
      <c r="C2507" s="117" t="s">
        <v>606</v>
      </c>
      <c r="D2507" s="117" t="s">
        <v>6</v>
      </c>
      <c r="E2507" s="119">
        <v>34.21</v>
      </c>
      <c r="F2507" s="119">
        <v>33.86</v>
      </c>
      <c r="G2507" s="117" t="s">
        <v>493</v>
      </c>
      <c r="H2507" s="120">
        <v>41974</v>
      </c>
    </row>
    <row r="2508" spans="1:8" ht="26.4">
      <c r="A2508" s="113">
        <v>89569</v>
      </c>
      <c r="B2508" s="114" t="s">
        <v>3754</v>
      </c>
      <c r="C2508" s="113" t="s">
        <v>606</v>
      </c>
      <c r="D2508" s="113" t="s">
        <v>6</v>
      </c>
      <c r="E2508" s="115">
        <v>35.74</v>
      </c>
      <c r="F2508" s="115">
        <v>35.24</v>
      </c>
      <c r="G2508" s="113" t="s">
        <v>493</v>
      </c>
      <c r="H2508" s="116">
        <v>41974</v>
      </c>
    </row>
    <row r="2509" spans="1:8" ht="39.6">
      <c r="A2509" s="117">
        <v>89699</v>
      </c>
      <c r="B2509" s="118" t="s">
        <v>3755</v>
      </c>
      <c r="C2509" s="117" t="s">
        <v>606</v>
      </c>
      <c r="D2509" s="117" t="s">
        <v>6</v>
      </c>
      <c r="E2509" s="119">
        <v>80.22</v>
      </c>
      <c r="F2509" s="119">
        <v>79.59</v>
      </c>
      <c r="G2509" s="117" t="s">
        <v>493</v>
      </c>
      <c r="H2509" s="120">
        <v>41974</v>
      </c>
    </row>
    <row r="2510" spans="1:8" ht="39.6">
      <c r="A2510" s="113">
        <v>89698</v>
      </c>
      <c r="B2510" s="114" t="s">
        <v>3756</v>
      </c>
      <c r="C2510" s="113" t="s">
        <v>606</v>
      </c>
      <c r="D2510" s="113" t="s">
        <v>6</v>
      </c>
      <c r="E2510" s="115">
        <v>87.78</v>
      </c>
      <c r="F2510" s="115">
        <v>87.16</v>
      </c>
      <c r="G2510" s="113" t="s">
        <v>493</v>
      </c>
      <c r="H2510" s="116">
        <v>41974</v>
      </c>
    </row>
    <row r="2511" spans="1:8" ht="26.4">
      <c r="A2511" s="117">
        <v>89561</v>
      </c>
      <c r="B2511" s="118" t="s">
        <v>3757</v>
      </c>
      <c r="C2511" s="117" t="s">
        <v>606</v>
      </c>
      <c r="D2511" s="117" t="s">
        <v>6</v>
      </c>
      <c r="E2511" s="119">
        <v>7.59</v>
      </c>
      <c r="F2511" s="119">
        <v>7.39</v>
      </c>
      <c r="G2511" s="117" t="s">
        <v>493</v>
      </c>
      <c r="H2511" s="120">
        <v>41974</v>
      </c>
    </row>
    <row r="2512" spans="1:8" ht="26.4">
      <c r="A2512" s="113">
        <v>89563</v>
      </c>
      <c r="B2512" s="114" t="s">
        <v>3758</v>
      </c>
      <c r="C2512" s="113" t="s">
        <v>606</v>
      </c>
      <c r="D2512" s="113" t="s">
        <v>6</v>
      </c>
      <c r="E2512" s="115">
        <v>11.89</v>
      </c>
      <c r="F2512" s="115">
        <v>11.63</v>
      </c>
      <c r="G2512" s="113" t="s">
        <v>493</v>
      </c>
      <c r="H2512" s="116">
        <v>41974</v>
      </c>
    </row>
    <row r="2513" spans="1:8" ht="39.6">
      <c r="A2513" s="117">
        <v>89685</v>
      </c>
      <c r="B2513" s="118" t="s">
        <v>3759</v>
      </c>
      <c r="C2513" s="117" t="s">
        <v>606</v>
      </c>
      <c r="D2513" s="117" t="s">
        <v>6</v>
      </c>
      <c r="E2513" s="119">
        <v>22.5</v>
      </c>
      <c r="F2513" s="119">
        <v>22.29</v>
      </c>
      <c r="G2513" s="117" t="s">
        <v>493</v>
      </c>
      <c r="H2513" s="120">
        <v>41974</v>
      </c>
    </row>
    <row r="2514" spans="1:8" ht="26.4">
      <c r="A2514" s="113">
        <v>89565</v>
      </c>
      <c r="B2514" s="114" t="s">
        <v>3760</v>
      </c>
      <c r="C2514" s="113" t="s">
        <v>606</v>
      </c>
      <c r="D2514" s="113" t="s">
        <v>6</v>
      </c>
      <c r="E2514" s="115">
        <v>24.03</v>
      </c>
      <c r="F2514" s="115">
        <v>23.68</v>
      </c>
      <c r="G2514" s="113" t="s">
        <v>493</v>
      </c>
      <c r="H2514" s="116">
        <v>41974</v>
      </c>
    </row>
    <row r="2515" spans="1:8" ht="39.6">
      <c r="A2515" s="117">
        <v>84143</v>
      </c>
      <c r="B2515" s="118" t="s">
        <v>3761</v>
      </c>
      <c r="C2515" s="117" t="s">
        <v>248</v>
      </c>
      <c r="D2515" s="117" t="s">
        <v>231</v>
      </c>
      <c r="E2515" s="119">
        <v>5.88</v>
      </c>
      <c r="F2515" s="119">
        <v>5.88</v>
      </c>
      <c r="G2515" s="117" t="s">
        <v>493</v>
      </c>
      <c r="H2515" s="120">
        <v>41974</v>
      </c>
    </row>
    <row r="2516" spans="1:8" ht="26.4">
      <c r="A2516" s="113">
        <v>84138</v>
      </c>
      <c r="B2516" s="114" t="s">
        <v>3762</v>
      </c>
      <c r="C2516" s="113" t="s">
        <v>248</v>
      </c>
      <c r="D2516" s="113" t="s">
        <v>231</v>
      </c>
      <c r="E2516" s="115">
        <v>5.36</v>
      </c>
      <c r="F2516" s="115">
        <v>5.35</v>
      </c>
      <c r="G2516" s="113" t="s">
        <v>493</v>
      </c>
      <c r="H2516" s="116">
        <v>41974</v>
      </c>
    </row>
    <row r="2517" spans="1:8" ht="26.4">
      <c r="A2517" s="117">
        <v>83764</v>
      </c>
      <c r="B2517" s="118" t="s">
        <v>3763</v>
      </c>
      <c r="C2517" s="117" t="s">
        <v>248</v>
      </c>
      <c r="D2517" s="117" t="s">
        <v>231</v>
      </c>
      <c r="E2517" s="119">
        <v>3.78</v>
      </c>
      <c r="F2517" s="119">
        <v>3.78</v>
      </c>
      <c r="G2517" s="117" t="s">
        <v>493</v>
      </c>
      <c r="H2517" s="120">
        <v>41974</v>
      </c>
    </row>
    <row r="2518" spans="1:8" ht="26.4">
      <c r="A2518" s="113">
        <v>83756</v>
      </c>
      <c r="B2518" s="114" t="s">
        <v>590</v>
      </c>
      <c r="C2518" s="113" t="s">
        <v>248</v>
      </c>
      <c r="D2518" s="113" t="s">
        <v>231</v>
      </c>
      <c r="E2518" s="115">
        <v>19.510000000000002</v>
      </c>
      <c r="F2518" s="115">
        <v>19.5</v>
      </c>
      <c r="G2518" s="113" t="s">
        <v>493</v>
      </c>
      <c r="H2518" s="116">
        <v>41974</v>
      </c>
    </row>
    <row r="2519" spans="1:8" ht="26.4">
      <c r="A2519" s="117">
        <v>73407</v>
      </c>
      <c r="B2519" s="118" t="s">
        <v>3764</v>
      </c>
      <c r="C2519" s="117" t="s">
        <v>248</v>
      </c>
      <c r="D2519" s="117" t="s">
        <v>231</v>
      </c>
      <c r="E2519" s="119">
        <v>5.53</v>
      </c>
      <c r="F2519" s="119">
        <v>5.53</v>
      </c>
      <c r="G2519" s="117" t="s">
        <v>493</v>
      </c>
      <c r="H2519" s="120">
        <v>41974</v>
      </c>
    </row>
    <row r="2520" spans="1:8" ht="26.4">
      <c r="A2520" s="113" t="s">
        <v>3765</v>
      </c>
      <c r="B2520" s="114" t="s">
        <v>3766</v>
      </c>
      <c r="C2520" s="113" t="s">
        <v>1616</v>
      </c>
      <c r="D2520" s="113" t="s">
        <v>6</v>
      </c>
      <c r="E2520" s="115">
        <v>59.71</v>
      </c>
      <c r="F2520" s="115">
        <v>58.36</v>
      </c>
      <c r="G2520" s="113" t="s">
        <v>493</v>
      </c>
      <c r="H2520" s="116">
        <v>41974</v>
      </c>
    </row>
    <row r="2521" spans="1:8" ht="26.4">
      <c r="A2521" s="117" t="s">
        <v>3767</v>
      </c>
      <c r="B2521" s="118" t="s">
        <v>3768</v>
      </c>
      <c r="C2521" s="117" t="s">
        <v>1616</v>
      </c>
      <c r="D2521" s="117" t="s">
        <v>6</v>
      </c>
      <c r="E2521" s="119">
        <v>63.8</v>
      </c>
      <c r="F2521" s="119">
        <v>62.87</v>
      </c>
      <c r="G2521" s="117" t="s">
        <v>493</v>
      </c>
      <c r="H2521" s="120">
        <v>41974</v>
      </c>
    </row>
    <row r="2522" spans="1:8" ht="39.6">
      <c r="A2522" s="113">
        <v>89973</v>
      </c>
      <c r="B2522" s="114" t="s">
        <v>3769</v>
      </c>
      <c r="C2522" s="113" t="s">
        <v>606</v>
      </c>
      <c r="D2522" s="113" t="s">
        <v>6</v>
      </c>
      <c r="E2522" s="115">
        <v>171.15</v>
      </c>
      <c r="F2522" s="115">
        <v>166.57</v>
      </c>
      <c r="G2522" s="113" t="s">
        <v>493</v>
      </c>
      <c r="H2522" s="116">
        <v>41974</v>
      </c>
    </row>
    <row r="2523" spans="1:8" ht="39.6">
      <c r="A2523" s="117">
        <v>89971</v>
      </c>
      <c r="B2523" s="118" t="s">
        <v>3770</v>
      </c>
      <c r="C2523" s="117" t="s">
        <v>606</v>
      </c>
      <c r="D2523" s="117" t="s">
        <v>6</v>
      </c>
      <c r="E2523" s="119">
        <v>29.46</v>
      </c>
      <c r="F2523" s="119">
        <v>28.46</v>
      </c>
      <c r="G2523" s="117" t="s">
        <v>493</v>
      </c>
      <c r="H2523" s="120">
        <v>41974</v>
      </c>
    </row>
    <row r="2524" spans="1:8" ht="39.6">
      <c r="A2524" s="113">
        <v>89972</v>
      </c>
      <c r="B2524" s="114" t="s">
        <v>3771</v>
      </c>
      <c r="C2524" s="113" t="s">
        <v>606</v>
      </c>
      <c r="D2524" s="113" t="s">
        <v>6</v>
      </c>
      <c r="E2524" s="115">
        <v>31.66</v>
      </c>
      <c r="F2524" s="115">
        <v>30.57</v>
      </c>
      <c r="G2524" s="113" t="s">
        <v>493</v>
      </c>
      <c r="H2524" s="116">
        <v>41974</v>
      </c>
    </row>
    <row r="2525" spans="1:8" ht="39.6">
      <c r="A2525" s="117">
        <v>89969</v>
      </c>
      <c r="B2525" s="118" t="s">
        <v>3772</v>
      </c>
      <c r="C2525" s="117" t="s">
        <v>606</v>
      </c>
      <c r="D2525" s="117" t="s">
        <v>6</v>
      </c>
      <c r="E2525" s="119">
        <v>26.28</v>
      </c>
      <c r="F2525" s="119">
        <v>25.37</v>
      </c>
      <c r="G2525" s="117" t="s">
        <v>493</v>
      </c>
      <c r="H2525" s="120">
        <v>41974</v>
      </c>
    </row>
    <row r="2526" spans="1:8" ht="39.6">
      <c r="A2526" s="113">
        <v>89970</v>
      </c>
      <c r="B2526" s="114" t="s">
        <v>3773</v>
      </c>
      <c r="C2526" s="113" t="s">
        <v>606</v>
      </c>
      <c r="D2526" s="113" t="s">
        <v>6</v>
      </c>
      <c r="E2526" s="115">
        <v>28.29</v>
      </c>
      <c r="F2526" s="115">
        <v>27.21</v>
      </c>
      <c r="G2526" s="113" t="s">
        <v>493</v>
      </c>
      <c r="H2526" s="116">
        <v>41974</v>
      </c>
    </row>
    <row r="2527" spans="1:8" ht="39.6">
      <c r="A2527" s="117">
        <v>89974</v>
      </c>
      <c r="B2527" s="118" t="s">
        <v>3774</v>
      </c>
      <c r="C2527" s="117" t="s">
        <v>606</v>
      </c>
      <c r="D2527" s="117" t="s">
        <v>6</v>
      </c>
      <c r="E2527" s="119">
        <v>170.17</v>
      </c>
      <c r="F2527" s="119">
        <v>165.36</v>
      </c>
      <c r="G2527" s="117" t="s">
        <v>493</v>
      </c>
      <c r="H2527" s="120">
        <v>41974</v>
      </c>
    </row>
    <row r="2528" spans="1:8" ht="39.6">
      <c r="A2528" s="113" t="s">
        <v>3775</v>
      </c>
      <c r="B2528" s="114" t="s">
        <v>3776</v>
      </c>
      <c r="C2528" s="113" t="s">
        <v>273</v>
      </c>
      <c r="D2528" s="113" t="s">
        <v>6</v>
      </c>
      <c r="E2528" s="115">
        <v>4.41</v>
      </c>
      <c r="F2528" s="115">
        <v>4.2</v>
      </c>
      <c r="G2528" s="113" t="s">
        <v>493</v>
      </c>
      <c r="H2528" s="116">
        <v>41974</v>
      </c>
    </row>
    <row r="2529" spans="1:8" ht="39.6">
      <c r="A2529" s="117" t="s">
        <v>3777</v>
      </c>
      <c r="B2529" s="118" t="s">
        <v>3778</v>
      </c>
      <c r="C2529" s="117" t="s">
        <v>271</v>
      </c>
      <c r="D2529" s="117" t="s">
        <v>492</v>
      </c>
      <c r="E2529" s="119">
        <v>69.44</v>
      </c>
      <c r="F2529" s="119">
        <v>67.33</v>
      </c>
      <c r="G2529" s="117" t="s">
        <v>493</v>
      </c>
      <c r="H2529" s="120">
        <v>41974</v>
      </c>
    </row>
    <row r="2530" spans="1:8" ht="39.6">
      <c r="A2530" s="113" t="s">
        <v>3779</v>
      </c>
      <c r="B2530" s="114" t="s">
        <v>3780</v>
      </c>
      <c r="C2530" s="113" t="s">
        <v>271</v>
      </c>
      <c r="D2530" s="113" t="s">
        <v>492</v>
      </c>
      <c r="E2530" s="115">
        <v>78.45</v>
      </c>
      <c r="F2530" s="115">
        <v>76.02</v>
      </c>
      <c r="G2530" s="113" t="s">
        <v>493</v>
      </c>
      <c r="H2530" s="116">
        <v>41974</v>
      </c>
    </row>
    <row r="2531" spans="1:8" ht="39.6">
      <c r="A2531" s="117" t="s">
        <v>3781</v>
      </c>
      <c r="B2531" s="118" t="s">
        <v>3782</v>
      </c>
      <c r="C2531" s="117" t="s">
        <v>271</v>
      </c>
      <c r="D2531" s="117" t="s">
        <v>492</v>
      </c>
      <c r="E2531" s="119">
        <v>88.37</v>
      </c>
      <c r="F2531" s="119">
        <v>85.57</v>
      </c>
      <c r="G2531" s="117" t="s">
        <v>493</v>
      </c>
      <c r="H2531" s="120">
        <v>41974</v>
      </c>
    </row>
    <row r="2532" spans="1:8" ht="39.6">
      <c r="A2532" s="113" t="s">
        <v>3783</v>
      </c>
      <c r="B2532" s="114" t="s">
        <v>3784</v>
      </c>
      <c r="C2532" s="113" t="s">
        <v>271</v>
      </c>
      <c r="D2532" s="113" t="s">
        <v>492</v>
      </c>
      <c r="E2532" s="115">
        <v>114.3</v>
      </c>
      <c r="F2532" s="115">
        <v>111.25</v>
      </c>
      <c r="G2532" s="113" t="s">
        <v>493</v>
      </c>
      <c r="H2532" s="116">
        <v>41974</v>
      </c>
    </row>
    <row r="2533" spans="1:8" ht="39.6">
      <c r="A2533" s="117" t="s">
        <v>3785</v>
      </c>
      <c r="B2533" s="118" t="s">
        <v>3786</v>
      </c>
      <c r="C2533" s="117" t="s">
        <v>271</v>
      </c>
      <c r="D2533" s="117" t="s">
        <v>492</v>
      </c>
      <c r="E2533" s="119">
        <v>60.69</v>
      </c>
      <c r="F2533" s="119">
        <v>58.84</v>
      </c>
      <c r="G2533" s="117" t="s">
        <v>493</v>
      </c>
      <c r="H2533" s="120">
        <v>41974</v>
      </c>
    </row>
    <row r="2534" spans="1:8" ht="39.6">
      <c r="A2534" s="113" t="s">
        <v>3787</v>
      </c>
      <c r="B2534" s="114" t="s">
        <v>3788</v>
      </c>
      <c r="C2534" s="113" t="s">
        <v>271</v>
      </c>
      <c r="D2534" s="113" t="s">
        <v>492</v>
      </c>
      <c r="E2534" s="115">
        <v>69.39</v>
      </c>
      <c r="F2534" s="115">
        <v>67.23</v>
      </c>
      <c r="G2534" s="113" t="s">
        <v>493</v>
      </c>
      <c r="H2534" s="116">
        <v>41974</v>
      </c>
    </row>
    <row r="2535" spans="1:8" ht="26.4">
      <c r="A2535" s="117">
        <v>7101</v>
      </c>
      <c r="B2535" s="118" t="s">
        <v>3789</v>
      </c>
      <c r="C2535" s="117" t="s">
        <v>604</v>
      </c>
      <c r="D2535" s="117" t="s">
        <v>492</v>
      </c>
      <c r="E2535" s="119">
        <v>35.659999999999997</v>
      </c>
      <c r="F2535" s="119">
        <v>35.17</v>
      </c>
      <c r="G2535" s="117" t="s">
        <v>493</v>
      </c>
      <c r="H2535" s="120">
        <v>41974</v>
      </c>
    </row>
    <row r="2536" spans="1:8" ht="26.4">
      <c r="A2536" s="113">
        <v>7100</v>
      </c>
      <c r="B2536" s="114" t="s">
        <v>3790</v>
      </c>
      <c r="C2536" s="113" t="s">
        <v>604</v>
      </c>
      <c r="D2536" s="113" t="s">
        <v>492</v>
      </c>
      <c r="E2536" s="115">
        <v>35.020000000000003</v>
      </c>
      <c r="F2536" s="115">
        <v>34.53</v>
      </c>
      <c r="G2536" s="113" t="s">
        <v>493</v>
      </c>
      <c r="H2536" s="116">
        <v>41974</v>
      </c>
    </row>
    <row r="2537" spans="1:8" ht="12.75" customHeight="1">
      <c r="A2537" s="117" t="s">
        <v>3791</v>
      </c>
      <c r="B2537" s="118" t="s">
        <v>3792</v>
      </c>
      <c r="C2537" s="117" t="s">
        <v>273</v>
      </c>
      <c r="D2537" s="117" t="s">
        <v>6</v>
      </c>
      <c r="E2537" s="119">
        <v>11.64</v>
      </c>
      <c r="F2537" s="119">
        <v>11.4</v>
      </c>
      <c r="G2537" s="117" t="s">
        <v>493</v>
      </c>
      <c r="H2537" s="120">
        <v>41974</v>
      </c>
    </row>
    <row r="2538" spans="1:8" ht="12.75" customHeight="1">
      <c r="A2538" s="113" t="s">
        <v>3793</v>
      </c>
      <c r="B2538" s="114" t="s">
        <v>3794</v>
      </c>
      <c r="C2538" s="113" t="s">
        <v>273</v>
      </c>
      <c r="D2538" s="113" t="s">
        <v>6</v>
      </c>
      <c r="E2538" s="115">
        <v>21.56</v>
      </c>
      <c r="F2538" s="115">
        <v>21.25</v>
      </c>
      <c r="G2538" s="113" t="s">
        <v>493</v>
      </c>
      <c r="H2538" s="116">
        <v>41974</v>
      </c>
    </row>
    <row r="2539" spans="1:8" ht="12.75" customHeight="1">
      <c r="A2539" s="117" t="s">
        <v>3795</v>
      </c>
      <c r="B2539" s="118" t="s">
        <v>3796</v>
      </c>
      <c r="C2539" s="117" t="s">
        <v>273</v>
      </c>
      <c r="D2539" s="117" t="s">
        <v>6</v>
      </c>
      <c r="E2539" s="119">
        <v>30.92</v>
      </c>
      <c r="F2539" s="119">
        <v>30.61</v>
      </c>
      <c r="G2539" s="117" t="s">
        <v>493</v>
      </c>
      <c r="H2539" s="120">
        <v>41974</v>
      </c>
    </row>
    <row r="2540" spans="1:8" ht="12.75" customHeight="1">
      <c r="A2540" s="113" t="s">
        <v>3797</v>
      </c>
      <c r="B2540" s="114" t="s">
        <v>3798</v>
      </c>
      <c r="C2540" s="113" t="s">
        <v>273</v>
      </c>
      <c r="D2540" s="113" t="s">
        <v>6</v>
      </c>
      <c r="E2540" s="115">
        <v>30.15</v>
      </c>
      <c r="F2540" s="115">
        <v>29.84</v>
      </c>
      <c r="G2540" s="113" t="s">
        <v>493</v>
      </c>
      <c r="H2540" s="116">
        <v>41974</v>
      </c>
    </row>
    <row r="2541" spans="1:8" ht="12.75" customHeight="1">
      <c r="A2541" s="117" t="s">
        <v>3799</v>
      </c>
      <c r="B2541" s="118" t="s">
        <v>3800</v>
      </c>
      <c r="C2541" s="117" t="s">
        <v>273</v>
      </c>
      <c r="D2541" s="117" t="s">
        <v>6</v>
      </c>
      <c r="E2541" s="119">
        <v>33.950000000000003</v>
      </c>
      <c r="F2541" s="119">
        <v>33.64</v>
      </c>
      <c r="G2541" s="117" t="s">
        <v>493</v>
      </c>
      <c r="H2541" s="120">
        <v>41974</v>
      </c>
    </row>
    <row r="2542" spans="1:8" ht="12.75" customHeight="1">
      <c r="A2542" s="113" t="s">
        <v>3801</v>
      </c>
      <c r="B2542" s="114" t="s">
        <v>3802</v>
      </c>
      <c r="C2542" s="113" t="s">
        <v>273</v>
      </c>
      <c r="D2542" s="113" t="s">
        <v>6</v>
      </c>
      <c r="E2542" s="115">
        <v>40</v>
      </c>
      <c r="F2542" s="115">
        <v>39.69</v>
      </c>
      <c r="G2542" s="113" t="s">
        <v>493</v>
      </c>
      <c r="H2542" s="116">
        <v>41974</v>
      </c>
    </row>
    <row r="2543" spans="1:8" ht="12.75" customHeight="1">
      <c r="A2543" s="117">
        <v>83468</v>
      </c>
      <c r="B2543" s="118" t="s">
        <v>3803</v>
      </c>
      <c r="C2543" s="117" t="s">
        <v>273</v>
      </c>
      <c r="D2543" s="117" t="s">
        <v>6</v>
      </c>
      <c r="E2543" s="119">
        <v>3.84</v>
      </c>
      <c r="F2543" s="119">
        <v>3.79</v>
      </c>
      <c r="G2543" s="117" t="s">
        <v>493</v>
      </c>
      <c r="H2543" s="120">
        <v>41974</v>
      </c>
    </row>
    <row r="2544" spans="1:8" ht="12.75" customHeight="1">
      <c r="A2544" s="113">
        <v>83469</v>
      </c>
      <c r="B2544" s="114" t="s">
        <v>3804</v>
      </c>
      <c r="C2544" s="113" t="s">
        <v>273</v>
      </c>
      <c r="D2544" s="113" t="s">
        <v>6</v>
      </c>
      <c r="E2544" s="115">
        <v>3.84</v>
      </c>
      <c r="F2544" s="115">
        <v>3.79</v>
      </c>
      <c r="G2544" s="113" t="s">
        <v>493</v>
      </c>
      <c r="H2544" s="116">
        <v>41974</v>
      </c>
    </row>
    <row r="2545" spans="1:8" ht="12.75" customHeight="1">
      <c r="A2545" s="117">
        <v>83470</v>
      </c>
      <c r="B2545" s="118" t="s">
        <v>3805</v>
      </c>
      <c r="C2545" s="117" t="s">
        <v>273</v>
      </c>
      <c r="D2545" s="117" t="s">
        <v>6</v>
      </c>
      <c r="E2545" s="119">
        <v>8.99</v>
      </c>
      <c r="F2545" s="119">
        <v>8.83</v>
      </c>
      <c r="G2545" s="117" t="s">
        <v>493</v>
      </c>
      <c r="H2545" s="120">
        <v>41974</v>
      </c>
    </row>
    <row r="2546" spans="1:8" ht="12.75" customHeight="1">
      <c r="A2546" s="113">
        <v>72274</v>
      </c>
      <c r="B2546" s="114" t="s">
        <v>3806</v>
      </c>
      <c r="C2546" s="113" t="s">
        <v>273</v>
      </c>
      <c r="D2546" s="113" t="s">
        <v>6</v>
      </c>
      <c r="E2546" s="115">
        <v>2.2799999999999998</v>
      </c>
      <c r="F2546" s="115">
        <v>2.15</v>
      </c>
      <c r="G2546" s="113" t="s">
        <v>493</v>
      </c>
      <c r="H2546" s="116">
        <v>41974</v>
      </c>
    </row>
    <row r="2547" spans="1:8" ht="12.75" customHeight="1">
      <c r="A2547" s="117">
        <v>72275</v>
      </c>
      <c r="B2547" s="118" t="s">
        <v>3807</v>
      </c>
      <c r="C2547" s="117" t="s">
        <v>273</v>
      </c>
      <c r="D2547" s="117" t="s">
        <v>6</v>
      </c>
      <c r="E2547" s="119">
        <v>2.73</v>
      </c>
      <c r="F2547" s="119">
        <v>2.61</v>
      </c>
      <c r="G2547" s="117" t="s">
        <v>493</v>
      </c>
      <c r="H2547" s="120">
        <v>41974</v>
      </c>
    </row>
    <row r="2548" spans="1:8" ht="12.75" customHeight="1">
      <c r="A2548" s="113">
        <v>72277</v>
      </c>
      <c r="B2548" s="114" t="s">
        <v>3808</v>
      </c>
      <c r="C2548" s="113" t="s">
        <v>273</v>
      </c>
      <c r="D2548" s="113" t="s">
        <v>6</v>
      </c>
      <c r="E2548" s="115">
        <v>3.11</v>
      </c>
      <c r="F2548" s="115">
        <v>2.98</v>
      </c>
      <c r="G2548" s="113" t="s">
        <v>493</v>
      </c>
      <c r="H2548" s="116">
        <v>41974</v>
      </c>
    </row>
    <row r="2549" spans="1:8" ht="12.75" customHeight="1">
      <c r="A2549" s="117">
        <v>72248</v>
      </c>
      <c r="B2549" s="118" t="s">
        <v>3809</v>
      </c>
      <c r="C2549" s="117" t="s">
        <v>273</v>
      </c>
      <c r="D2549" s="117" t="s">
        <v>6</v>
      </c>
      <c r="E2549" s="119">
        <v>2.0499999999999998</v>
      </c>
      <c r="F2549" s="119">
        <v>1.92</v>
      </c>
      <c r="G2549" s="117" t="s">
        <v>493</v>
      </c>
      <c r="H2549" s="120">
        <v>41974</v>
      </c>
    </row>
    <row r="2550" spans="1:8" ht="12.75" customHeight="1">
      <c r="A2550" s="113" t="s">
        <v>3810</v>
      </c>
      <c r="B2550" s="114" t="s">
        <v>3811</v>
      </c>
      <c r="C2550" s="113" t="s">
        <v>273</v>
      </c>
      <c r="D2550" s="113" t="s">
        <v>6</v>
      </c>
      <c r="E2550" s="115">
        <v>12.14</v>
      </c>
      <c r="F2550" s="115">
        <v>11.9</v>
      </c>
      <c r="G2550" s="113" t="s">
        <v>493</v>
      </c>
      <c r="H2550" s="116">
        <v>41974</v>
      </c>
    </row>
    <row r="2551" spans="1:8" ht="12.75" customHeight="1">
      <c r="A2551" s="117" t="s">
        <v>3812</v>
      </c>
      <c r="B2551" s="118" t="s">
        <v>3813</v>
      </c>
      <c r="C2551" s="117" t="s">
        <v>273</v>
      </c>
      <c r="D2551" s="117" t="s">
        <v>6</v>
      </c>
      <c r="E2551" s="119">
        <v>15.2</v>
      </c>
      <c r="F2551" s="119">
        <v>14.96</v>
      </c>
      <c r="G2551" s="117" t="s">
        <v>493</v>
      </c>
      <c r="H2551" s="120">
        <v>41974</v>
      </c>
    </row>
    <row r="2552" spans="1:8" ht="12.75" customHeight="1">
      <c r="A2552" s="113" t="s">
        <v>3814</v>
      </c>
      <c r="B2552" s="114" t="s">
        <v>3815</v>
      </c>
      <c r="C2552" s="113" t="s">
        <v>273</v>
      </c>
      <c r="D2552" s="113" t="s">
        <v>6</v>
      </c>
      <c r="E2552" s="115">
        <v>31.18</v>
      </c>
      <c r="F2552" s="115">
        <v>30.96</v>
      </c>
      <c r="G2552" s="113" t="s">
        <v>493</v>
      </c>
      <c r="H2552" s="116">
        <v>41974</v>
      </c>
    </row>
    <row r="2553" spans="1:8" ht="12.75" customHeight="1">
      <c r="A2553" s="117">
        <v>72278</v>
      </c>
      <c r="B2553" s="118" t="s">
        <v>3816</v>
      </c>
      <c r="C2553" s="117" t="s">
        <v>273</v>
      </c>
      <c r="D2553" s="117" t="s">
        <v>6</v>
      </c>
      <c r="E2553" s="119">
        <v>86.18</v>
      </c>
      <c r="F2553" s="119">
        <v>85.36</v>
      </c>
      <c r="G2553" s="117" t="s">
        <v>493</v>
      </c>
      <c r="H2553" s="120">
        <v>41974</v>
      </c>
    </row>
    <row r="2554" spans="1:8" ht="26.4">
      <c r="A2554" s="121">
        <v>5926</v>
      </c>
      <c r="B2554" s="114" t="s">
        <v>3817</v>
      </c>
      <c r="C2554" s="113" t="s">
        <v>248</v>
      </c>
      <c r="D2554" s="113" t="s">
        <v>254</v>
      </c>
      <c r="E2554" s="115">
        <v>268</v>
      </c>
      <c r="F2554" s="115">
        <v>266.39999999999998</v>
      </c>
      <c r="G2554" s="113" t="s">
        <v>493</v>
      </c>
      <c r="H2554" s="116">
        <v>41974</v>
      </c>
    </row>
    <row r="2555" spans="1:8" ht="39.6">
      <c r="A2555" s="117">
        <v>5927</v>
      </c>
      <c r="B2555" s="118" t="s">
        <v>3818</v>
      </c>
      <c r="C2555" s="117" t="s">
        <v>248</v>
      </c>
      <c r="D2555" s="117" t="s">
        <v>1686</v>
      </c>
      <c r="E2555" s="119">
        <v>270.77</v>
      </c>
      <c r="F2555" s="119">
        <v>268.85000000000002</v>
      </c>
      <c r="G2555" s="117" t="s">
        <v>493</v>
      </c>
      <c r="H2555" s="120">
        <v>41974</v>
      </c>
    </row>
    <row r="2556" spans="1:8" ht="26.4">
      <c r="A2556" s="113">
        <v>5924</v>
      </c>
      <c r="B2556" s="114" t="s">
        <v>3819</v>
      </c>
      <c r="C2556" s="113" t="s">
        <v>248</v>
      </c>
      <c r="D2556" s="113" t="s">
        <v>249</v>
      </c>
      <c r="E2556" s="115">
        <v>457.52</v>
      </c>
      <c r="F2556" s="115">
        <v>455.92</v>
      </c>
      <c r="G2556" s="113" t="s">
        <v>493</v>
      </c>
      <c r="H2556" s="116">
        <v>41974</v>
      </c>
    </row>
    <row r="2557" spans="1:8" ht="39.6">
      <c r="A2557" s="117">
        <v>5925</v>
      </c>
      <c r="B2557" s="118" t="s">
        <v>3820</v>
      </c>
      <c r="C2557" s="117" t="s">
        <v>248</v>
      </c>
      <c r="D2557" s="117" t="s">
        <v>1689</v>
      </c>
      <c r="E2557" s="119">
        <v>460.29</v>
      </c>
      <c r="F2557" s="119">
        <v>458.37</v>
      </c>
      <c r="G2557" s="117" t="s">
        <v>493</v>
      </c>
      <c r="H2557" s="120">
        <v>41974</v>
      </c>
    </row>
    <row r="2558" spans="1:8" ht="39.6">
      <c r="A2558" s="113">
        <v>53843</v>
      </c>
      <c r="B2558" s="114" t="s">
        <v>3821</v>
      </c>
      <c r="C2558" s="113" t="s">
        <v>248</v>
      </c>
      <c r="D2558" s="113" t="s">
        <v>231</v>
      </c>
      <c r="E2558" s="115">
        <v>13.87</v>
      </c>
      <c r="F2558" s="115">
        <v>12.27</v>
      </c>
      <c r="G2558" s="113" t="s">
        <v>493</v>
      </c>
      <c r="H2558" s="116">
        <v>41974</v>
      </c>
    </row>
    <row r="2559" spans="1:8" ht="39.6">
      <c r="A2559" s="117">
        <v>53844</v>
      </c>
      <c r="B2559" s="118" t="s">
        <v>3822</v>
      </c>
      <c r="C2559" s="117" t="s">
        <v>248</v>
      </c>
      <c r="D2559" s="117" t="s">
        <v>231</v>
      </c>
      <c r="E2559" s="119">
        <v>16.64</v>
      </c>
      <c r="F2559" s="119">
        <v>14.72</v>
      </c>
      <c r="G2559" s="117" t="s">
        <v>493</v>
      </c>
      <c r="H2559" s="120">
        <v>41974</v>
      </c>
    </row>
    <row r="2560" spans="1:8" ht="39.6">
      <c r="A2560" s="113">
        <v>5776</v>
      </c>
      <c r="B2560" s="114" t="s">
        <v>3823</v>
      </c>
      <c r="C2560" s="113" t="s">
        <v>248</v>
      </c>
      <c r="D2560" s="113" t="s">
        <v>231</v>
      </c>
      <c r="E2560" s="115">
        <v>66.53</v>
      </c>
      <c r="F2560" s="115">
        <v>66.52</v>
      </c>
      <c r="G2560" s="113" t="s">
        <v>493</v>
      </c>
      <c r="H2560" s="116">
        <v>41974</v>
      </c>
    </row>
    <row r="2561" spans="1:8" ht="39.6">
      <c r="A2561" s="117">
        <v>53842</v>
      </c>
      <c r="B2561" s="118" t="s">
        <v>3824</v>
      </c>
      <c r="C2561" s="117" t="s">
        <v>248</v>
      </c>
      <c r="D2561" s="117" t="s">
        <v>231</v>
      </c>
      <c r="E2561" s="119">
        <v>254.13</v>
      </c>
      <c r="F2561" s="119">
        <v>254.12</v>
      </c>
      <c r="G2561" s="117" t="s">
        <v>493</v>
      </c>
      <c r="H2561" s="120">
        <v>41974</v>
      </c>
    </row>
    <row r="2562" spans="1:8" ht="39.6">
      <c r="A2562" s="113">
        <v>5775</v>
      </c>
      <c r="B2562" s="114" t="s">
        <v>3825</v>
      </c>
      <c r="C2562" s="113" t="s">
        <v>248</v>
      </c>
      <c r="D2562" s="113" t="s">
        <v>231</v>
      </c>
      <c r="E2562" s="115">
        <v>122.99</v>
      </c>
      <c r="F2562" s="115">
        <v>122.99</v>
      </c>
      <c r="G2562" s="113" t="s">
        <v>493</v>
      </c>
      <c r="H2562" s="116">
        <v>41974</v>
      </c>
    </row>
    <row r="2563" spans="1:8" ht="12.75" customHeight="1">
      <c r="A2563" s="117" t="s">
        <v>503</v>
      </c>
      <c r="B2563" s="118" t="s">
        <v>576</v>
      </c>
      <c r="C2563" s="117" t="s">
        <v>271</v>
      </c>
      <c r="D2563" s="117" t="s">
        <v>519</v>
      </c>
      <c r="E2563" s="119">
        <v>80.42</v>
      </c>
      <c r="F2563" s="119">
        <v>72.84</v>
      </c>
      <c r="G2563" s="117" t="s">
        <v>493</v>
      </c>
      <c r="H2563" s="120">
        <v>41974</v>
      </c>
    </row>
    <row r="2564" spans="1:8" ht="12.75" customHeight="1">
      <c r="A2564" s="113" t="s">
        <v>3826</v>
      </c>
      <c r="B2564" s="114" t="s">
        <v>3827</v>
      </c>
      <c r="C2564" s="113" t="s">
        <v>271</v>
      </c>
      <c r="D2564" s="113" t="s">
        <v>519</v>
      </c>
      <c r="E2564" s="115">
        <v>80.42</v>
      </c>
      <c r="F2564" s="115">
        <v>72.84</v>
      </c>
      <c r="G2564" s="113" t="s">
        <v>493</v>
      </c>
      <c r="H2564" s="116">
        <v>41974</v>
      </c>
    </row>
    <row r="2565" spans="1:8" ht="12.75" customHeight="1">
      <c r="A2565" s="117">
        <v>73692</v>
      </c>
      <c r="B2565" s="118" t="s">
        <v>625</v>
      </c>
      <c r="C2565" s="117" t="s">
        <v>271</v>
      </c>
      <c r="D2565" s="117" t="s">
        <v>519</v>
      </c>
      <c r="E2565" s="119">
        <v>90.41</v>
      </c>
      <c r="F2565" s="119">
        <v>88.17</v>
      </c>
      <c r="G2565" s="117" t="s">
        <v>493</v>
      </c>
      <c r="H2565" s="120">
        <v>41974</v>
      </c>
    </row>
    <row r="2566" spans="1:8" ht="12.75" customHeight="1">
      <c r="A2566" s="113" t="s">
        <v>3828</v>
      </c>
      <c r="B2566" s="114" t="s">
        <v>3829</v>
      </c>
      <c r="C2566" s="113" t="s">
        <v>271</v>
      </c>
      <c r="D2566" s="113" t="s">
        <v>519</v>
      </c>
      <c r="E2566" s="115">
        <v>134.53</v>
      </c>
      <c r="F2566" s="115">
        <v>132.29</v>
      </c>
      <c r="G2566" s="113" t="s">
        <v>493</v>
      </c>
      <c r="H2566" s="116">
        <v>41974</v>
      </c>
    </row>
    <row r="2567" spans="1:8" ht="26.4">
      <c r="A2567" s="117" t="s">
        <v>3830</v>
      </c>
      <c r="B2567" s="118" t="s">
        <v>3831</v>
      </c>
      <c r="C2567" s="117" t="s">
        <v>502</v>
      </c>
      <c r="D2567" s="117" t="s">
        <v>492</v>
      </c>
      <c r="E2567" s="119">
        <v>21.31</v>
      </c>
      <c r="F2567" s="119">
        <v>20.16</v>
      </c>
      <c r="G2567" s="117" t="s">
        <v>493</v>
      </c>
      <c r="H2567" s="120">
        <v>41974</v>
      </c>
    </row>
    <row r="2568" spans="1:8">
      <c r="A2568" s="113" t="s">
        <v>597</v>
      </c>
      <c r="B2568" s="114" t="s">
        <v>598</v>
      </c>
      <c r="C2568" s="113" t="s">
        <v>502</v>
      </c>
      <c r="D2568" s="113" t="s">
        <v>492</v>
      </c>
      <c r="E2568" s="115">
        <v>18.95</v>
      </c>
      <c r="F2568" s="115">
        <v>17.8</v>
      </c>
      <c r="G2568" s="113" t="s">
        <v>493</v>
      </c>
      <c r="H2568" s="116">
        <v>41974</v>
      </c>
    </row>
    <row r="2569" spans="1:8" ht="12.75" customHeight="1">
      <c r="A2569" s="117">
        <v>83532</v>
      </c>
      <c r="B2569" s="118" t="s">
        <v>3832</v>
      </c>
      <c r="C2569" s="117" t="s">
        <v>271</v>
      </c>
      <c r="D2569" s="117" t="s">
        <v>519</v>
      </c>
      <c r="E2569" s="119">
        <v>405.17</v>
      </c>
      <c r="F2569" s="119">
        <v>388.68</v>
      </c>
      <c r="G2569" s="117" t="s">
        <v>493</v>
      </c>
      <c r="H2569" s="120">
        <v>41974</v>
      </c>
    </row>
    <row r="2570" spans="1:8" ht="12.75" customHeight="1">
      <c r="A2570" s="113">
        <v>83534</v>
      </c>
      <c r="B2570" s="114" t="s">
        <v>3833</v>
      </c>
      <c r="C2570" s="113" t="s">
        <v>271</v>
      </c>
      <c r="D2570" s="113" t="s">
        <v>519</v>
      </c>
      <c r="E2570" s="115">
        <v>483.97</v>
      </c>
      <c r="F2570" s="115">
        <v>467.42</v>
      </c>
      <c r="G2570" s="113" t="s">
        <v>493</v>
      </c>
      <c r="H2570" s="116">
        <v>41974</v>
      </c>
    </row>
    <row r="2571" spans="1:8" ht="26.4">
      <c r="A2571" s="117">
        <v>86902</v>
      </c>
      <c r="B2571" s="118" t="s">
        <v>3834</v>
      </c>
      <c r="C2571" s="117" t="s">
        <v>606</v>
      </c>
      <c r="D2571" s="117" t="s">
        <v>6</v>
      </c>
      <c r="E2571" s="119">
        <v>131.91</v>
      </c>
      <c r="F2571" s="119">
        <v>130</v>
      </c>
      <c r="G2571" s="117" t="s">
        <v>493</v>
      </c>
      <c r="H2571" s="120">
        <v>41974</v>
      </c>
    </row>
    <row r="2572" spans="1:8" ht="52.8">
      <c r="A2572" s="113">
        <v>86939</v>
      </c>
      <c r="B2572" s="114" t="s">
        <v>3835</v>
      </c>
      <c r="C2572" s="113" t="s">
        <v>606</v>
      </c>
      <c r="D2572" s="113" t="s">
        <v>6</v>
      </c>
      <c r="E2572" s="115">
        <v>184.91</v>
      </c>
      <c r="F2572" s="115">
        <v>182.14</v>
      </c>
      <c r="G2572" s="113" t="s">
        <v>493</v>
      </c>
      <c r="H2572" s="116">
        <v>41974</v>
      </c>
    </row>
    <row r="2573" spans="1:8" ht="26.4">
      <c r="A2573" s="117">
        <v>86903</v>
      </c>
      <c r="B2573" s="118" t="s">
        <v>3836</v>
      </c>
      <c r="C2573" s="117" t="s">
        <v>606</v>
      </c>
      <c r="D2573" s="117" t="s">
        <v>6</v>
      </c>
      <c r="E2573" s="119">
        <v>186.35</v>
      </c>
      <c r="F2573" s="119">
        <v>183.36</v>
      </c>
      <c r="G2573" s="117" t="s">
        <v>493</v>
      </c>
      <c r="H2573" s="120">
        <v>41974</v>
      </c>
    </row>
    <row r="2574" spans="1:8" ht="26.4">
      <c r="A2574" s="113">
        <v>86904</v>
      </c>
      <c r="B2574" s="114" t="s">
        <v>3837</v>
      </c>
      <c r="C2574" s="113" t="s">
        <v>606</v>
      </c>
      <c r="D2574" s="113" t="s">
        <v>6</v>
      </c>
      <c r="E2574" s="115">
        <v>75.56</v>
      </c>
      <c r="F2574" s="115">
        <v>74.75</v>
      </c>
      <c r="G2574" s="113" t="s">
        <v>493</v>
      </c>
      <c r="H2574" s="116">
        <v>41974</v>
      </c>
    </row>
    <row r="2575" spans="1:8" ht="52.8">
      <c r="A2575" s="117">
        <v>86943</v>
      </c>
      <c r="B2575" s="118" t="s">
        <v>3838</v>
      </c>
      <c r="C2575" s="117" t="s">
        <v>606</v>
      </c>
      <c r="D2575" s="117" t="s">
        <v>6</v>
      </c>
      <c r="E2575" s="119">
        <v>128.56</v>
      </c>
      <c r="F2575" s="119">
        <v>126.88</v>
      </c>
      <c r="G2575" s="117" t="s">
        <v>493</v>
      </c>
      <c r="H2575" s="120">
        <v>41974</v>
      </c>
    </row>
    <row r="2576" spans="1:8" ht="52.8">
      <c r="A2576" s="113">
        <v>86942</v>
      </c>
      <c r="B2576" s="114" t="s">
        <v>3839</v>
      </c>
      <c r="C2576" s="113" t="s">
        <v>606</v>
      </c>
      <c r="D2576" s="113" t="s">
        <v>6</v>
      </c>
      <c r="E2576" s="115">
        <v>121.61</v>
      </c>
      <c r="F2576" s="115">
        <v>119.84</v>
      </c>
      <c r="G2576" s="113" t="s">
        <v>493</v>
      </c>
      <c r="H2576" s="116">
        <v>41974</v>
      </c>
    </row>
    <row r="2577" spans="1:8">
      <c r="A2577" s="117">
        <v>73660</v>
      </c>
      <c r="B2577" s="118" t="s">
        <v>3840</v>
      </c>
      <c r="C2577" s="117" t="s">
        <v>3298</v>
      </c>
      <c r="D2577" s="117" t="s">
        <v>492</v>
      </c>
      <c r="E2577" s="119">
        <v>58.04</v>
      </c>
      <c r="F2577" s="119">
        <v>55</v>
      </c>
      <c r="G2577" s="117" t="s">
        <v>493</v>
      </c>
      <c r="H2577" s="120">
        <v>41974</v>
      </c>
    </row>
    <row r="2578" spans="1:8">
      <c r="A2578" s="113" t="s">
        <v>3841</v>
      </c>
      <c r="B2578" s="114" t="s">
        <v>3842</v>
      </c>
      <c r="C2578" s="113" t="s">
        <v>3298</v>
      </c>
      <c r="D2578" s="113" t="s">
        <v>519</v>
      </c>
      <c r="E2578" s="115">
        <v>57.67</v>
      </c>
      <c r="F2578" s="115">
        <v>52.08</v>
      </c>
      <c r="G2578" s="113" t="s">
        <v>493</v>
      </c>
      <c r="H2578" s="116">
        <v>41974</v>
      </c>
    </row>
    <row r="2579" spans="1:8">
      <c r="A2579" s="117" t="s">
        <v>3843</v>
      </c>
      <c r="B2579" s="118" t="s">
        <v>3844</v>
      </c>
      <c r="C2579" s="117" t="s">
        <v>3298</v>
      </c>
      <c r="D2579" s="117" t="s">
        <v>519</v>
      </c>
      <c r="E2579" s="119">
        <v>57.67</v>
      </c>
      <c r="F2579" s="119">
        <v>52.08</v>
      </c>
      <c r="G2579" s="117" t="s">
        <v>493</v>
      </c>
      <c r="H2579" s="120">
        <v>41974</v>
      </c>
    </row>
    <row r="2580" spans="1:8">
      <c r="A2580" s="113">
        <v>73693</v>
      </c>
      <c r="B2580" s="114" t="s">
        <v>3845</v>
      </c>
      <c r="C2580" s="113" t="s">
        <v>3298</v>
      </c>
      <c r="D2580" s="113" t="s">
        <v>492</v>
      </c>
      <c r="E2580" s="115">
        <v>14.8</v>
      </c>
      <c r="F2580" s="115">
        <v>13.6</v>
      </c>
      <c r="G2580" s="113" t="s">
        <v>493</v>
      </c>
      <c r="H2580" s="116">
        <v>41974</v>
      </c>
    </row>
    <row r="2581" spans="1:8">
      <c r="A2581" s="117" t="s">
        <v>3846</v>
      </c>
      <c r="B2581" s="118" t="s">
        <v>3847</v>
      </c>
      <c r="C2581" s="117" t="s">
        <v>3298</v>
      </c>
      <c r="D2581" s="117" t="s">
        <v>519</v>
      </c>
      <c r="E2581" s="119">
        <v>63.16</v>
      </c>
      <c r="F2581" s="119">
        <v>57.04</v>
      </c>
      <c r="G2581" s="117" t="s">
        <v>493</v>
      </c>
      <c r="H2581" s="120">
        <v>41974</v>
      </c>
    </row>
    <row r="2582" spans="1:8">
      <c r="A2582" s="113" t="s">
        <v>3848</v>
      </c>
      <c r="B2582" s="114" t="s">
        <v>3849</v>
      </c>
      <c r="C2582" s="113" t="s">
        <v>3298</v>
      </c>
      <c r="D2582" s="113" t="s">
        <v>519</v>
      </c>
      <c r="E2582" s="115">
        <v>57.67</v>
      </c>
      <c r="F2582" s="115">
        <v>52.08</v>
      </c>
      <c r="G2582" s="113" t="s">
        <v>493</v>
      </c>
      <c r="H2582" s="116">
        <v>41974</v>
      </c>
    </row>
    <row r="2583" spans="1:8">
      <c r="A2583" s="117" t="s">
        <v>3850</v>
      </c>
      <c r="B2583" s="118" t="s">
        <v>3851</v>
      </c>
      <c r="C2583" s="117" t="s">
        <v>3298</v>
      </c>
      <c r="D2583" s="117" t="s">
        <v>519</v>
      </c>
      <c r="E2583" s="119">
        <v>186.25</v>
      </c>
      <c r="F2583" s="119">
        <v>179.6</v>
      </c>
      <c r="G2583" s="117" t="s">
        <v>493</v>
      </c>
      <c r="H2583" s="120">
        <v>41974</v>
      </c>
    </row>
    <row r="2584" spans="1:8">
      <c r="A2584" s="113">
        <v>84124</v>
      </c>
      <c r="B2584" s="114" t="s">
        <v>3852</v>
      </c>
      <c r="C2584" s="113" t="s">
        <v>246</v>
      </c>
      <c r="D2584" s="113" t="s">
        <v>6</v>
      </c>
      <c r="E2584" s="115">
        <v>82</v>
      </c>
      <c r="F2584" s="115">
        <v>80.66</v>
      </c>
      <c r="G2584" s="113" t="s">
        <v>493</v>
      </c>
      <c r="H2584" s="116">
        <v>41974</v>
      </c>
    </row>
    <row r="2585" spans="1:8" ht="26.4">
      <c r="A2585" s="117">
        <v>84892</v>
      </c>
      <c r="B2585" s="118" t="s">
        <v>3853</v>
      </c>
      <c r="C2585" s="117" t="s">
        <v>604</v>
      </c>
      <c r="D2585" s="117" t="s">
        <v>6</v>
      </c>
      <c r="E2585" s="119">
        <v>76.66</v>
      </c>
      <c r="F2585" s="119">
        <v>72.36</v>
      </c>
      <c r="G2585" s="117" t="s">
        <v>493</v>
      </c>
      <c r="H2585" s="120">
        <v>41974</v>
      </c>
    </row>
    <row r="2586" spans="1:8" ht="52.8">
      <c r="A2586" s="113" t="s">
        <v>3854</v>
      </c>
      <c r="B2586" s="114" t="s">
        <v>3855</v>
      </c>
      <c r="C2586" s="113" t="s">
        <v>516</v>
      </c>
      <c r="D2586" s="113" t="s">
        <v>207</v>
      </c>
      <c r="E2586" s="115">
        <v>1.73</v>
      </c>
      <c r="F2586" s="115">
        <v>1.55</v>
      </c>
      <c r="G2586" s="113" t="s">
        <v>493</v>
      </c>
      <c r="H2586" s="116">
        <v>41974</v>
      </c>
    </row>
    <row r="2587" spans="1:8" ht="26.4">
      <c r="A2587" s="117">
        <v>83878</v>
      </c>
      <c r="B2587" s="118" t="s">
        <v>3856</v>
      </c>
      <c r="C2587" s="117" t="s">
        <v>1616</v>
      </c>
      <c r="D2587" s="117" t="s">
        <v>6</v>
      </c>
      <c r="E2587" s="119">
        <v>30.32</v>
      </c>
      <c r="F2587" s="119">
        <v>28.97</v>
      </c>
      <c r="G2587" s="117" t="s">
        <v>493</v>
      </c>
      <c r="H2587" s="120">
        <v>41974</v>
      </c>
    </row>
    <row r="2588" spans="1:8" ht="26.4">
      <c r="A2588" s="113">
        <v>83879</v>
      </c>
      <c r="B2588" s="114" t="s">
        <v>3857</v>
      </c>
      <c r="C2588" s="113" t="s">
        <v>1616</v>
      </c>
      <c r="D2588" s="113" t="s">
        <v>6</v>
      </c>
      <c r="E2588" s="115">
        <v>35.159999999999997</v>
      </c>
      <c r="F2588" s="115">
        <v>33.549999999999997</v>
      </c>
      <c r="G2588" s="113" t="s">
        <v>493</v>
      </c>
      <c r="H2588" s="116">
        <v>41974</v>
      </c>
    </row>
    <row r="2589" spans="1:8" ht="52.8">
      <c r="A2589" s="117" t="s">
        <v>3858</v>
      </c>
      <c r="B2589" s="118" t="s">
        <v>3859</v>
      </c>
      <c r="C2589" s="117" t="s">
        <v>1616</v>
      </c>
      <c r="D2589" s="117" t="s">
        <v>6</v>
      </c>
      <c r="E2589" s="119">
        <v>806.85</v>
      </c>
      <c r="F2589" s="119">
        <v>765.66</v>
      </c>
      <c r="G2589" s="117" t="s">
        <v>493</v>
      </c>
      <c r="H2589" s="120">
        <v>41974</v>
      </c>
    </row>
    <row r="2590" spans="1:8" ht="39.6">
      <c r="A2590" s="113" t="s">
        <v>3860</v>
      </c>
      <c r="B2590" s="114" t="s">
        <v>3861</v>
      </c>
      <c r="C2590" s="113" t="s">
        <v>1616</v>
      </c>
      <c r="D2590" s="113" t="s">
        <v>6</v>
      </c>
      <c r="E2590" s="115">
        <v>1209.53</v>
      </c>
      <c r="F2590" s="115">
        <v>1161.9100000000001</v>
      </c>
      <c r="G2590" s="113" t="s">
        <v>493</v>
      </c>
      <c r="H2590" s="116">
        <v>41974</v>
      </c>
    </row>
    <row r="2591" spans="1:8" ht="39.6">
      <c r="A2591" s="117">
        <v>73658</v>
      </c>
      <c r="B2591" s="118" t="s">
        <v>3862</v>
      </c>
      <c r="C2591" s="117" t="s">
        <v>1616</v>
      </c>
      <c r="D2591" s="117" t="s">
        <v>6</v>
      </c>
      <c r="E2591" s="119">
        <v>434.57</v>
      </c>
      <c r="F2591" s="119">
        <v>407.97</v>
      </c>
      <c r="G2591" s="117" t="s">
        <v>493</v>
      </c>
      <c r="H2591" s="120">
        <v>41974</v>
      </c>
    </row>
    <row r="2592" spans="1:8">
      <c r="A2592" s="113" t="s">
        <v>3863</v>
      </c>
      <c r="B2592" s="114" t="s">
        <v>3864</v>
      </c>
      <c r="C2592" s="113" t="s">
        <v>246</v>
      </c>
      <c r="D2592" s="113" t="s">
        <v>492</v>
      </c>
      <c r="E2592" s="115">
        <v>4.24</v>
      </c>
      <c r="F2592" s="115">
        <v>3.9</v>
      </c>
      <c r="G2592" s="113" t="s">
        <v>493</v>
      </c>
      <c r="H2592" s="116">
        <v>41974</v>
      </c>
    </row>
    <row r="2593" spans="1:8">
      <c r="A2593" s="117" t="s">
        <v>3865</v>
      </c>
      <c r="B2593" s="118" t="s">
        <v>3866</v>
      </c>
      <c r="C2593" s="117" t="s">
        <v>246</v>
      </c>
      <c r="D2593" s="117" t="s">
        <v>492</v>
      </c>
      <c r="E2593" s="119">
        <v>4.3</v>
      </c>
      <c r="F2593" s="119">
        <v>3.98</v>
      </c>
      <c r="G2593" s="117" t="s">
        <v>493</v>
      </c>
      <c r="H2593" s="120">
        <v>41974</v>
      </c>
    </row>
    <row r="2594" spans="1:8">
      <c r="A2594" s="113">
        <v>84115</v>
      </c>
      <c r="B2594" s="114" t="s">
        <v>3867</v>
      </c>
      <c r="C2594" s="113" t="s">
        <v>246</v>
      </c>
      <c r="D2594" s="113" t="s">
        <v>492</v>
      </c>
      <c r="E2594" s="115">
        <v>2.2400000000000002</v>
      </c>
      <c r="F2594" s="115">
        <v>2.0299999999999998</v>
      </c>
      <c r="G2594" s="113" t="s">
        <v>493</v>
      </c>
      <c r="H2594" s="116">
        <v>41974</v>
      </c>
    </row>
    <row r="2595" spans="1:8">
      <c r="A2595" s="117" t="s">
        <v>3868</v>
      </c>
      <c r="B2595" s="118" t="s">
        <v>3869</v>
      </c>
      <c r="C2595" s="117" t="s">
        <v>246</v>
      </c>
      <c r="D2595" s="117" t="s">
        <v>492</v>
      </c>
      <c r="E2595" s="119">
        <v>7.97</v>
      </c>
      <c r="F2595" s="119">
        <v>7.66</v>
      </c>
      <c r="G2595" s="117" t="s">
        <v>493</v>
      </c>
      <c r="H2595" s="120">
        <v>41974</v>
      </c>
    </row>
    <row r="2596" spans="1:8">
      <c r="A2596" s="113">
        <v>84125</v>
      </c>
      <c r="B2596" s="114" t="s">
        <v>3870</v>
      </c>
      <c r="C2596" s="113" t="s">
        <v>246</v>
      </c>
      <c r="D2596" s="113" t="s">
        <v>492</v>
      </c>
      <c r="E2596" s="115">
        <v>5.77</v>
      </c>
      <c r="F2596" s="115">
        <v>5.32</v>
      </c>
      <c r="G2596" s="113" t="s">
        <v>493</v>
      </c>
      <c r="H2596" s="116">
        <v>41974</v>
      </c>
    </row>
    <row r="2597" spans="1:8">
      <c r="A2597" s="117" t="s">
        <v>3871</v>
      </c>
      <c r="B2597" s="118" t="s">
        <v>3872</v>
      </c>
      <c r="C2597" s="117" t="s">
        <v>246</v>
      </c>
      <c r="D2597" s="117" t="s">
        <v>492</v>
      </c>
      <c r="E2597" s="119">
        <v>1.25</v>
      </c>
      <c r="F2597" s="119">
        <v>1.1399999999999999</v>
      </c>
      <c r="G2597" s="117" t="s">
        <v>493</v>
      </c>
      <c r="H2597" s="120">
        <v>41974</v>
      </c>
    </row>
    <row r="2598" spans="1:8">
      <c r="A2598" s="113" t="s">
        <v>3873</v>
      </c>
      <c r="B2598" s="114" t="s">
        <v>3874</v>
      </c>
      <c r="C2598" s="113" t="s">
        <v>246</v>
      </c>
      <c r="D2598" s="113" t="s">
        <v>492</v>
      </c>
      <c r="E2598" s="115">
        <v>6.37</v>
      </c>
      <c r="F2598" s="115">
        <v>5.81</v>
      </c>
      <c r="G2598" s="113" t="s">
        <v>493</v>
      </c>
      <c r="H2598" s="116">
        <v>41974</v>
      </c>
    </row>
    <row r="2599" spans="1:8" ht="26.4">
      <c r="A2599" s="117" t="s">
        <v>3875</v>
      </c>
      <c r="B2599" s="118" t="s">
        <v>3876</v>
      </c>
      <c r="C2599" s="117" t="s">
        <v>246</v>
      </c>
      <c r="D2599" s="117" t="s">
        <v>492</v>
      </c>
      <c r="E2599" s="119">
        <v>29.31</v>
      </c>
      <c r="F2599" s="119">
        <v>27.72</v>
      </c>
      <c r="G2599" s="117" t="s">
        <v>493</v>
      </c>
      <c r="H2599" s="120">
        <v>41974</v>
      </c>
    </row>
    <row r="2600" spans="1:8">
      <c r="A2600" s="113" t="s">
        <v>3877</v>
      </c>
      <c r="B2600" s="114" t="s">
        <v>3878</v>
      </c>
      <c r="C2600" s="113" t="s">
        <v>246</v>
      </c>
      <c r="D2600" s="113" t="s">
        <v>492</v>
      </c>
      <c r="E2600" s="115">
        <v>17.489999999999998</v>
      </c>
      <c r="F2600" s="115">
        <v>16.14</v>
      </c>
      <c r="G2600" s="113" t="s">
        <v>493</v>
      </c>
      <c r="H2600" s="116">
        <v>41974</v>
      </c>
    </row>
    <row r="2601" spans="1:8">
      <c r="A2601" s="117">
        <v>9537</v>
      </c>
      <c r="B2601" s="118" t="s">
        <v>566</v>
      </c>
      <c r="C2601" s="117" t="s">
        <v>246</v>
      </c>
      <c r="D2601" s="117" t="s">
        <v>492</v>
      </c>
      <c r="E2601" s="119">
        <v>1.85</v>
      </c>
      <c r="F2601" s="119">
        <v>1.69</v>
      </c>
      <c r="G2601" s="117" t="s">
        <v>493</v>
      </c>
      <c r="H2601" s="120">
        <v>41974</v>
      </c>
    </row>
    <row r="2602" spans="1:8">
      <c r="A2602" s="113" t="s">
        <v>3879</v>
      </c>
      <c r="B2602" s="114" t="s">
        <v>3880</v>
      </c>
      <c r="C2602" s="113" t="s">
        <v>246</v>
      </c>
      <c r="D2602" s="113" t="s">
        <v>492</v>
      </c>
      <c r="E2602" s="115">
        <v>18.510000000000002</v>
      </c>
      <c r="F2602" s="115">
        <v>16.829999999999998</v>
      </c>
      <c r="G2602" s="113" t="s">
        <v>493</v>
      </c>
      <c r="H2602" s="116">
        <v>41974</v>
      </c>
    </row>
    <row r="2603" spans="1:8">
      <c r="A2603" s="117" t="s">
        <v>3881</v>
      </c>
      <c r="B2603" s="118" t="s">
        <v>3882</v>
      </c>
      <c r="C2603" s="117" t="s">
        <v>246</v>
      </c>
      <c r="D2603" s="117" t="s">
        <v>492</v>
      </c>
      <c r="E2603" s="119">
        <v>1.7</v>
      </c>
      <c r="F2603" s="119">
        <v>1.54</v>
      </c>
      <c r="G2603" s="117" t="s">
        <v>493</v>
      </c>
      <c r="H2603" s="120">
        <v>41974</v>
      </c>
    </row>
    <row r="2604" spans="1:8">
      <c r="A2604" s="113" t="s">
        <v>3883</v>
      </c>
      <c r="B2604" s="114" t="s">
        <v>3884</v>
      </c>
      <c r="C2604" s="113" t="s">
        <v>246</v>
      </c>
      <c r="D2604" s="113" t="s">
        <v>492</v>
      </c>
      <c r="E2604" s="115">
        <v>9.7200000000000006</v>
      </c>
      <c r="F2604" s="115">
        <v>8.99</v>
      </c>
      <c r="G2604" s="113" t="s">
        <v>493</v>
      </c>
      <c r="H2604" s="116">
        <v>41974</v>
      </c>
    </row>
    <row r="2605" spans="1:8">
      <c r="A2605" s="117" t="s">
        <v>3885</v>
      </c>
      <c r="B2605" s="118" t="s">
        <v>3886</v>
      </c>
      <c r="C2605" s="117" t="s">
        <v>246</v>
      </c>
      <c r="D2605" s="117" t="s">
        <v>6</v>
      </c>
      <c r="E2605" s="119">
        <v>18.8</v>
      </c>
      <c r="F2605" s="119">
        <v>17.34</v>
      </c>
      <c r="G2605" s="117" t="s">
        <v>493</v>
      </c>
      <c r="H2605" s="120">
        <v>41974</v>
      </c>
    </row>
    <row r="2606" spans="1:8">
      <c r="A2606" s="113" t="s">
        <v>3887</v>
      </c>
      <c r="B2606" s="114" t="s">
        <v>3888</v>
      </c>
      <c r="C2606" s="113" t="s">
        <v>246</v>
      </c>
      <c r="D2606" s="113" t="s">
        <v>492</v>
      </c>
      <c r="E2606" s="115">
        <v>3.04</v>
      </c>
      <c r="F2606" s="115">
        <v>2.75</v>
      </c>
      <c r="G2606" s="113" t="s">
        <v>493</v>
      </c>
      <c r="H2606" s="116">
        <v>41974</v>
      </c>
    </row>
    <row r="2607" spans="1:8">
      <c r="A2607" s="117">
        <v>72213</v>
      </c>
      <c r="B2607" s="118" t="s">
        <v>3889</v>
      </c>
      <c r="C2607" s="117" t="s">
        <v>507</v>
      </c>
      <c r="D2607" s="117" t="s">
        <v>492</v>
      </c>
      <c r="E2607" s="119">
        <v>3.04</v>
      </c>
      <c r="F2607" s="119">
        <v>2.75</v>
      </c>
      <c r="G2607" s="117" t="s">
        <v>493</v>
      </c>
      <c r="H2607" s="120">
        <v>41974</v>
      </c>
    </row>
    <row r="2608" spans="1:8" ht="26.4">
      <c r="A2608" s="113" t="s">
        <v>3890</v>
      </c>
      <c r="B2608" s="114" t="s">
        <v>3891</v>
      </c>
      <c r="C2608" s="113" t="s">
        <v>507</v>
      </c>
      <c r="D2608" s="113" t="s">
        <v>492</v>
      </c>
      <c r="E2608" s="115">
        <v>0.46</v>
      </c>
      <c r="F2608" s="115">
        <v>0.45</v>
      </c>
      <c r="G2608" s="113" t="s">
        <v>493</v>
      </c>
      <c r="H2608" s="116">
        <v>41974</v>
      </c>
    </row>
    <row r="2609" spans="1:8">
      <c r="A2609" s="117" t="s">
        <v>3892</v>
      </c>
      <c r="B2609" s="118" t="s">
        <v>3893</v>
      </c>
      <c r="C2609" s="117" t="s">
        <v>246</v>
      </c>
      <c r="D2609" s="117" t="s">
        <v>492</v>
      </c>
      <c r="E2609" s="119">
        <v>15.39</v>
      </c>
      <c r="F2609" s="119">
        <v>14.05</v>
      </c>
      <c r="G2609" s="117" t="s">
        <v>493</v>
      </c>
      <c r="H2609" s="120">
        <v>41974</v>
      </c>
    </row>
    <row r="2610" spans="1:8">
      <c r="A2610" s="113" t="s">
        <v>3894</v>
      </c>
      <c r="B2610" s="114" t="s">
        <v>3895</v>
      </c>
      <c r="C2610" s="113" t="s">
        <v>246</v>
      </c>
      <c r="D2610" s="113" t="s">
        <v>492</v>
      </c>
      <c r="E2610" s="115">
        <v>8.01</v>
      </c>
      <c r="F2610" s="115">
        <v>7.47</v>
      </c>
      <c r="G2610" s="113" t="s">
        <v>493</v>
      </c>
      <c r="H2610" s="116">
        <v>41974</v>
      </c>
    </row>
    <row r="2611" spans="1:8">
      <c r="A2611" s="117" t="s">
        <v>3896</v>
      </c>
      <c r="B2611" s="118" t="s">
        <v>3897</v>
      </c>
      <c r="C2611" s="117" t="s">
        <v>246</v>
      </c>
      <c r="D2611" s="117" t="s">
        <v>492</v>
      </c>
      <c r="E2611" s="119">
        <v>16.28</v>
      </c>
      <c r="F2611" s="119">
        <v>15.05</v>
      </c>
      <c r="G2611" s="117" t="s">
        <v>493</v>
      </c>
      <c r="H2611" s="120">
        <v>41974</v>
      </c>
    </row>
    <row r="2612" spans="1:8">
      <c r="A2612" s="113" t="s">
        <v>3898</v>
      </c>
      <c r="B2612" s="114" t="s">
        <v>3899</v>
      </c>
      <c r="C2612" s="113" t="s">
        <v>246</v>
      </c>
      <c r="D2612" s="113" t="s">
        <v>492</v>
      </c>
      <c r="E2612" s="115">
        <v>10.050000000000001</v>
      </c>
      <c r="F2612" s="115">
        <v>9.26</v>
      </c>
      <c r="G2612" s="113" t="s">
        <v>493</v>
      </c>
      <c r="H2612" s="116">
        <v>41974</v>
      </c>
    </row>
    <row r="2613" spans="1:8">
      <c r="A2613" s="117" t="s">
        <v>3900</v>
      </c>
      <c r="B2613" s="118" t="s">
        <v>3901</v>
      </c>
      <c r="C2613" s="117" t="s">
        <v>246</v>
      </c>
      <c r="D2613" s="117" t="s">
        <v>492</v>
      </c>
      <c r="E2613" s="119">
        <v>6.46</v>
      </c>
      <c r="F2613" s="119">
        <v>6.01</v>
      </c>
      <c r="G2613" s="117" t="s">
        <v>493</v>
      </c>
      <c r="H2613" s="120">
        <v>41974</v>
      </c>
    </row>
    <row r="2614" spans="1:8">
      <c r="A2614" s="113" t="s">
        <v>3902</v>
      </c>
      <c r="B2614" s="114" t="s">
        <v>3903</v>
      </c>
      <c r="C2614" s="113" t="s">
        <v>246</v>
      </c>
      <c r="D2614" s="113" t="s">
        <v>492</v>
      </c>
      <c r="E2614" s="115">
        <v>17.100000000000001</v>
      </c>
      <c r="F2614" s="115">
        <v>16.02</v>
      </c>
      <c r="G2614" s="113" t="s">
        <v>493</v>
      </c>
      <c r="H2614" s="116">
        <v>41974</v>
      </c>
    </row>
    <row r="2615" spans="1:8">
      <c r="A2615" s="117" t="s">
        <v>3904</v>
      </c>
      <c r="B2615" s="118" t="s">
        <v>3905</v>
      </c>
      <c r="C2615" s="117" t="s">
        <v>270</v>
      </c>
      <c r="D2615" s="117" t="s">
        <v>492</v>
      </c>
      <c r="E2615" s="119">
        <v>0.37</v>
      </c>
      <c r="F2615" s="119">
        <v>0.36</v>
      </c>
      <c r="G2615" s="117" t="s">
        <v>493</v>
      </c>
      <c r="H2615" s="120">
        <v>41974</v>
      </c>
    </row>
    <row r="2616" spans="1:8">
      <c r="A2616" s="113" t="s">
        <v>3906</v>
      </c>
      <c r="B2616" s="114" t="s">
        <v>3907</v>
      </c>
      <c r="C2616" s="113" t="s">
        <v>246</v>
      </c>
      <c r="D2616" s="113" t="s">
        <v>492</v>
      </c>
      <c r="E2616" s="115">
        <v>8.4700000000000006</v>
      </c>
      <c r="F2616" s="115">
        <v>7.79</v>
      </c>
      <c r="G2616" s="113" t="s">
        <v>493</v>
      </c>
      <c r="H2616" s="116">
        <v>41974</v>
      </c>
    </row>
    <row r="2617" spans="1:8">
      <c r="A2617" s="117" t="s">
        <v>3908</v>
      </c>
      <c r="B2617" s="118" t="s">
        <v>3909</v>
      </c>
      <c r="C2617" s="117" t="s">
        <v>246</v>
      </c>
      <c r="D2617" s="117" t="s">
        <v>492</v>
      </c>
      <c r="E2617" s="119">
        <v>6.37</v>
      </c>
      <c r="F2617" s="119">
        <v>5.8</v>
      </c>
      <c r="G2617" s="117" t="s">
        <v>493</v>
      </c>
      <c r="H2617" s="120">
        <v>41974</v>
      </c>
    </row>
    <row r="2618" spans="1:8" ht="39.6">
      <c r="A2618" s="113" t="s">
        <v>3910</v>
      </c>
      <c r="B2618" s="114" t="s">
        <v>3911</v>
      </c>
      <c r="C2618" s="113" t="s">
        <v>632</v>
      </c>
      <c r="D2618" s="113" t="s">
        <v>207</v>
      </c>
      <c r="E2618" s="115">
        <v>34.520000000000003</v>
      </c>
      <c r="F2618" s="115">
        <v>33.32</v>
      </c>
      <c r="G2618" s="113" t="s">
        <v>493</v>
      </c>
      <c r="H2618" s="116">
        <v>41974</v>
      </c>
    </row>
    <row r="2619" spans="1:8">
      <c r="A2619" s="117">
        <v>84123</v>
      </c>
      <c r="B2619" s="118" t="s">
        <v>3912</v>
      </c>
      <c r="C2619" s="117" t="s">
        <v>246</v>
      </c>
      <c r="D2619" s="117" t="s">
        <v>492</v>
      </c>
      <c r="E2619" s="119">
        <v>4.3899999999999997</v>
      </c>
      <c r="F2619" s="119">
        <v>3.96</v>
      </c>
      <c r="G2619" s="117" t="s">
        <v>493</v>
      </c>
      <c r="H2619" s="120">
        <v>41974</v>
      </c>
    </row>
    <row r="2620" spans="1:8">
      <c r="A2620" s="113">
        <v>68051</v>
      </c>
      <c r="B2620" s="114" t="s">
        <v>3913</v>
      </c>
      <c r="C2620" s="113" t="s">
        <v>516</v>
      </c>
      <c r="D2620" s="113" t="s">
        <v>207</v>
      </c>
      <c r="E2620" s="115">
        <v>4.3899999999999997</v>
      </c>
      <c r="F2620" s="115">
        <v>3.96</v>
      </c>
      <c r="G2620" s="113" t="s">
        <v>493</v>
      </c>
      <c r="H2620" s="116">
        <v>41974</v>
      </c>
    </row>
    <row r="2621" spans="1:8" ht="26.4">
      <c r="A2621" s="117" t="s">
        <v>3914</v>
      </c>
      <c r="B2621" s="118" t="s">
        <v>3915</v>
      </c>
      <c r="C2621" s="117" t="s">
        <v>516</v>
      </c>
      <c r="D2621" s="117" t="s">
        <v>492</v>
      </c>
      <c r="E2621" s="119">
        <v>6.51</v>
      </c>
      <c r="F2621" s="119">
        <v>6.16</v>
      </c>
      <c r="G2621" s="117" t="s">
        <v>493</v>
      </c>
      <c r="H2621" s="120">
        <v>41974</v>
      </c>
    </row>
    <row r="2622" spans="1:8" ht="26.4">
      <c r="A2622" s="113" t="s">
        <v>3916</v>
      </c>
      <c r="B2622" s="114" t="s">
        <v>3917</v>
      </c>
      <c r="C2622" s="113" t="s">
        <v>516</v>
      </c>
      <c r="D2622" s="113" t="s">
        <v>492</v>
      </c>
      <c r="E2622" s="115">
        <v>3.2</v>
      </c>
      <c r="F2622" s="115">
        <v>2.93</v>
      </c>
      <c r="G2622" s="113" t="s">
        <v>493</v>
      </c>
      <c r="H2622" s="116">
        <v>41974</v>
      </c>
    </row>
    <row r="2623" spans="1:8" ht="26.4">
      <c r="A2623" s="117" t="s">
        <v>3918</v>
      </c>
      <c r="B2623" s="118" t="s">
        <v>3919</v>
      </c>
      <c r="C2623" s="117" t="s">
        <v>516</v>
      </c>
      <c r="D2623" s="117" t="s">
        <v>492</v>
      </c>
      <c r="E2623" s="119">
        <v>3.76</v>
      </c>
      <c r="F2623" s="119">
        <v>3.49</v>
      </c>
      <c r="G2623" s="117" t="s">
        <v>493</v>
      </c>
      <c r="H2623" s="120">
        <v>41974</v>
      </c>
    </row>
    <row r="2624" spans="1:8" ht="26.4">
      <c r="A2624" s="113" t="s">
        <v>3920</v>
      </c>
      <c r="B2624" s="114" t="s">
        <v>3921</v>
      </c>
      <c r="C2624" s="113" t="s">
        <v>516</v>
      </c>
      <c r="D2624" s="113" t="s">
        <v>492</v>
      </c>
      <c r="E2624" s="115">
        <v>5.36</v>
      </c>
      <c r="F2624" s="115">
        <v>5.09</v>
      </c>
      <c r="G2624" s="113" t="s">
        <v>493</v>
      </c>
      <c r="H2624" s="116">
        <v>41974</v>
      </c>
    </row>
    <row r="2625" spans="1:8" ht="26.4">
      <c r="A2625" s="117">
        <v>73686</v>
      </c>
      <c r="B2625" s="118" t="s">
        <v>515</v>
      </c>
      <c r="C2625" s="117" t="s">
        <v>516</v>
      </c>
      <c r="D2625" s="117" t="s">
        <v>492</v>
      </c>
      <c r="E2625" s="119">
        <v>20.34</v>
      </c>
      <c r="F2625" s="119">
        <v>18.46</v>
      </c>
      <c r="G2625" s="117" t="s">
        <v>493</v>
      </c>
      <c r="H2625" s="120">
        <v>41974</v>
      </c>
    </row>
    <row r="2626" spans="1:8">
      <c r="A2626" s="113" t="s">
        <v>3922</v>
      </c>
      <c r="B2626" s="114" t="s">
        <v>3923</v>
      </c>
      <c r="C2626" s="113" t="s">
        <v>507</v>
      </c>
      <c r="D2626" s="113" t="s">
        <v>3924</v>
      </c>
      <c r="E2626" s="115">
        <v>16.07</v>
      </c>
      <c r="F2626" s="115">
        <v>15.51</v>
      </c>
      <c r="G2626" s="113" t="s">
        <v>493</v>
      </c>
      <c r="H2626" s="116">
        <v>41974</v>
      </c>
    </row>
    <row r="2627" spans="1:8" ht="39.6">
      <c r="A2627" s="117">
        <v>79895</v>
      </c>
      <c r="B2627" s="118" t="s">
        <v>3925</v>
      </c>
      <c r="C2627" s="117" t="s">
        <v>632</v>
      </c>
      <c r="D2627" s="117" t="s">
        <v>231</v>
      </c>
      <c r="E2627" s="119">
        <v>14.4</v>
      </c>
      <c r="F2627" s="119">
        <v>14.39</v>
      </c>
      <c r="G2627" s="117" t="s">
        <v>493</v>
      </c>
      <c r="H2627" s="120">
        <v>41974</v>
      </c>
    </row>
    <row r="2628" spans="1:8" ht="26.4">
      <c r="A2628" s="113">
        <v>85323</v>
      </c>
      <c r="B2628" s="114" t="s">
        <v>3926</v>
      </c>
      <c r="C2628" s="113" t="s">
        <v>516</v>
      </c>
      <c r="D2628" s="113" t="s">
        <v>207</v>
      </c>
      <c r="E2628" s="115">
        <v>1.94</v>
      </c>
      <c r="F2628" s="115">
        <v>1.71</v>
      </c>
      <c r="G2628" s="113" t="s">
        <v>493</v>
      </c>
      <c r="H2628" s="116">
        <v>41974</v>
      </c>
    </row>
    <row r="2629" spans="1:8">
      <c r="A2629" s="117">
        <v>73618</v>
      </c>
      <c r="B2629" s="118" t="s">
        <v>3927</v>
      </c>
      <c r="C2629" s="117" t="s">
        <v>246</v>
      </c>
      <c r="D2629" s="117" t="s">
        <v>492</v>
      </c>
      <c r="E2629" s="119">
        <v>6.4</v>
      </c>
      <c r="F2629" s="119">
        <v>6.05</v>
      </c>
      <c r="G2629" s="117" t="s">
        <v>493</v>
      </c>
      <c r="H2629" s="120">
        <v>41974</v>
      </c>
    </row>
    <row r="2630" spans="1:8">
      <c r="A2630" s="113">
        <v>73679</v>
      </c>
      <c r="B2630" s="114" t="s">
        <v>3928</v>
      </c>
      <c r="C2630" s="113" t="s">
        <v>516</v>
      </c>
      <c r="D2630" s="113" t="s">
        <v>207</v>
      </c>
      <c r="E2630" s="115">
        <v>0.89</v>
      </c>
      <c r="F2630" s="115">
        <v>0.86</v>
      </c>
      <c r="G2630" s="113" t="s">
        <v>493</v>
      </c>
      <c r="H2630" s="116">
        <v>41974</v>
      </c>
    </row>
    <row r="2631" spans="1:8" ht="26.4">
      <c r="A2631" s="117">
        <v>73558</v>
      </c>
      <c r="B2631" s="118" t="s">
        <v>3929</v>
      </c>
      <c r="C2631" s="117" t="s">
        <v>248</v>
      </c>
      <c r="D2631" s="117" t="s">
        <v>231</v>
      </c>
      <c r="E2631" s="119">
        <v>5.53</v>
      </c>
      <c r="F2631" s="119">
        <v>5.52</v>
      </c>
      <c r="G2631" s="117" t="s">
        <v>493</v>
      </c>
      <c r="H2631" s="120">
        <v>41974</v>
      </c>
    </row>
    <row r="2632" spans="1:8">
      <c r="A2632" s="113">
        <v>73610</v>
      </c>
      <c r="B2632" s="114" t="s">
        <v>634</v>
      </c>
      <c r="C2632" s="113" t="s">
        <v>516</v>
      </c>
      <c r="D2632" s="113" t="s">
        <v>207</v>
      </c>
      <c r="E2632" s="115">
        <v>0.89</v>
      </c>
      <c r="F2632" s="115">
        <v>0.8</v>
      </c>
      <c r="G2632" s="113" t="s">
        <v>493</v>
      </c>
      <c r="H2632" s="116">
        <v>41974</v>
      </c>
    </row>
    <row r="2633" spans="1:8" ht="39.6">
      <c r="A2633" s="117">
        <v>83476</v>
      </c>
      <c r="B2633" s="118" t="s">
        <v>3930</v>
      </c>
      <c r="C2633" s="117" t="s">
        <v>273</v>
      </c>
      <c r="D2633" s="117" t="s">
        <v>6</v>
      </c>
      <c r="E2633" s="119">
        <v>112.38</v>
      </c>
      <c r="F2633" s="119">
        <v>111.05</v>
      </c>
      <c r="G2633" s="117" t="s">
        <v>493</v>
      </c>
      <c r="H2633" s="120">
        <v>41974</v>
      </c>
    </row>
    <row r="2634" spans="1:8" ht="39.6">
      <c r="A2634" s="113">
        <v>83477</v>
      </c>
      <c r="B2634" s="114" t="s">
        <v>3931</v>
      </c>
      <c r="C2634" s="113" t="s">
        <v>273</v>
      </c>
      <c r="D2634" s="113" t="s">
        <v>6</v>
      </c>
      <c r="E2634" s="115">
        <v>140.74</v>
      </c>
      <c r="F2634" s="115">
        <v>139.41</v>
      </c>
      <c r="G2634" s="113" t="s">
        <v>493</v>
      </c>
      <c r="H2634" s="116">
        <v>41974</v>
      </c>
    </row>
    <row r="2635" spans="1:8" ht="39.6">
      <c r="A2635" s="117" t="s">
        <v>3932</v>
      </c>
      <c r="B2635" s="118" t="s">
        <v>3933</v>
      </c>
      <c r="C2635" s="117" t="s">
        <v>273</v>
      </c>
      <c r="D2635" s="117" t="s">
        <v>6</v>
      </c>
      <c r="E2635" s="119">
        <v>118</v>
      </c>
      <c r="F2635" s="119">
        <v>112.67</v>
      </c>
      <c r="G2635" s="117" t="s">
        <v>493</v>
      </c>
      <c r="H2635" s="120">
        <v>41974</v>
      </c>
    </row>
    <row r="2636" spans="1:8" ht="39.6">
      <c r="A2636" s="113">
        <v>83479</v>
      </c>
      <c r="B2636" s="114" t="s">
        <v>3934</v>
      </c>
      <c r="C2636" s="113" t="s">
        <v>273</v>
      </c>
      <c r="D2636" s="113" t="s">
        <v>6</v>
      </c>
      <c r="E2636" s="115">
        <v>151.08000000000001</v>
      </c>
      <c r="F2636" s="115">
        <v>148.91999999999999</v>
      </c>
      <c r="G2636" s="113" t="s">
        <v>493</v>
      </c>
      <c r="H2636" s="116">
        <v>41974</v>
      </c>
    </row>
    <row r="2637" spans="1:8" ht="39.6">
      <c r="A2637" s="117">
        <v>83478</v>
      </c>
      <c r="B2637" s="118" t="s">
        <v>3935</v>
      </c>
      <c r="C2637" s="117" t="s">
        <v>273</v>
      </c>
      <c r="D2637" s="117" t="s">
        <v>6</v>
      </c>
      <c r="E2637" s="119">
        <v>229.99</v>
      </c>
      <c r="F2637" s="119">
        <v>225.98</v>
      </c>
      <c r="G2637" s="117" t="s">
        <v>493</v>
      </c>
      <c r="H2637" s="120">
        <v>41974</v>
      </c>
    </row>
    <row r="2638" spans="1:8" ht="39.6">
      <c r="A2638" s="113">
        <v>83475</v>
      </c>
      <c r="B2638" s="114" t="s">
        <v>3936</v>
      </c>
      <c r="C2638" s="113" t="s">
        <v>273</v>
      </c>
      <c r="D2638" s="113" t="s">
        <v>6</v>
      </c>
      <c r="E2638" s="115">
        <v>316.87</v>
      </c>
      <c r="F2638" s="115">
        <v>314.69</v>
      </c>
      <c r="G2638" s="113" t="s">
        <v>493</v>
      </c>
      <c r="H2638" s="116">
        <v>41974</v>
      </c>
    </row>
    <row r="2639" spans="1:8" ht="39.6">
      <c r="A2639" s="117" t="s">
        <v>3937</v>
      </c>
      <c r="B2639" s="118" t="s">
        <v>3938</v>
      </c>
      <c r="C2639" s="117" t="s">
        <v>273</v>
      </c>
      <c r="D2639" s="117" t="s">
        <v>6</v>
      </c>
      <c r="E2639" s="119">
        <v>47.29</v>
      </c>
      <c r="F2639" s="119">
        <v>45.12</v>
      </c>
      <c r="G2639" s="117" t="s">
        <v>493</v>
      </c>
      <c r="H2639" s="120">
        <v>41974</v>
      </c>
    </row>
    <row r="2640" spans="1:8" ht="39.6">
      <c r="A2640" s="113" t="s">
        <v>3939</v>
      </c>
      <c r="B2640" s="114" t="s">
        <v>3940</v>
      </c>
      <c r="C2640" s="113" t="s">
        <v>273</v>
      </c>
      <c r="D2640" s="113" t="s">
        <v>6</v>
      </c>
      <c r="E2640" s="115">
        <v>47.06</v>
      </c>
      <c r="F2640" s="115">
        <v>44.9</v>
      </c>
      <c r="G2640" s="113" t="s">
        <v>493</v>
      </c>
      <c r="H2640" s="116">
        <v>41974</v>
      </c>
    </row>
    <row r="2641" spans="1:8" ht="39.6">
      <c r="A2641" s="117" t="s">
        <v>3941</v>
      </c>
      <c r="B2641" s="118" t="s">
        <v>3942</v>
      </c>
      <c r="C2641" s="117" t="s">
        <v>273</v>
      </c>
      <c r="D2641" s="117" t="s">
        <v>6</v>
      </c>
      <c r="E2641" s="119">
        <v>53.79</v>
      </c>
      <c r="F2641" s="119">
        <v>52.45</v>
      </c>
      <c r="G2641" s="117" t="s">
        <v>493</v>
      </c>
      <c r="H2641" s="120">
        <v>41974</v>
      </c>
    </row>
    <row r="2642" spans="1:8" ht="39.6">
      <c r="A2642" s="113" t="s">
        <v>3943</v>
      </c>
      <c r="B2642" s="114" t="s">
        <v>3944</v>
      </c>
      <c r="C2642" s="113" t="s">
        <v>273</v>
      </c>
      <c r="D2642" s="113" t="s">
        <v>6</v>
      </c>
      <c r="E2642" s="115">
        <v>59.28</v>
      </c>
      <c r="F2642" s="115">
        <v>57.41</v>
      </c>
      <c r="G2642" s="113" t="s">
        <v>493</v>
      </c>
      <c r="H2642" s="116">
        <v>41974</v>
      </c>
    </row>
    <row r="2643" spans="1:8" ht="39.6">
      <c r="A2643" s="117" t="s">
        <v>3945</v>
      </c>
      <c r="B2643" s="118" t="s">
        <v>3946</v>
      </c>
      <c r="C2643" s="117" t="s">
        <v>273</v>
      </c>
      <c r="D2643" s="117" t="s">
        <v>6</v>
      </c>
      <c r="E2643" s="119">
        <v>69.14</v>
      </c>
      <c r="F2643" s="119">
        <v>66.88</v>
      </c>
      <c r="G2643" s="117" t="s">
        <v>493</v>
      </c>
      <c r="H2643" s="120">
        <v>41974</v>
      </c>
    </row>
    <row r="2644" spans="1:8" ht="39.6">
      <c r="A2644" s="113" t="s">
        <v>3947</v>
      </c>
      <c r="B2644" s="114" t="s">
        <v>3948</v>
      </c>
      <c r="C2644" s="113" t="s">
        <v>273</v>
      </c>
      <c r="D2644" s="113" t="s">
        <v>6</v>
      </c>
      <c r="E2644" s="115">
        <v>87.91</v>
      </c>
      <c r="F2644" s="115">
        <v>85.65</v>
      </c>
      <c r="G2644" s="113" t="s">
        <v>493</v>
      </c>
      <c r="H2644" s="116">
        <v>41974</v>
      </c>
    </row>
    <row r="2645" spans="1:8" ht="39.6">
      <c r="A2645" s="117" t="s">
        <v>3949</v>
      </c>
      <c r="B2645" s="118" t="s">
        <v>3950</v>
      </c>
      <c r="C2645" s="117" t="s">
        <v>273</v>
      </c>
      <c r="D2645" s="117" t="s">
        <v>6</v>
      </c>
      <c r="E2645" s="119">
        <v>95.4</v>
      </c>
      <c r="F2645" s="119">
        <v>92.73</v>
      </c>
      <c r="G2645" s="117" t="s">
        <v>493</v>
      </c>
      <c r="H2645" s="120">
        <v>41974</v>
      </c>
    </row>
    <row r="2646" spans="1:8" ht="39.6">
      <c r="A2646" s="113" t="s">
        <v>3951</v>
      </c>
      <c r="B2646" s="114" t="s">
        <v>3952</v>
      </c>
      <c r="C2646" s="113" t="s">
        <v>273</v>
      </c>
      <c r="D2646" s="113" t="s">
        <v>6</v>
      </c>
      <c r="E2646" s="115">
        <v>130.54</v>
      </c>
      <c r="F2646" s="115">
        <v>127.88</v>
      </c>
      <c r="G2646" s="113" t="s">
        <v>493</v>
      </c>
      <c r="H2646" s="116">
        <v>41974</v>
      </c>
    </row>
    <row r="2647" spans="1:8" ht="39.6">
      <c r="A2647" s="117" t="s">
        <v>3953</v>
      </c>
      <c r="B2647" s="118" t="s">
        <v>3954</v>
      </c>
      <c r="C2647" s="117" t="s">
        <v>273</v>
      </c>
      <c r="D2647" s="117" t="s">
        <v>6</v>
      </c>
      <c r="E2647" s="119">
        <v>130.83000000000001</v>
      </c>
      <c r="F2647" s="119">
        <v>127.63</v>
      </c>
      <c r="G2647" s="117" t="s">
        <v>493</v>
      </c>
      <c r="H2647" s="120">
        <v>41974</v>
      </c>
    </row>
    <row r="2648" spans="1:8" ht="39.6">
      <c r="A2648" s="113" t="s">
        <v>3955</v>
      </c>
      <c r="B2648" s="114" t="s">
        <v>3956</v>
      </c>
      <c r="C2648" s="113" t="s">
        <v>273</v>
      </c>
      <c r="D2648" s="113" t="s">
        <v>6</v>
      </c>
      <c r="E2648" s="115">
        <v>140.71</v>
      </c>
      <c r="F2648" s="115">
        <v>137.51</v>
      </c>
      <c r="G2648" s="113" t="s">
        <v>493</v>
      </c>
      <c r="H2648" s="116">
        <v>41974</v>
      </c>
    </row>
    <row r="2649" spans="1:8" ht="39.6">
      <c r="A2649" s="117" t="s">
        <v>3957</v>
      </c>
      <c r="B2649" s="118" t="s">
        <v>3958</v>
      </c>
      <c r="C2649" s="117" t="s">
        <v>273</v>
      </c>
      <c r="D2649" s="117" t="s">
        <v>6</v>
      </c>
      <c r="E2649" s="119">
        <v>162.53</v>
      </c>
      <c r="F2649" s="119">
        <v>158.94</v>
      </c>
      <c r="G2649" s="117" t="s">
        <v>493</v>
      </c>
      <c r="H2649" s="120">
        <v>41974</v>
      </c>
    </row>
    <row r="2650" spans="1:8" ht="39.6">
      <c r="A2650" s="113" t="s">
        <v>3959</v>
      </c>
      <c r="B2650" s="114" t="s">
        <v>3960</v>
      </c>
      <c r="C2650" s="113" t="s">
        <v>273</v>
      </c>
      <c r="D2650" s="113" t="s">
        <v>6</v>
      </c>
      <c r="E2650" s="115">
        <v>25.63</v>
      </c>
      <c r="F2650" s="115">
        <v>24.28</v>
      </c>
      <c r="G2650" s="113" t="s">
        <v>493</v>
      </c>
      <c r="H2650" s="116">
        <v>41974</v>
      </c>
    </row>
    <row r="2651" spans="1:8" ht="26.4">
      <c r="A2651" s="117">
        <v>89374</v>
      </c>
      <c r="B2651" s="118" t="s">
        <v>3961</v>
      </c>
      <c r="C2651" s="117" t="s">
        <v>606</v>
      </c>
      <c r="D2651" s="117" t="s">
        <v>6</v>
      </c>
      <c r="E2651" s="119">
        <v>6.09</v>
      </c>
      <c r="F2651" s="119">
        <v>5.86</v>
      </c>
      <c r="G2651" s="117" t="s">
        <v>493</v>
      </c>
      <c r="H2651" s="120">
        <v>41974</v>
      </c>
    </row>
    <row r="2652" spans="1:8" ht="26.4">
      <c r="A2652" s="113">
        <v>89420</v>
      </c>
      <c r="B2652" s="114" t="s">
        <v>3962</v>
      </c>
      <c r="C2652" s="113" t="s">
        <v>606</v>
      </c>
      <c r="D2652" s="113" t="s">
        <v>6</v>
      </c>
      <c r="E2652" s="115">
        <v>5.14</v>
      </c>
      <c r="F2652" s="115">
        <v>4.99</v>
      </c>
      <c r="G2652" s="113" t="s">
        <v>493</v>
      </c>
      <c r="H2652" s="116">
        <v>41974</v>
      </c>
    </row>
    <row r="2653" spans="1:8" ht="26.4">
      <c r="A2653" s="117">
        <v>89980</v>
      </c>
      <c r="B2653" s="118" t="s">
        <v>3963</v>
      </c>
      <c r="C2653" s="117" t="s">
        <v>606</v>
      </c>
      <c r="D2653" s="117" t="s">
        <v>6</v>
      </c>
      <c r="E2653" s="119">
        <v>5.99</v>
      </c>
      <c r="F2653" s="119">
        <v>5.88</v>
      </c>
      <c r="G2653" s="117" t="s">
        <v>493</v>
      </c>
      <c r="H2653" s="120">
        <v>41974</v>
      </c>
    </row>
    <row r="2654" spans="1:8" ht="26.4">
      <c r="A2654" s="113">
        <v>89381</v>
      </c>
      <c r="B2654" s="114" t="s">
        <v>3964</v>
      </c>
      <c r="C2654" s="113" t="s">
        <v>606</v>
      </c>
      <c r="D2654" s="113" t="s">
        <v>6</v>
      </c>
      <c r="E2654" s="115">
        <v>7.68</v>
      </c>
      <c r="F2654" s="115">
        <v>7.41</v>
      </c>
      <c r="G2654" s="113" t="s">
        <v>493</v>
      </c>
      <c r="H2654" s="116">
        <v>41974</v>
      </c>
    </row>
    <row r="2655" spans="1:8" ht="26.4">
      <c r="A2655" s="117">
        <v>89427</v>
      </c>
      <c r="B2655" s="118" t="s">
        <v>3965</v>
      </c>
      <c r="C2655" s="117" t="s">
        <v>606</v>
      </c>
      <c r="D2655" s="117" t="s">
        <v>6</v>
      </c>
      <c r="E2655" s="119">
        <v>6.55</v>
      </c>
      <c r="F2655" s="119">
        <v>6.39</v>
      </c>
      <c r="G2655" s="117" t="s">
        <v>493</v>
      </c>
      <c r="H2655" s="120">
        <v>41974</v>
      </c>
    </row>
    <row r="2656" spans="1:8" ht="26.4">
      <c r="A2656" s="113">
        <v>89564</v>
      </c>
      <c r="B2656" s="114" t="s">
        <v>3966</v>
      </c>
      <c r="C2656" s="113" t="s">
        <v>606</v>
      </c>
      <c r="D2656" s="113" t="s">
        <v>6</v>
      </c>
      <c r="E2656" s="115">
        <v>9.31</v>
      </c>
      <c r="F2656" s="115">
        <v>9.15</v>
      </c>
      <c r="G2656" s="113" t="s">
        <v>493</v>
      </c>
      <c r="H2656" s="116">
        <v>41974</v>
      </c>
    </row>
    <row r="2657" spans="1:8" ht="26.4">
      <c r="A2657" s="117">
        <v>89593</v>
      </c>
      <c r="B2657" s="118" t="s">
        <v>3967</v>
      </c>
      <c r="C2657" s="117" t="s">
        <v>606</v>
      </c>
      <c r="D2657" s="117" t="s">
        <v>6</v>
      </c>
      <c r="E2657" s="119">
        <v>19.829999999999998</v>
      </c>
      <c r="F2657" s="119">
        <v>19.63</v>
      </c>
      <c r="G2657" s="117" t="s">
        <v>493</v>
      </c>
      <c r="H2657" s="120">
        <v>41974</v>
      </c>
    </row>
    <row r="2658" spans="1:8" ht="12.75" customHeight="1">
      <c r="A2658" s="113">
        <v>72613</v>
      </c>
      <c r="B2658" s="114" t="s">
        <v>3968</v>
      </c>
      <c r="C2658" s="113" t="s">
        <v>606</v>
      </c>
      <c r="D2658" s="113" t="s">
        <v>6</v>
      </c>
      <c r="E2658" s="115">
        <v>14.04</v>
      </c>
      <c r="F2658" s="115">
        <v>13.29</v>
      </c>
      <c r="G2658" s="113" t="s">
        <v>493</v>
      </c>
      <c r="H2658" s="116">
        <v>41974</v>
      </c>
    </row>
    <row r="2659" spans="1:8" ht="12.75" customHeight="1">
      <c r="A2659" s="117">
        <v>72611</v>
      </c>
      <c r="B2659" s="118" t="s">
        <v>3969</v>
      </c>
      <c r="C2659" s="117" t="s">
        <v>606</v>
      </c>
      <c r="D2659" s="117" t="s">
        <v>6</v>
      </c>
      <c r="E2659" s="119">
        <v>20.88</v>
      </c>
      <c r="F2659" s="119">
        <v>20.02</v>
      </c>
      <c r="G2659" s="117" t="s">
        <v>493</v>
      </c>
      <c r="H2659" s="120">
        <v>41974</v>
      </c>
    </row>
    <row r="2660" spans="1:8" ht="12.75" customHeight="1">
      <c r="A2660" s="113">
        <v>72612</v>
      </c>
      <c r="B2660" s="114" t="s">
        <v>3970</v>
      </c>
      <c r="C2660" s="113" t="s">
        <v>606</v>
      </c>
      <c r="D2660" s="113" t="s">
        <v>6</v>
      </c>
      <c r="E2660" s="115">
        <v>17.22</v>
      </c>
      <c r="F2660" s="115">
        <v>16.420000000000002</v>
      </c>
      <c r="G2660" s="113" t="s">
        <v>493</v>
      </c>
      <c r="H2660" s="116">
        <v>41974</v>
      </c>
    </row>
    <row r="2661" spans="1:8" ht="12.75" customHeight="1">
      <c r="A2661" s="117">
        <v>72614</v>
      </c>
      <c r="B2661" s="118" t="s">
        <v>3971</v>
      </c>
      <c r="C2661" s="117" t="s">
        <v>606</v>
      </c>
      <c r="D2661" s="117" t="s">
        <v>6</v>
      </c>
      <c r="E2661" s="119">
        <v>9.5399999999999991</v>
      </c>
      <c r="F2661" s="119">
        <v>8.9</v>
      </c>
      <c r="G2661" s="117" t="s">
        <v>493</v>
      </c>
      <c r="H2661" s="120">
        <v>41974</v>
      </c>
    </row>
    <row r="2662" spans="1:8" ht="12.75" customHeight="1">
      <c r="A2662" s="113">
        <v>72616</v>
      </c>
      <c r="B2662" s="114" t="s">
        <v>3972</v>
      </c>
      <c r="C2662" s="113" t="s">
        <v>606</v>
      </c>
      <c r="D2662" s="113" t="s">
        <v>6</v>
      </c>
      <c r="E2662" s="115">
        <v>27.54</v>
      </c>
      <c r="F2662" s="115">
        <v>26.63</v>
      </c>
      <c r="G2662" s="113" t="s">
        <v>493</v>
      </c>
      <c r="H2662" s="116">
        <v>41974</v>
      </c>
    </row>
    <row r="2663" spans="1:8" ht="12.75" customHeight="1">
      <c r="A2663" s="117">
        <v>72615</v>
      </c>
      <c r="B2663" s="118" t="s">
        <v>3973</v>
      </c>
      <c r="C2663" s="117" t="s">
        <v>606</v>
      </c>
      <c r="D2663" s="117" t="s">
        <v>6</v>
      </c>
      <c r="E2663" s="119">
        <v>44.73</v>
      </c>
      <c r="F2663" s="119">
        <v>43.77</v>
      </c>
      <c r="G2663" s="117" t="s">
        <v>493</v>
      </c>
      <c r="H2663" s="120">
        <v>41974</v>
      </c>
    </row>
    <row r="2664" spans="1:8" ht="12.75" customHeight="1">
      <c r="A2664" s="113">
        <v>72617</v>
      </c>
      <c r="B2664" s="114" t="s">
        <v>3974</v>
      </c>
      <c r="C2664" s="113" t="s">
        <v>606</v>
      </c>
      <c r="D2664" s="113" t="s">
        <v>6</v>
      </c>
      <c r="E2664" s="115">
        <v>61.84</v>
      </c>
      <c r="F2664" s="115">
        <v>60.83</v>
      </c>
      <c r="G2664" s="113" t="s">
        <v>493</v>
      </c>
      <c r="H2664" s="116">
        <v>41974</v>
      </c>
    </row>
    <row r="2665" spans="1:8" ht="12.75" customHeight="1">
      <c r="A2665" s="117">
        <v>72618</v>
      </c>
      <c r="B2665" s="118" t="s">
        <v>3975</v>
      </c>
      <c r="C2665" s="117" t="s">
        <v>606</v>
      </c>
      <c r="D2665" s="117" t="s">
        <v>6</v>
      </c>
      <c r="E2665" s="119">
        <v>11.45</v>
      </c>
      <c r="F2665" s="119">
        <v>10.75</v>
      </c>
      <c r="G2665" s="117" t="s">
        <v>493</v>
      </c>
      <c r="H2665" s="120">
        <v>41974</v>
      </c>
    </row>
    <row r="2666" spans="1:8" ht="12.75" customHeight="1">
      <c r="A2666" s="113">
        <v>72619</v>
      </c>
      <c r="B2666" s="114" t="s">
        <v>3976</v>
      </c>
      <c r="C2666" s="113" t="s">
        <v>606</v>
      </c>
      <c r="D2666" s="113" t="s">
        <v>6</v>
      </c>
      <c r="E2666" s="115">
        <v>87.09</v>
      </c>
      <c r="F2666" s="115">
        <v>86.03</v>
      </c>
      <c r="G2666" s="113" t="s">
        <v>493</v>
      </c>
      <c r="H2666" s="116">
        <v>41974</v>
      </c>
    </row>
    <row r="2667" spans="1:8" ht="12.75" customHeight="1">
      <c r="A2667" s="117">
        <v>72620</v>
      </c>
      <c r="B2667" s="118" t="s">
        <v>3977</v>
      </c>
      <c r="C2667" s="117" t="s">
        <v>606</v>
      </c>
      <c r="D2667" s="117" t="s">
        <v>6</v>
      </c>
      <c r="E2667" s="119">
        <v>163.12</v>
      </c>
      <c r="F2667" s="119">
        <v>161.79</v>
      </c>
      <c r="G2667" s="117" t="s">
        <v>493</v>
      </c>
      <c r="H2667" s="120">
        <v>41974</v>
      </c>
    </row>
    <row r="2668" spans="1:8" ht="12.75" customHeight="1">
      <c r="A2668" s="113">
        <v>72621</v>
      </c>
      <c r="B2668" s="114" t="s">
        <v>3978</v>
      </c>
      <c r="C2668" s="113" t="s">
        <v>606</v>
      </c>
      <c r="D2668" s="113" t="s">
        <v>6</v>
      </c>
      <c r="E2668" s="115">
        <v>229.74</v>
      </c>
      <c r="F2668" s="115">
        <v>228.13</v>
      </c>
      <c r="G2668" s="113" t="s">
        <v>493</v>
      </c>
      <c r="H2668" s="116">
        <v>41974</v>
      </c>
    </row>
    <row r="2669" spans="1:8" ht="12.75" customHeight="1">
      <c r="A2669" s="117">
        <v>72622</v>
      </c>
      <c r="B2669" s="118" t="s">
        <v>3979</v>
      </c>
      <c r="C2669" s="117" t="s">
        <v>606</v>
      </c>
      <c r="D2669" s="117" t="s">
        <v>6</v>
      </c>
      <c r="E2669" s="119">
        <v>5.29</v>
      </c>
      <c r="F2669" s="119">
        <v>4.91</v>
      </c>
      <c r="G2669" s="117" t="s">
        <v>493</v>
      </c>
      <c r="H2669" s="120">
        <v>41974</v>
      </c>
    </row>
    <row r="2670" spans="1:8" ht="12.75" customHeight="1">
      <c r="A2670" s="113" t="s">
        <v>3980</v>
      </c>
      <c r="B2670" s="114" t="s">
        <v>3981</v>
      </c>
      <c r="C2670" s="113" t="s">
        <v>606</v>
      </c>
      <c r="D2670" s="113" t="s">
        <v>6</v>
      </c>
      <c r="E2670" s="115">
        <v>7.49</v>
      </c>
      <c r="F2670" s="115">
        <v>6.99</v>
      </c>
      <c r="G2670" s="113" t="s">
        <v>493</v>
      </c>
      <c r="H2670" s="116">
        <v>41974</v>
      </c>
    </row>
    <row r="2671" spans="1:8" ht="12.75" customHeight="1">
      <c r="A2671" s="117">
        <v>72623</v>
      </c>
      <c r="B2671" s="118" t="s">
        <v>3982</v>
      </c>
      <c r="C2671" s="117" t="s">
        <v>606</v>
      </c>
      <c r="D2671" s="117" t="s">
        <v>6</v>
      </c>
      <c r="E2671" s="119">
        <v>9.93</v>
      </c>
      <c r="F2671" s="119">
        <v>9.4499999999999993</v>
      </c>
      <c r="G2671" s="117" t="s">
        <v>493</v>
      </c>
      <c r="H2671" s="120">
        <v>41974</v>
      </c>
    </row>
    <row r="2672" spans="1:8" ht="12.75" customHeight="1">
      <c r="A2672" s="113" t="s">
        <v>3983</v>
      </c>
      <c r="B2672" s="114" t="s">
        <v>3984</v>
      </c>
      <c r="C2672" s="113" t="s">
        <v>606</v>
      </c>
      <c r="D2672" s="113" t="s">
        <v>6</v>
      </c>
      <c r="E2672" s="115">
        <v>19.829999999999998</v>
      </c>
      <c r="F2672" s="115">
        <v>19.04</v>
      </c>
      <c r="G2672" s="113" t="s">
        <v>493</v>
      </c>
      <c r="H2672" s="116">
        <v>41974</v>
      </c>
    </row>
    <row r="2673" spans="1:8" ht="12.75" customHeight="1">
      <c r="A2673" s="117">
        <v>72624</v>
      </c>
      <c r="B2673" s="118" t="s">
        <v>3985</v>
      </c>
      <c r="C2673" s="117" t="s">
        <v>606</v>
      </c>
      <c r="D2673" s="117" t="s">
        <v>6</v>
      </c>
      <c r="E2673" s="119">
        <v>23.54</v>
      </c>
      <c r="F2673" s="119">
        <v>22.9</v>
      </c>
      <c r="G2673" s="117" t="s">
        <v>493</v>
      </c>
      <c r="H2673" s="120">
        <v>41974</v>
      </c>
    </row>
    <row r="2674" spans="1:8" ht="12.75" customHeight="1">
      <c r="A2674" s="113">
        <v>72625</v>
      </c>
      <c r="B2674" s="114" t="s">
        <v>3986</v>
      </c>
      <c r="C2674" s="113" t="s">
        <v>606</v>
      </c>
      <c r="D2674" s="113" t="s">
        <v>6</v>
      </c>
      <c r="E2674" s="115">
        <v>33.700000000000003</v>
      </c>
      <c r="F2674" s="115">
        <v>32.94</v>
      </c>
      <c r="G2674" s="113" t="s">
        <v>493</v>
      </c>
      <c r="H2674" s="116">
        <v>41974</v>
      </c>
    </row>
    <row r="2675" spans="1:8" ht="12.75" customHeight="1">
      <c r="A2675" s="117">
        <v>72626</v>
      </c>
      <c r="B2675" s="118" t="s">
        <v>3987</v>
      </c>
      <c r="C2675" s="117" t="s">
        <v>606</v>
      </c>
      <c r="D2675" s="117" t="s">
        <v>6</v>
      </c>
      <c r="E2675" s="119">
        <v>84.84</v>
      </c>
      <c r="F2675" s="119">
        <v>84</v>
      </c>
      <c r="G2675" s="117" t="s">
        <v>493</v>
      </c>
      <c r="H2675" s="120">
        <v>41974</v>
      </c>
    </row>
    <row r="2676" spans="1:8" ht="12.75" customHeight="1">
      <c r="A2676" s="113">
        <v>72627</v>
      </c>
      <c r="B2676" s="114" t="s">
        <v>3988</v>
      </c>
      <c r="C2676" s="113" t="s">
        <v>606</v>
      </c>
      <c r="D2676" s="113" t="s">
        <v>6</v>
      </c>
      <c r="E2676" s="115">
        <v>114.18</v>
      </c>
      <c r="F2676" s="115">
        <v>113.28</v>
      </c>
      <c r="G2676" s="113" t="s">
        <v>493</v>
      </c>
      <c r="H2676" s="116">
        <v>41974</v>
      </c>
    </row>
    <row r="2677" spans="1:8" ht="39.6">
      <c r="A2677" s="117">
        <v>89823</v>
      </c>
      <c r="B2677" s="118" t="s">
        <v>3989</v>
      </c>
      <c r="C2677" s="117" t="s">
        <v>606</v>
      </c>
      <c r="D2677" s="117" t="s">
        <v>6</v>
      </c>
      <c r="E2677" s="119">
        <v>19.63</v>
      </c>
      <c r="F2677" s="119">
        <v>19.41</v>
      </c>
      <c r="G2677" s="117" t="s">
        <v>493</v>
      </c>
      <c r="H2677" s="120">
        <v>41974</v>
      </c>
    </row>
    <row r="2678" spans="1:8" ht="39.6">
      <c r="A2678" s="121">
        <v>89779</v>
      </c>
      <c r="B2678" s="114" t="s">
        <v>3990</v>
      </c>
      <c r="C2678" s="113" t="s">
        <v>606</v>
      </c>
      <c r="D2678" s="113" t="s">
        <v>6</v>
      </c>
      <c r="E2678" s="115">
        <v>22.13</v>
      </c>
      <c r="F2678" s="115">
        <v>21.67</v>
      </c>
      <c r="G2678" s="113" t="s">
        <v>493</v>
      </c>
      <c r="H2678" s="116">
        <v>41974</v>
      </c>
    </row>
    <row r="2679" spans="1:8" ht="39.6">
      <c r="A2679" s="117">
        <v>89857</v>
      </c>
      <c r="B2679" s="118" t="s">
        <v>3991</v>
      </c>
      <c r="C2679" s="117" t="s">
        <v>606</v>
      </c>
      <c r="D2679" s="117" t="s">
        <v>6</v>
      </c>
      <c r="E2679" s="119">
        <v>21.85</v>
      </c>
      <c r="F2679" s="119">
        <v>21.42</v>
      </c>
      <c r="G2679" s="117" t="s">
        <v>493</v>
      </c>
      <c r="H2679" s="120">
        <v>41974</v>
      </c>
    </row>
    <row r="2680" spans="1:8" ht="39.6">
      <c r="A2680" s="113">
        <v>89859</v>
      </c>
      <c r="B2680" s="114" t="s">
        <v>3992</v>
      </c>
      <c r="C2680" s="113" t="s">
        <v>606</v>
      </c>
      <c r="D2680" s="113" t="s">
        <v>6</v>
      </c>
      <c r="E2680" s="115">
        <v>36.56</v>
      </c>
      <c r="F2680" s="115">
        <v>35.97</v>
      </c>
      <c r="G2680" s="113" t="s">
        <v>493</v>
      </c>
      <c r="H2680" s="116">
        <v>41974</v>
      </c>
    </row>
    <row r="2681" spans="1:8" ht="39.6">
      <c r="A2681" s="117">
        <v>89814</v>
      </c>
      <c r="B2681" s="118" t="s">
        <v>3993</v>
      </c>
      <c r="C2681" s="117" t="s">
        <v>606</v>
      </c>
      <c r="D2681" s="117" t="s">
        <v>6</v>
      </c>
      <c r="E2681" s="119">
        <v>6.86</v>
      </c>
      <c r="F2681" s="119">
        <v>6.78</v>
      </c>
      <c r="G2681" s="117" t="s">
        <v>493</v>
      </c>
      <c r="H2681" s="120">
        <v>41974</v>
      </c>
    </row>
    <row r="2682" spans="1:8" ht="39.6">
      <c r="A2682" s="113">
        <v>89754</v>
      </c>
      <c r="B2682" s="114" t="s">
        <v>3994</v>
      </c>
      <c r="C2682" s="113" t="s">
        <v>606</v>
      </c>
      <c r="D2682" s="113" t="s">
        <v>6</v>
      </c>
      <c r="E2682" s="115">
        <v>8.25</v>
      </c>
      <c r="F2682" s="115">
        <v>8.0299999999999994</v>
      </c>
      <c r="G2682" s="113" t="s">
        <v>493</v>
      </c>
      <c r="H2682" s="116">
        <v>41974</v>
      </c>
    </row>
    <row r="2683" spans="1:8" ht="39.6">
      <c r="A2683" s="117">
        <v>89819</v>
      </c>
      <c r="B2683" s="118" t="s">
        <v>3995</v>
      </c>
      <c r="C2683" s="117" t="s">
        <v>606</v>
      </c>
      <c r="D2683" s="117" t="s">
        <v>6</v>
      </c>
      <c r="E2683" s="119">
        <v>10.76</v>
      </c>
      <c r="F2683" s="119">
        <v>10.59</v>
      </c>
      <c r="G2683" s="117" t="s">
        <v>493</v>
      </c>
      <c r="H2683" s="120">
        <v>41974</v>
      </c>
    </row>
    <row r="2684" spans="1:8" ht="39.6">
      <c r="A2684" s="113">
        <v>89776</v>
      </c>
      <c r="B2684" s="114" t="s">
        <v>3996</v>
      </c>
      <c r="C2684" s="113" t="s">
        <v>606</v>
      </c>
      <c r="D2684" s="113" t="s">
        <v>6</v>
      </c>
      <c r="E2684" s="115">
        <v>12.71</v>
      </c>
      <c r="F2684" s="115">
        <v>12.35</v>
      </c>
      <c r="G2684" s="113" t="s">
        <v>493</v>
      </c>
      <c r="H2684" s="116">
        <v>41974</v>
      </c>
    </row>
    <row r="2685" spans="1:8" ht="39.6">
      <c r="A2685" s="117">
        <v>89671</v>
      </c>
      <c r="B2685" s="118" t="s">
        <v>3997</v>
      </c>
      <c r="C2685" s="117" t="s">
        <v>606</v>
      </c>
      <c r="D2685" s="117" t="s">
        <v>6</v>
      </c>
      <c r="E2685" s="119">
        <v>14.08</v>
      </c>
      <c r="F2685" s="119">
        <v>13.89</v>
      </c>
      <c r="G2685" s="117" t="s">
        <v>493</v>
      </c>
      <c r="H2685" s="120">
        <v>41974</v>
      </c>
    </row>
    <row r="2686" spans="1:8" ht="26.4">
      <c r="A2686" s="113">
        <v>89556</v>
      </c>
      <c r="B2686" s="114" t="s">
        <v>3998</v>
      </c>
      <c r="C2686" s="113" t="s">
        <v>606</v>
      </c>
      <c r="D2686" s="113" t="s">
        <v>6</v>
      </c>
      <c r="E2686" s="115">
        <v>14.78</v>
      </c>
      <c r="F2686" s="115">
        <v>14.52</v>
      </c>
      <c r="G2686" s="113" t="s">
        <v>493</v>
      </c>
      <c r="H2686" s="116">
        <v>41974</v>
      </c>
    </row>
    <row r="2687" spans="1:8" ht="39.6">
      <c r="A2687" s="117">
        <v>89679</v>
      </c>
      <c r="B2687" s="118" t="s">
        <v>3999</v>
      </c>
      <c r="C2687" s="117" t="s">
        <v>606</v>
      </c>
      <c r="D2687" s="117" t="s">
        <v>6</v>
      </c>
      <c r="E2687" s="119">
        <v>71.53</v>
      </c>
      <c r="F2687" s="119">
        <v>71.23</v>
      </c>
      <c r="G2687" s="117" t="s">
        <v>493</v>
      </c>
      <c r="H2687" s="120">
        <v>41974</v>
      </c>
    </row>
    <row r="2688" spans="1:8" ht="39.6">
      <c r="A2688" s="113">
        <v>89600</v>
      </c>
      <c r="B2688" s="114" t="s">
        <v>4000</v>
      </c>
      <c r="C2688" s="113" t="s">
        <v>606</v>
      </c>
      <c r="D2688" s="113" t="s">
        <v>6</v>
      </c>
      <c r="E2688" s="115">
        <v>10.63</v>
      </c>
      <c r="F2688" s="115">
        <v>10.51</v>
      </c>
      <c r="G2688" s="113" t="s">
        <v>493</v>
      </c>
      <c r="H2688" s="116">
        <v>41974</v>
      </c>
    </row>
    <row r="2689" spans="1:8" ht="26.4">
      <c r="A2689" s="117">
        <v>89548</v>
      </c>
      <c r="B2689" s="118" t="s">
        <v>4001</v>
      </c>
      <c r="C2689" s="117" t="s">
        <v>606</v>
      </c>
      <c r="D2689" s="117" t="s">
        <v>6</v>
      </c>
      <c r="E2689" s="119">
        <v>11.46</v>
      </c>
      <c r="F2689" s="119">
        <v>11.27</v>
      </c>
      <c r="G2689" s="117" t="s">
        <v>493</v>
      </c>
      <c r="H2689" s="120">
        <v>41974</v>
      </c>
    </row>
    <row r="2690" spans="1:8" ht="26.4">
      <c r="A2690" s="113">
        <v>89418</v>
      </c>
      <c r="B2690" s="114" t="s">
        <v>4002</v>
      </c>
      <c r="C2690" s="113" t="s">
        <v>606</v>
      </c>
      <c r="D2690" s="113" t="s">
        <v>6</v>
      </c>
      <c r="E2690" s="115">
        <v>7.03</v>
      </c>
      <c r="F2690" s="115">
        <v>6.89</v>
      </c>
      <c r="G2690" s="113" t="s">
        <v>493</v>
      </c>
      <c r="H2690" s="116">
        <v>41974</v>
      </c>
    </row>
    <row r="2691" spans="1:8" ht="26.4">
      <c r="A2691" s="117">
        <v>89372</v>
      </c>
      <c r="B2691" s="118" t="s">
        <v>4003</v>
      </c>
      <c r="C2691" s="117" t="s">
        <v>606</v>
      </c>
      <c r="D2691" s="117" t="s">
        <v>6</v>
      </c>
      <c r="E2691" s="119">
        <v>7.98</v>
      </c>
      <c r="F2691" s="119">
        <v>7.75</v>
      </c>
      <c r="G2691" s="117" t="s">
        <v>493</v>
      </c>
      <c r="H2691" s="120">
        <v>41974</v>
      </c>
    </row>
    <row r="2692" spans="1:8" ht="26.4">
      <c r="A2692" s="113">
        <v>89530</v>
      </c>
      <c r="B2692" s="114" t="s">
        <v>4004</v>
      </c>
      <c r="C2692" s="113" t="s">
        <v>606</v>
      </c>
      <c r="D2692" s="113" t="s">
        <v>6</v>
      </c>
      <c r="E2692" s="115">
        <v>8.65</v>
      </c>
      <c r="F2692" s="115">
        <v>8.5399999999999991</v>
      </c>
      <c r="G2692" s="113" t="s">
        <v>493</v>
      </c>
      <c r="H2692" s="116">
        <v>41974</v>
      </c>
    </row>
    <row r="2693" spans="1:8" ht="26.4">
      <c r="A2693" s="117">
        <v>89425</v>
      </c>
      <c r="B2693" s="118" t="s">
        <v>4005</v>
      </c>
      <c r="C2693" s="117" t="s">
        <v>606</v>
      </c>
      <c r="D2693" s="117" t="s">
        <v>6</v>
      </c>
      <c r="E2693" s="119">
        <v>9.2100000000000009</v>
      </c>
      <c r="F2693" s="119">
        <v>9.0500000000000007</v>
      </c>
      <c r="G2693" s="117" t="s">
        <v>493</v>
      </c>
      <c r="H2693" s="120">
        <v>41974</v>
      </c>
    </row>
    <row r="2694" spans="1:8" ht="26.4">
      <c r="A2694" s="113">
        <v>89379</v>
      </c>
      <c r="B2694" s="114" t="s">
        <v>4006</v>
      </c>
      <c r="C2694" s="113" t="s">
        <v>606</v>
      </c>
      <c r="D2694" s="113" t="s">
        <v>6</v>
      </c>
      <c r="E2694" s="115">
        <v>10.34</v>
      </c>
      <c r="F2694" s="115">
        <v>10.06</v>
      </c>
      <c r="G2694" s="113" t="s">
        <v>493</v>
      </c>
      <c r="H2694" s="116">
        <v>41974</v>
      </c>
    </row>
    <row r="2695" spans="1:8" ht="26.4">
      <c r="A2695" s="117">
        <v>89577</v>
      </c>
      <c r="B2695" s="118" t="s">
        <v>4007</v>
      </c>
      <c r="C2695" s="117" t="s">
        <v>606</v>
      </c>
      <c r="D2695" s="117" t="s">
        <v>6</v>
      </c>
      <c r="E2695" s="119">
        <v>22.49</v>
      </c>
      <c r="F2695" s="119">
        <v>22.29</v>
      </c>
      <c r="G2695" s="117" t="s">
        <v>493</v>
      </c>
      <c r="H2695" s="120">
        <v>41974</v>
      </c>
    </row>
    <row r="2696" spans="1:8" ht="26.4">
      <c r="A2696" s="113">
        <v>89419</v>
      </c>
      <c r="B2696" s="114" t="s">
        <v>4008</v>
      </c>
      <c r="C2696" s="113" t="s">
        <v>606</v>
      </c>
      <c r="D2696" s="113" t="s">
        <v>6</v>
      </c>
      <c r="E2696" s="115">
        <v>2.62</v>
      </c>
      <c r="F2696" s="115">
        <v>2.4700000000000002</v>
      </c>
      <c r="G2696" s="113" t="s">
        <v>493</v>
      </c>
      <c r="H2696" s="116">
        <v>41974</v>
      </c>
    </row>
    <row r="2697" spans="1:8" ht="26.4">
      <c r="A2697" s="117">
        <v>89373</v>
      </c>
      <c r="B2697" s="118" t="s">
        <v>4009</v>
      </c>
      <c r="C2697" s="117" t="s">
        <v>606</v>
      </c>
      <c r="D2697" s="117" t="s">
        <v>6</v>
      </c>
      <c r="E2697" s="119">
        <v>3.57</v>
      </c>
      <c r="F2697" s="119">
        <v>3.33</v>
      </c>
      <c r="G2697" s="117" t="s">
        <v>493</v>
      </c>
      <c r="H2697" s="120">
        <v>41974</v>
      </c>
    </row>
    <row r="2698" spans="1:8" ht="26.4">
      <c r="A2698" s="113">
        <v>89532</v>
      </c>
      <c r="B2698" s="114" t="s">
        <v>4010</v>
      </c>
      <c r="C2698" s="113" t="s">
        <v>606</v>
      </c>
      <c r="D2698" s="113" t="s">
        <v>6</v>
      </c>
      <c r="E2698" s="115">
        <v>3.47</v>
      </c>
      <c r="F2698" s="115">
        <v>3.36</v>
      </c>
      <c r="G2698" s="113" t="s">
        <v>493</v>
      </c>
      <c r="H2698" s="116">
        <v>41974</v>
      </c>
    </row>
    <row r="2699" spans="1:8" ht="26.4">
      <c r="A2699" s="117">
        <v>89426</v>
      </c>
      <c r="B2699" s="118" t="s">
        <v>4011</v>
      </c>
      <c r="C2699" s="117" t="s">
        <v>606</v>
      </c>
      <c r="D2699" s="117" t="s">
        <v>6</v>
      </c>
      <c r="E2699" s="119">
        <v>4.03</v>
      </c>
      <c r="F2699" s="119">
        <v>3.87</v>
      </c>
      <c r="G2699" s="117" t="s">
        <v>493</v>
      </c>
      <c r="H2699" s="120">
        <v>41974</v>
      </c>
    </row>
    <row r="2700" spans="1:8" ht="26.4">
      <c r="A2700" s="113">
        <v>89380</v>
      </c>
      <c r="B2700" s="114" t="s">
        <v>4012</v>
      </c>
      <c r="C2700" s="113" t="s">
        <v>606</v>
      </c>
      <c r="D2700" s="113" t="s">
        <v>6</v>
      </c>
      <c r="E2700" s="115">
        <v>5.16</v>
      </c>
      <c r="F2700" s="115">
        <v>4.88</v>
      </c>
      <c r="G2700" s="113" t="s">
        <v>493</v>
      </c>
      <c r="H2700" s="116">
        <v>41974</v>
      </c>
    </row>
    <row r="2701" spans="1:8" ht="26.4">
      <c r="A2701" s="117">
        <v>89543</v>
      </c>
      <c r="B2701" s="118" t="s">
        <v>4013</v>
      </c>
      <c r="C2701" s="117" t="s">
        <v>606</v>
      </c>
      <c r="D2701" s="117" t="s">
        <v>6</v>
      </c>
      <c r="E2701" s="119">
        <v>4.2300000000000004</v>
      </c>
      <c r="F2701" s="119">
        <v>4.09</v>
      </c>
      <c r="G2701" s="117" t="s">
        <v>493</v>
      </c>
      <c r="H2701" s="120">
        <v>41974</v>
      </c>
    </row>
    <row r="2702" spans="1:8" ht="26.4">
      <c r="A2702" s="113">
        <v>89433</v>
      </c>
      <c r="B2702" s="114" t="s">
        <v>4014</v>
      </c>
      <c r="C2702" s="113" t="s">
        <v>606</v>
      </c>
      <c r="D2702" s="113" t="s">
        <v>6</v>
      </c>
      <c r="E2702" s="115">
        <v>4.8499999999999996</v>
      </c>
      <c r="F2702" s="115">
        <v>4.6500000000000004</v>
      </c>
      <c r="G2702" s="113" t="s">
        <v>493</v>
      </c>
      <c r="H2702" s="116">
        <v>41974</v>
      </c>
    </row>
    <row r="2703" spans="1:8" ht="26.4">
      <c r="A2703" s="117">
        <v>89388</v>
      </c>
      <c r="B2703" s="118" t="s">
        <v>4015</v>
      </c>
      <c r="C2703" s="117" t="s">
        <v>606</v>
      </c>
      <c r="D2703" s="117" t="s">
        <v>6</v>
      </c>
      <c r="E2703" s="119">
        <v>6.2</v>
      </c>
      <c r="F2703" s="119">
        <v>5.87</v>
      </c>
      <c r="G2703" s="117" t="s">
        <v>493</v>
      </c>
      <c r="H2703" s="120">
        <v>41974</v>
      </c>
    </row>
    <row r="2704" spans="1:8" ht="26.4">
      <c r="A2704" s="113">
        <v>89562</v>
      </c>
      <c r="B2704" s="114" t="s">
        <v>4016</v>
      </c>
      <c r="C2704" s="113" t="s">
        <v>606</v>
      </c>
      <c r="D2704" s="113" t="s">
        <v>6</v>
      </c>
      <c r="E2704" s="115">
        <v>4.72</v>
      </c>
      <c r="F2704" s="115">
        <v>4.5599999999999996</v>
      </c>
      <c r="G2704" s="113" t="s">
        <v>493</v>
      </c>
      <c r="H2704" s="116">
        <v>41974</v>
      </c>
    </row>
    <row r="2705" spans="1:8" ht="26.4">
      <c r="A2705" s="117">
        <v>89605</v>
      </c>
      <c r="B2705" s="118" t="s">
        <v>4017</v>
      </c>
      <c r="C2705" s="117" t="s">
        <v>606</v>
      </c>
      <c r="D2705" s="117" t="s">
        <v>6</v>
      </c>
      <c r="E2705" s="119">
        <v>9.18</v>
      </c>
      <c r="F2705" s="119">
        <v>8.9499999999999993</v>
      </c>
      <c r="G2705" s="117" t="s">
        <v>493</v>
      </c>
      <c r="H2705" s="120">
        <v>41974</v>
      </c>
    </row>
    <row r="2706" spans="1:8" ht="26.4">
      <c r="A2706" s="113">
        <v>89653</v>
      </c>
      <c r="B2706" s="114" t="s">
        <v>4018</v>
      </c>
      <c r="C2706" s="113" t="s">
        <v>606</v>
      </c>
      <c r="D2706" s="113" t="s">
        <v>6</v>
      </c>
      <c r="E2706" s="115">
        <v>12.15</v>
      </c>
      <c r="F2706" s="115">
        <v>11.95</v>
      </c>
      <c r="G2706" s="113" t="s">
        <v>493</v>
      </c>
      <c r="H2706" s="116">
        <v>41974</v>
      </c>
    </row>
    <row r="2707" spans="1:8" ht="26.4">
      <c r="A2707" s="117">
        <v>89660</v>
      </c>
      <c r="B2707" s="118" t="s">
        <v>4019</v>
      </c>
      <c r="C2707" s="117" t="s">
        <v>606</v>
      </c>
      <c r="D2707" s="117" t="s">
        <v>6</v>
      </c>
      <c r="E2707" s="119">
        <v>5.0999999999999996</v>
      </c>
      <c r="F2707" s="119">
        <v>4.8499999999999996</v>
      </c>
      <c r="G2707" s="117" t="s">
        <v>493</v>
      </c>
      <c r="H2707" s="120">
        <v>41974</v>
      </c>
    </row>
    <row r="2708" spans="1:8" ht="26.4">
      <c r="A2708" s="113">
        <v>72651</v>
      </c>
      <c r="B2708" s="114" t="s">
        <v>4020</v>
      </c>
      <c r="C2708" s="113" t="s">
        <v>606</v>
      </c>
      <c r="D2708" s="113" t="s">
        <v>6</v>
      </c>
      <c r="E2708" s="115">
        <v>31.68</v>
      </c>
      <c r="F2708" s="115">
        <v>29.81</v>
      </c>
      <c r="G2708" s="113" t="s">
        <v>493</v>
      </c>
      <c r="H2708" s="116">
        <v>41974</v>
      </c>
    </row>
    <row r="2709" spans="1:8" ht="26.4">
      <c r="A2709" s="117">
        <v>72650</v>
      </c>
      <c r="B2709" s="118" t="s">
        <v>4021</v>
      </c>
      <c r="C2709" s="117" t="s">
        <v>606</v>
      </c>
      <c r="D2709" s="117" t="s">
        <v>6</v>
      </c>
      <c r="E2709" s="119">
        <v>33.229999999999997</v>
      </c>
      <c r="F2709" s="119">
        <v>31.2</v>
      </c>
      <c r="G2709" s="117" t="s">
        <v>493</v>
      </c>
      <c r="H2709" s="120">
        <v>41974</v>
      </c>
    </row>
    <row r="2710" spans="1:8" ht="26.4">
      <c r="A2710" s="113">
        <v>72652</v>
      </c>
      <c r="B2710" s="114" t="s">
        <v>4022</v>
      </c>
      <c r="C2710" s="113" t="s">
        <v>606</v>
      </c>
      <c r="D2710" s="113" t="s">
        <v>6</v>
      </c>
      <c r="E2710" s="115">
        <v>29.63</v>
      </c>
      <c r="F2710" s="115">
        <v>27.93</v>
      </c>
      <c r="G2710" s="113" t="s">
        <v>493</v>
      </c>
      <c r="H2710" s="116">
        <v>41974</v>
      </c>
    </row>
    <row r="2711" spans="1:8" ht="26.4">
      <c r="A2711" s="117">
        <v>72653</v>
      </c>
      <c r="B2711" s="118" t="s">
        <v>4023</v>
      </c>
      <c r="C2711" s="117" t="s">
        <v>606</v>
      </c>
      <c r="D2711" s="117" t="s">
        <v>6</v>
      </c>
      <c r="E2711" s="119">
        <v>25.7</v>
      </c>
      <c r="F2711" s="119">
        <v>24.1</v>
      </c>
      <c r="G2711" s="117" t="s">
        <v>493</v>
      </c>
      <c r="H2711" s="120">
        <v>41974</v>
      </c>
    </row>
    <row r="2712" spans="1:8" ht="26.4">
      <c r="A2712" s="113">
        <v>72654</v>
      </c>
      <c r="B2712" s="114" t="s">
        <v>4024</v>
      </c>
      <c r="C2712" s="113" t="s">
        <v>606</v>
      </c>
      <c r="D2712" s="113" t="s">
        <v>6</v>
      </c>
      <c r="E2712" s="115">
        <v>22.69</v>
      </c>
      <c r="F2712" s="115">
        <v>21.36</v>
      </c>
      <c r="G2712" s="113" t="s">
        <v>493</v>
      </c>
      <c r="H2712" s="116">
        <v>41974</v>
      </c>
    </row>
    <row r="2713" spans="1:8" ht="26.4">
      <c r="A2713" s="117">
        <v>72655</v>
      </c>
      <c r="B2713" s="118" t="s">
        <v>4025</v>
      </c>
      <c r="C2713" s="117" t="s">
        <v>606</v>
      </c>
      <c r="D2713" s="117" t="s">
        <v>6</v>
      </c>
      <c r="E2713" s="119">
        <v>24.11</v>
      </c>
      <c r="F2713" s="119">
        <v>22.64</v>
      </c>
      <c r="G2713" s="117" t="s">
        <v>493</v>
      </c>
      <c r="H2713" s="120">
        <v>41974</v>
      </c>
    </row>
    <row r="2714" spans="1:8" ht="26.4">
      <c r="A2714" s="113">
        <v>72656</v>
      </c>
      <c r="B2714" s="114" t="s">
        <v>4026</v>
      </c>
      <c r="C2714" s="113" t="s">
        <v>606</v>
      </c>
      <c r="D2714" s="113" t="s">
        <v>6</v>
      </c>
      <c r="E2714" s="115">
        <v>17.52</v>
      </c>
      <c r="F2714" s="115">
        <v>16.440000000000001</v>
      </c>
      <c r="G2714" s="113" t="s">
        <v>493</v>
      </c>
      <c r="H2714" s="116">
        <v>41974</v>
      </c>
    </row>
    <row r="2715" spans="1:8" ht="26.4">
      <c r="A2715" s="117">
        <v>72657</v>
      </c>
      <c r="B2715" s="118" t="s">
        <v>4027</v>
      </c>
      <c r="C2715" s="117" t="s">
        <v>606</v>
      </c>
      <c r="D2715" s="117" t="s">
        <v>6</v>
      </c>
      <c r="E2715" s="119">
        <v>18.73</v>
      </c>
      <c r="F2715" s="119">
        <v>17.559999999999999</v>
      </c>
      <c r="G2715" s="117" t="s">
        <v>493</v>
      </c>
      <c r="H2715" s="120">
        <v>41974</v>
      </c>
    </row>
    <row r="2716" spans="1:8" ht="26.4">
      <c r="A2716" s="113">
        <v>72658</v>
      </c>
      <c r="B2716" s="114" t="s">
        <v>4028</v>
      </c>
      <c r="C2716" s="113" t="s">
        <v>606</v>
      </c>
      <c r="D2716" s="113" t="s">
        <v>6</v>
      </c>
      <c r="E2716" s="115">
        <v>58.9</v>
      </c>
      <c r="F2716" s="115">
        <v>56.55</v>
      </c>
      <c r="G2716" s="113" t="s">
        <v>493</v>
      </c>
      <c r="H2716" s="116">
        <v>41974</v>
      </c>
    </row>
    <row r="2717" spans="1:8" ht="26.4">
      <c r="A2717" s="117">
        <v>72659</v>
      </c>
      <c r="B2717" s="118" t="s">
        <v>4029</v>
      </c>
      <c r="C2717" s="117" t="s">
        <v>606</v>
      </c>
      <c r="D2717" s="117" t="s">
        <v>6</v>
      </c>
      <c r="E2717" s="119">
        <v>59.49</v>
      </c>
      <c r="F2717" s="119">
        <v>57.09</v>
      </c>
      <c r="G2717" s="117" t="s">
        <v>493</v>
      </c>
      <c r="H2717" s="120">
        <v>41974</v>
      </c>
    </row>
    <row r="2718" spans="1:8" ht="26.4">
      <c r="A2718" s="113">
        <v>72662</v>
      </c>
      <c r="B2718" s="114" t="s">
        <v>4030</v>
      </c>
      <c r="C2718" s="113" t="s">
        <v>606</v>
      </c>
      <c r="D2718" s="113" t="s">
        <v>6</v>
      </c>
      <c r="E2718" s="115">
        <v>40.03</v>
      </c>
      <c r="F2718" s="115">
        <v>37.950000000000003</v>
      </c>
      <c r="G2718" s="113" t="s">
        <v>493</v>
      </c>
      <c r="H2718" s="116">
        <v>41974</v>
      </c>
    </row>
    <row r="2719" spans="1:8" ht="26.4">
      <c r="A2719" s="117">
        <v>72660</v>
      </c>
      <c r="B2719" s="118" t="s">
        <v>4031</v>
      </c>
      <c r="C2719" s="117" t="s">
        <v>606</v>
      </c>
      <c r="D2719" s="117" t="s">
        <v>6</v>
      </c>
      <c r="E2719" s="119">
        <v>41.95</v>
      </c>
      <c r="F2719" s="119">
        <v>39.71</v>
      </c>
      <c r="G2719" s="117" t="s">
        <v>493</v>
      </c>
      <c r="H2719" s="120">
        <v>41974</v>
      </c>
    </row>
    <row r="2720" spans="1:8" ht="26.4">
      <c r="A2720" s="113">
        <v>72661</v>
      </c>
      <c r="B2720" s="114" t="s">
        <v>4032</v>
      </c>
      <c r="C2720" s="113" t="s">
        <v>606</v>
      </c>
      <c r="D2720" s="113" t="s">
        <v>6</v>
      </c>
      <c r="E2720" s="115">
        <v>40.78</v>
      </c>
      <c r="F2720" s="115">
        <v>38.64</v>
      </c>
      <c r="G2720" s="113" t="s">
        <v>493</v>
      </c>
      <c r="H2720" s="116">
        <v>41974</v>
      </c>
    </row>
    <row r="2721" spans="1:8" ht="26.4">
      <c r="A2721" s="117">
        <v>72663</v>
      </c>
      <c r="B2721" s="118" t="s">
        <v>4033</v>
      </c>
      <c r="C2721" s="117" t="s">
        <v>606</v>
      </c>
      <c r="D2721" s="117" t="s">
        <v>6</v>
      </c>
      <c r="E2721" s="119">
        <v>14.57</v>
      </c>
      <c r="F2721" s="119">
        <v>13.58</v>
      </c>
      <c r="G2721" s="117" t="s">
        <v>493</v>
      </c>
      <c r="H2721" s="120">
        <v>41974</v>
      </c>
    </row>
    <row r="2722" spans="1:8" ht="26.4">
      <c r="A2722" s="113">
        <v>72664</v>
      </c>
      <c r="B2722" s="114" t="s">
        <v>4034</v>
      </c>
      <c r="C2722" s="113" t="s">
        <v>606</v>
      </c>
      <c r="D2722" s="113" t="s">
        <v>6</v>
      </c>
      <c r="E2722" s="115">
        <v>75.680000000000007</v>
      </c>
      <c r="F2722" s="115">
        <v>73.23</v>
      </c>
      <c r="G2722" s="113" t="s">
        <v>493</v>
      </c>
      <c r="H2722" s="116">
        <v>41974</v>
      </c>
    </row>
    <row r="2723" spans="1:8" ht="26.4">
      <c r="A2723" s="117">
        <v>72666</v>
      </c>
      <c r="B2723" s="118" t="s">
        <v>4035</v>
      </c>
      <c r="C2723" s="117" t="s">
        <v>606</v>
      </c>
      <c r="D2723" s="117" t="s">
        <v>6</v>
      </c>
      <c r="E2723" s="119">
        <v>76.27</v>
      </c>
      <c r="F2723" s="119">
        <v>73.77</v>
      </c>
      <c r="G2723" s="117" t="s">
        <v>493</v>
      </c>
      <c r="H2723" s="120">
        <v>41974</v>
      </c>
    </row>
    <row r="2724" spans="1:8" ht="26.4">
      <c r="A2724" s="113">
        <v>72665</v>
      </c>
      <c r="B2724" s="114" t="s">
        <v>4036</v>
      </c>
      <c r="C2724" s="113" t="s">
        <v>606</v>
      </c>
      <c r="D2724" s="113" t="s">
        <v>6</v>
      </c>
      <c r="E2724" s="115">
        <v>77.14</v>
      </c>
      <c r="F2724" s="115">
        <v>74.55</v>
      </c>
      <c r="G2724" s="113" t="s">
        <v>493</v>
      </c>
      <c r="H2724" s="116">
        <v>41974</v>
      </c>
    </row>
    <row r="2725" spans="1:8" ht="26.4">
      <c r="A2725" s="117">
        <v>72668</v>
      </c>
      <c r="B2725" s="118" t="s">
        <v>4037</v>
      </c>
      <c r="C2725" s="117" t="s">
        <v>606</v>
      </c>
      <c r="D2725" s="117" t="s">
        <v>6</v>
      </c>
      <c r="E2725" s="119">
        <v>101.94</v>
      </c>
      <c r="F2725" s="119">
        <v>99.33</v>
      </c>
      <c r="G2725" s="117" t="s">
        <v>493</v>
      </c>
      <c r="H2725" s="120">
        <v>41974</v>
      </c>
    </row>
    <row r="2726" spans="1:8" ht="26.4">
      <c r="A2726" s="113">
        <v>72667</v>
      </c>
      <c r="B2726" s="114" t="s">
        <v>4038</v>
      </c>
      <c r="C2726" s="113" t="s">
        <v>606</v>
      </c>
      <c r="D2726" s="113" t="s">
        <v>6</v>
      </c>
      <c r="E2726" s="115">
        <v>102.51</v>
      </c>
      <c r="F2726" s="115">
        <v>99.84</v>
      </c>
      <c r="G2726" s="113" t="s">
        <v>493</v>
      </c>
      <c r="H2726" s="116">
        <v>41974</v>
      </c>
    </row>
    <row r="2727" spans="1:8" ht="26.4">
      <c r="A2727" s="117">
        <v>72669</v>
      </c>
      <c r="B2727" s="118" t="s">
        <v>4039</v>
      </c>
      <c r="C2727" s="117" t="s">
        <v>606</v>
      </c>
      <c r="D2727" s="117" t="s">
        <v>6</v>
      </c>
      <c r="E2727" s="119">
        <v>106.58</v>
      </c>
      <c r="F2727" s="119">
        <v>103.64</v>
      </c>
      <c r="G2727" s="117" t="s">
        <v>493</v>
      </c>
      <c r="H2727" s="120">
        <v>41974</v>
      </c>
    </row>
    <row r="2728" spans="1:8" ht="39.6">
      <c r="A2728" s="113">
        <v>89821</v>
      </c>
      <c r="B2728" s="114" t="s">
        <v>4040</v>
      </c>
      <c r="C2728" s="113" t="s">
        <v>606</v>
      </c>
      <c r="D2728" s="113" t="s">
        <v>6</v>
      </c>
      <c r="E2728" s="115">
        <v>8.8699999999999992</v>
      </c>
      <c r="F2728" s="115">
        <v>8.65</v>
      </c>
      <c r="G2728" s="113" t="s">
        <v>493</v>
      </c>
      <c r="H2728" s="116">
        <v>41974</v>
      </c>
    </row>
    <row r="2729" spans="1:8" ht="39.6">
      <c r="A2729" s="117">
        <v>89778</v>
      </c>
      <c r="B2729" s="118" t="s">
        <v>4041</v>
      </c>
      <c r="C2729" s="117" t="s">
        <v>606</v>
      </c>
      <c r="D2729" s="117" t="s">
        <v>6</v>
      </c>
      <c r="E2729" s="119">
        <v>11.37</v>
      </c>
      <c r="F2729" s="119">
        <v>10.9</v>
      </c>
      <c r="G2729" s="117" t="s">
        <v>493</v>
      </c>
      <c r="H2729" s="120">
        <v>41974</v>
      </c>
    </row>
    <row r="2730" spans="1:8" ht="39.6">
      <c r="A2730" s="113">
        <v>89856</v>
      </c>
      <c r="B2730" s="114" t="s">
        <v>4042</v>
      </c>
      <c r="C2730" s="113" t="s">
        <v>606</v>
      </c>
      <c r="D2730" s="113" t="s">
        <v>6</v>
      </c>
      <c r="E2730" s="115">
        <v>11.09</v>
      </c>
      <c r="F2730" s="115">
        <v>10.65</v>
      </c>
      <c r="G2730" s="113" t="s">
        <v>493</v>
      </c>
      <c r="H2730" s="116">
        <v>41974</v>
      </c>
    </row>
    <row r="2731" spans="1:8" ht="39.6">
      <c r="A2731" s="117">
        <v>89752</v>
      </c>
      <c r="B2731" s="118" t="s">
        <v>4043</v>
      </c>
      <c r="C2731" s="117" t="s">
        <v>606</v>
      </c>
      <c r="D2731" s="117" t="s">
        <v>6</v>
      </c>
      <c r="E2731" s="119">
        <v>3.73</v>
      </c>
      <c r="F2731" s="119">
        <v>3.53</v>
      </c>
      <c r="G2731" s="117" t="s">
        <v>493</v>
      </c>
      <c r="H2731" s="120">
        <v>41974</v>
      </c>
    </row>
    <row r="2732" spans="1:8" ht="39.6">
      <c r="A2732" s="113">
        <v>89813</v>
      </c>
      <c r="B2732" s="114" t="s">
        <v>4044</v>
      </c>
      <c r="C2732" s="113" t="s">
        <v>606</v>
      </c>
      <c r="D2732" s="113" t="s">
        <v>6</v>
      </c>
      <c r="E2732" s="115">
        <v>4.12</v>
      </c>
      <c r="F2732" s="115">
        <v>4.03</v>
      </c>
      <c r="G2732" s="113" t="s">
        <v>493</v>
      </c>
      <c r="H2732" s="116">
        <v>41974</v>
      </c>
    </row>
    <row r="2733" spans="1:8" ht="39.6">
      <c r="A2733" s="117">
        <v>89753</v>
      </c>
      <c r="B2733" s="118" t="s">
        <v>4045</v>
      </c>
      <c r="C2733" s="117" t="s">
        <v>606</v>
      </c>
      <c r="D2733" s="117" t="s">
        <v>6</v>
      </c>
      <c r="E2733" s="119">
        <v>5.51</v>
      </c>
      <c r="F2733" s="119">
        <v>5.28</v>
      </c>
      <c r="G2733" s="117" t="s">
        <v>493</v>
      </c>
      <c r="H2733" s="120">
        <v>41974</v>
      </c>
    </row>
    <row r="2734" spans="1:8" ht="39.6">
      <c r="A2734" s="113">
        <v>89817</v>
      </c>
      <c r="B2734" s="114" t="s">
        <v>4046</v>
      </c>
      <c r="C2734" s="113" t="s">
        <v>606</v>
      </c>
      <c r="D2734" s="113" t="s">
        <v>6</v>
      </c>
      <c r="E2734" s="115">
        <v>6.84</v>
      </c>
      <c r="F2734" s="115">
        <v>6.67</v>
      </c>
      <c r="G2734" s="113" t="s">
        <v>493</v>
      </c>
      <c r="H2734" s="116">
        <v>41974</v>
      </c>
    </row>
    <row r="2735" spans="1:8" ht="39.6">
      <c r="A2735" s="117">
        <v>89774</v>
      </c>
      <c r="B2735" s="118" t="s">
        <v>4047</v>
      </c>
      <c r="C2735" s="117" t="s">
        <v>606</v>
      </c>
      <c r="D2735" s="117" t="s">
        <v>6</v>
      </c>
      <c r="E2735" s="119">
        <v>8.7899999999999991</v>
      </c>
      <c r="F2735" s="119">
        <v>8.43</v>
      </c>
      <c r="G2735" s="117" t="s">
        <v>493</v>
      </c>
      <c r="H2735" s="120">
        <v>41974</v>
      </c>
    </row>
    <row r="2736" spans="1:8" ht="39.6">
      <c r="A2736" s="113">
        <v>89669</v>
      </c>
      <c r="B2736" s="114" t="s">
        <v>4048</v>
      </c>
      <c r="C2736" s="113" t="s">
        <v>606</v>
      </c>
      <c r="D2736" s="113" t="s">
        <v>6</v>
      </c>
      <c r="E2736" s="115">
        <v>14.49</v>
      </c>
      <c r="F2736" s="115">
        <v>14.3</v>
      </c>
      <c r="G2736" s="113" t="s">
        <v>493</v>
      </c>
      <c r="H2736" s="116">
        <v>41974</v>
      </c>
    </row>
    <row r="2737" spans="1:8" ht="26.4">
      <c r="A2737" s="117">
        <v>89554</v>
      </c>
      <c r="B2737" s="118" t="s">
        <v>4049</v>
      </c>
      <c r="C2737" s="117" t="s">
        <v>606</v>
      </c>
      <c r="D2737" s="117" t="s">
        <v>6</v>
      </c>
      <c r="E2737" s="119">
        <v>15.19</v>
      </c>
      <c r="F2737" s="119">
        <v>14.92</v>
      </c>
      <c r="G2737" s="117" t="s">
        <v>493</v>
      </c>
      <c r="H2737" s="120">
        <v>41974</v>
      </c>
    </row>
    <row r="2738" spans="1:8" ht="39.6">
      <c r="A2738" s="113">
        <v>89677</v>
      </c>
      <c r="B2738" s="114" t="s">
        <v>4050</v>
      </c>
      <c r="C2738" s="113" t="s">
        <v>606</v>
      </c>
      <c r="D2738" s="113" t="s">
        <v>6</v>
      </c>
      <c r="E2738" s="115">
        <v>35.5</v>
      </c>
      <c r="F2738" s="115">
        <v>35.200000000000003</v>
      </c>
      <c r="G2738" s="113" t="s">
        <v>493</v>
      </c>
      <c r="H2738" s="116">
        <v>41974</v>
      </c>
    </row>
    <row r="2739" spans="1:8" ht="26.4">
      <c r="A2739" s="117">
        <v>89544</v>
      </c>
      <c r="B2739" s="118" t="s">
        <v>4051</v>
      </c>
      <c r="C2739" s="117" t="s">
        <v>606</v>
      </c>
      <c r="D2739" s="117" t="s">
        <v>6</v>
      </c>
      <c r="E2739" s="119">
        <v>5.83</v>
      </c>
      <c r="F2739" s="119">
        <v>5.73</v>
      </c>
      <c r="G2739" s="117" t="s">
        <v>493</v>
      </c>
      <c r="H2739" s="120">
        <v>41974</v>
      </c>
    </row>
    <row r="2740" spans="1:8" ht="26.4">
      <c r="A2740" s="113">
        <v>89545</v>
      </c>
      <c r="B2740" s="114" t="s">
        <v>4052</v>
      </c>
      <c r="C2740" s="113" t="s">
        <v>606</v>
      </c>
      <c r="D2740" s="113" t="s">
        <v>6</v>
      </c>
      <c r="E2740" s="115">
        <v>7.85</v>
      </c>
      <c r="F2740" s="115">
        <v>7.73</v>
      </c>
      <c r="G2740" s="113" t="s">
        <v>493</v>
      </c>
      <c r="H2740" s="116">
        <v>41974</v>
      </c>
    </row>
    <row r="2741" spans="1:8" ht="39.6">
      <c r="A2741" s="117">
        <v>89599</v>
      </c>
      <c r="B2741" s="118" t="s">
        <v>4053</v>
      </c>
      <c r="C2741" s="117" t="s">
        <v>606</v>
      </c>
      <c r="D2741" s="117" t="s">
        <v>6</v>
      </c>
      <c r="E2741" s="119">
        <v>9.64</v>
      </c>
      <c r="F2741" s="119">
        <v>9.52</v>
      </c>
      <c r="G2741" s="117" t="s">
        <v>493</v>
      </c>
      <c r="H2741" s="120">
        <v>41974</v>
      </c>
    </row>
    <row r="2742" spans="1:8" ht="26.4">
      <c r="A2742" s="113">
        <v>89547</v>
      </c>
      <c r="B2742" s="114" t="s">
        <v>4054</v>
      </c>
      <c r="C2742" s="113" t="s">
        <v>606</v>
      </c>
      <c r="D2742" s="113" t="s">
        <v>6</v>
      </c>
      <c r="E2742" s="115">
        <v>10.47</v>
      </c>
      <c r="F2742" s="115">
        <v>10.28</v>
      </c>
      <c r="G2742" s="113" t="s">
        <v>493</v>
      </c>
      <c r="H2742" s="116">
        <v>41974</v>
      </c>
    </row>
    <row r="2743" spans="1:8" ht="26.4">
      <c r="A2743" s="117">
        <v>89534</v>
      </c>
      <c r="B2743" s="118" t="s">
        <v>4055</v>
      </c>
      <c r="C2743" s="117" t="s">
        <v>606</v>
      </c>
      <c r="D2743" s="117" t="s">
        <v>6</v>
      </c>
      <c r="E2743" s="119">
        <v>2.48</v>
      </c>
      <c r="F2743" s="119">
        <v>2.37</v>
      </c>
      <c r="G2743" s="117" t="s">
        <v>493</v>
      </c>
      <c r="H2743" s="120">
        <v>41974</v>
      </c>
    </row>
    <row r="2744" spans="1:8" ht="26.4">
      <c r="A2744" s="113">
        <v>89385</v>
      </c>
      <c r="B2744" s="114" t="s">
        <v>4056</v>
      </c>
      <c r="C2744" s="113" t="s">
        <v>606</v>
      </c>
      <c r="D2744" s="113" t="s">
        <v>6</v>
      </c>
      <c r="E2744" s="115">
        <v>4.17</v>
      </c>
      <c r="F2744" s="115">
        <v>3.89</v>
      </c>
      <c r="G2744" s="113" t="s">
        <v>493</v>
      </c>
      <c r="H2744" s="116">
        <v>41974</v>
      </c>
    </row>
    <row r="2745" spans="1:8" ht="26.4">
      <c r="A2745" s="117">
        <v>89551</v>
      </c>
      <c r="B2745" s="118" t="s">
        <v>4057</v>
      </c>
      <c r="C2745" s="117" t="s">
        <v>606</v>
      </c>
      <c r="D2745" s="117" t="s">
        <v>6</v>
      </c>
      <c r="E2745" s="119">
        <v>4.2300000000000004</v>
      </c>
      <c r="F2745" s="119">
        <v>4.09</v>
      </c>
      <c r="G2745" s="117" t="s">
        <v>493</v>
      </c>
      <c r="H2745" s="120">
        <v>41974</v>
      </c>
    </row>
    <row r="2746" spans="1:8" ht="26.4">
      <c r="A2746" s="113">
        <v>89389</v>
      </c>
      <c r="B2746" s="114" t="s">
        <v>4058</v>
      </c>
      <c r="C2746" s="113" t="s">
        <v>606</v>
      </c>
      <c r="D2746" s="113" t="s">
        <v>6</v>
      </c>
      <c r="E2746" s="115">
        <v>6.47</v>
      </c>
      <c r="F2746" s="115">
        <v>6.14</v>
      </c>
      <c r="G2746" s="113" t="s">
        <v>493</v>
      </c>
      <c r="H2746" s="116">
        <v>41974</v>
      </c>
    </row>
    <row r="2747" spans="1:8" ht="26.4">
      <c r="A2747" s="117">
        <v>89434</v>
      </c>
      <c r="B2747" s="118" t="s">
        <v>4059</v>
      </c>
      <c r="C2747" s="117" t="s">
        <v>606</v>
      </c>
      <c r="D2747" s="117" t="s">
        <v>6</v>
      </c>
      <c r="E2747" s="119">
        <v>5.12</v>
      </c>
      <c r="F2747" s="119">
        <v>4.92</v>
      </c>
      <c r="G2747" s="117" t="s">
        <v>493</v>
      </c>
      <c r="H2747" s="120">
        <v>41974</v>
      </c>
    </row>
    <row r="2748" spans="1:8" ht="26.4">
      <c r="A2748" s="113">
        <v>89651</v>
      </c>
      <c r="B2748" s="114" t="s">
        <v>4060</v>
      </c>
      <c r="C2748" s="113" t="s">
        <v>606</v>
      </c>
      <c r="D2748" s="113" t="s">
        <v>6</v>
      </c>
      <c r="E2748" s="115">
        <v>3.95</v>
      </c>
      <c r="F2748" s="115">
        <v>3.75</v>
      </c>
      <c r="G2748" s="113" t="s">
        <v>493</v>
      </c>
      <c r="H2748" s="116">
        <v>41974</v>
      </c>
    </row>
    <row r="2749" spans="1:8" ht="26.4">
      <c r="A2749" s="117">
        <v>89417</v>
      </c>
      <c r="B2749" s="118" t="s">
        <v>4061</v>
      </c>
      <c r="C2749" s="117" t="s">
        <v>606</v>
      </c>
      <c r="D2749" s="117" t="s">
        <v>6</v>
      </c>
      <c r="E2749" s="119">
        <v>2.31</v>
      </c>
      <c r="F2749" s="119">
        <v>2.16</v>
      </c>
      <c r="G2749" s="117" t="s">
        <v>493</v>
      </c>
      <c r="H2749" s="120">
        <v>41974</v>
      </c>
    </row>
    <row r="2750" spans="1:8" ht="26.4">
      <c r="A2750" s="113">
        <v>89371</v>
      </c>
      <c r="B2750" s="114" t="s">
        <v>4062</v>
      </c>
      <c r="C2750" s="113" t="s">
        <v>606</v>
      </c>
      <c r="D2750" s="113" t="s">
        <v>6</v>
      </c>
      <c r="E2750" s="115">
        <v>3.26</v>
      </c>
      <c r="F2750" s="115">
        <v>3.02</v>
      </c>
      <c r="G2750" s="113" t="s">
        <v>493</v>
      </c>
      <c r="H2750" s="116">
        <v>41974</v>
      </c>
    </row>
    <row r="2751" spans="1:8" ht="26.4">
      <c r="A2751" s="117">
        <v>89868</v>
      </c>
      <c r="B2751" s="118" t="s">
        <v>4063</v>
      </c>
      <c r="C2751" s="117" t="s">
        <v>606</v>
      </c>
      <c r="D2751" s="117" t="s">
        <v>6</v>
      </c>
      <c r="E2751" s="119">
        <v>2.1800000000000002</v>
      </c>
      <c r="F2751" s="119">
        <v>2.06</v>
      </c>
      <c r="G2751" s="117" t="s">
        <v>493</v>
      </c>
      <c r="H2751" s="120">
        <v>41974</v>
      </c>
    </row>
    <row r="2752" spans="1:8" ht="26.4">
      <c r="A2752" s="113">
        <v>89528</v>
      </c>
      <c r="B2752" s="114" t="s">
        <v>4064</v>
      </c>
      <c r="C2752" s="113" t="s">
        <v>606</v>
      </c>
      <c r="D2752" s="113" t="s">
        <v>6</v>
      </c>
      <c r="E2752" s="115">
        <v>2.17</v>
      </c>
      <c r="F2752" s="115">
        <v>2.0499999999999998</v>
      </c>
      <c r="G2752" s="113" t="s">
        <v>493</v>
      </c>
      <c r="H2752" s="116">
        <v>41974</v>
      </c>
    </row>
    <row r="2753" spans="1:8" ht="26.4">
      <c r="A2753" s="117">
        <v>89424</v>
      </c>
      <c r="B2753" s="118" t="s">
        <v>4065</v>
      </c>
      <c r="C2753" s="117" t="s">
        <v>606</v>
      </c>
      <c r="D2753" s="117" t="s">
        <v>6</v>
      </c>
      <c r="E2753" s="119">
        <v>2.73</v>
      </c>
      <c r="F2753" s="119">
        <v>2.56</v>
      </c>
      <c r="G2753" s="117" t="s">
        <v>493</v>
      </c>
      <c r="H2753" s="120">
        <v>41974</v>
      </c>
    </row>
    <row r="2754" spans="1:8" ht="26.4">
      <c r="A2754" s="113">
        <v>89378</v>
      </c>
      <c r="B2754" s="114" t="s">
        <v>4066</v>
      </c>
      <c r="C2754" s="113" t="s">
        <v>606</v>
      </c>
      <c r="D2754" s="113" t="s">
        <v>6</v>
      </c>
      <c r="E2754" s="115">
        <v>3.86</v>
      </c>
      <c r="F2754" s="115">
        <v>3.58</v>
      </c>
      <c r="G2754" s="113" t="s">
        <v>493</v>
      </c>
      <c r="H2754" s="116">
        <v>41974</v>
      </c>
    </row>
    <row r="2755" spans="1:8" ht="26.4">
      <c r="A2755" s="117">
        <v>89541</v>
      </c>
      <c r="B2755" s="118" t="s">
        <v>4067</v>
      </c>
      <c r="C2755" s="117" t="s">
        <v>606</v>
      </c>
      <c r="D2755" s="117" t="s">
        <v>6</v>
      </c>
      <c r="E2755" s="119">
        <v>3.06</v>
      </c>
      <c r="F2755" s="119">
        <v>2.91</v>
      </c>
      <c r="G2755" s="117" t="s">
        <v>493</v>
      </c>
      <c r="H2755" s="120">
        <v>41974</v>
      </c>
    </row>
    <row r="2756" spans="1:8" ht="26.4">
      <c r="A2756" s="113">
        <v>89431</v>
      </c>
      <c r="B2756" s="114" t="s">
        <v>4068</v>
      </c>
      <c r="C2756" s="113" t="s">
        <v>606</v>
      </c>
      <c r="D2756" s="113" t="s">
        <v>6</v>
      </c>
      <c r="E2756" s="115">
        <v>3.68</v>
      </c>
      <c r="F2756" s="115">
        <v>3.48</v>
      </c>
      <c r="G2756" s="113" t="s">
        <v>493</v>
      </c>
      <c r="H2756" s="116">
        <v>41974</v>
      </c>
    </row>
    <row r="2757" spans="1:8" ht="26.4">
      <c r="A2757" s="117">
        <v>89386</v>
      </c>
      <c r="B2757" s="118" t="s">
        <v>4069</v>
      </c>
      <c r="C2757" s="117" t="s">
        <v>606</v>
      </c>
      <c r="D2757" s="117" t="s">
        <v>6</v>
      </c>
      <c r="E2757" s="119">
        <v>5.03</v>
      </c>
      <c r="F2757" s="119">
        <v>4.7</v>
      </c>
      <c r="G2757" s="117" t="s">
        <v>493</v>
      </c>
      <c r="H2757" s="120">
        <v>41974</v>
      </c>
    </row>
    <row r="2758" spans="1:8" ht="26.4">
      <c r="A2758" s="113">
        <v>89558</v>
      </c>
      <c r="B2758" s="114" t="s">
        <v>4070</v>
      </c>
      <c r="C2758" s="113" t="s">
        <v>606</v>
      </c>
      <c r="D2758" s="113" t="s">
        <v>6</v>
      </c>
      <c r="E2758" s="115">
        <v>4.8499999999999996</v>
      </c>
      <c r="F2758" s="115">
        <v>4.6900000000000004</v>
      </c>
      <c r="G2758" s="113" t="s">
        <v>493</v>
      </c>
      <c r="H2758" s="116">
        <v>41974</v>
      </c>
    </row>
    <row r="2759" spans="1:8" ht="26.4">
      <c r="A2759" s="117">
        <v>89575</v>
      </c>
      <c r="B2759" s="118" t="s">
        <v>4071</v>
      </c>
      <c r="C2759" s="117" t="s">
        <v>606</v>
      </c>
      <c r="D2759" s="117" t="s">
        <v>6</v>
      </c>
      <c r="E2759" s="119">
        <v>5.51</v>
      </c>
      <c r="F2759" s="119">
        <v>5.31</v>
      </c>
      <c r="G2759" s="117" t="s">
        <v>493</v>
      </c>
      <c r="H2759" s="120">
        <v>41974</v>
      </c>
    </row>
    <row r="2760" spans="1:8" ht="26.4">
      <c r="A2760" s="113">
        <v>89597</v>
      </c>
      <c r="B2760" s="114" t="s">
        <v>4072</v>
      </c>
      <c r="C2760" s="113" t="s">
        <v>606</v>
      </c>
      <c r="D2760" s="113" t="s">
        <v>6</v>
      </c>
      <c r="E2760" s="115">
        <v>12.87</v>
      </c>
      <c r="F2760" s="115">
        <v>12.64</v>
      </c>
      <c r="G2760" s="113" t="s">
        <v>493</v>
      </c>
      <c r="H2760" s="116">
        <v>41974</v>
      </c>
    </row>
    <row r="2761" spans="1:8" ht="26.4">
      <c r="A2761" s="117">
        <v>89611</v>
      </c>
      <c r="B2761" s="118" t="s">
        <v>4073</v>
      </c>
      <c r="C2761" s="117" t="s">
        <v>606</v>
      </c>
      <c r="D2761" s="117" t="s">
        <v>6</v>
      </c>
      <c r="E2761" s="119">
        <v>17.25</v>
      </c>
      <c r="F2761" s="119">
        <v>16.96</v>
      </c>
      <c r="G2761" s="117" t="s">
        <v>493</v>
      </c>
      <c r="H2761" s="120">
        <v>41974</v>
      </c>
    </row>
    <row r="2762" spans="1:8" ht="26.4">
      <c r="A2762" s="113">
        <v>89614</v>
      </c>
      <c r="B2762" s="114" t="s">
        <v>4074</v>
      </c>
      <c r="C2762" s="113" t="s">
        <v>606</v>
      </c>
      <c r="D2762" s="113" t="s">
        <v>6</v>
      </c>
      <c r="E2762" s="115">
        <v>38.33</v>
      </c>
      <c r="F2762" s="115">
        <v>38.01</v>
      </c>
      <c r="G2762" s="113" t="s">
        <v>493</v>
      </c>
      <c r="H2762" s="116">
        <v>41974</v>
      </c>
    </row>
    <row r="2763" spans="1:8" ht="26.4">
      <c r="A2763" s="117">
        <v>84887</v>
      </c>
      <c r="B2763" s="118" t="s">
        <v>4075</v>
      </c>
      <c r="C2763" s="117" t="s">
        <v>604</v>
      </c>
      <c r="D2763" s="117" t="s">
        <v>6</v>
      </c>
      <c r="E2763" s="119">
        <v>51.56</v>
      </c>
      <c r="F2763" s="119">
        <v>49.4</v>
      </c>
      <c r="G2763" s="117" t="s">
        <v>493</v>
      </c>
      <c r="H2763" s="120">
        <v>41974</v>
      </c>
    </row>
    <row r="2764" spans="1:8">
      <c r="A2764" s="113">
        <v>73554</v>
      </c>
      <c r="B2764" s="114" t="s">
        <v>4076</v>
      </c>
      <c r="C2764" s="113" t="s">
        <v>246</v>
      </c>
      <c r="D2764" s="113" t="s">
        <v>207</v>
      </c>
      <c r="E2764" s="115">
        <v>13.4</v>
      </c>
      <c r="F2764" s="115">
        <v>13.4</v>
      </c>
      <c r="G2764" s="113" t="s">
        <v>493</v>
      </c>
      <c r="H2764" s="116">
        <v>41974</v>
      </c>
    </row>
    <row r="2765" spans="1:8">
      <c r="A2765" s="117">
        <v>73460</v>
      </c>
      <c r="B2765" s="118" t="s">
        <v>4077</v>
      </c>
      <c r="C2765" s="117" t="s">
        <v>246</v>
      </c>
      <c r="D2765" s="117" t="s">
        <v>207</v>
      </c>
      <c r="E2765" s="119">
        <v>20.54</v>
      </c>
      <c r="F2765" s="119">
        <v>20.54</v>
      </c>
      <c r="G2765" s="117" t="s">
        <v>493</v>
      </c>
      <c r="H2765" s="120">
        <v>41974</v>
      </c>
    </row>
    <row r="2766" spans="1:8">
      <c r="A2766" s="113">
        <v>73488</v>
      </c>
      <c r="B2766" s="114" t="s">
        <v>4078</v>
      </c>
      <c r="C2766" s="113" t="s">
        <v>246</v>
      </c>
      <c r="D2766" s="113" t="s">
        <v>207</v>
      </c>
      <c r="E2766" s="115">
        <v>26.82</v>
      </c>
      <c r="F2766" s="115">
        <v>26.82</v>
      </c>
      <c r="G2766" s="113" t="s">
        <v>493</v>
      </c>
      <c r="H2766" s="116">
        <v>41974</v>
      </c>
    </row>
    <row r="2767" spans="1:8">
      <c r="A2767" s="117">
        <v>73489</v>
      </c>
      <c r="B2767" s="118" t="s">
        <v>4079</v>
      </c>
      <c r="C2767" s="117" t="s">
        <v>246</v>
      </c>
      <c r="D2767" s="117" t="s">
        <v>207</v>
      </c>
      <c r="E2767" s="119">
        <v>41.1</v>
      </c>
      <c r="F2767" s="119">
        <v>41.1</v>
      </c>
      <c r="G2767" s="117" t="s">
        <v>493</v>
      </c>
      <c r="H2767" s="120">
        <v>41974</v>
      </c>
    </row>
    <row r="2768" spans="1:8">
      <c r="A2768" s="113">
        <v>88272</v>
      </c>
      <c r="B2768" s="114" t="s">
        <v>4080</v>
      </c>
      <c r="C2768" s="113" t="s">
        <v>246</v>
      </c>
      <c r="D2768" s="113" t="s">
        <v>231</v>
      </c>
      <c r="E2768" s="115">
        <v>16.579999999999998</v>
      </c>
      <c r="F2768" s="115">
        <v>14.86</v>
      </c>
      <c r="G2768" s="113" t="s">
        <v>493</v>
      </c>
      <c r="H2768" s="116">
        <v>41974</v>
      </c>
    </row>
    <row r="2769" spans="1:8" ht="26.4">
      <c r="A2769" s="117">
        <v>85120</v>
      </c>
      <c r="B2769" s="118" t="s">
        <v>4081</v>
      </c>
      <c r="C2769" s="117" t="s">
        <v>732</v>
      </c>
      <c r="D2769" s="117" t="s">
        <v>6</v>
      </c>
      <c r="E2769" s="119">
        <v>57.63</v>
      </c>
      <c r="F2769" s="119">
        <v>55.87</v>
      </c>
      <c r="G2769" s="117" t="s">
        <v>493</v>
      </c>
      <c r="H2769" s="120">
        <v>41974</v>
      </c>
    </row>
    <row r="2770" spans="1:8" ht="39.6">
      <c r="A2770" s="113" t="s">
        <v>4082</v>
      </c>
      <c r="B2770" s="114" t="s">
        <v>4083</v>
      </c>
      <c r="C2770" s="113" t="s">
        <v>632</v>
      </c>
      <c r="D2770" s="113" t="s">
        <v>492</v>
      </c>
      <c r="E2770" s="115">
        <v>36.840000000000003</v>
      </c>
      <c r="F2770" s="115">
        <v>36.68</v>
      </c>
      <c r="G2770" s="113" t="s">
        <v>493</v>
      </c>
      <c r="H2770" s="116">
        <v>41974</v>
      </c>
    </row>
    <row r="2771" spans="1:8" ht="26.4">
      <c r="A2771" s="117">
        <v>84148</v>
      </c>
      <c r="B2771" s="118" t="s">
        <v>4084</v>
      </c>
      <c r="C2771" s="117" t="s">
        <v>248</v>
      </c>
      <c r="D2771" s="117" t="s">
        <v>231</v>
      </c>
      <c r="E2771" s="119">
        <v>19.7</v>
      </c>
      <c r="F2771" s="119">
        <v>19.7</v>
      </c>
      <c r="G2771" s="117" t="s">
        <v>493</v>
      </c>
      <c r="H2771" s="120">
        <v>41974</v>
      </c>
    </row>
    <row r="2772" spans="1:8" ht="26.4">
      <c r="A2772" s="113">
        <v>83355</v>
      </c>
      <c r="B2772" s="114" t="s">
        <v>4085</v>
      </c>
      <c r="C2772" s="113" t="s">
        <v>248</v>
      </c>
      <c r="D2772" s="113" t="s">
        <v>231</v>
      </c>
      <c r="E2772" s="115">
        <v>26.01</v>
      </c>
      <c r="F2772" s="115">
        <v>26.01</v>
      </c>
      <c r="G2772" s="113" t="s">
        <v>493</v>
      </c>
      <c r="H2772" s="116">
        <v>41974</v>
      </c>
    </row>
    <row r="2773" spans="1:8" ht="26.4">
      <c r="A2773" s="117">
        <v>83361</v>
      </c>
      <c r="B2773" s="118" t="s">
        <v>4086</v>
      </c>
      <c r="C2773" s="117" t="s">
        <v>248</v>
      </c>
      <c r="D2773" s="117" t="s">
        <v>231</v>
      </c>
      <c r="E2773" s="119">
        <v>20.49</v>
      </c>
      <c r="F2773" s="119">
        <v>20.48</v>
      </c>
      <c r="G2773" s="117" t="s">
        <v>493</v>
      </c>
      <c r="H2773" s="120">
        <v>41974</v>
      </c>
    </row>
    <row r="2774" spans="1:8" ht="39.6">
      <c r="A2774" s="113">
        <v>84144</v>
      </c>
      <c r="B2774" s="114" t="s">
        <v>4087</v>
      </c>
      <c r="C2774" s="113" t="s">
        <v>248</v>
      </c>
      <c r="D2774" s="113" t="s">
        <v>231</v>
      </c>
      <c r="E2774" s="115">
        <v>12.8</v>
      </c>
      <c r="F2774" s="115">
        <v>12.8</v>
      </c>
      <c r="G2774" s="113" t="s">
        <v>493</v>
      </c>
      <c r="H2774" s="116">
        <v>41974</v>
      </c>
    </row>
    <row r="2775" spans="1:8" ht="26.4">
      <c r="A2775" s="117">
        <v>73307</v>
      </c>
      <c r="B2775" s="118" t="s">
        <v>4088</v>
      </c>
      <c r="C2775" s="117" t="s">
        <v>248</v>
      </c>
      <c r="D2775" s="117" t="s">
        <v>231</v>
      </c>
      <c r="E2775" s="119">
        <v>1.62</v>
      </c>
      <c r="F2775" s="119">
        <v>1.62</v>
      </c>
      <c r="G2775" s="117" t="s">
        <v>493</v>
      </c>
      <c r="H2775" s="120">
        <v>41974</v>
      </c>
    </row>
    <row r="2776" spans="1:8" ht="26.4">
      <c r="A2776" s="113">
        <v>73435</v>
      </c>
      <c r="B2776" s="114" t="s">
        <v>4089</v>
      </c>
      <c r="C2776" s="113" t="s">
        <v>248</v>
      </c>
      <c r="D2776" s="113" t="s">
        <v>231</v>
      </c>
      <c r="E2776" s="115">
        <v>43.09</v>
      </c>
      <c r="F2776" s="115">
        <v>43.08</v>
      </c>
      <c r="G2776" s="113" t="s">
        <v>493</v>
      </c>
      <c r="H2776" s="116">
        <v>41974</v>
      </c>
    </row>
    <row r="2777" spans="1:8" ht="26.4">
      <c r="A2777" s="117">
        <v>84139</v>
      </c>
      <c r="B2777" s="118" t="s">
        <v>4090</v>
      </c>
      <c r="C2777" s="117" t="s">
        <v>248</v>
      </c>
      <c r="D2777" s="117" t="s">
        <v>231</v>
      </c>
      <c r="E2777" s="119">
        <v>12.75</v>
      </c>
      <c r="F2777" s="119">
        <v>12.75</v>
      </c>
      <c r="G2777" s="117" t="s">
        <v>493</v>
      </c>
      <c r="H2777" s="120">
        <v>41974</v>
      </c>
    </row>
    <row r="2778" spans="1:8" ht="26.4">
      <c r="A2778" s="113">
        <v>83762</v>
      </c>
      <c r="B2778" s="114" t="s">
        <v>4091</v>
      </c>
      <c r="C2778" s="113" t="s">
        <v>248</v>
      </c>
      <c r="D2778" s="113" t="s">
        <v>231</v>
      </c>
      <c r="E2778" s="115">
        <v>7.21</v>
      </c>
      <c r="F2778" s="115">
        <v>7.2</v>
      </c>
      <c r="G2778" s="113" t="s">
        <v>493</v>
      </c>
      <c r="H2778" s="116">
        <v>41974</v>
      </c>
    </row>
    <row r="2779" spans="1:8" ht="26.4">
      <c r="A2779" s="117">
        <v>83757</v>
      </c>
      <c r="B2779" s="118" t="s">
        <v>592</v>
      </c>
      <c r="C2779" s="117" t="s">
        <v>248</v>
      </c>
      <c r="D2779" s="117" t="s">
        <v>231</v>
      </c>
      <c r="E2779" s="119">
        <v>38.1</v>
      </c>
      <c r="F2779" s="119">
        <v>38.090000000000003</v>
      </c>
      <c r="G2779" s="117" t="s">
        <v>493</v>
      </c>
      <c r="H2779" s="120">
        <v>41974</v>
      </c>
    </row>
    <row r="2780" spans="1:8" ht="26.4">
      <c r="A2780" s="113">
        <v>73456</v>
      </c>
      <c r="B2780" s="114" t="s">
        <v>4092</v>
      </c>
      <c r="C2780" s="113" t="s">
        <v>248</v>
      </c>
      <c r="D2780" s="113" t="s">
        <v>231</v>
      </c>
      <c r="E2780" s="115">
        <v>11.72</v>
      </c>
      <c r="F2780" s="115">
        <v>11.71</v>
      </c>
      <c r="G2780" s="113" t="s">
        <v>493</v>
      </c>
      <c r="H2780" s="116">
        <v>41974</v>
      </c>
    </row>
    <row r="2781" spans="1:8" ht="26.4">
      <c r="A2781" s="117">
        <v>84032</v>
      </c>
      <c r="B2781" s="118" t="s">
        <v>4093</v>
      </c>
      <c r="C2781" s="117" t="s">
        <v>542</v>
      </c>
      <c r="D2781" s="117" t="s">
        <v>6</v>
      </c>
      <c r="E2781" s="119">
        <v>33.97</v>
      </c>
      <c r="F2781" s="119">
        <v>32.619999999999997</v>
      </c>
      <c r="G2781" s="117" t="s">
        <v>493</v>
      </c>
      <c r="H2781" s="120">
        <v>41974</v>
      </c>
    </row>
    <row r="2782" spans="1:8" ht="39.6">
      <c r="A2782" s="113">
        <v>84146</v>
      </c>
      <c r="B2782" s="114" t="s">
        <v>4094</v>
      </c>
      <c r="C2782" s="113" t="s">
        <v>248</v>
      </c>
      <c r="D2782" s="113" t="s">
        <v>231</v>
      </c>
      <c r="E2782" s="115">
        <v>14.77</v>
      </c>
      <c r="F2782" s="115">
        <v>13.04</v>
      </c>
      <c r="G2782" s="113" t="s">
        <v>493</v>
      </c>
      <c r="H2782" s="116">
        <v>41974</v>
      </c>
    </row>
    <row r="2783" spans="1:8" ht="26.4">
      <c r="A2783" s="117">
        <v>73538</v>
      </c>
      <c r="B2783" s="118" t="s">
        <v>4095</v>
      </c>
      <c r="C2783" s="117" t="s">
        <v>248</v>
      </c>
      <c r="D2783" s="117" t="s">
        <v>249</v>
      </c>
      <c r="E2783" s="119">
        <v>136.69999999999999</v>
      </c>
      <c r="F2783" s="119">
        <v>135.06</v>
      </c>
      <c r="G2783" s="117" t="s">
        <v>493</v>
      </c>
      <c r="H2783" s="120">
        <v>41974</v>
      </c>
    </row>
    <row r="2784" spans="1:8" ht="26.4">
      <c r="A2784" s="113">
        <v>73354</v>
      </c>
      <c r="B2784" s="114" t="s">
        <v>4096</v>
      </c>
      <c r="C2784" s="113" t="s">
        <v>248</v>
      </c>
      <c r="D2784" s="113" t="s">
        <v>231</v>
      </c>
      <c r="E2784" s="115">
        <v>16.79</v>
      </c>
      <c r="F2784" s="115">
        <v>15.14</v>
      </c>
      <c r="G2784" s="113" t="s">
        <v>493</v>
      </c>
      <c r="H2784" s="116">
        <v>41974</v>
      </c>
    </row>
    <row r="2785" spans="1:8" ht="26.4">
      <c r="A2785" s="117">
        <v>73478</v>
      </c>
      <c r="B2785" s="118" t="s">
        <v>4097</v>
      </c>
      <c r="C2785" s="117" t="s">
        <v>248</v>
      </c>
      <c r="D2785" s="117" t="s">
        <v>231</v>
      </c>
      <c r="E2785" s="119">
        <v>87.33</v>
      </c>
      <c r="F2785" s="119">
        <v>85.68</v>
      </c>
      <c r="G2785" s="117" t="s">
        <v>493</v>
      </c>
      <c r="H2785" s="120">
        <v>41974</v>
      </c>
    </row>
    <row r="2786" spans="1:8" ht="26.4">
      <c r="A2786" s="113">
        <v>73553</v>
      </c>
      <c r="B2786" s="114" t="s">
        <v>4098</v>
      </c>
      <c r="C2786" s="113" t="s">
        <v>248</v>
      </c>
      <c r="D2786" s="113" t="s">
        <v>231</v>
      </c>
      <c r="E2786" s="115">
        <v>183.53</v>
      </c>
      <c r="F2786" s="115">
        <v>182.05</v>
      </c>
      <c r="G2786" s="113" t="s">
        <v>493</v>
      </c>
      <c r="H2786" s="116">
        <v>41974</v>
      </c>
    </row>
    <row r="2787" spans="1:8">
      <c r="A2787" s="117">
        <v>73477</v>
      </c>
      <c r="B2787" s="118" t="s">
        <v>4099</v>
      </c>
      <c r="C2787" s="117" t="s">
        <v>246</v>
      </c>
      <c r="D2787" s="117" t="s">
        <v>231</v>
      </c>
      <c r="E2787" s="119">
        <v>45.92</v>
      </c>
      <c r="F2787" s="119">
        <v>45.92</v>
      </c>
      <c r="G2787" s="117" t="s">
        <v>493</v>
      </c>
      <c r="H2787" s="120">
        <v>41974</v>
      </c>
    </row>
    <row r="2788" spans="1:8" ht="26.4">
      <c r="A2788" s="113">
        <v>73491</v>
      </c>
      <c r="B2788" s="114" t="s">
        <v>4100</v>
      </c>
      <c r="C2788" s="113" t="s">
        <v>248</v>
      </c>
      <c r="D2788" s="113" t="s">
        <v>231</v>
      </c>
      <c r="E2788" s="115">
        <v>4.01</v>
      </c>
      <c r="F2788" s="115">
        <v>4.01</v>
      </c>
      <c r="G2788" s="113" t="s">
        <v>493</v>
      </c>
      <c r="H2788" s="116">
        <v>41974</v>
      </c>
    </row>
    <row r="2789" spans="1:8" ht="26.4">
      <c r="A2789" s="117">
        <v>73557</v>
      </c>
      <c r="B2789" s="118" t="s">
        <v>4101</v>
      </c>
      <c r="C2789" s="117" t="s">
        <v>248</v>
      </c>
      <c r="D2789" s="117" t="s">
        <v>231</v>
      </c>
      <c r="E2789" s="119">
        <v>1.45</v>
      </c>
      <c r="F2789" s="119">
        <v>1.44</v>
      </c>
      <c r="G2789" s="117" t="s">
        <v>493</v>
      </c>
      <c r="H2789" s="120">
        <v>41974</v>
      </c>
    </row>
    <row r="2790" spans="1:8" ht="26.4">
      <c r="A2790" s="113">
        <v>6389</v>
      </c>
      <c r="B2790" s="114" t="s">
        <v>4102</v>
      </c>
      <c r="C2790" s="113" t="s">
        <v>248</v>
      </c>
      <c r="D2790" s="113" t="s">
        <v>231</v>
      </c>
      <c r="E2790" s="115">
        <v>16.78</v>
      </c>
      <c r="F2790" s="115">
        <v>16.77</v>
      </c>
      <c r="G2790" s="113" t="s">
        <v>493</v>
      </c>
      <c r="H2790" s="116">
        <v>41974</v>
      </c>
    </row>
    <row r="2791" spans="1:8" ht="26.4">
      <c r="A2791" s="117">
        <v>6390</v>
      </c>
      <c r="B2791" s="118" t="s">
        <v>586</v>
      </c>
      <c r="C2791" s="117" t="s">
        <v>248</v>
      </c>
      <c r="D2791" s="117" t="s">
        <v>231</v>
      </c>
      <c r="E2791" s="119">
        <v>13.15</v>
      </c>
      <c r="F2791" s="119">
        <v>13.15</v>
      </c>
      <c r="G2791" s="117" t="s">
        <v>493</v>
      </c>
      <c r="H2791" s="120">
        <v>41974</v>
      </c>
    </row>
    <row r="2792" spans="1:8" ht="26.4">
      <c r="A2792" s="113">
        <v>6388</v>
      </c>
      <c r="B2792" s="114" t="s">
        <v>584</v>
      </c>
      <c r="C2792" s="113" t="s">
        <v>248</v>
      </c>
      <c r="D2792" s="113" t="s">
        <v>231</v>
      </c>
      <c r="E2792" s="115">
        <v>45.92</v>
      </c>
      <c r="F2792" s="115">
        <v>45.92</v>
      </c>
      <c r="G2792" s="113" t="s">
        <v>493</v>
      </c>
      <c r="H2792" s="116">
        <v>41974</v>
      </c>
    </row>
    <row r="2793" spans="1:8">
      <c r="A2793" s="117">
        <v>88273</v>
      </c>
      <c r="B2793" s="118" t="s">
        <v>4103</v>
      </c>
      <c r="C2793" s="117" t="s">
        <v>246</v>
      </c>
      <c r="D2793" s="117" t="s">
        <v>231</v>
      </c>
      <c r="E2793" s="119">
        <v>14.16</v>
      </c>
      <c r="F2793" s="119">
        <v>12.77</v>
      </c>
      <c r="G2793" s="117" t="s">
        <v>493</v>
      </c>
      <c r="H2793" s="120">
        <v>41974</v>
      </c>
    </row>
    <row r="2794" spans="1:8" ht="26.4">
      <c r="A2794" s="113">
        <v>84861</v>
      </c>
      <c r="B2794" s="114" t="s">
        <v>4104</v>
      </c>
      <c r="C2794" s="113" t="s">
        <v>604</v>
      </c>
      <c r="D2794" s="113" t="s">
        <v>207</v>
      </c>
      <c r="E2794" s="115">
        <v>22.73</v>
      </c>
      <c r="F2794" s="115">
        <v>21.78</v>
      </c>
      <c r="G2794" s="113" t="s">
        <v>493</v>
      </c>
      <c r="H2794" s="116">
        <v>41974</v>
      </c>
    </row>
    <row r="2795" spans="1:8" ht="26.4">
      <c r="A2795" s="117">
        <v>84864</v>
      </c>
      <c r="B2795" s="118" t="s">
        <v>4105</v>
      </c>
      <c r="C2795" s="117" t="s">
        <v>604</v>
      </c>
      <c r="D2795" s="117" t="s">
        <v>207</v>
      </c>
      <c r="E2795" s="119">
        <v>16.079999999999998</v>
      </c>
      <c r="F2795" s="119">
        <v>15.13</v>
      </c>
      <c r="G2795" s="117" t="s">
        <v>493</v>
      </c>
      <c r="H2795" s="120">
        <v>41974</v>
      </c>
    </row>
    <row r="2796" spans="1:8" ht="26.4">
      <c r="A2796" s="113">
        <v>73486</v>
      </c>
      <c r="B2796" s="114" t="s">
        <v>4106</v>
      </c>
      <c r="C2796" s="113" t="s">
        <v>604</v>
      </c>
      <c r="D2796" s="113" t="s">
        <v>207</v>
      </c>
      <c r="E2796" s="115">
        <v>23.68</v>
      </c>
      <c r="F2796" s="115">
        <v>22.73</v>
      </c>
      <c r="G2796" s="113" t="s">
        <v>493</v>
      </c>
      <c r="H2796" s="116">
        <v>41974</v>
      </c>
    </row>
    <row r="2797" spans="1:8">
      <c r="A2797" s="117">
        <v>88274</v>
      </c>
      <c r="B2797" s="118" t="s">
        <v>4107</v>
      </c>
      <c r="C2797" s="117" t="s">
        <v>246</v>
      </c>
      <c r="D2797" s="117" t="s">
        <v>231</v>
      </c>
      <c r="E2797" s="119">
        <v>14.66</v>
      </c>
      <c r="F2797" s="119">
        <v>13.2</v>
      </c>
      <c r="G2797" s="117" t="s">
        <v>493</v>
      </c>
      <c r="H2797" s="120">
        <v>41974</v>
      </c>
    </row>
    <row r="2798" spans="1:8" ht="26.4">
      <c r="A2798" s="113" t="s">
        <v>4108</v>
      </c>
      <c r="B2798" s="114" t="s">
        <v>4109</v>
      </c>
      <c r="C2798" s="113" t="s">
        <v>270</v>
      </c>
      <c r="D2798" s="113" t="s">
        <v>519</v>
      </c>
      <c r="E2798" s="115">
        <v>26.22</v>
      </c>
      <c r="F2798" s="115">
        <v>23.8</v>
      </c>
      <c r="G2798" s="113" t="s">
        <v>493</v>
      </c>
      <c r="H2798" s="116">
        <v>41974</v>
      </c>
    </row>
    <row r="2799" spans="1:8" ht="26.4">
      <c r="A2799" s="117" t="s">
        <v>4110</v>
      </c>
      <c r="B2799" s="118" t="s">
        <v>4111</v>
      </c>
      <c r="C2799" s="117" t="s">
        <v>270</v>
      </c>
      <c r="D2799" s="117" t="s">
        <v>519</v>
      </c>
      <c r="E2799" s="119">
        <v>29.14</v>
      </c>
      <c r="F2799" s="119">
        <v>26.45</v>
      </c>
      <c r="G2799" s="117" t="s">
        <v>493</v>
      </c>
      <c r="H2799" s="120">
        <v>41974</v>
      </c>
    </row>
    <row r="2800" spans="1:8" ht="26.4">
      <c r="A2800" s="113">
        <v>5952</v>
      </c>
      <c r="B2800" s="114" t="s">
        <v>4112</v>
      </c>
      <c r="C2800" s="113" t="s">
        <v>248</v>
      </c>
      <c r="D2800" s="113" t="s">
        <v>254</v>
      </c>
      <c r="E2800" s="115">
        <v>11.17</v>
      </c>
      <c r="F2800" s="115">
        <v>10.3</v>
      </c>
      <c r="G2800" s="113" t="s">
        <v>493</v>
      </c>
      <c r="H2800" s="116">
        <v>41974</v>
      </c>
    </row>
    <row r="2801" spans="1:8" ht="26.4">
      <c r="A2801" s="117">
        <v>5795</v>
      </c>
      <c r="B2801" s="118" t="s">
        <v>4113</v>
      </c>
      <c r="C2801" s="117" t="s">
        <v>248</v>
      </c>
      <c r="D2801" s="117" t="s">
        <v>249</v>
      </c>
      <c r="E2801" s="119">
        <v>12.8</v>
      </c>
      <c r="F2801" s="119">
        <v>11.92</v>
      </c>
      <c r="G2801" s="117" t="s">
        <v>493</v>
      </c>
      <c r="H2801" s="120">
        <v>41974</v>
      </c>
    </row>
    <row r="2802" spans="1:8" ht="26.4">
      <c r="A2802" s="113">
        <v>5794</v>
      </c>
      <c r="B2802" s="114" t="s">
        <v>4114</v>
      </c>
      <c r="C2802" s="113" t="s">
        <v>248</v>
      </c>
      <c r="D2802" s="113" t="s">
        <v>231</v>
      </c>
      <c r="E2802" s="115">
        <v>1.23</v>
      </c>
      <c r="F2802" s="115">
        <v>1.23</v>
      </c>
      <c r="G2802" s="113" t="s">
        <v>493</v>
      </c>
      <c r="H2802" s="116">
        <v>41974</v>
      </c>
    </row>
    <row r="2803" spans="1:8" ht="26.4">
      <c r="A2803" s="117">
        <v>53863</v>
      </c>
      <c r="B2803" s="118" t="s">
        <v>4115</v>
      </c>
      <c r="C2803" s="117" t="s">
        <v>248</v>
      </c>
      <c r="D2803" s="117" t="s">
        <v>231</v>
      </c>
      <c r="E2803" s="119">
        <v>1.63</v>
      </c>
      <c r="F2803" s="119">
        <v>1.62</v>
      </c>
      <c r="G2803" s="117" t="s">
        <v>493</v>
      </c>
      <c r="H2803" s="120">
        <v>41974</v>
      </c>
    </row>
    <row r="2804" spans="1:8" ht="26.4">
      <c r="A2804" s="113">
        <v>5796</v>
      </c>
      <c r="B2804" s="114" t="s">
        <v>4116</v>
      </c>
      <c r="C2804" s="113" t="s">
        <v>248</v>
      </c>
      <c r="D2804" s="113" t="s">
        <v>231</v>
      </c>
      <c r="E2804" s="115">
        <v>9.94</v>
      </c>
      <c r="F2804" s="115">
        <v>9.06</v>
      </c>
      <c r="G2804" s="113" t="s">
        <v>493</v>
      </c>
      <c r="H2804" s="116">
        <v>41974</v>
      </c>
    </row>
    <row r="2805" spans="1:8" ht="52.8">
      <c r="A2805" s="117">
        <v>87561</v>
      </c>
      <c r="B2805" s="118" t="s">
        <v>4117</v>
      </c>
      <c r="C2805" s="117" t="s">
        <v>715</v>
      </c>
      <c r="D2805" s="117" t="s">
        <v>492</v>
      </c>
      <c r="E2805" s="119">
        <v>26.96</v>
      </c>
      <c r="F2805" s="119">
        <v>26.7</v>
      </c>
      <c r="G2805" s="117" t="s">
        <v>493</v>
      </c>
      <c r="H2805" s="120">
        <v>41974</v>
      </c>
    </row>
    <row r="2806" spans="1:8" ht="52.8">
      <c r="A2806" s="113">
        <v>87543</v>
      </c>
      <c r="B2806" s="114" t="s">
        <v>4118</v>
      </c>
      <c r="C2806" s="113" t="s">
        <v>715</v>
      </c>
      <c r="D2806" s="113" t="s">
        <v>492</v>
      </c>
      <c r="E2806" s="115">
        <v>15.17</v>
      </c>
      <c r="F2806" s="115">
        <v>14.94</v>
      </c>
      <c r="G2806" s="113" t="s">
        <v>493</v>
      </c>
      <c r="H2806" s="116">
        <v>41974</v>
      </c>
    </row>
    <row r="2807" spans="1:8" ht="52.8">
      <c r="A2807" s="117">
        <v>87544</v>
      </c>
      <c r="B2807" s="118" t="s">
        <v>4119</v>
      </c>
      <c r="C2807" s="117" t="s">
        <v>715</v>
      </c>
      <c r="D2807" s="117" t="s">
        <v>492</v>
      </c>
      <c r="E2807" s="119">
        <v>14.51</v>
      </c>
      <c r="F2807" s="119">
        <v>14.35</v>
      </c>
      <c r="G2807" s="117" t="s">
        <v>493</v>
      </c>
      <c r="H2807" s="120">
        <v>41974</v>
      </c>
    </row>
    <row r="2808" spans="1:8" ht="52.8">
      <c r="A2808" s="113">
        <v>87562</v>
      </c>
      <c r="B2808" s="114" t="s">
        <v>4120</v>
      </c>
      <c r="C2808" s="113" t="s">
        <v>715</v>
      </c>
      <c r="D2808" s="113" t="s">
        <v>492</v>
      </c>
      <c r="E2808" s="115">
        <v>26.28</v>
      </c>
      <c r="F2808" s="115">
        <v>26.1</v>
      </c>
      <c r="G2808" s="113" t="s">
        <v>493</v>
      </c>
      <c r="H2808" s="116">
        <v>41974</v>
      </c>
    </row>
    <row r="2809" spans="1:8" ht="52.8">
      <c r="A2809" s="117">
        <v>87560</v>
      </c>
      <c r="B2809" s="118" t="s">
        <v>4121</v>
      </c>
      <c r="C2809" s="117" t="s">
        <v>715</v>
      </c>
      <c r="D2809" s="117" t="s">
        <v>492</v>
      </c>
      <c r="E2809" s="119">
        <v>28.14</v>
      </c>
      <c r="F2809" s="119">
        <v>27.76</v>
      </c>
      <c r="G2809" s="117" t="s">
        <v>493</v>
      </c>
      <c r="H2809" s="120">
        <v>41974</v>
      </c>
    </row>
    <row r="2810" spans="1:8" ht="52.8">
      <c r="A2810" s="113">
        <v>87542</v>
      </c>
      <c r="B2810" s="114" t="s">
        <v>4122</v>
      </c>
      <c r="C2810" s="113" t="s">
        <v>715</v>
      </c>
      <c r="D2810" s="113" t="s">
        <v>492</v>
      </c>
      <c r="E2810" s="115">
        <v>16.350000000000001</v>
      </c>
      <c r="F2810" s="115">
        <v>16.010000000000002</v>
      </c>
      <c r="G2810" s="113" t="s">
        <v>493</v>
      </c>
      <c r="H2810" s="116">
        <v>41974</v>
      </c>
    </row>
    <row r="2811" spans="1:8" ht="52.8">
      <c r="A2811" s="117">
        <v>87558</v>
      </c>
      <c r="B2811" s="118" t="s">
        <v>4123</v>
      </c>
      <c r="C2811" s="117" t="s">
        <v>715</v>
      </c>
      <c r="D2811" s="117" t="s">
        <v>492</v>
      </c>
      <c r="E2811" s="119">
        <v>26.45</v>
      </c>
      <c r="F2811" s="119">
        <v>26.24</v>
      </c>
      <c r="G2811" s="117" t="s">
        <v>493</v>
      </c>
      <c r="H2811" s="120">
        <v>41974</v>
      </c>
    </row>
    <row r="2812" spans="1:8" ht="52.8">
      <c r="A2812" s="113">
        <v>87540</v>
      </c>
      <c r="B2812" s="114" t="s">
        <v>4124</v>
      </c>
      <c r="C2812" s="113" t="s">
        <v>715</v>
      </c>
      <c r="D2812" s="113" t="s">
        <v>492</v>
      </c>
      <c r="E2812" s="115">
        <v>45.49</v>
      </c>
      <c r="F2812" s="115">
        <v>45.25</v>
      </c>
      <c r="G2812" s="113" t="s">
        <v>493</v>
      </c>
      <c r="H2812" s="116">
        <v>41974</v>
      </c>
    </row>
    <row r="2813" spans="1:8" ht="52.8">
      <c r="A2813" s="117">
        <v>87556</v>
      </c>
      <c r="B2813" s="118" t="s">
        <v>4125</v>
      </c>
      <c r="C2813" s="117" t="s">
        <v>715</v>
      </c>
      <c r="D2813" s="117" t="s">
        <v>492</v>
      </c>
      <c r="E2813" s="119">
        <v>27.47</v>
      </c>
      <c r="F2813" s="119">
        <v>27.16</v>
      </c>
      <c r="G2813" s="117" t="s">
        <v>493</v>
      </c>
      <c r="H2813" s="120">
        <v>41974</v>
      </c>
    </row>
    <row r="2814" spans="1:8" ht="52.8">
      <c r="A2814" s="113">
        <v>87538</v>
      </c>
      <c r="B2814" s="114" t="s">
        <v>4126</v>
      </c>
      <c r="C2814" s="113" t="s">
        <v>715</v>
      </c>
      <c r="D2814" s="113" t="s">
        <v>492</v>
      </c>
      <c r="E2814" s="115">
        <v>46.5</v>
      </c>
      <c r="F2814" s="115">
        <v>46.16</v>
      </c>
      <c r="G2814" s="113" t="s">
        <v>493</v>
      </c>
      <c r="H2814" s="116">
        <v>41974</v>
      </c>
    </row>
    <row r="2815" spans="1:8" ht="52.8">
      <c r="A2815" s="117">
        <v>87552</v>
      </c>
      <c r="B2815" s="118" t="s">
        <v>4127</v>
      </c>
      <c r="C2815" s="117" t="s">
        <v>715</v>
      </c>
      <c r="D2815" s="117" t="s">
        <v>492</v>
      </c>
      <c r="E2815" s="119">
        <v>16.07</v>
      </c>
      <c r="F2815" s="119">
        <v>15.23</v>
      </c>
      <c r="G2815" s="117" t="s">
        <v>493</v>
      </c>
      <c r="H2815" s="120">
        <v>41974</v>
      </c>
    </row>
    <row r="2816" spans="1:8" ht="52.8">
      <c r="A2816" s="113">
        <v>87534</v>
      </c>
      <c r="B2816" s="114" t="s">
        <v>4128</v>
      </c>
      <c r="C2816" s="113" t="s">
        <v>715</v>
      </c>
      <c r="D2816" s="113" t="s">
        <v>492</v>
      </c>
      <c r="E2816" s="115">
        <v>26.34</v>
      </c>
      <c r="F2816" s="115">
        <v>25.06</v>
      </c>
      <c r="G2816" s="113" t="s">
        <v>493</v>
      </c>
      <c r="H2816" s="116">
        <v>41974</v>
      </c>
    </row>
    <row r="2817" spans="1:8" ht="52.8">
      <c r="A2817" s="117">
        <v>87548</v>
      </c>
      <c r="B2817" s="118" t="s">
        <v>4129</v>
      </c>
      <c r="C2817" s="117" t="s">
        <v>715</v>
      </c>
      <c r="D2817" s="117" t="s">
        <v>492</v>
      </c>
      <c r="E2817" s="119">
        <v>17.25</v>
      </c>
      <c r="F2817" s="119">
        <v>16.29</v>
      </c>
      <c r="G2817" s="117" t="s">
        <v>493</v>
      </c>
      <c r="H2817" s="120">
        <v>41974</v>
      </c>
    </row>
    <row r="2818" spans="1:8" ht="52.8">
      <c r="A2818" s="113">
        <v>87530</v>
      </c>
      <c r="B2818" s="114" t="s">
        <v>4130</v>
      </c>
      <c r="C2818" s="113" t="s">
        <v>715</v>
      </c>
      <c r="D2818" s="113" t="s">
        <v>492</v>
      </c>
      <c r="E2818" s="115">
        <v>27.52</v>
      </c>
      <c r="F2818" s="115">
        <v>26.12</v>
      </c>
      <c r="G2818" s="113" t="s">
        <v>493</v>
      </c>
      <c r="H2818" s="116">
        <v>41974</v>
      </c>
    </row>
    <row r="2819" spans="1:8" ht="52.8">
      <c r="A2819" s="117">
        <v>87551</v>
      </c>
      <c r="B2819" s="118" t="s">
        <v>4131</v>
      </c>
      <c r="C2819" s="117" t="s">
        <v>715</v>
      </c>
      <c r="D2819" s="117" t="s">
        <v>492</v>
      </c>
      <c r="E2819" s="119">
        <v>14.64</v>
      </c>
      <c r="F2819" s="119">
        <v>13.94</v>
      </c>
      <c r="G2819" s="117" t="s">
        <v>493</v>
      </c>
      <c r="H2819" s="120">
        <v>41974</v>
      </c>
    </row>
    <row r="2820" spans="1:8" ht="52.8">
      <c r="A2820" s="113">
        <v>87533</v>
      </c>
      <c r="B2820" s="114" t="s">
        <v>4132</v>
      </c>
      <c r="C2820" s="113" t="s">
        <v>715</v>
      </c>
      <c r="D2820" s="113" t="s">
        <v>492</v>
      </c>
      <c r="E2820" s="115">
        <v>23.81</v>
      </c>
      <c r="F2820" s="115">
        <v>22.79</v>
      </c>
      <c r="G2820" s="113" t="s">
        <v>493</v>
      </c>
      <c r="H2820" s="116">
        <v>41974</v>
      </c>
    </row>
    <row r="2821" spans="1:8" ht="52.8">
      <c r="A2821" s="117">
        <v>87547</v>
      </c>
      <c r="B2821" s="118" t="s">
        <v>4133</v>
      </c>
      <c r="C2821" s="117" t="s">
        <v>715</v>
      </c>
      <c r="D2821" s="117" t="s">
        <v>492</v>
      </c>
      <c r="E2821" s="119">
        <v>15.82</v>
      </c>
      <c r="F2821" s="119">
        <v>15</v>
      </c>
      <c r="G2821" s="117" t="s">
        <v>493</v>
      </c>
      <c r="H2821" s="120">
        <v>41974</v>
      </c>
    </row>
    <row r="2822" spans="1:8" ht="52.8">
      <c r="A2822" s="113">
        <v>87529</v>
      </c>
      <c r="B2822" s="114" t="s">
        <v>4134</v>
      </c>
      <c r="C2822" s="113" t="s">
        <v>715</v>
      </c>
      <c r="D2822" s="113" t="s">
        <v>492</v>
      </c>
      <c r="E2822" s="115">
        <v>9.44</v>
      </c>
      <c r="F2822" s="115">
        <v>23.84</v>
      </c>
      <c r="G2822" s="113" t="s">
        <v>493</v>
      </c>
      <c r="H2822" s="116">
        <v>41974</v>
      </c>
    </row>
    <row r="2823" spans="1:8" ht="39.6">
      <c r="A2823" s="117">
        <v>83638</v>
      </c>
      <c r="B2823" s="118" t="s">
        <v>4135</v>
      </c>
      <c r="C2823" s="117" t="s">
        <v>273</v>
      </c>
      <c r="D2823" s="117" t="s">
        <v>6</v>
      </c>
      <c r="E2823" s="119">
        <v>363.47</v>
      </c>
      <c r="F2823" s="119">
        <v>352.65</v>
      </c>
      <c r="G2823" s="117" t="s">
        <v>493</v>
      </c>
      <c r="H2823" s="120">
        <v>41974</v>
      </c>
    </row>
    <row r="2824" spans="1:8" ht="39.6">
      <c r="A2824" s="113">
        <v>84145</v>
      </c>
      <c r="B2824" s="114" t="s">
        <v>4136</v>
      </c>
      <c r="C2824" s="113" t="s">
        <v>248</v>
      </c>
      <c r="D2824" s="113" t="s">
        <v>231</v>
      </c>
      <c r="E2824" s="115">
        <v>57.96</v>
      </c>
      <c r="F2824" s="115">
        <v>57.96</v>
      </c>
      <c r="G2824" s="113" t="s">
        <v>493</v>
      </c>
      <c r="H2824" s="116">
        <v>41974</v>
      </c>
    </row>
    <row r="2825" spans="1:8">
      <c r="A2825" s="117">
        <v>88275</v>
      </c>
      <c r="B2825" s="118" t="s">
        <v>4137</v>
      </c>
      <c r="C2825" s="117" t="s">
        <v>246</v>
      </c>
      <c r="D2825" s="117" t="s">
        <v>231</v>
      </c>
      <c r="E2825" s="119">
        <v>16.579999999999998</v>
      </c>
      <c r="F2825" s="119">
        <v>14.86</v>
      </c>
      <c r="G2825" s="117" t="s">
        <v>493</v>
      </c>
      <c r="H2825" s="120">
        <v>41974</v>
      </c>
    </row>
    <row r="2826" spans="1:8" ht="26.4">
      <c r="A2826" s="113">
        <v>84094</v>
      </c>
      <c r="B2826" s="114" t="s">
        <v>4138</v>
      </c>
      <c r="C2826" s="113" t="s">
        <v>715</v>
      </c>
      <c r="D2826" s="113" t="s">
        <v>207</v>
      </c>
      <c r="E2826" s="115">
        <v>5.58</v>
      </c>
      <c r="F2826" s="115">
        <v>5.25</v>
      </c>
      <c r="G2826" s="113" t="s">
        <v>493</v>
      </c>
      <c r="H2826" s="116">
        <v>41974</v>
      </c>
    </row>
    <row r="2827" spans="1:8" ht="39.6">
      <c r="A2827" s="117" t="s">
        <v>4139</v>
      </c>
      <c r="B2827" s="118" t="s">
        <v>4140</v>
      </c>
      <c r="C2827" s="117" t="s">
        <v>632</v>
      </c>
      <c r="D2827" s="117" t="s">
        <v>207</v>
      </c>
      <c r="E2827" s="119">
        <v>39.57</v>
      </c>
      <c r="F2827" s="119">
        <v>37.83</v>
      </c>
      <c r="G2827" s="117" t="s">
        <v>493</v>
      </c>
      <c r="H2827" s="120">
        <v>41974</v>
      </c>
    </row>
    <row r="2828" spans="1:8" ht="39.6">
      <c r="A2828" s="113" t="s">
        <v>4141</v>
      </c>
      <c r="B2828" s="114" t="s">
        <v>4142</v>
      </c>
      <c r="C2828" s="113" t="s">
        <v>632</v>
      </c>
      <c r="D2828" s="113" t="s">
        <v>207</v>
      </c>
      <c r="E2828" s="115">
        <v>29.54</v>
      </c>
      <c r="F2828" s="115">
        <v>28.58</v>
      </c>
      <c r="G2828" s="113" t="s">
        <v>493</v>
      </c>
      <c r="H2828" s="116">
        <v>41974</v>
      </c>
    </row>
    <row r="2829" spans="1:8" ht="39.6">
      <c r="A2829" s="117" t="s">
        <v>4143</v>
      </c>
      <c r="B2829" s="118" t="s">
        <v>4144</v>
      </c>
      <c r="C2829" s="117" t="s">
        <v>632</v>
      </c>
      <c r="D2829" s="117" t="s">
        <v>207</v>
      </c>
      <c r="E2829" s="119">
        <v>49.39</v>
      </c>
      <c r="F2829" s="119">
        <v>47.02</v>
      </c>
      <c r="G2829" s="117" t="s">
        <v>493</v>
      </c>
      <c r="H2829" s="120">
        <v>41974</v>
      </c>
    </row>
    <row r="2830" spans="1:8" ht="39.6">
      <c r="A2830" s="113" t="s">
        <v>4145</v>
      </c>
      <c r="B2830" s="114" t="s">
        <v>4146</v>
      </c>
      <c r="C2830" s="113" t="s">
        <v>632</v>
      </c>
      <c r="D2830" s="113" t="s">
        <v>207</v>
      </c>
      <c r="E2830" s="115">
        <v>72.239999999999995</v>
      </c>
      <c r="F2830" s="115">
        <v>68.790000000000006</v>
      </c>
      <c r="G2830" s="113" t="s">
        <v>493</v>
      </c>
      <c r="H2830" s="116">
        <v>41974</v>
      </c>
    </row>
    <row r="2831" spans="1:8" ht="26.4">
      <c r="A2831" s="117">
        <v>72967</v>
      </c>
      <c r="B2831" s="118" t="s">
        <v>4147</v>
      </c>
      <c r="C2831" s="117" t="s">
        <v>251</v>
      </c>
      <c r="D2831" s="117" t="s">
        <v>207</v>
      </c>
      <c r="E2831" s="119">
        <v>31.24</v>
      </c>
      <c r="F2831" s="119">
        <v>30.48</v>
      </c>
      <c r="G2831" s="117" t="s">
        <v>493</v>
      </c>
      <c r="H2831" s="120">
        <v>41974</v>
      </c>
    </row>
    <row r="2832" spans="1:8" ht="39.6">
      <c r="A2832" s="113" t="s">
        <v>4148</v>
      </c>
      <c r="B2832" s="114" t="s">
        <v>4149</v>
      </c>
      <c r="C2832" s="113" t="s">
        <v>632</v>
      </c>
      <c r="D2832" s="113" t="s">
        <v>207</v>
      </c>
      <c r="E2832" s="115">
        <v>28.34</v>
      </c>
      <c r="F2832" s="115">
        <v>27.9</v>
      </c>
      <c r="G2832" s="113" t="s">
        <v>493</v>
      </c>
      <c r="H2832" s="116">
        <v>41974</v>
      </c>
    </row>
    <row r="2833" spans="1:8" ht="39.6">
      <c r="A2833" s="117" t="s">
        <v>4150</v>
      </c>
      <c r="B2833" s="118" t="s">
        <v>4151</v>
      </c>
      <c r="C2833" s="117" t="s">
        <v>632</v>
      </c>
      <c r="D2833" s="117" t="s">
        <v>207</v>
      </c>
      <c r="E2833" s="119">
        <v>38.86</v>
      </c>
      <c r="F2833" s="119">
        <v>38.26</v>
      </c>
      <c r="G2833" s="117" t="s">
        <v>493</v>
      </c>
      <c r="H2833" s="120">
        <v>41974</v>
      </c>
    </row>
    <row r="2834" spans="1:8" ht="39.6">
      <c r="A2834" s="113" t="s">
        <v>4152</v>
      </c>
      <c r="B2834" s="114" t="s">
        <v>4153</v>
      </c>
      <c r="C2834" s="113" t="s">
        <v>632</v>
      </c>
      <c r="D2834" s="113" t="s">
        <v>207</v>
      </c>
      <c r="E2834" s="115">
        <v>46.35</v>
      </c>
      <c r="F2834" s="115">
        <v>45.64</v>
      </c>
      <c r="G2834" s="113" t="s">
        <v>493</v>
      </c>
      <c r="H2834" s="116">
        <v>41974</v>
      </c>
    </row>
    <row r="2835" spans="1:8" ht="39.6">
      <c r="A2835" s="117" t="s">
        <v>4154</v>
      </c>
      <c r="B2835" s="118" t="s">
        <v>4155</v>
      </c>
      <c r="C2835" s="117" t="s">
        <v>632</v>
      </c>
      <c r="D2835" s="117" t="s">
        <v>207</v>
      </c>
      <c r="E2835" s="119">
        <v>75.959999999999994</v>
      </c>
      <c r="F2835" s="119">
        <v>72.88</v>
      </c>
      <c r="G2835" s="117" t="s">
        <v>493</v>
      </c>
      <c r="H2835" s="120">
        <v>41974</v>
      </c>
    </row>
    <row r="2836" spans="1:8" ht="39.6">
      <c r="A2836" s="113" t="s">
        <v>4156</v>
      </c>
      <c r="B2836" s="114" t="s">
        <v>4157</v>
      </c>
      <c r="C2836" s="113" t="s">
        <v>632</v>
      </c>
      <c r="D2836" s="113" t="s">
        <v>207</v>
      </c>
      <c r="E2836" s="115">
        <v>98.8</v>
      </c>
      <c r="F2836" s="115">
        <v>95</v>
      </c>
      <c r="G2836" s="113" t="s">
        <v>493</v>
      </c>
      <c r="H2836" s="116">
        <v>41974</v>
      </c>
    </row>
    <row r="2837" spans="1:8" ht="39.6">
      <c r="A2837" s="117" t="s">
        <v>4158</v>
      </c>
      <c r="B2837" s="118" t="s">
        <v>4159</v>
      </c>
      <c r="C2837" s="117" t="s">
        <v>632</v>
      </c>
      <c r="D2837" s="117" t="s">
        <v>207</v>
      </c>
      <c r="E2837" s="119">
        <v>34.76</v>
      </c>
      <c r="F2837" s="119">
        <v>33.92</v>
      </c>
      <c r="G2837" s="117" t="s">
        <v>493</v>
      </c>
      <c r="H2837" s="120">
        <v>41974</v>
      </c>
    </row>
    <row r="2838" spans="1:8" ht="26.4">
      <c r="A2838" s="113">
        <v>72966</v>
      </c>
      <c r="B2838" s="114" t="s">
        <v>4160</v>
      </c>
      <c r="C2838" s="113" t="s">
        <v>251</v>
      </c>
      <c r="D2838" s="113" t="s">
        <v>207</v>
      </c>
      <c r="E2838" s="115">
        <v>44.92</v>
      </c>
      <c r="F2838" s="115">
        <v>44.1</v>
      </c>
      <c r="G2838" s="113" t="s">
        <v>493</v>
      </c>
      <c r="H2838" s="116">
        <v>41974</v>
      </c>
    </row>
    <row r="2839" spans="1:8" ht="39.6">
      <c r="A2839" s="117" t="s">
        <v>4161</v>
      </c>
      <c r="B2839" s="118" t="s">
        <v>4162</v>
      </c>
      <c r="C2839" s="117" t="s">
        <v>606</v>
      </c>
      <c r="D2839" s="117" t="s">
        <v>6</v>
      </c>
      <c r="E2839" s="119">
        <v>377.71</v>
      </c>
      <c r="F2839" s="119">
        <v>369.04</v>
      </c>
      <c r="G2839" s="117" t="s">
        <v>493</v>
      </c>
      <c r="H2839" s="120">
        <v>41974</v>
      </c>
    </row>
    <row r="2840" spans="1:8" ht="26.4">
      <c r="A2840" s="113">
        <v>88404</v>
      </c>
      <c r="B2840" s="114" t="s">
        <v>4163</v>
      </c>
      <c r="C2840" s="113" t="s">
        <v>248</v>
      </c>
      <c r="D2840" s="113" t="s">
        <v>254</v>
      </c>
      <c r="E2840" s="115">
        <v>0</v>
      </c>
      <c r="F2840" s="115">
        <v>0.66</v>
      </c>
      <c r="G2840" s="113" t="s">
        <v>493</v>
      </c>
      <c r="H2840" s="116">
        <v>41974</v>
      </c>
    </row>
    <row r="2841" spans="1:8" ht="26.4">
      <c r="A2841" s="117">
        <v>88399</v>
      </c>
      <c r="B2841" s="118" t="s">
        <v>4164</v>
      </c>
      <c r="C2841" s="117" t="s">
        <v>248</v>
      </c>
      <c r="D2841" s="117" t="s">
        <v>249</v>
      </c>
      <c r="E2841" s="119">
        <v>1.03</v>
      </c>
      <c r="F2841" s="119">
        <v>2.15</v>
      </c>
      <c r="G2841" s="117" t="s">
        <v>493</v>
      </c>
      <c r="H2841" s="120">
        <v>41974</v>
      </c>
    </row>
    <row r="2842" spans="1:8" ht="26.4">
      <c r="A2842" s="113">
        <v>88400</v>
      </c>
      <c r="B2842" s="114" t="s">
        <v>4165</v>
      </c>
      <c r="C2842" s="113" t="s">
        <v>248</v>
      </c>
      <c r="D2842" s="113" t="s">
        <v>231</v>
      </c>
      <c r="E2842" s="115">
        <v>0.54</v>
      </c>
      <c r="F2842" s="115">
        <v>0.54</v>
      </c>
      <c r="G2842" s="113" t="s">
        <v>493</v>
      </c>
      <c r="H2842" s="116">
        <v>41974</v>
      </c>
    </row>
    <row r="2843" spans="1:8" ht="26.4">
      <c r="A2843" s="117">
        <v>88401</v>
      </c>
      <c r="B2843" s="118" t="s">
        <v>4166</v>
      </c>
      <c r="C2843" s="117" t="s">
        <v>248</v>
      </c>
      <c r="D2843" s="117" t="s">
        <v>231</v>
      </c>
      <c r="E2843" s="119">
        <v>0.13</v>
      </c>
      <c r="F2843" s="119">
        <v>0.12</v>
      </c>
      <c r="G2843" s="117" t="s">
        <v>493</v>
      </c>
      <c r="H2843" s="120">
        <v>41974</v>
      </c>
    </row>
    <row r="2844" spans="1:8" ht="26.4">
      <c r="A2844" s="113">
        <v>88402</v>
      </c>
      <c r="B2844" s="114" t="s">
        <v>4167</v>
      </c>
      <c r="C2844" s="113" t="s">
        <v>248</v>
      </c>
      <c r="D2844" s="113" t="s">
        <v>231</v>
      </c>
      <c r="E2844" s="115">
        <v>0.45</v>
      </c>
      <c r="F2844" s="115">
        <v>0.45</v>
      </c>
      <c r="G2844" s="113" t="s">
        <v>493</v>
      </c>
      <c r="H2844" s="116">
        <v>41974</v>
      </c>
    </row>
    <row r="2845" spans="1:8" ht="26.4">
      <c r="A2845" s="117">
        <v>88403</v>
      </c>
      <c r="B2845" s="118" t="s">
        <v>4168</v>
      </c>
      <c r="C2845" s="117" t="s">
        <v>248</v>
      </c>
      <c r="D2845" s="117" t="s">
        <v>231</v>
      </c>
      <c r="E2845" s="119">
        <v>1.03</v>
      </c>
      <c r="F2845" s="119">
        <v>1.03</v>
      </c>
      <c r="G2845" s="117" t="s">
        <v>493</v>
      </c>
      <c r="H2845" s="120">
        <v>41974</v>
      </c>
    </row>
    <row r="2846" spans="1:8" ht="26.4">
      <c r="A2846" s="113">
        <v>88392</v>
      </c>
      <c r="B2846" s="114" t="s">
        <v>4169</v>
      </c>
      <c r="C2846" s="113" t="s">
        <v>248</v>
      </c>
      <c r="D2846" s="113" t="s">
        <v>254</v>
      </c>
      <c r="E2846" s="115">
        <v>0</v>
      </c>
      <c r="F2846" s="115">
        <v>0.7</v>
      </c>
      <c r="G2846" s="113" t="s">
        <v>493</v>
      </c>
      <c r="H2846" s="116">
        <v>41974</v>
      </c>
    </row>
    <row r="2847" spans="1:8" ht="26.4">
      <c r="A2847" s="117">
        <v>88386</v>
      </c>
      <c r="B2847" s="118" t="s">
        <v>4170</v>
      </c>
      <c r="C2847" s="117" t="s">
        <v>248</v>
      </c>
      <c r="D2847" s="117" t="s">
        <v>249</v>
      </c>
      <c r="E2847" s="119">
        <v>1.72</v>
      </c>
      <c r="F2847" s="119">
        <v>2.91</v>
      </c>
      <c r="G2847" s="117" t="s">
        <v>493</v>
      </c>
      <c r="H2847" s="120">
        <v>41974</v>
      </c>
    </row>
    <row r="2848" spans="1:8" ht="26.4">
      <c r="A2848" s="113">
        <v>88387</v>
      </c>
      <c r="B2848" s="114" t="s">
        <v>4171</v>
      </c>
      <c r="C2848" s="113" t="s">
        <v>248</v>
      </c>
      <c r="D2848" s="113" t="s">
        <v>231</v>
      </c>
      <c r="E2848" s="115">
        <v>0.56999999999999995</v>
      </c>
      <c r="F2848" s="115">
        <v>0.56999999999999995</v>
      </c>
      <c r="G2848" s="113" t="s">
        <v>493</v>
      </c>
      <c r="H2848" s="116">
        <v>41974</v>
      </c>
    </row>
    <row r="2849" spans="1:8" ht="26.4">
      <c r="A2849" s="117">
        <v>88389</v>
      </c>
      <c r="B2849" s="118" t="s">
        <v>4172</v>
      </c>
      <c r="C2849" s="117" t="s">
        <v>248</v>
      </c>
      <c r="D2849" s="117" t="s">
        <v>231</v>
      </c>
      <c r="E2849" s="119">
        <v>0.13</v>
      </c>
      <c r="F2849" s="119">
        <v>0.13</v>
      </c>
      <c r="G2849" s="117" t="s">
        <v>493</v>
      </c>
      <c r="H2849" s="120">
        <v>41974</v>
      </c>
    </row>
    <row r="2850" spans="1:8" ht="26.4">
      <c r="A2850" s="113">
        <v>88390</v>
      </c>
      <c r="B2850" s="114" t="s">
        <v>4173</v>
      </c>
      <c r="C2850" s="113" t="s">
        <v>248</v>
      </c>
      <c r="D2850" s="113" t="s">
        <v>231</v>
      </c>
      <c r="E2850" s="115">
        <v>0.48</v>
      </c>
      <c r="F2850" s="115">
        <v>0.47</v>
      </c>
      <c r="G2850" s="113" t="s">
        <v>493</v>
      </c>
      <c r="H2850" s="116">
        <v>41974</v>
      </c>
    </row>
    <row r="2851" spans="1:8" ht="26.4">
      <c r="A2851" s="117">
        <v>88391</v>
      </c>
      <c r="B2851" s="118" t="s">
        <v>4174</v>
      </c>
      <c r="C2851" s="117" t="s">
        <v>248</v>
      </c>
      <c r="D2851" s="117" t="s">
        <v>231</v>
      </c>
      <c r="E2851" s="119">
        <v>1.72</v>
      </c>
      <c r="F2851" s="119">
        <v>1.72</v>
      </c>
      <c r="G2851" s="117" t="s">
        <v>493</v>
      </c>
      <c r="H2851" s="120">
        <v>41974</v>
      </c>
    </row>
    <row r="2852" spans="1:8" ht="26.4">
      <c r="A2852" s="113">
        <v>88398</v>
      </c>
      <c r="B2852" s="114" t="s">
        <v>4175</v>
      </c>
      <c r="C2852" s="113" t="s">
        <v>248</v>
      </c>
      <c r="D2852" s="113" t="s">
        <v>254</v>
      </c>
      <c r="E2852" s="115">
        <v>0</v>
      </c>
      <c r="F2852" s="115">
        <v>0.84</v>
      </c>
      <c r="G2852" s="113" t="s">
        <v>493</v>
      </c>
      <c r="H2852" s="116">
        <v>41974</v>
      </c>
    </row>
    <row r="2853" spans="1:8" ht="26.4">
      <c r="A2853" s="117">
        <v>88394</v>
      </c>
      <c r="B2853" s="118" t="s">
        <v>4176</v>
      </c>
      <c r="C2853" s="117" t="s">
        <v>248</v>
      </c>
      <c r="D2853" s="117" t="s">
        <v>231</v>
      </c>
      <c r="E2853" s="119">
        <v>0.68</v>
      </c>
      <c r="F2853" s="119">
        <v>0.68</v>
      </c>
      <c r="G2853" s="117" t="s">
        <v>493</v>
      </c>
      <c r="H2853" s="120">
        <v>41974</v>
      </c>
    </row>
    <row r="2854" spans="1:8" ht="26.4">
      <c r="A2854" s="113">
        <v>88395</v>
      </c>
      <c r="B2854" s="114" t="s">
        <v>4177</v>
      </c>
      <c r="C2854" s="113" t="s">
        <v>248</v>
      </c>
      <c r="D2854" s="113" t="s">
        <v>231</v>
      </c>
      <c r="E2854" s="115">
        <v>0.16</v>
      </c>
      <c r="F2854" s="115">
        <v>0.15</v>
      </c>
      <c r="G2854" s="113" t="s">
        <v>493</v>
      </c>
      <c r="H2854" s="116">
        <v>41974</v>
      </c>
    </row>
    <row r="2855" spans="1:8" ht="26.4">
      <c r="A2855" s="117">
        <v>88396</v>
      </c>
      <c r="B2855" s="118" t="s">
        <v>4178</v>
      </c>
      <c r="C2855" s="117" t="s">
        <v>248</v>
      </c>
      <c r="D2855" s="117" t="s">
        <v>231</v>
      </c>
      <c r="E2855" s="119">
        <v>0.56999999999999995</v>
      </c>
      <c r="F2855" s="119">
        <v>0.56000000000000005</v>
      </c>
      <c r="G2855" s="117" t="s">
        <v>493</v>
      </c>
      <c r="H2855" s="120">
        <v>41974</v>
      </c>
    </row>
    <row r="2856" spans="1:8" ht="26.4">
      <c r="A2856" s="113">
        <v>88397</v>
      </c>
      <c r="B2856" s="114" t="s">
        <v>4179</v>
      </c>
      <c r="C2856" s="113" t="s">
        <v>248</v>
      </c>
      <c r="D2856" s="113" t="s">
        <v>231</v>
      </c>
      <c r="E2856" s="115">
        <v>2.58</v>
      </c>
      <c r="F2856" s="115">
        <v>2.59</v>
      </c>
      <c r="G2856" s="113" t="s">
        <v>493</v>
      </c>
      <c r="H2856" s="116">
        <v>41974</v>
      </c>
    </row>
    <row r="2857" spans="1:8" ht="26.4">
      <c r="A2857" s="117">
        <v>88393</v>
      </c>
      <c r="B2857" s="118" t="s">
        <v>4180</v>
      </c>
      <c r="C2857" s="117" t="s">
        <v>248</v>
      </c>
      <c r="D2857" s="117" t="s">
        <v>249</v>
      </c>
      <c r="E2857" s="119">
        <v>2.58</v>
      </c>
      <c r="F2857" s="119">
        <v>4</v>
      </c>
      <c r="G2857" s="117" t="s">
        <v>493</v>
      </c>
      <c r="H2857" s="120">
        <v>41974</v>
      </c>
    </row>
    <row r="2858" spans="1:8" ht="26.4">
      <c r="A2858" s="113">
        <v>89354</v>
      </c>
      <c r="B2858" s="114" t="s">
        <v>4181</v>
      </c>
      <c r="C2858" s="113" t="s">
        <v>606</v>
      </c>
      <c r="D2858" s="113" t="s">
        <v>6</v>
      </c>
      <c r="E2858" s="115">
        <v>51.2</v>
      </c>
      <c r="F2858" s="115">
        <v>50.11</v>
      </c>
      <c r="G2858" s="113" t="s">
        <v>493</v>
      </c>
      <c r="H2858" s="116">
        <v>41974</v>
      </c>
    </row>
    <row r="2859" spans="1:8" ht="26.4">
      <c r="A2859" s="117">
        <v>72733</v>
      </c>
      <c r="B2859" s="118" t="s">
        <v>4182</v>
      </c>
      <c r="C2859" s="117" t="s">
        <v>516</v>
      </c>
      <c r="D2859" s="117" t="s">
        <v>6</v>
      </c>
      <c r="E2859" s="119">
        <v>542.26</v>
      </c>
      <c r="F2859" s="119">
        <v>514.44000000000005</v>
      </c>
      <c r="G2859" s="117" t="s">
        <v>493</v>
      </c>
      <c r="H2859" s="120">
        <v>41974</v>
      </c>
    </row>
    <row r="2860" spans="1:8" ht="26.4">
      <c r="A2860" s="113">
        <v>72871</v>
      </c>
      <c r="B2860" s="114" t="s">
        <v>4183</v>
      </c>
      <c r="C2860" s="113" t="s">
        <v>516</v>
      </c>
      <c r="D2860" s="113" t="s">
        <v>6</v>
      </c>
      <c r="E2860" s="115">
        <v>241.7</v>
      </c>
      <c r="F2860" s="115">
        <v>226.29</v>
      </c>
      <c r="G2860" s="113" t="s">
        <v>493</v>
      </c>
      <c r="H2860" s="116">
        <v>41974</v>
      </c>
    </row>
    <row r="2861" spans="1:8" ht="26.4">
      <c r="A2861" s="117">
        <v>72872</v>
      </c>
      <c r="B2861" s="118" t="s">
        <v>4184</v>
      </c>
      <c r="C2861" s="117" t="s">
        <v>516</v>
      </c>
      <c r="D2861" s="117" t="s">
        <v>6</v>
      </c>
      <c r="E2861" s="119">
        <v>391.98</v>
      </c>
      <c r="F2861" s="119">
        <v>370.36</v>
      </c>
      <c r="G2861" s="117" t="s">
        <v>493</v>
      </c>
      <c r="H2861" s="120">
        <v>41974</v>
      </c>
    </row>
    <row r="2862" spans="1:8" ht="52.8">
      <c r="A2862" s="113" t="s">
        <v>4185</v>
      </c>
      <c r="B2862" s="114" t="s">
        <v>4186</v>
      </c>
      <c r="C2862" s="113" t="s">
        <v>538</v>
      </c>
      <c r="D2862" s="113" t="s">
        <v>207</v>
      </c>
      <c r="E2862" s="115">
        <v>18.190000000000001</v>
      </c>
      <c r="F2862" s="115">
        <v>17.059999999999999</v>
      </c>
      <c r="G2862" s="113" t="s">
        <v>493</v>
      </c>
      <c r="H2862" s="116">
        <v>41974</v>
      </c>
    </row>
    <row r="2863" spans="1:8" ht="52.8">
      <c r="A2863" s="117" t="s">
        <v>4187</v>
      </c>
      <c r="B2863" s="118" t="s">
        <v>4188</v>
      </c>
      <c r="C2863" s="117" t="s">
        <v>538</v>
      </c>
      <c r="D2863" s="117" t="s">
        <v>207</v>
      </c>
      <c r="E2863" s="119">
        <v>31.62</v>
      </c>
      <c r="F2863" s="119">
        <v>30.9</v>
      </c>
      <c r="G2863" s="117" t="s">
        <v>493</v>
      </c>
      <c r="H2863" s="120">
        <v>41974</v>
      </c>
    </row>
    <row r="2864" spans="1:8" ht="52.8">
      <c r="A2864" s="113" t="s">
        <v>4189</v>
      </c>
      <c r="B2864" s="114" t="s">
        <v>4190</v>
      </c>
      <c r="C2864" s="113" t="s">
        <v>538</v>
      </c>
      <c r="D2864" s="113" t="s">
        <v>207</v>
      </c>
      <c r="E2864" s="115">
        <v>52.69</v>
      </c>
      <c r="F2864" s="115">
        <v>51.88</v>
      </c>
      <c r="G2864" s="113" t="s">
        <v>493</v>
      </c>
      <c r="H2864" s="116">
        <v>41974</v>
      </c>
    </row>
    <row r="2865" spans="1:8" ht="52.8">
      <c r="A2865" s="117" t="s">
        <v>4191</v>
      </c>
      <c r="B2865" s="118" t="s">
        <v>4192</v>
      </c>
      <c r="C2865" s="117" t="s">
        <v>538</v>
      </c>
      <c r="D2865" s="117" t="s">
        <v>207</v>
      </c>
      <c r="E2865" s="119">
        <v>88.45</v>
      </c>
      <c r="F2865" s="119">
        <v>87.5</v>
      </c>
      <c r="G2865" s="117" t="s">
        <v>493</v>
      </c>
      <c r="H2865" s="120">
        <v>41974</v>
      </c>
    </row>
    <row r="2866" spans="1:8" ht="26.4">
      <c r="A2866" s="113">
        <v>84886</v>
      </c>
      <c r="B2866" s="114" t="s">
        <v>4193</v>
      </c>
      <c r="C2866" s="113" t="s">
        <v>604</v>
      </c>
      <c r="D2866" s="113" t="s">
        <v>6</v>
      </c>
      <c r="E2866" s="115">
        <v>841.3</v>
      </c>
      <c r="F2866" s="115">
        <v>839.96</v>
      </c>
      <c r="G2866" s="113" t="s">
        <v>493</v>
      </c>
      <c r="H2866" s="116">
        <v>41974</v>
      </c>
    </row>
    <row r="2867" spans="1:8">
      <c r="A2867" s="117">
        <v>88277</v>
      </c>
      <c r="B2867" s="118" t="s">
        <v>4194</v>
      </c>
      <c r="C2867" s="117" t="s">
        <v>246</v>
      </c>
      <c r="D2867" s="117" t="s">
        <v>231</v>
      </c>
      <c r="E2867" s="119">
        <v>18.88</v>
      </c>
      <c r="F2867" s="119">
        <v>16.850000000000001</v>
      </c>
      <c r="G2867" s="117" t="s">
        <v>493</v>
      </c>
      <c r="H2867" s="120">
        <v>41974</v>
      </c>
    </row>
    <row r="2868" spans="1:8">
      <c r="A2868" s="113">
        <v>88276</v>
      </c>
      <c r="B2868" s="114" t="s">
        <v>4195</v>
      </c>
      <c r="C2868" s="113" t="s">
        <v>246</v>
      </c>
      <c r="D2868" s="113" t="s">
        <v>231</v>
      </c>
      <c r="E2868" s="115">
        <v>18.88</v>
      </c>
      <c r="F2868" s="115">
        <v>16.850000000000001</v>
      </c>
      <c r="G2868" s="113" t="s">
        <v>493</v>
      </c>
      <c r="H2868" s="116">
        <v>41974</v>
      </c>
    </row>
    <row r="2869" spans="1:8">
      <c r="A2869" s="117">
        <v>88278</v>
      </c>
      <c r="B2869" s="118" t="s">
        <v>4196</v>
      </c>
      <c r="C2869" s="117" t="s">
        <v>246</v>
      </c>
      <c r="D2869" s="117" t="s">
        <v>231</v>
      </c>
      <c r="E2869" s="119">
        <v>10.68</v>
      </c>
      <c r="F2869" s="119">
        <v>9.76</v>
      </c>
      <c r="G2869" s="117" t="s">
        <v>493</v>
      </c>
      <c r="H2869" s="120">
        <v>41974</v>
      </c>
    </row>
    <row r="2870" spans="1:8">
      <c r="A2870" s="113">
        <v>88279</v>
      </c>
      <c r="B2870" s="114" t="s">
        <v>4197</v>
      </c>
      <c r="C2870" s="113" t="s">
        <v>246</v>
      </c>
      <c r="D2870" s="113" t="s">
        <v>231</v>
      </c>
      <c r="E2870" s="115">
        <v>19.489999999999998</v>
      </c>
      <c r="F2870" s="115">
        <v>17.38</v>
      </c>
      <c r="G2870" s="113" t="s">
        <v>493</v>
      </c>
      <c r="H2870" s="116">
        <v>41974</v>
      </c>
    </row>
    <row r="2871" spans="1:8">
      <c r="A2871" s="117">
        <v>88280</v>
      </c>
      <c r="B2871" s="118" t="s">
        <v>4198</v>
      </c>
      <c r="C2871" s="117" t="s">
        <v>246</v>
      </c>
      <c r="D2871" s="117" t="s">
        <v>231</v>
      </c>
      <c r="E2871" s="119">
        <v>20.65</v>
      </c>
      <c r="F2871" s="119">
        <v>18.38</v>
      </c>
      <c r="G2871" s="117" t="s">
        <v>493</v>
      </c>
      <c r="H2871" s="120">
        <v>41974</v>
      </c>
    </row>
    <row r="2872" spans="1:8" ht="26.4">
      <c r="A2872" s="113" t="s">
        <v>4199</v>
      </c>
      <c r="B2872" s="114" t="s">
        <v>4200</v>
      </c>
      <c r="C2872" s="113" t="s">
        <v>245</v>
      </c>
      <c r="D2872" s="113" t="s">
        <v>6</v>
      </c>
      <c r="E2872" s="115">
        <v>24237.85</v>
      </c>
      <c r="F2872" s="115">
        <v>22414.2</v>
      </c>
      <c r="G2872" s="113" t="s">
        <v>493</v>
      </c>
      <c r="H2872" s="116">
        <v>41974</v>
      </c>
    </row>
    <row r="2873" spans="1:8" ht="39.6">
      <c r="A2873" s="117">
        <v>73439</v>
      </c>
      <c r="B2873" s="118" t="s">
        <v>4201</v>
      </c>
      <c r="C2873" s="117" t="s">
        <v>248</v>
      </c>
      <c r="D2873" s="117" t="s">
        <v>231</v>
      </c>
      <c r="E2873" s="119">
        <v>3.74</v>
      </c>
      <c r="F2873" s="119">
        <v>3.73</v>
      </c>
      <c r="G2873" s="117" t="s">
        <v>493</v>
      </c>
      <c r="H2873" s="120">
        <v>41974</v>
      </c>
    </row>
    <row r="2874" spans="1:8" ht="39.6">
      <c r="A2874" s="113">
        <v>73463</v>
      </c>
      <c r="B2874" s="114" t="s">
        <v>4202</v>
      </c>
      <c r="C2874" s="113" t="s">
        <v>248</v>
      </c>
      <c r="D2874" s="113" t="s">
        <v>231</v>
      </c>
      <c r="E2874" s="115">
        <v>15.32</v>
      </c>
      <c r="F2874" s="115">
        <v>15.32</v>
      </c>
      <c r="G2874" s="113" t="s">
        <v>493</v>
      </c>
      <c r="H2874" s="116">
        <v>41974</v>
      </c>
    </row>
    <row r="2875" spans="1:8" ht="39.6">
      <c r="A2875" s="117">
        <v>5806</v>
      </c>
      <c r="B2875" s="118" t="s">
        <v>4203</v>
      </c>
      <c r="C2875" s="117" t="s">
        <v>248</v>
      </c>
      <c r="D2875" s="117" t="s">
        <v>254</v>
      </c>
      <c r="E2875" s="119">
        <v>0.21</v>
      </c>
      <c r="F2875" s="119">
        <v>0.2</v>
      </c>
      <c r="G2875" s="117" t="s">
        <v>493</v>
      </c>
      <c r="H2875" s="120">
        <v>41974</v>
      </c>
    </row>
    <row r="2876" spans="1:8" ht="39.6">
      <c r="A2876" s="113">
        <v>73536</v>
      </c>
      <c r="B2876" s="114" t="s">
        <v>680</v>
      </c>
      <c r="C2876" s="113" t="s">
        <v>248</v>
      </c>
      <c r="D2876" s="113" t="s">
        <v>249</v>
      </c>
      <c r="E2876" s="115">
        <v>4.1900000000000004</v>
      </c>
      <c r="F2876" s="115">
        <v>4.18</v>
      </c>
      <c r="G2876" s="113" t="s">
        <v>493</v>
      </c>
      <c r="H2876" s="116">
        <v>41974</v>
      </c>
    </row>
    <row r="2877" spans="1:8" ht="39.6">
      <c r="A2877" s="117">
        <v>88853</v>
      </c>
      <c r="B2877" s="118" t="s">
        <v>682</v>
      </c>
      <c r="C2877" s="117" t="s">
        <v>248</v>
      </c>
      <c r="D2877" s="117" t="s">
        <v>231</v>
      </c>
      <c r="E2877" s="119">
        <v>0.16</v>
      </c>
      <c r="F2877" s="119">
        <v>0.16</v>
      </c>
      <c r="G2877" s="117" t="s">
        <v>493</v>
      </c>
      <c r="H2877" s="120">
        <v>41974</v>
      </c>
    </row>
    <row r="2878" spans="1:8" ht="39.6">
      <c r="A2878" s="113">
        <v>88854</v>
      </c>
      <c r="B2878" s="114" t="s">
        <v>684</v>
      </c>
      <c r="C2878" s="113" t="s">
        <v>248</v>
      </c>
      <c r="D2878" s="113" t="s">
        <v>231</v>
      </c>
      <c r="E2878" s="115">
        <v>0.05</v>
      </c>
      <c r="F2878" s="115">
        <v>0.04</v>
      </c>
      <c r="G2878" s="113" t="s">
        <v>493</v>
      </c>
      <c r="H2878" s="116">
        <v>41974</v>
      </c>
    </row>
    <row r="2879" spans="1:8" ht="39.6">
      <c r="A2879" s="117">
        <v>5692</v>
      </c>
      <c r="B2879" s="118" t="s">
        <v>686</v>
      </c>
      <c r="C2879" s="117" t="s">
        <v>248</v>
      </c>
      <c r="D2879" s="117" t="s">
        <v>231</v>
      </c>
      <c r="E2879" s="119">
        <v>0.11</v>
      </c>
      <c r="F2879" s="119">
        <v>0.1</v>
      </c>
      <c r="G2879" s="117" t="s">
        <v>493</v>
      </c>
      <c r="H2879" s="120">
        <v>41974</v>
      </c>
    </row>
    <row r="2880" spans="1:8" ht="39.6">
      <c r="A2880" s="113">
        <v>5693</v>
      </c>
      <c r="B2880" s="114" t="s">
        <v>688</v>
      </c>
      <c r="C2880" s="113" t="s">
        <v>248</v>
      </c>
      <c r="D2880" s="113" t="s">
        <v>231</v>
      </c>
      <c r="E2880" s="115">
        <v>3.87</v>
      </c>
      <c r="F2880" s="115">
        <v>3.87</v>
      </c>
      <c r="G2880" s="113" t="s">
        <v>493</v>
      </c>
      <c r="H2880" s="116">
        <v>41974</v>
      </c>
    </row>
    <row r="2881" spans="1:8" ht="39.6">
      <c r="A2881" s="117">
        <v>7043</v>
      </c>
      <c r="B2881" s="118" t="s">
        <v>10786</v>
      </c>
      <c r="C2881" s="117" t="s">
        <v>248</v>
      </c>
      <c r="D2881" s="117" t="s">
        <v>254</v>
      </c>
      <c r="E2881" s="119">
        <v>0.26</v>
      </c>
      <c r="F2881" s="119">
        <v>0.25</v>
      </c>
      <c r="G2881" s="117" t="s">
        <v>493</v>
      </c>
      <c r="H2881" s="120">
        <v>41974</v>
      </c>
    </row>
    <row r="2882" spans="1:8" ht="39.6">
      <c r="A2882" s="113">
        <v>7042</v>
      </c>
      <c r="B2882" s="114" t="s">
        <v>10787</v>
      </c>
      <c r="C2882" s="113" t="s">
        <v>248</v>
      </c>
      <c r="D2882" s="113" t="s">
        <v>249</v>
      </c>
      <c r="E2882" s="115">
        <v>4.97</v>
      </c>
      <c r="F2882" s="115">
        <v>4.96</v>
      </c>
      <c r="G2882" s="113" t="s">
        <v>493</v>
      </c>
      <c r="H2882" s="116">
        <v>41974</v>
      </c>
    </row>
    <row r="2883" spans="1:8" ht="39.6">
      <c r="A2883" s="117">
        <v>7044</v>
      </c>
      <c r="B2883" s="118" t="s">
        <v>10788</v>
      </c>
      <c r="C2883" s="117" t="s">
        <v>248</v>
      </c>
      <c r="D2883" s="117" t="s">
        <v>231</v>
      </c>
      <c r="E2883" s="119">
        <v>0.2</v>
      </c>
      <c r="F2883" s="119">
        <v>0.19</v>
      </c>
      <c r="G2883" s="117" t="s">
        <v>493</v>
      </c>
      <c r="H2883" s="120">
        <v>41974</v>
      </c>
    </row>
    <row r="2884" spans="1:8" ht="39.6">
      <c r="A2884" s="113">
        <v>7045</v>
      </c>
      <c r="B2884" s="114" t="s">
        <v>10789</v>
      </c>
      <c r="C2884" s="113" t="s">
        <v>248</v>
      </c>
      <c r="D2884" s="113" t="s">
        <v>231</v>
      </c>
      <c r="E2884" s="115">
        <v>0.06</v>
      </c>
      <c r="F2884" s="115">
        <v>0.05</v>
      </c>
      <c r="G2884" s="113" t="s">
        <v>493</v>
      </c>
      <c r="H2884" s="116">
        <v>41974</v>
      </c>
    </row>
    <row r="2885" spans="1:8" ht="39.6">
      <c r="A2885" s="117">
        <v>7046</v>
      </c>
      <c r="B2885" s="118" t="s">
        <v>10790</v>
      </c>
      <c r="C2885" s="117" t="s">
        <v>248</v>
      </c>
      <c r="D2885" s="117" t="s">
        <v>231</v>
      </c>
      <c r="E2885" s="119">
        <v>0.13</v>
      </c>
      <c r="F2885" s="119">
        <v>0.13</v>
      </c>
      <c r="G2885" s="117" t="s">
        <v>493</v>
      </c>
      <c r="H2885" s="120">
        <v>41974</v>
      </c>
    </row>
    <row r="2886" spans="1:8" ht="39.6">
      <c r="A2886" s="113">
        <v>7047</v>
      </c>
      <c r="B2886" s="114" t="s">
        <v>10791</v>
      </c>
      <c r="C2886" s="113" t="s">
        <v>248</v>
      </c>
      <c r="D2886" s="113" t="s">
        <v>231</v>
      </c>
      <c r="E2886" s="115">
        <v>4.58</v>
      </c>
      <c r="F2886" s="115">
        <v>4.57</v>
      </c>
      <c r="G2886" s="113" t="s">
        <v>493</v>
      </c>
      <c r="H2886" s="116">
        <v>41974</v>
      </c>
    </row>
    <row r="2887" spans="1:8" ht="26.4">
      <c r="A2887" s="117">
        <v>5934</v>
      </c>
      <c r="B2887" s="118" t="s">
        <v>10792</v>
      </c>
      <c r="C2887" s="117" t="s">
        <v>248</v>
      </c>
      <c r="D2887" s="117" t="s">
        <v>254</v>
      </c>
      <c r="E2887" s="119">
        <v>47.12</v>
      </c>
      <c r="F2887" s="119">
        <v>45.4</v>
      </c>
      <c r="G2887" s="117" t="s">
        <v>493</v>
      </c>
      <c r="H2887" s="120">
        <v>41974</v>
      </c>
    </row>
    <row r="2888" spans="1:8" ht="26.4">
      <c r="A2888" s="113">
        <v>5932</v>
      </c>
      <c r="B2888" s="114" t="s">
        <v>10793</v>
      </c>
      <c r="C2888" s="113" t="s">
        <v>248</v>
      </c>
      <c r="D2888" s="113" t="s">
        <v>249</v>
      </c>
      <c r="E2888" s="115">
        <v>142.78</v>
      </c>
      <c r="F2888" s="115">
        <v>141.06</v>
      </c>
      <c r="G2888" s="113" t="s">
        <v>493</v>
      </c>
      <c r="H2888" s="116">
        <v>41974</v>
      </c>
    </row>
    <row r="2889" spans="1:8" ht="26.4">
      <c r="A2889" s="117">
        <v>89228</v>
      </c>
      <c r="B2889" s="118" t="s">
        <v>10794</v>
      </c>
      <c r="C2889" s="117" t="s">
        <v>248</v>
      </c>
      <c r="D2889" s="117" t="s">
        <v>231</v>
      </c>
      <c r="E2889" s="119">
        <v>23.49</v>
      </c>
      <c r="F2889" s="119">
        <v>23.48</v>
      </c>
      <c r="G2889" s="117" t="s">
        <v>493</v>
      </c>
      <c r="H2889" s="120">
        <v>41974</v>
      </c>
    </row>
    <row r="2890" spans="1:8" ht="26.4">
      <c r="A2890" s="113">
        <v>89229</v>
      </c>
      <c r="B2890" s="114" t="s">
        <v>10795</v>
      </c>
      <c r="C2890" s="113" t="s">
        <v>248</v>
      </c>
      <c r="D2890" s="113" t="s">
        <v>231</v>
      </c>
      <c r="E2890" s="115">
        <v>7.48</v>
      </c>
      <c r="F2890" s="115">
        <v>7.48</v>
      </c>
      <c r="G2890" s="113" t="s">
        <v>493</v>
      </c>
      <c r="H2890" s="116">
        <v>41974</v>
      </c>
    </row>
    <row r="2891" spans="1:8" ht="26.4">
      <c r="A2891" s="117">
        <v>5779</v>
      </c>
      <c r="B2891" s="118" t="s">
        <v>10796</v>
      </c>
      <c r="C2891" s="117" t="s">
        <v>248</v>
      </c>
      <c r="D2891" s="117" t="s">
        <v>231</v>
      </c>
      <c r="E2891" s="119">
        <v>33</v>
      </c>
      <c r="F2891" s="119">
        <v>33</v>
      </c>
      <c r="G2891" s="117" t="s">
        <v>493</v>
      </c>
      <c r="H2891" s="120">
        <v>41974</v>
      </c>
    </row>
    <row r="2892" spans="1:8" ht="39.6">
      <c r="A2892" s="113">
        <v>53849</v>
      </c>
      <c r="B2892" s="114" t="s">
        <v>10797</v>
      </c>
      <c r="C2892" s="113" t="s">
        <v>248</v>
      </c>
      <c r="D2892" s="113" t="s">
        <v>231</v>
      </c>
      <c r="E2892" s="115">
        <v>62.66</v>
      </c>
      <c r="F2892" s="115">
        <v>62.66</v>
      </c>
      <c r="G2892" s="113" t="s">
        <v>493</v>
      </c>
      <c r="H2892" s="116">
        <v>41974</v>
      </c>
    </row>
    <row r="2893" spans="1:8">
      <c r="A2893" s="117">
        <v>88281</v>
      </c>
      <c r="B2893" s="118" t="s">
        <v>306</v>
      </c>
      <c r="C2893" s="117" t="s">
        <v>246</v>
      </c>
      <c r="D2893" s="117" t="s">
        <v>231</v>
      </c>
      <c r="E2893" s="119">
        <v>12.95</v>
      </c>
      <c r="F2893" s="119">
        <v>11.47</v>
      </c>
      <c r="G2893" s="117" t="s">
        <v>493</v>
      </c>
      <c r="H2893" s="120">
        <v>41974</v>
      </c>
    </row>
    <row r="2894" spans="1:8">
      <c r="A2894" s="113">
        <v>88282</v>
      </c>
      <c r="B2894" s="114" t="s">
        <v>307</v>
      </c>
      <c r="C2894" s="113" t="s">
        <v>246</v>
      </c>
      <c r="D2894" s="113" t="s">
        <v>231</v>
      </c>
      <c r="E2894" s="115">
        <v>13.87</v>
      </c>
      <c r="F2894" s="115">
        <v>12.27</v>
      </c>
      <c r="G2894" s="113" t="s">
        <v>493</v>
      </c>
      <c r="H2894" s="116">
        <v>41974</v>
      </c>
    </row>
    <row r="2895" spans="1:8">
      <c r="A2895" s="117">
        <v>88283</v>
      </c>
      <c r="B2895" s="118" t="s">
        <v>10798</v>
      </c>
      <c r="C2895" s="117" t="s">
        <v>246</v>
      </c>
      <c r="D2895" s="117" t="s">
        <v>231</v>
      </c>
      <c r="E2895" s="119">
        <v>14.55</v>
      </c>
      <c r="F2895" s="119">
        <v>12.86</v>
      </c>
      <c r="G2895" s="117" t="s">
        <v>493</v>
      </c>
      <c r="H2895" s="120">
        <v>41974</v>
      </c>
    </row>
    <row r="2896" spans="1:8">
      <c r="A2896" s="113">
        <v>88284</v>
      </c>
      <c r="B2896" s="114" t="s">
        <v>10799</v>
      </c>
      <c r="C2896" s="113" t="s">
        <v>246</v>
      </c>
      <c r="D2896" s="113" t="s">
        <v>231</v>
      </c>
      <c r="E2896" s="115">
        <v>13.8</v>
      </c>
      <c r="F2896" s="115">
        <v>12.21</v>
      </c>
      <c r="G2896" s="113" t="s">
        <v>493</v>
      </c>
      <c r="H2896" s="116">
        <v>41974</v>
      </c>
    </row>
    <row r="2897" spans="1:8">
      <c r="A2897" s="117">
        <v>88285</v>
      </c>
      <c r="B2897" s="118" t="s">
        <v>10800</v>
      </c>
      <c r="C2897" s="117" t="s">
        <v>246</v>
      </c>
      <c r="D2897" s="117" t="s">
        <v>231</v>
      </c>
      <c r="E2897" s="119">
        <v>14.77</v>
      </c>
      <c r="F2897" s="119">
        <v>13.04</v>
      </c>
      <c r="G2897" s="117" t="s">
        <v>493</v>
      </c>
      <c r="H2897" s="120">
        <v>41974</v>
      </c>
    </row>
    <row r="2898" spans="1:8">
      <c r="A2898" s="113">
        <v>88286</v>
      </c>
      <c r="B2898" s="114" t="s">
        <v>333</v>
      </c>
      <c r="C2898" s="113" t="s">
        <v>246</v>
      </c>
      <c r="D2898" s="113" t="s">
        <v>231</v>
      </c>
      <c r="E2898" s="115">
        <v>14.77</v>
      </c>
      <c r="F2898" s="115">
        <v>13.04</v>
      </c>
      <c r="G2898" s="113" t="s">
        <v>493</v>
      </c>
      <c r="H2898" s="116">
        <v>41974</v>
      </c>
    </row>
    <row r="2899" spans="1:8" ht="26.4">
      <c r="A2899" s="117">
        <v>5782</v>
      </c>
      <c r="B2899" s="118" t="s">
        <v>10801</v>
      </c>
      <c r="C2899" s="117" t="s">
        <v>248</v>
      </c>
      <c r="D2899" s="117" t="s">
        <v>231</v>
      </c>
      <c r="E2899" s="119">
        <v>136.08000000000001</v>
      </c>
      <c r="F2899" s="119">
        <v>136.08000000000001</v>
      </c>
      <c r="G2899" s="117" t="s">
        <v>493</v>
      </c>
      <c r="H2899" s="120">
        <v>41974</v>
      </c>
    </row>
    <row r="2900" spans="1:8" ht="26.4">
      <c r="A2900" s="113">
        <v>5783</v>
      </c>
      <c r="B2900" s="114" t="s">
        <v>10802</v>
      </c>
      <c r="C2900" s="113" t="s">
        <v>248</v>
      </c>
      <c r="D2900" s="113" t="s">
        <v>231</v>
      </c>
      <c r="E2900" s="115">
        <v>15.04</v>
      </c>
      <c r="F2900" s="115">
        <v>13.47</v>
      </c>
      <c r="G2900" s="113" t="s">
        <v>493</v>
      </c>
      <c r="H2900" s="116">
        <v>41974</v>
      </c>
    </row>
    <row r="2901" spans="1:8" ht="26.4">
      <c r="A2901" s="117">
        <v>53852</v>
      </c>
      <c r="B2901" s="118" t="s">
        <v>10803</v>
      </c>
      <c r="C2901" s="117" t="s">
        <v>248</v>
      </c>
      <c r="D2901" s="117" t="s">
        <v>231</v>
      </c>
      <c r="E2901" s="119">
        <v>18.05</v>
      </c>
      <c r="F2901" s="119">
        <v>16.170000000000002</v>
      </c>
      <c r="G2901" s="117" t="s">
        <v>493</v>
      </c>
      <c r="H2901" s="120">
        <v>41974</v>
      </c>
    </row>
    <row r="2902" spans="1:8" ht="39.6">
      <c r="A2902" s="113" t="s">
        <v>10804</v>
      </c>
      <c r="B2902" s="114" t="s">
        <v>10805</v>
      </c>
      <c r="C2902" s="113" t="s">
        <v>273</v>
      </c>
      <c r="D2902" s="113" t="s">
        <v>6</v>
      </c>
      <c r="E2902" s="115">
        <v>328.44</v>
      </c>
      <c r="F2902" s="115">
        <v>323.11</v>
      </c>
      <c r="G2902" s="113" t="s">
        <v>493</v>
      </c>
      <c r="H2902" s="116">
        <v>41974</v>
      </c>
    </row>
    <row r="2903" spans="1:8" ht="39.6">
      <c r="A2903" s="117" t="s">
        <v>10806</v>
      </c>
      <c r="B2903" s="118" t="s">
        <v>10807</v>
      </c>
      <c r="C2903" s="117" t="s">
        <v>632</v>
      </c>
      <c r="D2903" s="117" t="s">
        <v>519</v>
      </c>
      <c r="E2903" s="119">
        <v>233.6</v>
      </c>
      <c r="F2903" s="119">
        <v>223.56</v>
      </c>
      <c r="G2903" s="117" t="s">
        <v>493</v>
      </c>
      <c r="H2903" s="120">
        <v>41974</v>
      </c>
    </row>
    <row r="2904" spans="1:8" ht="39.6">
      <c r="A2904" s="113" t="s">
        <v>10808</v>
      </c>
      <c r="B2904" s="114" t="s">
        <v>10809</v>
      </c>
      <c r="C2904" s="113" t="s">
        <v>632</v>
      </c>
      <c r="D2904" s="113" t="s">
        <v>519</v>
      </c>
      <c r="E2904" s="115">
        <v>96.18</v>
      </c>
      <c r="F2904" s="115">
        <v>86.93</v>
      </c>
      <c r="G2904" s="113" t="s">
        <v>493</v>
      </c>
      <c r="H2904" s="116">
        <v>41974</v>
      </c>
    </row>
    <row r="2905" spans="1:8" ht="39.6">
      <c r="A2905" s="117" t="s">
        <v>10810</v>
      </c>
      <c r="B2905" s="118" t="s">
        <v>10811</v>
      </c>
      <c r="C2905" s="117" t="s">
        <v>632</v>
      </c>
      <c r="D2905" s="117" t="s">
        <v>519</v>
      </c>
      <c r="E2905" s="119">
        <v>464.98</v>
      </c>
      <c r="F2905" s="119">
        <v>439.02</v>
      </c>
      <c r="G2905" s="117" t="s">
        <v>493</v>
      </c>
      <c r="H2905" s="120">
        <v>41974</v>
      </c>
    </row>
    <row r="2906" spans="1:8" ht="39.6">
      <c r="A2906" s="113" t="s">
        <v>10812</v>
      </c>
      <c r="B2906" s="114" t="s">
        <v>10813</v>
      </c>
      <c r="C2906" s="113" t="s">
        <v>632</v>
      </c>
      <c r="D2906" s="113" t="s">
        <v>519</v>
      </c>
      <c r="E2906" s="115">
        <v>395.67</v>
      </c>
      <c r="F2906" s="115">
        <v>378.31</v>
      </c>
      <c r="G2906" s="113" t="s">
        <v>493</v>
      </c>
      <c r="H2906" s="116">
        <v>41974</v>
      </c>
    </row>
    <row r="2907" spans="1:8" ht="39.6">
      <c r="A2907" s="117" t="s">
        <v>10814</v>
      </c>
      <c r="B2907" s="118" t="s">
        <v>10815</v>
      </c>
      <c r="C2907" s="117" t="s">
        <v>632</v>
      </c>
      <c r="D2907" s="117" t="s">
        <v>519</v>
      </c>
      <c r="E2907" s="119">
        <v>360.64</v>
      </c>
      <c r="F2907" s="119">
        <v>348.61</v>
      </c>
      <c r="G2907" s="117" t="s">
        <v>493</v>
      </c>
      <c r="H2907" s="120">
        <v>41974</v>
      </c>
    </row>
    <row r="2908" spans="1:8" ht="26.4">
      <c r="A2908" s="113">
        <v>86958</v>
      </c>
      <c r="B2908" s="114" t="s">
        <v>10816</v>
      </c>
      <c r="C2908" s="113" t="s">
        <v>246</v>
      </c>
      <c r="D2908" s="113" t="s">
        <v>6</v>
      </c>
      <c r="E2908" s="115">
        <v>19.059999999999999</v>
      </c>
      <c r="F2908" s="115">
        <v>18.59</v>
      </c>
      <c r="G2908" s="113" t="s">
        <v>493</v>
      </c>
      <c r="H2908" s="116">
        <v>41974</v>
      </c>
    </row>
    <row r="2909" spans="1:8" ht="26.4">
      <c r="A2909" s="117">
        <v>86957</v>
      </c>
      <c r="B2909" s="118" t="s">
        <v>10817</v>
      </c>
      <c r="C2909" s="117" t="s">
        <v>246</v>
      </c>
      <c r="D2909" s="117" t="s">
        <v>6</v>
      </c>
      <c r="E2909" s="119">
        <v>21.85</v>
      </c>
      <c r="F2909" s="119">
        <v>21.39</v>
      </c>
      <c r="G2909" s="117" t="s">
        <v>493</v>
      </c>
      <c r="H2909" s="120">
        <v>41974</v>
      </c>
    </row>
    <row r="2910" spans="1:8" ht="26.4">
      <c r="A2910" s="113">
        <v>7017</v>
      </c>
      <c r="B2910" s="114" t="s">
        <v>10818</v>
      </c>
      <c r="C2910" s="113" t="s">
        <v>248</v>
      </c>
      <c r="D2910" s="113" t="s">
        <v>231</v>
      </c>
      <c r="E2910" s="115">
        <v>13.8</v>
      </c>
      <c r="F2910" s="115">
        <v>12.21</v>
      </c>
      <c r="G2910" s="113" t="s">
        <v>493</v>
      </c>
      <c r="H2910" s="116">
        <v>41974</v>
      </c>
    </row>
    <row r="2911" spans="1:8" ht="26.4">
      <c r="A2911" s="117">
        <v>72675</v>
      </c>
      <c r="B2911" s="118" t="s">
        <v>10819</v>
      </c>
      <c r="C2911" s="117" t="s">
        <v>606</v>
      </c>
      <c r="D2911" s="117" t="s">
        <v>6</v>
      </c>
      <c r="E2911" s="119">
        <v>13.28</v>
      </c>
      <c r="F2911" s="119">
        <v>12.53</v>
      </c>
      <c r="G2911" s="117" t="s">
        <v>493</v>
      </c>
      <c r="H2911" s="120">
        <v>41974</v>
      </c>
    </row>
    <row r="2912" spans="1:8" ht="26.4">
      <c r="A2912" s="113">
        <v>72673</v>
      </c>
      <c r="B2912" s="114" t="s">
        <v>10820</v>
      </c>
      <c r="C2912" s="113" t="s">
        <v>606</v>
      </c>
      <c r="D2912" s="113" t="s">
        <v>6</v>
      </c>
      <c r="E2912" s="115">
        <v>18.16</v>
      </c>
      <c r="F2912" s="115">
        <v>17.25</v>
      </c>
      <c r="G2912" s="113" t="s">
        <v>493</v>
      </c>
      <c r="H2912" s="116">
        <v>41974</v>
      </c>
    </row>
    <row r="2913" spans="1:8" ht="26.4">
      <c r="A2913" s="117">
        <v>72674</v>
      </c>
      <c r="B2913" s="118" t="s">
        <v>10821</v>
      </c>
      <c r="C2913" s="117" t="s">
        <v>606</v>
      </c>
      <c r="D2913" s="117" t="s">
        <v>6</v>
      </c>
      <c r="E2913" s="119">
        <v>16.02</v>
      </c>
      <c r="F2913" s="119">
        <v>15.22</v>
      </c>
      <c r="G2913" s="117" t="s">
        <v>493</v>
      </c>
      <c r="H2913" s="120">
        <v>41974</v>
      </c>
    </row>
    <row r="2914" spans="1:8" ht="26.4">
      <c r="A2914" s="113">
        <v>72676</v>
      </c>
      <c r="B2914" s="114" t="s">
        <v>10822</v>
      </c>
      <c r="C2914" s="113" t="s">
        <v>606</v>
      </c>
      <c r="D2914" s="113" t="s">
        <v>6</v>
      </c>
      <c r="E2914" s="115">
        <v>8.9</v>
      </c>
      <c r="F2914" s="115">
        <v>8.26</v>
      </c>
      <c r="G2914" s="113" t="s">
        <v>493</v>
      </c>
      <c r="H2914" s="116">
        <v>41974</v>
      </c>
    </row>
    <row r="2915" spans="1:8" ht="26.4">
      <c r="A2915" s="117">
        <v>72678</v>
      </c>
      <c r="B2915" s="118" t="s">
        <v>10823</v>
      </c>
      <c r="C2915" s="117" t="s">
        <v>606</v>
      </c>
      <c r="D2915" s="117" t="s">
        <v>6</v>
      </c>
      <c r="E2915" s="119">
        <v>29.63</v>
      </c>
      <c r="F2915" s="119">
        <v>28.62</v>
      </c>
      <c r="G2915" s="117" t="s">
        <v>493</v>
      </c>
      <c r="H2915" s="120">
        <v>41974</v>
      </c>
    </row>
    <row r="2916" spans="1:8" ht="26.4">
      <c r="A2916" s="113">
        <v>72677</v>
      </c>
      <c r="B2916" s="114" t="s">
        <v>10824</v>
      </c>
      <c r="C2916" s="113" t="s">
        <v>606</v>
      </c>
      <c r="D2916" s="113" t="s">
        <v>6</v>
      </c>
      <c r="E2916" s="115">
        <v>38.4</v>
      </c>
      <c r="F2916" s="115">
        <v>37.340000000000003</v>
      </c>
      <c r="G2916" s="113" t="s">
        <v>493</v>
      </c>
      <c r="H2916" s="116">
        <v>41974</v>
      </c>
    </row>
    <row r="2917" spans="1:8" ht="26.4">
      <c r="A2917" s="117">
        <v>72679</v>
      </c>
      <c r="B2917" s="118" t="s">
        <v>10825</v>
      </c>
      <c r="C2917" s="117" t="s">
        <v>606</v>
      </c>
      <c r="D2917" s="117" t="s">
        <v>6</v>
      </c>
      <c r="E2917" s="119">
        <v>51.32</v>
      </c>
      <c r="F2917" s="119">
        <v>50.11</v>
      </c>
      <c r="G2917" s="117" t="s">
        <v>493</v>
      </c>
      <c r="H2917" s="120">
        <v>41974</v>
      </c>
    </row>
    <row r="2918" spans="1:8" ht="26.4">
      <c r="A2918" s="113">
        <v>72680</v>
      </c>
      <c r="B2918" s="114" t="s">
        <v>10826</v>
      </c>
      <c r="C2918" s="113" t="s">
        <v>606</v>
      </c>
      <c r="D2918" s="113" t="s">
        <v>6</v>
      </c>
      <c r="E2918" s="115">
        <v>10.45</v>
      </c>
      <c r="F2918" s="115">
        <v>9.76</v>
      </c>
      <c r="G2918" s="113" t="s">
        <v>493</v>
      </c>
      <c r="H2918" s="116">
        <v>41974</v>
      </c>
    </row>
    <row r="2919" spans="1:8" ht="26.4">
      <c r="A2919" s="117">
        <v>72681</v>
      </c>
      <c r="B2919" s="118" t="s">
        <v>10827</v>
      </c>
      <c r="C2919" s="117" t="s">
        <v>606</v>
      </c>
      <c r="D2919" s="117" t="s">
        <v>6</v>
      </c>
      <c r="E2919" s="119">
        <v>74.92</v>
      </c>
      <c r="F2919" s="119">
        <v>73.58</v>
      </c>
      <c r="G2919" s="117" t="s">
        <v>493</v>
      </c>
      <c r="H2919" s="120">
        <v>41974</v>
      </c>
    </row>
    <row r="2920" spans="1:8" ht="26.4">
      <c r="A2920" s="113">
        <v>72682</v>
      </c>
      <c r="B2920" s="114" t="s">
        <v>10828</v>
      </c>
      <c r="C2920" s="113" t="s">
        <v>606</v>
      </c>
      <c r="D2920" s="113" t="s">
        <v>6</v>
      </c>
      <c r="E2920" s="115">
        <v>124.98</v>
      </c>
      <c r="F2920" s="115">
        <v>123.52</v>
      </c>
      <c r="G2920" s="113" t="s">
        <v>493</v>
      </c>
      <c r="H2920" s="116">
        <v>41974</v>
      </c>
    </row>
    <row r="2921" spans="1:8" ht="26.4">
      <c r="A2921" s="117">
        <v>72683</v>
      </c>
      <c r="B2921" s="118" t="s">
        <v>10829</v>
      </c>
      <c r="C2921" s="117" t="s">
        <v>606</v>
      </c>
      <c r="D2921" s="117" t="s">
        <v>6</v>
      </c>
      <c r="E2921" s="119">
        <v>150.75</v>
      </c>
      <c r="F2921" s="119">
        <v>149.13999999999999</v>
      </c>
      <c r="G2921" s="117" t="s">
        <v>493</v>
      </c>
      <c r="H2921" s="120">
        <v>41974</v>
      </c>
    </row>
    <row r="2922" spans="1:8">
      <c r="A2922" s="113">
        <v>73562</v>
      </c>
      <c r="B2922" s="114" t="s">
        <v>10830</v>
      </c>
      <c r="C2922" s="113" t="s">
        <v>246</v>
      </c>
      <c r="D2922" s="113" t="s">
        <v>231</v>
      </c>
      <c r="E2922" s="115">
        <v>0.74</v>
      </c>
      <c r="F2922" s="115">
        <v>0.74</v>
      </c>
      <c r="G2922" s="113" t="s">
        <v>493</v>
      </c>
      <c r="H2922" s="116">
        <v>41974</v>
      </c>
    </row>
    <row r="2923" spans="1:8">
      <c r="A2923" s="117">
        <v>88288</v>
      </c>
      <c r="B2923" s="118" t="s">
        <v>10831</v>
      </c>
      <c r="C2923" s="117" t="s">
        <v>246</v>
      </c>
      <c r="D2923" s="117" t="s">
        <v>231</v>
      </c>
      <c r="E2923" s="119">
        <v>21.15</v>
      </c>
      <c r="F2923" s="119">
        <v>18.809999999999999</v>
      </c>
      <c r="G2923" s="117" t="s">
        <v>493</v>
      </c>
      <c r="H2923" s="120">
        <v>41974</v>
      </c>
    </row>
    <row r="2924" spans="1:8">
      <c r="A2924" s="113">
        <v>88290</v>
      </c>
      <c r="B2924" s="114" t="s">
        <v>10832</v>
      </c>
      <c r="C2924" s="113" t="s">
        <v>246</v>
      </c>
      <c r="D2924" s="113" t="s">
        <v>231</v>
      </c>
      <c r="E2924" s="115">
        <v>15.04</v>
      </c>
      <c r="F2924" s="115">
        <v>13.47</v>
      </c>
      <c r="G2924" s="113" t="s">
        <v>493</v>
      </c>
      <c r="H2924" s="116">
        <v>41974</v>
      </c>
    </row>
    <row r="2925" spans="1:8">
      <c r="A2925" s="117">
        <v>88291</v>
      </c>
      <c r="B2925" s="118" t="s">
        <v>10833</v>
      </c>
      <c r="C2925" s="117" t="s">
        <v>246</v>
      </c>
      <c r="D2925" s="117" t="s">
        <v>231</v>
      </c>
      <c r="E2925" s="119">
        <v>15</v>
      </c>
      <c r="F2925" s="119">
        <v>13.444990000000001</v>
      </c>
      <c r="G2925" s="117" t="s">
        <v>493</v>
      </c>
      <c r="H2925" s="120">
        <v>41974</v>
      </c>
    </row>
    <row r="2926" spans="1:8" ht="26.4">
      <c r="A2926" s="113">
        <v>88377</v>
      </c>
      <c r="B2926" s="114" t="s">
        <v>315</v>
      </c>
      <c r="C2926" s="113" t="s">
        <v>246</v>
      </c>
      <c r="D2926" s="113" t="s">
        <v>231</v>
      </c>
      <c r="E2926" s="115">
        <v>12.61</v>
      </c>
      <c r="F2926" s="115">
        <v>11.37</v>
      </c>
      <c r="G2926" s="113" t="s">
        <v>493</v>
      </c>
      <c r="H2926" s="116">
        <v>41974</v>
      </c>
    </row>
    <row r="2927" spans="1:8" ht="26.4">
      <c r="A2927" s="117">
        <v>88292</v>
      </c>
      <c r="B2927" s="118" t="s">
        <v>10834</v>
      </c>
      <c r="C2927" s="117" t="s">
        <v>246</v>
      </c>
      <c r="D2927" s="117" t="s">
        <v>231</v>
      </c>
      <c r="E2927" s="119">
        <v>10.43</v>
      </c>
      <c r="F2927" s="119">
        <v>9.49</v>
      </c>
      <c r="G2927" s="117" t="s">
        <v>493</v>
      </c>
      <c r="H2927" s="120">
        <v>41974</v>
      </c>
    </row>
    <row r="2928" spans="1:8">
      <c r="A2928" s="113">
        <v>88293</v>
      </c>
      <c r="B2928" s="114" t="s">
        <v>334</v>
      </c>
      <c r="C2928" s="113" t="s">
        <v>246</v>
      </c>
      <c r="D2928" s="113" t="s">
        <v>231</v>
      </c>
      <c r="E2928" s="115">
        <v>11.09</v>
      </c>
      <c r="F2928" s="115">
        <v>10.06</v>
      </c>
      <c r="G2928" s="113" t="s">
        <v>493</v>
      </c>
      <c r="H2928" s="116">
        <v>41974</v>
      </c>
    </row>
    <row r="2929" spans="1:8">
      <c r="A2929" s="117">
        <v>88294</v>
      </c>
      <c r="B2929" s="118" t="s">
        <v>10835</v>
      </c>
      <c r="C2929" s="117" t="s">
        <v>246</v>
      </c>
      <c r="D2929" s="117" t="s">
        <v>231</v>
      </c>
      <c r="E2929" s="119">
        <v>15.04</v>
      </c>
      <c r="F2929" s="119">
        <v>13.47</v>
      </c>
      <c r="G2929" s="117" t="s">
        <v>493</v>
      </c>
      <c r="H2929" s="120">
        <v>41974</v>
      </c>
    </row>
    <row r="2930" spans="1:8">
      <c r="A2930" s="113">
        <v>88295</v>
      </c>
      <c r="B2930" s="114" t="s">
        <v>10836</v>
      </c>
      <c r="C2930" s="113" t="s">
        <v>246</v>
      </c>
      <c r="D2930" s="113" t="s">
        <v>231</v>
      </c>
      <c r="E2930" s="115">
        <v>9.91</v>
      </c>
      <c r="F2930" s="115">
        <v>9.0299999999999994</v>
      </c>
      <c r="G2930" s="113" t="s">
        <v>493</v>
      </c>
      <c r="H2930" s="116">
        <v>41974</v>
      </c>
    </row>
    <row r="2931" spans="1:8">
      <c r="A2931" s="117">
        <v>88296</v>
      </c>
      <c r="B2931" s="118" t="s">
        <v>10837</v>
      </c>
      <c r="C2931" s="117" t="s">
        <v>246</v>
      </c>
      <c r="D2931" s="117" t="s">
        <v>231</v>
      </c>
      <c r="E2931" s="119">
        <v>16.07</v>
      </c>
      <c r="F2931" s="119">
        <v>14.36</v>
      </c>
      <c r="G2931" s="117" t="s">
        <v>493</v>
      </c>
      <c r="H2931" s="120">
        <v>41974</v>
      </c>
    </row>
    <row r="2932" spans="1:8">
      <c r="A2932" s="113">
        <v>88298</v>
      </c>
      <c r="B2932" s="114" t="s">
        <v>10838</v>
      </c>
      <c r="C2932" s="113" t="s">
        <v>246</v>
      </c>
      <c r="D2932" s="113" t="s">
        <v>231</v>
      </c>
      <c r="E2932" s="115">
        <v>9.94</v>
      </c>
      <c r="F2932" s="115">
        <v>9.06</v>
      </c>
      <c r="G2932" s="113" t="s">
        <v>493</v>
      </c>
      <c r="H2932" s="116">
        <v>41974</v>
      </c>
    </row>
    <row r="2933" spans="1:8">
      <c r="A2933" s="117">
        <v>88299</v>
      </c>
      <c r="B2933" s="118" t="s">
        <v>10839</v>
      </c>
      <c r="C2933" s="117" t="s">
        <v>246</v>
      </c>
      <c r="D2933" s="117" t="s">
        <v>231</v>
      </c>
      <c r="E2933" s="119">
        <v>15.04</v>
      </c>
      <c r="F2933" s="119">
        <v>13.47</v>
      </c>
      <c r="G2933" s="117" t="s">
        <v>493</v>
      </c>
      <c r="H2933" s="120">
        <v>41974</v>
      </c>
    </row>
    <row r="2934" spans="1:8">
      <c r="A2934" s="113">
        <v>88300</v>
      </c>
      <c r="B2934" s="114" t="s">
        <v>10840</v>
      </c>
      <c r="C2934" s="113" t="s">
        <v>246</v>
      </c>
      <c r="D2934" s="113" t="s">
        <v>231</v>
      </c>
      <c r="E2934" s="115">
        <v>16.149999999999999</v>
      </c>
      <c r="F2934" s="115">
        <v>14.43</v>
      </c>
      <c r="G2934" s="113" t="s">
        <v>493</v>
      </c>
      <c r="H2934" s="116">
        <v>41974</v>
      </c>
    </row>
    <row r="2935" spans="1:8">
      <c r="A2935" s="117">
        <v>88297</v>
      </c>
      <c r="B2935" s="118" t="s">
        <v>313</v>
      </c>
      <c r="C2935" s="117" t="s">
        <v>246</v>
      </c>
      <c r="D2935" s="117" t="s">
        <v>231</v>
      </c>
      <c r="E2935" s="119">
        <v>15.63</v>
      </c>
      <c r="F2935" s="119">
        <v>13.98</v>
      </c>
      <c r="G2935" s="117" t="s">
        <v>493</v>
      </c>
      <c r="H2935" s="120">
        <v>41974</v>
      </c>
    </row>
    <row r="2936" spans="1:8">
      <c r="A2936" s="113">
        <v>88302</v>
      </c>
      <c r="B2936" s="114" t="s">
        <v>335</v>
      </c>
      <c r="C2936" s="113" t="s">
        <v>246</v>
      </c>
      <c r="D2936" s="113" t="s">
        <v>231</v>
      </c>
      <c r="E2936" s="115">
        <v>13.31</v>
      </c>
      <c r="F2936" s="115">
        <v>11.98</v>
      </c>
      <c r="G2936" s="113" t="s">
        <v>493</v>
      </c>
      <c r="H2936" s="116">
        <v>41974</v>
      </c>
    </row>
    <row r="2937" spans="1:8">
      <c r="A2937" s="117">
        <v>88301</v>
      </c>
      <c r="B2937" s="118" t="s">
        <v>10841</v>
      </c>
      <c r="C2937" s="117" t="s">
        <v>246</v>
      </c>
      <c r="D2937" s="117" t="s">
        <v>231</v>
      </c>
      <c r="E2937" s="119">
        <v>15.91</v>
      </c>
      <c r="F2937" s="119">
        <v>14.23</v>
      </c>
      <c r="G2937" s="117" t="s">
        <v>493</v>
      </c>
      <c r="H2937" s="120">
        <v>41974</v>
      </c>
    </row>
    <row r="2938" spans="1:8">
      <c r="A2938" s="113">
        <v>88303</v>
      </c>
      <c r="B2938" s="114" t="s">
        <v>336</v>
      </c>
      <c r="C2938" s="113" t="s">
        <v>246</v>
      </c>
      <c r="D2938" s="113" t="s">
        <v>231</v>
      </c>
      <c r="E2938" s="115">
        <v>15.04</v>
      </c>
      <c r="F2938" s="115">
        <v>13.47</v>
      </c>
      <c r="G2938" s="113" t="s">
        <v>493</v>
      </c>
      <c r="H2938" s="116">
        <v>41974</v>
      </c>
    </row>
    <row r="2939" spans="1:8" ht="26.4">
      <c r="A2939" s="117">
        <v>88304</v>
      </c>
      <c r="B2939" s="118" t="s">
        <v>10842</v>
      </c>
      <c r="C2939" s="117" t="s">
        <v>246</v>
      </c>
      <c r="D2939" s="117" t="s">
        <v>231</v>
      </c>
      <c r="E2939" s="119">
        <v>16.22</v>
      </c>
      <c r="F2939" s="119">
        <v>14.49</v>
      </c>
      <c r="G2939" s="117" t="s">
        <v>493</v>
      </c>
      <c r="H2939" s="120">
        <v>41974</v>
      </c>
    </row>
    <row r="2940" spans="1:8">
      <c r="A2940" s="113">
        <v>88306</v>
      </c>
      <c r="B2940" s="114" t="s">
        <v>10843</v>
      </c>
      <c r="C2940" s="113" t="s">
        <v>246</v>
      </c>
      <c r="D2940" s="113" t="s">
        <v>231</v>
      </c>
      <c r="E2940" s="115">
        <v>10.37</v>
      </c>
      <c r="F2940" s="115">
        <v>9.44</v>
      </c>
      <c r="G2940" s="113" t="s">
        <v>493</v>
      </c>
      <c r="H2940" s="116">
        <v>41974</v>
      </c>
    </row>
    <row r="2941" spans="1:8">
      <c r="A2941" s="117">
        <v>88307</v>
      </c>
      <c r="B2941" s="118" t="s">
        <v>10844</v>
      </c>
      <c r="C2941" s="117" t="s">
        <v>246</v>
      </c>
      <c r="D2941" s="117" t="s">
        <v>231</v>
      </c>
      <c r="E2941" s="119">
        <v>11.62</v>
      </c>
      <c r="F2941" s="119">
        <v>10.52</v>
      </c>
      <c r="G2941" s="117" t="s">
        <v>493</v>
      </c>
      <c r="H2941" s="120">
        <v>41974</v>
      </c>
    </row>
    <row r="2942" spans="1:8" ht="39.6">
      <c r="A2942" s="113">
        <v>83641</v>
      </c>
      <c r="B2942" s="114" t="s">
        <v>10845</v>
      </c>
      <c r="C2942" s="113" t="s">
        <v>273</v>
      </c>
      <c r="D2942" s="113" t="s">
        <v>6</v>
      </c>
      <c r="E2942" s="115">
        <v>410.12</v>
      </c>
      <c r="F2942" s="115">
        <v>393.89</v>
      </c>
      <c r="G2942" s="113" t="s">
        <v>493</v>
      </c>
      <c r="H2942" s="116">
        <v>41974</v>
      </c>
    </row>
    <row r="2943" spans="1:8" ht="39.6">
      <c r="A2943" s="117">
        <v>68070</v>
      </c>
      <c r="B2943" s="118" t="s">
        <v>10846</v>
      </c>
      <c r="C2943" s="117" t="s">
        <v>273</v>
      </c>
      <c r="D2943" s="117" t="s">
        <v>207</v>
      </c>
      <c r="E2943" s="119">
        <v>43.77</v>
      </c>
      <c r="F2943" s="119">
        <v>41.06</v>
      </c>
      <c r="G2943" s="117" t="s">
        <v>493</v>
      </c>
      <c r="H2943" s="120">
        <v>41974</v>
      </c>
    </row>
    <row r="2944" spans="1:8">
      <c r="A2944" s="113">
        <v>68079</v>
      </c>
      <c r="B2944" s="114" t="s">
        <v>10847</v>
      </c>
      <c r="C2944" s="113" t="s">
        <v>708</v>
      </c>
      <c r="D2944" s="113" t="s">
        <v>519</v>
      </c>
      <c r="E2944" s="115">
        <v>491.07</v>
      </c>
      <c r="F2944" s="115">
        <v>471.73</v>
      </c>
      <c r="G2944" s="113" t="s">
        <v>493</v>
      </c>
      <c r="H2944" s="116">
        <v>41974</v>
      </c>
    </row>
    <row r="2945" spans="1:8">
      <c r="A2945" s="117" t="s">
        <v>639</v>
      </c>
      <c r="B2945" s="118" t="s">
        <v>640</v>
      </c>
      <c r="C2945" s="117" t="s">
        <v>507</v>
      </c>
      <c r="D2945" s="117" t="s">
        <v>492</v>
      </c>
      <c r="E2945" s="119">
        <v>43.03</v>
      </c>
      <c r="F2945" s="119">
        <v>40.57</v>
      </c>
      <c r="G2945" s="117" t="s">
        <v>493</v>
      </c>
      <c r="H2945" s="120">
        <v>41974</v>
      </c>
    </row>
    <row r="2946" spans="1:8">
      <c r="A2946" s="113" t="s">
        <v>642</v>
      </c>
      <c r="B2946" s="114" t="s">
        <v>643</v>
      </c>
      <c r="C2946" s="113" t="s">
        <v>507</v>
      </c>
      <c r="D2946" s="113" t="s">
        <v>492</v>
      </c>
      <c r="E2946" s="115">
        <v>35.58</v>
      </c>
      <c r="F2946" s="115">
        <v>33.130000000000003</v>
      </c>
      <c r="G2946" s="113" t="s">
        <v>493</v>
      </c>
      <c r="H2946" s="116">
        <v>41974</v>
      </c>
    </row>
    <row r="2947" spans="1:8">
      <c r="A2947" s="117">
        <v>85181</v>
      </c>
      <c r="B2947" s="118" t="s">
        <v>4204</v>
      </c>
      <c r="C2947" s="117" t="s">
        <v>276</v>
      </c>
      <c r="D2947" s="117" t="s">
        <v>492</v>
      </c>
      <c r="E2947" s="119">
        <v>54.53</v>
      </c>
      <c r="F2947" s="119">
        <v>51.44</v>
      </c>
      <c r="G2947" s="117" t="s">
        <v>493</v>
      </c>
      <c r="H2947" s="120">
        <v>41974</v>
      </c>
    </row>
    <row r="2948" spans="1:8" ht="26.4">
      <c r="A2948" s="113">
        <v>5998</v>
      </c>
      <c r="B2948" s="114" t="s">
        <v>4205</v>
      </c>
      <c r="C2948" s="113" t="s">
        <v>715</v>
      </c>
      <c r="D2948" s="113" t="s">
        <v>492</v>
      </c>
      <c r="E2948" s="115">
        <v>0.95</v>
      </c>
      <c r="F2948" s="115">
        <v>0.94</v>
      </c>
      <c r="G2948" s="113" t="s">
        <v>493</v>
      </c>
      <c r="H2948" s="116">
        <v>41974</v>
      </c>
    </row>
    <row r="2949" spans="1:8">
      <c r="A2949" s="117">
        <v>88308</v>
      </c>
      <c r="B2949" s="118" t="s">
        <v>4206</v>
      </c>
      <c r="C2949" s="117" t="s">
        <v>246</v>
      </c>
      <c r="D2949" s="117" t="s">
        <v>231</v>
      </c>
      <c r="E2949" s="119">
        <v>17.690000000000001</v>
      </c>
      <c r="F2949" s="119">
        <v>15.82</v>
      </c>
      <c r="G2949" s="117" t="s">
        <v>493</v>
      </c>
      <c r="H2949" s="120">
        <v>41974</v>
      </c>
    </row>
    <row r="2950" spans="1:8" ht="39.6">
      <c r="A2950" s="113" t="s">
        <v>4207</v>
      </c>
      <c r="B2950" s="114" t="s">
        <v>4208</v>
      </c>
      <c r="C2950" s="113" t="s">
        <v>251</v>
      </c>
      <c r="D2950" s="113" t="s">
        <v>492</v>
      </c>
      <c r="E2950" s="115">
        <v>90.4</v>
      </c>
      <c r="F2950" s="115">
        <v>88.73</v>
      </c>
      <c r="G2950" s="113" t="s">
        <v>493</v>
      </c>
      <c r="H2950" s="116">
        <v>41974</v>
      </c>
    </row>
    <row r="2951" spans="1:8" ht="26.4">
      <c r="A2951" s="117" t="s">
        <v>4209</v>
      </c>
      <c r="B2951" s="118" t="s">
        <v>4210</v>
      </c>
      <c r="C2951" s="117" t="s">
        <v>251</v>
      </c>
      <c r="D2951" s="117" t="s">
        <v>492</v>
      </c>
      <c r="E2951" s="119">
        <v>65.44</v>
      </c>
      <c r="F2951" s="119">
        <v>64.67</v>
      </c>
      <c r="G2951" s="117" t="s">
        <v>493</v>
      </c>
      <c r="H2951" s="120">
        <v>41974</v>
      </c>
    </row>
    <row r="2952" spans="1:8" ht="39.6">
      <c r="A2952" s="113" t="s">
        <v>4211</v>
      </c>
      <c r="B2952" s="114" t="s">
        <v>4212</v>
      </c>
      <c r="C2952" s="113" t="s">
        <v>251</v>
      </c>
      <c r="D2952" s="113" t="s">
        <v>492</v>
      </c>
      <c r="E2952" s="115">
        <v>63.65</v>
      </c>
      <c r="F2952" s="115">
        <v>62.1</v>
      </c>
      <c r="G2952" s="113" t="s">
        <v>493</v>
      </c>
      <c r="H2952" s="116">
        <v>41974</v>
      </c>
    </row>
    <row r="2953" spans="1:8" ht="26.4">
      <c r="A2953" s="117" t="s">
        <v>4213</v>
      </c>
      <c r="B2953" s="118" t="s">
        <v>4214</v>
      </c>
      <c r="C2953" s="117" t="s">
        <v>251</v>
      </c>
      <c r="D2953" s="117" t="s">
        <v>492</v>
      </c>
      <c r="E2953" s="119">
        <v>40.92</v>
      </c>
      <c r="F2953" s="119">
        <v>40.340000000000003</v>
      </c>
      <c r="G2953" s="117" t="s">
        <v>493</v>
      </c>
      <c r="H2953" s="120">
        <v>41974</v>
      </c>
    </row>
    <row r="2954" spans="1:8" ht="39.6">
      <c r="A2954" s="113" t="s">
        <v>4215</v>
      </c>
      <c r="B2954" s="114" t="s">
        <v>4216</v>
      </c>
      <c r="C2954" s="113" t="s">
        <v>251</v>
      </c>
      <c r="D2954" s="113" t="s">
        <v>492</v>
      </c>
      <c r="E2954" s="115">
        <v>70.930000000000007</v>
      </c>
      <c r="F2954" s="115">
        <v>69.34</v>
      </c>
      <c r="G2954" s="113" t="s">
        <v>493</v>
      </c>
      <c r="H2954" s="116">
        <v>41974</v>
      </c>
    </row>
    <row r="2955" spans="1:8" ht="26.4">
      <c r="A2955" s="117" t="s">
        <v>4217</v>
      </c>
      <c r="B2955" s="118" t="s">
        <v>4218</v>
      </c>
      <c r="C2955" s="117" t="s">
        <v>251</v>
      </c>
      <c r="D2955" s="117" t="s">
        <v>492</v>
      </c>
      <c r="E2955" s="119">
        <v>48.62</v>
      </c>
      <c r="F2955" s="119">
        <v>47.93</v>
      </c>
      <c r="G2955" s="117" t="s">
        <v>493</v>
      </c>
      <c r="H2955" s="120">
        <v>41974</v>
      </c>
    </row>
    <row r="2956" spans="1:8" ht="26.4">
      <c r="A2956" s="113">
        <v>72944</v>
      </c>
      <c r="B2956" s="114" t="s">
        <v>4219</v>
      </c>
      <c r="C2956" s="113" t="s">
        <v>251</v>
      </c>
      <c r="D2956" s="113" t="s">
        <v>492</v>
      </c>
      <c r="E2956" s="115">
        <v>45.6</v>
      </c>
      <c r="F2956" s="115">
        <v>44.36</v>
      </c>
      <c r="G2956" s="113" t="s">
        <v>493</v>
      </c>
      <c r="H2956" s="116">
        <v>41974</v>
      </c>
    </row>
    <row r="2957" spans="1:8" ht="39.6">
      <c r="A2957" s="117" t="s">
        <v>4220</v>
      </c>
      <c r="B2957" s="118" t="s">
        <v>4221</v>
      </c>
      <c r="C2957" s="117" t="s">
        <v>251</v>
      </c>
      <c r="D2957" s="117" t="s">
        <v>492</v>
      </c>
      <c r="E2957" s="119">
        <v>74.08</v>
      </c>
      <c r="F2957" s="119">
        <v>71.819999999999993</v>
      </c>
      <c r="G2957" s="117" t="s">
        <v>493</v>
      </c>
      <c r="H2957" s="120">
        <v>41974</v>
      </c>
    </row>
    <row r="2958" spans="1:8" ht="26.4">
      <c r="A2958" s="113" t="s">
        <v>4222</v>
      </c>
      <c r="B2958" s="114" t="s">
        <v>4223</v>
      </c>
      <c r="C2958" s="113" t="s">
        <v>251</v>
      </c>
      <c r="D2958" s="113" t="s">
        <v>492</v>
      </c>
      <c r="E2958" s="115">
        <v>74.239999999999995</v>
      </c>
      <c r="F2958" s="115">
        <v>72.09</v>
      </c>
      <c r="G2958" s="113" t="s">
        <v>493</v>
      </c>
      <c r="H2958" s="116">
        <v>41974</v>
      </c>
    </row>
    <row r="2959" spans="1:8">
      <c r="A2959" s="117" t="s">
        <v>4224</v>
      </c>
      <c r="B2959" s="118" t="s">
        <v>4225</v>
      </c>
      <c r="C2959" s="117" t="s">
        <v>502</v>
      </c>
      <c r="D2959" s="117" t="s">
        <v>492</v>
      </c>
      <c r="E2959" s="119">
        <v>8.2799999999999994</v>
      </c>
      <c r="F2959" s="119">
        <v>8.0500000000000007</v>
      </c>
      <c r="G2959" s="117" t="s">
        <v>493</v>
      </c>
      <c r="H2959" s="120">
        <v>41974</v>
      </c>
    </row>
    <row r="2960" spans="1:8" ht="39.6">
      <c r="A2960" s="113">
        <v>72799</v>
      </c>
      <c r="B2960" s="114" t="s">
        <v>4226</v>
      </c>
      <c r="C2960" s="113" t="s">
        <v>251</v>
      </c>
      <c r="D2960" s="113" t="s">
        <v>492</v>
      </c>
      <c r="E2960" s="115">
        <v>58.68</v>
      </c>
      <c r="F2960" s="115">
        <v>57.09</v>
      </c>
      <c r="G2960" s="113" t="s">
        <v>493</v>
      </c>
      <c r="H2960" s="116">
        <v>41974</v>
      </c>
    </row>
    <row r="2961" spans="1:8">
      <c r="A2961" s="117">
        <v>88309</v>
      </c>
      <c r="B2961" s="118" t="s">
        <v>278</v>
      </c>
      <c r="C2961" s="117" t="s">
        <v>246</v>
      </c>
      <c r="D2961" s="117" t="s">
        <v>231</v>
      </c>
      <c r="E2961" s="119">
        <v>15.32</v>
      </c>
      <c r="F2961" s="119">
        <v>13.77</v>
      </c>
      <c r="G2961" s="117" t="s">
        <v>493</v>
      </c>
      <c r="H2961" s="120">
        <v>41974</v>
      </c>
    </row>
    <row r="2962" spans="1:8" ht="26.4">
      <c r="A2962" s="113">
        <v>84087</v>
      </c>
      <c r="B2962" s="114" t="s">
        <v>4227</v>
      </c>
      <c r="C2962" s="113" t="s">
        <v>715</v>
      </c>
      <c r="D2962" s="113" t="s">
        <v>207</v>
      </c>
      <c r="E2962" s="115">
        <v>35.15</v>
      </c>
      <c r="F2962" s="115">
        <v>33.21</v>
      </c>
      <c r="G2962" s="113" t="s">
        <v>493</v>
      </c>
      <c r="H2962" s="116">
        <v>41974</v>
      </c>
    </row>
    <row r="2963" spans="1:8" ht="26.4">
      <c r="A2963" s="117">
        <v>84118</v>
      </c>
      <c r="B2963" s="118" t="s">
        <v>4228</v>
      </c>
      <c r="C2963" s="117" t="s">
        <v>715</v>
      </c>
      <c r="D2963" s="117" t="s">
        <v>207</v>
      </c>
      <c r="E2963" s="119">
        <v>19.46</v>
      </c>
      <c r="F2963" s="119">
        <v>17.760000000000002</v>
      </c>
      <c r="G2963" s="117" t="s">
        <v>493</v>
      </c>
      <c r="H2963" s="120">
        <v>41974</v>
      </c>
    </row>
    <row r="2964" spans="1:8" ht="39.6">
      <c r="A2964" s="113">
        <v>84086</v>
      </c>
      <c r="B2964" s="114" t="s">
        <v>4229</v>
      </c>
      <c r="C2964" s="113" t="s">
        <v>715</v>
      </c>
      <c r="D2964" s="113" t="s">
        <v>207</v>
      </c>
      <c r="E2964" s="115">
        <v>59.3</v>
      </c>
      <c r="F2964" s="115">
        <v>58.18</v>
      </c>
      <c r="G2964" s="113" t="s">
        <v>493</v>
      </c>
      <c r="H2964" s="116">
        <v>41974</v>
      </c>
    </row>
    <row r="2965" spans="1:8" ht="26.4">
      <c r="A2965" s="117">
        <v>84088</v>
      </c>
      <c r="B2965" s="118" t="s">
        <v>4230</v>
      </c>
      <c r="C2965" s="117" t="s">
        <v>715</v>
      </c>
      <c r="D2965" s="117" t="s">
        <v>207</v>
      </c>
      <c r="E2965" s="119">
        <v>88.18</v>
      </c>
      <c r="F2965" s="119">
        <v>87.1</v>
      </c>
      <c r="G2965" s="117" t="s">
        <v>493</v>
      </c>
      <c r="H2965" s="120">
        <v>41974</v>
      </c>
    </row>
    <row r="2966" spans="1:8" ht="26.4">
      <c r="A2966" s="113">
        <v>84089</v>
      </c>
      <c r="B2966" s="114" t="s">
        <v>4231</v>
      </c>
      <c r="C2966" s="113" t="s">
        <v>715</v>
      </c>
      <c r="D2966" s="113" t="s">
        <v>207</v>
      </c>
      <c r="E2966" s="115">
        <v>122.04</v>
      </c>
      <c r="F2966" s="115">
        <v>120.41</v>
      </c>
      <c r="G2966" s="113" t="s">
        <v>493</v>
      </c>
      <c r="H2966" s="116">
        <v>41974</v>
      </c>
    </row>
    <row r="2967" spans="1:8">
      <c r="A2967" s="117" t="s">
        <v>4232</v>
      </c>
      <c r="B2967" s="118" t="s">
        <v>4233</v>
      </c>
      <c r="C2967" s="117" t="s">
        <v>246</v>
      </c>
      <c r="D2967" s="117" t="s">
        <v>207</v>
      </c>
      <c r="E2967" s="119">
        <v>61.7</v>
      </c>
      <c r="F2967" s="119">
        <v>55.98</v>
      </c>
      <c r="G2967" s="117" t="s">
        <v>493</v>
      </c>
      <c r="H2967" s="120">
        <v>41974</v>
      </c>
    </row>
    <row r="2968" spans="1:8">
      <c r="A2968" s="113" t="s">
        <v>4234</v>
      </c>
      <c r="B2968" s="114" t="s">
        <v>4235</v>
      </c>
      <c r="C2968" s="113" t="s">
        <v>246</v>
      </c>
      <c r="D2968" s="113" t="s">
        <v>207</v>
      </c>
      <c r="E2968" s="115">
        <v>26.19</v>
      </c>
      <c r="F2968" s="115">
        <v>24.38</v>
      </c>
      <c r="G2968" s="113" t="s">
        <v>493</v>
      </c>
      <c r="H2968" s="116">
        <v>41974</v>
      </c>
    </row>
    <row r="2969" spans="1:8">
      <c r="A2969" s="117">
        <v>73426</v>
      </c>
      <c r="B2969" s="118" t="s">
        <v>4236</v>
      </c>
      <c r="C2969" s="117" t="s">
        <v>246</v>
      </c>
      <c r="D2969" s="117" t="s">
        <v>207</v>
      </c>
      <c r="E2969" s="119">
        <v>59.69</v>
      </c>
      <c r="F2969" s="119">
        <v>55.17</v>
      </c>
      <c r="G2969" s="117" t="s">
        <v>493</v>
      </c>
      <c r="H2969" s="120">
        <v>41974</v>
      </c>
    </row>
    <row r="2970" spans="1:8">
      <c r="A2970" s="113">
        <v>73372</v>
      </c>
      <c r="B2970" s="114" t="s">
        <v>572</v>
      </c>
      <c r="C2970" s="113" t="s">
        <v>246</v>
      </c>
      <c r="D2970" s="113" t="s">
        <v>492</v>
      </c>
      <c r="E2970" s="115">
        <v>20.51</v>
      </c>
      <c r="F2970" s="115">
        <v>20.5</v>
      </c>
      <c r="G2970" s="113" t="s">
        <v>493</v>
      </c>
      <c r="H2970" s="116">
        <v>41974</v>
      </c>
    </row>
    <row r="2971" spans="1:8">
      <c r="A2971" s="117">
        <v>73431</v>
      </c>
      <c r="B2971" s="118" t="s">
        <v>4237</v>
      </c>
      <c r="C2971" s="117" t="s">
        <v>246</v>
      </c>
      <c r="D2971" s="117" t="s">
        <v>207</v>
      </c>
      <c r="E2971" s="119">
        <v>2.1</v>
      </c>
      <c r="F2971" s="119">
        <v>2.1</v>
      </c>
      <c r="G2971" s="117" t="s">
        <v>493</v>
      </c>
      <c r="H2971" s="120">
        <v>41974</v>
      </c>
    </row>
    <row r="2972" spans="1:8">
      <c r="A2972" s="113">
        <v>88310</v>
      </c>
      <c r="B2972" s="114" t="s">
        <v>232</v>
      </c>
      <c r="C2972" s="113" t="s">
        <v>246</v>
      </c>
      <c r="D2972" s="113" t="s">
        <v>231</v>
      </c>
      <c r="E2972" s="115">
        <v>15.32</v>
      </c>
      <c r="F2972" s="115">
        <v>13.77</v>
      </c>
      <c r="G2972" s="113" t="s">
        <v>493</v>
      </c>
      <c r="H2972" s="116">
        <v>41974</v>
      </c>
    </row>
    <row r="2973" spans="1:8">
      <c r="A2973" s="117">
        <v>88311</v>
      </c>
      <c r="B2973" s="118" t="s">
        <v>4238</v>
      </c>
      <c r="C2973" s="117" t="s">
        <v>246</v>
      </c>
      <c r="D2973" s="117" t="s">
        <v>231</v>
      </c>
      <c r="E2973" s="119">
        <v>15.98</v>
      </c>
      <c r="F2973" s="119">
        <v>14.34</v>
      </c>
      <c r="G2973" s="117" t="s">
        <v>493</v>
      </c>
      <c r="H2973" s="120">
        <v>41974</v>
      </c>
    </row>
    <row r="2974" spans="1:8">
      <c r="A2974" s="113">
        <v>88312</v>
      </c>
      <c r="B2974" s="114" t="s">
        <v>4239</v>
      </c>
      <c r="C2974" s="113" t="s">
        <v>246</v>
      </c>
      <c r="D2974" s="113" t="s">
        <v>231</v>
      </c>
      <c r="E2974" s="115">
        <v>17.510000000000002</v>
      </c>
      <c r="F2974" s="115">
        <v>15.66</v>
      </c>
      <c r="G2974" s="113" t="s">
        <v>493</v>
      </c>
      <c r="H2974" s="116">
        <v>41974</v>
      </c>
    </row>
    <row r="2975" spans="1:8" ht="26.4">
      <c r="A2975" s="117">
        <v>84652</v>
      </c>
      <c r="B2975" s="118" t="s">
        <v>4240</v>
      </c>
      <c r="C2975" s="117" t="s">
        <v>553</v>
      </c>
      <c r="D2975" s="117" t="s">
        <v>492</v>
      </c>
      <c r="E2975" s="119">
        <v>5.81</v>
      </c>
      <c r="F2975" s="119">
        <v>5.32</v>
      </c>
      <c r="G2975" s="117" t="s">
        <v>493</v>
      </c>
      <c r="H2975" s="120">
        <v>41974</v>
      </c>
    </row>
    <row r="2976" spans="1:8">
      <c r="A2976" s="113" t="s">
        <v>4241</v>
      </c>
      <c r="B2976" s="114" t="s">
        <v>4242</v>
      </c>
      <c r="C2976" s="113" t="s">
        <v>553</v>
      </c>
      <c r="D2976" s="113" t="s">
        <v>492</v>
      </c>
      <c r="E2976" s="115">
        <v>5.26</v>
      </c>
      <c r="F2976" s="115">
        <v>4.78</v>
      </c>
      <c r="G2976" s="113" t="s">
        <v>493</v>
      </c>
      <c r="H2976" s="116">
        <v>41974</v>
      </c>
    </row>
    <row r="2977" spans="1:8">
      <c r="A2977" s="117" t="s">
        <v>4243</v>
      </c>
      <c r="B2977" s="118" t="s">
        <v>4244</v>
      </c>
      <c r="C2977" s="117" t="s">
        <v>553</v>
      </c>
      <c r="D2977" s="117" t="s">
        <v>492</v>
      </c>
      <c r="E2977" s="119">
        <v>5.77</v>
      </c>
      <c r="F2977" s="119">
        <v>5.29</v>
      </c>
      <c r="G2977" s="117" t="s">
        <v>493</v>
      </c>
      <c r="H2977" s="120">
        <v>41974</v>
      </c>
    </row>
    <row r="2978" spans="1:8" ht="26.4">
      <c r="A2978" s="113" t="s">
        <v>4245</v>
      </c>
      <c r="B2978" s="114" t="s">
        <v>4246</v>
      </c>
      <c r="C2978" s="113" t="s">
        <v>553</v>
      </c>
      <c r="D2978" s="113" t="s">
        <v>492</v>
      </c>
      <c r="E2978" s="115">
        <v>11.39</v>
      </c>
      <c r="F2978" s="115">
        <v>10.69</v>
      </c>
      <c r="G2978" s="113" t="s">
        <v>493</v>
      </c>
      <c r="H2978" s="116">
        <v>41974</v>
      </c>
    </row>
    <row r="2979" spans="1:8">
      <c r="A2979" s="117">
        <v>79463</v>
      </c>
      <c r="B2979" s="118" t="s">
        <v>4247</v>
      </c>
      <c r="C2979" s="117" t="s">
        <v>553</v>
      </c>
      <c r="D2979" s="117" t="s">
        <v>492</v>
      </c>
      <c r="E2979" s="119">
        <v>9.9700000000000006</v>
      </c>
      <c r="F2979" s="119">
        <v>9.17</v>
      </c>
      <c r="G2979" s="117" t="s">
        <v>493</v>
      </c>
      <c r="H2979" s="120">
        <v>41974</v>
      </c>
    </row>
    <row r="2980" spans="1:8">
      <c r="A2980" s="113">
        <v>79464</v>
      </c>
      <c r="B2980" s="114" t="s">
        <v>4248</v>
      </c>
      <c r="C2980" s="113" t="s">
        <v>553</v>
      </c>
      <c r="D2980" s="113" t="s">
        <v>492</v>
      </c>
      <c r="E2980" s="115">
        <v>13.19</v>
      </c>
      <c r="F2980" s="115">
        <v>12.18</v>
      </c>
      <c r="G2980" s="113" t="s">
        <v>493</v>
      </c>
      <c r="H2980" s="116">
        <v>41974</v>
      </c>
    </row>
    <row r="2981" spans="1:8">
      <c r="A2981" s="117" t="s">
        <v>4249</v>
      </c>
      <c r="B2981" s="118" t="s">
        <v>4250</v>
      </c>
      <c r="C2981" s="117" t="s">
        <v>553</v>
      </c>
      <c r="D2981" s="117" t="s">
        <v>492</v>
      </c>
      <c r="E2981" s="119">
        <v>16.239999999999998</v>
      </c>
      <c r="F2981" s="119">
        <v>15.02</v>
      </c>
      <c r="G2981" s="117" t="s">
        <v>493</v>
      </c>
      <c r="H2981" s="120">
        <v>41974</v>
      </c>
    </row>
    <row r="2982" spans="1:8" ht="26.4">
      <c r="A2982" s="113">
        <v>41595</v>
      </c>
      <c r="B2982" s="114" t="s">
        <v>4251</v>
      </c>
      <c r="C2982" s="113" t="s">
        <v>553</v>
      </c>
      <c r="D2982" s="113" t="s">
        <v>207</v>
      </c>
      <c r="E2982" s="115">
        <v>8.0299999999999994</v>
      </c>
      <c r="F2982" s="115">
        <v>7.31</v>
      </c>
      <c r="G2982" s="113" t="s">
        <v>493</v>
      </c>
      <c r="H2982" s="116">
        <v>41974</v>
      </c>
    </row>
    <row r="2983" spans="1:8">
      <c r="A2983" s="117" t="s">
        <v>4252</v>
      </c>
      <c r="B2983" s="118" t="s">
        <v>4253</v>
      </c>
      <c r="C2983" s="117" t="s">
        <v>553</v>
      </c>
      <c r="D2983" s="117" t="s">
        <v>492</v>
      </c>
      <c r="E2983" s="119">
        <v>10.11</v>
      </c>
      <c r="F2983" s="119">
        <v>9.2899999999999991</v>
      </c>
      <c r="G2983" s="117" t="s">
        <v>493</v>
      </c>
      <c r="H2983" s="120">
        <v>41974</v>
      </c>
    </row>
    <row r="2984" spans="1:8">
      <c r="A2984" s="113" t="s">
        <v>4254</v>
      </c>
      <c r="B2984" s="114" t="s">
        <v>4255</v>
      </c>
      <c r="C2984" s="113" t="s">
        <v>553</v>
      </c>
      <c r="D2984" s="113" t="s">
        <v>492</v>
      </c>
      <c r="E2984" s="115">
        <v>14.12</v>
      </c>
      <c r="F2984" s="115">
        <v>13.01</v>
      </c>
      <c r="G2984" s="113" t="s">
        <v>493</v>
      </c>
      <c r="H2984" s="116">
        <v>41974</v>
      </c>
    </row>
    <row r="2985" spans="1:8">
      <c r="A2985" s="117">
        <v>84665</v>
      </c>
      <c r="B2985" s="118" t="s">
        <v>4256</v>
      </c>
      <c r="C2985" s="117" t="s">
        <v>553</v>
      </c>
      <c r="D2985" s="117" t="s">
        <v>492</v>
      </c>
      <c r="E2985" s="119">
        <v>21.74</v>
      </c>
      <c r="F2985" s="119">
        <v>20.59</v>
      </c>
      <c r="G2985" s="117" t="s">
        <v>493</v>
      </c>
      <c r="H2985" s="120">
        <v>41974</v>
      </c>
    </row>
    <row r="2986" spans="1:8">
      <c r="A2986" s="113">
        <v>79471</v>
      </c>
      <c r="B2986" s="114" t="s">
        <v>4257</v>
      </c>
      <c r="C2986" s="113" t="s">
        <v>271</v>
      </c>
      <c r="D2986" s="113" t="s">
        <v>238</v>
      </c>
      <c r="E2986" s="115">
        <v>47.13</v>
      </c>
      <c r="F2986" s="115">
        <v>46.2</v>
      </c>
      <c r="G2986" s="113" t="s">
        <v>493</v>
      </c>
      <c r="H2986" s="116">
        <v>41974</v>
      </c>
    </row>
    <row r="2987" spans="1:8">
      <c r="A2987" s="117" t="s">
        <v>4258</v>
      </c>
      <c r="B2987" s="118" t="s">
        <v>4259</v>
      </c>
      <c r="C2987" s="117" t="s">
        <v>553</v>
      </c>
      <c r="D2987" s="117" t="s">
        <v>492</v>
      </c>
      <c r="E2987" s="119">
        <v>4.1399999999999997</v>
      </c>
      <c r="F2987" s="119">
        <v>3.82</v>
      </c>
      <c r="G2987" s="117" t="s">
        <v>493</v>
      </c>
      <c r="H2987" s="120">
        <v>41974</v>
      </c>
    </row>
    <row r="2988" spans="1:8">
      <c r="A2988" s="113">
        <v>79461</v>
      </c>
      <c r="B2988" s="114" t="s">
        <v>4260</v>
      </c>
      <c r="C2988" s="113" t="s">
        <v>553</v>
      </c>
      <c r="D2988" s="113" t="s">
        <v>492</v>
      </c>
      <c r="E2988" s="115">
        <v>4.3499999999999996</v>
      </c>
      <c r="F2988" s="115">
        <v>4.08</v>
      </c>
      <c r="G2988" s="113" t="s">
        <v>493</v>
      </c>
      <c r="H2988" s="116">
        <v>41974</v>
      </c>
    </row>
    <row r="2989" spans="1:8" ht="26.4">
      <c r="A2989" s="117">
        <v>79467</v>
      </c>
      <c r="B2989" s="118" t="s">
        <v>4261</v>
      </c>
      <c r="C2989" s="117" t="s">
        <v>553</v>
      </c>
      <c r="D2989" s="117" t="s">
        <v>4262</v>
      </c>
      <c r="E2989" s="119">
        <v>9.06</v>
      </c>
      <c r="F2989" s="119">
        <v>8.34</v>
      </c>
      <c r="G2989" s="117" t="s">
        <v>493</v>
      </c>
      <c r="H2989" s="120">
        <v>41974</v>
      </c>
    </row>
    <row r="2990" spans="1:8">
      <c r="A2990" s="113">
        <v>79465</v>
      </c>
      <c r="B2990" s="114" t="s">
        <v>4263</v>
      </c>
      <c r="C2990" s="113" t="s">
        <v>553</v>
      </c>
      <c r="D2990" s="113" t="s">
        <v>492</v>
      </c>
      <c r="E2990" s="115">
        <v>23.43</v>
      </c>
      <c r="F2990" s="115">
        <v>22.2</v>
      </c>
      <c r="G2990" s="113" t="s">
        <v>493</v>
      </c>
      <c r="H2990" s="116">
        <v>41974</v>
      </c>
    </row>
    <row r="2991" spans="1:8">
      <c r="A2991" s="117" t="s">
        <v>4264</v>
      </c>
      <c r="B2991" s="118" t="s">
        <v>4265</v>
      </c>
      <c r="C2991" s="117" t="s">
        <v>553</v>
      </c>
      <c r="D2991" s="117" t="s">
        <v>492</v>
      </c>
      <c r="E2991" s="119">
        <v>6.6</v>
      </c>
      <c r="F2991" s="119">
        <v>6.02</v>
      </c>
      <c r="G2991" s="117" t="s">
        <v>493</v>
      </c>
      <c r="H2991" s="120">
        <v>41974</v>
      </c>
    </row>
    <row r="2992" spans="1:8">
      <c r="A2992" s="113">
        <v>84649</v>
      </c>
      <c r="B2992" s="114" t="s">
        <v>4266</v>
      </c>
      <c r="C2992" s="113" t="s">
        <v>553</v>
      </c>
      <c r="D2992" s="113" t="s">
        <v>492</v>
      </c>
      <c r="E2992" s="115">
        <v>7.71</v>
      </c>
      <c r="F2992" s="115">
        <v>7.13</v>
      </c>
      <c r="G2992" s="113" t="s">
        <v>493</v>
      </c>
      <c r="H2992" s="116">
        <v>41974</v>
      </c>
    </row>
    <row r="2993" spans="1:8">
      <c r="A2993" s="117">
        <v>84651</v>
      </c>
      <c r="B2993" s="118" t="s">
        <v>4267</v>
      </c>
      <c r="C2993" s="117" t="s">
        <v>553</v>
      </c>
      <c r="D2993" s="117" t="s">
        <v>492</v>
      </c>
      <c r="E2993" s="119">
        <v>8.1</v>
      </c>
      <c r="F2993" s="119">
        <v>7.44</v>
      </c>
      <c r="G2993" s="117" t="s">
        <v>493</v>
      </c>
      <c r="H2993" s="120">
        <v>41974</v>
      </c>
    </row>
    <row r="2994" spans="1:8" ht="26.4">
      <c r="A2994" s="113">
        <v>84662</v>
      </c>
      <c r="B2994" s="114" t="s">
        <v>4268</v>
      </c>
      <c r="C2994" s="113" t="s">
        <v>553</v>
      </c>
      <c r="D2994" s="113" t="s">
        <v>492</v>
      </c>
      <c r="E2994" s="115">
        <v>19.079999999999998</v>
      </c>
      <c r="F2994" s="115">
        <v>17.75</v>
      </c>
      <c r="G2994" s="113" t="s">
        <v>493</v>
      </c>
      <c r="H2994" s="116">
        <v>41974</v>
      </c>
    </row>
    <row r="2995" spans="1:8">
      <c r="A2995" s="117" t="s">
        <v>4269</v>
      </c>
      <c r="B2995" s="118" t="s">
        <v>4270</v>
      </c>
      <c r="C2995" s="117" t="s">
        <v>553</v>
      </c>
      <c r="D2995" s="117" t="s">
        <v>492</v>
      </c>
      <c r="E2995" s="119">
        <v>23.98</v>
      </c>
      <c r="F2995" s="119">
        <v>22.38</v>
      </c>
      <c r="G2995" s="117" t="s">
        <v>493</v>
      </c>
      <c r="H2995" s="120">
        <v>41974</v>
      </c>
    </row>
    <row r="2996" spans="1:8" ht="26.4">
      <c r="A2996" s="113">
        <v>84661</v>
      </c>
      <c r="B2996" s="114" t="s">
        <v>4271</v>
      </c>
      <c r="C2996" s="113" t="s">
        <v>553</v>
      </c>
      <c r="D2996" s="113" t="s">
        <v>492</v>
      </c>
      <c r="E2996" s="115">
        <v>12.11</v>
      </c>
      <c r="F2996" s="115">
        <v>11.31</v>
      </c>
      <c r="G2996" s="113" t="s">
        <v>493</v>
      </c>
      <c r="H2996" s="116">
        <v>41974</v>
      </c>
    </row>
    <row r="2997" spans="1:8" ht="26.4">
      <c r="A2997" s="117" t="s">
        <v>4272</v>
      </c>
      <c r="B2997" s="118" t="s">
        <v>4273</v>
      </c>
      <c r="C2997" s="117" t="s">
        <v>553</v>
      </c>
      <c r="D2997" s="117" t="s">
        <v>492</v>
      </c>
      <c r="E2997" s="119">
        <v>25.39</v>
      </c>
      <c r="F2997" s="119">
        <v>23.25</v>
      </c>
      <c r="G2997" s="117" t="s">
        <v>493</v>
      </c>
      <c r="H2997" s="120">
        <v>41974</v>
      </c>
    </row>
    <row r="2998" spans="1:8">
      <c r="A2998" s="113">
        <v>79466</v>
      </c>
      <c r="B2998" s="114" t="s">
        <v>4274</v>
      </c>
      <c r="C2998" s="113" t="s">
        <v>553</v>
      </c>
      <c r="D2998" s="113" t="s">
        <v>492</v>
      </c>
      <c r="E2998" s="115">
        <v>14.01</v>
      </c>
      <c r="F2998" s="115">
        <v>13.18</v>
      </c>
      <c r="G2998" s="113" t="s">
        <v>493</v>
      </c>
      <c r="H2998" s="116">
        <v>41974</v>
      </c>
    </row>
    <row r="2999" spans="1:8">
      <c r="A2999" s="117">
        <v>72942</v>
      </c>
      <c r="B2999" s="118" t="s">
        <v>4275</v>
      </c>
      <c r="C2999" s="117" t="s">
        <v>251</v>
      </c>
      <c r="D2999" s="117" t="s">
        <v>492</v>
      </c>
      <c r="E2999" s="119">
        <v>1.21</v>
      </c>
      <c r="F2999" s="119">
        <v>1.19</v>
      </c>
      <c r="G2999" s="117" t="s">
        <v>493</v>
      </c>
      <c r="H2999" s="120">
        <v>41974</v>
      </c>
    </row>
    <row r="3000" spans="1:8">
      <c r="A3000" s="113">
        <v>72943</v>
      </c>
      <c r="B3000" s="114" t="s">
        <v>4276</v>
      </c>
      <c r="C3000" s="113" t="s">
        <v>251</v>
      </c>
      <c r="D3000" s="113" t="s">
        <v>492</v>
      </c>
      <c r="E3000" s="115">
        <v>1.29</v>
      </c>
      <c r="F3000" s="115">
        <v>1.27</v>
      </c>
      <c r="G3000" s="113" t="s">
        <v>493</v>
      </c>
      <c r="H3000" s="116">
        <v>41974</v>
      </c>
    </row>
    <row r="3001" spans="1:8">
      <c r="A3001" s="117">
        <v>84671</v>
      </c>
      <c r="B3001" s="118" t="s">
        <v>4277</v>
      </c>
      <c r="C3001" s="117" t="s">
        <v>553</v>
      </c>
      <c r="D3001" s="117" t="s">
        <v>492</v>
      </c>
      <c r="E3001" s="119">
        <v>7.66</v>
      </c>
      <c r="F3001" s="119">
        <v>6.97</v>
      </c>
      <c r="G3001" s="117" t="s">
        <v>493</v>
      </c>
      <c r="H3001" s="120">
        <v>41974</v>
      </c>
    </row>
    <row r="3002" spans="1:8" ht="26.4">
      <c r="A3002" s="113" t="s">
        <v>4278</v>
      </c>
      <c r="B3002" s="114" t="s">
        <v>4279</v>
      </c>
      <c r="C3002" s="113" t="s">
        <v>553</v>
      </c>
      <c r="D3002" s="113" t="s">
        <v>492</v>
      </c>
      <c r="E3002" s="115">
        <v>8.94</v>
      </c>
      <c r="F3002" s="115">
        <v>8.52</v>
      </c>
      <c r="G3002" s="113" t="s">
        <v>493</v>
      </c>
      <c r="H3002" s="116">
        <v>41974</v>
      </c>
    </row>
    <row r="3003" spans="1:8">
      <c r="A3003" s="117">
        <v>73446</v>
      </c>
      <c r="B3003" s="118" t="s">
        <v>4280</v>
      </c>
      <c r="C3003" s="117" t="s">
        <v>553</v>
      </c>
      <c r="D3003" s="117" t="s">
        <v>492</v>
      </c>
      <c r="E3003" s="119">
        <v>14.35</v>
      </c>
      <c r="F3003" s="119">
        <v>13.2</v>
      </c>
      <c r="G3003" s="117" t="s">
        <v>493</v>
      </c>
      <c r="H3003" s="120">
        <v>41974</v>
      </c>
    </row>
    <row r="3004" spans="1:8">
      <c r="A3004" s="113">
        <v>6082</v>
      </c>
      <c r="B3004" s="114" t="s">
        <v>4281</v>
      </c>
      <c r="C3004" s="113" t="s">
        <v>553</v>
      </c>
      <c r="D3004" s="113" t="s">
        <v>492</v>
      </c>
      <c r="E3004" s="115">
        <v>12.25</v>
      </c>
      <c r="F3004" s="115">
        <v>11.29</v>
      </c>
      <c r="G3004" s="113" t="s">
        <v>493</v>
      </c>
      <c r="H3004" s="116">
        <v>41974</v>
      </c>
    </row>
    <row r="3005" spans="1:8">
      <c r="A3005" s="117">
        <v>84647</v>
      </c>
      <c r="B3005" s="118" t="s">
        <v>4282</v>
      </c>
      <c r="C3005" s="117" t="s">
        <v>553</v>
      </c>
      <c r="D3005" s="117" t="s">
        <v>492</v>
      </c>
      <c r="E3005" s="119">
        <v>102.86</v>
      </c>
      <c r="F3005" s="119">
        <v>97.8</v>
      </c>
      <c r="G3005" s="117" t="s">
        <v>493</v>
      </c>
      <c r="H3005" s="120">
        <v>41974</v>
      </c>
    </row>
    <row r="3006" spans="1:8">
      <c r="A3006" s="113">
        <v>79460</v>
      </c>
      <c r="B3006" s="114" t="s">
        <v>4283</v>
      </c>
      <c r="C3006" s="113" t="s">
        <v>553</v>
      </c>
      <c r="D3006" s="113" t="s">
        <v>492</v>
      </c>
      <c r="E3006" s="115">
        <v>32.520000000000003</v>
      </c>
      <c r="F3006" s="115">
        <v>31.51</v>
      </c>
      <c r="G3006" s="113" t="s">
        <v>493</v>
      </c>
      <c r="H3006" s="116">
        <v>41974</v>
      </c>
    </row>
    <row r="3007" spans="1:8">
      <c r="A3007" s="117" t="s">
        <v>4284</v>
      </c>
      <c r="B3007" s="118" t="s">
        <v>4285</v>
      </c>
      <c r="C3007" s="117" t="s">
        <v>553</v>
      </c>
      <c r="D3007" s="117" t="s">
        <v>492</v>
      </c>
      <c r="E3007" s="119">
        <v>45.6</v>
      </c>
      <c r="F3007" s="119">
        <v>44.37</v>
      </c>
      <c r="G3007" s="117" t="s">
        <v>493</v>
      </c>
      <c r="H3007" s="120">
        <v>41974</v>
      </c>
    </row>
    <row r="3008" spans="1:8">
      <c r="A3008" s="113" t="s">
        <v>4286</v>
      </c>
      <c r="B3008" s="114" t="s">
        <v>4287</v>
      </c>
      <c r="C3008" s="113" t="s">
        <v>553</v>
      </c>
      <c r="D3008" s="113" t="s">
        <v>492</v>
      </c>
      <c r="E3008" s="115">
        <v>12.24</v>
      </c>
      <c r="F3008" s="115">
        <v>11.39</v>
      </c>
      <c r="G3008" s="113" t="s">
        <v>493</v>
      </c>
      <c r="H3008" s="116">
        <v>41974</v>
      </c>
    </row>
    <row r="3009" spans="1:8" ht="26.4">
      <c r="A3009" s="117" t="s">
        <v>4288</v>
      </c>
      <c r="B3009" s="118" t="s">
        <v>4289</v>
      </c>
      <c r="C3009" s="117" t="s">
        <v>553</v>
      </c>
      <c r="D3009" s="117" t="s">
        <v>492</v>
      </c>
      <c r="E3009" s="119">
        <v>17.62</v>
      </c>
      <c r="F3009" s="119">
        <v>16.600000000000001</v>
      </c>
      <c r="G3009" s="117" t="s">
        <v>493</v>
      </c>
      <c r="H3009" s="120">
        <v>41974</v>
      </c>
    </row>
    <row r="3010" spans="1:8">
      <c r="A3010" s="113" t="s">
        <v>4290</v>
      </c>
      <c r="B3010" s="114" t="s">
        <v>4291</v>
      </c>
      <c r="C3010" s="113" t="s">
        <v>553</v>
      </c>
      <c r="D3010" s="113" t="s">
        <v>492</v>
      </c>
      <c r="E3010" s="115">
        <v>18.87</v>
      </c>
      <c r="F3010" s="115">
        <v>17.54</v>
      </c>
      <c r="G3010" s="113" t="s">
        <v>493</v>
      </c>
      <c r="H3010" s="116">
        <v>41974</v>
      </c>
    </row>
    <row r="3011" spans="1:8">
      <c r="A3011" s="117" t="s">
        <v>4292</v>
      </c>
      <c r="B3011" s="118" t="s">
        <v>4293</v>
      </c>
      <c r="C3011" s="117" t="s">
        <v>553</v>
      </c>
      <c r="D3011" s="117" t="s">
        <v>492</v>
      </c>
      <c r="E3011" s="119">
        <v>18.7</v>
      </c>
      <c r="F3011" s="119">
        <v>17.36</v>
      </c>
      <c r="G3011" s="117" t="s">
        <v>493</v>
      </c>
      <c r="H3011" s="120">
        <v>41974</v>
      </c>
    </row>
    <row r="3012" spans="1:8" ht="26.4">
      <c r="A3012" s="113">
        <v>6067</v>
      </c>
      <c r="B3012" s="114" t="s">
        <v>4294</v>
      </c>
      <c r="C3012" s="113" t="s">
        <v>553</v>
      </c>
      <c r="D3012" s="113" t="s">
        <v>492</v>
      </c>
      <c r="E3012" s="115">
        <v>27.62</v>
      </c>
      <c r="F3012" s="115">
        <v>25.49</v>
      </c>
      <c r="G3012" s="113" t="s">
        <v>493</v>
      </c>
      <c r="H3012" s="116">
        <v>41974</v>
      </c>
    </row>
    <row r="3013" spans="1:8" ht="26.4">
      <c r="A3013" s="117" t="s">
        <v>4295</v>
      </c>
      <c r="B3013" s="118" t="s">
        <v>4296</v>
      </c>
      <c r="C3013" s="117" t="s">
        <v>553</v>
      </c>
      <c r="D3013" s="117" t="s">
        <v>492</v>
      </c>
      <c r="E3013" s="119">
        <v>17.440000000000001</v>
      </c>
      <c r="F3013" s="119">
        <v>16.43</v>
      </c>
      <c r="G3013" s="117" t="s">
        <v>493</v>
      </c>
      <c r="H3013" s="120">
        <v>41974</v>
      </c>
    </row>
    <row r="3014" spans="1:8">
      <c r="A3014" s="113">
        <v>84659</v>
      </c>
      <c r="B3014" s="114" t="s">
        <v>4297</v>
      </c>
      <c r="C3014" s="113" t="s">
        <v>553</v>
      </c>
      <c r="D3014" s="113" t="s">
        <v>492</v>
      </c>
      <c r="E3014" s="115">
        <v>11.16</v>
      </c>
      <c r="F3014" s="115">
        <v>10.41</v>
      </c>
      <c r="G3014" s="113" t="s">
        <v>493</v>
      </c>
      <c r="H3014" s="116">
        <v>41974</v>
      </c>
    </row>
    <row r="3015" spans="1:8" ht="26.4">
      <c r="A3015" s="117" t="s">
        <v>4298</v>
      </c>
      <c r="B3015" s="118" t="s">
        <v>4299</v>
      </c>
      <c r="C3015" s="117" t="s">
        <v>553</v>
      </c>
      <c r="D3015" s="117" t="s">
        <v>492</v>
      </c>
      <c r="E3015" s="119">
        <v>17.690000000000001</v>
      </c>
      <c r="F3015" s="119">
        <v>16.68</v>
      </c>
      <c r="G3015" s="117" t="s">
        <v>493</v>
      </c>
      <c r="H3015" s="120">
        <v>41974</v>
      </c>
    </row>
    <row r="3016" spans="1:8">
      <c r="A3016" s="113" t="s">
        <v>555</v>
      </c>
      <c r="B3016" s="114" t="s">
        <v>556</v>
      </c>
      <c r="C3016" s="113" t="s">
        <v>553</v>
      </c>
      <c r="D3016" s="113" t="s">
        <v>492</v>
      </c>
      <c r="E3016" s="115">
        <v>18.95</v>
      </c>
      <c r="F3016" s="115">
        <v>17.61</v>
      </c>
      <c r="G3016" s="113" t="s">
        <v>493</v>
      </c>
      <c r="H3016" s="116">
        <v>41974</v>
      </c>
    </row>
    <row r="3017" spans="1:8" ht="39.6">
      <c r="A3017" s="117" t="s">
        <v>4300</v>
      </c>
      <c r="B3017" s="118" t="s">
        <v>4301</v>
      </c>
      <c r="C3017" s="117" t="s">
        <v>553</v>
      </c>
      <c r="D3017" s="117" t="s">
        <v>492</v>
      </c>
      <c r="E3017" s="119">
        <v>12.65</v>
      </c>
      <c r="F3017" s="119">
        <v>12.2</v>
      </c>
      <c r="G3017" s="117" t="s">
        <v>493</v>
      </c>
      <c r="H3017" s="120">
        <v>41974</v>
      </c>
    </row>
    <row r="3018" spans="1:8" ht="26.4">
      <c r="A3018" s="113" t="s">
        <v>4302</v>
      </c>
      <c r="B3018" s="114" t="s">
        <v>4303</v>
      </c>
      <c r="C3018" s="113" t="s">
        <v>251</v>
      </c>
      <c r="D3018" s="113" t="s">
        <v>492</v>
      </c>
      <c r="E3018" s="115">
        <v>4</v>
      </c>
      <c r="F3018" s="115">
        <v>3.66</v>
      </c>
      <c r="G3018" s="113" t="s">
        <v>493</v>
      </c>
      <c r="H3018" s="116">
        <v>41974</v>
      </c>
    </row>
    <row r="3019" spans="1:8">
      <c r="A3019" s="117" t="s">
        <v>4304</v>
      </c>
      <c r="B3019" s="118" t="s">
        <v>4305</v>
      </c>
      <c r="C3019" s="117" t="s">
        <v>553</v>
      </c>
      <c r="D3019" s="117" t="s">
        <v>492</v>
      </c>
      <c r="E3019" s="119">
        <v>14.27</v>
      </c>
      <c r="F3019" s="119">
        <v>13.47</v>
      </c>
      <c r="G3019" s="117" t="s">
        <v>493</v>
      </c>
      <c r="H3019" s="120">
        <v>41974</v>
      </c>
    </row>
    <row r="3020" spans="1:8">
      <c r="A3020" s="113">
        <v>84664</v>
      </c>
      <c r="B3020" s="114" t="s">
        <v>4306</v>
      </c>
      <c r="C3020" s="113" t="s">
        <v>553</v>
      </c>
      <c r="D3020" s="113" t="s">
        <v>492</v>
      </c>
      <c r="E3020" s="115">
        <v>3.06</v>
      </c>
      <c r="F3020" s="115">
        <v>2.83</v>
      </c>
      <c r="G3020" s="113" t="s">
        <v>493</v>
      </c>
      <c r="H3020" s="116">
        <v>41974</v>
      </c>
    </row>
    <row r="3021" spans="1:8">
      <c r="A3021" s="117">
        <v>84679</v>
      </c>
      <c r="B3021" s="118" t="s">
        <v>4307</v>
      </c>
      <c r="C3021" s="117" t="s">
        <v>553</v>
      </c>
      <c r="D3021" s="117" t="s">
        <v>492</v>
      </c>
      <c r="E3021" s="119">
        <v>15.88</v>
      </c>
      <c r="F3021" s="119">
        <v>14.86</v>
      </c>
      <c r="G3021" s="117" t="s">
        <v>493</v>
      </c>
      <c r="H3021" s="120">
        <v>41974</v>
      </c>
    </row>
    <row r="3022" spans="1:8">
      <c r="A3022" s="113">
        <v>75889</v>
      </c>
      <c r="B3022" s="114" t="s">
        <v>4308</v>
      </c>
      <c r="C3022" s="113" t="s">
        <v>553</v>
      </c>
      <c r="D3022" s="113" t="s">
        <v>492</v>
      </c>
      <c r="E3022" s="115">
        <v>13.66</v>
      </c>
      <c r="F3022" s="115">
        <v>12.85</v>
      </c>
      <c r="G3022" s="113" t="s">
        <v>493</v>
      </c>
      <c r="H3022" s="116">
        <v>41974</v>
      </c>
    </row>
    <row r="3023" spans="1:8" ht="26.4">
      <c r="A3023" s="117" t="s">
        <v>4309</v>
      </c>
      <c r="B3023" s="118" t="s">
        <v>4310</v>
      </c>
      <c r="C3023" s="117" t="s">
        <v>553</v>
      </c>
      <c r="D3023" s="117" t="s">
        <v>6</v>
      </c>
      <c r="E3023" s="119">
        <v>15.34</v>
      </c>
      <c r="F3023" s="119">
        <v>14.54</v>
      </c>
      <c r="G3023" s="117" t="s">
        <v>493</v>
      </c>
      <c r="H3023" s="120">
        <v>41974</v>
      </c>
    </row>
    <row r="3024" spans="1:8">
      <c r="A3024" s="113">
        <v>73415</v>
      </c>
      <c r="B3024" s="114" t="s">
        <v>4311</v>
      </c>
      <c r="C3024" s="113" t="s">
        <v>246</v>
      </c>
      <c r="D3024" s="113" t="s">
        <v>492</v>
      </c>
      <c r="E3024" s="115">
        <v>13.05</v>
      </c>
      <c r="F3024" s="115">
        <v>12.1</v>
      </c>
      <c r="G3024" s="113" t="s">
        <v>493</v>
      </c>
      <c r="H3024" s="116">
        <v>41974</v>
      </c>
    </row>
    <row r="3025" spans="1:8">
      <c r="A3025" s="117">
        <v>6081</v>
      </c>
      <c r="B3025" s="118" t="s">
        <v>4312</v>
      </c>
      <c r="C3025" s="117" t="s">
        <v>553</v>
      </c>
      <c r="D3025" s="117" t="s">
        <v>492</v>
      </c>
      <c r="E3025" s="119">
        <v>15.38</v>
      </c>
      <c r="F3025" s="119">
        <v>14.42</v>
      </c>
      <c r="G3025" s="117" t="s">
        <v>493</v>
      </c>
      <c r="H3025" s="120">
        <v>41974</v>
      </c>
    </row>
    <row r="3026" spans="1:8">
      <c r="A3026" s="113">
        <v>73715</v>
      </c>
      <c r="B3026" s="114" t="s">
        <v>4313</v>
      </c>
      <c r="C3026" s="113" t="s">
        <v>553</v>
      </c>
      <c r="D3026" s="113" t="s">
        <v>492</v>
      </c>
      <c r="E3026" s="115">
        <v>50.21</v>
      </c>
      <c r="F3026" s="115">
        <v>45.33</v>
      </c>
      <c r="G3026" s="113" t="s">
        <v>493</v>
      </c>
      <c r="H3026" s="116">
        <v>41974</v>
      </c>
    </row>
    <row r="3027" spans="1:8" ht="26.4">
      <c r="A3027" s="117">
        <v>73465</v>
      </c>
      <c r="B3027" s="118" t="s">
        <v>574</v>
      </c>
      <c r="C3027" s="117" t="s">
        <v>502</v>
      </c>
      <c r="D3027" s="117" t="s">
        <v>492</v>
      </c>
      <c r="E3027" s="119">
        <v>27.19</v>
      </c>
      <c r="F3027" s="119">
        <v>25.04</v>
      </c>
      <c r="G3027" s="117" t="s">
        <v>493</v>
      </c>
      <c r="H3027" s="120">
        <v>41974</v>
      </c>
    </row>
    <row r="3028" spans="1:8" ht="26.4">
      <c r="A3028" s="113" t="s">
        <v>4314</v>
      </c>
      <c r="B3028" s="114" t="s">
        <v>4315</v>
      </c>
      <c r="C3028" s="113" t="s">
        <v>502</v>
      </c>
      <c r="D3028" s="113" t="s">
        <v>492</v>
      </c>
      <c r="E3028" s="115">
        <v>37.08</v>
      </c>
      <c r="F3028" s="115">
        <v>34.14</v>
      </c>
      <c r="G3028" s="113" t="s">
        <v>493</v>
      </c>
      <c r="H3028" s="116">
        <v>41974</v>
      </c>
    </row>
    <row r="3029" spans="1:8" ht="26.4">
      <c r="A3029" s="117" t="s">
        <v>4316</v>
      </c>
      <c r="B3029" s="118" t="s">
        <v>4317</v>
      </c>
      <c r="C3029" s="117" t="s">
        <v>502</v>
      </c>
      <c r="D3029" s="117" t="s">
        <v>492</v>
      </c>
      <c r="E3029" s="119">
        <v>41.9</v>
      </c>
      <c r="F3029" s="119">
        <v>38.81</v>
      </c>
      <c r="G3029" s="117" t="s">
        <v>493</v>
      </c>
      <c r="H3029" s="120">
        <v>41974</v>
      </c>
    </row>
    <row r="3030" spans="1:8" ht="26.4">
      <c r="A3030" s="113" t="s">
        <v>4318</v>
      </c>
      <c r="B3030" s="114" t="s">
        <v>4319</v>
      </c>
      <c r="C3030" s="113" t="s">
        <v>502</v>
      </c>
      <c r="D3030" s="113" t="s">
        <v>492</v>
      </c>
      <c r="E3030" s="115">
        <v>47.31</v>
      </c>
      <c r="F3030" s="115">
        <v>44.2</v>
      </c>
      <c r="G3030" s="113" t="s">
        <v>493</v>
      </c>
      <c r="H3030" s="116">
        <v>41974</v>
      </c>
    </row>
    <row r="3031" spans="1:8" ht="26.4">
      <c r="A3031" s="117" t="s">
        <v>4320</v>
      </c>
      <c r="B3031" s="118" t="s">
        <v>4321</v>
      </c>
      <c r="C3031" s="117" t="s">
        <v>502</v>
      </c>
      <c r="D3031" s="117" t="s">
        <v>492</v>
      </c>
      <c r="E3031" s="119">
        <v>21.51</v>
      </c>
      <c r="F3031" s="119">
        <v>31.67</v>
      </c>
      <c r="G3031" s="117" t="s">
        <v>493</v>
      </c>
      <c r="H3031" s="120">
        <v>41974</v>
      </c>
    </row>
    <row r="3032" spans="1:8" ht="26.4">
      <c r="A3032" s="113" t="s">
        <v>4322</v>
      </c>
      <c r="B3032" s="114" t="s">
        <v>4323</v>
      </c>
      <c r="C3032" s="113" t="s">
        <v>502</v>
      </c>
      <c r="D3032" s="113" t="s">
        <v>492</v>
      </c>
      <c r="E3032" s="115">
        <v>13.87</v>
      </c>
      <c r="F3032" s="115">
        <v>27.26</v>
      </c>
      <c r="G3032" s="113" t="s">
        <v>493</v>
      </c>
      <c r="H3032" s="116">
        <v>41974</v>
      </c>
    </row>
    <row r="3033" spans="1:8" ht="26.4">
      <c r="A3033" s="117">
        <v>84172</v>
      </c>
      <c r="B3033" s="118" t="s">
        <v>4324</v>
      </c>
      <c r="C3033" s="117" t="s">
        <v>502</v>
      </c>
      <c r="D3033" s="117" t="s">
        <v>492</v>
      </c>
      <c r="E3033" s="119">
        <v>36.92</v>
      </c>
      <c r="F3033" s="119">
        <v>34.39</v>
      </c>
      <c r="G3033" s="117" t="s">
        <v>493</v>
      </c>
      <c r="H3033" s="120">
        <v>41974</v>
      </c>
    </row>
    <row r="3034" spans="1:8" ht="26.4">
      <c r="A3034" s="113" t="s">
        <v>4325</v>
      </c>
      <c r="B3034" s="114" t="s">
        <v>4326</v>
      </c>
      <c r="C3034" s="113" t="s">
        <v>502</v>
      </c>
      <c r="D3034" s="113" t="s">
        <v>492</v>
      </c>
      <c r="E3034" s="115">
        <v>34.68</v>
      </c>
      <c r="F3034" s="115">
        <v>31.8</v>
      </c>
      <c r="G3034" s="113" t="s">
        <v>493</v>
      </c>
      <c r="H3034" s="116">
        <v>41974</v>
      </c>
    </row>
    <row r="3035" spans="1:8" ht="39.6">
      <c r="A3035" s="117" t="s">
        <v>4327</v>
      </c>
      <c r="B3035" s="118" t="s">
        <v>4328</v>
      </c>
      <c r="C3035" s="117" t="s">
        <v>502</v>
      </c>
      <c r="D3035" s="117" t="s">
        <v>492</v>
      </c>
      <c r="E3035" s="119">
        <v>22.58</v>
      </c>
      <c r="F3035" s="119">
        <v>27.83</v>
      </c>
      <c r="G3035" s="117" t="s">
        <v>493</v>
      </c>
      <c r="H3035" s="120">
        <v>41974</v>
      </c>
    </row>
    <row r="3036" spans="1:8" ht="39.6">
      <c r="A3036" s="113">
        <v>84174</v>
      </c>
      <c r="B3036" s="114" t="s">
        <v>4329</v>
      </c>
      <c r="C3036" s="113" t="s">
        <v>502</v>
      </c>
      <c r="D3036" s="113" t="s">
        <v>492</v>
      </c>
      <c r="E3036" s="115">
        <v>57.83</v>
      </c>
      <c r="F3036" s="115">
        <v>53.85</v>
      </c>
      <c r="G3036" s="113" t="s">
        <v>493</v>
      </c>
      <c r="H3036" s="116">
        <v>41974</v>
      </c>
    </row>
    <row r="3037" spans="1:8" ht="39.6">
      <c r="A3037" s="117" t="s">
        <v>4330</v>
      </c>
      <c r="B3037" s="118" t="s">
        <v>4331</v>
      </c>
      <c r="C3037" s="117" t="s">
        <v>502</v>
      </c>
      <c r="D3037" s="117" t="s">
        <v>492</v>
      </c>
      <c r="E3037" s="119">
        <v>23.77</v>
      </c>
      <c r="F3037" s="119">
        <v>36.380000000000003</v>
      </c>
      <c r="G3037" s="117" t="s">
        <v>493</v>
      </c>
      <c r="H3037" s="120">
        <v>41974</v>
      </c>
    </row>
    <row r="3038" spans="1:8" ht="26.4">
      <c r="A3038" s="113" t="s">
        <v>4332</v>
      </c>
      <c r="B3038" s="114" t="s">
        <v>4333</v>
      </c>
      <c r="C3038" s="113" t="s">
        <v>502</v>
      </c>
      <c r="D3038" s="113" t="s">
        <v>492</v>
      </c>
      <c r="E3038" s="115">
        <v>37.08</v>
      </c>
      <c r="F3038" s="115">
        <v>34.14</v>
      </c>
      <c r="G3038" s="113" t="s">
        <v>493</v>
      </c>
      <c r="H3038" s="116">
        <v>41974</v>
      </c>
    </row>
    <row r="3039" spans="1:8" ht="26.4">
      <c r="A3039" s="117">
        <v>84173</v>
      </c>
      <c r="B3039" s="118" t="s">
        <v>4334</v>
      </c>
      <c r="C3039" s="117" t="s">
        <v>502</v>
      </c>
      <c r="D3039" s="117" t="s">
        <v>492</v>
      </c>
      <c r="E3039" s="119">
        <v>40.380000000000003</v>
      </c>
      <c r="F3039" s="119">
        <v>37.46</v>
      </c>
      <c r="G3039" s="117" t="s">
        <v>493</v>
      </c>
      <c r="H3039" s="120">
        <v>41974</v>
      </c>
    </row>
    <row r="3040" spans="1:8" ht="26.4">
      <c r="A3040" s="113" t="s">
        <v>4335</v>
      </c>
      <c r="B3040" s="114" t="s">
        <v>4336</v>
      </c>
      <c r="C3040" s="113" t="s">
        <v>502</v>
      </c>
      <c r="D3040" s="113" t="s">
        <v>492</v>
      </c>
      <c r="E3040" s="115">
        <v>36.1</v>
      </c>
      <c r="F3040" s="115">
        <v>33.159999999999997</v>
      </c>
      <c r="G3040" s="113" t="s">
        <v>493</v>
      </c>
      <c r="H3040" s="116">
        <v>41974</v>
      </c>
    </row>
    <row r="3041" spans="1:8" ht="26.4">
      <c r="A3041" s="117" t="s">
        <v>4337</v>
      </c>
      <c r="B3041" s="118" t="s">
        <v>4338</v>
      </c>
      <c r="C3041" s="117" t="s">
        <v>502</v>
      </c>
      <c r="D3041" s="117" t="s">
        <v>492</v>
      </c>
      <c r="E3041" s="119">
        <v>38.270000000000003</v>
      </c>
      <c r="F3041" s="119">
        <v>35.25</v>
      </c>
      <c r="G3041" s="117" t="s">
        <v>493</v>
      </c>
      <c r="H3041" s="120">
        <v>41974</v>
      </c>
    </row>
    <row r="3042" spans="1:8" ht="26.4">
      <c r="A3042" s="113" t="s">
        <v>4339</v>
      </c>
      <c r="B3042" s="114" t="s">
        <v>4340</v>
      </c>
      <c r="C3042" s="113" t="s">
        <v>502</v>
      </c>
      <c r="D3042" s="113" t="s">
        <v>492</v>
      </c>
      <c r="E3042" s="115">
        <v>30.91</v>
      </c>
      <c r="F3042" s="115">
        <v>28.45</v>
      </c>
      <c r="G3042" s="113" t="s">
        <v>493</v>
      </c>
      <c r="H3042" s="116">
        <v>41974</v>
      </c>
    </row>
    <row r="3043" spans="1:8" ht="26.4">
      <c r="A3043" s="117" t="s">
        <v>4341</v>
      </c>
      <c r="B3043" s="118" t="s">
        <v>4342</v>
      </c>
      <c r="C3043" s="117" t="s">
        <v>502</v>
      </c>
      <c r="D3043" s="117" t="s">
        <v>492</v>
      </c>
      <c r="E3043" s="119">
        <v>31.99</v>
      </c>
      <c r="F3043" s="119">
        <v>29.44</v>
      </c>
      <c r="G3043" s="117" t="s">
        <v>493</v>
      </c>
      <c r="H3043" s="120">
        <v>41974</v>
      </c>
    </row>
    <row r="3044" spans="1:8" ht="39.6">
      <c r="A3044" s="113" t="s">
        <v>4343</v>
      </c>
      <c r="B3044" s="114" t="s">
        <v>4344</v>
      </c>
      <c r="C3044" s="113" t="s">
        <v>502</v>
      </c>
      <c r="D3044" s="113" t="s">
        <v>492</v>
      </c>
      <c r="E3044" s="115">
        <v>36.21</v>
      </c>
      <c r="F3044" s="115">
        <v>33.36</v>
      </c>
      <c r="G3044" s="113" t="s">
        <v>493</v>
      </c>
      <c r="H3044" s="116">
        <v>41974</v>
      </c>
    </row>
    <row r="3045" spans="1:8" ht="39.6">
      <c r="A3045" s="117" t="s">
        <v>4345</v>
      </c>
      <c r="B3045" s="118" t="s">
        <v>4346</v>
      </c>
      <c r="C3045" s="117" t="s">
        <v>502</v>
      </c>
      <c r="D3045" s="117" t="s">
        <v>492</v>
      </c>
      <c r="E3045" s="119">
        <v>49.06</v>
      </c>
      <c r="F3045" s="119">
        <v>45.2</v>
      </c>
      <c r="G3045" s="117" t="s">
        <v>493</v>
      </c>
      <c r="H3045" s="120">
        <v>41974</v>
      </c>
    </row>
    <row r="3046" spans="1:8" ht="26.4">
      <c r="A3046" s="113" t="s">
        <v>4347</v>
      </c>
      <c r="B3046" s="114" t="s">
        <v>4348</v>
      </c>
      <c r="C3046" s="113" t="s">
        <v>502</v>
      </c>
      <c r="D3046" s="113" t="s">
        <v>492</v>
      </c>
      <c r="E3046" s="115">
        <v>51.45</v>
      </c>
      <c r="F3046" s="115">
        <v>48.38</v>
      </c>
      <c r="G3046" s="113" t="s">
        <v>493</v>
      </c>
      <c r="H3046" s="116">
        <v>41974</v>
      </c>
    </row>
    <row r="3047" spans="1:8" ht="26.4">
      <c r="A3047" s="117" t="s">
        <v>4349</v>
      </c>
      <c r="B3047" s="118" t="s">
        <v>4350</v>
      </c>
      <c r="C3047" s="117" t="s">
        <v>502</v>
      </c>
      <c r="D3047" s="117" t="s">
        <v>492</v>
      </c>
      <c r="E3047" s="119">
        <v>46.7</v>
      </c>
      <c r="F3047" s="119">
        <v>42.82</v>
      </c>
      <c r="G3047" s="117" t="s">
        <v>493</v>
      </c>
      <c r="H3047" s="120">
        <v>41974</v>
      </c>
    </row>
    <row r="3048" spans="1:8" ht="39.6">
      <c r="A3048" s="113">
        <v>73676</v>
      </c>
      <c r="B3048" s="114" t="s">
        <v>4351</v>
      </c>
      <c r="C3048" s="113" t="s">
        <v>502</v>
      </c>
      <c r="D3048" s="113" t="s">
        <v>492</v>
      </c>
      <c r="E3048" s="115">
        <v>44.63</v>
      </c>
      <c r="F3048" s="115">
        <v>41.61</v>
      </c>
      <c r="G3048" s="113" t="s">
        <v>493</v>
      </c>
      <c r="H3048" s="116">
        <v>41974</v>
      </c>
    </row>
    <row r="3049" spans="1:8" ht="26.4">
      <c r="A3049" s="117" t="s">
        <v>4352</v>
      </c>
      <c r="B3049" s="118" t="s">
        <v>4353</v>
      </c>
      <c r="C3049" s="117" t="s">
        <v>502</v>
      </c>
      <c r="D3049" s="117" t="s">
        <v>492</v>
      </c>
      <c r="E3049" s="119">
        <v>35.96</v>
      </c>
      <c r="F3049" s="119">
        <v>33.369999999999997</v>
      </c>
      <c r="G3049" s="117" t="s">
        <v>493</v>
      </c>
      <c r="H3049" s="120">
        <v>41974</v>
      </c>
    </row>
    <row r="3050" spans="1:8" ht="26.4">
      <c r="A3050" s="113" t="s">
        <v>4354</v>
      </c>
      <c r="B3050" s="114" t="s">
        <v>4355</v>
      </c>
      <c r="C3050" s="113" t="s">
        <v>502</v>
      </c>
      <c r="D3050" s="113" t="s">
        <v>492</v>
      </c>
      <c r="E3050" s="115">
        <v>41.01</v>
      </c>
      <c r="F3050" s="115">
        <v>38.29</v>
      </c>
      <c r="G3050" s="113" t="s">
        <v>493</v>
      </c>
      <c r="H3050" s="116">
        <v>41974</v>
      </c>
    </row>
    <row r="3051" spans="1:8">
      <c r="A3051" s="117">
        <v>84186</v>
      </c>
      <c r="B3051" s="118" t="s">
        <v>4356</v>
      </c>
      <c r="C3051" s="117" t="s">
        <v>502</v>
      </c>
      <c r="D3051" s="117" t="s">
        <v>492</v>
      </c>
      <c r="E3051" s="119">
        <v>88.43</v>
      </c>
      <c r="F3051" s="119">
        <v>87.97</v>
      </c>
      <c r="G3051" s="117" t="s">
        <v>493</v>
      </c>
      <c r="H3051" s="120">
        <v>41974</v>
      </c>
    </row>
    <row r="3052" spans="1:8" ht="26.4">
      <c r="A3052" s="113">
        <v>72187</v>
      </c>
      <c r="B3052" s="114" t="s">
        <v>4357</v>
      </c>
      <c r="C3052" s="113" t="s">
        <v>502</v>
      </c>
      <c r="D3052" s="113" t="s">
        <v>492</v>
      </c>
      <c r="E3052" s="115">
        <v>174.89</v>
      </c>
      <c r="F3052" s="115">
        <v>179.56</v>
      </c>
      <c r="G3052" s="113" t="s">
        <v>493</v>
      </c>
      <c r="H3052" s="116">
        <v>41974</v>
      </c>
    </row>
    <row r="3053" spans="1:8" ht="26.4">
      <c r="A3053" s="117">
        <v>72188</v>
      </c>
      <c r="B3053" s="118" t="s">
        <v>4358</v>
      </c>
      <c r="C3053" s="117" t="s">
        <v>502</v>
      </c>
      <c r="D3053" s="117" t="s">
        <v>492</v>
      </c>
      <c r="E3053" s="119">
        <v>174.23</v>
      </c>
      <c r="F3053" s="119">
        <v>178.9</v>
      </c>
      <c r="G3053" s="117" t="s">
        <v>493</v>
      </c>
      <c r="H3053" s="120">
        <v>41974</v>
      </c>
    </row>
    <row r="3054" spans="1:8">
      <c r="A3054" s="113" t="s">
        <v>4359</v>
      </c>
      <c r="B3054" s="114" t="s">
        <v>4360</v>
      </c>
      <c r="C3054" s="113" t="s">
        <v>502</v>
      </c>
      <c r="D3054" s="113" t="s">
        <v>492</v>
      </c>
      <c r="E3054" s="115">
        <v>169.25</v>
      </c>
      <c r="F3054" s="115">
        <v>168.79</v>
      </c>
      <c r="G3054" s="113" t="s">
        <v>493</v>
      </c>
      <c r="H3054" s="116">
        <v>41974</v>
      </c>
    </row>
    <row r="3055" spans="1:8" ht="26.4">
      <c r="A3055" s="117">
        <v>73675</v>
      </c>
      <c r="B3055" s="118" t="s">
        <v>4361</v>
      </c>
      <c r="C3055" s="117" t="s">
        <v>502</v>
      </c>
      <c r="D3055" s="117" t="s">
        <v>492</v>
      </c>
      <c r="E3055" s="119">
        <v>62.94</v>
      </c>
      <c r="F3055" s="119">
        <v>59.5</v>
      </c>
      <c r="G3055" s="117" t="s">
        <v>493</v>
      </c>
      <c r="H3055" s="120">
        <v>41974</v>
      </c>
    </row>
    <row r="3056" spans="1:8" ht="26.4">
      <c r="A3056" s="113" t="s">
        <v>4362</v>
      </c>
      <c r="B3056" s="114" t="s">
        <v>4363</v>
      </c>
      <c r="C3056" s="113" t="s">
        <v>502</v>
      </c>
      <c r="D3056" s="113" t="s">
        <v>492</v>
      </c>
      <c r="E3056" s="115">
        <v>45.57</v>
      </c>
      <c r="F3056" s="115">
        <v>44.92</v>
      </c>
      <c r="G3056" s="113" t="s">
        <v>493</v>
      </c>
      <c r="H3056" s="116">
        <v>41974</v>
      </c>
    </row>
    <row r="3057" spans="1:8" ht="26.4">
      <c r="A3057" s="117">
        <v>68333</v>
      </c>
      <c r="B3057" s="118" t="s">
        <v>4364</v>
      </c>
      <c r="C3057" s="117" t="s">
        <v>502</v>
      </c>
      <c r="D3057" s="117" t="s">
        <v>492</v>
      </c>
      <c r="E3057" s="119">
        <v>48.47</v>
      </c>
      <c r="F3057" s="119">
        <v>46.5</v>
      </c>
      <c r="G3057" s="117" t="s">
        <v>493</v>
      </c>
      <c r="H3057" s="120">
        <v>41974</v>
      </c>
    </row>
    <row r="3058" spans="1:8" ht="26.4">
      <c r="A3058" s="113">
        <v>72182</v>
      </c>
      <c r="B3058" s="114" t="s">
        <v>4365</v>
      </c>
      <c r="C3058" s="113" t="s">
        <v>502</v>
      </c>
      <c r="D3058" s="113" t="s">
        <v>492</v>
      </c>
      <c r="E3058" s="115">
        <v>49.62</v>
      </c>
      <c r="F3058" s="115">
        <v>47.77</v>
      </c>
      <c r="G3058" s="113" t="s">
        <v>493</v>
      </c>
      <c r="H3058" s="116">
        <v>41974</v>
      </c>
    </row>
    <row r="3059" spans="1:8" ht="26.4">
      <c r="A3059" s="117">
        <v>68325</v>
      </c>
      <c r="B3059" s="118" t="s">
        <v>4366</v>
      </c>
      <c r="C3059" s="117" t="s">
        <v>502</v>
      </c>
      <c r="D3059" s="117" t="s">
        <v>492</v>
      </c>
      <c r="E3059" s="119">
        <v>47.59</v>
      </c>
      <c r="F3059" s="119">
        <v>45.74</v>
      </c>
      <c r="G3059" s="117" t="s">
        <v>493</v>
      </c>
      <c r="H3059" s="120">
        <v>41974</v>
      </c>
    </row>
    <row r="3060" spans="1:8" ht="26.4">
      <c r="A3060" s="113">
        <v>84212</v>
      </c>
      <c r="B3060" s="114" t="s">
        <v>4367</v>
      </c>
      <c r="C3060" s="113" t="s">
        <v>502</v>
      </c>
      <c r="D3060" s="113" t="s">
        <v>492</v>
      </c>
      <c r="E3060" s="115">
        <v>50.46</v>
      </c>
      <c r="F3060" s="115">
        <v>48.95</v>
      </c>
      <c r="G3060" s="113" t="s">
        <v>493</v>
      </c>
      <c r="H3060" s="116">
        <v>41974</v>
      </c>
    </row>
    <row r="3061" spans="1:8" ht="26.4">
      <c r="A3061" s="117">
        <v>72183</v>
      </c>
      <c r="B3061" s="118" t="s">
        <v>4368</v>
      </c>
      <c r="C3061" s="117" t="s">
        <v>502</v>
      </c>
      <c r="D3061" s="117" t="s">
        <v>492</v>
      </c>
      <c r="E3061" s="119">
        <v>73.36</v>
      </c>
      <c r="F3061" s="119">
        <v>70.290000000000006</v>
      </c>
      <c r="G3061" s="117" t="s">
        <v>493</v>
      </c>
      <c r="H3061" s="120">
        <v>41974</v>
      </c>
    </row>
    <row r="3062" spans="1:8">
      <c r="A3062" s="113">
        <v>72195</v>
      </c>
      <c r="B3062" s="114" t="s">
        <v>4369</v>
      </c>
      <c r="C3062" s="113" t="s">
        <v>502</v>
      </c>
      <c r="D3062" s="113" t="s">
        <v>492</v>
      </c>
      <c r="E3062" s="115">
        <v>54.48</v>
      </c>
      <c r="F3062" s="115">
        <v>51.95</v>
      </c>
      <c r="G3062" s="113" t="s">
        <v>493</v>
      </c>
      <c r="H3062" s="116">
        <v>41974</v>
      </c>
    </row>
    <row r="3063" spans="1:8" ht="26.4">
      <c r="A3063" s="117">
        <v>84191</v>
      </c>
      <c r="B3063" s="118" t="s">
        <v>4370</v>
      </c>
      <c r="C3063" s="117" t="s">
        <v>502</v>
      </c>
      <c r="D3063" s="117" t="s">
        <v>492</v>
      </c>
      <c r="E3063" s="119">
        <v>74.87</v>
      </c>
      <c r="F3063" s="119">
        <v>73.349999999999994</v>
      </c>
      <c r="G3063" s="117" t="s">
        <v>493</v>
      </c>
      <c r="H3063" s="120">
        <v>41974</v>
      </c>
    </row>
    <row r="3064" spans="1:8" ht="26.4">
      <c r="A3064" s="113">
        <v>72138</v>
      </c>
      <c r="B3064" s="114" t="s">
        <v>4371</v>
      </c>
      <c r="C3064" s="113" t="s">
        <v>502</v>
      </c>
      <c r="D3064" s="113" t="s">
        <v>492</v>
      </c>
      <c r="E3064" s="115">
        <v>220.7</v>
      </c>
      <c r="F3064" s="115">
        <v>219.4</v>
      </c>
      <c r="G3064" s="113" t="s">
        <v>493</v>
      </c>
      <c r="H3064" s="116">
        <v>41974</v>
      </c>
    </row>
    <row r="3065" spans="1:8" ht="26.4">
      <c r="A3065" s="117" t="s">
        <v>4372</v>
      </c>
      <c r="B3065" s="118" t="s">
        <v>4373</v>
      </c>
      <c r="C3065" s="117" t="s">
        <v>502</v>
      </c>
      <c r="D3065" s="117" t="s">
        <v>492</v>
      </c>
      <c r="E3065" s="119">
        <v>36.31</v>
      </c>
      <c r="F3065" s="119">
        <v>35.61</v>
      </c>
      <c r="G3065" s="117" t="s">
        <v>493</v>
      </c>
      <c r="H3065" s="120">
        <v>41974</v>
      </c>
    </row>
    <row r="3066" spans="1:8" ht="26.4">
      <c r="A3066" s="113" t="s">
        <v>4374</v>
      </c>
      <c r="B3066" s="114" t="s">
        <v>4375</v>
      </c>
      <c r="C3066" s="113" t="s">
        <v>502</v>
      </c>
      <c r="D3066" s="113" t="s">
        <v>492</v>
      </c>
      <c r="E3066" s="115">
        <v>30.9</v>
      </c>
      <c r="F3066" s="115">
        <v>37.380000000000003</v>
      </c>
      <c r="G3066" s="113" t="s">
        <v>493</v>
      </c>
      <c r="H3066" s="116">
        <v>41974</v>
      </c>
    </row>
    <row r="3067" spans="1:8" ht="26.4">
      <c r="A3067" s="117" t="s">
        <v>4376</v>
      </c>
      <c r="B3067" s="118" t="s">
        <v>4377</v>
      </c>
      <c r="C3067" s="117" t="s">
        <v>502</v>
      </c>
      <c r="D3067" s="117" t="s">
        <v>492</v>
      </c>
      <c r="E3067" s="119">
        <v>133.71</v>
      </c>
      <c r="F3067" s="119">
        <v>130.27000000000001</v>
      </c>
      <c r="G3067" s="117" t="s">
        <v>493</v>
      </c>
      <c r="H3067" s="120">
        <v>41974</v>
      </c>
    </row>
    <row r="3068" spans="1:8" ht="26.4">
      <c r="A3068" s="113">
        <v>84183</v>
      </c>
      <c r="B3068" s="114" t="s">
        <v>4378</v>
      </c>
      <c r="C3068" s="113" t="s">
        <v>502</v>
      </c>
      <c r="D3068" s="113" t="s">
        <v>492</v>
      </c>
      <c r="E3068" s="115">
        <v>119.97</v>
      </c>
      <c r="F3068" s="115">
        <v>117.43</v>
      </c>
      <c r="G3068" s="113" t="s">
        <v>493</v>
      </c>
      <c r="H3068" s="116">
        <v>41974</v>
      </c>
    </row>
    <row r="3069" spans="1:8" ht="26.4">
      <c r="A3069" s="117" t="s">
        <v>4379</v>
      </c>
      <c r="B3069" s="118" t="s">
        <v>4380</v>
      </c>
      <c r="C3069" s="117" t="s">
        <v>502</v>
      </c>
      <c r="D3069" s="117" t="s">
        <v>492</v>
      </c>
      <c r="E3069" s="119">
        <v>129.02000000000001</v>
      </c>
      <c r="F3069" s="119">
        <v>126.47</v>
      </c>
      <c r="G3069" s="117" t="s">
        <v>493</v>
      </c>
      <c r="H3069" s="120">
        <v>41974</v>
      </c>
    </row>
    <row r="3070" spans="1:8" ht="39.6">
      <c r="A3070" s="113">
        <v>73608</v>
      </c>
      <c r="B3070" s="114" t="s">
        <v>4381</v>
      </c>
      <c r="C3070" s="113" t="s">
        <v>276</v>
      </c>
      <c r="D3070" s="113" t="s">
        <v>492</v>
      </c>
      <c r="E3070" s="115">
        <v>121.94</v>
      </c>
      <c r="F3070" s="115">
        <v>119.4</v>
      </c>
      <c r="G3070" s="113" t="s">
        <v>493</v>
      </c>
      <c r="H3070" s="116">
        <v>41974</v>
      </c>
    </row>
    <row r="3071" spans="1:8" ht="26.4">
      <c r="A3071" s="117" t="s">
        <v>4382</v>
      </c>
      <c r="B3071" s="118" t="s">
        <v>4383</v>
      </c>
      <c r="C3071" s="117" t="s">
        <v>502</v>
      </c>
      <c r="D3071" s="117" t="s">
        <v>492</v>
      </c>
      <c r="E3071" s="119">
        <v>176.21</v>
      </c>
      <c r="F3071" s="119">
        <v>174.1</v>
      </c>
      <c r="G3071" s="117" t="s">
        <v>493</v>
      </c>
      <c r="H3071" s="120">
        <v>41974</v>
      </c>
    </row>
    <row r="3072" spans="1:8" ht="26.4">
      <c r="A3072" s="113">
        <v>73655</v>
      </c>
      <c r="B3072" s="114" t="s">
        <v>4384</v>
      </c>
      <c r="C3072" s="113" t="s">
        <v>502</v>
      </c>
      <c r="D3072" s="113" t="s">
        <v>492</v>
      </c>
      <c r="E3072" s="115">
        <v>121</v>
      </c>
      <c r="F3072" s="115">
        <v>115.98</v>
      </c>
      <c r="G3072" s="113" t="s">
        <v>493</v>
      </c>
      <c r="H3072" s="116">
        <v>41974</v>
      </c>
    </row>
    <row r="3073" spans="1:8" ht="26.4">
      <c r="A3073" s="117" t="s">
        <v>4385</v>
      </c>
      <c r="B3073" s="118" t="s">
        <v>4386</v>
      </c>
      <c r="C3073" s="117" t="s">
        <v>502</v>
      </c>
      <c r="D3073" s="117" t="s">
        <v>492</v>
      </c>
      <c r="E3073" s="119">
        <v>110.69</v>
      </c>
      <c r="F3073" s="119">
        <v>107.66</v>
      </c>
      <c r="G3073" s="117" t="s">
        <v>493</v>
      </c>
      <c r="H3073" s="120">
        <v>41974</v>
      </c>
    </row>
    <row r="3074" spans="1:8">
      <c r="A3074" s="113">
        <v>84181</v>
      </c>
      <c r="B3074" s="114" t="s">
        <v>4387</v>
      </c>
      <c r="C3074" s="113" t="s">
        <v>502</v>
      </c>
      <c r="D3074" s="113" t="s">
        <v>492</v>
      </c>
      <c r="E3074" s="115">
        <v>83.32</v>
      </c>
      <c r="F3074" s="115">
        <v>82.31</v>
      </c>
      <c r="G3074" s="113" t="s">
        <v>493</v>
      </c>
      <c r="H3074" s="116">
        <v>41974</v>
      </c>
    </row>
    <row r="3075" spans="1:8" ht="26.4">
      <c r="A3075" s="117">
        <v>84190</v>
      </c>
      <c r="B3075" s="118" t="s">
        <v>4388</v>
      </c>
      <c r="C3075" s="117" t="s">
        <v>502</v>
      </c>
      <c r="D3075" s="117" t="s">
        <v>492</v>
      </c>
      <c r="E3075" s="119">
        <v>158.78</v>
      </c>
      <c r="F3075" s="119">
        <v>169.02</v>
      </c>
      <c r="G3075" s="117" t="s">
        <v>493</v>
      </c>
      <c r="H3075" s="120">
        <v>41974</v>
      </c>
    </row>
    <row r="3076" spans="1:8" ht="26.4">
      <c r="A3076" s="113">
        <v>72137</v>
      </c>
      <c r="B3076" s="114" t="s">
        <v>4389</v>
      </c>
      <c r="C3076" s="113" t="s">
        <v>502</v>
      </c>
      <c r="D3076" s="113" t="s">
        <v>492</v>
      </c>
      <c r="E3076" s="115">
        <v>87.37</v>
      </c>
      <c r="F3076" s="115">
        <v>82.52</v>
      </c>
      <c r="G3076" s="113" t="s">
        <v>493</v>
      </c>
      <c r="H3076" s="116">
        <v>41974</v>
      </c>
    </row>
    <row r="3077" spans="1:8" ht="26.4">
      <c r="A3077" s="117">
        <v>72136</v>
      </c>
      <c r="B3077" s="118" t="s">
        <v>4390</v>
      </c>
      <c r="C3077" s="117" t="s">
        <v>502</v>
      </c>
      <c r="D3077" s="117" t="s">
        <v>492</v>
      </c>
      <c r="E3077" s="119">
        <v>71.7</v>
      </c>
      <c r="F3077" s="119">
        <v>67.41</v>
      </c>
      <c r="G3077" s="117" t="s">
        <v>493</v>
      </c>
      <c r="H3077" s="120">
        <v>41974</v>
      </c>
    </row>
    <row r="3078" spans="1:8" ht="26.4">
      <c r="A3078" s="113">
        <v>84195</v>
      </c>
      <c r="B3078" s="114" t="s">
        <v>4391</v>
      </c>
      <c r="C3078" s="113" t="s">
        <v>502</v>
      </c>
      <c r="D3078" s="113" t="s">
        <v>492</v>
      </c>
      <c r="E3078" s="115">
        <v>251.29</v>
      </c>
      <c r="F3078" s="115">
        <v>249.74</v>
      </c>
      <c r="G3078" s="113" t="s">
        <v>493</v>
      </c>
      <c r="H3078" s="116">
        <v>41974</v>
      </c>
    </row>
    <row r="3079" spans="1:8">
      <c r="A3079" s="117">
        <v>84182</v>
      </c>
      <c r="B3079" s="118" t="s">
        <v>4392</v>
      </c>
      <c r="C3079" s="117" t="s">
        <v>502</v>
      </c>
      <c r="D3079" s="117" t="s">
        <v>492</v>
      </c>
      <c r="E3079" s="119">
        <v>106.43</v>
      </c>
      <c r="F3079" s="119">
        <v>105</v>
      </c>
      <c r="G3079" s="117" t="s">
        <v>493</v>
      </c>
      <c r="H3079" s="120">
        <v>41974</v>
      </c>
    </row>
    <row r="3080" spans="1:8">
      <c r="A3080" s="113">
        <v>72185</v>
      </c>
      <c r="B3080" s="114" t="s">
        <v>4393</v>
      </c>
      <c r="C3080" s="113" t="s">
        <v>502</v>
      </c>
      <c r="D3080" s="113" t="s">
        <v>492</v>
      </c>
      <c r="E3080" s="115">
        <v>63.42</v>
      </c>
      <c r="F3080" s="115">
        <v>62.97</v>
      </c>
      <c r="G3080" s="113" t="s">
        <v>493</v>
      </c>
      <c r="H3080" s="116">
        <v>41974</v>
      </c>
    </row>
    <row r="3081" spans="1:8">
      <c r="A3081" s="117">
        <v>72186</v>
      </c>
      <c r="B3081" s="118" t="s">
        <v>4394</v>
      </c>
      <c r="C3081" s="117" t="s">
        <v>502</v>
      </c>
      <c r="D3081" s="117" t="s">
        <v>492</v>
      </c>
      <c r="E3081" s="119">
        <v>101.95</v>
      </c>
      <c r="F3081" s="119">
        <v>101.49</v>
      </c>
      <c r="G3081" s="117" t="s">
        <v>493</v>
      </c>
      <c r="H3081" s="120">
        <v>41974</v>
      </c>
    </row>
    <row r="3082" spans="1:8">
      <c r="A3082" s="113" t="s">
        <v>4395</v>
      </c>
      <c r="B3082" s="114" t="s">
        <v>4396</v>
      </c>
      <c r="C3082" s="113" t="s">
        <v>246</v>
      </c>
      <c r="D3082" s="113" t="s">
        <v>6</v>
      </c>
      <c r="E3082" s="115">
        <v>44.96</v>
      </c>
      <c r="F3082" s="115">
        <v>44.5</v>
      </c>
      <c r="G3082" s="113" t="s">
        <v>493</v>
      </c>
      <c r="H3082" s="116">
        <v>41974</v>
      </c>
    </row>
    <row r="3083" spans="1:8">
      <c r="A3083" s="117" t="s">
        <v>4397</v>
      </c>
      <c r="B3083" s="118" t="s">
        <v>4398</v>
      </c>
      <c r="C3083" s="117" t="s">
        <v>246</v>
      </c>
      <c r="D3083" s="117" t="s">
        <v>6</v>
      </c>
      <c r="E3083" s="119">
        <v>22.9</v>
      </c>
      <c r="F3083" s="119">
        <v>22.45</v>
      </c>
      <c r="G3083" s="117" t="s">
        <v>493</v>
      </c>
      <c r="H3083" s="120">
        <v>41974</v>
      </c>
    </row>
    <row r="3084" spans="1:8">
      <c r="A3084" s="113" t="s">
        <v>490</v>
      </c>
      <c r="B3084" s="114" t="s">
        <v>491</v>
      </c>
      <c r="C3084" s="113" t="s">
        <v>245</v>
      </c>
      <c r="D3084" s="113" t="s">
        <v>492</v>
      </c>
      <c r="E3084" s="115">
        <v>321.42</v>
      </c>
      <c r="F3084" s="115">
        <v>317.57</v>
      </c>
      <c r="G3084" s="113" t="s">
        <v>493</v>
      </c>
      <c r="H3084" s="116">
        <v>41974</v>
      </c>
    </row>
    <row r="3085" spans="1:8">
      <c r="A3085" s="117" t="s">
        <v>4399</v>
      </c>
      <c r="B3085" s="118" t="s">
        <v>4400</v>
      </c>
      <c r="C3085" s="117" t="s">
        <v>246</v>
      </c>
      <c r="D3085" s="117" t="s">
        <v>6</v>
      </c>
      <c r="E3085" s="119">
        <v>92.93</v>
      </c>
      <c r="F3085" s="119">
        <v>92.47</v>
      </c>
      <c r="G3085" s="117" t="s">
        <v>493</v>
      </c>
      <c r="H3085" s="120">
        <v>41974</v>
      </c>
    </row>
    <row r="3086" spans="1:8" ht="26.4">
      <c r="A3086" s="113">
        <v>84121</v>
      </c>
      <c r="B3086" s="114" t="s">
        <v>4401</v>
      </c>
      <c r="C3086" s="113" t="s">
        <v>246</v>
      </c>
      <c r="D3086" s="113" t="s">
        <v>6</v>
      </c>
      <c r="E3086" s="115">
        <v>64.53</v>
      </c>
      <c r="F3086" s="115">
        <v>64.3</v>
      </c>
      <c r="G3086" s="113" t="s">
        <v>493</v>
      </c>
      <c r="H3086" s="116">
        <v>41974</v>
      </c>
    </row>
    <row r="3087" spans="1:8">
      <c r="A3087" s="117">
        <v>84122</v>
      </c>
      <c r="B3087" s="118" t="s">
        <v>564</v>
      </c>
      <c r="C3087" s="117" t="s">
        <v>246</v>
      </c>
      <c r="D3087" s="117" t="s">
        <v>6</v>
      </c>
      <c r="E3087" s="119">
        <v>814.43</v>
      </c>
      <c r="F3087" s="119">
        <v>812.11</v>
      </c>
      <c r="G3087" s="117" t="s">
        <v>493</v>
      </c>
      <c r="H3087" s="120">
        <v>41974</v>
      </c>
    </row>
    <row r="3088" spans="1:8">
      <c r="A3088" s="113">
        <v>85178</v>
      </c>
      <c r="B3088" s="114" t="s">
        <v>4402</v>
      </c>
      <c r="C3088" s="113" t="s">
        <v>276</v>
      </c>
      <c r="D3088" s="113" t="s">
        <v>6</v>
      </c>
      <c r="E3088" s="115">
        <v>26.12</v>
      </c>
      <c r="F3088" s="115">
        <v>25.91</v>
      </c>
      <c r="G3088" s="113" t="s">
        <v>493</v>
      </c>
      <c r="H3088" s="116">
        <v>41974</v>
      </c>
    </row>
    <row r="3089" spans="1:8">
      <c r="A3089" s="117" t="s">
        <v>4403</v>
      </c>
      <c r="B3089" s="118" t="s">
        <v>4404</v>
      </c>
      <c r="C3089" s="117" t="s">
        <v>276</v>
      </c>
      <c r="D3089" s="117" t="s">
        <v>6</v>
      </c>
      <c r="E3089" s="119">
        <v>69.8</v>
      </c>
      <c r="F3089" s="119">
        <v>68.2</v>
      </c>
      <c r="G3089" s="117" t="s">
        <v>493</v>
      </c>
      <c r="H3089" s="120">
        <v>41974</v>
      </c>
    </row>
    <row r="3090" spans="1:8" ht="26.4">
      <c r="A3090" s="113" t="s">
        <v>4405</v>
      </c>
      <c r="B3090" s="114" t="s">
        <v>4406</v>
      </c>
      <c r="C3090" s="113" t="s">
        <v>276</v>
      </c>
      <c r="D3090" s="113" t="s">
        <v>6</v>
      </c>
      <c r="E3090" s="115">
        <v>75.8</v>
      </c>
      <c r="F3090" s="115">
        <v>74.2</v>
      </c>
      <c r="G3090" s="113" t="s">
        <v>493</v>
      </c>
      <c r="H3090" s="116">
        <v>41974</v>
      </c>
    </row>
    <row r="3091" spans="1:8">
      <c r="A3091" s="117" t="s">
        <v>546</v>
      </c>
      <c r="B3091" s="118" t="s">
        <v>547</v>
      </c>
      <c r="C3091" s="117" t="s">
        <v>276</v>
      </c>
      <c r="D3091" s="117" t="s">
        <v>207</v>
      </c>
      <c r="E3091" s="119">
        <v>81.48</v>
      </c>
      <c r="F3091" s="119">
        <v>81.08</v>
      </c>
      <c r="G3091" s="117" t="s">
        <v>493</v>
      </c>
      <c r="H3091" s="120">
        <v>41974</v>
      </c>
    </row>
    <row r="3092" spans="1:8">
      <c r="A3092" s="113" t="s">
        <v>4407</v>
      </c>
      <c r="B3092" s="114" t="s">
        <v>4408</v>
      </c>
      <c r="C3092" s="113" t="s">
        <v>276</v>
      </c>
      <c r="D3092" s="113" t="s">
        <v>492</v>
      </c>
      <c r="E3092" s="115">
        <v>10.48</v>
      </c>
      <c r="F3092" s="115">
        <v>10.24</v>
      </c>
      <c r="G3092" s="113" t="s">
        <v>493</v>
      </c>
      <c r="H3092" s="116">
        <v>41974</v>
      </c>
    </row>
    <row r="3093" spans="1:8">
      <c r="A3093" s="117">
        <v>85180</v>
      </c>
      <c r="B3093" s="118" t="s">
        <v>549</v>
      </c>
      <c r="C3093" s="117" t="s">
        <v>276</v>
      </c>
      <c r="D3093" s="117" t="s">
        <v>492</v>
      </c>
      <c r="E3093" s="119">
        <v>14.81</v>
      </c>
      <c r="F3093" s="119">
        <v>14.57</v>
      </c>
      <c r="G3093" s="117" t="s">
        <v>493</v>
      </c>
      <c r="H3093" s="120">
        <v>41974</v>
      </c>
    </row>
    <row r="3094" spans="1:8">
      <c r="A3094" s="113">
        <v>85179</v>
      </c>
      <c r="B3094" s="114" t="s">
        <v>4409</v>
      </c>
      <c r="C3094" s="113" t="s">
        <v>276</v>
      </c>
      <c r="D3094" s="113" t="s">
        <v>492</v>
      </c>
      <c r="E3094" s="115">
        <v>34.630000000000003</v>
      </c>
      <c r="F3094" s="115">
        <v>32.340000000000003</v>
      </c>
      <c r="G3094" s="113" t="s">
        <v>493</v>
      </c>
      <c r="H3094" s="116">
        <v>41974</v>
      </c>
    </row>
    <row r="3095" spans="1:8">
      <c r="A3095" s="117">
        <v>84111</v>
      </c>
      <c r="B3095" s="118" t="s">
        <v>4410</v>
      </c>
      <c r="C3095" s="117" t="s">
        <v>246</v>
      </c>
      <c r="D3095" s="117" t="s">
        <v>492</v>
      </c>
      <c r="E3095" s="119">
        <v>2.17</v>
      </c>
      <c r="F3095" s="119">
        <v>2.06</v>
      </c>
      <c r="G3095" s="117" t="s">
        <v>493</v>
      </c>
      <c r="H3095" s="120">
        <v>41974</v>
      </c>
    </row>
    <row r="3096" spans="1:8">
      <c r="A3096" s="113">
        <v>88313</v>
      </c>
      <c r="B3096" s="114" t="s">
        <v>4411</v>
      </c>
      <c r="C3096" s="113" t="s">
        <v>246</v>
      </c>
      <c r="D3096" s="113" t="s">
        <v>231</v>
      </c>
      <c r="E3096" s="115">
        <v>18.690000000000001</v>
      </c>
      <c r="F3096" s="115">
        <v>16.690000000000001</v>
      </c>
      <c r="G3096" s="113" t="s">
        <v>493</v>
      </c>
      <c r="H3096" s="116">
        <v>41974</v>
      </c>
    </row>
    <row r="3097" spans="1:8" ht="39.6">
      <c r="A3097" s="117">
        <v>83708</v>
      </c>
      <c r="B3097" s="118" t="s">
        <v>4412</v>
      </c>
      <c r="C3097" s="117" t="s">
        <v>632</v>
      </c>
      <c r="D3097" s="117" t="s">
        <v>6</v>
      </c>
      <c r="E3097" s="119">
        <v>1116.99</v>
      </c>
      <c r="F3097" s="119">
        <v>1064.3900000000001</v>
      </c>
      <c r="G3097" s="117" t="s">
        <v>493</v>
      </c>
      <c r="H3097" s="120">
        <v>41974</v>
      </c>
    </row>
    <row r="3098" spans="1:8" ht="39.6">
      <c r="A3098" s="113">
        <v>83709</v>
      </c>
      <c r="B3098" s="114" t="s">
        <v>4413</v>
      </c>
      <c r="C3098" s="113" t="s">
        <v>632</v>
      </c>
      <c r="D3098" s="113" t="s">
        <v>6</v>
      </c>
      <c r="E3098" s="115">
        <v>1391.56</v>
      </c>
      <c r="F3098" s="115">
        <v>1329.61</v>
      </c>
      <c r="G3098" s="113" t="s">
        <v>493</v>
      </c>
      <c r="H3098" s="116">
        <v>41974</v>
      </c>
    </row>
    <row r="3099" spans="1:8" ht="39.6">
      <c r="A3099" s="117">
        <v>83710</v>
      </c>
      <c r="B3099" s="118" t="s">
        <v>4414</v>
      </c>
      <c r="C3099" s="117" t="s">
        <v>632</v>
      </c>
      <c r="D3099" s="117" t="s">
        <v>6</v>
      </c>
      <c r="E3099" s="119">
        <v>2872.05</v>
      </c>
      <c r="F3099" s="119">
        <v>2751.59</v>
      </c>
      <c r="G3099" s="117" t="s">
        <v>493</v>
      </c>
      <c r="H3099" s="120">
        <v>41974</v>
      </c>
    </row>
    <row r="3100" spans="1:8" ht="39.6">
      <c r="A3100" s="113">
        <v>83712</v>
      </c>
      <c r="B3100" s="114" t="s">
        <v>4415</v>
      </c>
      <c r="C3100" s="113" t="s">
        <v>632</v>
      </c>
      <c r="D3100" s="113" t="s">
        <v>6</v>
      </c>
      <c r="E3100" s="115">
        <v>4318.51</v>
      </c>
      <c r="F3100" s="115">
        <v>4140.16</v>
      </c>
      <c r="G3100" s="113" t="s">
        <v>493</v>
      </c>
      <c r="H3100" s="116">
        <v>41974</v>
      </c>
    </row>
    <row r="3101" spans="1:8" ht="39.6">
      <c r="A3101" s="117">
        <v>83713</v>
      </c>
      <c r="B3101" s="118" t="s">
        <v>4416</v>
      </c>
      <c r="C3101" s="117" t="s">
        <v>632</v>
      </c>
      <c r="D3101" s="117" t="s">
        <v>6</v>
      </c>
      <c r="E3101" s="119">
        <v>5274.14</v>
      </c>
      <c r="F3101" s="119">
        <v>5057.9799999999996</v>
      </c>
      <c r="G3101" s="117" t="s">
        <v>493</v>
      </c>
      <c r="H3101" s="120">
        <v>41974</v>
      </c>
    </row>
    <row r="3102" spans="1:8" ht="39.6">
      <c r="A3102" s="113" t="s">
        <v>4417</v>
      </c>
      <c r="B3102" s="114" t="s">
        <v>4418</v>
      </c>
      <c r="C3102" s="113" t="s">
        <v>632</v>
      </c>
      <c r="D3102" s="113" t="s">
        <v>6</v>
      </c>
      <c r="E3102" s="115">
        <v>1174.8599999999999</v>
      </c>
      <c r="F3102" s="115">
        <v>1136.3399999999999</v>
      </c>
      <c r="G3102" s="113" t="s">
        <v>493</v>
      </c>
      <c r="H3102" s="116">
        <v>41974</v>
      </c>
    </row>
    <row r="3103" spans="1:8" ht="39.6">
      <c r="A3103" s="117" t="s">
        <v>4419</v>
      </c>
      <c r="B3103" s="118" t="s">
        <v>4420</v>
      </c>
      <c r="C3103" s="117" t="s">
        <v>632</v>
      </c>
      <c r="D3103" s="117" t="s">
        <v>6</v>
      </c>
      <c r="E3103" s="119">
        <v>1295.31</v>
      </c>
      <c r="F3103" s="119">
        <v>1260.24</v>
      </c>
      <c r="G3103" s="117" t="s">
        <v>493</v>
      </c>
      <c r="H3103" s="120">
        <v>41974</v>
      </c>
    </row>
    <row r="3104" spans="1:8" ht="39.6">
      <c r="A3104" s="113" t="s">
        <v>4421</v>
      </c>
      <c r="B3104" s="114" t="s">
        <v>4422</v>
      </c>
      <c r="C3104" s="113" t="s">
        <v>632</v>
      </c>
      <c r="D3104" s="113" t="s">
        <v>6</v>
      </c>
      <c r="E3104" s="115">
        <v>924.98</v>
      </c>
      <c r="F3104" s="115">
        <v>896.49</v>
      </c>
      <c r="G3104" s="113" t="s">
        <v>493</v>
      </c>
      <c r="H3104" s="116">
        <v>41974</v>
      </c>
    </row>
    <row r="3105" spans="1:8" ht="39.6">
      <c r="A3105" s="117" t="s">
        <v>4423</v>
      </c>
      <c r="B3105" s="118" t="s">
        <v>4424</v>
      </c>
      <c r="C3105" s="117" t="s">
        <v>632</v>
      </c>
      <c r="D3105" s="117" t="s">
        <v>6</v>
      </c>
      <c r="E3105" s="119">
        <v>1001.75</v>
      </c>
      <c r="F3105" s="119">
        <v>971.47</v>
      </c>
      <c r="G3105" s="117" t="s">
        <v>493</v>
      </c>
      <c r="H3105" s="120">
        <v>41974</v>
      </c>
    </row>
    <row r="3106" spans="1:8" ht="39.6">
      <c r="A3106" s="113" t="s">
        <v>4425</v>
      </c>
      <c r="B3106" s="114" t="s">
        <v>4426</v>
      </c>
      <c r="C3106" s="113" t="s">
        <v>632</v>
      </c>
      <c r="D3106" s="113" t="s">
        <v>6</v>
      </c>
      <c r="E3106" s="115">
        <v>1135.0999999999999</v>
      </c>
      <c r="F3106" s="115">
        <v>1102.94</v>
      </c>
      <c r="G3106" s="113" t="s">
        <v>493</v>
      </c>
      <c r="H3106" s="116">
        <v>41974</v>
      </c>
    </row>
    <row r="3107" spans="1:8" ht="39.6">
      <c r="A3107" s="117" t="s">
        <v>4427</v>
      </c>
      <c r="B3107" s="118" t="s">
        <v>4428</v>
      </c>
      <c r="C3107" s="117" t="s">
        <v>632</v>
      </c>
      <c r="D3107" s="117" t="s">
        <v>6</v>
      </c>
      <c r="E3107" s="119">
        <v>1217.93</v>
      </c>
      <c r="F3107" s="119">
        <v>1183.58</v>
      </c>
      <c r="G3107" s="117" t="s">
        <v>493</v>
      </c>
      <c r="H3107" s="120">
        <v>41974</v>
      </c>
    </row>
    <row r="3108" spans="1:8" ht="39.6">
      <c r="A3108" s="113" t="s">
        <v>4429</v>
      </c>
      <c r="B3108" s="114" t="s">
        <v>4430</v>
      </c>
      <c r="C3108" s="113" t="s">
        <v>632</v>
      </c>
      <c r="D3108" s="113" t="s">
        <v>6</v>
      </c>
      <c r="E3108" s="115">
        <v>1222.96</v>
      </c>
      <c r="F3108" s="115">
        <v>1188.52</v>
      </c>
      <c r="G3108" s="113" t="s">
        <v>493</v>
      </c>
      <c r="H3108" s="116">
        <v>41974</v>
      </c>
    </row>
    <row r="3109" spans="1:8" ht="39.6">
      <c r="A3109" s="117" t="s">
        <v>4431</v>
      </c>
      <c r="B3109" s="118" t="s">
        <v>4432</v>
      </c>
      <c r="C3109" s="117" t="s">
        <v>632</v>
      </c>
      <c r="D3109" s="117" t="s">
        <v>6</v>
      </c>
      <c r="E3109" s="119">
        <v>1389.19</v>
      </c>
      <c r="F3109" s="119">
        <v>1351.37</v>
      </c>
      <c r="G3109" s="117" t="s">
        <v>493</v>
      </c>
      <c r="H3109" s="120">
        <v>41974</v>
      </c>
    </row>
    <row r="3110" spans="1:8" ht="39.6">
      <c r="A3110" s="113" t="s">
        <v>4433</v>
      </c>
      <c r="B3110" s="114" t="s">
        <v>4434</v>
      </c>
      <c r="C3110" s="113" t="s">
        <v>632</v>
      </c>
      <c r="D3110" s="113" t="s">
        <v>6</v>
      </c>
      <c r="E3110" s="115">
        <v>1500.94</v>
      </c>
      <c r="F3110" s="115">
        <v>1461.04</v>
      </c>
      <c r="G3110" s="113" t="s">
        <v>493</v>
      </c>
      <c r="H3110" s="116">
        <v>41974</v>
      </c>
    </row>
    <row r="3111" spans="1:8" ht="39.6">
      <c r="A3111" s="117" t="s">
        <v>4435</v>
      </c>
      <c r="B3111" s="118" t="s">
        <v>4436</v>
      </c>
      <c r="C3111" s="117" t="s">
        <v>632</v>
      </c>
      <c r="D3111" s="117" t="s">
        <v>6</v>
      </c>
      <c r="E3111" s="119">
        <v>1561.97</v>
      </c>
      <c r="F3111" s="119">
        <v>1520.94</v>
      </c>
      <c r="G3111" s="117" t="s">
        <v>493</v>
      </c>
      <c r="H3111" s="120">
        <v>41974</v>
      </c>
    </row>
    <row r="3112" spans="1:8" ht="39.6">
      <c r="A3112" s="113" t="s">
        <v>4437</v>
      </c>
      <c r="B3112" s="114" t="s">
        <v>4438</v>
      </c>
      <c r="C3112" s="113" t="s">
        <v>632</v>
      </c>
      <c r="D3112" s="113" t="s">
        <v>6</v>
      </c>
      <c r="E3112" s="115">
        <v>1606.25</v>
      </c>
      <c r="F3112" s="115">
        <v>1564.08</v>
      </c>
      <c r="G3112" s="113" t="s">
        <v>493</v>
      </c>
      <c r="H3112" s="116">
        <v>41974</v>
      </c>
    </row>
    <row r="3113" spans="1:8" ht="39.6">
      <c r="A3113" s="117" t="s">
        <v>4439</v>
      </c>
      <c r="B3113" s="118" t="s">
        <v>4440</v>
      </c>
      <c r="C3113" s="117" t="s">
        <v>632</v>
      </c>
      <c r="D3113" s="117" t="s">
        <v>6</v>
      </c>
      <c r="E3113" s="119">
        <v>1658.9</v>
      </c>
      <c r="F3113" s="119">
        <v>1615.6</v>
      </c>
      <c r="G3113" s="117" t="s">
        <v>493</v>
      </c>
      <c r="H3113" s="120">
        <v>41974</v>
      </c>
    </row>
    <row r="3114" spans="1:8" ht="39.6">
      <c r="A3114" s="113" t="s">
        <v>4441</v>
      </c>
      <c r="B3114" s="114" t="s">
        <v>4442</v>
      </c>
      <c r="C3114" s="113" t="s">
        <v>632</v>
      </c>
      <c r="D3114" s="113" t="s">
        <v>6</v>
      </c>
      <c r="E3114" s="115">
        <v>1763.33</v>
      </c>
      <c r="F3114" s="115">
        <v>1717.84</v>
      </c>
      <c r="G3114" s="113" t="s">
        <v>493</v>
      </c>
      <c r="H3114" s="116">
        <v>41974</v>
      </c>
    </row>
    <row r="3115" spans="1:8" ht="39.6">
      <c r="A3115" s="117" t="s">
        <v>4443</v>
      </c>
      <c r="B3115" s="118" t="s">
        <v>4444</v>
      </c>
      <c r="C3115" s="117" t="s">
        <v>632</v>
      </c>
      <c r="D3115" s="117" t="s">
        <v>6</v>
      </c>
      <c r="E3115" s="119">
        <v>1815.55</v>
      </c>
      <c r="F3115" s="119">
        <v>1768.96</v>
      </c>
      <c r="G3115" s="117" t="s">
        <v>493</v>
      </c>
      <c r="H3115" s="120">
        <v>41974</v>
      </c>
    </row>
    <row r="3116" spans="1:8" ht="39.6">
      <c r="A3116" s="113" t="s">
        <v>4445</v>
      </c>
      <c r="B3116" s="114" t="s">
        <v>4446</v>
      </c>
      <c r="C3116" s="113" t="s">
        <v>632</v>
      </c>
      <c r="D3116" s="113" t="s">
        <v>6</v>
      </c>
      <c r="E3116" s="115">
        <v>1886.96</v>
      </c>
      <c r="F3116" s="115">
        <v>1838.3</v>
      </c>
      <c r="G3116" s="113" t="s">
        <v>493</v>
      </c>
      <c r="H3116" s="116">
        <v>41974</v>
      </c>
    </row>
    <row r="3117" spans="1:8" ht="39.6">
      <c r="A3117" s="117" t="s">
        <v>4447</v>
      </c>
      <c r="B3117" s="118" t="s">
        <v>4448</v>
      </c>
      <c r="C3117" s="117" t="s">
        <v>632</v>
      </c>
      <c r="D3117" s="117" t="s">
        <v>6</v>
      </c>
      <c r="E3117" s="119">
        <v>1922.67</v>
      </c>
      <c r="F3117" s="119">
        <v>1872.97</v>
      </c>
      <c r="G3117" s="117" t="s">
        <v>493</v>
      </c>
      <c r="H3117" s="120">
        <v>41974</v>
      </c>
    </row>
    <row r="3118" spans="1:8" ht="39.6">
      <c r="A3118" s="113" t="s">
        <v>4449</v>
      </c>
      <c r="B3118" s="114" t="s">
        <v>4450</v>
      </c>
      <c r="C3118" s="113" t="s">
        <v>632</v>
      </c>
      <c r="D3118" s="113" t="s">
        <v>6</v>
      </c>
      <c r="E3118" s="115">
        <v>2094.4499999999998</v>
      </c>
      <c r="F3118" s="115">
        <v>2039.93</v>
      </c>
      <c r="G3118" s="113" t="s">
        <v>493</v>
      </c>
      <c r="H3118" s="116">
        <v>41974</v>
      </c>
    </row>
    <row r="3119" spans="1:8" ht="39.6">
      <c r="A3119" s="117" t="s">
        <v>4451</v>
      </c>
      <c r="B3119" s="118" t="s">
        <v>4452</v>
      </c>
      <c r="C3119" s="117" t="s">
        <v>632</v>
      </c>
      <c r="D3119" s="117" t="s">
        <v>6</v>
      </c>
      <c r="E3119" s="119">
        <v>2236.17</v>
      </c>
      <c r="F3119" s="119">
        <v>2179.86</v>
      </c>
      <c r="G3119" s="117" t="s">
        <v>493</v>
      </c>
      <c r="H3119" s="120">
        <v>41974</v>
      </c>
    </row>
    <row r="3120" spans="1:8" ht="39.6">
      <c r="A3120" s="113" t="s">
        <v>4453</v>
      </c>
      <c r="B3120" s="114" t="s">
        <v>4454</v>
      </c>
      <c r="C3120" s="113" t="s">
        <v>632</v>
      </c>
      <c r="D3120" s="113" t="s">
        <v>6</v>
      </c>
      <c r="E3120" s="115">
        <v>2406.06</v>
      </c>
      <c r="F3120" s="115">
        <v>2346.21</v>
      </c>
      <c r="G3120" s="113" t="s">
        <v>493</v>
      </c>
      <c r="H3120" s="116">
        <v>41974</v>
      </c>
    </row>
    <row r="3121" spans="1:8" ht="39.6">
      <c r="A3121" s="117" t="s">
        <v>4455</v>
      </c>
      <c r="B3121" s="118" t="s">
        <v>4456</v>
      </c>
      <c r="C3121" s="117" t="s">
        <v>632</v>
      </c>
      <c r="D3121" s="117" t="s">
        <v>6</v>
      </c>
      <c r="E3121" s="119">
        <v>2510.91</v>
      </c>
      <c r="F3121" s="119">
        <v>2447.7800000000002</v>
      </c>
      <c r="G3121" s="117" t="s">
        <v>493</v>
      </c>
      <c r="H3121" s="120">
        <v>41974</v>
      </c>
    </row>
    <row r="3122" spans="1:8" ht="39.6">
      <c r="A3122" s="113" t="s">
        <v>4457</v>
      </c>
      <c r="B3122" s="114" t="s">
        <v>4458</v>
      </c>
      <c r="C3122" s="113" t="s">
        <v>632</v>
      </c>
      <c r="D3122" s="113" t="s">
        <v>6</v>
      </c>
      <c r="E3122" s="115">
        <v>2667.95</v>
      </c>
      <c r="F3122" s="115">
        <v>2601.4899999999998</v>
      </c>
      <c r="G3122" s="113" t="s">
        <v>493</v>
      </c>
      <c r="H3122" s="116">
        <v>41974</v>
      </c>
    </row>
    <row r="3123" spans="1:8" ht="39.6">
      <c r="A3123" s="117" t="s">
        <v>4459</v>
      </c>
      <c r="B3123" s="118" t="s">
        <v>4460</v>
      </c>
      <c r="C3123" s="117" t="s">
        <v>632</v>
      </c>
      <c r="D3123" s="117" t="s">
        <v>6</v>
      </c>
      <c r="E3123" s="119">
        <v>2824.35</v>
      </c>
      <c r="F3123" s="119">
        <v>2754.62</v>
      </c>
      <c r="G3123" s="117" t="s">
        <v>493</v>
      </c>
      <c r="H3123" s="120">
        <v>41974</v>
      </c>
    </row>
    <row r="3124" spans="1:8" ht="39.6">
      <c r="A3124" s="113" t="s">
        <v>4461</v>
      </c>
      <c r="B3124" s="114" t="s">
        <v>4462</v>
      </c>
      <c r="C3124" s="113" t="s">
        <v>632</v>
      </c>
      <c r="D3124" s="113" t="s">
        <v>6</v>
      </c>
      <c r="E3124" s="115">
        <v>2991.58</v>
      </c>
      <c r="F3124" s="115">
        <v>2918.32</v>
      </c>
      <c r="G3124" s="113" t="s">
        <v>493</v>
      </c>
      <c r="H3124" s="116">
        <v>41974</v>
      </c>
    </row>
    <row r="3125" spans="1:8" ht="39.6">
      <c r="A3125" s="117" t="s">
        <v>4463</v>
      </c>
      <c r="B3125" s="118" t="s">
        <v>4464</v>
      </c>
      <c r="C3125" s="117" t="s">
        <v>632</v>
      </c>
      <c r="D3125" s="117" t="s">
        <v>6</v>
      </c>
      <c r="E3125" s="119">
        <v>3147.98</v>
      </c>
      <c r="F3125" s="119">
        <v>3071.45</v>
      </c>
      <c r="G3125" s="117" t="s">
        <v>493</v>
      </c>
      <c r="H3125" s="120">
        <v>41974</v>
      </c>
    </row>
    <row r="3126" spans="1:8" ht="39.6">
      <c r="A3126" s="113" t="s">
        <v>4465</v>
      </c>
      <c r="B3126" s="114" t="s">
        <v>4466</v>
      </c>
      <c r="C3126" s="113" t="s">
        <v>632</v>
      </c>
      <c r="D3126" s="113" t="s">
        <v>6</v>
      </c>
      <c r="E3126" s="115">
        <v>3304.38</v>
      </c>
      <c r="F3126" s="115">
        <v>3224.58</v>
      </c>
      <c r="G3126" s="113" t="s">
        <v>493</v>
      </c>
      <c r="H3126" s="116">
        <v>41974</v>
      </c>
    </row>
    <row r="3127" spans="1:8" ht="39.6">
      <c r="A3127" s="117" t="s">
        <v>4467</v>
      </c>
      <c r="B3127" s="118" t="s">
        <v>4468</v>
      </c>
      <c r="C3127" s="117" t="s">
        <v>632</v>
      </c>
      <c r="D3127" s="117" t="s">
        <v>6</v>
      </c>
      <c r="E3127" s="119">
        <v>3618.13</v>
      </c>
      <c r="F3127" s="119">
        <v>3531.72</v>
      </c>
      <c r="G3127" s="117" t="s">
        <v>493</v>
      </c>
      <c r="H3127" s="120">
        <v>41974</v>
      </c>
    </row>
    <row r="3128" spans="1:8" ht="39.6">
      <c r="A3128" s="113" t="s">
        <v>4469</v>
      </c>
      <c r="B3128" s="114" t="s">
        <v>4470</v>
      </c>
      <c r="C3128" s="113" t="s">
        <v>632</v>
      </c>
      <c r="D3128" s="113" t="s">
        <v>6</v>
      </c>
      <c r="E3128" s="115">
        <v>3775.17</v>
      </c>
      <c r="F3128" s="115">
        <v>3685.42</v>
      </c>
      <c r="G3128" s="113" t="s">
        <v>493</v>
      </c>
      <c r="H3128" s="116">
        <v>41974</v>
      </c>
    </row>
    <row r="3129" spans="1:8" ht="39.6">
      <c r="A3129" s="117" t="s">
        <v>4471</v>
      </c>
      <c r="B3129" s="118" t="s">
        <v>4472</v>
      </c>
      <c r="C3129" s="117" t="s">
        <v>632</v>
      </c>
      <c r="D3129" s="117" t="s">
        <v>6</v>
      </c>
      <c r="E3129" s="119">
        <v>3461.73</v>
      </c>
      <c r="F3129" s="119">
        <v>3378.59</v>
      </c>
      <c r="G3129" s="117" t="s">
        <v>493</v>
      </c>
      <c r="H3129" s="120">
        <v>41974</v>
      </c>
    </row>
    <row r="3130" spans="1:8" ht="39.6">
      <c r="A3130" s="113" t="s">
        <v>4473</v>
      </c>
      <c r="B3130" s="114" t="s">
        <v>4474</v>
      </c>
      <c r="C3130" s="113" t="s">
        <v>632</v>
      </c>
      <c r="D3130" s="113" t="s">
        <v>6</v>
      </c>
      <c r="E3130" s="115">
        <v>3931.57</v>
      </c>
      <c r="F3130" s="115">
        <v>3838.55</v>
      </c>
      <c r="G3130" s="113" t="s">
        <v>493</v>
      </c>
      <c r="H3130" s="116">
        <v>41974</v>
      </c>
    </row>
    <row r="3131" spans="1:8" ht="39.6">
      <c r="A3131" s="117" t="s">
        <v>4475</v>
      </c>
      <c r="B3131" s="118" t="s">
        <v>4476</v>
      </c>
      <c r="C3131" s="117" t="s">
        <v>632</v>
      </c>
      <c r="D3131" s="117" t="s">
        <v>6</v>
      </c>
      <c r="E3131" s="119">
        <v>335.16</v>
      </c>
      <c r="F3131" s="119">
        <v>323.79000000000002</v>
      </c>
      <c r="G3131" s="117" t="s">
        <v>493</v>
      </c>
      <c r="H3131" s="120">
        <v>41974</v>
      </c>
    </row>
    <row r="3132" spans="1:8" ht="39.6">
      <c r="A3132" s="113" t="s">
        <v>4477</v>
      </c>
      <c r="B3132" s="114" t="s">
        <v>4478</v>
      </c>
      <c r="C3132" s="113" t="s">
        <v>632</v>
      </c>
      <c r="D3132" s="113" t="s">
        <v>6</v>
      </c>
      <c r="E3132" s="115">
        <v>237</v>
      </c>
      <c r="F3132" s="115">
        <v>228.08</v>
      </c>
      <c r="G3132" s="113" t="s">
        <v>493</v>
      </c>
      <c r="H3132" s="116">
        <v>41974</v>
      </c>
    </row>
    <row r="3133" spans="1:8" ht="39.6">
      <c r="A3133" s="117" t="s">
        <v>4479</v>
      </c>
      <c r="B3133" s="118" t="s">
        <v>4480</v>
      </c>
      <c r="C3133" s="117" t="s">
        <v>632</v>
      </c>
      <c r="D3133" s="117" t="s">
        <v>6</v>
      </c>
      <c r="E3133" s="119">
        <v>270.39</v>
      </c>
      <c r="F3133" s="119">
        <v>259.27999999999997</v>
      </c>
      <c r="G3133" s="117" t="s">
        <v>493</v>
      </c>
      <c r="H3133" s="120">
        <v>41974</v>
      </c>
    </row>
    <row r="3134" spans="1:8" ht="39.6">
      <c r="A3134" s="113" t="s">
        <v>4481</v>
      </c>
      <c r="B3134" s="114" t="s">
        <v>4482</v>
      </c>
      <c r="C3134" s="113" t="s">
        <v>632</v>
      </c>
      <c r="D3134" s="113" t="s">
        <v>6</v>
      </c>
      <c r="E3134" s="115">
        <v>2949.85</v>
      </c>
      <c r="F3134" s="115">
        <v>2788.08</v>
      </c>
      <c r="G3134" s="113" t="s">
        <v>493</v>
      </c>
      <c r="H3134" s="116">
        <v>41974</v>
      </c>
    </row>
    <row r="3135" spans="1:8" ht="39.6">
      <c r="A3135" s="117" t="s">
        <v>4483</v>
      </c>
      <c r="B3135" s="118" t="s">
        <v>4484</v>
      </c>
      <c r="C3135" s="117" t="s">
        <v>632</v>
      </c>
      <c r="D3135" s="117" t="s">
        <v>6</v>
      </c>
      <c r="E3135" s="119">
        <v>4655.33</v>
      </c>
      <c r="F3135" s="119">
        <v>4453.6000000000004</v>
      </c>
      <c r="G3135" s="117" t="s">
        <v>493</v>
      </c>
      <c r="H3135" s="120">
        <v>41974</v>
      </c>
    </row>
    <row r="3136" spans="1:8" ht="39.6">
      <c r="A3136" s="113" t="s">
        <v>4485</v>
      </c>
      <c r="B3136" s="114" t="s">
        <v>4486</v>
      </c>
      <c r="C3136" s="113" t="s">
        <v>632</v>
      </c>
      <c r="D3136" s="113" t="s">
        <v>6</v>
      </c>
      <c r="E3136" s="115">
        <v>6781.48</v>
      </c>
      <c r="F3136" s="115">
        <v>6458.56</v>
      </c>
      <c r="G3136" s="113" t="s">
        <v>493</v>
      </c>
      <c r="H3136" s="116">
        <v>41974</v>
      </c>
    </row>
    <row r="3137" spans="1:8" ht="39.6">
      <c r="A3137" s="117" t="s">
        <v>4487</v>
      </c>
      <c r="B3137" s="118" t="s">
        <v>4488</v>
      </c>
      <c r="C3137" s="117" t="s">
        <v>632</v>
      </c>
      <c r="D3137" s="117" t="s">
        <v>6</v>
      </c>
      <c r="E3137" s="119">
        <v>1845.33</v>
      </c>
      <c r="F3137" s="119">
        <v>1762.32</v>
      </c>
      <c r="G3137" s="117" t="s">
        <v>493</v>
      </c>
      <c r="H3137" s="120">
        <v>41974</v>
      </c>
    </row>
    <row r="3138" spans="1:8" ht="39.6">
      <c r="A3138" s="113" t="s">
        <v>4489</v>
      </c>
      <c r="B3138" s="114" t="s">
        <v>4490</v>
      </c>
      <c r="C3138" s="113" t="s">
        <v>632</v>
      </c>
      <c r="D3138" s="113" t="s">
        <v>6</v>
      </c>
      <c r="E3138" s="115">
        <v>1993.13</v>
      </c>
      <c r="F3138" s="115">
        <v>1903.05</v>
      </c>
      <c r="G3138" s="113" t="s">
        <v>493</v>
      </c>
      <c r="H3138" s="116">
        <v>41974</v>
      </c>
    </row>
    <row r="3139" spans="1:8" ht="39.6">
      <c r="A3139" s="117" t="s">
        <v>4491</v>
      </c>
      <c r="B3139" s="118" t="s">
        <v>4492</v>
      </c>
      <c r="C3139" s="117" t="s">
        <v>632</v>
      </c>
      <c r="D3139" s="117" t="s">
        <v>6</v>
      </c>
      <c r="E3139" s="119">
        <v>2214.36</v>
      </c>
      <c r="F3139" s="119">
        <v>2112.6</v>
      </c>
      <c r="G3139" s="117" t="s">
        <v>493</v>
      </c>
      <c r="H3139" s="120">
        <v>41974</v>
      </c>
    </row>
    <row r="3140" spans="1:8" ht="39.6">
      <c r="A3140" s="113" t="s">
        <v>4493</v>
      </c>
      <c r="B3140" s="114" t="s">
        <v>4494</v>
      </c>
      <c r="C3140" s="113" t="s">
        <v>632</v>
      </c>
      <c r="D3140" s="113" t="s">
        <v>6</v>
      </c>
      <c r="E3140" s="115">
        <v>2848.03</v>
      </c>
      <c r="F3140" s="115">
        <v>2716.79</v>
      </c>
      <c r="G3140" s="113" t="s">
        <v>493</v>
      </c>
      <c r="H3140" s="116">
        <v>41974</v>
      </c>
    </row>
    <row r="3141" spans="1:8" ht="39.6">
      <c r="A3141" s="117" t="s">
        <v>4495</v>
      </c>
      <c r="B3141" s="118" t="s">
        <v>4496</v>
      </c>
      <c r="C3141" s="117" t="s">
        <v>632</v>
      </c>
      <c r="D3141" s="117" t="s">
        <v>6</v>
      </c>
      <c r="E3141" s="119">
        <v>3099.63</v>
      </c>
      <c r="F3141" s="119">
        <v>2957.01</v>
      </c>
      <c r="G3141" s="117" t="s">
        <v>493</v>
      </c>
      <c r="H3141" s="120">
        <v>41974</v>
      </c>
    </row>
    <row r="3142" spans="1:8" ht="39.6">
      <c r="A3142" s="113" t="s">
        <v>4497</v>
      </c>
      <c r="B3142" s="114" t="s">
        <v>4498</v>
      </c>
      <c r="C3142" s="113" t="s">
        <v>632</v>
      </c>
      <c r="D3142" s="113" t="s">
        <v>6</v>
      </c>
      <c r="E3142" s="115">
        <v>3351.08</v>
      </c>
      <c r="F3142" s="115">
        <v>3198.32</v>
      </c>
      <c r="G3142" s="113" t="s">
        <v>493</v>
      </c>
      <c r="H3142" s="116">
        <v>41974</v>
      </c>
    </row>
    <row r="3143" spans="1:8" ht="39.6">
      <c r="A3143" s="117" t="s">
        <v>4499</v>
      </c>
      <c r="B3143" s="118" t="s">
        <v>4500</v>
      </c>
      <c r="C3143" s="117" t="s">
        <v>632</v>
      </c>
      <c r="D3143" s="117" t="s">
        <v>6</v>
      </c>
      <c r="E3143" s="119">
        <v>1575.96</v>
      </c>
      <c r="F3143" s="119">
        <v>1504.17</v>
      </c>
      <c r="G3143" s="117" t="s">
        <v>493</v>
      </c>
      <c r="H3143" s="120">
        <v>41974</v>
      </c>
    </row>
    <row r="3144" spans="1:8" ht="39.6">
      <c r="A3144" s="113" t="s">
        <v>4501</v>
      </c>
      <c r="B3144" s="114" t="s">
        <v>4502</v>
      </c>
      <c r="C3144" s="113" t="s">
        <v>632</v>
      </c>
      <c r="D3144" s="113" t="s">
        <v>6</v>
      </c>
      <c r="E3144" s="115">
        <v>2600.6</v>
      </c>
      <c r="F3144" s="115">
        <v>2482.7600000000002</v>
      </c>
      <c r="G3144" s="113" t="s">
        <v>493</v>
      </c>
      <c r="H3144" s="116">
        <v>41974</v>
      </c>
    </row>
    <row r="3145" spans="1:8" ht="39.6">
      <c r="A3145" s="117" t="s">
        <v>4503</v>
      </c>
      <c r="B3145" s="118" t="s">
        <v>4504</v>
      </c>
      <c r="C3145" s="117" t="s">
        <v>632</v>
      </c>
      <c r="D3145" s="117" t="s">
        <v>6</v>
      </c>
      <c r="E3145" s="119">
        <v>1773.23</v>
      </c>
      <c r="F3145" s="119">
        <v>1733.35</v>
      </c>
      <c r="G3145" s="117" t="s">
        <v>493</v>
      </c>
      <c r="H3145" s="120">
        <v>41974</v>
      </c>
    </row>
    <row r="3146" spans="1:8" ht="39.6">
      <c r="A3146" s="113" t="s">
        <v>4505</v>
      </c>
      <c r="B3146" s="114" t="s">
        <v>4506</v>
      </c>
      <c r="C3146" s="113" t="s">
        <v>632</v>
      </c>
      <c r="D3146" s="113" t="s">
        <v>6</v>
      </c>
      <c r="E3146" s="115">
        <v>2770.76</v>
      </c>
      <c r="F3146" s="115">
        <v>2707.92</v>
      </c>
      <c r="G3146" s="113" t="s">
        <v>493</v>
      </c>
      <c r="H3146" s="116">
        <v>41974</v>
      </c>
    </row>
    <row r="3147" spans="1:8" ht="39.6">
      <c r="A3147" s="117" t="s">
        <v>4507</v>
      </c>
      <c r="B3147" s="118" t="s">
        <v>4508</v>
      </c>
      <c r="C3147" s="117" t="s">
        <v>632</v>
      </c>
      <c r="D3147" s="117" t="s">
        <v>6</v>
      </c>
      <c r="E3147" s="119">
        <v>649.30999999999995</v>
      </c>
      <c r="F3147" s="119">
        <v>637.4</v>
      </c>
      <c r="G3147" s="117" t="s">
        <v>493</v>
      </c>
      <c r="H3147" s="120">
        <v>41974</v>
      </c>
    </row>
    <row r="3148" spans="1:8" ht="39.6">
      <c r="A3148" s="113" t="s">
        <v>4509</v>
      </c>
      <c r="B3148" s="114" t="s">
        <v>4510</v>
      </c>
      <c r="C3148" s="113" t="s">
        <v>632</v>
      </c>
      <c r="D3148" s="113" t="s">
        <v>6</v>
      </c>
      <c r="E3148" s="115">
        <v>1261.96</v>
      </c>
      <c r="F3148" s="115">
        <v>1232.1300000000001</v>
      </c>
      <c r="G3148" s="113" t="s">
        <v>493</v>
      </c>
      <c r="H3148" s="116">
        <v>41974</v>
      </c>
    </row>
    <row r="3149" spans="1:8" ht="39.6">
      <c r="A3149" s="117" t="s">
        <v>4511</v>
      </c>
      <c r="B3149" s="118" t="s">
        <v>4512</v>
      </c>
      <c r="C3149" s="117" t="s">
        <v>632</v>
      </c>
      <c r="D3149" s="117" t="s">
        <v>6</v>
      </c>
      <c r="E3149" s="119">
        <v>1393.17</v>
      </c>
      <c r="F3149" s="119">
        <v>1361.56</v>
      </c>
      <c r="G3149" s="117" t="s">
        <v>493</v>
      </c>
      <c r="H3149" s="120">
        <v>41974</v>
      </c>
    </row>
    <row r="3150" spans="1:8" ht="39.6">
      <c r="A3150" s="113" t="s">
        <v>4513</v>
      </c>
      <c r="B3150" s="114" t="s">
        <v>4514</v>
      </c>
      <c r="C3150" s="113" t="s">
        <v>632</v>
      </c>
      <c r="D3150" s="113" t="s">
        <v>6</v>
      </c>
      <c r="E3150" s="115">
        <v>1491.26</v>
      </c>
      <c r="F3150" s="115">
        <v>1457.19</v>
      </c>
      <c r="G3150" s="113" t="s">
        <v>493</v>
      </c>
      <c r="H3150" s="116">
        <v>41974</v>
      </c>
    </row>
    <row r="3151" spans="1:8" ht="39.6">
      <c r="A3151" s="117" t="s">
        <v>4515</v>
      </c>
      <c r="B3151" s="118" t="s">
        <v>4516</v>
      </c>
      <c r="C3151" s="117" t="s">
        <v>632</v>
      </c>
      <c r="D3151" s="117" t="s">
        <v>6</v>
      </c>
      <c r="E3151" s="119">
        <v>1497.3</v>
      </c>
      <c r="F3151" s="119">
        <v>1463.05</v>
      </c>
      <c r="G3151" s="117" t="s">
        <v>493</v>
      </c>
      <c r="H3151" s="120">
        <v>41974</v>
      </c>
    </row>
    <row r="3152" spans="1:8" ht="39.6">
      <c r="A3152" s="113" t="s">
        <v>4517</v>
      </c>
      <c r="B3152" s="114" t="s">
        <v>4518</v>
      </c>
      <c r="C3152" s="113" t="s">
        <v>632</v>
      </c>
      <c r="D3152" s="113" t="s">
        <v>6</v>
      </c>
      <c r="E3152" s="115">
        <v>1514.84</v>
      </c>
      <c r="F3152" s="115">
        <v>1480.36</v>
      </c>
      <c r="G3152" s="113" t="s">
        <v>493</v>
      </c>
      <c r="H3152" s="116">
        <v>41974</v>
      </c>
    </row>
    <row r="3153" spans="1:8" ht="39.6">
      <c r="A3153" s="117" t="s">
        <v>4519</v>
      </c>
      <c r="B3153" s="118" t="s">
        <v>4520</v>
      </c>
      <c r="C3153" s="117" t="s">
        <v>632</v>
      </c>
      <c r="D3153" s="117" t="s">
        <v>6</v>
      </c>
      <c r="E3153" s="119">
        <v>1672.81</v>
      </c>
      <c r="F3153" s="119">
        <v>1634.98</v>
      </c>
      <c r="G3153" s="117" t="s">
        <v>493</v>
      </c>
      <c r="H3153" s="120">
        <v>41974</v>
      </c>
    </row>
    <row r="3154" spans="1:8" ht="39.6">
      <c r="A3154" s="113" t="s">
        <v>4521</v>
      </c>
      <c r="B3154" s="114" t="s">
        <v>4522</v>
      </c>
      <c r="C3154" s="113" t="s">
        <v>632</v>
      </c>
      <c r="D3154" s="113" t="s">
        <v>6</v>
      </c>
      <c r="E3154" s="115">
        <v>1931.2</v>
      </c>
      <c r="F3154" s="115">
        <v>1887.97</v>
      </c>
      <c r="G3154" s="113" t="s">
        <v>493</v>
      </c>
      <c r="H3154" s="116">
        <v>41974</v>
      </c>
    </row>
    <row r="3155" spans="1:8" ht="39.6">
      <c r="A3155" s="117" t="s">
        <v>4523</v>
      </c>
      <c r="B3155" s="118" t="s">
        <v>4524</v>
      </c>
      <c r="C3155" s="117" t="s">
        <v>632</v>
      </c>
      <c r="D3155" s="117" t="s">
        <v>6</v>
      </c>
      <c r="E3155" s="119">
        <v>2089.17</v>
      </c>
      <c r="F3155" s="119">
        <v>2042.59</v>
      </c>
      <c r="G3155" s="117" t="s">
        <v>493</v>
      </c>
      <c r="H3155" s="120">
        <v>41974</v>
      </c>
    </row>
    <row r="3156" spans="1:8" ht="39.6">
      <c r="A3156" s="113" t="s">
        <v>4525</v>
      </c>
      <c r="B3156" s="114" t="s">
        <v>4526</v>
      </c>
      <c r="C3156" s="113" t="s">
        <v>632</v>
      </c>
      <c r="D3156" s="113" t="s">
        <v>6</v>
      </c>
      <c r="E3156" s="115">
        <v>2195.58</v>
      </c>
      <c r="F3156" s="115">
        <v>2145.65</v>
      </c>
      <c r="G3156" s="113" t="s">
        <v>493</v>
      </c>
      <c r="H3156" s="116">
        <v>41974</v>
      </c>
    </row>
    <row r="3157" spans="1:8" ht="39.6">
      <c r="A3157" s="117" t="s">
        <v>4527</v>
      </c>
      <c r="B3157" s="118" t="s">
        <v>4528</v>
      </c>
      <c r="C3157" s="117" t="s">
        <v>632</v>
      </c>
      <c r="D3157" s="117" t="s">
        <v>6</v>
      </c>
      <c r="E3157" s="119">
        <v>2354.12</v>
      </c>
      <c r="F3157" s="119">
        <v>2300.79</v>
      </c>
      <c r="G3157" s="117" t="s">
        <v>493</v>
      </c>
      <c r="H3157" s="120">
        <v>41974</v>
      </c>
    </row>
    <row r="3158" spans="1:8" ht="39.6">
      <c r="A3158" s="113" t="s">
        <v>4529</v>
      </c>
      <c r="B3158" s="114" t="s">
        <v>4530</v>
      </c>
      <c r="C3158" s="113" t="s">
        <v>632</v>
      </c>
      <c r="D3158" s="113" t="s">
        <v>6</v>
      </c>
      <c r="E3158" s="115">
        <v>2512.4699999999998</v>
      </c>
      <c r="F3158" s="115">
        <v>2455.75</v>
      </c>
      <c r="G3158" s="113" t="s">
        <v>493</v>
      </c>
      <c r="H3158" s="116">
        <v>41974</v>
      </c>
    </row>
    <row r="3159" spans="1:8" ht="39.6">
      <c r="A3159" s="117" t="s">
        <v>4531</v>
      </c>
      <c r="B3159" s="118" t="s">
        <v>4532</v>
      </c>
      <c r="C3159" s="117" t="s">
        <v>632</v>
      </c>
      <c r="D3159" s="117" t="s">
        <v>6</v>
      </c>
      <c r="E3159" s="119">
        <v>2615.85</v>
      </c>
      <c r="F3159" s="119">
        <v>2555.8200000000002</v>
      </c>
      <c r="G3159" s="117" t="s">
        <v>493</v>
      </c>
      <c r="H3159" s="120">
        <v>41974</v>
      </c>
    </row>
    <row r="3160" spans="1:8" ht="39.6">
      <c r="A3160" s="113" t="s">
        <v>4533</v>
      </c>
      <c r="B3160" s="114" t="s">
        <v>4534</v>
      </c>
      <c r="C3160" s="113" t="s">
        <v>632</v>
      </c>
      <c r="D3160" s="113" t="s">
        <v>6</v>
      </c>
      <c r="E3160" s="115">
        <v>2883.72</v>
      </c>
      <c r="F3160" s="115">
        <v>2816.9</v>
      </c>
      <c r="G3160" s="113" t="s">
        <v>493</v>
      </c>
      <c r="H3160" s="116">
        <v>41974</v>
      </c>
    </row>
    <row r="3161" spans="1:8" ht="39.6">
      <c r="A3161" s="117" t="s">
        <v>4535</v>
      </c>
      <c r="B3161" s="118" t="s">
        <v>4536</v>
      </c>
      <c r="C3161" s="117" t="s">
        <v>632</v>
      </c>
      <c r="D3161" s="117" t="s">
        <v>6</v>
      </c>
      <c r="E3161" s="119">
        <v>3009.33</v>
      </c>
      <c r="F3161" s="119">
        <v>2942.41</v>
      </c>
      <c r="G3161" s="117" t="s">
        <v>493</v>
      </c>
      <c r="H3161" s="120">
        <v>41974</v>
      </c>
    </row>
    <row r="3162" spans="1:8" ht="26.4">
      <c r="A3162" s="113">
        <v>85186</v>
      </c>
      <c r="B3162" s="114" t="s">
        <v>4537</v>
      </c>
      <c r="C3162" s="113" t="s">
        <v>276</v>
      </c>
      <c r="D3162" s="113" t="s">
        <v>6</v>
      </c>
      <c r="E3162" s="115">
        <v>64.05</v>
      </c>
      <c r="F3162" s="115">
        <v>58.15</v>
      </c>
      <c r="G3162" s="113" t="s">
        <v>493</v>
      </c>
      <c r="H3162" s="116">
        <v>41974</v>
      </c>
    </row>
    <row r="3163" spans="1:8">
      <c r="A3163" s="117">
        <v>85185</v>
      </c>
      <c r="B3163" s="118" t="s">
        <v>4538</v>
      </c>
      <c r="C3163" s="117" t="s">
        <v>276</v>
      </c>
      <c r="D3163" s="117" t="s">
        <v>492</v>
      </c>
      <c r="E3163" s="119">
        <v>3.14</v>
      </c>
      <c r="F3163" s="119">
        <v>2.84</v>
      </c>
      <c r="G3163" s="117" t="s">
        <v>493</v>
      </c>
      <c r="H3163" s="120">
        <v>41974</v>
      </c>
    </row>
    <row r="3164" spans="1:8">
      <c r="A3164" s="113">
        <v>84666</v>
      </c>
      <c r="B3164" s="114" t="s">
        <v>4539</v>
      </c>
      <c r="C3164" s="113" t="s">
        <v>553</v>
      </c>
      <c r="D3164" s="113" t="s">
        <v>492</v>
      </c>
      <c r="E3164" s="115">
        <v>15.9</v>
      </c>
      <c r="F3164" s="115">
        <v>14.62</v>
      </c>
      <c r="G3164" s="113" t="s">
        <v>493</v>
      </c>
      <c r="H3164" s="116">
        <v>41974</v>
      </c>
    </row>
    <row r="3165" spans="1:8" ht="39.6">
      <c r="A3165" s="117">
        <v>84006</v>
      </c>
      <c r="B3165" s="118" t="s">
        <v>4540</v>
      </c>
      <c r="C3165" s="117" t="s">
        <v>542</v>
      </c>
      <c r="D3165" s="117" t="s">
        <v>492</v>
      </c>
      <c r="E3165" s="119">
        <v>27.06</v>
      </c>
      <c r="F3165" s="119">
        <v>25.98</v>
      </c>
      <c r="G3165" s="117" t="s">
        <v>493</v>
      </c>
      <c r="H3165" s="120">
        <v>41974</v>
      </c>
    </row>
    <row r="3166" spans="1:8" ht="39.6">
      <c r="A3166" s="113">
        <v>84007</v>
      </c>
      <c r="B3166" s="114" t="s">
        <v>4541</v>
      </c>
      <c r="C3166" s="113" t="s">
        <v>542</v>
      </c>
      <c r="D3166" s="113" t="s">
        <v>492</v>
      </c>
      <c r="E3166" s="115">
        <v>22.77</v>
      </c>
      <c r="F3166" s="115">
        <v>21.95</v>
      </c>
      <c r="G3166" s="113" t="s">
        <v>493</v>
      </c>
      <c r="H3166" s="116">
        <v>41974</v>
      </c>
    </row>
    <row r="3167" spans="1:8" ht="26.4">
      <c r="A3167" s="117">
        <v>89957</v>
      </c>
      <c r="B3167" s="118" t="s">
        <v>4542</v>
      </c>
      <c r="C3167" s="117" t="s">
        <v>606</v>
      </c>
      <c r="D3167" s="117" t="s">
        <v>6</v>
      </c>
      <c r="E3167" s="119">
        <v>46.88</v>
      </c>
      <c r="F3167" s="119">
        <v>43.36</v>
      </c>
      <c r="G3167" s="117" t="s">
        <v>493</v>
      </c>
      <c r="H3167" s="120">
        <v>41974</v>
      </c>
    </row>
    <row r="3168" spans="1:8" ht="26.4">
      <c r="A3168" s="113">
        <v>89959</v>
      </c>
      <c r="B3168" s="114" t="s">
        <v>4543</v>
      </c>
      <c r="C3168" s="113" t="s">
        <v>606</v>
      </c>
      <c r="D3168" s="113" t="s">
        <v>6</v>
      </c>
      <c r="E3168" s="115">
        <v>88.8</v>
      </c>
      <c r="F3168" s="115">
        <v>84.76</v>
      </c>
      <c r="G3168" s="113" t="s">
        <v>493</v>
      </c>
      <c r="H3168" s="116">
        <v>41974</v>
      </c>
    </row>
    <row r="3169" spans="1:8" ht="26.4">
      <c r="A3169" s="117" t="s">
        <v>4544</v>
      </c>
      <c r="B3169" s="118" t="s">
        <v>4545</v>
      </c>
      <c r="C3169" s="117" t="s">
        <v>604</v>
      </c>
      <c r="D3169" s="117" t="s">
        <v>6</v>
      </c>
      <c r="E3169" s="119">
        <v>35.409999999999997</v>
      </c>
      <c r="F3169" s="119">
        <v>34.729999999999997</v>
      </c>
      <c r="G3169" s="117" t="s">
        <v>493</v>
      </c>
      <c r="H3169" s="120">
        <v>41974</v>
      </c>
    </row>
    <row r="3170" spans="1:8" ht="26.4">
      <c r="A3170" s="113">
        <v>73632</v>
      </c>
      <c r="B3170" s="114" t="s">
        <v>4546</v>
      </c>
      <c r="C3170" s="113" t="s">
        <v>604</v>
      </c>
      <c r="D3170" s="113" t="s">
        <v>6</v>
      </c>
      <c r="E3170" s="115">
        <v>753.32</v>
      </c>
      <c r="F3170" s="115">
        <v>741.13</v>
      </c>
      <c r="G3170" s="113" t="s">
        <v>493</v>
      </c>
      <c r="H3170" s="116">
        <v>41974</v>
      </c>
    </row>
    <row r="3171" spans="1:8" ht="26.4">
      <c r="A3171" s="117" t="s">
        <v>4547</v>
      </c>
      <c r="B3171" s="118" t="s">
        <v>4548</v>
      </c>
      <c r="C3171" s="117" t="s">
        <v>604</v>
      </c>
      <c r="D3171" s="117" t="s">
        <v>492</v>
      </c>
      <c r="E3171" s="119">
        <v>436.35</v>
      </c>
      <c r="F3171" s="119">
        <v>431.14</v>
      </c>
      <c r="G3171" s="117" t="s">
        <v>493</v>
      </c>
      <c r="H3171" s="120">
        <v>41974</v>
      </c>
    </row>
    <row r="3172" spans="1:8" ht="26.4">
      <c r="A3172" s="113" t="s">
        <v>4549</v>
      </c>
      <c r="B3172" s="114" t="s">
        <v>4550</v>
      </c>
      <c r="C3172" s="113" t="s">
        <v>604</v>
      </c>
      <c r="D3172" s="113" t="s">
        <v>492</v>
      </c>
      <c r="E3172" s="115">
        <v>434.59</v>
      </c>
      <c r="F3172" s="115">
        <v>429.38</v>
      </c>
      <c r="G3172" s="113" t="s">
        <v>493</v>
      </c>
      <c r="H3172" s="116">
        <v>41974</v>
      </c>
    </row>
    <row r="3173" spans="1:8" ht="26.4">
      <c r="A3173" s="117" t="s">
        <v>4551</v>
      </c>
      <c r="B3173" s="118" t="s">
        <v>4552</v>
      </c>
      <c r="C3173" s="117" t="s">
        <v>604</v>
      </c>
      <c r="D3173" s="117" t="s">
        <v>492</v>
      </c>
      <c r="E3173" s="119">
        <v>217.93</v>
      </c>
      <c r="F3173" s="119">
        <v>210.63</v>
      </c>
      <c r="G3173" s="117" t="s">
        <v>493</v>
      </c>
      <c r="H3173" s="120">
        <v>41974</v>
      </c>
    </row>
    <row r="3174" spans="1:8" ht="26.4">
      <c r="A3174" s="113" t="s">
        <v>4553</v>
      </c>
      <c r="B3174" s="114" t="s">
        <v>4554</v>
      </c>
      <c r="C3174" s="113" t="s">
        <v>604</v>
      </c>
      <c r="D3174" s="113" t="s">
        <v>492</v>
      </c>
      <c r="E3174" s="115">
        <v>320.13</v>
      </c>
      <c r="F3174" s="115">
        <v>312.83</v>
      </c>
      <c r="G3174" s="113" t="s">
        <v>493</v>
      </c>
      <c r="H3174" s="116">
        <v>41974</v>
      </c>
    </row>
    <row r="3175" spans="1:8" ht="26.4">
      <c r="A3175" s="117" t="s">
        <v>4555</v>
      </c>
      <c r="B3175" s="118" t="s">
        <v>4556</v>
      </c>
      <c r="C3175" s="117" t="s">
        <v>604</v>
      </c>
      <c r="D3175" s="117" t="s">
        <v>492</v>
      </c>
      <c r="E3175" s="119">
        <v>294.93</v>
      </c>
      <c r="F3175" s="119">
        <v>287.63</v>
      </c>
      <c r="G3175" s="117" t="s">
        <v>493</v>
      </c>
      <c r="H3175" s="120">
        <v>41974</v>
      </c>
    </row>
    <row r="3176" spans="1:8" ht="26.4">
      <c r="A3176" s="113">
        <v>84853</v>
      </c>
      <c r="B3176" s="114" t="s">
        <v>4557</v>
      </c>
      <c r="C3176" s="113" t="s">
        <v>604</v>
      </c>
      <c r="D3176" s="113" t="s">
        <v>6</v>
      </c>
      <c r="E3176" s="115">
        <v>448.66</v>
      </c>
      <c r="F3176" s="115">
        <v>439.84</v>
      </c>
      <c r="G3176" s="113" t="s">
        <v>493</v>
      </c>
      <c r="H3176" s="116">
        <v>41974</v>
      </c>
    </row>
    <row r="3177" spans="1:8" ht="26.4">
      <c r="A3177" s="117" t="s">
        <v>4558</v>
      </c>
      <c r="B3177" s="118" t="s">
        <v>4559</v>
      </c>
      <c r="C3177" s="117" t="s">
        <v>604</v>
      </c>
      <c r="D3177" s="117" t="s">
        <v>6</v>
      </c>
      <c r="E3177" s="119">
        <v>719.97</v>
      </c>
      <c r="F3177" s="119">
        <v>708.41</v>
      </c>
      <c r="G3177" s="117" t="s">
        <v>493</v>
      </c>
      <c r="H3177" s="120">
        <v>41974</v>
      </c>
    </row>
    <row r="3178" spans="1:8" ht="26.4">
      <c r="A3178" s="113">
        <v>68050</v>
      </c>
      <c r="B3178" s="114" t="s">
        <v>4560</v>
      </c>
      <c r="C3178" s="113" t="s">
        <v>604</v>
      </c>
      <c r="D3178" s="113" t="s">
        <v>492</v>
      </c>
      <c r="E3178" s="115">
        <v>332.71</v>
      </c>
      <c r="F3178" s="115">
        <v>329.25</v>
      </c>
      <c r="G3178" s="113" t="s">
        <v>493</v>
      </c>
      <c r="H3178" s="116">
        <v>41974</v>
      </c>
    </row>
    <row r="3179" spans="1:8" ht="26.4">
      <c r="A3179" s="117" t="s">
        <v>4561</v>
      </c>
      <c r="B3179" s="118" t="s">
        <v>4562</v>
      </c>
      <c r="C3179" s="117" t="s">
        <v>604</v>
      </c>
      <c r="D3179" s="117" t="s">
        <v>492</v>
      </c>
      <c r="E3179" s="119">
        <v>279.24</v>
      </c>
      <c r="F3179" s="119">
        <v>274.8</v>
      </c>
      <c r="G3179" s="117" t="s">
        <v>493</v>
      </c>
      <c r="H3179" s="120">
        <v>41974</v>
      </c>
    </row>
    <row r="3180" spans="1:8" ht="26.4">
      <c r="A3180" s="113">
        <v>72140</v>
      </c>
      <c r="B3180" s="114" t="s">
        <v>4563</v>
      </c>
      <c r="C3180" s="113" t="s">
        <v>604</v>
      </c>
      <c r="D3180" s="113" t="s">
        <v>6</v>
      </c>
      <c r="E3180" s="115">
        <v>281.25</v>
      </c>
      <c r="F3180" s="115">
        <v>278.33</v>
      </c>
      <c r="G3180" s="113" t="s">
        <v>493</v>
      </c>
      <c r="H3180" s="116">
        <v>41974</v>
      </c>
    </row>
    <row r="3181" spans="1:8" ht="26.4">
      <c r="A3181" s="117" t="s">
        <v>4564</v>
      </c>
      <c r="B3181" s="118" t="s">
        <v>4565</v>
      </c>
      <c r="C3181" s="117" t="s">
        <v>604</v>
      </c>
      <c r="D3181" s="117" t="s">
        <v>492</v>
      </c>
      <c r="E3181" s="119">
        <v>316.25</v>
      </c>
      <c r="F3181" s="119">
        <v>311.45999999999998</v>
      </c>
      <c r="G3181" s="117" t="s">
        <v>493</v>
      </c>
      <c r="H3181" s="120">
        <v>41974</v>
      </c>
    </row>
    <row r="3182" spans="1:8" ht="26.4">
      <c r="A3182" s="113" t="s">
        <v>4566</v>
      </c>
      <c r="B3182" s="114" t="s">
        <v>4567</v>
      </c>
      <c r="C3182" s="113" t="s">
        <v>604</v>
      </c>
      <c r="D3182" s="113" t="s">
        <v>492</v>
      </c>
      <c r="E3182" s="115">
        <v>346.06</v>
      </c>
      <c r="F3182" s="115">
        <v>339.28</v>
      </c>
      <c r="G3182" s="113" t="s">
        <v>493</v>
      </c>
      <c r="H3182" s="116">
        <v>41974</v>
      </c>
    </row>
    <row r="3183" spans="1:8" ht="26.4">
      <c r="A3183" s="117" t="s">
        <v>4568</v>
      </c>
      <c r="B3183" s="118" t="s">
        <v>4569</v>
      </c>
      <c r="C3183" s="117" t="s">
        <v>604</v>
      </c>
      <c r="D3183" s="117" t="s">
        <v>492</v>
      </c>
      <c r="E3183" s="119">
        <v>293.29000000000002</v>
      </c>
      <c r="F3183" s="119">
        <v>286.51</v>
      </c>
      <c r="G3183" s="117" t="s">
        <v>493</v>
      </c>
      <c r="H3183" s="120">
        <v>41974</v>
      </c>
    </row>
    <row r="3184" spans="1:8" ht="26.4">
      <c r="A3184" s="113" t="s">
        <v>4570</v>
      </c>
      <c r="B3184" s="114" t="s">
        <v>4571</v>
      </c>
      <c r="C3184" s="113" t="s">
        <v>604</v>
      </c>
      <c r="D3184" s="113" t="s">
        <v>6</v>
      </c>
      <c r="E3184" s="115">
        <v>385.49</v>
      </c>
      <c r="F3184" s="115">
        <v>371.48</v>
      </c>
      <c r="G3184" s="113" t="s">
        <v>493</v>
      </c>
      <c r="H3184" s="116">
        <v>41974</v>
      </c>
    </row>
    <row r="3185" spans="1:8" ht="26.4">
      <c r="A3185" s="117">
        <v>84868</v>
      </c>
      <c r="B3185" s="118" t="s">
        <v>4572</v>
      </c>
      <c r="C3185" s="117" t="s">
        <v>604</v>
      </c>
      <c r="D3185" s="117" t="s">
        <v>6</v>
      </c>
      <c r="E3185" s="119">
        <v>711.02</v>
      </c>
      <c r="F3185" s="119">
        <v>701.01</v>
      </c>
      <c r="G3185" s="117" t="s">
        <v>493</v>
      </c>
      <c r="H3185" s="120">
        <v>41974</v>
      </c>
    </row>
    <row r="3186" spans="1:8" ht="26.4">
      <c r="A3186" s="113">
        <v>84850</v>
      </c>
      <c r="B3186" s="114" t="s">
        <v>4573</v>
      </c>
      <c r="C3186" s="113" t="s">
        <v>604</v>
      </c>
      <c r="D3186" s="113" t="s">
        <v>6</v>
      </c>
      <c r="E3186" s="115">
        <v>736.84</v>
      </c>
      <c r="F3186" s="115">
        <v>726.6</v>
      </c>
      <c r="G3186" s="113" t="s">
        <v>493</v>
      </c>
      <c r="H3186" s="116">
        <v>41974</v>
      </c>
    </row>
    <row r="3187" spans="1:8" ht="26.4">
      <c r="A3187" s="117">
        <v>84838</v>
      </c>
      <c r="B3187" s="118" t="s">
        <v>4574</v>
      </c>
      <c r="C3187" s="117" t="s">
        <v>604</v>
      </c>
      <c r="D3187" s="117" t="s">
        <v>6</v>
      </c>
      <c r="E3187" s="119">
        <v>475.11</v>
      </c>
      <c r="F3187" s="119">
        <v>466.08</v>
      </c>
      <c r="G3187" s="117" t="s">
        <v>493</v>
      </c>
      <c r="H3187" s="120">
        <v>41974</v>
      </c>
    </row>
    <row r="3188" spans="1:8" ht="26.4">
      <c r="A3188" s="113">
        <v>84840</v>
      </c>
      <c r="B3188" s="114" t="s">
        <v>4575</v>
      </c>
      <c r="C3188" s="113" t="s">
        <v>604</v>
      </c>
      <c r="D3188" s="113" t="s">
        <v>6</v>
      </c>
      <c r="E3188" s="115">
        <v>480.61</v>
      </c>
      <c r="F3188" s="115">
        <v>471.54</v>
      </c>
      <c r="G3188" s="113" t="s">
        <v>493</v>
      </c>
      <c r="H3188" s="116">
        <v>41974</v>
      </c>
    </row>
    <row r="3189" spans="1:8" ht="26.4">
      <c r="A3189" s="117" t="s">
        <v>4576</v>
      </c>
      <c r="B3189" s="118" t="s">
        <v>4577</v>
      </c>
      <c r="C3189" s="117" t="s">
        <v>604</v>
      </c>
      <c r="D3189" s="117" t="s">
        <v>6</v>
      </c>
      <c r="E3189" s="119">
        <v>471.2</v>
      </c>
      <c r="F3189" s="119">
        <v>461.3</v>
      </c>
      <c r="G3189" s="117" t="s">
        <v>493</v>
      </c>
      <c r="H3189" s="120">
        <v>41974</v>
      </c>
    </row>
    <row r="3190" spans="1:8" ht="26.4">
      <c r="A3190" s="113" t="s">
        <v>4578</v>
      </c>
      <c r="B3190" s="114" t="s">
        <v>4579</v>
      </c>
      <c r="C3190" s="113" t="s">
        <v>604</v>
      </c>
      <c r="D3190" s="113" t="s">
        <v>6</v>
      </c>
      <c r="E3190" s="115">
        <v>352.04</v>
      </c>
      <c r="F3190" s="115">
        <v>343.14</v>
      </c>
      <c r="G3190" s="113" t="s">
        <v>493</v>
      </c>
      <c r="H3190" s="116">
        <v>41974</v>
      </c>
    </row>
    <row r="3191" spans="1:8" ht="26.4">
      <c r="A3191" s="117" t="s">
        <v>4580</v>
      </c>
      <c r="B3191" s="118" t="s">
        <v>4581</v>
      </c>
      <c r="C3191" s="117" t="s">
        <v>604</v>
      </c>
      <c r="D3191" s="117" t="s">
        <v>6</v>
      </c>
      <c r="E3191" s="119">
        <v>361.51</v>
      </c>
      <c r="F3191" s="119">
        <v>352.44</v>
      </c>
      <c r="G3191" s="117" t="s">
        <v>493</v>
      </c>
      <c r="H3191" s="120">
        <v>41974</v>
      </c>
    </row>
    <row r="3192" spans="1:8" ht="26.4">
      <c r="A3192" s="113" t="s">
        <v>4582</v>
      </c>
      <c r="B3192" s="114" t="s">
        <v>4583</v>
      </c>
      <c r="C3192" s="113" t="s">
        <v>604</v>
      </c>
      <c r="D3192" s="113" t="s">
        <v>6</v>
      </c>
      <c r="E3192" s="115">
        <v>367.74</v>
      </c>
      <c r="F3192" s="115">
        <v>358.5</v>
      </c>
      <c r="G3192" s="113" t="s">
        <v>493</v>
      </c>
      <c r="H3192" s="116">
        <v>41974</v>
      </c>
    </row>
    <row r="3193" spans="1:8" ht="26.4">
      <c r="A3193" s="117" t="s">
        <v>4584</v>
      </c>
      <c r="B3193" s="118" t="s">
        <v>4585</v>
      </c>
      <c r="C3193" s="117" t="s">
        <v>604</v>
      </c>
      <c r="D3193" s="117" t="s">
        <v>6</v>
      </c>
      <c r="E3193" s="119">
        <v>382.91</v>
      </c>
      <c r="F3193" s="119">
        <v>373.5</v>
      </c>
      <c r="G3193" s="117" t="s">
        <v>493</v>
      </c>
      <c r="H3193" s="120">
        <v>41974</v>
      </c>
    </row>
    <row r="3194" spans="1:8" ht="26.4">
      <c r="A3194" s="113" t="s">
        <v>4586</v>
      </c>
      <c r="B3194" s="114" t="s">
        <v>4587</v>
      </c>
      <c r="C3194" s="113" t="s">
        <v>604</v>
      </c>
      <c r="D3194" s="113" t="s">
        <v>6</v>
      </c>
      <c r="E3194" s="115">
        <v>344.17</v>
      </c>
      <c r="F3194" s="115">
        <v>334.17</v>
      </c>
      <c r="G3194" s="113" t="s">
        <v>493</v>
      </c>
      <c r="H3194" s="116">
        <v>41974</v>
      </c>
    </row>
    <row r="3195" spans="1:8" ht="26.4">
      <c r="A3195" s="117" t="s">
        <v>4588</v>
      </c>
      <c r="B3195" s="118" t="s">
        <v>4589</v>
      </c>
      <c r="C3195" s="117" t="s">
        <v>604</v>
      </c>
      <c r="D3195" s="117" t="s">
        <v>6</v>
      </c>
      <c r="E3195" s="119">
        <v>364.02</v>
      </c>
      <c r="F3195" s="119">
        <v>353.33</v>
      </c>
      <c r="G3195" s="117" t="s">
        <v>493</v>
      </c>
      <c r="H3195" s="120">
        <v>41974</v>
      </c>
    </row>
    <row r="3196" spans="1:8" ht="26.4">
      <c r="A3196" s="113" t="s">
        <v>4590</v>
      </c>
      <c r="B3196" s="114" t="s">
        <v>4591</v>
      </c>
      <c r="C3196" s="113" t="s">
        <v>604</v>
      </c>
      <c r="D3196" s="113" t="s">
        <v>6</v>
      </c>
      <c r="E3196" s="115">
        <v>251.04</v>
      </c>
      <c r="F3196" s="115">
        <v>242.06</v>
      </c>
      <c r="G3196" s="113" t="s">
        <v>493</v>
      </c>
      <c r="H3196" s="116">
        <v>41974</v>
      </c>
    </row>
    <row r="3197" spans="1:8" ht="26.4">
      <c r="A3197" s="117" t="s">
        <v>4592</v>
      </c>
      <c r="B3197" s="118" t="s">
        <v>4593</v>
      </c>
      <c r="C3197" s="117" t="s">
        <v>604</v>
      </c>
      <c r="D3197" s="117" t="s">
        <v>6</v>
      </c>
      <c r="E3197" s="119">
        <v>255.21</v>
      </c>
      <c r="F3197" s="119">
        <v>246.06</v>
      </c>
      <c r="G3197" s="117" t="s">
        <v>493</v>
      </c>
      <c r="H3197" s="120">
        <v>41974</v>
      </c>
    </row>
    <row r="3198" spans="1:8" ht="26.4">
      <c r="A3198" s="113" t="s">
        <v>4594</v>
      </c>
      <c r="B3198" s="114" t="s">
        <v>4595</v>
      </c>
      <c r="C3198" s="113" t="s">
        <v>604</v>
      </c>
      <c r="D3198" s="113" t="s">
        <v>6</v>
      </c>
      <c r="E3198" s="115">
        <v>259.37</v>
      </c>
      <c r="F3198" s="115">
        <v>250.06</v>
      </c>
      <c r="G3198" s="113" t="s">
        <v>493</v>
      </c>
      <c r="H3198" s="116">
        <v>41974</v>
      </c>
    </row>
    <row r="3199" spans="1:8" ht="26.4">
      <c r="A3199" s="117" t="s">
        <v>4596</v>
      </c>
      <c r="B3199" s="118" t="s">
        <v>4597</v>
      </c>
      <c r="C3199" s="117" t="s">
        <v>604</v>
      </c>
      <c r="D3199" s="117" t="s">
        <v>6</v>
      </c>
      <c r="E3199" s="119">
        <v>268.95</v>
      </c>
      <c r="F3199" s="119">
        <v>259.45999999999998</v>
      </c>
      <c r="G3199" s="117" t="s">
        <v>493</v>
      </c>
      <c r="H3199" s="120">
        <v>41974</v>
      </c>
    </row>
    <row r="3200" spans="1:8" ht="26.4">
      <c r="A3200" s="113">
        <v>84875</v>
      </c>
      <c r="B3200" s="114" t="s">
        <v>4598</v>
      </c>
      <c r="C3200" s="113" t="s">
        <v>604</v>
      </c>
      <c r="D3200" s="113" t="s">
        <v>492</v>
      </c>
      <c r="E3200" s="115">
        <v>342.21</v>
      </c>
      <c r="F3200" s="115">
        <v>337.62</v>
      </c>
      <c r="G3200" s="113" t="s">
        <v>493</v>
      </c>
      <c r="H3200" s="116">
        <v>41974</v>
      </c>
    </row>
    <row r="3201" spans="1:8" ht="26.4">
      <c r="A3201" s="117">
        <v>84839</v>
      </c>
      <c r="B3201" s="118" t="s">
        <v>4599</v>
      </c>
      <c r="C3201" s="117" t="s">
        <v>604</v>
      </c>
      <c r="D3201" s="117" t="s">
        <v>6</v>
      </c>
      <c r="E3201" s="119">
        <v>720.34</v>
      </c>
      <c r="F3201" s="119">
        <v>711.1</v>
      </c>
      <c r="G3201" s="117" t="s">
        <v>493</v>
      </c>
      <c r="H3201" s="120">
        <v>41974</v>
      </c>
    </row>
    <row r="3202" spans="1:8" ht="26.4">
      <c r="A3202" s="113">
        <v>84841</v>
      </c>
      <c r="B3202" s="114" t="s">
        <v>4600</v>
      </c>
      <c r="C3202" s="113" t="s">
        <v>604</v>
      </c>
      <c r="D3202" s="113" t="s">
        <v>6</v>
      </c>
      <c r="E3202" s="115">
        <v>611.61</v>
      </c>
      <c r="F3202" s="115">
        <v>602.37</v>
      </c>
      <c r="G3202" s="113" t="s">
        <v>493</v>
      </c>
      <c r="H3202" s="116">
        <v>41974</v>
      </c>
    </row>
    <row r="3203" spans="1:8" ht="39.6">
      <c r="A3203" s="117" t="s">
        <v>4601</v>
      </c>
      <c r="B3203" s="118" t="s">
        <v>4602</v>
      </c>
      <c r="C3203" s="117" t="s">
        <v>604</v>
      </c>
      <c r="D3203" s="117" t="s">
        <v>6</v>
      </c>
      <c r="E3203" s="119">
        <v>206.54</v>
      </c>
      <c r="F3203" s="119">
        <v>199.2</v>
      </c>
      <c r="G3203" s="117" t="s">
        <v>493</v>
      </c>
      <c r="H3203" s="120">
        <v>41974</v>
      </c>
    </row>
    <row r="3204" spans="1:8" ht="39.6">
      <c r="A3204" s="113" t="s">
        <v>4603</v>
      </c>
      <c r="B3204" s="114" t="s">
        <v>4604</v>
      </c>
      <c r="C3204" s="113" t="s">
        <v>604</v>
      </c>
      <c r="D3204" s="113" t="s">
        <v>6</v>
      </c>
      <c r="E3204" s="115">
        <v>237.02</v>
      </c>
      <c r="F3204" s="115">
        <v>229.4</v>
      </c>
      <c r="G3204" s="113" t="s">
        <v>493</v>
      </c>
      <c r="H3204" s="116">
        <v>41974</v>
      </c>
    </row>
    <row r="3205" spans="1:8" ht="26.4">
      <c r="A3205" s="117" t="s">
        <v>4605</v>
      </c>
      <c r="B3205" s="118" t="s">
        <v>4606</v>
      </c>
      <c r="C3205" s="117" t="s">
        <v>604</v>
      </c>
      <c r="D3205" s="117" t="s">
        <v>6</v>
      </c>
      <c r="E3205" s="119">
        <v>560.87</v>
      </c>
      <c r="F3205" s="119">
        <v>551.79999999999995</v>
      </c>
      <c r="G3205" s="117" t="s">
        <v>493</v>
      </c>
      <c r="H3205" s="120">
        <v>41974</v>
      </c>
    </row>
    <row r="3206" spans="1:8" ht="26.4">
      <c r="A3206" s="113" t="s">
        <v>4607</v>
      </c>
      <c r="B3206" s="114" t="s">
        <v>4608</v>
      </c>
      <c r="C3206" s="113" t="s">
        <v>604</v>
      </c>
      <c r="D3206" s="113" t="s">
        <v>6</v>
      </c>
      <c r="E3206" s="115">
        <v>707.55</v>
      </c>
      <c r="F3206" s="115">
        <v>698.31</v>
      </c>
      <c r="G3206" s="113" t="s">
        <v>493</v>
      </c>
      <c r="H3206" s="116">
        <v>41974</v>
      </c>
    </row>
    <row r="3207" spans="1:8" ht="26.4">
      <c r="A3207" s="117" t="s">
        <v>4609</v>
      </c>
      <c r="B3207" s="118" t="s">
        <v>4610</v>
      </c>
      <c r="C3207" s="117" t="s">
        <v>604</v>
      </c>
      <c r="D3207" s="117" t="s">
        <v>6</v>
      </c>
      <c r="E3207" s="119">
        <v>940.52</v>
      </c>
      <c r="F3207" s="119">
        <v>930.5</v>
      </c>
      <c r="G3207" s="117" t="s">
        <v>493</v>
      </c>
      <c r="H3207" s="120">
        <v>41974</v>
      </c>
    </row>
    <row r="3208" spans="1:8" ht="26.4">
      <c r="A3208" s="113" t="s">
        <v>4611</v>
      </c>
      <c r="B3208" s="114" t="s">
        <v>4612</v>
      </c>
      <c r="C3208" s="113" t="s">
        <v>604</v>
      </c>
      <c r="D3208" s="113" t="s">
        <v>6</v>
      </c>
      <c r="E3208" s="115">
        <v>977.04</v>
      </c>
      <c r="F3208" s="115">
        <v>966.8</v>
      </c>
      <c r="G3208" s="113" t="s">
        <v>493</v>
      </c>
      <c r="H3208" s="116">
        <v>41974</v>
      </c>
    </row>
    <row r="3209" spans="1:8" ht="26.4">
      <c r="A3209" s="117" t="s">
        <v>4613</v>
      </c>
      <c r="B3209" s="118" t="s">
        <v>4614</v>
      </c>
      <c r="C3209" s="117" t="s">
        <v>604</v>
      </c>
      <c r="D3209" s="117" t="s">
        <v>6</v>
      </c>
      <c r="E3209" s="119">
        <v>585.01</v>
      </c>
      <c r="F3209" s="119">
        <v>576.11</v>
      </c>
      <c r="G3209" s="117" t="s">
        <v>493</v>
      </c>
      <c r="H3209" s="120">
        <v>41974</v>
      </c>
    </row>
    <row r="3210" spans="1:8" ht="26.4">
      <c r="A3210" s="113">
        <v>84830</v>
      </c>
      <c r="B3210" s="114" t="s">
        <v>4615</v>
      </c>
      <c r="C3210" s="113" t="s">
        <v>604</v>
      </c>
      <c r="D3210" s="113" t="s">
        <v>6</v>
      </c>
      <c r="E3210" s="115">
        <v>794.42</v>
      </c>
      <c r="F3210" s="115">
        <v>785.52</v>
      </c>
      <c r="G3210" s="113" t="s">
        <v>493</v>
      </c>
      <c r="H3210" s="116">
        <v>41974</v>
      </c>
    </row>
    <row r="3211" spans="1:8" ht="26.4">
      <c r="A3211" s="117">
        <v>84831</v>
      </c>
      <c r="B3211" s="118" t="s">
        <v>4616</v>
      </c>
      <c r="C3211" s="117" t="s">
        <v>604</v>
      </c>
      <c r="D3211" s="117" t="s">
        <v>6</v>
      </c>
      <c r="E3211" s="119">
        <v>882.75</v>
      </c>
      <c r="F3211" s="119">
        <v>873.69</v>
      </c>
      <c r="G3211" s="117" t="s">
        <v>493</v>
      </c>
      <c r="H3211" s="120">
        <v>41974</v>
      </c>
    </row>
    <row r="3212" spans="1:8" ht="26.4">
      <c r="A3212" s="113">
        <v>84832</v>
      </c>
      <c r="B3212" s="114" t="s">
        <v>4617</v>
      </c>
      <c r="C3212" s="113" t="s">
        <v>604</v>
      </c>
      <c r="D3212" s="113" t="s">
        <v>6</v>
      </c>
      <c r="E3212" s="115">
        <v>971.09</v>
      </c>
      <c r="F3212" s="115">
        <v>961.85</v>
      </c>
      <c r="G3212" s="113" t="s">
        <v>493</v>
      </c>
      <c r="H3212" s="116">
        <v>41974</v>
      </c>
    </row>
    <row r="3213" spans="1:8" ht="26.4">
      <c r="A3213" s="117" t="s">
        <v>4618</v>
      </c>
      <c r="B3213" s="118" t="s">
        <v>4619</v>
      </c>
      <c r="C3213" s="117" t="s">
        <v>604</v>
      </c>
      <c r="D3213" s="117" t="s">
        <v>6</v>
      </c>
      <c r="E3213" s="119">
        <v>1571.33</v>
      </c>
      <c r="F3213" s="119">
        <v>1570.94</v>
      </c>
      <c r="G3213" s="117" t="s">
        <v>493</v>
      </c>
      <c r="H3213" s="120">
        <v>41974</v>
      </c>
    </row>
    <row r="3214" spans="1:8" ht="26.4">
      <c r="A3214" s="113" t="s">
        <v>4620</v>
      </c>
      <c r="B3214" s="114" t="s">
        <v>4621</v>
      </c>
      <c r="C3214" s="113" t="s">
        <v>604</v>
      </c>
      <c r="D3214" s="113" t="s">
        <v>6</v>
      </c>
      <c r="E3214" s="115">
        <v>292.99</v>
      </c>
      <c r="F3214" s="115">
        <v>284.06</v>
      </c>
      <c r="G3214" s="113" t="s">
        <v>493</v>
      </c>
      <c r="H3214" s="116">
        <v>41974</v>
      </c>
    </row>
    <row r="3215" spans="1:8" ht="26.4">
      <c r="A3215" s="117" t="s">
        <v>4622</v>
      </c>
      <c r="B3215" s="118" t="s">
        <v>4623</v>
      </c>
      <c r="C3215" s="117" t="s">
        <v>604</v>
      </c>
      <c r="D3215" s="117" t="s">
        <v>6</v>
      </c>
      <c r="E3215" s="119">
        <v>298.11</v>
      </c>
      <c r="F3215" s="119">
        <v>289.01</v>
      </c>
      <c r="G3215" s="117" t="s">
        <v>493</v>
      </c>
      <c r="H3215" s="120">
        <v>41974</v>
      </c>
    </row>
    <row r="3216" spans="1:8" ht="26.4">
      <c r="A3216" s="113" t="s">
        <v>4624</v>
      </c>
      <c r="B3216" s="114" t="s">
        <v>4625</v>
      </c>
      <c r="C3216" s="113" t="s">
        <v>604</v>
      </c>
      <c r="D3216" s="113" t="s">
        <v>6</v>
      </c>
      <c r="E3216" s="115">
        <v>266.63</v>
      </c>
      <c r="F3216" s="115">
        <v>257.37</v>
      </c>
      <c r="G3216" s="113" t="s">
        <v>493</v>
      </c>
      <c r="H3216" s="116">
        <v>41974</v>
      </c>
    </row>
    <row r="3217" spans="1:8" ht="26.4">
      <c r="A3217" s="117">
        <v>40678</v>
      </c>
      <c r="B3217" s="118" t="s">
        <v>4626</v>
      </c>
      <c r="C3217" s="117" t="s">
        <v>604</v>
      </c>
      <c r="D3217" s="117" t="s">
        <v>492</v>
      </c>
      <c r="E3217" s="119">
        <v>215.2</v>
      </c>
      <c r="F3217" s="119">
        <v>208.87</v>
      </c>
      <c r="G3217" s="117" t="s">
        <v>493</v>
      </c>
      <c r="H3217" s="120">
        <v>41974</v>
      </c>
    </row>
    <row r="3218" spans="1:8" ht="26.4">
      <c r="A3218" s="113">
        <v>84876</v>
      </c>
      <c r="B3218" s="114" t="s">
        <v>4627</v>
      </c>
      <c r="C3218" s="113" t="s">
        <v>604</v>
      </c>
      <c r="D3218" s="113" t="s">
        <v>492</v>
      </c>
      <c r="E3218" s="115">
        <v>386.76</v>
      </c>
      <c r="F3218" s="115">
        <v>382.18</v>
      </c>
      <c r="G3218" s="113" t="s">
        <v>493</v>
      </c>
      <c r="H3218" s="116">
        <v>41974</v>
      </c>
    </row>
    <row r="3219" spans="1:8" ht="26.4">
      <c r="A3219" s="117">
        <v>84857</v>
      </c>
      <c r="B3219" s="118" t="s">
        <v>4628</v>
      </c>
      <c r="C3219" s="117" t="s">
        <v>604</v>
      </c>
      <c r="D3219" s="117" t="s">
        <v>492</v>
      </c>
      <c r="E3219" s="119">
        <v>330.12</v>
      </c>
      <c r="F3219" s="119">
        <v>323.35000000000002</v>
      </c>
      <c r="G3219" s="117" t="s">
        <v>493</v>
      </c>
      <c r="H3219" s="120">
        <v>41974</v>
      </c>
    </row>
    <row r="3220" spans="1:8" ht="26.4">
      <c r="A3220" s="113" t="s">
        <v>4629</v>
      </c>
      <c r="B3220" s="114" t="s">
        <v>4630</v>
      </c>
      <c r="C3220" s="113" t="s">
        <v>276</v>
      </c>
      <c r="D3220" s="113" t="s">
        <v>207</v>
      </c>
      <c r="E3220" s="115">
        <v>20.07</v>
      </c>
      <c r="F3220" s="115">
        <v>18.8</v>
      </c>
      <c r="G3220" s="113" t="s">
        <v>493</v>
      </c>
      <c r="H3220" s="116">
        <v>41974</v>
      </c>
    </row>
    <row r="3221" spans="1:8" ht="26.4">
      <c r="A3221" s="117" t="s">
        <v>4631</v>
      </c>
      <c r="B3221" s="118" t="s">
        <v>4632</v>
      </c>
      <c r="C3221" s="117" t="s">
        <v>604</v>
      </c>
      <c r="D3221" s="117" t="s">
        <v>492</v>
      </c>
      <c r="E3221" s="119">
        <v>229.1</v>
      </c>
      <c r="F3221" s="119">
        <v>225.1</v>
      </c>
      <c r="G3221" s="117" t="s">
        <v>493</v>
      </c>
      <c r="H3221" s="120">
        <v>41974</v>
      </c>
    </row>
    <row r="3222" spans="1:8" ht="26.4">
      <c r="A3222" s="113">
        <v>68054</v>
      </c>
      <c r="B3222" s="114" t="s">
        <v>4633</v>
      </c>
      <c r="C3222" s="113" t="s">
        <v>604</v>
      </c>
      <c r="D3222" s="113" t="s">
        <v>492</v>
      </c>
      <c r="E3222" s="115">
        <v>164.77</v>
      </c>
      <c r="F3222" s="115">
        <v>160.76</v>
      </c>
      <c r="G3222" s="113" t="s">
        <v>493</v>
      </c>
      <c r="H3222" s="116">
        <v>41974</v>
      </c>
    </row>
    <row r="3223" spans="1:8" ht="26.4">
      <c r="A3223" s="117" t="s">
        <v>4634</v>
      </c>
      <c r="B3223" s="118" t="s">
        <v>4635</v>
      </c>
      <c r="C3223" s="117" t="s">
        <v>604</v>
      </c>
      <c r="D3223" s="117" t="s">
        <v>492</v>
      </c>
      <c r="E3223" s="119">
        <v>691.83</v>
      </c>
      <c r="F3223" s="119">
        <v>661.85</v>
      </c>
      <c r="G3223" s="117" t="s">
        <v>493</v>
      </c>
      <c r="H3223" s="120">
        <v>41974</v>
      </c>
    </row>
    <row r="3224" spans="1:8" ht="26.4">
      <c r="A3224" s="113">
        <v>85188</v>
      </c>
      <c r="B3224" s="114" t="s">
        <v>4636</v>
      </c>
      <c r="C3224" s="113" t="s">
        <v>604</v>
      </c>
      <c r="D3224" s="113" t="s">
        <v>6</v>
      </c>
      <c r="E3224" s="115">
        <v>386.52</v>
      </c>
      <c r="F3224" s="115">
        <v>370.01</v>
      </c>
      <c r="G3224" s="113" t="s">
        <v>493</v>
      </c>
      <c r="H3224" s="116">
        <v>41974</v>
      </c>
    </row>
    <row r="3225" spans="1:8" ht="26.4">
      <c r="A3225" s="117">
        <v>85189</v>
      </c>
      <c r="B3225" s="118" t="s">
        <v>4637</v>
      </c>
      <c r="C3225" s="117" t="s">
        <v>604</v>
      </c>
      <c r="D3225" s="117" t="s">
        <v>6</v>
      </c>
      <c r="E3225" s="119">
        <v>933.35</v>
      </c>
      <c r="F3225" s="119">
        <v>906.7</v>
      </c>
      <c r="G3225" s="117" t="s">
        <v>493</v>
      </c>
      <c r="H3225" s="120">
        <v>41974</v>
      </c>
    </row>
    <row r="3226" spans="1:8" ht="39.6">
      <c r="A3226" s="113">
        <v>85191</v>
      </c>
      <c r="B3226" s="114" t="s">
        <v>4638</v>
      </c>
      <c r="C3226" s="113" t="s">
        <v>604</v>
      </c>
      <c r="D3226" s="113" t="s">
        <v>6</v>
      </c>
      <c r="E3226" s="115">
        <v>1043.24</v>
      </c>
      <c r="F3226" s="115">
        <v>992.24</v>
      </c>
      <c r="G3226" s="113" t="s">
        <v>493</v>
      </c>
      <c r="H3226" s="116">
        <v>41974</v>
      </c>
    </row>
    <row r="3227" spans="1:8" ht="39.6">
      <c r="A3227" s="117">
        <v>85190</v>
      </c>
      <c r="B3227" s="118" t="s">
        <v>4639</v>
      </c>
      <c r="C3227" s="117" t="s">
        <v>604</v>
      </c>
      <c r="D3227" s="117" t="s">
        <v>6</v>
      </c>
      <c r="E3227" s="119">
        <v>2559.85</v>
      </c>
      <c r="F3227" s="119">
        <v>2442.41</v>
      </c>
      <c r="G3227" s="117" t="s">
        <v>493</v>
      </c>
      <c r="H3227" s="120">
        <v>41974</v>
      </c>
    </row>
    <row r="3228" spans="1:8" ht="39.6">
      <c r="A3228" s="113" t="s">
        <v>4640</v>
      </c>
      <c r="B3228" s="114" t="s">
        <v>4641</v>
      </c>
      <c r="C3228" s="113" t="s">
        <v>273</v>
      </c>
      <c r="D3228" s="113" t="s">
        <v>6</v>
      </c>
      <c r="E3228" s="115">
        <v>1403.18</v>
      </c>
      <c r="F3228" s="115">
        <v>1392.38</v>
      </c>
      <c r="G3228" s="113" t="s">
        <v>493</v>
      </c>
      <c r="H3228" s="116">
        <v>41974</v>
      </c>
    </row>
    <row r="3229" spans="1:8" ht="39.6">
      <c r="A3229" s="117" t="s">
        <v>4642</v>
      </c>
      <c r="B3229" s="118" t="s">
        <v>4643</v>
      </c>
      <c r="C3229" s="117" t="s">
        <v>273</v>
      </c>
      <c r="D3229" s="117" t="s">
        <v>6</v>
      </c>
      <c r="E3229" s="119">
        <v>341.04</v>
      </c>
      <c r="F3229" s="119">
        <v>331.93</v>
      </c>
      <c r="G3229" s="117" t="s">
        <v>493</v>
      </c>
      <c r="H3229" s="120">
        <v>41974</v>
      </c>
    </row>
    <row r="3230" spans="1:8" ht="39.6">
      <c r="A3230" s="113" t="s">
        <v>4644</v>
      </c>
      <c r="B3230" s="114" t="s">
        <v>4645</v>
      </c>
      <c r="C3230" s="113" t="s">
        <v>273</v>
      </c>
      <c r="D3230" s="113" t="s">
        <v>6</v>
      </c>
      <c r="E3230" s="115">
        <v>1237.45</v>
      </c>
      <c r="F3230" s="115">
        <v>1222.01</v>
      </c>
      <c r="G3230" s="113" t="s">
        <v>493</v>
      </c>
      <c r="H3230" s="116">
        <v>41974</v>
      </c>
    </row>
    <row r="3231" spans="1:8" ht="39.6">
      <c r="A3231" s="117" t="s">
        <v>4646</v>
      </c>
      <c r="B3231" s="118" t="s">
        <v>4647</v>
      </c>
      <c r="C3231" s="117" t="s">
        <v>273</v>
      </c>
      <c r="D3231" s="117" t="s">
        <v>6</v>
      </c>
      <c r="E3231" s="119">
        <v>977.76</v>
      </c>
      <c r="F3231" s="119">
        <v>962.32</v>
      </c>
      <c r="G3231" s="117" t="s">
        <v>493</v>
      </c>
      <c r="H3231" s="120">
        <v>41974</v>
      </c>
    </row>
    <row r="3232" spans="1:8" ht="39.6">
      <c r="A3232" s="113" t="s">
        <v>4648</v>
      </c>
      <c r="B3232" s="114" t="s">
        <v>4649</v>
      </c>
      <c r="C3232" s="113" t="s">
        <v>273</v>
      </c>
      <c r="D3232" s="113" t="s">
        <v>6</v>
      </c>
      <c r="E3232" s="115">
        <v>1167.33</v>
      </c>
      <c r="F3232" s="115">
        <v>1151.8900000000001</v>
      </c>
      <c r="G3232" s="113" t="s">
        <v>493</v>
      </c>
      <c r="H3232" s="116">
        <v>41974</v>
      </c>
    </row>
    <row r="3233" spans="1:8" ht="39.6">
      <c r="A3233" s="117" t="s">
        <v>4650</v>
      </c>
      <c r="B3233" s="118" t="s">
        <v>4651</v>
      </c>
      <c r="C3233" s="117" t="s">
        <v>273</v>
      </c>
      <c r="D3233" s="117" t="s">
        <v>6</v>
      </c>
      <c r="E3233" s="119">
        <v>975.65</v>
      </c>
      <c r="F3233" s="119">
        <v>960.21</v>
      </c>
      <c r="G3233" s="117" t="s">
        <v>493</v>
      </c>
      <c r="H3233" s="120">
        <v>41974</v>
      </c>
    </row>
    <row r="3234" spans="1:8" ht="39.6">
      <c r="A3234" s="113" t="s">
        <v>4652</v>
      </c>
      <c r="B3234" s="114" t="s">
        <v>4653</v>
      </c>
      <c r="C3234" s="113" t="s">
        <v>273</v>
      </c>
      <c r="D3234" s="113" t="s">
        <v>6</v>
      </c>
      <c r="E3234" s="115">
        <v>1806.37</v>
      </c>
      <c r="F3234" s="115">
        <v>1789.5</v>
      </c>
      <c r="G3234" s="113" t="s">
        <v>493</v>
      </c>
      <c r="H3234" s="116">
        <v>41974</v>
      </c>
    </row>
    <row r="3235" spans="1:8" ht="39.6">
      <c r="A3235" s="117" t="s">
        <v>4654</v>
      </c>
      <c r="B3235" s="118" t="s">
        <v>4655</v>
      </c>
      <c r="C3235" s="117" t="s">
        <v>273</v>
      </c>
      <c r="D3235" s="117" t="s">
        <v>6</v>
      </c>
      <c r="E3235" s="119">
        <v>418.41</v>
      </c>
      <c r="F3235" s="119">
        <v>408.19</v>
      </c>
      <c r="G3235" s="117" t="s">
        <v>493</v>
      </c>
      <c r="H3235" s="120">
        <v>41974</v>
      </c>
    </row>
    <row r="3236" spans="1:8" ht="39.6">
      <c r="A3236" s="113" t="s">
        <v>4656</v>
      </c>
      <c r="B3236" s="114" t="s">
        <v>4657</v>
      </c>
      <c r="C3236" s="113" t="s">
        <v>273</v>
      </c>
      <c r="D3236" s="113" t="s">
        <v>6</v>
      </c>
      <c r="E3236" s="115">
        <v>640.65</v>
      </c>
      <c r="F3236" s="115">
        <v>628.59</v>
      </c>
      <c r="G3236" s="113" t="s">
        <v>493</v>
      </c>
      <c r="H3236" s="116">
        <v>41974</v>
      </c>
    </row>
    <row r="3237" spans="1:8" ht="39.6">
      <c r="A3237" s="117" t="s">
        <v>4658</v>
      </c>
      <c r="B3237" s="118" t="s">
        <v>4659</v>
      </c>
      <c r="C3237" s="117" t="s">
        <v>273</v>
      </c>
      <c r="D3237" s="117" t="s">
        <v>6</v>
      </c>
      <c r="E3237" s="119">
        <v>470.51</v>
      </c>
      <c r="F3237" s="119">
        <v>459.02</v>
      </c>
      <c r="G3237" s="117" t="s">
        <v>493</v>
      </c>
      <c r="H3237" s="120">
        <v>41974</v>
      </c>
    </row>
    <row r="3238" spans="1:8" ht="39.6">
      <c r="A3238" s="113" t="s">
        <v>4660</v>
      </c>
      <c r="B3238" s="114" t="s">
        <v>4661</v>
      </c>
      <c r="C3238" s="113" t="s">
        <v>273</v>
      </c>
      <c r="D3238" s="113" t="s">
        <v>6</v>
      </c>
      <c r="E3238" s="115">
        <v>552.54999999999995</v>
      </c>
      <c r="F3238" s="115">
        <v>541.04999999999995</v>
      </c>
      <c r="G3238" s="113" t="s">
        <v>493</v>
      </c>
      <c r="H3238" s="116">
        <v>41974</v>
      </c>
    </row>
    <row r="3239" spans="1:8" ht="39.6">
      <c r="A3239" s="117" t="s">
        <v>4662</v>
      </c>
      <c r="B3239" s="118" t="s">
        <v>4663</v>
      </c>
      <c r="C3239" s="117" t="s">
        <v>273</v>
      </c>
      <c r="D3239" s="117" t="s">
        <v>6</v>
      </c>
      <c r="E3239" s="119">
        <v>725.74</v>
      </c>
      <c r="F3239" s="119">
        <v>712.27</v>
      </c>
      <c r="G3239" s="117" t="s">
        <v>493</v>
      </c>
      <c r="H3239" s="120">
        <v>41974</v>
      </c>
    </row>
    <row r="3240" spans="1:8" ht="39.6">
      <c r="A3240" s="113" t="s">
        <v>4664</v>
      </c>
      <c r="B3240" s="114" t="s">
        <v>4665</v>
      </c>
      <c r="C3240" s="113" t="s">
        <v>273</v>
      </c>
      <c r="D3240" s="113" t="s">
        <v>6</v>
      </c>
      <c r="E3240" s="115">
        <v>780.92</v>
      </c>
      <c r="F3240" s="115">
        <v>767.17</v>
      </c>
      <c r="G3240" s="113" t="s">
        <v>493</v>
      </c>
      <c r="H3240" s="116">
        <v>41974</v>
      </c>
    </row>
    <row r="3241" spans="1:8" ht="39.6">
      <c r="A3241" s="117" t="s">
        <v>4666</v>
      </c>
      <c r="B3241" s="118" t="s">
        <v>4667</v>
      </c>
      <c r="C3241" s="117" t="s">
        <v>273</v>
      </c>
      <c r="D3241" s="117" t="s">
        <v>6</v>
      </c>
      <c r="E3241" s="119">
        <v>931.8</v>
      </c>
      <c r="F3241" s="119">
        <v>918.05</v>
      </c>
      <c r="G3241" s="117" t="s">
        <v>493</v>
      </c>
      <c r="H3241" s="120">
        <v>41974</v>
      </c>
    </row>
    <row r="3242" spans="1:8" ht="39.6">
      <c r="A3242" s="113" t="s">
        <v>4668</v>
      </c>
      <c r="B3242" s="114" t="s">
        <v>4669</v>
      </c>
      <c r="C3242" s="113" t="s">
        <v>273</v>
      </c>
      <c r="D3242" s="113" t="s">
        <v>6</v>
      </c>
      <c r="E3242" s="115">
        <v>1544.52</v>
      </c>
      <c r="F3242" s="115">
        <v>1533.72</v>
      </c>
      <c r="G3242" s="113" t="s">
        <v>493</v>
      </c>
      <c r="H3242" s="116">
        <v>41974</v>
      </c>
    </row>
    <row r="3243" spans="1:8" ht="39.6">
      <c r="A3243" s="117" t="s">
        <v>4670</v>
      </c>
      <c r="B3243" s="118" t="s">
        <v>4671</v>
      </c>
      <c r="C3243" s="117" t="s">
        <v>273</v>
      </c>
      <c r="D3243" s="117" t="s">
        <v>6</v>
      </c>
      <c r="E3243" s="119">
        <v>1267.57</v>
      </c>
      <c r="F3243" s="119">
        <v>1256.77</v>
      </c>
      <c r="G3243" s="117" t="s">
        <v>493</v>
      </c>
      <c r="H3243" s="120">
        <v>41974</v>
      </c>
    </row>
    <row r="3244" spans="1:8" ht="39.6">
      <c r="A3244" s="113" t="s">
        <v>4672</v>
      </c>
      <c r="B3244" s="114" t="s">
        <v>4673</v>
      </c>
      <c r="C3244" s="113" t="s">
        <v>273</v>
      </c>
      <c r="D3244" s="113" t="s">
        <v>6</v>
      </c>
      <c r="E3244" s="115">
        <v>1198.6199999999999</v>
      </c>
      <c r="F3244" s="115">
        <v>1187.81</v>
      </c>
      <c r="G3244" s="113" t="s">
        <v>493</v>
      </c>
      <c r="H3244" s="116">
        <v>41974</v>
      </c>
    </row>
    <row r="3245" spans="1:8" ht="39.6">
      <c r="A3245" s="117">
        <v>83398</v>
      </c>
      <c r="B3245" s="118" t="s">
        <v>4674</v>
      </c>
      <c r="C3245" s="117" t="s">
        <v>273</v>
      </c>
      <c r="D3245" s="117" t="s">
        <v>6</v>
      </c>
      <c r="E3245" s="119">
        <v>856.16</v>
      </c>
      <c r="F3245" s="119">
        <v>841.56</v>
      </c>
      <c r="G3245" s="117" t="s">
        <v>493</v>
      </c>
      <c r="H3245" s="120">
        <v>41974</v>
      </c>
    </row>
    <row r="3246" spans="1:8" ht="39.6">
      <c r="A3246" s="113">
        <v>83394</v>
      </c>
      <c r="B3246" s="114" t="s">
        <v>4675</v>
      </c>
      <c r="C3246" s="113" t="s">
        <v>273</v>
      </c>
      <c r="D3246" s="113" t="s">
        <v>6</v>
      </c>
      <c r="E3246" s="115">
        <v>812.95</v>
      </c>
      <c r="F3246" s="115">
        <v>797.51</v>
      </c>
      <c r="G3246" s="113" t="s">
        <v>493</v>
      </c>
      <c r="H3246" s="116">
        <v>41974</v>
      </c>
    </row>
    <row r="3247" spans="1:8" ht="39.6">
      <c r="A3247" s="117">
        <v>83396</v>
      </c>
      <c r="B3247" s="118" t="s">
        <v>4676</v>
      </c>
      <c r="C3247" s="117" t="s">
        <v>273</v>
      </c>
      <c r="D3247" s="117" t="s">
        <v>6</v>
      </c>
      <c r="E3247" s="119">
        <v>733.72</v>
      </c>
      <c r="F3247" s="119">
        <v>719.97</v>
      </c>
      <c r="G3247" s="117" t="s">
        <v>493</v>
      </c>
      <c r="H3247" s="120">
        <v>41974</v>
      </c>
    </row>
    <row r="3248" spans="1:8" ht="39.6">
      <c r="A3248" s="113">
        <v>83397</v>
      </c>
      <c r="B3248" s="114" t="s">
        <v>4677</v>
      </c>
      <c r="C3248" s="113" t="s">
        <v>273</v>
      </c>
      <c r="D3248" s="113" t="s">
        <v>6</v>
      </c>
      <c r="E3248" s="115">
        <v>981.79</v>
      </c>
      <c r="F3248" s="115">
        <v>968.04</v>
      </c>
      <c r="G3248" s="113" t="s">
        <v>493</v>
      </c>
      <c r="H3248" s="116">
        <v>41974</v>
      </c>
    </row>
    <row r="3249" spans="1:8" ht="39.6">
      <c r="A3249" s="121">
        <v>83473</v>
      </c>
      <c r="B3249" s="118" t="s">
        <v>4678</v>
      </c>
      <c r="C3249" s="117" t="s">
        <v>273</v>
      </c>
      <c r="D3249" s="117" t="s">
        <v>6</v>
      </c>
      <c r="E3249" s="119">
        <v>318.12</v>
      </c>
      <c r="F3249" s="119">
        <v>310.13</v>
      </c>
      <c r="G3249" s="117" t="s">
        <v>493</v>
      </c>
      <c r="H3249" s="120">
        <v>41974</v>
      </c>
    </row>
    <row r="3250" spans="1:8" ht="39.6">
      <c r="A3250" s="113">
        <v>83474</v>
      </c>
      <c r="B3250" s="114" t="s">
        <v>4679</v>
      </c>
      <c r="C3250" s="113" t="s">
        <v>273</v>
      </c>
      <c r="D3250" s="113" t="s">
        <v>6</v>
      </c>
      <c r="E3250" s="115">
        <v>376.18</v>
      </c>
      <c r="F3250" s="115">
        <v>368.19</v>
      </c>
      <c r="G3250" s="113" t="s">
        <v>493</v>
      </c>
      <c r="H3250" s="116">
        <v>41974</v>
      </c>
    </row>
    <row r="3251" spans="1:8" ht="39.6">
      <c r="A3251" s="117">
        <v>83711</v>
      </c>
      <c r="B3251" s="118" t="s">
        <v>4680</v>
      </c>
      <c r="C3251" s="117" t="s">
        <v>632</v>
      </c>
      <c r="D3251" s="117" t="s">
        <v>6</v>
      </c>
      <c r="E3251" s="119">
        <v>3324.82</v>
      </c>
      <c r="F3251" s="119">
        <v>3190.22</v>
      </c>
      <c r="G3251" s="117" t="s">
        <v>493</v>
      </c>
      <c r="H3251" s="120">
        <v>41974</v>
      </c>
    </row>
    <row r="3252" spans="1:8" ht="26.4">
      <c r="A3252" s="113" t="s">
        <v>4681</v>
      </c>
      <c r="B3252" s="114" t="s">
        <v>4682</v>
      </c>
      <c r="C3252" s="113" t="s">
        <v>251</v>
      </c>
      <c r="D3252" s="113" t="s">
        <v>519</v>
      </c>
      <c r="E3252" s="115">
        <v>407.11</v>
      </c>
      <c r="F3252" s="115">
        <v>405.46</v>
      </c>
      <c r="G3252" s="113" t="s">
        <v>493</v>
      </c>
      <c r="H3252" s="116">
        <v>41974</v>
      </c>
    </row>
    <row r="3253" spans="1:8">
      <c r="A3253" s="117" t="s">
        <v>4683</v>
      </c>
      <c r="B3253" s="118" t="s">
        <v>4684</v>
      </c>
      <c r="C3253" s="117" t="s">
        <v>516</v>
      </c>
      <c r="D3253" s="117" t="s">
        <v>6</v>
      </c>
      <c r="E3253" s="119">
        <v>57.26</v>
      </c>
      <c r="F3253" s="119">
        <v>51.23</v>
      </c>
      <c r="G3253" s="117" t="s">
        <v>493</v>
      </c>
      <c r="H3253" s="120">
        <v>41974</v>
      </c>
    </row>
    <row r="3254" spans="1:8">
      <c r="A3254" s="113">
        <v>85422</v>
      </c>
      <c r="B3254" s="114" t="s">
        <v>4685</v>
      </c>
      <c r="C3254" s="113" t="s">
        <v>507</v>
      </c>
      <c r="D3254" s="113" t="s">
        <v>492</v>
      </c>
      <c r="E3254" s="115">
        <v>4.8600000000000003</v>
      </c>
      <c r="F3254" s="115">
        <v>4.4000000000000004</v>
      </c>
      <c r="G3254" s="113" t="s">
        <v>493</v>
      </c>
      <c r="H3254" s="116">
        <v>41974</v>
      </c>
    </row>
    <row r="3255" spans="1:8" ht="26.4">
      <c r="A3255" s="117">
        <v>88430</v>
      </c>
      <c r="B3255" s="118" t="s">
        <v>4686</v>
      </c>
      <c r="C3255" s="117" t="s">
        <v>248</v>
      </c>
      <c r="D3255" s="117" t="s">
        <v>254</v>
      </c>
      <c r="E3255" s="119">
        <v>0</v>
      </c>
      <c r="F3255" s="119">
        <v>4.34</v>
      </c>
      <c r="G3255" s="117" t="s">
        <v>493</v>
      </c>
      <c r="H3255" s="120">
        <v>41974</v>
      </c>
    </row>
    <row r="3256" spans="1:8" ht="26.4">
      <c r="A3256" s="113">
        <v>88418</v>
      </c>
      <c r="B3256" s="114" t="s">
        <v>4687</v>
      </c>
      <c r="C3256" s="113" t="s">
        <v>248</v>
      </c>
      <c r="D3256" s="113" t="s">
        <v>249</v>
      </c>
      <c r="E3256" s="115">
        <v>2.58</v>
      </c>
      <c r="F3256" s="115">
        <v>9.8699999999999992</v>
      </c>
      <c r="G3256" s="113" t="s">
        <v>493</v>
      </c>
      <c r="H3256" s="116">
        <v>41974</v>
      </c>
    </row>
    <row r="3257" spans="1:8" ht="26.4">
      <c r="A3257" s="117">
        <v>88419</v>
      </c>
      <c r="B3257" s="118" t="s">
        <v>4688</v>
      </c>
      <c r="C3257" s="117" t="s">
        <v>248</v>
      </c>
      <c r="D3257" s="117" t="s">
        <v>231</v>
      </c>
      <c r="E3257" s="119">
        <v>3.52</v>
      </c>
      <c r="F3257" s="119">
        <v>3.52</v>
      </c>
      <c r="G3257" s="117" t="s">
        <v>493</v>
      </c>
      <c r="H3257" s="120">
        <v>41974</v>
      </c>
    </row>
    <row r="3258" spans="1:8" ht="26.4">
      <c r="A3258" s="113">
        <v>88422</v>
      </c>
      <c r="B3258" s="114" t="s">
        <v>4689</v>
      </c>
      <c r="C3258" s="113" t="s">
        <v>248</v>
      </c>
      <c r="D3258" s="113" t="s">
        <v>231</v>
      </c>
      <c r="E3258" s="115">
        <v>0.82</v>
      </c>
      <c r="F3258" s="115">
        <v>0.82</v>
      </c>
      <c r="G3258" s="113" t="s">
        <v>493</v>
      </c>
      <c r="H3258" s="116">
        <v>41974</v>
      </c>
    </row>
    <row r="3259" spans="1:8" ht="26.4">
      <c r="A3259" s="117">
        <v>88425</v>
      </c>
      <c r="B3259" s="118" t="s">
        <v>4690</v>
      </c>
      <c r="C3259" s="117" t="s">
        <v>248</v>
      </c>
      <c r="D3259" s="117" t="s">
        <v>231</v>
      </c>
      <c r="E3259" s="119">
        <v>2.93</v>
      </c>
      <c r="F3259" s="119">
        <v>2.93</v>
      </c>
      <c r="G3259" s="117" t="s">
        <v>493</v>
      </c>
      <c r="H3259" s="120">
        <v>41974</v>
      </c>
    </row>
    <row r="3260" spans="1:8" ht="26.4">
      <c r="A3260" s="113">
        <v>88427</v>
      </c>
      <c r="B3260" s="114" t="s">
        <v>4691</v>
      </c>
      <c r="C3260" s="113" t="s">
        <v>248</v>
      </c>
      <c r="D3260" s="113" t="s">
        <v>231</v>
      </c>
      <c r="E3260" s="115">
        <v>2.58</v>
      </c>
      <c r="F3260" s="115">
        <v>2.59</v>
      </c>
      <c r="G3260" s="113" t="s">
        <v>493</v>
      </c>
      <c r="H3260" s="116">
        <v>41974</v>
      </c>
    </row>
    <row r="3261" spans="1:8" ht="26.4">
      <c r="A3261" s="117">
        <v>88438</v>
      </c>
      <c r="B3261" s="118" t="s">
        <v>4692</v>
      </c>
      <c r="C3261" s="117" t="s">
        <v>248</v>
      </c>
      <c r="D3261" s="117" t="s">
        <v>254</v>
      </c>
      <c r="E3261" s="119">
        <v>0</v>
      </c>
      <c r="F3261" s="119">
        <v>5.75</v>
      </c>
      <c r="G3261" s="117" t="s">
        <v>493</v>
      </c>
      <c r="H3261" s="120">
        <v>41974</v>
      </c>
    </row>
    <row r="3262" spans="1:8" ht="26.4">
      <c r="A3262" s="113">
        <v>88433</v>
      </c>
      <c r="B3262" s="114" t="s">
        <v>4693</v>
      </c>
      <c r="C3262" s="113" t="s">
        <v>248</v>
      </c>
      <c r="D3262" s="113" t="s">
        <v>249</v>
      </c>
      <c r="E3262" s="115">
        <v>2.58</v>
      </c>
      <c r="F3262" s="115">
        <v>12.23</v>
      </c>
      <c r="G3262" s="113" t="s">
        <v>493</v>
      </c>
      <c r="H3262" s="116">
        <v>41974</v>
      </c>
    </row>
    <row r="3263" spans="1:8" ht="26.4">
      <c r="A3263" s="117">
        <v>88434</v>
      </c>
      <c r="B3263" s="118" t="s">
        <v>4694</v>
      </c>
      <c r="C3263" s="117" t="s">
        <v>248</v>
      </c>
      <c r="D3263" s="117" t="s">
        <v>231</v>
      </c>
      <c r="E3263" s="119">
        <v>4.67</v>
      </c>
      <c r="F3263" s="119">
        <v>4.67</v>
      </c>
      <c r="G3263" s="117" t="s">
        <v>493</v>
      </c>
      <c r="H3263" s="120">
        <v>41974</v>
      </c>
    </row>
    <row r="3264" spans="1:8" ht="26.4">
      <c r="A3264" s="113">
        <v>88436</v>
      </c>
      <c r="B3264" s="114" t="s">
        <v>4695</v>
      </c>
      <c r="C3264" s="113" t="s">
        <v>248</v>
      </c>
      <c r="D3264" s="113" t="s">
        <v>231</v>
      </c>
      <c r="E3264" s="115">
        <v>3.89</v>
      </c>
      <c r="F3264" s="115">
        <v>3.88</v>
      </c>
      <c r="G3264" s="113" t="s">
        <v>493</v>
      </c>
      <c r="H3264" s="116">
        <v>41974</v>
      </c>
    </row>
    <row r="3265" spans="1:8" ht="26.4">
      <c r="A3265" s="117">
        <v>88437</v>
      </c>
      <c r="B3265" s="118" t="s">
        <v>4696</v>
      </c>
      <c r="C3265" s="117" t="s">
        <v>248</v>
      </c>
      <c r="D3265" s="117" t="s">
        <v>231</v>
      </c>
      <c r="E3265" s="119">
        <v>2.58</v>
      </c>
      <c r="F3265" s="119">
        <v>2.59</v>
      </c>
      <c r="G3265" s="117" t="s">
        <v>493</v>
      </c>
      <c r="H3265" s="120">
        <v>41974</v>
      </c>
    </row>
    <row r="3266" spans="1:8" ht="26.4">
      <c r="A3266" s="113">
        <v>88435</v>
      </c>
      <c r="B3266" s="114" t="s">
        <v>4697</v>
      </c>
      <c r="C3266" s="113" t="s">
        <v>248</v>
      </c>
      <c r="D3266" s="113" t="s">
        <v>231</v>
      </c>
      <c r="E3266" s="115">
        <v>1.0900000000000001</v>
      </c>
      <c r="F3266" s="115">
        <v>1.08</v>
      </c>
      <c r="G3266" s="113" t="s">
        <v>493</v>
      </c>
      <c r="H3266" s="116">
        <v>41974</v>
      </c>
    </row>
    <row r="3267" spans="1:8" ht="39.6">
      <c r="A3267" s="117">
        <v>84225</v>
      </c>
      <c r="B3267" s="118" t="s">
        <v>4698</v>
      </c>
      <c r="C3267" s="117" t="s">
        <v>273</v>
      </c>
      <c r="D3267" s="117" t="s">
        <v>6</v>
      </c>
      <c r="E3267" s="119">
        <v>120.85</v>
      </c>
      <c r="F3267" s="119">
        <v>116.78</v>
      </c>
      <c r="G3267" s="117" t="s">
        <v>493</v>
      </c>
      <c r="H3267" s="120">
        <v>41974</v>
      </c>
    </row>
    <row r="3268" spans="1:8" ht="26.4">
      <c r="A3268" s="113" t="s">
        <v>4699</v>
      </c>
      <c r="B3268" s="114" t="s">
        <v>4700</v>
      </c>
      <c r="C3268" s="113" t="s">
        <v>246</v>
      </c>
      <c r="D3268" s="113" t="s">
        <v>492</v>
      </c>
      <c r="E3268" s="115">
        <v>15.51</v>
      </c>
      <c r="F3268" s="115">
        <v>14.71</v>
      </c>
      <c r="G3268" s="113" t="s">
        <v>493</v>
      </c>
      <c r="H3268" s="116">
        <v>41974</v>
      </c>
    </row>
    <row r="3269" spans="1:8" ht="26.4">
      <c r="A3269" s="117">
        <v>83748</v>
      </c>
      <c r="B3269" s="118" t="s">
        <v>4701</v>
      </c>
      <c r="C3269" s="117" t="s">
        <v>3306</v>
      </c>
      <c r="D3269" s="117" t="s">
        <v>492</v>
      </c>
      <c r="E3269" s="119">
        <v>25.07</v>
      </c>
      <c r="F3269" s="119">
        <v>23.48</v>
      </c>
      <c r="G3269" s="117" t="s">
        <v>493</v>
      </c>
      <c r="H3269" s="120">
        <v>41974</v>
      </c>
    </row>
    <row r="3270" spans="1:8" ht="26.4">
      <c r="A3270" s="113">
        <v>83749</v>
      </c>
      <c r="B3270" s="114" t="s">
        <v>4702</v>
      </c>
      <c r="C3270" s="113" t="s">
        <v>3306</v>
      </c>
      <c r="D3270" s="113" t="s">
        <v>492</v>
      </c>
      <c r="E3270" s="115">
        <v>27.91</v>
      </c>
      <c r="F3270" s="115">
        <v>26.25</v>
      </c>
      <c r="G3270" s="113" t="s">
        <v>493</v>
      </c>
      <c r="H3270" s="116">
        <v>41974</v>
      </c>
    </row>
    <row r="3271" spans="1:8" ht="26.4">
      <c r="A3271" s="117">
        <v>83750</v>
      </c>
      <c r="B3271" s="118" t="s">
        <v>4703</v>
      </c>
      <c r="C3271" s="117" t="s">
        <v>3306</v>
      </c>
      <c r="D3271" s="117" t="s">
        <v>492</v>
      </c>
      <c r="E3271" s="119">
        <v>30.74</v>
      </c>
      <c r="F3271" s="119">
        <v>29.02</v>
      </c>
      <c r="G3271" s="117" t="s">
        <v>493</v>
      </c>
      <c r="H3271" s="120">
        <v>41974</v>
      </c>
    </row>
    <row r="3272" spans="1:8" ht="26.4">
      <c r="A3272" s="113">
        <v>83753</v>
      </c>
      <c r="B3272" s="114" t="s">
        <v>4704</v>
      </c>
      <c r="C3272" s="113" t="s">
        <v>3306</v>
      </c>
      <c r="D3272" s="113" t="s">
        <v>492</v>
      </c>
      <c r="E3272" s="115">
        <v>34.39</v>
      </c>
      <c r="F3272" s="115">
        <v>32.33</v>
      </c>
      <c r="G3272" s="113" t="s">
        <v>493</v>
      </c>
      <c r="H3272" s="116">
        <v>41974</v>
      </c>
    </row>
    <row r="3273" spans="1:8" ht="26.4">
      <c r="A3273" s="117">
        <v>83745</v>
      </c>
      <c r="B3273" s="118" t="s">
        <v>4705</v>
      </c>
      <c r="C3273" s="117" t="s">
        <v>3306</v>
      </c>
      <c r="D3273" s="117" t="s">
        <v>492</v>
      </c>
      <c r="E3273" s="119">
        <v>16.29</v>
      </c>
      <c r="F3273" s="119">
        <v>14.88</v>
      </c>
      <c r="G3273" s="117" t="s">
        <v>493</v>
      </c>
      <c r="H3273" s="120">
        <v>41974</v>
      </c>
    </row>
    <row r="3274" spans="1:8" ht="26.4">
      <c r="A3274" s="113">
        <v>83751</v>
      </c>
      <c r="B3274" s="114" t="s">
        <v>4706</v>
      </c>
      <c r="C3274" s="113" t="s">
        <v>3306</v>
      </c>
      <c r="D3274" s="113" t="s">
        <v>492</v>
      </c>
      <c r="E3274" s="115">
        <v>21.4</v>
      </c>
      <c r="F3274" s="115">
        <v>19.850000000000001</v>
      </c>
      <c r="G3274" s="113" t="s">
        <v>493</v>
      </c>
      <c r="H3274" s="116">
        <v>41974</v>
      </c>
    </row>
    <row r="3275" spans="1:8" ht="26.4">
      <c r="A3275" s="117">
        <v>83746</v>
      </c>
      <c r="B3275" s="118" t="s">
        <v>4707</v>
      </c>
      <c r="C3275" s="117" t="s">
        <v>3306</v>
      </c>
      <c r="D3275" s="117" t="s">
        <v>492</v>
      </c>
      <c r="E3275" s="119">
        <v>23.82</v>
      </c>
      <c r="F3275" s="119">
        <v>22.23</v>
      </c>
      <c r="G3275" s="117" t="s">
        <v>493</v>
      </c>
      <c r="H3275" s="120">
        <v>41974</v>
      </c>
    </row>
    <row r="3276" spans="1:8" ht="26.4">
      <c r="A3276" s="113">
        <v>83752</v>
      </c>
      <c r="B3276" s="114" t="s">
        <v>4708</v>
      </c>
      <c r="C3276" s="113" t="s">
        <v>3306</v>
      </c>
      <c r="D3276" s="113" t="s">
        <v>492</v>
      </c>
      <c r="E3276" s="115">
        <v>20.170000000000002</v>
      </c>
      <c r="F3276" s="115">
        <v>18.649999999999999</v>
      </c>
      <c r="G3276" s="113" t="s">
        <v>493</v>
      </c>
      <c r="H3276" s="116">
        <v>41974</v>
      </c>
    </row>
    <row r="3277" spans="1:8" ht="26.4">
      <c r="A3277" s="117">
        <v>83754</v>
      </c>
      <c r="B3277" s="118" t="s">
        <v>4709</v>
      </c>
      <c r="C3277" s="117" t="s">
        <v>3306</v>
      </c>
      <c r="D3277" s="117" t="s">
        <v>492</v>
      </c>
      <c r="E3277" s="119">
        <v>22.32</v>
      </c>
      <c r="F3277" s="119">
        <v>20.73</v>
      </c>
      <c r="G3277" s="117" t="s">
        <v>493</v>
      </c>
      <c r="H3277" s="120">
        <v>41974</v>
      </c>
    </row>
    <row r="3278" spans="1:8" ht="26.4">
      <c r="A3278" s="113">
        <v>83744</v>
      </c>
      <c r="B3278" s="114" t="s">
        <v>4710</v>
      </c>
      <c r="C3278" s="113" t="s">
        <v>3306</v>
      </c>
      <c r="D3278" s="113" t="s">
        <v>492</v>
      </c>
      <c r="E3278" s="115">
        <v>26.61</v>
      </c>
      <c r="F3278" s="115">
        <v>24.9</v>
      </c>
      <c r="G3278" s="113" t="s">
        <v>493</v>
      </c>
      <c r="H3278" s="116">
        <v>41974</v>
      </c>
    </row>
    <row r="3279" spans="1:8" ht="26.4">
      <c r="A3279" s="117">
        <v>83747</v>
      </c>
      <c r="B3279" s="118" t="s">
        <v>4711</v>
      </c>
      <c r="C3279" s="117" t="s">
        <v>3306</v>
      </c>
      <c r="D3279" s="117" t="s">
        <v>492</v>
      </c>
      <c r="E3279" s="119">
        <v>20.170000000000002</v>
      </c>
      <c r="F3279" s="119">
        <v>18.649999999999999</v>
      </c>
      <c r="G3279" s="117" t="s">
        <v>493</v>
      </c>
      <c r="H3279" s="120">
        <v>41974</v>
      </c>
    </row>
    <row r="3280" spans="1:8">
      <c r="A3280" s="113" t="s">
        <v>4712</v>
      </c>
      <c r="B3280" s="114" t="s">
        <v>4713</v>
      </c>
      <c r="C3280" s="113" t="s">
        <v>271</v>
      </c>
      <c r="D3280" s="113" t="s">
        <v>6</v>
      </c>
      <c r="E3280" s="115">
        <v>17.239999999999998</v>
      </c>
      <c r="F3280" s="115">
        <v>15.55</v>
      </c>
      <c r="G3280" s="113" t="s">
        <v>493</v>
      </c>
      <c r="H3280" s="116">
        <v>41974</v>
      </c>
    </row>
    <row r="3281" spans="1:8" ht="26.4">
      <c r="A3281" s="117">
        <v>84889</v>
      </c>
      <c r="B3281" s="118" t="s">
        <v>4714</v>
      </c>
      <c r="C3281" s="117" t="s">
        <v>604</v>
      </c>
      <c r="D3281" s="117" t="s">
        <v>6</v>
      </c>
      <c r="E3281" s="119">
        <v>16.05</v>
      </c>
      <c r="F3281" s="119">
        <v>15.42</v>
      </c>
      <c r="G3281" s="117" t="s">
        <v>493</v>
      </c>
      <c r="H3281" s="120">
        <v>41974</v>
      </c>
    </row>
    <row r="3282" spans="1:8" ht="26.4">
      <c r="A3282" s="113">
        <v>84895</v>
      </c>
      <c r="B3282" s="114" t="s">
        <v>4715</v>
      </c>
      <c r="C3282" s="113" t="s">
        <v>604</v>
      </c>
      <c r="D3282" s="113" t="s">
        <v>6</v>
      </c>
      <c r="E3282" s="115">
        <v>113.32</v>
      </c>
      <c r="F3282" s="115">
        <v>103.9</v>
      </c>
      <c r="G3282" s="113" t="s">
        <v>493</v>
      </c>
      <c r="H3282" s="116">
        <v>41974</v>
      </c>
    </row>
    <row r="3283" spans="1:8" ht="26.4">
      <c r="A3283" s="117">
        <v>84894</v>
      </c>
      <c r="B3283" s="118" t="s">
        <v>4716</v>
      </c>
      <c r="C3283" s="117" t="s">
        <v>604</v>
      </c>
      <c r="D3283" s="117" t="s">
        <v>6</v>
      </c>
      <c r="E3283" s="119">
        <v>17.309999999999999</v>
      </c>
      <c r="F3283" s="119">
        <v>16.5</v>
      </c>
      <c r="G3283" s="117" t="s">
        <v>493</v>
      </c>
      <c r="H3283" s="120">
        <v>41974</v>
      </c>
    </row>
    <row r="3284" spans="1:8" ht="26.4">
      <c r="A3284" s="113">
        <v>84893</v>
      </c>
      <c r="B3284" s="114" t="s">
        <v>4717</v>
      </c>
      <c r="C3284" s="113" t="s">
        <v>604</v>
      </c>
      <c r="D3284" s="113" t="s">
        <v>6</v>
      </c>
      <c r="E3284" s="115">
        <v>61.25</v>
      </c>
      <c r="F3284" s="115">
        <v>56.4</v>
      </c>
      <c r="G3284" s="113" t="s">
        <v>493</v>
      </c>
      <c r="H3284" s="116">
        <v>41974</v>
      </c>
    </row>
    <row r="3285" spans="1:8" ht="26.4">
      <c r="A3285" s="117">
        <v>5946</v>
      </c>
      <c r="B3285" s="118" t="s">
        <v>4718</v>
      </c>
      <c r="C3285" s="117" t="s">
        <v>248</v>
      </c>
      <c r="D3285" s="117" t="s">
        <v>254</v>
      </c>
      <c r="E3285" s="119">
        <v>52.66</v>
      </c>
      <c r="F3285" s="119">
        <v>50.97</v>
      </c>
      <c r="G3285" s="117" t="s">
        <v>493</v>
      </c>
      <c r="H3285" s="120">
        <v>41974</v>
      </c>
    </row>
    <row r="3286" spans="1:8" ht="26.4">
      <c r="A3286" s="113">
        <v>5944</v>
      </c>
      <c r="B3286" s="114" t="s">
        <v>4719</v>
      </c>
      <c r="C3286" s="113" t="s">
        <v>248</v>
      </c>
      <c r="D3286" s="113" t="s">
        <v>249</v>
      </c>
      <c r="E3286" s="115">
        <v>176.13</v>
      </c>
      <c r="F3286" s="115">
        <v>174.45</v>
      </c>
      <c r="G3286" s="113" t="s">
        <v>493</v>
      </c>
      <c r="H3286" s="116">
        <v>41974</v>
      </c>
    </row>
    <row r="3287" spans="1:8" ht="26.4">
      <c r="A3287" s="117">
        <v>89130</v>
      </c>
      <c r="B3287" s="118" t="s">
        <v>4720</v>
      </c>
      <c r="C3287" s="117" t="s">
        <v>248</v>
      </c>
      <c r="D3287" s="117" t="s">
        <v>231</v>
      </c>
      <c r="E3287" s="119">
        <v>30</v>
      </c>
      <c r="F3287" s="119">
        <v>29.99</v>
      </c>
      <c r="G3287" s="117" t="s">
        <v>493</v>
      </c>
      <c r="H3287" s="120">
        <v>41974</v>
      </c>
    </row>
    <row r="3288" spans="1:8" ht="26.4">
      <c r="A3288" s="113">
        <v>89131</v>
      </c>
      <c r="B3288" s="114" t="s">
        <v>4721</v>
      </c>
      <c r="C3288" s="113" t="s">
        <v>248</v>
      </c>
      <c r="D3288" s="113" t="s">
        <v>231</v>
      </c>
      <c r="E3288" s="115">
        <v>6.75</v>
      </c>
      <c r="F3288" s="115">
        <v>6.74</v>
      </c>
      <c r="G3288" s="113" t="s">
        <v>493</v>
      </c>
      <c r="H3288" s="116">
        <v>41974</v>
      </c>
    </row>
    <row r="3289" spans="1:8" ht="26.4">
      <c r="A3289" s="117">
        <v>53861</v>
      </c>
      <c r="B3289" s="118" t="s">
        <v>4722</v>
      </c>
      <c r="C3289" s="117" t="s">
        <v>248</v>
      </c>
      <c r="D3289" s="117" t="s">
        <v>231</v>
      </c>
      <c r="E3289" s="119">
        <v>32.81</v>
      </c>
      <c r="F3289" s="119">
        <v>32.799999999999997</v>
      </c>
      <c r="G3289" s="117" t="s">
        <v>493</v>
      </c>
      <c r="H3289" s="120">
        <v>41974</v>
      </c>
    </row>
    <row r="3290" spans="1:8" ht="26.4">
      <c r="A3290" s="113">
        <v>5787</v>
      </c>
      <c r="B3290" s="114" t="s">
        <v>4723</v>
      </c>
      <c r="C3290" s="113" t="s">
        <v>248</v>
      </c>
      <c r="D3290" s="113" t="s">
        <v>231</v>
      </c>
      <c r="E3290" s="115">
        <v>90.66</v>
      </c>
      <c r="F3290" s="115">
        <v>90.66</v>
      </c>
      <c r="G3290" s="113" t="s">
        <v>493</v>
      </c>
      <c r="H3290" s="116">
        <v>41974</v>
      </c>
    </row>
    <row r="3291" spans="1:8" ht="26.4">
      <c r="A3291" s="117">
        <v>53857</v>
      </c>
      <c r="B3291" s="118" t="s">
        <v>4724</v>
      </c>
      <c r="C3291" s="117" t="s">
        <v>248</v>
      </c>
      <c r="D3291" s="117" t="s">
        <v>231</v>
      </c>
      <c r="E3291" s="119">
        <v>23.66</v>
      </c>
      <c r="F3291" s="119">
        <v>23.66</v>
      </c>
      <c r="G3291" s="117" t="s">
        <v>493</v>
      </c>
      <c r="H3291" s="120">
        <v>41974</v>
      </c>
    </row>
    <row r="3292" spans="1:8" ht="39.6">
      <c r="A3292" s="113">
        <v>53858</v>
      </c>
      <c r="B3292" s="114" t="s">
        <v>4725</v>
      </c>
      <c r="C3292" s="113" t="s">
        <v>248</v>
      </c>
      <c r="D3292" s="113" t="s">
        <v>231</v>
      </c>
      <c r="E3292" s="115">
        <v>53.48</v>
      </c>
      <c r="F3292" s="115">
        <v>53.48</v>
      </c>
      <c r="G3292" s="113" t="s">
        <v>493</v>
      </c>
      <c r="H3292" s="116">
        <v>41974</v>
      </c>
    </row>
    <row r="3293" spans="1:8" ht="26.4">
      <c r="A3293" s="117">
        <v>5942</v>
      </c>
      <c r="B3293" s="118" t="s">
        <v>4726</v>
      </c>
      <c r="C3293" s="117" t="s">
        <v>248</v>
      </c>
      <c r="D3293" s="117" t="s">
        <v>254</v>
      </c>
      <c r="E3293" s="119">
        <v>42.41</v>
      </c>
      <c r="F3293" s="119">
        <v>40.729999999999997</v>
      </c>
      <c r="G3293" s="117" t="s">
        <v>493</v>
      </c>
      <c r="H3293" s="120">
        <v>41974</v>
      </c>
    </row>
    <row r="3294" spans="1:8" ht="26.4">
      <c r="A3294" s="113">
        <v>5940</v>
      </c>
      <c r="B3294" s="114" t="s">
        <v>4727</v>
      </c>
      <c r="C3294" s="113" t="s">
        <v>248</v>
      </c>
      <c r="D3294" s="113" t="s">
        <v>249</v>
      </c>
      <c r="E3294" s="115">
        <v>119.55</v>
      </c>
      <c r="F3294" s="115">
        <v>117.87</v>
      </c>
      <c r="G3294" s="113" t="s">
        <v>493</v>
      </c>
      <c r="H3294" s="116">
        <v>41974</v>
      </c>
    </row>
    <row r="3295" spans="1:8" ht="26.4">
      <c r="A3295" s="117">
        <v>89128</v>
      </c>
      <c r="B3295" s="118" t="s">
        <v>4728</v>
      </c>
      <c r="C3295" s="117" t="s">
        <v>248</v>
      </c>
      <c r="D3295" s="117" t="s">
        <v>231</v>
      </c>
      <c r="E3295" s="119">
        <v>21.63</v>
      </c>
      <c r="F3295" s="119">
        <v>21.63</v>
      </c>
      <c r="G3295" s="117" t="s">
        <v>493</v>
      </c>
      <c r="H3295" s="120">
        <v>41974</v>
      </c>
    </row>
    <row r="3296" spans="1:8" ht="26.4">
      <c r="A3296" s="113">
        <v>89129</v>
      </c>
      <c r="B3296" s="114" t="s">
        <v>4729</v>
      </c>
      <c r="C3296" s="113" t="s">
        <v>248</v>
      </c>
      <c r="D3296" s="113" t="s">
        <v>231</v>
      </c>
      <c r="E3296" s="115">
        <v>4.87</v>
      </c>
      <c r="F3296" s="115">
        <v>4.87</v>
      </c>
      <c r="G3296" s="113" t="s">
        <v>493</v>
      </c>
      <c r="H3296" s="116">
        <v>41974</v>
      </c>
    </row>
    <row r="3297" spans="1:8" ht="39.6">
      <c r="A3297" s="117" t="s">
        <v>4730</v>
      </c>
      <c r="B3297" s="118" t="s">
        <v>4731</v>
      </c>
      <c r="C3297" s="117" t="s">
        <v>273</v>
      </c>
      <c r="D3297" s="117" t="s">
        <v>6</v>
      </c>
      <c r="E3297" s="119">
        <v>323.47000000000003</v>
      </c>
      <c r="F3297" s="119">
        <v>316.7</v>
      </c>
      <c r="G3297" s="117" t="s">
        <v>493</v>
      </c>
      <c r="H3297" s="120">
        <v>41974</v>
      </c>
    </row>
    <row r="3298" spans="1:8" ht="39.6">
      <c r="A3298" s="113" t="s">
        <v>4732</v>
      </c>
      <c r="B3298" s="114" t="s">
        <v>4733</v>
      </c>
      <c r="C3298" s="113" t="s">
        <v>273</v>
      </c>
      <c r="D3298" s="113" t="s">
        <v>6</v>
      </c>
      <c r="E3298" s="115">
        <v>357.79</v>
      </c>
      <c r="F3298" s="115">
        <v>349.67</v>
      </c>
      <c r="G3298" s="113" t="s">
        <v>493</v>
      </c>
      <c r="H3298" s="116">
        <v>41974</v>
      </c>
    </row>
    <row r="3299" spans="1:8" ht="39.6">
      <c r="A3299" s="117" t="s">
        <v>4734</v>
      </c>
      <c r="B3299" s="118" t="s">
        <v>4735</v>
      </c>
      <c r="C3299" s="117" t="s">
        <v>273</v>
      </c>
      <c r="D3299" s="117" t="s">
        <v>6</v>
      </c>
      <c r="E3299" s="119">
        <v>43.66</v>
      </c>
      <c r="F3299" s="119">
        <v>40.950000000000003</v>
      </c>
      <c r="G3299" s="117" t="s">
        <v>493</v>
      </c>
      <c r="H3299" s="120">
        <v>41974</v>
      </c>
    </row>
    <row r="3300" spans="1:8" ht="39.6">
      <c r="A3300" s="113" t="s">
        <v>4736</v>
      </c>
      <c r="B3300" s="114" t="s">
        <v>4737</v>
      </c>
      <c r="C3300" s="113" t="s">
        <v>273</v>
      </c>
      <c r="D3300" s="113" t="s">
        <v>6</v>
      </c>
      <c r="E3300" s="115">
        <v>526.97</v>
      </c>
      <c r="F3300" s="115">
        <v>517.5</v>
      </c>
      <c r="G3300" s="113" t="s">
        <v>493</v>
      </c>
      <c r="H3300" s="116">
        <v>41974</v>
      </c>
    </row>
    <row r="3301" spans="1:8" ht="39.6">
      <c r="A3301" s="117" t="s">
        <v>4738</v>
      </c>
      <c r="B3301" s="118" t="s">
        <v>4739</v>
      </c>
      <c r="C3301" s="117" t="s">
        <v>273</v>
      </c>
      <c r="D3301" s="117" t="s">
        <v>6</v>
      </c>
      <c r="E3301" s="119">
        <v>568.52</v>
      </c>
      <c r="F3301" s="119">
        <v>557.70000000000005</v>
      </c>
      <c r="G3301" s="117" t="s">
        <v>493</v>
      </c>
      <c r="H3301" s="120">
        <v>41974</v>
      </c>
    </row>
    <row r="3302" spans="1:8" ht="39.6">
      <c r="A3302" s="113" t="s">
        <v>4740</v>
      </c>
      <c r="B3302" s="114" t="s">
        <v>4741</v>
      </c>
      <c r="C3302" s="113" t="s">
        <v>273</v>
      </c>
      <c r="D3302" s="113" t="s">
        <v>6</v>
      </c>
      <c r="E3302" s="115">
        <v>842.68</v>
      </c>
      <c r="F3302" s="115">
        <v>826.45</v>
      </c>
      <c r="G3302" s="113" t="s">
        <v>493</v>
      </c>
      <c r="H3302" s="116">
        <v>41974</v>
      </c>
    </row>
    <row r="3303" spans="1:8" ht="39.6">
      <c r="A3303" s="117">
        <v>83463</v>
      </c>
      <c r="B3303" s="118" t="s">
        <v>4742</v>
      </c>
      <c r="C3303" s="117" t="s">
        <v>273</v>
      </c>
      <c r="D3303" s="117" t="s">
        <v>6</v>
      </c>
      <c r="E3303" s="119">
        <v>220.19</v>
      </c>
      <c r="F3303" s="119">
        <v>214.78</v>
      </c>
      <c r="G3303" s="117" t="s">
        <v>493</v>
      </c>
      <c r="H3303" s="120">
        <v>41974</v>
      </c>
    </row>
    <row r="3304" spans="1:8" ht="39.6">
      <c r="A3304" s="113">
        <v>84402</v>
      </c>
      <c r="B3304" s="114" t="s">
        <v>4743</v>
      </c>
      <c r="C3304" s="113" t="s">
        <v>273</v>
      </c>
      <c r="D3304" s="113" t="s">
        <v>6</v>
      </c>
      <c r="E3304" s="115">
        <v>51.85</v>
      </c>
      <c r="F3304" s="115">
        <v>49.14</v>
      </c>
      <c r="G3304" s="113" t="s">
        <v>493</v>
      </c>
      <c r="H3304" s="116">
        <v>41974</v>
      </c>
    </row>
    <row r="3305" spans="1:8" ht="26.4">
      <c r="A3305" s="117">
        <v>83371</v>
      </c>
      <c r="B3305" s="118" t="s">
        <v>4744</v>
      </c>
      <c r="C3305" s="117" t="s">
        <v>732</v>
      </c>
      <c r="D3305" s="117" t="s">
        <v>6</v>
      </c>
      <c r="E3305" s="119">
        <v>99.67</v>
      </c>
      <c r="F3305" s="119">
        <v>95.21</v>
      </c>
      <c r="G3305" s="117" t="s">
        <v>493</v>
      </c>
      <c r="H3305" s="120">
        <v>41974</v>
      </c>
    </row>
    <row r="3306" spans="1:8" ht="26.4">
      <c r="A3306" s="113">
        <v>83370</v>
      </c>
      <c r="B3306" s="114" t="s">
        <v>4745</v>
      </c>
      <c r="C3306" s="113" t="s">
        <v>732</v>
      </c>
      <c r="D3306" s="113" t="s">
        <v>6</v>
      </c>
      <c r="E3306" s="115">
        <v>158.41</v>
      </c>
      <c r="F3306" s="115">
        <v>152.57</v>
      </c>
      <c r="G3306" s="113" t="s">
        <v>493</v>
      </c>
      <c r="H3306" s="116">
        <v>41974</v>
      </c>
    </row>
    <row r="3307" spans="1:8" ht="26.4">
      <c r="A3307" s="117">
        <v>83369</v>
      </c>
      <c r="B3307" s="118" t="s">
        <v>4746</v>
      </c>
      <c r="C3307" s="117" t="s">
        <v>732</v>
      </c>
      <c r="D3307" s="117" t="s">
        <v>6</v>
      </c>
      <c r="E3307" s="119">
        <v>225.5</v>
      </c>
      <c r="F3307" s="119">
        <v>218.71</v>
      </c>
      <c r="G3307" s="117" t="s">
        <v>493</v>
      </c>
      <c r="H3307" s="120">
        <v>41974</v>
      </c>
    </row>
    <row r="3308" spans="1:8" ht="26.4">
      <c r="A3308" s="113">
        <v>84676</v>
      </c>
      <c r="B3308" s="114" t="s">
        <v>4747</v>
      </c>
      <c r="C3308" s="113" t="s">
        <v>732</v>
      </c>
      <c r="D3308" s="113" t="s">
        <v>6</v>
      </c>
      <c r="E3308" s="115">
        <v>299.38</v>
      </c>
      <c r="F3308" s="115">
        <v>292.58999999999997</v>
      </c>
      <c r="G3308" s="113" t="s">
        <v>493</v>
      </c>
      <c r="H3308" s="116">
        <v>41974</v>
      </c>
    </row>
    <row r="3309" spans="1:8" ht="39.6">
      <c r="A3309" s="117" t="s">
        <v>4748</v>
      </c>
      <c r="B3309" s="118" t="s">
        <v>4749</v>
      </c>
      <c r="C3309" s="117" t="s">
        <v>273</v>
      </c>
      <c r="D3309" s="117" t="s">
        <v>6</v>
      </c>
      <c r="E3309" s="119">
        <v>1036.07</v>
      </c>
      <c r="F3309" s="119">
        <v>1013.24</v>
      </c>
      <c r="G3309" s="117" t="s">
        <v>493</v>
      </c>
      <c r="H3309" s="120">
        <v>41974</v>
      </c>
    </row>
    <row r="3310" spans="1:8" ht="26.4">
      <c r="A3310" s="113">
        <v>89710</v>
      </c>
      <c r="B3310" s="114" t="s">
        <v>4750</v>
      </c>
      <c r="C3310" s="113" t="s">
        <v>606</v>
      </c>
      <c r="D3310" s="113" t="s">
        <v>6</v>
      </c>
      <c r="E3310" s="115">
        <v>7.09</v>
      </c>
      <c r="F3310" s="115">
        <v>6.89</v>
      </c>
      <c r="G3310" s="113" t="s">
        <v>493</v>
      </c>
      <c r="H3310" s="116">
        <v>41974</v>
      </c>
    </row>
    <row r="3311" spans="1:8" ht="26.4">
      <c r="A3311" s="117">
        <v>89495</v>
      </c>
      <c r="B3311" s="118" t="s">
        <v>4751</v>
      </c>
      <c r="C3311" s="117" t="s">
        <v>606</v>
      </c>
      <c r="D3311" s="117" t="s">
        <v>6</v>
      </c>
      <c r="E3311" s="119">
        <v>6.25</v>
      </c>
      <c r="F3311" s="119">
        <v>6.15</v>
      </c>
      <c r="G3311" s="117" t="s">
        <v>493</v>
      </c>
      <c r="H3311" s="120">
        <v>41974</v>
      </c>
    </row>
    <row r="3312" spans="1:8" ht="26.4">
      <c r="A3312" s="113">
        <v>89709</v>
      </c>
      <c r="B3312" s="114" t="s">
        <v>4752</v>
      </c>
      <c r="C3312" s="113" t="s">
        <v>606</v>
      </c>
      <c r="D3312" s="113" t="s">
        <v>6</v>
      </c>
      <c r="E3312" s="115">
        <v>7.23</v>
      </c>
      <c r="F3312" s="115">
        <v>7.03</v>
      </c>
      <c r="G3312" s="113" t="s">
        <v>493</v>
      </c>
      <c r="H3312" s="116">
        <v>41974</v>
      </c>
    </row>
    <row r="3313" spans="1:8" ht="26.4">
      <c r="A3313" s="117" t="s">
        <v>4753</v>
      </c>
      <c r="B3313" s="118" t="s">
        <v>4754</v>
      </c>
      <c r="C3313" s="117" t="s">
        <v>1616</v>
      </c>
      <c r="D3313" s="117" t="s">
        <v>207</v>
      </c>
      <c r="E3313" s="119">
        <v>69.709999999999994</v>
      </c>
      <c r="F3313" s="119">
        <v>64.17</v>
      </c>
      <c r="G3313" s="117" t="s">
        <v>493</v>
      </c>
      <c r="H3313" s="120">
        <v>41974</v>
      </c>
    </row>
    <row r="3314" spans="1:8" ht="26.4">
      <c r="A3314" s="113" t="s">
        <v>4755</v>
      </c>
      <c r="B3314" s="114" t="s">
        <v>4756</v>
      </c>
      <c r="C3314" s="113" t="s">
        <v>1616</v>
      </c>
      <c r="D3314" s="113" t="s">
        <v>207</v>
      </c>
      <c r="E3314" s="115">
        <v>16.95</v>
      </c>
      <c r="F3314" s="115">
        <v>15.53</v>
      </c>
      <c r="G3314" s="113" t="s">
        <v>493</v>
      </c>
      <c r="H3314" s="116">
        <v>41974</v>
      </c>
    </row>
    <row r="3315" spans="1:8">
      <c r="A3315" s="117">
        <v>84117</v>
      </c>
      <c r="B3315" s="118" t="s">
        <v>4757</v>
      </c>
      <c r="C3315" s="117" t="s">
        <v>246</v>
      </c>
      <c r="D3315" s="117" t="s">
        <v>492</v>
      </c>
      <c r="E3315" s="119">
        <v>14.91</v>
      </c>
      <c r="F3315" s="119">
        <v>13.63</v>
      </c>
      <c r="G3315" s="117" t="s">
        <v>493</v>
      </c>
      <c r="H3315" s="120">
        <v>41974</v>
      </c>
    </row>
    <row r="3316" spans="1:8">
      <c r="A3316" s="113">
        <v>88314</v>
      </c>
      <c r="B3316" s="114" t="s">
        <v>259</v>
      </c>
      <c r="C3316" s="113" t="s">
        <v>246</v>
      </c>
      <c r="D3316" s="113" t="s">
        <v>231</v>
      </c>
      <c r="E3316" s="115">
        <v>8.48</v>
      </c>
      <c r="F3316" s="115">
        <v>7.85</v>
      </c>
      <c r="G3316" s="113" t="s">
        <v>493</v>
      </c>
      <c r="H3316" s="116">
        <v>41974</v>
      </c>
    </row>
    <row r="3317" spans="1:8" ht="39.6">
      <c r="A3317" s="117" t="s">
        <v>4758</v>
      </c>
      <c r="B3317" s="118" t="s">
        <v>4759</v>
      </c>
      <c r="C3317" s="117" t="s">
        <v>251</v>
      </c>
      <c r="D3317" s="117" t="s">
        <v>492</v>
      </c>
      <c r="E3317" s="119">
        <v>38.9</v>
      </c>
      <c r="F3317" s="119">
        <v>36.74</v>
      </c>
      <c r="G3317" s="117" t="s">
        <v>493</v>
      </c>
      <c r="H3317" s="120">
        <v>41974</v>
      </c>
    </row>
    <row r="3318" spans="1:8" ht="39.6">
      <c r="A3318" s="113" t="s">
        <v>4760</v>
      </c>
      <c r="B3318" s="114" t="s">
        <v>4761</v>
      </c>
      <c r="C3318" s="113" t="s">
        <v>251</v>
      </c>
      <c r="D3318" s="113" t="s">
        <v>492</v>
      </c>
      <c r="E3318" s="115">
        <v>41.12</v>
      </c>
      <c r="F3318" s="115">
        <v>39.090000000000003</v>
      </c>
      <c r="G3318" s="113" t="s">
        <v>493</v>
      </c>
      <c r="H3318" s="116">
        <v>41974</v>
      </c>
    </row>
    <row r="3319" spans="1:8" ht="26.4">
      <c r="A3319" s="117" t="s">
        <v>4762</v>
      </c>
      <c r="B3319" s="118" t="s">
        <v>4763</v>
      </c>
      <c r="C3319" s="117" t="s">
        <v>270</v>
      </c>
      <c r="D3319" s="117" t="s">
        <v>519</v>
      </c>
      <c r="E3319" s="119">
        <v>30.59</v>
      </c>
      <c r="F3319" s="119">
        <v>27.77</v>
      </c>
      <c r="G3319" s="117" t="s">
        <v>493</v>
      </c>
      <c r="H3319" s="120">
        <v>41974</v>
      </c>
    </row>
    <row r="3320" spans="1:8" ht="26.4">
      <c r="A3320" s="113">
        <v>83441</v>
      </c>
      <c r="B3320" s="114" t="s">
        <v>4764</v>
      </c>
      <c r="C3320" s="113" t="s">
        <v>270</v>
      </c>
      <c r="D3320" s="113" t="s">
        <v>519</v>
      </c>
      <c r="E3320" s="115">
        <v>42.49</v>
      </c>
      <c r="F3320" s="115">
        <v>38.58</v>
      </c>
      <c r="G3320" s="113" t="s">
        <v>493</v>
      </c>
      <c r="H3320" s="116">
        <v>41974</v>
      </c>
    </row>
    <row r="3321" spans="1:8" ht="39.6">
      <c r="A3321" s="117">
        <v>5719</v>
      </c>
      <c r="B3321" s="118" t="s">
        <v>4765</v>
      </c>
      <c r="C3321" s="117" t="s">
        <v>270</v>
      </c>
      <c r="D3321" s="117" t="s">
        <v>519</v>
      </c>
      <c r="E3321" s="119">
        <v>43.58</v>
      </c>
      <c r="F3321" s="119">
        <v>40.229999999999997</v>
      </c>
      <c r="G3321" s="117" t="s">
        <v>493</v>
      </c>
      <c r="H3321" s="120">
        <v>41974</v>
      </c>
    </row>
    <row r="3322" spans="1:8">
      <c r="A3322" s="113">
        <v>53527</v>
      </c>
      <c r="B3322" s="114" t="s">
        <v>595</v>
      </c>
      <c r="C3322" s="113" t="s">
        <v>270</v>
      </c>
      <c r="D3322" s="113" t="s">
        <v>519</v>
      </c>
      <c r="E3322" s="115">
        <v>48.56</v>
      </c>
      <c r="F3322" s="115">
        <v>44.09</v>
      </c>
      <c r="G3322" s="113" t="s">
        <v>493</v>
      </c>
      <c r="H3322" s="116">
        <v>41974</v>
      </c>
    </row>
    <row r="3323" spans="1:8">
      <c r="A3323" s="117" t="s">
        <v>4766</v>
      </c>
      <c r="B3323" s="118" t="s">
        <v>4767</v>
      </c>
      <c r="C3323" s="117" t="s">
        <v>270</v>
      </c>
      <c r="D3323" s="117" t="s">
        <v>519</v>
      </c>
      <c r="E3323" s="119">
        <v>36.42</v>
      </c>
      <c r="F3323" s="119">
        <v>33.06</v>
      </c>
      <c r="G3323" s="117" t="s">
        <v>493</v>
      </c>
      <c r="H3323" s="120">
        <v>41974</v>
      </c>
    </row>
    <row r="3324" spans="1:8">
      <c r="A3324" s="113">
        <v>83345</v>
      </c>
      <c r="B3324" s="114" t="s">
        <v>4768</v>
      </c>
      <c r="C3324" s="113" t="s">
        <v>270</v>
      </c>
      <c r="D3324" s="113" t="s">
        <v>519</v>
      </c>
      <c r="E3324" s="115">
        <v>128.38999999999999</v>
      </c>
      <c r="F3324" s="115">
        <v>127.32</v>
      </c>
      <c r="G3324" s="113" t="s">
        <v>493</v>
      </c>
      <c r="H3324" s="116">
        <v>41974</v>
      </c>
    </row>
    <row r="3325" spans="1:8" ht="26.4">
      <c r="A3325" s="117">
        <v>72921</v>
      </c>
      <c r="B3325" s="118" t="s">
        <v>4769</v>
      </c>
      <c r="C3325" s="117" t="s">
        <v>270</v>
      </c>
      <c r="D3325" s="117" t="s">
        <v>519</v>
      </c>
      <c r="E3325" s="119">
        <v>47.1</v>
      </c>
      <c r="F3325" s="119">
        <v>46.26</v>
      </c>
      <c r="G3325" s="117" t="s">
        <v>493</v>
      </c>
      <c r="H3325" s="120">
        <v>41974</v>
      </c>
    </row>
    <row r="3326" spans="1:8" ht="26.4">
      <c r="A3326" s="113">
        <v>72920</v>
      </c>
      <c r="B3326" s="114" t="s">
        <v>4770</v>
      </c>
      <c r="C3326" s="113" t="s">
        <v>270</v>
      </c>
      <c r="D3326" s="113" t="s">
        <v>519</v>
      </c>
      <c r="E3326" s="115">
        <v>14.75</v>
      </c>
      <c r="F3326" s="115">
        <v>13.92</v>
      </c>
      <c r="G3326" s="113" t="s">
        <v>493</v>
      </c>
      <c r="H3326" s="116">
        <v>41974</v>
      </c>
    </row>
    <row r="3327" spans="1:8" ht="26.4">
      <c r="A3327" s="117" t="s">
        <v>4771</v>
      </c>
      <c r="B3327" s="118" t="s">
        <v>4772</v>
      </c>
      <c r="C3327" s="117" t="s">
        <v>270</v>
      </c>
      <c r="D3327" s="117" t="s">
        <v>519</v>
      </c>
      <c r="E3327" s="119">
        <v>36.42</v>
      </c>
      <c r="F3327" s="119">
        <v>33.06</v>
      </c>
      <c r="G3327" s="117" t="s">
        <v>493</v>
      </c>
      <c r="H3327" s="120">
        <v>41974</v>
      </c>
    </row>
    <row r="3328" spans="1:8" ht="26.4">
      <c r="A3328" s="113" t="s">
        <v>627</v>
      </c>
      <c r="B3328" s="114" t="s">
        <v>628</v>
      </c>
      <c r="C3328" s="113" t="s">
        <v>270</v>
      </c>
      <c r="D3328" s="113" t="s">
        <v>519</v>
      </c>
      <c r="E3328" s="115">
        <v>8.7100000000000009</v>
      </c>
      <c r="F3328" s="115">
        <v>8.02</v>
      </c>
      <c r="G3328" s="113" t="s">
        <v>493</v>
      </c>
      <c r="H3328" s="116">
        <v>41974</v>
      </c>
    </row>
    <row r="3329" spans="1:8">
      <c r="A3329" s="117" t="s">
        <v>4773</v>
      </c>
      <c r="B3329" s="118" t="s">
        <v>4774</v>
      </c>
      <c r="C3329" s="117" t="s">
        <v>270</v>
      </c>
      <c r="D3329" s="117" t="s">
        <v>519</v>
      </c>
      <c r="E3329" s="119">
        <v>25.49</v>
      </c>
      <c r="F3329" s="119">
        <v>23.14</v>
      </c>
      <c r="G3329" s="117" t="s">
        <v>493</v>
      </c>
      <c r="H3329" s="120">
        <v>41974</v>
      </c>
    </row>
    <row r="3330" spans="1:8" ht="26.4">
      <c r="A3330" s="113" t="s">
        <v>4775</v>
      </c>
      <c r="B3330" s="114" t="s">
        <v>4776</v>
      </c>
      <c r="C3330" s="113" t="s">
        <v>270</v>
      </c>
      <c r="D3330" s="113" t="s">
        <v>519</v>
      </c>
      <c r="E3330" s="115">
        <v>158.84</v>
      </c>
      <c r="F3330" s="115">
        <v>155.35</v>
      </c>
      <c r="G3330" s="113" t="s">
        <v>493</v>
      </c>
      <c r="H3330" s="116">
        <v>41974</v>
      </c>
    </row>
    <row r="3331" spans="1:8" ht="26.4">
      <c r="A3331" s="117" t="s">
        <v>4777</v>
      </c>
      <c r="B3331" s="118" t="s">
        <v>4778</v>
      </c>
      <c r="C3331" s="117" t="s">
        <v>270</v>
      </c>
      <c r="D3331" s="117" t="s">
        <v>519</v>
      </c>
      <c r="E3331" s="119">
        <v>24.82</v>
      </c>
      <c r="F3331" s="119">
        <v>22.95</v>
      </c>
      <c r="G3331" s="117" t="s">
        <v>493</v>
      </c>
      <c r="H3331" s="120">
        <v>41974</v>
      </c>
    </row>
    <row r="3332" spans="1:8">
      <c r="A3332" s="113">
        <v>79488</v>
      </c>
      <c r="B3332" s="114" t="s">
        <v>4779</v>
      </c>
      <c r="C3332" s="113" t="s">
        <v>270</v>
      </c>
      <c r="D3332" s="113" t="s">
        <v>519</v>
      </c>
      <c r="E3332" s="115">
        <v>6.05</v>
      </c>
      <c r="F3332" s="115">
        <v>5.54</v>
      </c>
      <c r="G3332" s="113" t="s">
        <v>493</v>
      </c>
      <c r="H3332" s="116">
        <v>41974</v>
      </c>
    </row>
    <row r="3333" spans="1:8">
      <c r="A3333" s="117">
        <v>79489</v>
      </c>
      <c r="B3333" s="118" t="s">
        <v>4780</v>
      </c>
      <c r="C3333" s="117" t="s">
        <v>270</v>
      </c>
      <c r="D3333" s="117" t="s">
        <v>519</v>
      </c>
      <c r="E3333" s="119">
        <v>5.46</v>
      </c>
      <c r="F3333" s="119">
        <v>4.96</v>
      </c>
      <c r="G3333" s="117" t="s">
        <v>493</v>
      </c>
      <c r="H3333" s="120">
        <v>41974</v>
      </c>
    </row>
    <row r="3334" spans="1:8">
      <c r="A3334" s="113" t="s">
        <v>4781</v>
      </c>
      <c r="B3334" s="114" t="s">
        <v>4782</v>
      </c>
      <c r="C3334" s="113" t="s">
        <v>270</v>
      </c>
      <c r="D3334" s="113" t="s">
        <v>519</v>
      </c>
      <c r="E3334" s="115">
        <v>1.56</v>
      </c>
      <c r="F3334" s="115">
        <v>1.54</v>
      </c>
      <c r="G3334" s="113" t="s">
        <v>493</v>
      </c>
      <c r="H3334" s="116">
        <v>41974</v>
      </c>
    </row>
    <row r="3335" spans="1:8" ht="39.6">
      <c r="A3335" s="117">
        <v>83389</v>
      </c>
      <c r="B3335" s="118" t="s">
        <v>4783</v>
      </c>
      <c r="C3335" s="117" t="s">
        <v>273</v>
      </c>
      <c r="D3335" s="117" t="s">
        <v>6</v>
      </c>
      <c r="E3335" s="119">
        <v>14.38</v>
      </c>
      <c r="F3335" s="119">
        <v>13.86</v>
      </c>
      <c r="G3335" s="117" t="s">
        <v>493</v>
      </c>
      <c r="H3335" s="120">
        <v>41974</v>
      </c>
    </row>
    <row r="3336" spans="1:8" ht="39.6">
      <c r="A3336" s="113">
        <v>83392</v>
      </c>
      <c r="B3336" s="114" t="s">
        <v>4784</v>
      </c>
      <c r="C3336" s="113" t="s">
        <v>273</v>
      </c>
      <c r="D3336" s="113" t="s">
        <v>6</v>
      </c>
      <c r="E3336" s="115">
        <v>26.29</v>
      </c>
      <c r="F3336" s="115">
        <v>25.77</v>
      </c>
      <c r="G3336" s="113" t="s">
        <v>493</v>
      </c>
      <c r="H3336" s="116">
        <v>41974</v>
      </c>
    </row>
    <row r="3337" spans="1:8" ht="39.6">
      <c r="A3337" s="117">
        <v>83390</v>
      </c>
      <c r="B3337" s="118" t="s">
        <v>4785</v>
      </c>
      <c r="C3337" s="117" t="s">
        <v>273</v>
      </c>
      <c r="D3337" s="117" t="s">
        <v>6</v>
      </c>
      <c r="E3337" s="119">
        <v>24.94</v>
      </c>
      <c r="F3337" s="119">
        <v>24.25</v>
      </c>
      <c r="G3337" s="117" t="s">
        <v>493</v>
      </c>
      <c r="H3337" s="120">
        <v>41974</v>
      </c>
    </row>
    <row r="3338" spans="1:8" ht="39.6">
      <c r="A3338" s="113">
        <v>83393</v>
      </c>
      <c r="B3338" s="114" t="s">
        <v>4786</v>
      </c>
      <c r="C3338" s="113" t="s">
        <v>273</v>
      </c>
      <c r="D3338" s="113" t="s">
        <v>6</v>
      </c>
      <c r="E3338" s="115">
        <v>28.12</v>
      </c>
      <c r="F3338" s="115">
        <v>27.43</v>
      </c>
      <c r="G3338" s="113" t="s">
        <v>493</v>
      </c>
      <c r="H3338" s="116">
        <v>41974</v>
      </c>
    </row>
    <row r="3339" spans="1:8" ht="39.6">
      <c r="A3339" s="117">
        <v>83391</v>
      </c>
      <c r="B3339" s="118" t="s">
        <v>4787</v>
      </c>
      <c r="C3339" s="117" t="s">
        <v>273</v>
      </c>
      <c r="D3339" s="117" t="s">
        <v>6</v>
      </c>
      <c r="E3339" s="119">
        <v>38.94</v>
      </c>
      <c r="F3339" s="119">
        <v>38.24</v>
      </c>
      <c r="G3339" s="117" t="s">
        <v>493</v>
      </c>
      <c r="H3339" s="120">
        <v>41974</v>
      </c>
    </row>
    <row r="3340" spans="1:8" ht="39.6">
      <c r="A3340" s="113">
        <v>83480</v>
      </c>
      <c r="B3340" s="114" t="s">
        <v>4788</v>
      </c>
      <c r="C3340" s="113" t="s">
        <v>273</v>
      </c>
      <c r="D3340" s="113" t="s">
        <v>6</v>
      </c>
      <c r="E3340" s="115">
        <v>72.17</v>
      </c>
      <c r="F3340" s="115">
        <v>70</v>
      </c>
      <c r="G3340" s="113" t="s">
        <v>493</v>
      </c>
      <c r="H3340" s="116">
        <v>41974</v>
      </c>
    </row>
    <row r="3341" spans="1:8" ht="39.6">
      <c r="A3341" s="117">
        <v>83481</v>
      </c>
      <c r="B3341" s="118" t="s">
        <v>4789</v>
      </c>
      <c r="C3341" s="117" t="s">
        <v>273</v>
      </c>
      <c r="D3341" s="117" t="s">
        <v>6</v>
      </c>
      <c r="E3341" s="119">
        <v>81.78</v>
      </c>
      <c r="F3341" s="119">
        <v>79.62</v>
      </c>
      <c r="G3341" s="117" t="s">
        <v>493</v>
      </c>
      <c r="H3341" s="120">
        <v>41974</v>
      </c>
    </row>
    <row r="3342" spans="1:8" ht="39.6">
      <c r="A3342" s="113">
        <v>72281</v>
      </c>
      <c r="B3342" s="114" t="s">
        <v>4790</v>
      </c>
      <c r="C3342" s="113" t="s">
        <v>273</v>
      </c>
      <c r="D3342" s="113" t="s">
        <v>6</v>
      </c>
      <c r="E3342" s="115">
        <v>90.84</v>
      </c>
      <c r="F3342" s="115">
        <v>88.67</v>
      </c>
      <c r="G3342" s="113" t="s">
        <v>493</v>
      </c>
      <c r="H3342" s="116">
        <v>41974</v>
      </c>
    </row>
    <row r="3343" spans="1:8" ht="39.6">
      <c r="A3343" s="117">
        <v>72282</v>
      </c>
      <c r="B3343" s="118" t="s">
        <v>4791</v>
      </c>
      <c r="C3343" s="117" t="s">
        <v>273</v>
      </c>
      <c r="D3343" s="117" t="s">
        <v>6</v>
      </c>
      <c r="E3343" s="119">
        <v>125.63</v>
      </c>
      <c r="F3343" s="119">
        <v>124</v>
      </c>
      <c r="G3343" s="117" t="s">
        <v>493</v>
      </c>
      <c r="H3343" s="120">
        <v>41974</v>
      </c>
    </row>
    <row r="3344" spans="1:8" ht="26.4">
      <c r="A3344" s="113">
        <v>75481</v>
      </c>
      <c r="B3344" s="114" t="s">
        <v>4792</v>
      </c>
      <c r="C3344" s="113" t="s">
        <v>715</v>
      </c>
      <c r="D3344" s="113" t="s">
        <v>492</v>
      </c>
      <c r="E3344" s="115">
        <v>14.3</v>
      </c>
      <c r="F3344" s="115">
        <v>13.05</v>
      </c>
      <c r="G3344" s="113" t="s">
        <v>493</v>
      </c>
      <c r="H3344" s="116">
        <v>41974</v>
      </c>
    </row>
    <row r="3345" spans="1:8" ht="26.4">
      <c r="A3345" s="117" t="s">
        <v>4793</v>
      </c>
      <c r="B3345" s="118" t="s">
        <v>4794</v>
      </c>
      <c r="C3345" s="117" t="s">
        <v>715</v>
      </c>
      <c r="D3345" s="117" t="s">
        <v>492</v>
      </c>
      <c r="E3345" s="119">
        <v>17.5</v>
      </c>
      <c r="F3345" s="119">
        <v>16.16</v>
      </c>
      <c r="G3345" s="117" t="s">
        <v>493</v>
      </c>
      <c r="H3345" s="120">
        <v>41974</v>
      </c>
    </row>
    <row r="3346" spans="1:8" ht="26.4">
      <c r="A3346" s="113">
        <v>84074</v>
      </c>
      <c r="B3346" s="114" t="s">
        <v>4795</v>
      </c>
      <c r="C3346" s="113" t="s">
        <v>715</v>
      </c>
      <c r="D3346" s="113" t="s">
        <v>492</v>
      </c>
      <c r="E3346" s="115">
        <v>24.8</v>
      </c>
      <c r="F3346" s="115">
        <v>22.95</v>
      </c>
      <c r="G3346" s="113" t="s">
        <v>493</v>
      </c>
      <c r="H3346" s="116">
        <v>41974</v>
      </c>
    </row>
    <row r="3347" spans="1:8" ht="26.4">
      <c r="A3347" s="117">
        <v>84075</v>
      </c>
      <c r="B3347" s="118" t="s">
        <v>4796</v>
      </c>
      <c r="C3347" s="117" t="s">
        <v>715</v>
      </c>
      <c r="D3347" s="117" t="s">
        <v>492</v>
      </c>
      <c r="E3347" s="119">
        <v>78.459999999999994</v>
      </c>
      <c r="F3347" s="119">
        <v>73.08</v>
      </c>
      <c r="G3347" s="117" t="s">
        <v>493</v>
      </c>
      <c r="H3347" s="120">
        <v>41974</v>
      </c>
    </row>
    <row r="3348" spans="1:8" ht="26.4">
      <c r="A3348" s="113">
        <v>84076</v>
      </c>
      <c r="B3348" s="114" t="s">
        <v>4797</v>
      </c>
      <c r="C3348" s="113" t="s">
        <v>715</v>
      </c>
      <c r="D3348" s="113" t="s">
        <v>492</v>
      </c>
      <c r="E3348" s="115">
        <v>22.62</v>
      </c>
      <c r="F3348" s="115">
        <v>21.16</v>
      </c>
      <c r="G3348" s="113" t="s">
        <v>493</v>
      </c>
      <c r="H3348" s="116">
        <v>41974</v>
      </c>
    </row>
    <row r="3349" spans="1:8" ht="26.4">
      <c r="A3349" s="117">
        <v>89251</v>
      </c>
      <c r="B3349" s="118" t="s">
        <v>4798</v>
      </c>
      <c r="C3349" s="117" t="s">
        <v>248</v>
      </c>
      <c r="D3349" s="117" t="s">
        <v>254</v>
      </c>
      <c r="E3349" s="119">
        <v>181.39</v>
      </c>
      <c r="F3349" s="119">
        <v>180.06</v>
      </c>
      <c r="G3349" s="117" t="s">
        <v>493</v>
      </c>
      <c r="H3349" s="120">
        <v>41974</v>
      </c>
    </row>
    <row r="3350" spans="1:8" ht="26.4">
      <c r="A3350" s="113">
        <v>89250</v>
      </c>
      <c r="B3350" s="114" t="s">
        <v>4799</v>
      </c>
      <c r="C3350" s="113" t="s">
        <v>248</v>
      </c>
      <c r="D3350" s="113" t="s">
        <v>249</v>
      </c>
      <c r="E3350" s="115">
        <v>572.01</v>
      </c>
      <c r="F3350" s="115">
        <v>570.67999999999995</v>
      </c>
      <c r="G3350" s="113" t="s">
        <v>493</v>
      </c>
      <c r="H3350" s="116">
        <v>41974</v>
      </c>
    </row>
    <row r="3351" spans="1:8" ht="26.4">
      <c r="A3351" s="117">
        <v>89246</v>
      </c>
      <c r="B3351" s="118" t="s">
        <v>4800</v>
      </c>
      <c r="C3351" s="117" t="s">
        <v>248</v>
      </c>
      <c r="D3351" s="117" t="s">
        <v>231</v>
      </c>
      <c r="E3351" s="119">
        <v>137.21</v>
      </c>
      <c r="F3351" s="119">
        <v>137.19999999999999</v>
      </c>
      <c r="G3351" s="117" t="s">
        <v>493</v>
      </c>
      <c r="H3351" s="120">
        <v>41974</v>
      </c>
    </row>
    <row r="3352" spans="1:8" ht="26.4">
      <c r="A3352" s="113">
        <v>89247</v>
      </c>
      <c r="B3352" s="114" t="s">
        <v>4801</v>
      </c>
      <c r="C3352" s="113" t="s">
        <v>248</v>
      </c>
      <c r="D3352" s="113" t="s">
        <v>231</v>
      </c>
      <c r="E3352" s="115">
        <v>30.87</v>
      </c>
      <c r="F3352" s="115">
        <v>30.87</v>
      </c>
      <c r="G3352" s="113" t="s">
        <v>493</v>
      </c>
      <c r="H3352" s="116">
        <v>41974</v>
      </c>
    </row>
    <row r="3353" spans="1:8" ht="26.4">
      <c r="A3353" s="117">
        <v>89248</v>
      </c>
      <c r="B3353" s="118" t="s">
        <v>4802</v>
      </c>
      <c r="C3353" s="117" t="s">
        <v>248</v>
      </c>
      <c r="D3353" s="117" t="s">
        <v>231</v>
      </c>
      <c r="E3353" s="119">
        <v>214.39</v>
      </c>
      <c r="F3353" s="119">
        <v>214.38</v>
      </c>
      <c r="G3353" s="117" t="s">
        <v>493</v>
      </c>
      <c r="H3353" s="120">
        <v>41974</v>
      </c>
    </row>
    <row r="3354" spans="1:8" ht="26.4">
      <c r="A3354" s="113">
        <v>89249</v>
      </c>
      <c r="B3354" s="114" t="s">
        <v>4803</v>
      </c>
      <c r="C3354" s="113" t="s">
        <v>248</v>
      </c>
      <c r="D3354" s="113" t="s">
        <v>231</v>
      </c>
      <c r="E3354" s="115">
        <v>176.23</v>
      </c>
      <c r="F3354" s="115">
        <v>176.23</v>
      </c>
      <c r="G3354" s="113" t="s">
        <v>493</v>
      </c>
      <c r="H3354" s="116">
        <v>41974</v>
      </c>
    </row>
    <row r="3355" spans="1:8" ht="26.4">
      <c r="A3355" s="117">
        <v>72146</v>
      </c>
      <c r="B3355" s="118" t="s">
        <v>4804</v>
      </c>
      <c r="C3355" s="117" t="s">
        <v>604</v>
      </c>
      <c r="D3355" s="117" t="s">
        <v>6</v>
      </c>
      <c r="E3355" s="119">
        <v>37.200000000000003</v>
      </c>
      <c r="F3355" s="119">
        <v>33.74</v>
      </c>
      <c r="G3355" s="117" t="s">
        <v>493</v>
      </c>
      <c r="H3355" s="120">
        <v>41974</v>
      </c>
    </row>
    <row r="3356" spans="1:8" ht="26.4">
      <c r="A3356" s="113">
        <v>72149</v>
      </c>
      <c r="B3356" s="114" t="s">
        <v>4805</v>
      </c>
      <c r="C3356" s="113" t="s">
        <v>604</v>
      </c>
      <c r="D3356" s="113" t="s">
        <v>6</v>
      </c>
      <c r="E3356" s="115">
        <v>35.700000000000003</v>
      </c>
      <c r="F3356" s="115">
        <v>32.24</v>
      </c>
      <c r="G3356" s="113" t="s">
        <v>493</v>
      </c>
      <c r="H3356" s="116">
        <v>41974</v>
      </c>
    </row>
    <row r="3357" spans="1:8" ht="26.4">
      <c r="A3357" s="117">
        <v>72103</v>
      </c>
      <c r="B3357" s="118" t="s">
        <v>4806</v>
      </c>
      <c r="C3357" s="117" t="s">
        <v>542</v>
      </c>
      <c r="D3357" s="117" t="s">
        <v>207</v>
      </c>
      <c r="E3357" s="119">
        <v>14.54</v>
      </c>
      <c r="F3357" s="119">
        <v>13.19</v>
      </c>
      <c r="G3357" s="117" t="s">
        <v>493</v>
      </c>
      <c r="H3357" s="120">
        <v>41974</v>
      </c>
    </row>
    <row r="3358" spans="1:8" ht="26.4">
      <c r="A3358" s="113">
        <v>72180</v>
      </c>
      <c r="B3358" s="114" t="s">
        <v>4807</v>
      </c>
      <c r="C3358" s="113" t="s">
        <v>708</v>
      </c>
      <c r="D3358" s="113" t="s">
        <v>492</v>
      </c>
      <c r="E3358" s="115">
        <v>11.52</v>
      </c>
      <c r="F3358" s="115">
        <v>10.46</v>
      </c>
      <c r="G3358" s="113" t="s">
        <v>493</v>
      </c>
      <c r="H3358" s="116">
        <v>41974</v>
      </c>
    </row>
    <row r="3359" spans="1:8" ht="26.4">
      <c r="A3359" s="117">
        <v>72181</v>
      </c>
      <c r="B3359" s="118" t="s">
        <v>4808</v>
      </c>
      <c r="C3359" s="117" t="s">
        <v>708</v>
      </c>
      <c r="D3359" s="117" t="s">
        <v>492</v>
      </c>
      <c r="E3359" s="119">
        <v>23.34</v>
      </c>
      <c r="F3359" s="119">
        <v>21.22</v>
      </c>
      <c r="G3359" s="117" t="s">
        <v>493</v>
      </c>
      <c r="H3359" s="120">
        <v>41974</v>
      </c>
    </row>
    <row r="3360" spans="1:8" ht="26.4">
      <c r="A3360" s="113">
        <v>72088</v>
      </c>
      <c r="B3360" s="114" t="s">
        <v>4809</v>
      </c>
      <c r="C3360" s="113" t="s">
        <v>542</v>
      </c>
      <c r="D3360" s="113" t="s">
        <v>6</v>
      </c>
      <c r="E3360" s="115">
        <v>8.34</v>
      </c>
      <c r="F3360" s="115">
        <v>7.52</v>
      </c>
      <c r="G3360" s="113" t="s">
        <v>493</v>
      </c>
      <c r="H3360" s="116">
        <v>41974</v>
      </c>
    </row>
    <row r="3361" spans="1:8" ht="26.4">
      <c r="A3361" s="117">
        <v>72144</v>
      </c>
      <c r="B3361" s="118" t="s">
        <v>4810</v>
      </c>
      <c r="C3361" s="117" t="s">
        <v>604</v>
      </c>
      <c r="D3361" s="117" t="s">
        <v>6</v>
      </c>
      <c r="E3361" s="119">
        <v>60.06</v>
      </c>
      <c r="F3361" s="119">
        <v>54.24</v>
      </c>
      <c r="G3361" s="117" t="s">
        <v>493</v>
      </c>
      <c r="H3361" s="120">
        <v>41974</v>
      </c>
    </row>
    <row r="3362" spans="1:8" ht="26.4">
      <c r="A3362" s="113">
        <v>72087</v>
      </c>
      <c r="B3362" s="114" t="s">
        <v>4811</v>
      </c>
      <c r="C3362" s="113" t="s">
        <v>542</v>
      </c>
      <c r="D3362" s="113" t="s">
        <v>207</v>
      </c>
      <c r="E3362" s="115">
        <v>11.31</v>
      </c>
      <c r="F3362" s="115">
        <v>10.220000000000001</v>
      </c>
      <c r="G3362" s="113" t="s">
        <v>493</v>
      </c>
      <c r="H3362" s="116">
        <v>41974</v>
      </c>
    </row>
    <row r="3363" spans="1:8" ht="26.4">
      <c r="A3363" s="117">
        <v>72086</v>
      </c>
      <c r="B3363" s="118" t="s">
        <v>4812</v>
      </c>
      <c r="C3363" s="117" t="s">
        <v>542</v>
      </c>
      <c r="D3363" s="117" t="s">
        <v>207</v>
      </c>
      <c r="E3363" s="119">
        <v>4.25</v>
      </c>
      <c r="F3363" s="119">
        <v>3.83</v>
      </c>
      <c r="G3363" s="117" t="s">
        <v>493</v>
      </c>
      <c r="H3363" s="120">
        <v>41974</v>
      </c>
    </row>
    <row r="3364" spans="1:8" ht="26.4">
      <c r="A3364" s="113">
        <v>72193</v>
      </c>
      <c r="B3364" s="114" t="s">
        <v>4813</v>
      </c>
      <c r="C3364" s="113" t="s">
        <v>502</v>
      </c>
      <c r="D3364" s="113" t="s">
        <v>492</v>
      </c>
      <c r="E3364" s="115">
        <v>42.9</v>
      </c>
      <c r="F3364" s="115">
        <v>38.93</v>
      </c>
      <c r="G3364" s="113" t="s">
        <v>493</v>
      </c>
      <c r="H3364" s="116">
        <v>41974</v>
      </c>
    </row>
    <row r="3365" spans="1:8" ht="26.4">
      <c r="A3365" s="117">
        <v>72192</v>
      </c>
      <c r="B3365" s="118" t="s">
        <v>4813</v>
      </c>
      <c r="C3365" s="117" t="s">
        <v>502</v>
      </c>
      <c r="D3365" s="117" t="s">
        <v>492</v>
      </c>
      <c r="E3365" s="119">
        <v>15.6</v>
      </c>
      <c r="F3365" s="119">
        <v>14.27</v>
      </c>
      <c r="G3365" s="117" t="s">
        <v>493</v>
      </c>
      <c r="H3365" s="120">
        <v>41974</v>
      </c>
    </row>
    <row r="3366" spans="1:8" ht="26.4">
      <c r="A3366" s="113">
        <v>72179</v>
      </c>
      <c r="B3366" s="114" t="s">
        <v>4814</v>
      </c>
      <c r="C3366" s="113" t="s">
        <v>708</v>
      </c>
      <c r="D3366" s="113" t="s">
        <v>492</v>
      </c>
      <c r="E3366" s="115">
        <v>38.299999999999997</v>
      </c>
      <c r="F3366" s="115">
        <v>34.44</v>
      </c>
      <c r="G3366" s="113" t="s">
        <v>493</v>
      </c>
      <c r="H3366" s="116">
        <v>41974</v>
      </c>
    </row>
    <row r="3367" spans="1:8" ht="26.4">
      <c r="A3367" s="117">
        <v>72085</v>
      </c>
      <c r="B3367" s="118" t="s">
        <v>4815</v>
      </c>
      <c r="C3367" s="117" t="s">
        <v>542</v>
      </c>
      <c r="D3367" s="117" t="s">
        <v>207</v>
      </c>
      <c r="E3367" s="119">
        <v>1.4</v>
      </c>
      <c r="F3367" s="119">
        <v>1.26</v>
      </c>
      <c r="G3367" s="117" t="s">
        <v>493</v>
      </c>
      <c r="H3367" s="120">
        <v>41974</v>
      </c>
    </row>
    <row r="3368" spans="1:8" ht="26.4">
      <c r="A3368" s="113">
        <v>72194</v>
      </c>
      <c r="B3368" s="114" t="s">
        <v>4816</v>
      </c>
      <c r="C3368" s="113" t="s">
        <v>502</v>
      </c>
      <c r="D3368" s="113" t="s">
        <v>207</v>
      </c>
      <c r="E3368" s="115">
        <v>4.18</v>
      </c>
      <c r="F3368" s="115">
        <v>3.78</v>
      </c>
      <c r="G3368" s="113" t="s">
        <v>493</v>
      </c>
      <c r="H3368" s="116">
        <v>41974</v>
      </c>
    </row>
    <row r="3369" spans="1:8" ht="26.4">
      <c r="A3369" s="117">
        <v>72191</v>
      </c>
      <c r="B3369" s="118" t="s">
        <v>4817</v>
      </c>
      <c r="C3369" s="117" t="s">
        <v>502</v>
      </c>
      <c r="D3369" s="117" t="s">
        <v>492</v>
      </c>
      <c r="E3369" s="119">
        <v>62.51</v>
      </c>
      <c r="F3369" s="119">
        <v>57.63</v>
      </c>
      <c r="G3369" s="117" t="s">
        <v>493</v>
      </c>
      <c r="H3369" s="120">
        <v>41974</v>
      </c>
    </row>
    <row r="3370" spans="1:8" ht="26.4">
      <c r="A3370" s="113">
        <v>72089</v>
      </c>
      <c r="B3370" s="114" t="s">
        <v>4818</v>
      </c>
      <c r="C3370" s="113" t="s">
        <v>542</v>
      </c>
      <c r="D3370" s="113" t="s">
        <v>492</v>
      </c>
      <c r="E3370" s="115">
        <v>8.1</v>
      </c>
      <c r="F3370" s="115">
        <v>7.32</v>
      </c>
      <c r="G3370" s="113" t="s">
        <v>493</v>
      </c>
      <c r="H3370" s="116">
        <v>41974</v>
      </c>
    </row>
    <row r="3371" spans="1:8" ht="26.4">
      <c r="A3371" s="117">
        <v>72091</v>
      </c>
      <c r="B3371" s="118" t="s">
        <v>4819</v>
      </c>
      <c r="C3371" s="117" t="s">
        <v>542</v>
      </c>
      <c r="D3371" s="117" t="s">
        <v>492</v>
      </c>
      <c r="E3371" s="119">
        <v>28.55</v>
      </c>
      <c r="F3371" s="119">
        <v>25.86</v>
      </c>
      <c r="G3371" s="117" t="s">
        <v>493</v>
      </c>
      <c r="H3371" s="120">
        <v>41974</v>
      </c>
    </row>
    <row r="3372" spans="1:8" ht="26.4">
      <c r="A3372" s="113">
        <v>72092</v>
      </c>
      <c r="B3372" s="114" t="s">
        <v>4820</v>
      </c>
      <c r="C3372" s="113" t="s">
        <v>542</v>
      </c>
      <c r="D3372" s="113" t="s">
        <v>492</v>
      </c>
      <c r="E3372" s="115">
        <v>7.97</v>
      </c>
      <c r="F3372" s="115">
        <v>7.22</v>
      </c>
      <c r="G3372" s="113" t="s">
        <v>493</v>
      </c>
      <c r="H3372" s="116">
        <v>41974</v>
      </c>
    </row>
    <row r="3373" spans="1:8" ht="26.4">
      <c r="A3373" s="117">
        <v>72201</v>
      </c>
      <c r="B3373" s="118" t="s">
        <v>4821</v>
      </c>
      <c r="C3373" s="117" t="s">
        <v>715</v>
      </c>
      <c r="D3373" s="117" t="s">
        <v>492</v>
      </c>
      <c r="E3373" s="119">
        <v>9.31</v>
      </c>
      <c r="F3373" s="119">
        <v>8.36</v>
      </c>
      <c r="G3373" s="117" t="s">
        <v>493</v>
      </c>
      <c r="H3373" s="120">
        <v>41974</v>
      </c>
    </row>
    <row r="3374" spans="1:8" ht="39.6">
      <c r="A3374" s="113">
        <v>72093</v>
      </c>
      <c r="B3374" s="114" t="s">
        <v>4822</v>
      </c>
      <c r="C3374" s="113" t="s">
        <v>542</v>
      </c>
      <c r="D3374" s="113" t="s">
        <v>492</v>
      </c>
      <c r="E3374" s="115">
        <v>7.96</v>
      </c>
      <c r="F3374" s="115">
        <v>7.21</v>
      </c>
      <c r="G3374" s="113" t="s">
        <v>493</v>
      </c>
      <c r="H3374" s="116">
        <v>41974</v>
      </c>
    </row>
    <row r="3375" spans="1:8" ht="39.6">
      <c r="A3375" s="117">
        <v>72094</v>
      </c>
      <c r="B3375" s="118" t="s">
        <v>4823</v>
      </c>
      <c r="C3375" s="117" t="s">
        <v>542</v>
      </c>
      <c r="D3375" s="117" t="s">
        <v>492</v>
      </c>
      <c r="E3375" s="119">
        <v>7.84</v>
      </c>
      <c r="F3375" s="119">
        <v>7.09</v>
      </c>
      <c r="G3375" s="117" t="s">
        <v>493</v>
      </c>
      <c r="H3375" s="120">
        <v>41974</v>
      </c>
    </row>
    <row r="3376" spans="1:8" ht="26.4">
      <c r="A3376" s="113">
        <v>83694</v>
      </c>
      <c r="B3376" s="114" t="s">
        <v>4824</v>
      </c>
      <c r="C3376" s="113" t="s">
        <v>251</v>
      </c>
      <c r="D3376" s="113" t="s">
        <v>492</v>
      </c>
      <c r="E3376" s="115">
        <v>9.9600000000000009</v>
      </c>
      <c r="F3376" s="115">
        <v>9.33</v>
      </c>
      <c r="G3376" s="113" t="s">
        <v>493</v>
      </c>
      <c r="H3376" s="116">
        <v>41974</v>
      </c>
    </row>
    <row r="3377" spans="1:8" ht="39.6">
      <c r="A3377" s="117" t="s">
        <v>4825</v>
      </c>
      <c r="B3377" s="118" t="s">
        <v>4826</v>
      </c>
      <c r="C3377" s="117" t="s">
        <v>502</v>
      </c>
      <c r="D3377" s="117" t="s">
        <v>492</v>
      </c>
      <c r="E3377" s="119">
        <v>44.96</v>
      </c>
      <c r="F3377" s="119">
        <v>41.52</v>
      </c>
      <c r="G3377" s="117" t="s">
        <v>493</v>
      </c>
      <c r="H3377" s="120">
        <v>41974</v>
      </c>
    </row>
    <row r="3378" spans="1:8">
      <c r="A3378" s="113">
        <v>83771</v>
      </c>
      <c r="B3378" s="114" t="s">
        <v>4827</v>
      </c>
      <c r="C3378" s="113" t="s">
        <v>251</v>
      </c>
      <c r="D3378" s="113" t="s">
        <v>519</v>
      </c>
      <c r="E3378" s="115">
        <v>6.15</v>
      </c>
      <c r="F3378" s="115">
        <v>5.95</v>
      </c>
      <c r="G3378" s="113" t="s">
        <v>493</v>
      </c>
      <c r="H3378" s="116">
        <v>41974</v>
      </c>
    </row>
    <row r="3379" spans="1:8" ht="26.4">
      <c r="A3379" s="117">
        <v>85171</v>
      </c>
      <c r="B3379" s="118" t="s">
        <v>4828</v>
      </c>
      <c r="C3379" s="117" t="s">
        <v>276</v>
      </c>
      <c r="D3379" s="117" t="s">
        <v>207</v>
      </c>
      <c r="E3379" s="119">
        <v>2.7</v>
      </c>
      <c r="F3379" s="119">
        <v>2.5099999999999998</v>
      </c>
      <c r="G3379" s="117" t="s">
        <v>493</v>
      </c>
      <c r="H3379" s="120">
        <v>41974</v>
      </c>
    </row>
    <row r="3380" spans="1:8" ht="39.6">
      <c r="A3380" s="113">
        <v>89673</v>
      </c>
      <c r="B3380" s="114" t="s">
        <v>4829</v>
      </c>
      <c r="C3380" s="113" t="s">
        <v>606</v>
      </c>
      <c r="D3380" s="113" t="s">
        <v>6</v>
      </c>
      <c r="E3380" s="115">
        <v>8.68</v>
      </c>
      <c r="F3380" s="115">
        <v>8.48</v>
      </c>
      <c r="G3380" s="113" t="s">
        <v>493</v>
      </c>
      <c r="H3380" s="116">
        <v>41974</v>
      </c>
    </row>
    <row r="3381" spans="1:8" ht="26.4">
      <c r="A3381" s="117">
        <v>89557</v>
      </c>
      <c r="B3381" s="118" t="s">
        <v>4830</v>
      </c>
      <c r="C3381" s="117" t="s">
        <v>606</v>
      </c>
      <c r="D3381" s="117" t="s">
        <v>6</v>
      </c>
      <c r="E3381" s="119">
        <v>9.3800000000000008</v>
      </c>
      <c r="F3381" s="119">
        <v>9.11</v>
      </c>
      <c r="G3381" s="117" t="s">
        <v>493</v>
      </c>
      <c r="H3381" s="120">
        <v>41974</v>
      </c>
    </row>
    <row r="3382" spans="1:8" ht="39.6">
      <c r="A3382" s="113">
        <v>89681</v>
      </c>
      <c r="B3382" s="114" t="s">
        <v>4831</v>
      </c>
      <c r="C3382" s="113" t="s">
        <v>606</v>
      </c>
      <c r="D3382" s="113" t="s">
        <v>6</v>
      </c>
      <c r="E3382" s="115">
        <v>22.96</v>
      </c>
      <c r="F3382" s="115">
        <v>22.66</v>
      </c>
      <c r="G3382" s="113" t="s">
        <v>493</v>
      </c>
      <c r="H3382" s="116">
        <v>41974</v>
      </c>
    </row>
    <row r="3383" spans="1:8" ht="39.6">
      <c r="A3383" s="117">
        <v>89665</v>
      </c>
      <c r="B3383" s="118" t="s">
        <v>4832</v>
      </c>
      <c r="C3383" s="117" t="s">
        <v>606</v>
      </c>
      <c r="D3383" s="117" t="s">
        <v>6</v>
      </c>
      <c r="E3383" s="119">
        <v>5.43</v>
      </c>
      <c r="F3383" s="119">
        <v>5.32</v>
      </c>
      <c r="G3383" s="117" t="s">
        <v>493</v>
      </c>
      <c r="H3383" s="120">
        <v>41974</v>
      </c>
    </row>
    <row r="3384" spans="1:8" ht="26.4">
      <c r="A3384" s="113">
        <v>89549</v>
      </c>
      <c r="B3384" s="114" t="s">
        <v>4833</v>
      </c>
      <c r="C3384" s="113" t="s">
        <v>606</v>
      </c>
      <c r="D3384" s="113" t="s">
        <v>6</v>
      </c>
      <c r="E3384" s="115">
        <v>6.26</v>
      </c>
      <c r="F3384" s="115">
        <v>6.07</v>
      </c>
      <c r="G3384" s="113" t="s">
        <v>493</v>
      </c>
      <c r="H3384" s="116">
        <v>41974</v>
      </c>
    </row>
    <row r="3385" spans="1:8" ht="39.6">
      <c r="A3385" s="117" t="s">
        <v>4834</v>
      </c>
      <c r="B3385" s="118" t="s">
        <v>4835</v>
      </c>
      <c r="C3385" s="117" t="s">
        <v>273</v>
      </c>
      <c r="D3385" s="117" t="s">
        <v>6</v>
      </c>
      <c r="E3385" s="119">
        <v>196.65</v>
      </c>
      <c r="F3385" s="119">
        <v>191.24</v>
      </c>
      <c r="G3385" s="117" t="s">
        <v>493</v>
      </c>
      <c r="H3385" s="120">
        <v>41974</v>
      </c>
    </row>
    <row r="3386" spans="1:8" ht="39.6">
      <c r="A3386" s="113" t="s">
        <v>4836</v>
      </c>
      <c r="B3386" s="114" t="s">
        <v>4837</v>
      </c>
      <c r="C3386" s="113" t="s">
        <v>273</v>
      </c>
      <c r="D3386" s="113" t="s">
        <v>6</v>
      </c>
      <c r="E3386" s="115">
        <v>250.1</v>
      </c>
      <c r="F3386" s="115">
        <v>244.68</v>
      </c>
      <c r="G3386" s="113" t="s">
        <v>493</v>
      </c>
      <c r="H3386" s="116">
        <v>41974</v>
      </c>
    </row>
    <row r="3387" spans="1:8" ht="26.4">
      <c r="A3387" s="117" t="s">
        <v>4838</v>
      </c>
      <c r="B3387" s="118" t="s">
        <v>4839</v>
      </c>
      <c r="C3387" s="117" t="s">
        <v>606</v>
      </c>
      <c r="D3387" s="117" t="s">
        <v>6</v>
      </c>
      <c r="E3387" s="119">
        <v>76.28</v>
      </c>
      <c r="F3387" s="119">
        <v>74.680000000000007</v>
      </c>
      <c r="G3387" s="117" t="s">
        <v>493</v>
      </c>
      <c r="H3387" s="120">
        <v>41974</v>
      </c>
    </row>
    <row r="3388" spans="1:8" ht="26.4">
      <c r="A3388" s="113">
        <v>89352</v>
      </c>
      <c r="B3388" s="114" t="s">
        <v>4840</v>
      </c>
      <c r="C3388" s="113" t="s">
        <v>606</v>
      </c>
      <c r="D3388" s="113" t="s">
        <v>6</v>
      </c>
      <c r="E3388" s="115">
        <v>22.8</v>
      </c>
      <c r="F3388" s="115">
        <v>22.26</v>
      </c>
      <c r="G3388" s="113" t="s">
        <v>493</v>
      </c>
      <c r="H3388" s="116">
        <v>41974</v>
      </c>
    </row>
    <row r="3389" spans="1:8" ht="26.4">
      <c r="A3389" s="117">
        <v>89353</v>
      </c>
      <c r="B3389" s="118" t="s">
        <v>4841</v>
      </c>
      <c r="C3389" s="117" t="s">
        <v>606</v>
      </c>
      <c r="D3389" s="117" t="s">
        <v>6</v>
      </c>
      <c r="E3389" s="119">
        <v>23.74</v>
      </c>
      <c r="F3389" s="119">
        <v>23.2</v>
      </c>
      <c r="G3389" s="117" t="s">
        <v>493</v>
      </c>
      <c r="H3389" s="120">
        <v>41974</v>
      </c>
    </row>
    <row r="3390" spans="1:8" ht="26.4">
      <c r="A3390" s="113">
        <v>73663</v>
      </c>
      <c r="B3390" s="114" t="s">
        <v>4842</v>
      </c>
      <c r="C3390" s="113" t="s">
        <v>606</v>
      </c>
      <c r="D3390" s="113" t="s">
        <v>6</v>
      </c>
      <c r="E3390" s="115">
        <v>74.52</v>
      </c>
      <c r="F3390" s="115">
        <v>72.89</v>
      </c>
      <c r="G3390" s="113" t="s">
        <v>493</v>
      </c>
      <c r="H3390" s="116">
        <v>41974</v>
      </c>
    </row>
    <row r="3391" spans="1:8" ht="26.4">
      <c r="A3391" s="117" t="s">
        <v>4843</v>
      </c>
      <c r="B3391" s="118" t="s">
        <v>4844</v>
      </c>
      <c r="C3391" s="117" t="s">
        <v>606</v>
      </c>
      <c r="D3391" s="117" t="s">
        <v>6</v>
      </c>
      <c r="E3391" s="119">
        <v>91.65</v>
      </c>
      <c r="F3391" s="119">
        <v>90.05</v>
      </c>
      <c r="G3391" s="117" t="s">
        <v>493</v>
      </c>
      <c r="H3391" s="120">
        <v>41974</v>
      </c>
    </row>
    <row r="3392" spans="1:8" ht="26.4">
      <c r="A3392" s="113">
        <v>85119</v>
      </c>
      <c r="B3392" s="114" t="s">
        <v>4845</v>
      </c>
      <c r="C3392" s="113" t="s">
        <v>606</v>
      </c>
      <c r="D3392" s="113" t="s">
        <v>6</v>
      </c>
      <c r="E3392" s="115">
        <v>57.19</v>
      </c>
      <c r="F3392" s="115">
        <v>55.54</v>
      </c>
      <c r="G3392" s="113" t="s">
        <v>493</v>
      </c>
      <c r="H3392" s="116">
        <v>41974</v>
      </c>
    </row>
    <row r="3393" spans="1:9" ht="26.4">
      <c r="A3393" s="117">
        <v>89349</v>
      </c>
      <c r="B3393" s="118" t="s">
        <v>4846</v>
      </c>
      <c r="C3393" s="117" t="s">
        <v>606</v>
      </c>
      <c r="D3393" s="117" t="s">
        <v>6</v>
      </c>
      <c r="E3393" s="119">
        <v>17.809999999999999</v>
      </c>
      <c r="F3393" s="119">
        <v>17.27</v>
      </c>
      <c r="G3393" s="117" t="s">
        <v>493</v>
      </c>
      <c r="H3393" s="120">
        <v>41974</v>
      </c>
    </row>
    <row r="3394" spans="1:9" ht="26.4">
      <c r="A3394" s="113">
        <v>89351</v>
      </c>
      <c r="B3394" s="114" t="s">
        <v>4847</v>
      </c>
      <c r="C3394" s="113" t="s">
        <v>606</v>
      </c>
      <c r="D3394" s="113" t="s">
        <v>6</v>
      </c>
      <c r="E3394" s="115">
        <v>20.16</v>
      </c>
      <c r="F3394" s="115">
        <v>19.62</v>
      </c>
      <c r="G3394" s="113" t="s">
        <v>493</v>
      </c>
      <c r="H3394" s="116">
        <v>41974</v>
      </c>
    </row>
    <row r="3395" spans="1:9" ht="26.4">
      <c r="A3395" s="117">
        <v>73664</v>
      </c>
      <c r="B3395" s="118" t="s">
        <v>4848</v>
      </c>
      <c r="C3395" s="117" t="s">
        <v>606</v>
      </c>
      <c r="D3395" s="117" t="s">
        <v>6</v>
      </c>
      <c r="E3395" s="119">
        <v>58.52</v>
      </c>
      <c r="F3395" s="119">
        <v>56.89</v>
      </c>
      <c r="G3395" s="117" t="s">
        <v>493</v>
      </c>
      <c r="H3395" s="120">
        <v>41974</v>
      </c>
    </row>
    <row r="3396" spans="1:9" ht="26.4">
      <c r="A3396" s="113" t="s">
        <v>4849</v>
      </c>
      <c r="B3396" s="114" t="s">
        <v>4850</v>
      </c>
      <c r="C3396" s="113" t="s">
        <v>606</v>
      </c>
      <c r="D3396" s="113" t="s">
        <v>6</v>
      </c>
      <c r="E3396" s="115">
        <v>43.78</v>
      </c>
      <c r="F3396" s="115">
        <v>42.31</v>
      </c>
      <c r="G3396" s="113" t="s">
        <v>493</v>
      </c>
      <c r="H3396" s="116">
        <v>41974</v>
      </c>
    </row>
    <row r="3397" spans="1:9" ht="26.4">
      <c r="A3397" s="117" t="s">
        <v>4851</v>
      </c>
      <c r="B3397" s="118" t="s">
        <v>4852</v>
      </c>
      <c r="C3397" s="117" t="s">
        <v>606</v>
      </c>
      <c r="D3397" s="117" t="s">
        <v>6</v>
      </c>
      <c r="E3397" s="119">
        <v>71.150000000000006</v>
      </c>
      <c r="F3397" s="119">
        <v>69.489999999999995</v>
      </c>
      <c r="G3397" s="117" t="s">
        <v>493</v>
      </c>
      <c r="H3397" s="120">
        <v>41974</v>
      </c>
    </row>
    <row r="3398" spans="1:9" ht="26.4">
      <c r="A3398" s="113" t="s">
        <v>4853</v>
      </c>
      <c r="B3398" s="114" t="s">
        <v>4854</v>
      </c>
      <c r="C3398" s="113" t="s">
        <v>606</v>
      </c>
      <c r="D3398" s="113" t="s">
        <v>6</v>
      </c>
      <c r="E3398" s="115">
        <v>73.069999999999993</v>
      </c>
      <c r="F3398" s="115">
        <v>70.77</v>
      </c>
      <c r="G3398" s="113" t="s">
        <v>493</v>
      </c>
      <c r="H3398" s="116">
        <v>41974</v>
      </c>
    </row>
    <row r="3399" spans="1:9" ht="26.4">
      <c r="A3399" s="117" t="s">
        <v>4855</v>
      </c>
      <c r="B3399" s="118" t="s">
        <v>4856</v>
      </c>
      <c r="C3399" s="117" t="s">
        <v>606</v>
      </c>
      <c r="D3399" s="117" t="s">
        <v>6</v>
      </c>
      <c r="E3399" s="119">
        <v>105.24</v>
      </c>
      <c r="F3399" s="119">
        <v>102.67</v>
      </c>
      <c r="G3399" s="117" t="s">
        <v>493</v>
      </c>
      <c r="H3399" s="120">
        <v>41974</v>
      </c>
    </row>
    <row r="3400" spans="1:9" ht="26.4">
      <c r="A3400" s="113" t="s">
        <v>4857</v>
      </c>
      <c r="B3400" s="114" t="s">
        <v>4858</v>
      </c>
      <c r="C3400" s="113" t="s">
        <v>606</v>
      </c>
      <c r="D3400" s="113" t="s">
        <v>6</v>
      </c>
      <c r="E3400" s="115">
        <v>62.8</v>
      </c>
      <c r="F3400" s="115">
        <v>60.5</v>
      </c>
      <c r="G3400" s="113" t="s">
        <v>493</v>
      </c>
      <c r="H3400" s="116">
        <v>41974</v>
      </c>
    </row>
    <row r="3401" spans="1:9" ht="26.4">
      <c r="A3401" s="117" t="s">
        <v>4859</v>
      </c>
      <c r="B3401" s="118" t="s">
        <v>4860</v>
      </c>
      <c r="C3401" s="117" t="s">
        <v>606</v>
      </c>
      <c r="D3401" s="117" t="s">
        <v>6</v>
      </c>
      <c r="E3401" s="119">
        <v>56.13</v>
      </c>
      <c r="F3401" s="119">
        <v>54.48</v>
      </c>
      <c r="G3401" s="117" t="s">
        <v>493</v>
      </c>
      <c r="H3401" s="120">
        <v>41974</v>
      </c>
      <c r="I3401">
        <v>4324</v>
      </c>
    </row>
    <row r="3402" spans="1:9" ht="26.4">
      <c r="A3402" s="121" t="s">
        <v>4861</v>
      </c>
      <c r="B3402" s="114" t="s">
        <v>4862</v>
      </c>
      <c r="C3402" s="113" t="s">
        <v>606</v>
      </c>
      <c r="D3402" s="113" t="s">
        <v>6</v>
      </c>
      <c r="E3402" s="115">
        <v>92.44</v>
      </c>
      <c r="F3402" s="115">
        <v>90.13</v>
      </c>
      <c r="G3402" s="113" t="s">
        <v>493</v>
      </c>
      <c r="H3402" s="116">
        <v>41974</v>
      </c>
      <c r="I3402">
        <f>3402-I3401</f>
        <v>-922</v>
      </c>
    </row>
    <row r="3403" spans="1:9" ht="26.4">
      <c r="A3403" s="117" t="s">
        <v>614</v>
      </c>
      <c r="B3403" s="118" t="s">
        <v>615</v>
      </c>
      <c r="C3403" s="117" t="s">
        <v>606</v>
      </c>
      <c r="D3403" s="117" t="s">
        <v>6</v>
      </c>
      <c r="E3403" s="119">
        <v>174.25</v>
      </c>
      <c r="F3403" s="119">
        <v>171.13</v>
      </c>
      <c r="G3403" s="117" t="s">
        <v>493</v>
      </c>
      <c r="H3403" s="120">
        <v>41974</v>
      </c>
      <c r="I3403">
        <f>2402-750</f>
        <v>1652</v>
      </c>
    </row>
    <row r="3404" spans="1:9" ht="26.4">
      <c r="A3404" s="113" t="s">
        <v>616</v>
      </c>
      <c r="B3404" s="114" t="s">
        <v>617</v>
      </c>
      <c r="C3404" s="113" t="s">
        <v>606</v>
      </c>
      <c r="D3404" s="113" t="s">
        <v>6</v>
      </c>
      <c r="E3404" s="115">
        <v>294.61</v>
      </c>
      <c r="F3404" s="115">
        <v>291.49</v>
      </c>
      <c r="G3404" s="113" t="s">
        <v>493</v>
      </c>
      <c r="H3404" s="116">
        <v>41974</v>
      </c>
    </row>
    <row r="3405" spans="1:9" ht="26.4">
      <c r="A3405" s="117" t="s">
        <v>4863</v>
      </c>
      <c r="B3405" s="118" t="s">
        <v>4864</v>
      </c>
      <c r="C3405" s="117" t="s">
        <v>606</v>
      </c>
      <c r="D3405" s="117" t="s">
        <v>6</v>
      </c>
      <c r="E3405" s="119">
        <v>61.21</v>
      </c>
      <c r="F3405" s="119">
        <v>59.56</v>
      </c>
      <c r="G3405" s="117" t="s">
        <v>493</v>
      </c>
      <c r="H3405" s="120">
        <v>41974</v>
      </c>
    </row>
    <row r="3406" spans="1:9" ht="26.4">
      <c r="A3406" s="113" t="s">
        <v>611</v>
      </c>
      <c r="B3406" s="114" t="s">
        <v>612</v>
      </c>
      <c r="C3406" s="113" t="s">
        <v>606</v>
      </c>
      <c r="D3406" s="113" t="s">
        <v>6</v>
      </c>
      <c r="E3406" s="115">
        <v>488.42</v>
      </c>
      <c r="F3406" s="115">
        <v>484.41</v>
      </c>
      <c r="G3406" s="113" t="s">
        <v>493</v>
      </c>
      <c r="H3406" s="116">
        <v>41974</v>
      </c>
    </row>
    <row r="3407" spans="1:9" ht="26.4">
      <c r="A3407" s="117">
        <v>85118</v>
      </c>
      <c r="B3407" s="118" t="s">
        <v>4865</v>
      </c>
      <c r="C3407" s="117" t="s">
        <v>606</v>
      </c>
      <c r="D3407" s="117" t="s">
        <v>6</v>
      </c>
      <c r="E3407" s="119">
        <v>58.55</v>
      </c>
      <c r="F3407" s="119">
        <v>56.89</v>
      </c>
      <c r="G3407" s="117" t="s">
        <v>493</v>
      </c>
      <c r="H3407" s="120">
        <v>41974</v>
      </c>
    </row>
    <row r="3408" spans="1:9" ht="26.4">
      <c r="A3408" s="113" t="s">
        <v>4866</v>
      </c>
      <c r="B3408" s="114" t="s">
        <v>4867</v>
      </c>
      <c r="C3408" s="113" t="s">
        <v>606</v>
      </c>
      <c r="D3408" s="113" t="s">
        <v>6</v>
      </c>
      <c r="E3408" s="115">
        <v>180.56</v>
      </c>
      <c r="F3408" s="115">
        <v>175.5</v>
      </c>
      <c r="G3408" s="113" t="s">
        <v>493</v>
      </c>
      <c r="H3408" s="116">
        <v>41974</v>
      </c>
    </row>
    <row r="3409" spans="1:8" ht="26.4">
      <c r="A3409" s="117">
        <v>84160</v>
      </c>
      <c r="B3409" s="118" t="s">
        <v>4868</v>
      </c>
      <c r="C3409" s="117" t="s">
        <v>248</v>
      </c>
      <c r="D3409" s="117" t="s">
        <v>231</v>
      </c>
      <c r="E3409" s="119">
        <v>1.32</v>
      </c>
      <c r="F3409" s="119">
        <v>1.31</v>
      </c>
      <c r="G3409" s="117" t="s">
        <v>493</v>
      </c>
      <c r="H3409" s="120">
        <v>41974</v>
      </c>
    </row>
    <row r="3410" spans="1:8" ht="26.4">
      <c r="A3410" s="113">
        <v>84156</v>
      </c>
      <c r="B3410" s="114" t="s">
        <v>4869</v>
      </c>
      <c r="C3410" s="113" t="s">
        <v>248</v>
      </c>
      <c r="D3410" s="113" t="s">
        <v>231</v>
      </c>
      <c r="E3410" s="115">
        <v>6.7</v>
      </c>
      <c r="F3410" s="115">
        <v>6.7</v>
      </c>
      <c r="G3410" s="113" t="s">
        <v>493</v>
      </c>
      <c r="H3410" s="116">
        <v>41974</v>
      </c>
    </row>
    <row r="3411" spans="1:8">
      <c r="A3411" s="117">
        <v>40780</v>
      </c>
      <c r="B3411" s="118" t="s">
        <v>4870</v>
      </c>
      <c r="C3411" s="117" t="s">
        <v>271</v>
      </c>
      <c r="D3411" s="117" t="s">
        <v>492</v>
      </c>
      <c r="E3411" s="119">
        <v>7.3</v>
      </c>
      <c r="F3411" s="119">
        <v>6.61</v>
      </c>
      <c r="G3411" s="117" t="s">
        <v>493</v>
      </c>
      <c r="H3411" s="120">
        <v>41974</v>
      </c>
    </row>
    <row r="3412" spans="1:8">
      <c r="A3412" s="113">
        <v>79472</v>
      </c>
      <c r="B3412" s="114" t="s">
        <v>4871</v>
      </c>
      <c r="C3412" s="113" t="s">
        <v>270</v>
      </c>
      <c r="D3412" s="113" t="s">
        <v>492</v>
      </c>
      <c r="E3412" s="115">
        <v>0.48</v>
      </c>
      <c r="F3412" s="115">
        <v>0.47</v>
      </c>
      <c r="G3412" s="113" t="s">
        <v>493</v>
      </c>
      <c r="H3412" s="116">
        <v>41974</v>
      </c>
    </row>
    <row r="3413" spans="1:8">
      <c r="A3413" s="117">
        <v>72961</v>
      </c>
      <c r="B3413" s="118" t="s">
        <v>4872</v>
      </c>
      <c r="C3413" s="117" t="s">
        <v>251</v>
      </c>
      <c r="D3413" s="117" t="s">
        <v>492</v>
      </c>
      <c r="E3413" s="119">
        <v>1.1000000000000001</v>
      </c>
      <c r="F3413" s="119">
        <v>1.07</v>
      </c>
      <c r="G3413" s="117" t="s">
        <v>493</v>
      </c>
      <c r="H3413" s="120">
        <v>41974</v>
      </c>
    </row>
    <row r="3414" spans="1:8">
      <c r="A3414" s="113">
        <v>5622</v>
      </c>
      <c r="B3414" s="114" t="s">
        <v>4873</v>
      </c>
      <c r="C3414" s="113" t="s">
        <v>270</v>
      </c>
      <c r="D3414" s="113" t="s">
        <v>492</v>
      </c>
      <c r="E3414" s="115">
        <v>4.01</v>
      </c>
      <c r="F3414" s="115">
        <v>3.63</v>
      </c>
      <c r="G3414" s="113" t="s">
        <v>493</v>
      </c>
      <c r="H3414" s="116">
        <v>41974</v>
      </c>
    </row>
    <row r="3415" spans="1:8" ht="26.4">
      <c r="A3415" s="117" t="s">
        <v>4874</v>
      </c>
      <c r="B3415" s="118" t="s">
        <v>4875</v>
      </c>
      <c r="C3415" s="117" t="s">
        <v>251</v>
      </c>
      <c r="D3415" s="117" t="s">
        <v>492</v>
      </c>
      <c r="E3415" s="119">
        <v>16.190000000000001</v>
      </c>
      <c r="F3415" s="119">
        <v>15.63</v>
      </c>
      <c r="G3415" s="117" t="s">
        <v>493</v>
      </c>
      <c r="H3415" s="120">
        <v>41974</v>
      </c>
    </row>
    <row r="3416" spans="1:8" ht="39.6">
      <c r="A3416" s="113">
        <v>83399</v>
      </c>
      <c r="B3416" s="114" t="s">
        <v>4876</v>
      </c>
      <c r="C3416" s="113" t="s">
        <v>273</v>
      </c>
      <c r="D3416" s="113" t="s">
        <v>6</v>
      </c>
      <c r="E3416" s="115">
        <v>38.24</v>
      </c>
      <c r="F3416" s="115">
        <v>37.299999999999997</v>
      </c>
      <c r="G3416" s="113" t="s">
        <v>493</v>
      </c>
      <c r="H3416" s="116">
        <v>41974</v>
      </c>
    </row>
    <row r="3417" spans="1:8">
      <c r="A3417" s="117">
        <v>85406</v>
      </c>
      <c r="B3417" s="118" t="s">
        <v>4877</v>
      </c>
      <c r="C3417" s="117" t="s">
        <v>507</v>
      </c>
      <c r="D3417" s="117" t="s">
        <v>492</v>
      </c>
      <c r="E3417" s="119">
        <v>34.18</v>
      </c>
      <c r="F3417" s="119">
        <v>31</v>
      </c>
      <c r="G3417" s="117" t="s">
        <v>493</v>
      </c>
      <c r="H3417" s="120">
        <v>41974</v>
      </c>
    </row>
    <row r="3418" spans="1:8">
      <c r="A3418" s="113">
        <v>85375</v>
      </c>
      <c r="B3418" s="114" t="s">
        <v>4878</v>
      </c>
      <c r="C3418" s="113" t="s">
        <v>507</v>
      </c>
      <c r="D3418" s="113" t="s">
        <v>492</v>
      </c>
      <c r="E3418" s="115">
        <v>9.57</v>
      </c>
      <c r="F3418" s="115">
        <v>8.68</v>
      </c>
      <c r="G3418" s="113" t="s">
        <v>493</v>
      </c>
      <c r="H3418" s="116">
        <v>41974</v>
      </c>
    </row>
    <row r="3419" spans="1:8">
      <c r="A3419" s="117">
        <v>85383</v>
      </c>
      <c r="B3419" s="118" t="s">
        <v>4879</v>
      </c>
      <c r="C3419" s="117" t="s">
        <v>507</v>
      </c>
      <c r="D3419" s="117" t="s">
        <v>207</v>
      </c>
      <c r="E3419" s="119">
        <v>2.4300000000000002</v>
      </c>
      <c r="F3419" s="119">
        <v>2.2000000000000002</v>
      </c>
      <c r="G3419" s="117" t="s">
        <v>493</v>
      </c>
      <c r="H3419" s="120">
        <v>41974</v>
      </c>
    </row>
    <row r="3420" spans="1:8">
      <c r="A3420" s="113">
        <v>85374</v>
      </c>
      <c r="B3420" s="114" t="s">
        <v>4880</v>
      </c>
      <c r="C3420" s="113" t="s">
        <v>507</v>
      </c>
      <c r="D3420" s="113" t="s">
        <v>6</v>
      </c>
      <c r="E3420" s="115">
        <v>8.09</v>
      </c>
      <c r="F3420" s="115">
        <v>7.34</v>
      </c>
      <c r="G3420" s="113" t="s">
        <v>493</v>
      </c>
      <c r="H3420" s="116">
        <v>41974</v>
      </c>
    </row>
    <row r="3421" spans="1:8">
      <c r="A3421" s="117">
        <v>85415</v>
      </c>
      <c r="B3421" s="118" t="s">
        <v>4881</v>
      </c>
      <c r="C3421" s="117" t="s">
        <v>507</v>
      </c>
      <c r="D3421" s="117" t="s">
        <v>6</v>
      </c>
      <c r="E3421" s="119">
        <v>6.95</v>
      </c>
      <c r="F3421" s="119">
        <v>6.27</v>
      </c>
      <c r="G3421" s="117" t="s">
        <v>493</v>
      </c>
      <c r="H3421" s="120">
        <v>41974</v>
      </c>
    </row>
    <row r="3422" spans="1:8">
      <c r="A3422" s="113">
        <v>85407</v>
      </c>
      <c r="B3422" s="114" t="s">
        <v>4882</v>
      </c>
      <c r="C3422" s="113" t="s">
        <v>507</v>
      </c>
      <c r="D3422" s="113" t="s">
        <v>207</v>
      </c>
      <c r="E3422" s="115">
        <v>7.14</v>
      </c>
      <c r="F3422" s="115">
        <v>6.46</v>
      </c>
      <c r="G3422" s="113" t="s">
        <v>493</v>
      </c>
      <c r="H3422" s="116">
        <v>41974</v>
      </c>
    </row>
    <row r="3423" spans="1:8">
      <c r="A3423" s="117">
        <v>85369</v>
      </c>
      <c r="B3423" s="118" t="s">
        <v>4883</v>
      </c>
      <c r="C3423" s="117" t="s">
        <v>507</v>
      </c>
      <c r="D3423" s="117" t="s">
        <v>492</v>
      </c>
      <c r="E3423" s="119">
        <v>27.34</v>
      </c>
      <c r="F3423" s="119">
        <v>24.8</v>
      </c>
      <c r="G3423" s="117" t="s">
        <v>493</v>
      </c>
      <c r="H3423" s="120">
        <v>41974</v>
      </c>
    </row>
    <row r="3424" spans="1:8">
      <c r="A3424" s="113">
        <v>85408</v>
      </c>
      <c r="B3424" s="114" t="s">
        <v>4884</v>
      </c>
      <c r="C3424" s="113" t="s">
        <v>507</v>
      </c>
      <c r="D3424" s="113" t="s">
        <v>492</v>
      </c>
      <c r="E3424" s="115">
        <v>24.61</v>
      </c>
      <c r="F3424" s="115">
        <v>22.32</v>
      </c>
      <c r="G3424" s="113" t="s">
        <v>493</v>
      </c>
      <c r="H3424" s="116">
        <v>41974</v>
      </c>
    </row>
    <row r="3425" spans="1:8">
      <c r="A3425" s="117" t="s">
        <v>4885</v>
      </c>
      <c r="B3425" s="118" t="s">
        <v>4886</v>
      </c>
      <c r="C3425" s="117" t="s">
        <v>553</v>
      </c>
      <c r="D3425" s="117" t="s">
        <v>492</v>
      </c>
      <c r="E3425" s="119">
        <v>9.67</v>
      </c>
      <c r="F3425" s="119">
        <v>9.1</v>
      </c>
      <c r="G3425" s="117" t="s">
        <v>493</v>
      </c>
      <c r="H3425" s="120">
        <v>41974</v>
      </c>
    </row>
    <row r="3426" spans="1:8" ht="12.75" customHeight="1">
      <c r="A3426" s="113" t="s">
        <v>4887</v>
      </c>
      <c r="B3426" s="114" t="s">
        <v>4888</v>
      </c>
      <c r="C3426" s="113" t="s">
        <v>507</v>
      </c>
      <c r="D3426" s="113" t="s">
        <v>492</v>
      </c>
      <c r="E3426" s="115">
        <v>12.24</v>
      </c>
      <c r="F3426" s="115">
        <v>11.61</v>
      </c>
      <c r="G3426" s="113" t="s">
        <v>493</v>
      </c>
      <c r="H3426" s="116">
        <v>41974</v>
      </c>
    </row>
    <row r="3427" spans="1:8">
      <c r="A3427" s="117">
        <v>85371</v>
      </c>
      <c r="B3427" s="118" t="s">
        <v>4889</v>
      </c>
      <c r="C3427" s="117" t="s">
        <v>507</v>
      </c>
      <c r="D3427" s="117" t="s">
        <v>492</v>
      </c>
      <c r="E3427" s="119">
        <v>2.25</v>
      </c>
      <c r="F3427" s="119">
        <v>2.0299999999999998</v>
      </c>
      <c r="G3427" s="117" t="s">
        <v>493</v>
      </c>
      <c r="H3427" s="120">
        <v>41974</v>
      </c>
    </row>
    <row r="3428" spans="1:8">
      <c r="A3428" s="113">
        <v>85409</v>
      </c>
      <c r="B3428" s="114" t="s">
        <v>4890</v>
      </c>
      <c r="C3428" s="113" t="s">
        <v>507</v>
      </c>
      <c r="D3428" s="113" t="s">
        <v>492</v>
      </c>
      <c r="E3428" s="115">
        <v>5.01</v>
      </c>
      <c r="F3428" s="115">
        <v>4.54</v>
      </c>
      <c r="G3428" s="113" t="s">
        <v>493</v>
      </c>
      <c r="H3428" s="116">
        <v>41974</v>
      </c>
    </row>
    <row r="3429" spans="1:8">
      <c r="A3429" s="117">
        <v>85382</v>
      </c>
      <c r="B3429" s="118" t="s">
        <v>4891</v>
      </c>
      <c r="C3429" s="117" t="s">
        <v>507</v>
      </c>
      <c r="D3429" s="117" t="s">
        <v>492</v>
      </c>
      <c r="E3429" s="119">
        <v>15.18</v>
      </c>
      <c r="F3429" s="119">
        <v>13.77</v>
      </c>
      <c r="G3429" s="117" t="s">
        <v>493</v>
      </c>
      <c r="H3429" s="120">
        <v>41974</v>
      </c>
    </row>
    <row r="3430" spans="1:8">
      <c r="A3430" s="113">
        <v>85410</v>
      </c>
      <c r="B3430" s="114" t="s">
        <v>4892</v>
      </c>
      <c r="C3430" s="113" t="s">
        <v>507</v>
      </c>
      <c r="D3430" s="113" t="s">
        <v>6</v>
      </c>
      <c r="E3430" s="115">
        <v>11.12</v>
      </c>
      <c r="F3430" s="115">
        <v>10.029999999999999</v>
      </c>
      <c r="G3430" s="113" t="s">
        <v>493</v>
      </c>
      <c r="H3430" s="116">
        <v>41974</v>
      </c>
    </row>
    <row r="3431" spans="1:8">
      <c r="A3431" s="117">
        <v>85411</v>
      </c>
      <c r="B3431" s="118" t="s">
        <v>4893</v>
      </c>
      <c r="C3431" s="117" t="s">
        <v>507</v>
      </c>
      <c r="D3431" s="117" t="s">
        <v>207</v>
      </c>
      <c r="E3431" s="119">
        <v>2.57</v>
      </c>
      <c r="F3431" s="119">
        <v>2.3199999999999998</v>
      </c>
      <c r="G3431" s="117" t="s">
        <v>493</v>
      </c>
      <c r="H3431" s="120">
        <v>41974</v>
      </c>
    </row>
    <row r="3432" spans="1:8">
      <c r="A3432" s="113">
        <v>85412</v>
      </c>
      <c r="B3432" s="114" t="s">
        <v>4894</v>
      </c>
      <c r="C3432" s="113" t="s">
        <v>507</v>
      </c>
      <c r="D3432" s="113" t="s">
        <v>207</v>
      </c>
      <c r="E3432" s="115">
        <v>3.69</v>
      </c>
      <c r="F3432" s="115">
        <v>3.34</v>
      </c>
      <c r="G3432" s="113" t="s">
        <v>493</v>
      </c>
      <c r="H3432" s="116">
        <v>41974</v>
      </c>
    </row>
    <row r="3433" spans="1:8">
      <c r="A3433" s="117">
        <v>85413</v>
      </c>
      <c r="B3433" s="118" t="s">
        <v>4895</v>
      </c>
      <c r="C3433" s="117" t="s">
        <v>507</v>
      </c>
      <c r="D3433" s="117" t="s">
        <v>207</v>
      </c>
      <c r="E3433" s="119">
        <v>1.98</v>
      </c>
      <c r="F3433" s="119">
        <v>1.79</v>
      </c>
      <c r="G3433" s="117" t="s">
        <v>493</v>
      </c>
      <c r="H3433" s="120">
        <v>41974</v>
      </c>
    </row>
    <row r="3434" spans="1:8">
      <c r="A3434" s="113">
        <v>85414</v>
      </c>
      <c r="B3434" s="114" t="s">
        <v>4896</v>
      </c>
      <c r="C3434" s="113" t="s">
        <v>507</v>
      </c>
      <c r="D3434" s="113" t="s">
        <v>207</v>
      </c>
      <c r="E3434" s="115">
        <v>5.18</v>
      </c>
      <c r="F3434" s="115">
        <v>4.6900000000000004</v>
      </c>
      <c r="G3434" s="113" t="s">
        <v>493</v>
      </c>
      <c r="H3434" s="116">
        <v>41974</v>
      </c>
    </row>
    <row r="3435" spans="1:8">
      <c r="A3435" s="117">
        <v>85416</v>
      </c>
      <c r="B3435" s="118" t="s">
        <v>4897</v>
      </c>
      <c r="C3435" s="117" t="s">
        <v>507</v>
      </c>
      <c r="D3435" s="117" t="s">
        <v>6</v>
      </c>
      <c r="E3435" s="119">
        <v>9.73</v>
      </c>
      <c r="F3435" s="119">
        <v>8.77</v>
      </c>
      <c r="G3435" s="117" t="s">
        <v>493</v>
      </c>
      <c r="H3435" s="120">
        <v>41974</v>
      </c>
    </row>
    <row r="3436" spans="1:8">
      <c r="A3436" s="113">
        <v>85421</v>
      </c>
      <c r="B3436" s="114" t="s">
        <v>4898</v>
      </c>
      <c r="C3436" s="113" t="s">
        <v>507</v>
      </c>
      <c r="D3436" s="113" t="s">
        <v>492</v>
      </c>
      <c r="E3436" s="115">
        <v>9.3000000000000007</v>
      </c>
      <c r="F3436" s="115">
        <v>8.41</v>
      </c>
      <c r="G3436" s="113" t="s">
        <v>493</v>
      </c>
      <c r="H3436" s="116">
        <v>41974</v>
      </c>
    </row>
    <row r="3437" spans="1:8">
      <c r="A3437" s="117">
        <v>85387</v>
      </c>
      <c r="B3437" s="118" t="s">
        <v>4899</v>
      </c>
      <c r="C3437" s="117" t="s">
        <v>507</v>
      </c>
      <c r="D3437" s="117" t="s">
        <v>519</v>
      </c>
      <c r="E3437" s="119">
        <v>43.7</v>
      </c>
      <c r="F3437" s="119">
        <v>39.68</v>
      </c>
      <c r="G3437" s="117" t="s">
        <v>493</v>
      </c>
      <c r="H3437" s="120">
        <v>41974</v>
      </c>
    </row>
    <row r="3438" spans="1:8">
      <c r="A3438" s="113">
        <v>85384</v>
      </c>
      <c r="B3438" s="114" t="s">
        <v>4900</v>
      </c>
      <c r="C3438" s="113" t="s">
        <v>507</v>
      </c>
      <c r="D3438" s="113" t="s">
        <v>492</v>
      </c>
      <c r="E3438" s="115">
        <v>6.68</v>
      </c>
      <c r="F3438" s="115">
        <v>6.06</v>
      </c>
      <c r="G3438" s="113" t="s">
        <v>493</v>
      </c>
      <c r="H3438" s="116">
        <v>41974</v>
      </c>
    </row>
    <row r="3439" spans="1:8">
      <c r="A3439" s="117">
        <v>85386</v>
      </c>
      <c r="B3439" s="118" t="s">
        <v>4901</v>
      </c>
      <c r="C3439" s="117" t="s">
        <v>507</v>
      </c>
      <c r="D3439" s="117" t="s">
        <v>492</v>
      </c>
      <c r="E3439" s="119">
        <v>14.57</v>
      </c>
      <c r="F3439" s="119">
        <v>13.22</v>
      </c>
      <c r="G3439" s="117" t="s">
        <v>493</v>
      </c>
      <c r="H3439" s="120">
        <v>41974</v>
      </c>
    </row>
    <row r="3440" spans="1:8">
      <c r="A3440" s="113">
        <v>85389</v>
      </c>
      <c r="B3440" s="114" t="s">
        <v>4902</v>
      </c>
      <c r="C3440" s="113" t="s">
        <v>507</v>
      </c>
      <c r="D3440" s="113" t="s">
        <v>207</v>
      </c>
      <c r="E3440" s="115">
        <v>59.04</v>
      </c>
      <c r="F3440" s="115">
        <v>53.32</v>
      </c>
      <c r="G3440" s="113" t="s">
        <v>493</v>
      </c>
      <c r="H3440" s="116">
        <v>41974</v>
      </c>
    </row>
    <row r="3441" spans="1:8">
      <c r="A3441" s="117">
        <v>85390</v>
      </c>
      <c r="B3441" s="118" t="s">
        <v>4903</v>
      </c>
      <c r="C3441" s="117" t="s">
        <v>507</v>
      </c>
      <c r="D3441" s="117" t="s">
        <v>207</v>
      </c>
      <c r="E3441" s="119">
        <v>29.38</v>
      </c>
      <c r="F3441" s="119">
        <v>26.53</v>
      </c>
      <c r="G3441" s="117" t="s">
        <v>493</v>
      </c>
      <c r="H3441" s="120">
        <v>41974</v>
      </c>
    </row>
    <row r="3442" spans="1:8" ht="12.75" customHeight="1">
      <c r="A3442" s="113">
        <v>85392</v>
      </c>
      <c r="B3442" s="114" t="s">
        <v>4904</v>
      </c>
      <c r="C3442" s="113" t="s">
        <v>507</v>
      </c>
      <c r="D3442" s="113" t="s">
        <v>207</v>
      </c>
      <c r="E3442" s="115">
        <v>144.16999999999999</v>
      </c>
      <c r="F3442" s="115">
        <v>130.19999999999999</v>
      </c>
      <c r="G3442" s="113" t="s">
        <v>493</v>
      </c>
      <c r="H3442" s="116">
        <v>41974</v>
      </c>
    </row>
    <row r="3443" spans="1:8">
      <c r="A3443" s="117">
        <v>72125</v>
      </c>
      <c r="B3443" s="118" t="s">
        <v>4905</v>
      </c>
      <c r="C3443" s="117" t="s">
        <v>553</v>
      </c>
      <c r="D3443" s="117" t="s">
        <v>492</v>
      </c>
      <c r="E3443" s="119">
        <v>6.35</v>
      </c>
      <c r="F3443" s="119">
        <v>5.79</v>
      </c>
      <c r="G3443" s="117" t="s">
        <v>493</v>
      </c>
      <c r="H3443" s="120">
        <v>41974</v>
      </c>
    </row>
    <row r="3444" spans="1:8">
      <c r="A3444" s="113">
        <v>84658</v>
      </c>
      <c r="B3444" s="114" t="s">
        <v>4906</v>
      </c>
      <c r="C3444" s="113" t="s">
        <v>553</v>
      </c>
      <c r="D3444" s="113" t="s">
        <v>492</v>
      </c>
      <c r="E3444" s="115">
        <v>3.92</v>
      </c>
      <c r="F3444" s="115">
        <v>3.58</v>
      </c>
      <c r="G3444" s="113" t="s">
        <v>493</v>
      </c>
      <c r="H3444" s="116">
        <v>41974</v>
      </c>
    </row>
    <row r="3445" spans="1:8" ht="26.4">
      <c r="A3445" s="117">
        <v>83730</v>
      </c>
      <c r="B3445" s="118" t="s">
        <v>4907</v>
      </c>
      <c r="C3445" s="117" t="s">
        <v>715</v>
      </c>
      <c r="D3445" s="117" t="s">
        <v>492</v>
      </c>
      <c r="E3445" s="119">
        <v>150.11000000000001</v>
      </c>
      <c r="F3445" s="119">
        <v>147.81</v>
      </c>
      <c r="G3445" s="117" t="s">
        <v>493</v>
      </c>
      <c r="H3445" s="120">
        <v>41974</v>
      </c>
    </row>
    <row r="3446" spans="1:8" ht="26.4">
      <c r="A3446" s="113">
        <v>83736</v>
      </c>
      <c r="B3446" s="114" t="s">
        <v>4908</v>
      </c>
      <c r="C3446" s="113" t="s">
        <v>715</v>
      </c>
      <c r="D3446" s="113" t="s">
        <v>492</v>
      </c>
      <c r="E3446" s="115">
        <v>137.94</v>
      </c>
      <c r="F3446" s="115">
        <v>135.09</v>
      </c>
      <c r="G3446" s="113" t="s">
        <v>493</v>
      </c>
      <c r="H3446" s="116">
        <v>41974</v>
      </c>
    </row>
    <row r="3447" spans="1:8" ht="26.4">
      <c r="A3447" s="117">
        <v>84184</v>
      </c>
      <c r="B3447" s="118" t="s">
        <v>4909</v>
      </c>
      <c r="C3447" s="117" t="s">
        <v>502</v>
      </c>
      <c r="D3447" s="117" t="s">
        <v>492</v>
      </c>
      <c r="E3447" s="119">
        <v>14.21</v>
      </c>
      <c r="F3447" s="119">
        <v>13.59</v>
      </c>
      <c r="G3447" s="117" t="s">
        <v>493</v>
      </c>
      <c r="H3447" s="120">
        <v>41974</v>
      </c>
    </row>
    <row r="3448" spans="1:8">
      <c r="A3448" s="113" t="s">
        <v>4910</v>
      </c>
      <c r="B3448" s="114" t="s">
        <v>4911</v>
      </c>
      <c r="C3448" s="113" t="s">
        <v>507</v>
      </c>
      <c r="D3448" s="113" t="s">
        <v>492</v>
      </c>
      <c r="E3448" s="115">
        <v>39.64</v>
      </c>
      <c r="F3448" s="115">
        <v>35.85</v>
      </c>
      <c r="G3448" s="113" t="s">
        <v>493</v>
      </c>
      <c r="H3448" s="116">
        <v>41974</v>
      </c>
    </row>
    <row r="3449" spans="1:8">
      <c r="A3449" s="117">
        <v>72220</v>
      </c>
      <c r="B3449" s="118" t="s">
        <v>4912</v>
      </c>
      <c r="C3449" s="117" t="s">
        <v>507</v>
      </c>
      <c r="D3449" s="117" t="s">
        <v>492</v>
      </c>
      <c r="E3449" s="119">
        <v>12.14</v>
      </c>
      <c r="F3449" s="119">
        <v>11.02</v>
      </c>
      <c r="G3449" s="117" t="s">
        <v>493</v>
      </c>
      <c r="H3449" s="120">
        <v>41974</v>
      </c>
    </row>
    <row r="3450" spans="1:8">
      <c r="A3450" s="113">
        <v>85332</v>
      </c>
      <c r="B3450" s="114" t="s">
        <v>4913</v>
      </c>
      <c r="C3450" s="113" t="s">
        <v>507</v>
      </c>
      <c r="D3450" s="113" t="s">
        <v>6</v>
      </c>
      <c r="E3450" s="115">
        <v>3.83</v>
      </c>
      <c r="F3450" s="115">
        <v>3.44</v>
      </c>
      <c r="G3450" s="113" t="s">
        <v>493</v>
      </c>
      <c r="H3450" s="116">
        <v>41974</v>
      </c>
    </row>
    <row r="3451" spans="1:8">
      <c r="A3451" s="117">
        <v>85333</v>
      </c>
      <c r="B3451" s="118" t="s">
        <v>4914</v>
      </c>
      <c r="C3451" s="117" t="s">
        <v>507</v>
      </c>
      <c r="D3451" s="117" t="s">
        <v>6</v>
      </c>
      <c r="E3451" s="119">
        <v>13.73</v>
      </c>
      <c r="F3451" s="119">
        <v>12.4</v>
      </c>
      <c r="G3451" s="117" t="s">
        <v>493</v>
      </c>
      <c r="H3451" s="120">
        <v>41974</v>
      </c>
    </row>
    <row r="3452" spans="1:8">
      <c r="A3452" s="113">
        <v>72240</v>
      </c>
      <c r="B3452" s="114" t="s">
        <v>4915</v>
      </c>
      <c r="C3452" s="113" t="s">
        <v>507</v>
      </c>
      <c r="D3452" s="113" t="s">
        <v>492</v>
      </c>
      <c r="E3452" s="115">
        <v>19.72</v>
      </c>
      <c r="F3452" s="115">
        <v>17.829999999999998</v>
      </c>
      <c r="G3452" s="113" t="s">
        <v>493</v>
      </c>
      <c r="H3452" s="116">
        <v>41974</v>
      </c>
    </row>
    <row r="3453" spans="1:8">
      <c r="A3453" s="117">
        <v>72241</v>
      </c>
      <c r="B3453" s="118" t="s">
        <v>4916</v>
      </c>
      <c r="C3453" s="117" t="s">
        <v>507</v>
      </c>
      <c r="D3453" s="117" t="s">
        <v>492</v>
      </c>
      <c r="E3453" s="119">
        <v>23.66</v>
      </c>
      <c r="F3453" s="119">
        <v>21.4</v>
      </c>
      <c r="G3453" s="117" t="s">
        <v>493</v>
      </c>
      <c r="H3453" s="120">
        <v>41974</v>
      </c>
    </row>
    <row r="3454" spans="1:8">
      <c r="A3454" s="113">
        <v>85397</v>
      </c>
      <c r="B3454" s="114" t="s">
        <v>4917</v>
      </c>
      <c r="C3454" s="113" t="s">
        <v>507</v>
      </c>
      <c r="D3454" s="113" t="s">
        <v>492</v>
      </c>
      <c r="E3454" s="115">
        <v>16.41</v>
      </c>
      <c r="F3454" s="115">
        <v>14.88</v>
      </c>
      <c r="G3454" s="113" t="s">
        <v>493</v>
      </c>
      <c r="H3454" s="116">
        <v>41974</v>
      </c>
    </row>
    <row r="3455" spans="1:8" ht="12.75" customHeight="1">
      <c r="A3455" s="117">
        <v>72143</v>
      </c>
      <c r="B3455" s="118" t="s">
        <v>4918</v>
      </c>
      <c r="C3455" s="117" t="s">
        <v>604</v>
      </c>
      <c r="D3455" s="117" t="s">
        <v>6</v>
      </c>
      <c r="E3455" s="119">
        <v>36.58</v>
      </c>
      <c r="F3455" s="119">
        <v>32.89</v>
      </c>
      <c r="G3455" s="117" t="s">
        <v>493</v>
      </c>
      <c r="H3455" s="120">
        <v>41974</v>
      </c>
    </row>
    <row r="3456" spans="1:8" ht="12.75" customHeight="1">
      <c r="A3456" s="113">
        <v>72148</v>
      </c>
      <c r="B3456" s="114" t="s">
        <v>4919</v>
      </c>
      <c r="C3456" s="113" t="s">
        <v>604</v>
      </c>
      <c r="D3456" s="113" t="s">
        <v>6</v>
      </c>
      <c r="E3456" s="115">
        <v>32.950000000000003</v>
      </c>
      <c r="F3456" s="115">
        <v>29.76</v>
      </c>
      <c r="G3456" s="113" t="s">
        <v>493</v>
      </c>
      <c r="H3456" s="116">
        <v>41974</v>
      </c>
    </row>
    <row r="3457" spans="1:8" ht="12.75" customHeight="1">
      <c r="A3457" s="117">
        <v>85381</v>
      </c>
      <c r="B3457" s="118" t="s">
        <v>4920</v>
      </c>
      <c r="C3457" s="117" t="s">
        <v>507</v>
      </c>
      <c r="D3457" s="117" t="s">
        <v>492</v>
      </c>
      <c r="E3457" s="119">
        <v>47.52</v>
      </c>
      <c r="F3457" s="119">
        <v>42.98</v>
      </c>
      <c r="G3457" s="117" t="s">
        <v>493</v>
      </c>
      <c r="H3457" s="120">
        <v>41974</v>
      </c>
    </row>
    <row r="3458" spans="1:8">
      <c r="A3458" s="113">
        <v>72232</v>
      </c>
      <c r="B3458" s="114" t="s">
        <v>4921</v>
      </c>
      <c r="C3458" s="113" t="s">
        <v>507</v>
      </c>
      <c r="D3458" s="113" t="s">
        <v>207</v>
      </c>
      <c r="E3458" s="115">
        <v>3.64</v>
      </c>
      <c r="F3458" s="115">
        <v>3.3</v>
      </c>
      <c r="G3458" s="113" t="s">
        <v>493</v>
      </c>
      <c r="H3458" s="116">
        <v>41974</v>
      </c>
    </row>
    <row r="3459" spans="1:8">
      <c r="A3459" s="117">
        <v>72233</v>
      </c>
      <c r="B3459" s="118" t="s">
        <v>4922</v>
      </c>
      <c r="C3459" s="117" t="s">
        <v>507</v>
      </c>
      <c r="D3459" s="117" t="s">
        <v>207</v>
      </c>
      <c r="E3459" s="119">
        <v>2.4300000000000002</v>
      </c>
      <c r="F3459" s="119">
        <v>2.2000000000000002</v>
      </c>
      <c r="G3459" s="117" t="s">
        <v>493</v>
      </c>
      <c r="H3459" s="120">
        <v>41974</v>
      </c>
    </row>
    <row r="3460" spans="1:8">
      <c r="A3460" s="113">
        <v>72178</v>
      </c>
      <c r="B3460" s="114" t="s">
        <v>4923</v>
      </c>
      <c r="C3460" s="113" t="s">
        <v>708</v>
      </c>
      <c r="D3460" s="113" t="s">
        <v>492</v>
      </c>
      <c r="E3460" s="115">
        <v>18.190000000000001</v>
      </c>
      <c r="F3460" s="115">
        <v>16.350000000000001</v>
      </c>
      <c r="G3460" s="113" t="s">
        <v>493</v>
      </c>
      <c r="H3460" s="116">
        <v>41974</v>
      </c>
    </row>
    <row r="3461" spans="1:8">
      <c r="A3461" s="117">
        <v>72237</v>
      </c>
      <c r="B3461" s="118" t="s">
        <v>4924</v>
      </c>
      <c r="C3461" s="117" t="s">
        <v>507</v>
      </c>
      <c r="D3461" s="117" t="s">
        <v>492</v>
      </c>
      <c r="E3461" s="119">
        <v>10.92</v>
      </c>
      <c r="F3461" s="119">
        <v>9.86</v>
      </c>
      <c r="G3461" s="117" t="s">
        <v>493</v>
      </c>
      <c r="H3461" s="120">
        <v>41974</v>
      </c>
    </row>
    <row r="3462" spans="1:8">
      <c r="A3462" s="113">
        <v>85334</v>
      </c>
      <c r="B3462" s="114" t="s">
        <v>4925</v>
      </c>
      <c r="C3462" s="113" t="s">
        <v>507</v>
      </c>
      <c r="D3462" s="113" t="s">
        <v>492</v>
      </c>
      <c r="E3462" s="115">
        <v>12.14</v>
      </c>
      <c r="F3462" s="115">
        <v>11.02</v>
      </c>
      <c r="G3462" s="113" t="s">
        <v>493</v>
      </c>
      <c r="H3462" s="116">
        <v>41974</v>
      </c>
    </row>
    <row r="3463" spans="1:8" ht="26.4">
      <c r="A3463" s="117">
        <v>72228</v>
      </c>
      <c r="B3463" s="118" t="s">
        <v>4926</v>
      </c>
      <c r="C3463" s="117" t="s">
        <v>507</v>
      </c>
      <c r="D3463" s="117" t="s">
        <v>492</v>
      </c>
      <c r="E3463" s="119">
        <v>13.65</v>
      </c>
      <c r="F3463" s="119">
        <v>12.32</v>
      </c>
      <c r="G3463" s="117" t="s">
        <v>493</v>
      </c>
      <c r="H3463" s="120">
        <v>41974</v>
      </c>
    </row>
    <row r="3464" spans="1:8" ht="14.25" customHeight="1">
      <c r="A3464" s="113">
        <v>72229</v>
      </c>
      <c r="B3464" s="114" t="s">
        <v>4927</v>
      </c>
      <c r="C3464" s="113" t="s">
        <v>507</v>
      </c>
      <c r="D3464" s="113" t="s">
        <v>492</v>
      </c>
      <c r="E3464" s="115">
        <v>10.92</v>
      </c>
      <c r="F3464" s="115">
        <v>9.86</v>
      </c>
      <c r="G3464" s="113" t="s">
        <v>493</v>
      </c>
      <c r="H3464" s="116">
        <v>41974</v>
      </c>
    </row>
    <row r="3465" spans="1:8" ht="26.4">
      <c r="A3465" s="117">
        <v>72226</v>
      </c>
      <c r="B3465" s="118" t="s">
        <v>4928</v>
      </c>
      <c r="C3465" s="117" t="s">
        <v>507</v>
      </c>
      <c r="D3465" s="117" t="s">
        <v>492</v>
      </c>
      <c r="E3465" s="119">
        <v>8.19</v>
      </c>
      <c r="F3465" s="119">
        <v>7.39</v>
      </c>
      <c r="G3465" s="117" t="s">
        <v>493</v>
      </c>
      <c r="H3465" s="120">
        <v>41974</v>
      </c>
    </row>
    <row r="3466" spans="1:8" ht="14.25" customHeight="1">
      <c r="A3466" s="113">
        <v>72227</v>
      </c>
      <c r="B3466" s="114" t="s">
        <v>4929</v>
      </c>
      <c r="C3466" s="113" t="s">
        <v>507</v>
      </c>
      <c r="D3466" s="113" t="s">
        <v>492</v>
      </c>
      <c r="E3466" s="115">
        <v>5.46</v>
      </c>
      <c r="F3466" s="115">
        <v>4.93</v>
      </c>
      <c r="G3466" s="113" t="s">
        <v>493</v>
      </c>
      <c r="H3466" s="116">
        <v>41974</v>
      </c>
    </row>
    <row r="3467" spans="1:8" ht="14.25" customHeight="1">
      <c r="A3467" s="117">
        <v>72142</v>
      </c>
      <c r="B3467" s="118" t="s">
        <v>4930</v>
      </c>
      <c r="C3467" s="117" t="s">
        <v>604</v>
      </c>
      <c r="D3467" s="117" t="s">
        <v>6</v>
      </c>
      <c r="E3467" s="119">
        <v>7.58</v>
      </c>
      <c r="F3467" s="119">
        <v>6.81</v>
      </c>
      <c r="G3467" s="117" t="s">
        <v>493</v>
      </c>
      <c r="H3467" s="120">
        <v>41974</v>
      </c>
    </row>
    <row r="3468" spans="1:8">
      <c r="A3468" s="113">
        <v>72236</v>
      </c>
      <c r="B3468" s="114" t="s">
        <v>4931</v>
      </c>
      <c r="C3468" s="113" t="s">
        <v>507</v>
      </c>
      <c r="D3468" s="113" t="s">
        <v>492</v>
      </c>
      <c r="E3468" s="115">
        <v>9.1</v>
      </c>
      <c r="F3468" s="115">
        <v>8.23</v>
      </c>
      <c r="G3468" s="113" t="s">
        <v>493</v>
      </c>
      <c r="H3468" s="116">
        <v>41974</v>
      </c>
    </row>
    <row r="3469" spans="1:8">
      <c r="A3469" s="117">
        <v>72238</v>
      </c>
      <c r="B3469" s="118" t="s">
        <v>4932</v>
      </c>
      <c r="C3469" s="117" t="s">
        <v>507</v>
      </c>
      <c r="D3469" s="117" t="s">
        <v>492</v>
      </c>
      <c r="E3469" s="119">
        <v>5.46</v>
      </c>
      <c r="F3469" s="119">
        <v>4.93</v>
      </c>
      <c r="G3469" s="117" t="s">
        <v>493</v>
      </c>
      <c r="H3469" s="120">
        <v>41974</v>
      </c>
    </row>
    <row r="3470" spans="1:8">
      <c r="A3470" s="113">
        <v>85184</v>
      </c>
      <c r="B3470" s="114" t="s">
        <v>4933</v>
      </c>
      <c r="C3470" s="113" t="s">
        <v>276</v>
      </c>
      <c r="D3470" s="113" t="s">
        <v>492</v>
      </c>
      <c r="E3470" s="115">
        <v>3.04</v>
      </c>
      <c r="F3470" s="115">
        <v>2.75</v>
      </c>
      <c r="G3470" s="113" t="s">
        <v>493</v>
      </c>
      <c r="H3470" s="116">
        <v>41974</v>
      </c>
    </row>
    <row r="3471" spans="1:8">
      <c r="A3471" s="117">
        <v>85335</v>
      </c>
      <c r="B3471" s="118" t="s">
        <v>4934</v>
      </c>
      <c r="C3471" s="117" t="s">
        <v>507</v>
      </c>
      <c r="D3471" s="117" t="s">
        <v>207</v>
      </c>
      <c r="E3471" s="119">
        <v>5.77</v>
      </c>
      <c r="F3471" s="119">
        <v>5.2</v>
      </c>
      <c r="G3471" s="117" t="s">
        <v>493</v>
      </c>
      <c r="H3471" s="120">
        <v>41974</v>
      </c>
    </row>
    <row r="3472" spans="1:8">
      <c r="A3472" s="113">
        <v>72221</v>
      </c>
      <c r="B3472" s="114" t="s">
        <v>4935</v>
      </c>
      <c r="C3472" s="113" t="s">
        <v>507</v>
      </c>
      <c r="D3472" s="113" t="s">
        <v>492</v>
      </c>
      <c r="E3472" s="115">
        <v>12.14</v>
      </c>
      <c r="F3472" s="115">
        <v>11.02</v>
      </c>
      <c r="G3472" s="113" t="s">
        <v>493</v>
      </c>
      <c r="H3472" s="116">
        <v>41974</v>
      </c>
    </row>
    <row r="3473" spans="1:8">
      <c r="A3473" s="117">
        <v>72242</v>
      </c>
      <c r="B3473" s="118" t="s">
        <v>4936</v>
      </c>
      <c r="C3473" s="117" t="s">
        <v>507</v>
      </c>
      <c r="D3473" s="117" t="s">
        <v>492</v>
      </c>
      <c r="E3473" s="119">
        <v>4.09</v>
      </c>
      <c r="F3473" s="119">
        <v>3.68</v>
      </c>
      <c r="G3473" s="117" t="s">
        <v>493</v>
      </c>
      <c r="H3473" s="120">
        <v>41974</v>
      </c>
    </row>
    <row r="3474" spans="1:8">
      <c r="A3474" s="113">
        <v>72239</v>
      </c>
      <c r="B3474" s="114" t="s">
        <v>4937</v>
      </c>
      <c r="C3474" s="113" t="s">
        <v>507</v>
      </c>
      <c r="D3474" s="113" t="s">
        <v>492</v>
      </c>
      <c r="E3474" s="115">
        <v>4.12</v>
      </c>
      <c r="F3474" s="115">
        <v>3.72</v>
      </c>
      <c r="G3474" s="113" t="s">
        <v>493</v>
      </c>
      <c r="H3474" s="116">
        <v>41974</v>
      </c>
    </row>
    <row r="3475" spans="1:8">
      <c r="A3475" s="117">
        <v>72230</v>
      </c>
      <c r="B3475" s="118" t="s">
        <v>4938</v>
      </c>
      <c r="C3475" s="117" t="s">
        <v>507</v>
      </c>
      <c r="D3475" s="117" t="s">
        <v>492</v>
      </c>
      <c r="E3475" s="119">
        <v>6.07</v>
      </c>
      <c r="F3475" s="119">
        <v>5.51</v>
      </c>
      <c r="G3475" s="117" t="s">
        <v>493</v>
      </c>
      <c r="H3475" s="120">
        <v>41974</v>
      </c>
    </row>
    <row r="3476" spans="1:8">
      <c r="A3476" s="113">
        <v>72231</v>
      </c>
      <c r="B3476" s="114" t="s">
        <v>4939</v>
      </c>
      <c r="C3476" s="113" t="s">
        <v>507</v>
      </c>
      <c r="D3476" s="113" t="s">
        <v>492</v>
      </c>
      <c r="E3476" s="115">
        <v>4.25</v>
      </c>
      <c r="F3476" s="115">
        <v>3.85</v>
      </c>
      <c r="G3476" s="113" t="s">
        <v>493</v>
      </c>
      <c r="H3476" s="116">
        <v>41974</v>
      </c>
    </row>
    <row r="3477" spans="1:8" ht="26.4">
      <c r="A3477" s="117">
        <v>85336</v>
      </c>
      <c r="B3477" s="118" t="s">
        <v>4940</v>
      </c>
      <c r="C3477" s="117" t="s">
        <v>507</v>
      </c>
      <c r="D3477" s="117" t="s">
        <v>207</v>
      </c>
      <c r="E3477" s="119">
        <v>3.83</v>
      </c>
      <c r="F3477" s="119">
        <v>3.44</v>
      </c>
      <c r="G3477" s="117" t="s">
        <v>493</v>
      </c>
      <c r="H3477" s="120">
        <v>41974</v>
      </c>
    </row>
    <row r="3478" spans="1:8">
      <c r="A3478" s="113">
        <v>85417</v>
      </c>
      <c r="B3478" s="114" t="s">
        <v>4941</v>
      </c>
      <c r="C3478" s="113" t="s">
        <v>507</v>
      </c>
      <c r="D3478" s="113" t="s">
        <v>207</v>
      </c>
      <c r="E3478" s="115">
        <v>2.79</v>
      </c>
      <c r="F3478" s="115">
        <v>2.52</v>
      </c>
      <c r="G3478" s="113" t="s">
        <v>493</v>
      </c>
      <c r="H3478" s="116">
        <v>41974</v>
      </c>
    </row>
    <row r="3479" spans="1:8" ht="26.4">
      <c r="A3479" s="117">
        <v>85419</v>
      </c>
      <c r="B3479" s="118" t="s">
        <v>4942</v>
      </c>
      <c r="C3479" s="117" t="s">
        <v>507</v>
      </c>
      <c r="D3479" s="117" t="s">
        <v>207</v>
      </c>
      <c r="E3479" s="119">
        <v>3.47</v>
      </c>
      <c r="F3479" s="119">
        <v>3.13</v>
      </c>
      <c r="G3479" s="117" t="s">
        <v>493</v>
      </c>
      <c r="H3479" s="120">
        <v>41974</v>
      </c>
    </row>
    <row r="3480" spans="1:8">
      <c r="A3480" s="113">
        <v>85418</v>
      </c>
      <c r="B3480" s="114" t="s">
        <v>4943</v>
      </c>
      <c r="C3480" s="113" t="s">
        <v>507</v>
      </c>
      <c r="D3480" s="113" t="s">
        <v>207</v>
      </c>
      <c r="E3480" s="115">
        <v>5.56</v>
      </c>
      <c r="F3480" s="115">
        <v>5.01</v>
      </c>
      <c r="G3480" s="113" t="s">
        <v>493</v>
      </c>
      <c r="H3480" s="116">
        <v>41974</v>
      </c>
    </row>
    <row r="3481" spans="1:8" ht="26.4">
      <c r="A3481" s="117">
        <v>85420</v>
      </c>
      <c r="B3481" s="118" t="s">
        <v>4944</v>
      </c>
      <c r="C3481" s="117" t="s">
        <v>507</v>
      </c>
      <c r="D3481" s="117" t="s">
        <v>207</v>
      </c>
      <c r="E3481" s="119">
        <v>8.34</v>
      </c>
      <c r="F3481" s="119">
        <v>7.52</v>
      </c>
      <c r="G3481" s="117" t="s">
        <v>493</v>
      </c>
      <c r="H3481" s="120">
        <v>41974</v>
      </c>
    </row>
    <row r="3482" spans="1:8" ht="39.6">
      <c r="A3482" s="113" t="s">
        <v>4945</v>
      </c>
      <c r="B3482" s="114" t="s">
        <v>4946</v>
      </c>
      <c r="C3482" s="113" t="s">
        <v>251</v>
      </c>
      <c r="D3482" s="113" t="s">
        <v>492</v>
      </c>
      <c r="E3482" s="115">
        <v>54.85</v>
      </c>
      <c r="F3482" s="115">
        <v>51.26</v>
      </c>
      <c r="G3482" s="113" t="s">
        <v>493</v>
      </c>
      <c r="H3482" s="116">
        <v>41974</v>
      </c>
    </row>
    <row r="3483" spans="1:8" ht="39.6">
      <c r="A3483" s="117" t="s">
        <v>4947</v>
      </c>
      <c r="B3483" s="118" t="s">
        <v>4948</v>
      </c>
      <c r="C3483" s="117" t="s">
        <v>251</v>
      </c>
      <c r="D3483" s="117" t="s">
        <v>492</v>
      </c>
      <c r="E3483" s="119">
        <v>56.9</v>
      </c>
      <c r="F3483" s="119">
        <v>53.42</v>
      </c>
      <c r="G3483" s="117" t="s">
        <v>493</v>
      </c>
      <c r="H3483" s="120">
        <v>41974</v>
      </c>
    </row>
    <row r="3484" spans="1:8" ht="26.4">
      <c r="A3484" s="113">
        <v>72223</v>
      </c>
      <c r="B3484" s="114" t="s">
        <v>4949</v>
      </c>
      <c r="C3484" s="113" t="s">
        <v>507</v>
      </c>
      <c r="D3484" s="113" t="s">
        <v>492</v>
      </c>
      <c r="E3484" s="115">
        <v>12.13</v>
      </c>
      <c r="F3484" s="115">
        <v>10.9</v>
      </c>
      <c r="G3484" s="113" t="s">
        <v>493</v>
      </c>
      <c r="H3484" s="116">
        <v>41974</v>
      </c>
    </row>
    <row r="3485" spans="1:8" ht="26.4">
      <c r="A3485" s="117">
        <v>72222</v>
      </c>
      <c r="B3485" s="118" t="s">
        <v>4950</v>
      </c>
      <c r="C3485" s="117" t="s">
        <v>507</v>
      </c>
      <c r="D3485" s="117" t="s">
        <v>492</v>
      </c>
      <c r="E3485" s="119">
        <v>6.06</v>
      </c>
      <c r="F3485" s="119">
        <v>5.45</v>
      </c>
      <c r="G3485" s="117" t="s">
        <v>493</v>
      </c>
      <c r="H3485" s="120">
        <v>41974</v>
      </c>
    </row>
    <row r="3486" spans="1:8" ht="26.4">
      <c r="A3486" s="113">
        <v>5737</v>
      </c>
      <c r="B3486" s="114" t="s">
        <v>4951</v>
      </c>
      <c r="C3486" s="113" t="s">
        <v>248</v>
      </c>
      <c r="D3486" s="113" t="s">
        <v>231</v>
      </c>
      <c r="E3486" s="115">
        <v>15.04</v>
      </c>
      <c r="F3486" s="115">
        <v>13.47</v>
      </c>
      <c r="G3486" s="113" t="s">
        <v>493</v>
      </c>
      <c r="H3486" s="116">
        <v>41974</v>
      </c>
    </row>
    <row r="3487" spans="1:8" ht="52.8">
      <c r="A3487" s="117">
        <v>5681</v>
      </c>
      <c r="B3487" s="118" t="s">
        <v>4952</v>
      </c>
      <c r="C3487" s="117" t="s">
        <v>248</v>
      </c>
      <c r="D3487" s="117" t="s">
        <v>254</v>
      </c>
      <c r="E3487" s="119">
        <v>30.4</v>
      </c>
      <c r="F3487" s="119">
        <v>28.83</v>
      </c>
      <c r="G3487" s="117" t="s">
        <v>493</v>
      </c>
      <c r="H3487" s="120">
        <v>41974</v>
      </c>
    </row>
    <row r="3488" spans="1:8" ht="52.8">
      <c r="A3488" s="113">
        <v>5680</v>
      </c>
      <c r="B3488" s="114" t="s">
        <v>4953</v>
      </c>
      <c r="C3488" s="113" t="s">
        <v>248</v>
      </c>
      <c r="D3488" s="113" t="s">
        <v>249</v>
      </c>
      <c r="E3488" s="115">
        <v>79.61</v>
      </c>
      <c r="F3488" s="115">
        <v>78.05</v>
      </c>
      <c r="G3488" s="113" t="s">
        <v>493</v>
      </c>
      <c r="H3488" s="116">
        <v>41974</v>
      </c>
    </row>
    <row r="3489" spans="1:8" ht="52.8">
      <c r="A3489" s="117">
        <v>88859</v>
      </c>
      <c r="B3489" s="118" t="s">
        <v>4954</v>
      </c>
      <c r="C3489" s="117" t="s">
        <v>248</v>
      </c>
      <c r="D3489" s="117" t="s">
        <v>231</v>
      </c>
      <c r="E3489" s="119">
        <v>12.54</v>
      </c>
      <c r="F3489" s="119">
        <v>12.53</v>
      </c>
      <c r="G3489" s="117" t="s">
        <v>493</v>
      </c>
      <c r="H3489" s="120">
        <v>41974</v>
      </c>
    </row>
    <row r="3490" spans="1:8" ht="52.8">
      <c r="A3490" s="113">
        <v>88860</v>
      </c>
      <c r="B3490" s="114" t="s">
        <v>4955</v>
      </c>
      <c r="C3490" s="113" t="s">
        <v>248</v>
      </c>
      <c r="D3490" s="113" t="s">
        <v>231</v>
      </c>
      <c r="E3490" s="115">
        <v>2.82</v>
      </c>
      <c r="F3490" s="115">
        <v>2.82</v>
      </c>
      <c r="G3490" s="113" t="s">
        <v>493</v>
      </c>
      <c r="H3490" s="116">
        <v>41974</v>
      </c>
    </row>
    <row r="3491" spans="1:8" ht="52.8">
      <c r="A3491" s="117">
        <v>5667</v>
      </c>
      <c r="B3491" s="118" t="s">
        <v>4956</v>
      </c>
      <c r="C3491" s="117" t="s">
        <v>248</v>
      </c>
      <c r="D3491" s="117" t="s">
        <v>231</v>
      </c>
      <c r="E3491" s="119">
        <v>13.71</v>
      </c>
      <c r="F3491" s="119">
        <v>13.71</v>
      </c>
      <c r="G3491" s="117" t="s">
        <v>493</v>
      </c>
      <c r="H3491" s="120">
        <v>41974</v>
      </c>
    </row>
    <row r="3492" spans="1:8" ht="52.8">
      <c r="A3492" s="113">
        <v>5668</v>
      </c>
      <c r="B3492" s="114" t="s">
        <v>4957</v>
      </c>
      <c r="C3492" s="113" t="s">
        <v>248</v>
      </c>
      <c r="D3492" s="113" t="s">
        <v>231</v>
      </c>
      <c r="E3492" s="115">
        <v>35.5</v>
      </c>
      <c r="F3492" s="115">
        <v>35.5</v>
      </c>
      <c r="G3492" s="113" t="s">
        <v>493</v>
      </c>
      <c r="H3492" s="116">
        <v>41974</v>
      </c>
    </row>
    <row r="3493" spans="1:8" ht="52.8">
      <c r="A3493" s="117">
        <v>5877</v>
      </c>
      <c r="B3493" s="118" t="s">
        <v>692</v>
      </c>
      <c r="C3493" s="117" t="s">
        <v>248</v>
      </c>
      <c r="D3493" s="117" t="s">
        <v>254</v>
      </c>
      <c r="E3493" s="119">
        <v>31.7</v>
      </c>
      <c r="F3493" s="119">
        <v>30.13</v>
      </c>
      <c r="G3493" s="117" t="s">
        <v>493</v>
      </c>
      <c r="H3493" s="120">
        <v>41974</v>
      </c>
    </row>
    <row r="3494" spans="1:8" ht="52.8">
      <c r="A3494" s="113">
        <v>5875</v>
      </c>
      <c r="B3494" s="114" t="s">
        <v>696</v>
      </c>
      <c r="C3494" s="113" t="s">
        <v>248</v>
      </c>
      <c r="D3494" s="113" t="s">
        <v>249</v>
      </c>
      <c r="E3494" s="115">
        <v>79.16</v>
      </c>
      <c r="F3494" s="115">
        <v>77.599999999999994</v>
      </c>
      <c r="G3494" s="113" t="s">
        <v>493</v>
      </c>
      <c r="H3494" s="116">
        <v>41974</v>
      </c>
    </row>
    <row r="3495" spans="1:8" ht="52.8">
      <c r="A3495" s="117">
        <v>89011</v>
      </c>
      <c r="B3495" s="118" t="s">
        <v>693</v>
      </c>
      <c r="C3495" s="117" t="s">
        <v>248</v>
      </c>
      <c r="D3495" s="117" t="s">
        <v>231</v>
      </c>
      <c r="E3495" s="119">
        <v>13.6</v>
      </c>
      <c r="F3495" s="119">
        <v>13.6</v>
      </c>
      <c r="G3495" s="117" t="s">
        <v>493</v>
      </c>
      <c r="H3495" s="120">
        <v>41974</v>
      </c>
    </row>
    <row r="3496" spans="1:8" ht="52.8">
      <c r="A3496" s="113">
        <v>89012</v>
      </c>
      <c r="B3496" s="114" t="s">
        <v>694</v>
      </c>
      <c r="C3496" s="113" t="s">
        <v>248</v>
      </c>
      <c r="D3496" s="113" t="s">
        <v>231</v>
      </c>
      <c r="E3496" s="115">
        <v>3.06</v>
      </c>
      <c r="F3496" s="115">
        <v>3.06</v>
      </c>
      <c r="G3496" s="113" t="s">
        <v>493</v>
      </c>
      <c r="H3496" s="116">
        <v>41974</v>
      </c>
    </row>
    <row r="3497" spans="1:8" ht="52.8">
      <c r="A3497" s="117">
        <v>5735</v>
      </c>
      <c r="B3497" s="118" t="s">
        <v>700</v>
      </c>
      <c r="C3497" s="117" t="s">
        <v>248</v>
      </c>
      <c r="D3497" s="117" t="s">
        <v>231</v>
      </c>
      <c r="E3497" s="119">
        <v>14.87</v>
      </c>
      <c r="F3497" s="119">
        <v>14.87</v>
      </c>
      <c r="G3497" s="117" t="s">
        <v>493</v>
      </c>
      <c r="H3497" s="120">
        <v>41974</v>
      </c>
    </row>
    <row r="3498" spans="1:8" ht="52.8">
      <c r="A3498" s="113">
        <v>5736</v>
      </c>
      <c r="B3498" s="114" t="s">
        <v>702</v>
      </c>
      <c r="C3498" s="113" t="s">
        <v>248</v>
      </c>
      <c r="D3498" s="113" t="s">
        <v>231</v>
      </c>
      <c r="E3498" s="115">
        <v>32.590000000000003</v>
      </c>
      <c r="F3498" s="115">
        <v>32.590000000000003</v>
      </c>
      <c r="G3498" s="113" t="s">
        <v>493</v>
      </c>
      <c r="H3498" s="116">
        <v>41974</v>
      </c>
    </row>
    <row r="3499" spans="1:8" ht="52.8">
      <c r="A3499" s="117">
        <v>5679</v>
      </c>
      <c r="B3499" s="118" t="s">
        <v>4958</v>
      </c>
      <c r="C3499" s="117" t="s">
        <v>248</v>
      </c>
      <c r="D3499" s="117" t="s">
        <v>254</v>
      </c>
      <c r="E3499" s="119">
        <v>32.31</v>
      </c>
      <c r="F3499" s="119">
        <v>30.74</v>
      </c>
      <c r="G3499" s="117" t="s">
        <v>493</v>
      </c>
      <c r="H3499" s="120">
        <v>41974</v>
      </c>
    </row>
    <row r="3500" spans="1:8" ht="52.8">
      <c r="A3500" s="113">
        <v>5678</v>
      </c>
      <c r="B3500" s="114" t="s">
        <v>4959</v>
      </c>
      <c r="C3500" s="113" t="s">
        <v>248</v>
      </c>
      <c r="D3500" s="113" t="s">
        <v>249</v>
      </c>
      <c r="E3500" s="115">
        <v>86.17</v>
      </c>
      <c r="F3500" s="115">
        <v>84.6</v>
      </c>
      <c r="G3500" s="113" t="s">
        <v>493</v>
      </c>
      <c r="H3500" s="116">
        <v>41974</v>
      </c>
    </row>
    <row r="3501" spans="1:8" ht="52.8">
      <c r="A3501" s="117">
        <v>88857</v>
      </c>
      <c r="B3501" s="118" t="s">
        <v>4960</v>
      </c>
      <c r="C3501" s="117" t="s">
        <v>248</v>
      </c>
      <c r="D3501" s="117" t="s">
        <v>231</v>
      </c>
      <c r="E3501" s="119">
        <v>14.1</v>
      </c>
      <c r="F3501" s="119">
        <v>14.09</v>
      </c>
      <c r="G3501" s="117" t="s">
        <v>493</v>
      </c>
      <c r="H3501" s="120">
        <v>41974</v>
      </c>
    </row>
    <row r="3502" spans="1:8" ht="52.8">
      <c r="A3502" s="113">
        <v>88858</v>
      </c>
      <c r="B3502" s="114" t="s">
        <v>4961</v>
      </c>
      <c r="C3502" s="113" t="s">
        <v>248</v>
      </c>
      <c r="D3502" s="113" t="s">
        <v>231</v>
      </c>
      <c r="E3502" s="115">
        <v>3.17</v>
      </c>
      <c r="F3502" s="115">
        <v>3.17</v>
      </c>
      <c r="G3502" s="113" t="s">
        <v>493</v>
      </c>
      <c r="H3502" s="116">
        <v>41974</v>
      </c>
    </row>
    <row r="3503" spans="1:8" ht="52.8">
      <c r="A3503" s="117">
        <v>5664</v>
      </c>
      <c r="B3503" s="118" t="s">
        <v>4962</v>
      </c>
      <c r="C3503" s="117" t="s">
        <v>248</v>
      </c>
      <c r="D3503" s="117" t="s">
        <v>231</v>
      </c>
      <c r="E3503" s="119">
        <v>15.42</v>
      </c>
      <c r="F3503" s="119">
        <v>15.41</v>
      </c>
      <c r="G3503" s="117" t="s">
        <v>493</v>
      </c>
      <c r="H3503" s="120">
        <v>41974</v>
      </c>
    </row>
    <row r="3504" spans="1:8" ht="52.8">
      <c r="A3504" s="113">
        <v>53786</v>
      </c>
      <c r="B3504" s="114" t="s">
        <v>4963</v>
      </c>
      <c r="C3504" s="113" t="s">
        <v>248</v>
      </c>
      <c r="D3504" s="113" t="s">
        <v>231</v>
      </c>
      <c r="E3504" s="115">
        <v>38.44</v>
      </c>
      <c r="F3504" s="115">
        <v>38.44</v>
      </c>
      <c r="G3504" s="113" t="s">
        <v>493</v>
      </c>
      <c r="H3504" s="116">
        <v>41974</v>
      </c>
    </row>
    <row r="3505" spans="1:8" ht="39.6">
      <c r="A3505" s="117">
        <v>88786</v>
      </c>
      <c r="B3505" s="118" t="s">
        <v>4964</v>
      </c>
      <c r="C3505" s="117" t="s">
        <v>715</v>
      </c>
      <c r="D3505" s="117" t="s">
        <v>492</v>
      </c>
      <c r="E3505" s="119">
        <v>136.41</v>
      </c>
      <c r="F3505" s="119">
        <v>133.9</v>
      </c>
      <c r="G3505" s="117" t="s">
        <v>493</v>
      </c>
      <c r="H3505" s="120">
        <v>41974</v>
      </c>
    </row>
    <row r="3506" spans="1:8" ht="39.6">
      <c r="A3506" s="113">
        <v>88787</v>
      </c>
      <c r="B3506" s="114" t="s">
        <v>4965</v>
      </c>
      <c r="C3506" s="113" t="s">
        <v>715</v>
      </c>
      <c r="D3506" s="113" t="s">
        <v>492</v>
      </c>
      <c r="E3506" s="115">
        <v>125.42</v>
      </c>
      <c r="F3506" s="115">
        <v>123.44</v>
      </c>
      <c r="G3506" s="113" t="s">
        <v>493</v>
      </c>
      <c r="H3506" s="116">
        <v>41974</v>
      </c>
    </row>
    <row r="3507" spans="1:8" ht="39.6">
      <c r="A3507" s="117">
        <v>88788</v>
      </c>
      <c r="B3507" s="118" t="s">
        <v>4966</v>
      </c>
      <c r="C3507" s="117" t="s">
        <v>715</v>
      </c>
      <c r="D3507" s="117" t="s">
        <v>492</v>
      </c>
      <c r="E3507" s="119">
        <v>132.61000000000001</v>
      </c>
      <c r="F3507" s="119">
        <v>129.93</v>
      </c>
      <c r="G3507" s="117" t="s">
        <v>493</v>
      </c>
      <c r="H3507" s="120">
        <v>41974</v>
      </c>
    </row>
    <row r="3508" spans="1:8" ht="39.6">
      <c r="A3508" s="113">
        <v>88789</v>
      </c>
      <c r="B3508" s="114" t="s">
        <v>4967</v>
      </c>
      <c r="C3508" s="113" t="s">
        <v>715</v>
      </c>
      <c r="D3508" s="113" t="s">
        <v>492</v>
      </c>
      <c r="E3508" s="115">
        <v>158.22999999999999</v>
      </c>
      <c r="F3508" s="115">
        <v>154.93</v>
      </c>
      <c r="G3508" s="113" t="s">
        <v>493</v>
      </c>
      <c r="H3508" s="116">
        <v>41974</v>
      </c>
    </row>
    <row r="3509" spans="1:8" ht="39.6">
      <c r="A3509" s="117">
        <v>87265</v>
      </c>
      <c r="B3509" s="118" t="s">
        <v>4968</v>
      </c>
      <c r="C3509" s="117" t="s">
        <v>715</v>
      </c>
      <c r="D3509" s="117" t="s">
        <v>492</v>
      </c>
      <c r="E3509" s="119">
        <v>36.49</v>
      </c>
      <c r="F3509" s="119">
        <v>35.46</v>
      </c>
      <c r="G3509" s="117" t="s">
        <v>493</v>
      </c>
      <c r="H3509" s="120">
        <v>41974</v>
      </c>
    </row>
    <row r="3510" spans="1:8" ht="39.6">
      <c r="A3510" s="113">
        <v>87267</v>
      </c>
      <c r="B3510" s="114" t="s">
        <v>4969</v>
      </c>
      <c r="C3510" s="113" t="s">
        <v>715</v>
      </c>
      <c r="D3510" s="113" t="s">
        <v>492</v>
      </c>
      <c r="E3510" s="115">
        <v>40.67</v>
      </c>
      <c r="F3510" s="115">
        <v>39.26</v>
      </c>
      <c r="G3510" s="113" t="s">
        <v>493</v>
      </c>
      <c r="H3510" s="116">
        <v>41974</v>
      </c>
    </row>
    <row r="3511" spans="1:8" ht="39.6">
      <c r="A3511" s="117">
        <v>87264</v>
      </c>
      <c r="B3511" s="118" t="s">
        <v>4970</v>
      </c>
      <c r="C3511" s="117" t="s">
        <v>715</v>
      </c>
      <c r="D3511" s="117" t="s">
        <v>492</v>
      </c>
      <c r="E3511" s="119">
        <v>41.07</v>
      </c>
      <c r="F3511" s="119">
        <v>39.619999999999997</v>
      </c>
      <c r="G3511" s="117" t="s">
        <v>493</v>
      </c>
      <c r="H3511" s="120">
        <v>41974</v>
      </c>
    </row>
    <row r="3512" spans="1:8" ht="39.6">
      <c r="A3512" s="113">
        <v>87266</v>
      </c>
      <c r="B3512" s="114" t="s">
        <v>4971</v>
      </c>
      <c r="C3512" s="113" t="s">
        <v>715</v>
      </c>
      <c r="D3512" s="113" t="s">
        <v>492</v>
      </c>
      <c r="E3512" s="115">
        <v>42.7</v>
      </c>
      <c r="F3512" s="115">
        <v>41.1</v>
      </c>
      <c r="G3512" s="113" t="s">
        <v>493</v>
      </c>
      <c r="H3512" s="116">
        <v>41974</v>
      </c>
    </row>
    <row r="3513" spans="1:8" ht="39.6">
      <c r="A3513" s="117">
        <v>87269</v>
      </c>
      <c r="B3513" s="118" t="s">
        <v>4972</v>
      </c>
      <c r="C3513" s="117" t="s">
        <v>715</v>
      </c>
      <c r="D3513" s="117" t="s">
        <v>492</v>
      </c>
      <c r="E3513" s="119">
        <v>38.729999999999997</v>
      </c>
      <c r="F3513" s="119">
        <v>37.479999999999997</v>
      </c>
      <c r="G3513" s="117" t="s">
        <v>493</v>
      </c>
      <c r="H3513" s="120">
        <v>41974</v>
      </c>
    </row>
    <row r="3514" spans="1:8" ht="39.6">
      <c r="A3514" s="113">
        <v>87271</v>
      </c>
      <c r="B3514" s="114" t="s">
        <v>4973</v>
      </c>
      <c r="C3514" s="113" t="s">
        <v>715</v>
      </c>
      <c r="D3514" s="113" t="s">
        <v>492</v>
      </c>
      <c r="E3514" s="115">
        <v>42.71</v>
      </c>
      <c r="F3514" s="115">
        <v>41.07</v>
      </c>
      <c r="G3514" s="113" t="s">
        <v>493</v>
      </c>
      <c r="H3514" s="116">
        <v>41974</v>
      </c>
    </row>
    <row r="3515" spans="1:8" ht="39.6">
      <c r="A3515" s="117">
        <v>87268</v>
      </c>
      <c r="B3515" s="118" t="s">
        <v>4974</v>
      </c>
      <c r="C3515" s="117" t="s">
        <v>715</v>
      </c>
      <c r="D3515" s="117" t="s">
        <v>492</v>
      </c>
      <c r="E3515" s="119">
        <v>43.73</v>
      </c>
      <c r="F3515" s="119">
        <v>42.01</v>
      </c>
      <c r="G3515" s="117" t="s">
        <v>493</v>
      </c>
      <c r="H3515" s="120">
        <v>41974</v>
      </c>
    </row>
    <row r="3516" spans="1:8" ht="39.6">
      <c r="A3516" s="113">
        <v>87270</v>
      </c>
      <c r="B3516" s="114" t="s">
        <v>4975</v>
      </c>
      <c r="C3516" s="113" t="s">
        <v>715</v>
      </c>
      <c r="D3516" s="113" t="s">
        <v>492</v>
      </c>
      <c r="E3516" s="115">
        <v>45.09</v>
      </c>
      <c r="F3516" s="115">
        <v>43.24</v>
      </c>
      <c r="G3516" s="113" t="s">
        <v>493</v>
      </c>
      <c r="H3516" s="116">
        <v>41974</v>
      </c>
    </row>
    <row r="3517" spans="1:8" ht="39.6">
      <c r="A3517" s="117">
        <v>87273</v>
      </c>
      <c r="B3517" s="118" t="s">
        <v>4976</v>
      </c>
      <c r="C3517" s="117" t="s">
        <v>715</v>
      </c>
      <c r="D3517" s="117" t="s">
        <v>492</v>
      </c>
      <c r="E3517" s="119">
        <v>40.39</v>
      </c>
      <c r="F3517" s="119">
        <v>39.04</v>
      </c>
      <c r="G3517" s="117" t="s">
        <v>493</v>
      </c>
      <c r="H3517" s="120">
        <v>41974</v>
      </c>
    </row>
    <row r="3518" spans="1:8" ht="39.6">
      <c r="A3518" s="113">
        <v>87272</v>
      </c>
      <c r="B3518" s="114" t="s">
        <v>4977</v>
      </c>
      <c r="C3518" s="113" t="s">
        <v>715</v>
      </c>
      <c r="D3518" s="113" t="s">
        <v>492</v>
      </c>
      <c r="E3518" s="115">
        <v>46.48</v>
      </c>
      <c r="F3518" s="115">
        <v>44.56</v>
      </c>
      <c r="G3518" s="113" t="s">
        <v>493</v>
      </c>
      <c r="H3518" s="116">
        <v>41974</v>
      </c>
    </row>
    <row r="3519" spans="1:8" ht="39.6">
      <c r="A3519" s="117">
        <v>87274</v>
      </c>
      <c r="B3519" s="118" t="s">
        <v>4978</v>
      </c>
      <c r="C3519" s="117" t="s">
        <v>715</v>
      </c>
      <c r="D3519" s="117" t="s">
        <v>492</v>
      </c>
      <c r="E3519" s="119">
        <v>47.44</v>
      </c>
      <c r="F3519" s="119">
        <v>45.43</v>
      </c>
      <c r="G3519" s="117" t="s">
        <v>493</v>
      </c>
      <c r="H3519" s="120">
        <v>41974</v>
      </c>
    </row>
    <row r="3520" spans="1:8" ht="39.6">
      <c r="A3520" s="113">
        <v>87275</v>
      </c>
      <c r="B3520" s="114" t="s">
        <v>4979</v>
      </c>
      <c r="C3520" s="113" t="s">
        <v>715</v>
      </c>
      <c r="D3520" s="113" t="s">
        <v>492</v>
      </c>
      <c r="E3520" s="115">
        <v>45.38</v>
      </c>
      <c r="F3520" s="115">
        <v>43.57</v>
      </c>
      <c r="G3520" s="113" t="s">
        <v>493</v>
      </c>
      <c r="H3520" s="116">
        <v>41974</v>
      </c>
    </row>
    <row r="3521" spans="1:12" ht="26.4">
      <c r="A3521" s="117">
        <v>87247</v>
      </c>
      <c r="B3521" s="118" t="s">
        <v>4980</v>
      </c>
      <c r="C3521" s="117" t="s">
        <v>502</v>
      </c>
      <c r="D3521" s="117" t="s">
        <v>492</v>
      </c>
      <c r="E3521" s="119">
        <v>31.21</v>
      </c>
      <c r="F3521" s="119">
        <v>30.37</v>
      </c>
      <c r="G3521" s="117" t="s">
        <v>493</v>
      </c>
      <c r="H3521" s="120">
        <v>41974</v>
      </c>
    </row>
    <row r="3522" spans="1:12" ht="26.4">
      <c r="A3522" s="113">
        <v>87248</v>
      </c>
      <c r="B3522" s="114" t="s">
        <v>4981</v>
      </c>
      <c r="C3522" s="113" t="s">
        <v>502</v>
      </c>
      <c r="D3522" s="113" t="s">
        <v>492</v>
      </c>
      <c r="E3522" s="115">
        <v>27.89</v>
      </c>
      <c r="F3522" s="115">
        <v>27.37</v>
      </c>
      <c r="G3522" s="113" t="s">
        <v>493</v>
      </c>
      <c r="H3522" s="116">
        <v>41974</v>
      </c>
    </row>
    <row r="3523" spans="1:12" ht="26.4">
      <c r="A3523" s="117">
        <v>87246</v>
      </c>
      <c r="B3523" s="118" t="s">
        <v>4982</v>
      </c>
      <c r="C3523" s="117" t="s">
        <v>502</v>
      </c>
      <c r="D3523" s="117" t="s">
        <v>492</v>
      </c>
      <c r="E3523" s="119">
        <v>35.29</v>
      </c>
      <c r="F3523" s="119">
        <v>34.090000000000003</v>
      </c>
      <c r="G3523" s="117" t="s">
        <v>493</v>
      </c>
      <c r="H3523" s="120">
        <v>41974</v>
      </c>
    </row>
    <row r="3524" spans="1:12" ht="26.4">
      <c r="A3524" s="113">
        <v>87250</v>
      </c>
      <c r="B3524" s="114" t="s">
        <v>4983</v>
      </c>
      <c r="C3524" s="113" t="s">
        <v>502</v>
      </c>
      <c r="D3524" s="113" t="s">
        <v>492</v>
      </c>
      <c r="E3524" s="115">
        <v>32.93</v>
      </c>
      <c r="F3524" s="115">
        <v>32</v>
      </c>
      <c r="G3524" s="113" t="s">
        <v>493</v>
      </c>
      <c r="H3524" s="116">
        <v>41974</v>
      </c>
      <c r="I3524">
        <v>4324</v>
      </c>
    </row>
    <row r="3525" spans="1:12" ht="26.4">
      <c r="A3525" s="121">
        <v>87251</v>
      </c>
      <c r="B3525" s="118" t="s">
        <v>4984</v>
      </c>
      <c r="C3525" s="117" t="s">
        <v>502</v>
      </c>
      <c r="D3525" s="117" t="s">
        <v>492</v>
      </c>
      <c r="E3525" s="119">
        <v>28.74</v>
      </c>
      <c r="F3525" s="119">
        <v>28.19</v>
      </c>
      <c r="G3525" s="117" t="s">
        <v>493</v>
      </c>
      <c r="H3525" s="120">
        <v>41974</v>
      </c>
      <c r="I3525">
        <f>3525-I3524</f>
        <v>-799</v>
      </c>
    </row>
    <row r="3526" spans="1:12" ht="26.4">
      <c r="A3526" s="113">
        <v>87249</v>
      </c>
      <c r="B3526" s="114" t="s">
        <v>4985</v>
      </c>
      <c r="C3526" s="113" t="s">
        <v>502</v>
      </c>
      <c r="D3526" s="113" t="s">
        <v>492</v>
      </c>
      <c r="E3526" s="115">
        <v>39.4</v>
      </c>
      <c r="F3526" s="115">
        <v>37.880000000000003</v>
      </c>
      <c r="G3526" s="113" t="s">
        <v>493</v>
      </c>
      <c r="H3526" s="116">
        <v>41974</v>
      </c>
      <c r="I3526">
        <f>2402-3526</f>
        <v>-1124</v>
      </c>
      <c r="K3526">
        <v>0</v>
      </c>
    </row>
    <row r="3527" spans="1:12" ht="26.4">
      <c r="A3527" s="117">
        <v>87256</v>
      </c>
      <c r="B3527" s="118" t="s">
        <v>4986</v>
      </c>
      <c r="C3527" s="117" t="s">
        <v>502</v>
      </c>
      <c r="D3527" s="117" t="s">
        <v>492</v>
      </c>
      <c r="E3527" s="119">
        <v>55.86</v>
      </c>
      <c r="F3527" s="119">
        <v>54.77</v>
      </c>
      <c r="G3527" s="117" t="s">
        <v>493</v>
      </c>
      <c r="H3527" s="120">
        <v>41974</v>
      </c>
      <c r="K3527">
        <v>750</v>
      </c>
      <c r="L3527">
        <f>K3527-K3526</f>
        <v>750</v>
      </c>
    </row>
    <row r="3528" spans="1:12" ht="26.4">
      <c r="A3528" s="113">
        <v>87257</v>
      </c>
      <c r="B3528" s="114" t="s">
        <v>4987</v>
      </c>
      <c r="C3528" s="113" t="s">
        <v>502</v>
      </c>
      <c r="D3528" s="113" t="s">
        <v>492</v>
      </c>
      <c r="E3528" s="115">
        <v>50.93</v>
      </c>
      <c r="F3528" s="115">
        <v>50.29</v>
      </c>
      <c r="G3528" s="113" t="s">
        <v>493</v>
      </c>
      <c r="H3528" s="116">
        <v>41974</v>
      </c>
      <c r="K3528">
        <v>2402</v>
      </c>
      <c r="L3528">
        <f>K3528-K3527</f>
        <v>1652</v>
      </c>
    </row>
    <row r="3529" spans="1:12" ht="26.4">
      <c r="A3529" s="117">
        <v>87255</v>
      </c>
      <c r="B3529" s="118" t="s">
        <v>4988</v>
      </c>
      <c r="C3529" s="117" t="s">
        <v>502</v>
      </c>
      <c r="D3529" s="117" t="s">
        <v>492</v>
      </c>
      <c r="E3529" s="119">
        <v>63.67</v>
      </c>
      <c r="F3529" s="119">
        <v>61.96</v>
      </c>
      <c r="G3529" s="117" t="s">
        <v>493</v>
      </c>
      <c r="H3529" s="120">
        <v>41974</v>
      </c>
      <c r="K3529">
        <v>3525</v>
      </c>
      <c r="L3529">
        <f>K3529-K3528</f>
        <v>1123</v>
      </c>
    </row>
    <row r="3530" spans="1:12" ht="39.6">
      <c r="A3530" s="113">
        <v>87259</v>
      </c>
      <c r="B3530" s="114" t="s">
        <v>4989</v>
      </c>
      <c r="C3530" s="113" t="s">
        <v>502</v>
      </c>
      <c r="D3530" s="113" t="s">
        <v>492</v>
      </c>
      <c r="E3530" s="115">
        <v>79.91</v>
      </c>
      <c r="F3530" s="115">
        <v>78.81</v>
      </c>
      <c r="G3530" s="113" t="s">
        <v>493</v>
      </c>
      <c r="H3530" s="116">
        <v>41974</v>
      </c>
    </row>
    <row r="3531" spans="1:12" ht="39.6">
      <c r="A3531" s="117">
        <v>87260</v>
      </c>
      <c r="B3531" s="118" t="s">
        <v>4990</v>
      </c>
      <c r="C3531" s="117" t="s">
        <v>502</v>
      </c>
      <c r="D3531" s="117" t="s">
        <v>492</v>
      </c>
      <c r="E3531" s="119">
        <v>75.56</v>
      </c>
      <c r="F3531" s="119">
        <v>74.83</v>
      </c>
      <c r="G3531" s="117" t="s">
        <v>493</v>
      </c>
      <c r="H3531" s="120">
        <v>41974</v>
      </c>
    </row>
    <row r="3532" spans="1:12" ht="39.6">
      <c r="A3532" s="113">
        <v>87258</v>
      </c>
      <c r="B3532" s="114" t="s">
        <v>4991</v>
      </c>
      <c r="C3532" s="113" t="s">
        <v>502</v>
      </c>
      <c r="D3532" s="113" t="s">
        <v>492</v>
      </c>
      <c r="E3532" s="115">
        <v>87.32</v>
      </c>
      <c r="F3532" s="115">
        <v>85.63</v>
      </c>
      <c r="G3532" s="113" t="s">
        <v>493</v>
      </c>
      <c r="H3532" s="116">
        <v>41974</v>
      </c>
    </row>
    <row r="3533" spans="1:12" ht="39.6">
      <c r="A3533" s="117">
        <v>84097</v>
      </c>
      <c r="B3533" s="118" t="s">
        <v>4992</v>
      </c>
      <c r="C3533" s="117" t="s">
        <v>715</v>
      </c>
      <c r="D3533" s="117" t="s">
        <v>492</v>
      </c>
      <c r="E3533" s="119">
        <v>247.98</v>
      </c>
      <c r="F3533" s="119">
        <v>246.24</v>
      </c>
      <c r="G3533" s="117" t="s">
        <v>493</v>
      </c>
      <c r="H3533" s="120">
        <v>41974</v>
      </c>
    </row>
    <row r="3534" spans="1:12" ht="39.6">
      <c r="A3534" s="113">
        <v>84079</v>
      </c>
      <c r="B3534" s="114" t="s">
        <v>4993</v>
      </c>
      <c r="C3534" s="113" t="s">
        <v>715</v>
      </c>
      <c r="D3534" s="113" t="s">
        <v>492</v>
      </c>
      <c r="E3534" s="115">
        <v>76.16</v>
      </c>
      <c r="F3534" s="115">
        <v>71.900000000000006</v>
      </c>
      <c r="G3534" s="113" t="s">
        <v>493</v>
      </c>
      <c r="H3534" s="116">
        <v>41974</v>
      </c>
    </row>
    <row r="3535" spans="1:12" ht="39.6">
      <c r="A3535" s="117">
        <v>84080</v>
      </c>
      <c r="B3535" s="118" t="s">
        <v>4994</v>
      </c>
      <c r="C3535" s="117" t="s">
        <v>715</v>
      </c>
      <c r="D3535" s="117" t="s">
        <v>492</v>
      </c>
      <c r="E3535" s="119">
        <v>76.97</v>
      </c>
      <c r="F3535" s="119">
        <v>72.709999999999994</v>
      </c>
      <c r="G3535" s="117" t="s">
        <v>493</v>
      </c>
      <c r="H3535" s="120">
        <v>41974</v>
      </c>
    </row>
    <row r="3536" spans="1:12" ht="39.6">
      <c r="A3536" s="113">
        <v>84081</v>
      </c>
      <c r="B3536" s="114" t="s">
        <v>4995</v>
      </c>
      <c r="C3536" s="113" t="s">
        <v>715</v>
      </c>
      <c r="D3536" s="113" t="s">
        <v>492</v>
      </c>
      <c r="E3536" s="115">
        <v>114.62</v>
      </c>
      <c r="F3536" s="115">
        <v>110.26</v>
      </c>
      <c r="G3536" s="113" t="s">
        <v>493</v>
      </c>
      <c r="H3536" s="116">
        <v>41974</v>
      </c>
    </row>
    <row r="3537" spans="1:8" ht="39.6">
      <c r="A3537" s="117">
        <v>84078</v>
      </c>
      <c r="B3537" s="118" t="s">
        <v>4996</v>
      </c>
      <c r="C3537" s="117" t="s">
        <v>715</v>
      </c>
      <c r="D3537" s="117" t="s">
        <v>492</v>
      </c>
      <c r="E3537" s="119">
        <v>199.44</v>
      </c>
      <c r="F3537" s="119">
        <v>195.17</v>
      </c>
      <c r="G3537" s="117" t="s">
        <v>493</v>
      </c>
      <c r="H3537" s="120">
        <v>41974</v>
      </c>
    </row>
    <row r="3538" spans="1:8">
      <c r="A3538" s="113">
        <v>84127</v>
      </c>
      <c r="B3538" s="114" t="s">
        <v>4997</v>
      </c>
      <c r="C3538" s="113" t="s">
        <v>246</v>
      </c>
      <c r="D3538" s="113" t="s">
        <v>207</v>
      </c>
      <c r="E3538" s="115">
        <v>311.38</v>
      </c>
      <c r="F3538" s="115">
        <v>306.08999999999997</v>
      </c>
      <c r="G3538" s="113" t="s">
        <v>493</v>
      </c>
      <c r="H3538" s="116">
        <v>41974</v>
      </c>
    </row>
    <row r="3539" spans="1:8" ht="26.4">
      <c r="A3539" s="117">
        <v>72200</v>
      </c>
      <c r="B3539" s="118" t="s">
        <v>4998</v>
      </c>
      <c r="C3539" s="117" t="s">
        <v>715</v>
      </c>
      <c r="D3539" s="117" t="s">
        <v>492</v>
      </c>
      <c r="E3539" s="119">
        <v>51.55</v>
      </c>
      <c r="F3539" s="119">
        <v>61.39</v>
      </c>
      <c r="G3539" s="117" t="s">
        <v>493</v>
      </c>
      <c r="H3539" s="120">
        <v>41974</v>
      </c>
    </row>
    <row r="3540" spans="1:8">
      <c r="A3540" s="113">
        <v>72101</v>
      </c>
      <c r="B3540" s="114" t="s">
        <v>4999</v>
      </c>
      <c r="C3540" s="113" t="s">
        <v>542</v>
      </c>
      <c r="D3540" s="113" t="s">
        <v>492</v>
      </c>
      <c r="E3540" s="115">
        <v>5.0199999999999996</v>
      </c>
      <c r="F3540" s="115">
        <v>4.55</v>
      </c>
      <c r="G3540" s="113" t="s">
        <v>493</v>
      </c>
      <c r="H3540" s="116">
        <v>41974</v>
      </c>
    </row>
    <row r="3541" spans="1:8" ht="26.4">
      <c r="A3541" s="117">
        <v>85182</v>
      </c>
      <c r="B3541" s="118" t="s">
        <v>5000</v>
      </c>
      <c r="C3541" s="117" t="s">
        <v>276</v>
      </c>
      <c r="D3541" s="117" t="s">
        <v>492</v>
      </c>
      <c r="E3541" s="119">
        <v>1.94</v>
      </c>
      <c r="F3541" s="119">
        <v>1.76</v>
      </c>
      <c r="G3541" s="117" t="s">
        <v>493</v>
      </c>
      <c r="H3541" s="120">
        <v>41974</v>
      </c>
    </row>
    <row r="3542" spans="1:8">
      <c r="A3542" s="113">
        <v>85183</v>
      </c>
      <c r="B3542" s="114" t="s">
        <v>5001</v>
      </c>
      <c r="C3542" s="113" t="s">
        <v>276</v>
      </c>
      <c r="D3542" s="113" t="s">
        <v>492</v>
      </c>
      <c r="E3542" s="115">
        <v>1.82</v>
      </c>
      <c r="F3542" s="115">
        <v>1.65</v>
      </c>
      <c r="G3542" s="113" t="s">
        <v>493</v>
      </c>
      <c r="H3542" s="116">
        <v>41974</v>
      </c>
    </row>
    <row r="3543" spans="1:8" ht="26.4">
      <c r="A3543" s="117">
        <v>84030</v>
      </c>
      <c r="B3543" s="118" t="s">
        <v>5002</v>
      </c>
      <c r="C3543" s="117" t="s">
        <v>542</v>
      </c>
      <c r="D3543" s="117" t="s">
        <v>207</v>
      </c>
      <c r="E3543" s="119">
        <v>4.38</v>
      </c>
      <c r="F3543" s="119">
        <v>4.0999999999999996</v>
      </c>
      <c r="G3543" s="117" t="s">
        <v>493</v>
      </c>
      <c r="H3543" s="120">
        <v>41974</v>
      </c>
    </row>
    <row r="3544" spans="1:8" ht="26.4">
      <c r="A3544" s="113">
        <v>84029</v>
      </c>
      <c r="B3544" s="114" t="s">
        <v>5003</v>
      </c>
      <c r="C3544" s="113" t="s">
        <v>542</v>
      </c>
      <c r="D3544" s="113" t="s">
        <v>207</v>
      </c>
      <c r="E3544" s="115">
        <v>8.3000000000000007</v>
      </c>
      <c r="F3544" s="115">
        <v>7.65</v>
      </c>
      <c r="G3544" s="113" t="s">
        <v>493</v>
      </c>
      <c r="H3544" s="116">
        <v>41974</v>
      </c>
    </row>
    <row r="3545" spans="1:8">
      <c r="A3545" s="117">
        <v>72190</v>
      </c>
      <c r="B3545" s="118" t="s">
        <v>5004</v>
      </c>
      <c r="C3545" s="117" t="s">
        <v>502</v>
      </c>
      <c r="D3545" s="117" t="s">
        <v>207</v>
      </c>
      <c r="E3545" s="119">
        <v>22.78</v>
      </c>
      <c r="F3545" s="119">
        <v>22.28</v>
      </c>
      <c r="G3545" s="117" t="s">
        <v>493</v>
      </c>
      <c r="H3545" s="120">
        <v>41974</v>
      </c>
    </row>
    <row r="3546" spans="1:8" ht="26.4">
      <c r="A3546" s="113">
        <v>40904</v>
      </c>
      <c r="B3546" s="114" t="s">
        <v>5005</v>
      </c>
      <c r="C3546" s="113" t="s">
        <v>502</v>
      </c>
      <c r="D3546" s="113" t="s">
        <v>4262</v>
      </c>
      <c r="E3546" s="115">
        <v>7.37</v>
      </c>
      <c r="F3546" s="115">
        <v>6.87</v>
      </c>
      <c r="G3546" s="113" t="s">
        <v>493</v>
      </c>
      <c r="H3546" s="116">
        <v>41974</v>
      </c>
    </row>
    <row r="3547" spans="1:8" ht="26.4">
      <c r="A3547" s="117">
        <v>84168</v>
      </c>
      <c r="B3547" s="118" t="s">
        <v>5006</v>
      </c>
      <c r="C3547" s="117" t="s">
        <v>502</v>
      </c>
      <c r="D3547" s="117" t="s">
        <v>207</v>
      </c>
      <c r="E3547" s="119">
        <v>15.92</v>
      </c>
      <c r="F3547" s="119">
        <v>15.41</v>
      </c>
      <c r="G3547" s="117" t="s">
        <v>493</v>
      </c>
      <c r="H3547" s="120">
        <v>41974</v>
      </c>
    </row>
    <row r="3548" spans="1:8">
      <c r="A3548" s="113">
        <v>6123</v>
      </c>
      <c r="B3548" s="114" t="s">
        <v>5007</v>
      </c>
      <c r="C3548" s="113" t="s">
        <v>502</v>
      </c>
      <c r="D3548" s="113" t="s">
        <v>207</v>
      </c>
      <c r="E3548" s="115">
        <v>8.73</v>
      </c>
      <c r="F3548" s="115">
        <v>7.92</v>
      </c>
      <c r="G3548" s="113" t="s">
        <v>493</v>
      </c>
      <c r="H3548" s="116">
        <v>41974</v>
      </c>
    </row>
    <row r="3549" spans="1:8">
      <c r="A3549" s="117">
        <v>84165</v>
      </c>
      <c r="B3549" s="118" t="s">
        <v>5008</v>
      </c>
      <c r="C3549" s="117" t="s">
        <v>502</v>
      </c>
      <c r="D3549" s="117" t="s">
        <v>207</v>
      </c>
      <c r="E3549" s="119">
        <v>9.15</v>
      </c>
      <c r="F3549" s="119">
        <v>8.32</v>
      </c>
      <c r="G3549" s="117" t="s">
        <v>493</v>
      </c>
      <c r="H3549" s="120">
        <v>41974</v>
      </c>
    </row>
    <row r="3550" spans="1:8">
      <c r="A3550" s="113">
        <v>73630</v>
      </c>
      <c r="B3550" s="114" t="s">
        <v>5009</v>
      </c>
      <c r="C3550" s="113" t="s">
        <v>502</v>
      </c>
      <c r="D3550" s="113" t="s">
        <v>207</v>
      </c>
      <c r="E3550" s="115">
        <v>9.0299999999999994</v>
      </c>
      <c r="F3550" s="115">
        <v>8.1999999999999993</v>
      </c>
      <c r="G3550" s="113" t="s">
        <v>493</v>
      </c>
      <c r="H3550" s="116">
        <v>41974</v>
      </c>
    </row>
    <row r="3551" spans="1:8">
      <c r="A3551" s="117">
        <v>84162</v>
      </c>
      <c r="B3551" s="118" t="s">
        <v>5010</v>
      </c>
      <c r="C3551" s="117" t="s">
        <v>502</v>
      </c>
      <c r="D3551" s="117" t="s">
        <v>207</v>
      </c>
      <c r="E3551" s="119">
        <v>9.69</v>
      </c>
      <c r="F3551" s="119">
        <v>9.27</v>
      </c>
      <c r="G3551" s="117" t="s">
        <v>493</v>
      </c>
      <c r="H3551" s="120">
        <v>41974</v>
      </c>
    </row>
    <row r="3552" spans="1:8">
      <c r="A3552" s="113" t="s">
        <v>5011</v>
      </c>
      <c r="B3552" s="114" t="s">
        <v>5012</v>
      </c>
      <c r="C3552" s="113" t="s">
        <v>502</v>
      </c>
      <c r="D3552" s="113" t="s">
        <v>207</v>
      </c>
      <c r="E3552" s="115">
        <v>9.75</v>
      </c>
      <c r="F3552" s="115">
        <v>9.35</v>
      </c>
      <c r="G3552" s="113" t="s">
        <v>493</v>
      </c>
      <c r="H3552" s="116">
        <v>41974</v>
      </c>
    </row>
    <row r="3553" spans="1:8" ht="26.4">
      <c r="A3553" s="117" t="s">
        <v>5013</v>
      </c>
      <c r="B3553" s="118" t="s">
        <v>5014</v>
      </c>
      <c r="C3553" s="117" t="s">
        <v>502</v>
      </c>
      <c r="D3553" s="117" t="s">
        <v>207</v>
      </c>
      <c r="E3553" s="119">
        <v>39.299999999999997</v>
      </c>
      <c r="F3553" s="119">
        <v>38.799999999999997</v>
      </c>
      <c r="G3553" s="117" t="s">
        <v>493</v>
      </c>
      <c r="H3553" s="120">
        <v>41974</v>
      </c>
    </row>
    <row r="3554" spans="1:8" ht="26.4">
      <c r="A3554" s="113">
        <v>84167</v>
      </c>
      <c r="B3554" s="114" t="s">
        <v>5015</v>
      </c>
      <c r="C3554" s="113" t="s">
        <v>502</v>
      </c>
      <c r="D3554" s="113" t="s">
        <v>207</v>
      </c>
      <c r="E3554" s="115">
        <v>42.92</v>
      </c>
      <c r="F3554" s="115">
        <v>42.41</v>
      </c>
      <c r="G3554" s="113" t="s">
        <v>493</v>
      </c>
      <c r="H3554" s="116">
        <v>41974</v>
      </c>
    </row>
    <row r="3555" spans="1:8">
      <c r="A3555" s="117" t="s">
        <v>5016</v>
      </c>
      <c r="B3555" s="118" t="s">
        <v>5017</v>
      </c>
      <c r="C3555" s="117" t="s">
        <v>502</v>
      </c>
      <c r="D3555" s="117" t="s">
        <v>207</v>
      </c>
      <c r="E3555" s="119">
        <v>21</v>
      </c>
      <c r="F3555" s="119">
        <v>19.489999999999998</v>
      </c>
      <c r="G3555" s="117" t="s">
        <v>493</v>
      </c>
      <c r="H3555" s="120">
        <v>41974</v>
      </c>
    </row>
    <row r="3556" spans="1:8">
      <c r="A3556" s="113">
        <v>72189</v>
      </c>
      <c r="B3556" s="114" t="s">
        <v>5018</v>
      </c>
      <c r="C3556" s="113" t="s">
        <v>502</v>
      </c>
      <c r="D3556" s="113" t="s">
        <v>207</v>
      </c>
      <c r="E3556" s="115">
        <v>14.81</v>
      </c>
      <c r="F3556" s="115">
        <v>14.32</v>
      </c>
      <c r="G3556" s="113" t="s">
        <v>493</v>
      </c>
      <c r="H3556" s="116">
        <v>41974</v>
      </c>
    </row>
    <row r="3557" spans="1:8" ht="26.4">
      <c r="A3557" s="117">
        <v>88648</v>
      </c>
      <c r="B3557" s="118" t="s">
        <v>5019</v>
      </c>
      <c r="C3557" s="117" t="s">
        <v>502</v>
      </c>
      <c r="D3557" s="117" t="s">
        <v>207</v>
      </c>
      <c r="E3557" s="119">
        <v>6.51</v>
      </c>
      <c r="F3557" s="119">
        <v>6.38</v>
      </c>
      <c r="G3557" s="117" t="s">
        <v>493</v>
      </c>
      <c r="H3557" s="120">
        <v>41974</v>
      </c>
    </row>
    <row r="3558" spans="1:8" ht="26.4">
      <c r="A3558" s="113">
        <v>88649</v>
      </c>
      <c r="B3558" s="114" t="s">
        <v>5020</v>
      </c>
      <c r="C3558" s="113" t="s">
        <v>502</v>
      </c>
      <c r="D3558" s="113" t="s">
        <v>207</v>
      </c>
      <c r="E3558" s="115">
        <v>7.55</v>
      </c>
      <c r="F3558" s="115">
        <v>7.4</v>
      </c>
      <c r="G3558" s="113" t="s">
        <v>493</v>
      </c>
      <c r="H3558" s="116">
        <v>41974</v>
      </c>
    </row>
    <row r="3559" spans="1:8" ht="26.4">
      <c r="A3559" s="117">
        <v>88650</v>
      </c>
      <c r="B3559" s="118" t="s">
        <v>5021</v>
      </c>
      <c r="C3559" s="117" t="s">
        <v>502</v>
      </c>
      <c r="D3559" s="117" t="s">
        <v>207</v>
      </c>
      <c r="E3559" s="119">
        <v>9.08</v>
      </c>
      <c r="F3559" s="119">
        <v>8.92</v>
      </c>
      <c r="G3559" s="117" t="s">
        <v>493</v>
      </c>
      <c r="H3559" s="120">
        <v>41974</v>
      </c>
    </row>
    <row r="3560" spans="1:8" ht="12.75" customHeight="1">
      <c r="A3560" s="113">
        <v>84096</v>
      </c>
      <c r="B3560" s="114" t="s">
        <v>5022</v>
      </c>
      <c r="C3560" s="113" t="s">
        <v>715</v>
      </c>
      <c r="D3560" s="113" t="s">
        <v>207</v>
      </c>
      <c r="E3560" s="115">
        <v>12.75</v>
      </c>
      <c r="F3560" s="115">
        <v>11.78</v>
      </c>
      <c r="G3560" s="113" t="s">
        <v>493</v>
      </c>
      <c r="H3560" s="116">
        <v>41974</v>
      </c>
    </row>
    <row r="3561" spans="1:8" ht="12.75" customHeight="1">
      <c r="A3561" s="117">
        <v>84095</v>
      </c>
      <c r="B3561" s="118" t="s">
        <v>5023</v>
      </c>
      <c r="C3561" s="117" t="s">
        <v>715</v>
      </c>
      <c r="D3561" s="117" t="s">
        <v>207</v>
      </c>
      <c r="E3561" s="119">
        <v>15.42</v>
      </c>
      <c r="F3561" s="119">
        <v>14.46</v>
      </c>
      <c r="G3561" s="117" t="s">
        <v>493</v>
      </c>
      <c r="H3561" s="120">
        <v>41974</v>
      </c>
    </row>
    <row r="3562" spans="1:8" ht="12.75" customHeight="1">
      <c r="A3562" s="113">
        <v>84890</v>
      </c>
      <c r="B3562" s="114" t="s">
        <v>5024</v>
      </c>
      <c r="C3562" s="113" t="s">
        <v>604</v>
      </c>
      <c r="D3562" s="113" t="s">
        <v>6</v>
      </c>
      <c r="E3562" s="115">
        <v>35.840000000000003</v>
      </c>
      <c r="F3562" s="115">
        <v>34.99</v>
      </c>
      <c r="G3562" s="113" t="s">
        <v>493</v>
      </c>
      <c r="H3562" s="116">
        <v>41974</v>
      </c>
    </row>
    <row r="3563" spans="1:8" ht="39.6">
      <c r="A3563" s="117">
        <v>53824</v>
      </c>
      <c r="B3563" s="118" t="s">
        <v>5025</v>
      </c>
      <c r="C3563" s="117" t="s">
        <v>248</v>
      </c>
      <c r="D3563" s="117" t="s">
        <v>231</v>
      </c>
      <c r="E3563" s="119">
        <v>15.04</v>
      </c>
      <c r="F3563" s="119">
        <v>13.47</v>
      </c>
      <c r="G3563" s="117" t="s">
        <v>493</v>
      </c>
      <c r="H3563" s="120">
        <v>41974</v>
      </c>
    </row>
    <row r="3564" spans="1:8" ht="26.4">
      <c r="A3564" s="113">
        <v>5873</v>
      </c>
      <c r="B3564" s="114" t="s">
        <v>5026</v>
      </c>
      <c r="C3564" s="113" t="s">
        <v>248</v>
      </c>
      <c r="D3564" s="113" t="s">
        <v>254</v>
      </c>
      <c r="E3564" s="115">
        <v>49.35</v>
      </c>
      <c r="F3564" s="115">
        <v>47.78</v>
      </c>
      <c r="G3564" s="113" t="s">
        <v>493</v>
      </c>
      <c r="H3564" s="116">
        <v>41974</v>
      </c>
    </row>
    <row r="3565" spans="1:8" ht="26.4">
      <c r="A3565" s="117">
        <v>5874</v>
      </c>
      <c r="B3565" s="118" t="s">
        <v>5027</v>
      </c>
      <c r="C3565" s="117" t="s">
        <v>248</v>
      </c>
      <c r="D3565" s="117" t="s">
        <v>1686</v>
      </c>
      <c r="E3565" s="119">
        <v>49.35</v>
      </c>
      <c r="F3565" s="119">
        <v>47.78</v>
      </c>
      <c r="G3565" s="117" t="s">
        <v>493</v>
      </c>
      <c r="H3565" s="120">
        <v>41974</v>
      </c>
    </row>
    <row r="3566" spans="1:8" ht="26.4">
      <c r="A3566" s="113">
        <v>5871</v>
      </c>
      <c r="B3566" s="114" t="s">
        <v>5028</v>
      </c>
      <c r="C3566" s="113" t="s">
        <v>248</v>
      </c>
      <c r="D3566" s="113" t="s">
        <v>249</v>
      </c>
      <c r="E3566" s="115">
        <v>143.03</v>
      </c>
      <c r="F3566" s="115">
        <v>141.46</v>
      </c>
      <c r="G3566" s="113" t="s">
        <v>493</v>
      </c>
      <c r="H3566" s="116">
        <v>41974</v>
      </c>
    </row>
    <row r="3567" spans="1:8" ht="26.4">
      <c r="A3567" s="117">
        <v>5872</v>
      </c>
      <c r="B3567" s="118" t="s">
        <v>5029</v>
      </c>
      <c r="C3567" s="117" t="s">
        <v>248</v>
      </c>
      <c r="D3567" s="117" t="s">
        <v>1689</v>
      </c>
      <c r="E3567" s="119">
        <v>143.03</v>
      </c>
      <c r="F3567" s="119">
        <v>141.46</v>
      </c>
      <c r="G3567" s="117" t="s">
        <v>493</v>
      </c>
      <c r="H3567" s="120">
        <v>41974</v>
      </c>
    </row>
    <row r="3568" spans="1:8" ht="39.6">
      <c r="A3568" s="113">
        <v>53825</v>
      </c>
      <c r="B3568" s="114" t="s">
        <v>5030</v>
      </c>
      <c r="C3568" s="113" t="s">
        <v>248</v>
      </c>
      <c r="D3568" s="113" t="s">
        <v>231</v>
      </c>
      <c r="E3568" s="115">
        <v>15.04</v>
      </c>
      <c r="F3568" s="115">
        <v>13.47</v>
      </c>
      <c r="G3568" s="113" t="s">
        <v>493</v>
      </c>
      <c r="H3568" s="116">
        <v>41974</v>
      </c>
    </row>
    <row r="3569" spans="1:8" ht="39.6">
      <c r="A3569" s="117">
        <v>53823</v>
      </c>
      <c r="B3569" s="118" t="s">
        <v>5031</v>
      </c>
      <c r="C3569" s="117" t="s">
        <v>248</v>
      </c>
      <c r="D3569" s="117" t="s">
        <v>231</v>
      </c>
      <c r="E3569" s="119">
        <v>34.31</v>
      </c>
      <c r="F3569" s="119">
        <v>34.31</v>
      </c>
      <c r="G3569" s="117" t="s">
        <v>493</v>
      </c>
      <c r="H3569" s="120">
        <v>41974</v>
      </c>
    </row>
    <row r="3570" spans="1:8" ht="39.6">
      <c r="A3570" s="113">
        <v>6880</v>
      </c>
      <c r="B3570" s="114" t="s">
        <v>5032</v>
      </c>
      <c r="C3570" s="113" t="s">
        <v>248</v>
      </c>
      <c r="D3570" s="113" t="s">
        <v>254</v>
      </c>
      <c r="E3570" s="115">
        <v>37.79</v>
      </c>
      <c r="F3570" s="115">
        <v>36.22</v>
      </c>
      <c r="G3570" s="113" t="s">
        <v>493</v>
      </c>
      <c r="H3570" s="116">
        <v>41974</v>
      </c>
    </row>
    <row r="3571" spans="1:8" ht="39.6">
      <c r="A3571" s="117">
        <v>6879</v>
      </c>
      <c r="B3571" s="118" t="s">
        <v>5033</v>
      </c>
      <c r="C3571" s="117" t="s">
        <v>248</v>
      </c>
      <c r="D3571" s="117" t="s">
        <v>249</v>
      </c>
      <c r="E3571" s="119">
        <v>102.53</v>
      </c>
      <c r="F3571" s="119">
        <v>100.96</v>
      </c>
      <c r="G3571" s="117" t="s">
        <v>493</v>
      </c>
      <c r="H3571" s="120">
        <v>41974</v>
      </c>
    </row>
    <row r="3572" spans="1:8" ht="39.6">
      <c r="A3572" s="113">
        <v>7038</v>
      </c>
      <c r="B3572" s="114" t="s">
        <v>5034</v>
      </c>
      <c r="C3572" s="113" t="s">
        <v>248</v>
      </c>
      <c r="D3572" s="113" t="s">
        <v>231</v>
      </c>
      <c r="E3572" s="115">
        <v>17.84</v>
      </c>
      <c r="F3572" s="115">
        <v>17.84</v>
      </c>
      <c r="G3572" s="113" t="s">
        <v>493</v>
      </c>
      <c r="H3572" s="116">
        <v>41974</v>
      </c>
    </row>
    <row r="3573" spans="1:8" ht="39.6">
      <c r="A3573" s="117">
        <v>7039</v>
      </c>
      <c r="B3573" s="118" t="s">
        <v>5035</v>
      </c>
      <c r="C3573" s="117" t="s">
        <v>248</v>
      </c>
      <c r="D3573" s="117" t="s">
        <v>231</v>
      </c>
      <c r="E3573" s="119">
        <v>4.91</v>
      </c>
      <c r="F3573" s="119">
        <v>4.9000000000000004</v>
      </c>
      <c r="G3573" s="117" t="s">
        <v>493</v>
      </c>
      <c r="H3573" s="120">
        <v>41974</v>
      </c>
    </row>
    <row r="3574" spans="1:8" ht="39.6">
      <c r="A3574" s="113">
        <v>7040</v>
      </c>
      <c r="B3574" s="114" t="s">
        <v>5036</v>
      </c>
      <c r="C3574" s="113" t="s">
        <v>248</v>
      </c>
      <c r="D3574" s="113" t="s">
        <v>231</v>
      </c>
      <c r="E3574" s="115">
        <v>18.37</v>
      </c>
      <c r="F3574" s="115">
        <v>18.37</v>
      </c>
      <c r="G3574" s="113" t="s">
        <v>493</v>
      </c>
      <c r="H3574" s="116">
        <v>41974</v>
      </c>
    </row>
    <row r="3575" spans="1:8" ht="39.6">
      <c r="A3575" s="117">
        <v>55263</v>
      </c>
      <c r="B3575" s="118" t="s">
        <v>5037</v>
      </c>
      <c r="C3575" s="117" t="s">
        <v>248</v>
      </c>
      <c r="D3575" s="117" t="s">
        <v>231</v>
      </c>
      <c r="E3575" s="119">
        <v>46.37</v>
      </c>
      <c r="F3575" s="119">
        <v>46.36</v>
      </c>
      <c r="G3575" s="117" t="s">
        <v>493</v>
      </c>
      <c r="H3575" s="120">
        <v>41974</v>
      </c>
    </row>
    <row r="3576" spans="1:8" ht="39.6">
      <c r="A3576" s="113">
        <v>7050</v>
      </c>
      <c r="B3576" s="114" t="s">
        <v>5038</v>
      </c>
      <c r="C3576" s="113" t="s">
        <v>248</v>
      </c>
      <c r="D3576" s="113" t="s">
        <v>254</v>
      </c>
      <c r="E3576" s="115">
        <v>38.479999999999997</v>
      </c>
      <c r="F3576" s="115">
        <v>36.92</v>
      </c>
      <c r="G3576" s="113" t="s">
        <v>493</v>
      </c>
      <c r="H3576" s="116">
        <v>41974</v>
      </c>
    </row>
    <row r="3577" spans="1:8" ht="39.6">
      <c r="A3577" s="117">
        <v>7049</v>
      </c>
      <c r="B3577" s="118" t="s">
        <v>5039</v>
      </c>
      <c r="C3577" s="117" t="s">
        <v>248</v>
      </c>
      <c r="D3577" s="117" t="s">
        <v>249</v>
      </c>
      <c r="E3577" s="119">
        <v>111.82</v>
      </c>
      <c r="F3577" s="119">
        <v>110.26</v>
      </c>
      <c r="G3577" s="117" t="s">
        <v>493</v>
      </c>
      <c r="H3577" s="120">
        <v>41974</v>
      </c>
    </row>
    <row r="3578" spans="1:8" ht="39.6">
      <c r="A3578" s="113">
        <v>7051</v>
      </c>
      <c r="B3578" s="114" t="s">
        <v>5040</v>
      </c>
      <c r="C3578" s="113" t="s">
        <v>248</v>
      </c>
      <c r="D3578" s="113" t="s">
        <v>231</v>
      </c>
      <c r="E3578" s="115">
        <v>19.010000000000002</v>
      </c>
      <c r="F3578" s="115">
        <v>19.010000000000002</v>
      </c>
      <c r="G3578" s="113" t="s">
        <v>493</v>
      </c>
      <c r="H3578" s="116">
        <v>41974</v>
      </c>
    </row>
    <row r="3579" spans="1:8" ht="39.6">
      <c r="A3579" s="117">
        <v>7052</v>
      </c>
      <c r="B3579" s="118" t="s">
        <v>5041</v>
      </c>
      <c r="C3579" s="117" t="s">
        <v>248</v>
      </c>
      <c r="D3579" s="117" t="s">
        <v>231</v>
      </c>
      <c r="E3579" s="119">
        <v>4.43</v>
      </c>
      <c r="F3579" s="119">
        <v>4.43</v>
      </c>
      <c r="G3579" s="117" t="s">
        <v>493</v>
      </c>
      <c r="H3579" s="120">
        <v>41974</v>
      </c>
    </row>
    <row r="3580" spans="1:8" ht="39.6">
      <c r="A3580" s="113">
        <v>7053</v>
      </c>
      <c r="B3580" s="114" t="s">
        <v>5042</v>
      </c>
      <c r="C3580" s="113" t="s">
        <v>248</v>
      </c>
      <c r="D3580" s="113" t="s">
        <v>231</v>
      </c>
      <c r="E3580" s="115">
        <v>21.12</v>
      </c>
      <c r="F3580" s="115">
        <v>21.11</v>
      </c>
      <c r="G3580" s="113" t="s">
        <v>493</v>
      </c>
      <c r="H3580" s="116">
        <v>41974</v>
      </c>
    </row>
    <row r="3581" spans="1:8" ht="39.6">
      <c r="A3581" s="117">
        <v>7054</v>
      </c>
      <c r="B3581" s="118" t="s">
        <v>5043</v>
      </c>
      <c r="C3581" s="117" t="s">
        <v>248</v>
      </c>
      <c r="D3581" s="117" t="s">
        <v>231</v>
      </c>
      <c r="E3581" s="119">
        <v>52.22</v>
      </c>
      <c r="F3581" s="119">
        <v>52.22</v>
      </c>
      <c r="G3581" s="117" t="s">
        <v>493</v>
      </c>
      <c r="H3581" s="120">
        <v>41974</v>
      </c>
    </row>
    <row r="3582" spans="1:8" ht="39.6">
      <c r="A3582" s="113">
        <v>5733</v>
      </c>
      <c r="B3582" s="114" t="s">
        <v>5044</v>
      </c>
      <c r="C3582" s="113" t="s">
        <v>248</v>
      </c>
      <c r="D3582" s="113" t="s">
        <v>231</v>
      </c>
      <c r="E3582" s="115">
        <v>73.08</v>
      </c>
      <c r="F3582" s="115">
        <v>73.08</v>
      </c>
      <c r="G3582" s="113" t="s">
        <v>493</v>
      </c>
      <c r="H3582" s="116">
        <v>41974</v>
      </c>
    </row>
    <row r="3583" spans="1:8" ht="26.4">
      <c r="A3583" s="117">
        <v>5732</v>
      </c>
      <c r="B3583" s="118" t="s">
        <v>5045</v>
      </c>
      <c r="C3583" s="117" t="s">
        <v>248</v>
      </c>
      <c r="D3583" s="117" t="s">
        <v>231</v>
      </c>
      <c r="E3583" s="119">
        <v>20.6</v>
      </c>
      <c r="F3583" s="119">
        <v>20.6</v>
      </c>
      <c r="G3583" s="117" t="s">
        <v>493</v>
      </c>
      <c r="H3583" s="120">
        <v>41974</v>
      </c>
    </row>
    <row r="3584" spans="1:8" ht="39.6">
      <c r="A3584" s="113">
        <v>89227</v>
      </c>
      <c r="B3584" s="114" t="s">
        <v>5046</v>
      </c>
      <c r="C3584" s="113" t="s">
        <v>248</v>
      </c>
      <c r="D3584" s="113" t="s">
        <v>254</v>
      </c>
      <c r="E3584" s="115">
        <v>32.700000000000003</v>
      </c>
      <c r="F3584" s="115">
        <v>31.13</v>
      </c>
      <c r="G3584" s="113" t="s">
        <v>493</v>
      </c>
      <c r="H3584" s="116">
        <v>41974</v>
      </c>
    </row>
    <row r="3585" spans="1:8" ht="39.6">
      <c r="A3585" s="117">
        <v>5948</v>
      </c>
      <c r="B3585" s="118" t="s">
        <v>5047</v>
      </c>
      <c r="C3585" s="117" t="s">
        <v>248</v>
      </c>
      <c r="D3585" s="117" t="s">
        <v>249</v>
      </c>
      <c r="E3585" s="119">
        <v>84.2</v>
      </c>
      <c r="F3585" s="119">
        <v>82.64</v>
      </c>
      <c r="G3585" s="117" t="s">
        <v>493</v>
      </c>
      <c r="H3585" s="120">
        <v>41974</v>
      </c>
    </row>
    <row r="3586" spans="1:8" ht="39.6">
      <c r="A3586" s="113">
        <v>89219</v>
      </c>
      <c r="B3586" s="114" t="s">
        <v>5048</v>
      </c>
      <c r="C3586" s="113" t="s">
        <v>248</v>
      </c>
      <c r="D3586" s="113" t="s">
        <v>231</v>
      </c>
      <c r="E3586" s="115">
        <v>14.32</v>
      </c>
      <c r="F3586" s="115">
        <v>14.32</v>
      </c>
      <c r="G3586" s="113" t="s">
        <v>493</v>
      </c>
      <c r="H3586" s="116">
        <v>41974</v>
      </c>
    </row>
    <row r="3587" spans="1:8" ht="26.4">
      <c r="A3587" s="117">
        <v>89220</v>
      </c>
      <c r="B3587" s="118" t="s">
        <v>5049</v>
      </c>
      <c r="C3587" s="117" t="s">
        <v>248</v>
      </c>
      <c r="D3587" s="117" t="s">
        <v>231</v>
      </c>
      <c r="E3587" s="119">
        <v>3.34</v>
      </c>
      <c r="F3587" s="119">
        <v>3.34</v>
      </c>
      <c r="G3587" s="117" t="s">
        <v>493</v>
      </c>
      <c r="H3587" s="120">
        <v>41974</v>
      </c>
    </row>
    <row r="3588" spans="1:8" ht="39.6">
      <c r="A3588" s="113">
        <v>5791</v>
      </c>
      <c r="B3588" s="114" t="s">
        <v>5050</v>
      </c>
      <c r="C3588" s="113" t="s">
        <v>248</v>
      </c>
      <c r="D3588" s="113" t="s">
        <v>231</v>
      </c>
      <c r="E3588" s="115">
        <v>18.07</v>
      </c>
      <c r="F3588" s="115">
        <v>18.07</v>
      </c>
      <c r="G3588" s="113" t="s">
        <v>493</v>
      </c>
      <c r="H3588" s="116">
        <v>41974</v>
      </c>
    </row>
    <row r="3589" spans="1:8" ht="39.6">
      <c r="A3589" s="117">
        <v>5792</v>
      </c>
      <c r="B3589" s="118" t="s">
        <v>5051</v>
      </c>
      <c r="C3589" s="117" t="s">
        <v>248</v>
      </c>
      <c r="D3589" s="117" t="s">
        <v>231</v>
      </c>
      <c r="E3589" s="119">
        <v>33.43</v>
      </c>
      <c r="F3589" s="119">
        <v>33.43</v>
      </c>
      <c r="G3589" s="117" t="s">
        <v>493</v>
      </c>
      <c r="H3589" s="120">
        <v>41974</v>
      </c>
    </row>
    <row r="3590" spans="1:8" ht="26.4">
      <c r="A3590" s="113">
        <v>5671</v>
      </c>
      <c r="B3590" s="114" t="s">
        <v>5052</v>
      </c>
      <c r="C3590" s="113" t="s">
        <v>248</v>
      </c>
      <c r="D3590" s="113" t="s">
        <v>231</v>
      </c>
      <c r="E3590" s="115">
        <v>15.23</v>
      </c>
      <c r="F3590" s="115">
        <v>15.22</v>
      </c>
      <c r="G3590" s="113" t="s">
        <v>493</v>
      </c>
      <c r="H3590" s="116">
        <v>41974</v>
      </c>
    </row>
    <row r="3591" spans="1:8" ht="26.4">
      <c r="A3591" s="117">
        <v>73436</v>
      </c>
      <c r="B3591" s="118" t="s">
        <v>5053</v>
      </c>
      <c r="C3591" s="117" t="s">
        <v>248</v>
      </c>
      <c r="D3591" s="117" t="s">
        <v>249</v>
      </c>
      <c r="E3591" s="119">
        <v>167.09</v>
      </c>
      <c r="F3591" s="119">
        <v>162.38999999999999</v>
      </c>
      <c r="G3591" s="117" t="s">
        <v>493</v>
      </c>
      <c r="H3591" s="120">
        <v>41974</v>
      </c>
    </row>
    <row r="3592" spans="1:8" ht="26.4">
      <c r="A3592" s="113">
        <v>73309</v>
      </c>
      <c r="B3592" s="114" t="s">
        <v>5054</v>
      </c>
      <c r="C3592" s="113" t="s">
        <v>248</v>
      </c>
      <c r="D3592" s="113" t="s">
        <v>231</v>
      </c>
      <c r="E3592" s="115">
        <v>16.170000000000002</v>
      </c>
      <c r="F3592" s="115">
        <v>16.16</v>
      </c>
      <c r="G3592" s="113" t="s">
        <v>493</v>
      </c>
      <c r="H3592" s="116">
        <v>41974</v>
      </c>
    </row>
    <row r="3593" spans="1:8" ht="26.4">
      <c r="A3593" s="117">
        <v>73313</v>
      </c>
      <c r="B3593" s="118" t="s">
        <v>5055</v>
      </c>
      <c r="C3593" s="117" t="s">
        <v>248</v>
      </c>
      <c r="D3593" s="117" t="s">
        <v>231</v>
      </c>
      <c r="E3593" s="119">
        <v>8.08</v>
      </c>
      <c r="F3593" s="119">
        <v>8.08</v>
      </c>
      <c r="G3593" s="117" t="s">
        <v>493</v>
      </c>
      <c r="H3593" s="120">
        <v>41974</v>
      </c>
    </row>
    <row r="3594" spans="1:8" ht="26.4">
      <c r="A3594" s="113">
        <v>5089</v>
      </c>
      <c r="B3594" s="114" t="s">
        <v>5056</v>
      </c>
      <c r="C3594" s="113" t="s">
        <v>248</v>
      </c>
      <c r="D3594" s="113" t="s">
        <v>231</v>
      </c>
      <c r="E3594" s="115">
        <v>14.56</v>
      </c>
      <c r="F3594" s="115">
        <v>14.55</v>
      </c>
      <c r="G3594" s="113" t="s">
        <v>493</v>
      </c>
      <c r="H3594" s="116">
        <v>41974</v>
      </c>
    </row>
    <row r="3595" spans="1:8" ht="26.4">
      <c r="A3595" s="117">
        <v>5670</v>
      </c>
      <c r="B3595" s="118" t="s">
        <v>5057</v>
      </c>
      <c r="C3595" s="117" t="s">
        <v>248</v>
      </c>
      <c r="D3595" s="117" t="s">
        <v>231</v>
      </c>
      <c r="E3595" s="119">
        <v>25.28</v>
      </c>
      <c r="F3595" s="119">
        <v>25.28</v>
      </c>
      <c r="G3595" s="117" t="s">
        <v>493</v>
      </c>
      <c r="H3595" s="120">
        <v>41974</v>
      </c>
    </row>
    <row r="3596" spans="1:8" ht="26.4">
      <c r="A3596" s="113">
        <v>5677</v>
      </c>
      <c r="B3596" s="114" t="s">
        <v>5058</v>
      </c>
      <c r="C3596" s="113" t="s">
        <v>248</v>
      </c>
      <c r="D3596" s="113" t="s">
        <v>231</v>
      </c>
      <c r="E3596" s="115">
        <v>21.17</v>
      </c>
      <c r="F3596" s="115">
        <v>21.16</v>
      </c>
      <c r="G3596" s="113" t="s">
        <v>493</v>
      </c>
      <c r="H3596" s="116">
        <v>41974</v>
      </c>
    </row>
    <row r="3597" spans="1:8" ht="26.4">
      <c r="A3597" s="117">
        <v>5676</v>
      </c>
      <c r="B3597" s="118" t="s">
        <v>5059</v>
      </c>
      <c r="C3597" s="117" t="s">
        <v>248</v>
      </c>
      <c r="D3597" s="117" t="s">
        <v>231</v>
      </c>
      <c r="E3597" s="119">
        <v>10.83</v>
      </c>
      <c r="F3597" s="119">
        <v>10.83</v>
      </c>
      <c r="G3597" s="117" t="s">
        <v>493</v>
      </c>
      <c r="H3597" s="120">
        <v>41974</v>
      </c>
    </row>
    <row r="3598" spans="1:8" ht="26.4">
      <c r="A3598" s="113">
        <v>5672</v>
      </c>
      <c r="B3598" s="114" t="s">
        <v>5060</v>
      </c>
      <c r="C3598" s="113" t="s">
        <v>248</v>
      </c>
      <c r="D3598" s="113" t="s">
        <v>231</v>
      </c>
      <c r="E3598" s="115">
        <v>15.04</v>
      </c>
      <c r="F3598" s="115">
        <v>13.47</v>
      </c>
      <c r="G3598" s="113" t="s">
        <v>493</v>
      </c>
      <c r="H3598" s="116">
        <v>41974</v>
      </c>
    </row>
    <row r="3599" spans="1:8" ht="26.4">
      <c r="A3599" s="117">
        <v>53787</v>
      </c>
      <c r="B3599" s="118" t="s">
        <v>5061</v>
      </c>
      <c r="C3599" s="117" t="s">
        <v>248</v>
      </c>
      <c r="D3599" s="117" t="s">
        <v>231</v>
      </c>
      <c r="E3599" s="119">
        <v>65.52</v>
      </c>
      <c r="F3599" s="119">
        <v>65.52</v>
      </c>
      <c r="G3599" s="117" t="s">
        <v>493</v>
      </c>
      <c r="H3599" s="120">
        <v>41974</v>
      </c>
    </row>
    <row r="3600" spans="1:8" ht="26.4">
      <c r="A3600" s="113">
        <v>5683</v>
      </c>
      <c r="B3600" s="114" t="s">
        <v>5062</v>
      </c>
      <c r="C3600" s="113" t="s">
        <v>248</v>
      </c>
      <c r="D3600" s="113" t="s">
        <v>254</v>
      </c>
      <c r="E3600" s="115">
        <v>40.32</v>
      </c>
      <c r="F3600" s="115">
        <v>38.75</v>
      </c>
      <c r="G3600" s="113" t="s">
        <v>493</v>
      </c>
      <c r="H3600" s="116">
        <v>41974</v>
      </c>
    </row>
    <row r="3601" spans="1:8" ht="39.6">
      <c r="A3601" s="117">
        <v>5685</v>
      </c>
      <c r="B3601" s="118" t="s">
        <v>5063</v>
      </c>
      <c r="C3601" s="117" t="s">
        <v>248</v>
      </c>
      <c r="D3601" s="117" t="s">
        <v>254</v>
      </c>
      <c r="E3601" s="119">
        <v>31.96</v>
      </c>
      <c r="F3601" s="119">
        <v>30.39</v>
      </c>
      <c r="G3601" s="117" t="s">
        <v>493</v>
      </c>
      <c r="H3601" s="120">
        <v>41974</v>
      </c>
    </row>
    <row r="3602" spans="1:8" ht="39.6">
      <c r="A3602" s="113">
        <v>5684</v>
      </c>
      <c r="B3602" s="114" t="s">
        <v>5064</v>
      </c>
      <c r="C3602" s="113" t="s">
        <v>248</v>
      </c>
      <c r="D3602" s="113" t="s">
        <v>249</v>
      </c>
      <c r="E3602" s="115">
        <v>80.63</v>
      </c>
      <c r="F3602" s="115">
        <v>79.05</v>
      </c>
      <c r="G3602" s="113" t="s">
        <v>493</v>
      </c>
      <c r="H3602" s="116">
        <v>41974</v>
      </c>
    </row>
    <row r="3603" spans="1:8" ht="39.6">
      <c r="A3603" s="117">
        <v>89210</v>
      </c>
      <c r="B3603" s="118" t="s">
        <v>5065</v>
      </c>
      <c r="C3603" s="117" t="s">
        <v>248</v>
      </c>
      <c r="D3603" s="117" t="s">
        <v>231</v>
      </c>
      <c r="E3603" s="119">
        <v>13.72</v>
      </c>
      <c r="F3603" s="119">
        <v>13.71</v>
      </c>
      <c r="G3603" s="117" t="s">
        <v>493</v>
      </c>
      <c r="H3603" s="120">
        <v>41974</v>
      </c>
    </row>
    <row r="3604" spans="1:8" ht="39.6">
      <c r="A3604" s="113">
        <v>89211</v>
      </c>
      <c r="B3604" s="114" t="s">
        <v>5066</v>
      </c>
      <c r="C3604" s="113" t="s">
        <v>248</v>
      </c>
      <c r="D3604" s="113" t="s">
        <v>231</v>
      </c>
      <c r="E3604" s="115">
        <v>3.2</v>
      </c>
      <c r="F3604" s="115">
        <v>3.19</v>
      </c>
      <c r="G3604" s="113" t="s">
        <v>493</v>
      </c>
      <c r="H3604" s="116">
        <v>41974</v>
      </c>
    </row>
    <row r="3605" spans="1:8" ht="39.6">
      <c r="A3605" s="117">
        <v>5674</v>
      </c>
      <c r="B3605" s="118" t="s">
        <v>5067</v>
      </c>
      <c r="C3605" s="117" t="s">
        <v>248</v>
      </c>
      <c r="D3605" s="117" t="s">
        <v>231</v>
      </c>
      <c r="E3605" s="119">
        <v>15.24</v>
      </c>
      <c r="F3605" s="119">
        <v>15.24</v>
      </c>
      <c r="G3605" s="117" t="s">
        <v>493</v>
      </c>
      <c r="H3605" s="120">
        <v>41974</v>
      </c>
    </row>
    <row r="3606" spans="1:8" ht="39.6">
      <c r="A3606" s="113">
        <v>53788</v>
      </c>
      <c r="B3606" s="114" t="s">
        <v>5068</v>
      </c>
      <c r="C3606" s="113" t="s">
        <v>248</v>
      </c>
      <c r="D3606" s="113" t="s">
        <v>231</v>
      </c>
      <c r="E3606" s="115">
        <v>33.43</v>
      </c>
      <c r="F3606" s="115">
        <v>33.43</v>
      </c>
      <c r="G3606" s="113" t="s">
        <v>493</v>
      </c>
      <c r="H3606" s="116">
        <v>41974</v>
      </c>
    </row>
    <row r="3607" spans="1:8" ht="26.4">
      <c r="A3607" s="117">
        <v>5739</v>
      </c>
      <c r="B3607" s="118" t="s">
        <v>5069</v>
      </c>
      <c r="C3607" s="117" t="s">
        <v>248</v>
      </c>
      <c r="D3607" s="117" t="s">
        <v>231</v>
      </c>
      <c r="E3607" s="119">
        <v>1.75</v>
      </c>
      <c r="F3607" s="119">
        <v>1.75</v>
      </c>
      <c r="G3607" s="117" t="s">
        <v>493</v>
      </c>
      <c r="H3607" s="120">
        <v>41974</v>
      </c>
    </row>
    <row r="3608" spans="1:8" ht="26.4">
      <c r="A3608" s="113">
        <v>5881</v>
      </c>
      <c r="B3608" s="114" t="s">
        <v>5070</v>
      </c>
      <c r="C3608" s="113" t="s">
        <v>248</v>
      </c>
      <c r="D3608" s="113" t="s">
        <v>254</v>
      </c>
      <c r="E3608" s="115">
        <v>5.25</v>
      </c>
      <c r="F3608" s="115">
        <v>5.25</v>
      </c>
      <c r="G3608" s="113" t="s">
        <v>493</v>
      </c>
      <c r="H3608" s="116">
        <v>41974</v>
      </c>
    </row>
    <row r="3609" spans="1:8" ht="26.4">
      <c r="A3609" s="117">
        <v>53868</v>
      </c>
      <c r="B3609" s="118" t="s">
        <v>5071</v>
      </c>
      <c r="C3609" s="117" t="s">
        <v>248</v>
      </c>
      <c r="D3609" s="117" t="s">
        <v>1686</v>
      </c>
      <c r="E3609" s="119">
        <v>5.25</v>
      </c>
      <c r="F3609" s="119">
        <v>5.25</v>
      </c>
      <c r="G3609" s="117" t="s">
        <v>493</v>
      </c>
      <c r="H3609" s="120">
        <v>41974</v>
      </c>
    </row>
    <row r="3610" spans="1:8" ht="26.4">
      <c r="A3610" s="113">
        <v>5879</v>
      </c>
      <c r="B3610" s="114" t="s">
        <v>5072</v>
      </c>
      <c r="C3610" s="113" t="s">
        <v>248</v>
      </c>
      <c r="D3610" s="113" t="s">
        <v>249</v>
      </c>
      <c r="E3610" s="115">
        <v>7</v>
      </c>
      <c r="F3610" s="115">
        <v>7</v>
      </c>
      <c r="G3610" s="113" t="s">
        <v>493</v>
      </c>
      <c r="H3610" s="116">
        <v>41974</v>
      </c>
    </row>
    <row r="3611" spans="1:8" ht="26.4">
      <c r="A3611" s="117">
        <v>5880</v>
      </c>
      <c r="B3611" s="118" t="s">
        <v>5073</v>
      </c>
      <c r="C3611" s="117" t="s">
        <v>248</v>
      </c>
      <c r="D3611" s="117" t="s">
        <v>1689</v>
      </c>
      <c r="E3611" s="119">
        <v>7</v>
      </c>
      <c r="F3611" s="119">
        <v>7</v>
      </c>
      <c r="G3611" s="117" t="s">
        <v>493</v>
      </c>
      <c r="H3611" s="120">
        <v>41974</v>
      </c>
    </row>
    <row r="3612" spans="1:8" ht="26.4">
      <c r="A3612" s="113">
        <v>5738</v>
      </c>
      <c r="B3612" s="114" t="s">
        <v>5074</v>
      </c>
      <c r="C3612" s="113" t="s">
        <v>248</v>
      </c>
      <c r="D3612" s="113" t="s">
        <v>231</v>
      </c>
      <c r="E3612" s="115">
        <v>5.25</v>
      </c>
      <c r="F3612" s="115">
        <v>5.25</v>
      </c>
      <c r="G3612" s="113" t="s">
        <v>493</v>
      </c>
      <c r="H3612" s="116">
        <v>41974</v>
      </c>
    </row>
    <row r="3613" spans="1:8" ht="26.4">
      <c r="A3613" s="117">
        <v>5865</v>
      </c>
      <c r="B3613" s="118" t="s">
        <v>5075</v>
      </c>
      <c r="C3613" s="117" t="s">
        <v>248</v>
      </c>
      <c r="D3613" s="117" t="s">
        <v>254</v>
      </c>
      <c r="E3613" s="119">
        <v>22.34</v>
      </c>
      <c r="F3613" s="119">
        <v>20.77</v>
      </c>
      <c r="G3613" s="117" t="s">
        <v>493</v>
      </c>
      <c r="H3613" s="120">
        <v>41974</v>
      </c>
    </row>
    <row r="3614" spans="1:8" ht="26.4">
      <c r="A3614" s="113">
        <v>5866</v>
      </c>
      <c r="B3614" s="114" t="s">
        <v>5076</v>
      </c>
      <c r="C3614" s="113" t="s">
        <v>248</v>
      </c>
      <c r="D3614" s="113" t="s">
        <v>1686</v>
      </c>
      <c r="E3614" s="115">
        <v>25.35</v>
      </c>
      <c r="F3614" s="115">
        <v>23.47</v>
      </c>
      <c r="G3614" s="113" t="s">
        <v>493</v>
      </c>
      <c r="H3614" s="116">
        <v>41974</v>
      </c>
    </row>
    <row r="3615" spans="1:8" ht="26.4">
      <c r="A3615" s="117">
        <v>5863</v>
      </c>
      <c r="B3615" s="118" t="s">
        <v>5077</v>
      </c>
      <c r="C3615" s="117" t="s">
        <v>248</v>
      </c>
      <c r="D3615" s="117" t="s">
        <v>249</v>
      </c>
      <c r="E3615" s="119">
        <v>63.07</v>
      </c>
      <c r="F3615" s="119">
        <v>61.51</v>
      </c>
      <c r="G3615" s="117" t="s">
        <v>493</v>
      </c>
      <c r="H3615" s="120">
        <v>41974</v>
      </c>
    </row>
    <row r="3616" spans="1:8" ht="26.4">
      <c r="A3616" s="113">
        <v>5864</v>
      </c>
      <c r="B3616" s="114" t="s">
        <v>5078</v>
      </c>
      <c r="C3616" s="113" t="s">
        <v>248</v>
      </c>
      <c r="D3616" s="113" t="s">
        <v>1689</v>
      </c>
      <c r="E3616" s="115">
        <v>66.08</v>
      </c>
      <c r="F3616" s="115">
        <v>64.209999999999994</v>
      </c>
      <c r="G3616" s="113" t="s">
        <v>493</v>
      </c>
      <c r="H3616" s="116">
        <v>41974</v>
      </c>
    </row>
    <row r="3617" spans="1:8" ht="26.4">
      <c r="A3617" s="117">
        <v>53820</v>
      </c>
      <c r="B3617" s="118" t="s">
        <v>5079</v>
      </c>
      <c r="C3617" s="117" t="s">
        <v>248</v>
      </c>
      <c r="D3617" s="117" t="s">
        <v>231</v>
      </c>
      <c r="E3617" s="119">
        <v>15.04</v>
      </c>
      <c r="F3617" s="119">
        <v>13.47</v>
      </c>
      <c r="G3617" s="117" t="s">
        <v>493</v>
      </c>
      <c r="H3617" s="120">
        <v>41974</v>
      </c>
    </row>
    <row r="3618" spans="1:8" ht="26.4">
      <c r="A3618" s="113">
        <v>53819</v>
      </c>
      <c r="B3618" s="114" t="s">
        <v>5080</v>
      </c>
      <c r="C3618" s="113" t="s">
        <v>248</v>
      </c>
      <c r="D3618" s="113" t="s">
        <v>231</v>
      </c>
      <c r="E3618" s="115">
        <v>38.299999999999997</v>
      </c>
      <c r="F3618" s="115">
        <v>38.299999999999997</v>
      </c>
      <c r="G3618" s="113" t="s">
        <v>493</v>
      </c>
      <c r="H3618" s="116">
        <v>41974</v>
      </c>
    </row>
    <row r="3619" spans="1:8" ht="26.4">
      <c r="A3619" s="117">
        <v>53821</v>
      </c>
      <c r="B3619" s="118" t="s">
        <v>5081</v>
      </c>
      <c r="C3619" s="117" t="s">
        <v>248</v>
      </c>
      <c r="D3619" s="117" t="s">
        <v>231</v>
      </c>
      <c r="E3619" s="119">
        <v>18.05</v>
      </c>
      <c r="F3619" s="119">
        <v>16.170000000000002</v>
      </c>
      <c r="G3619" s="117" t="s">
        <v>493</v>
      </c>
      <c r="H3619" s="120">
        <v>41974</v>
      </c>
    </row>
    <row r="3620" spans="1:8" ht="26.4">
      <c r="A3620" s="113">
        <v>53818</v>
      </c>
      <c r="B3620" s="114" t="s">
        <v>5082</v>
      </c>
      <c r="C3620" s="113" t="s">
        <v>248</v>
      </c>
      <c r="D3620" s="113" t="s">
        <v>231</v>
      </c>
      <c r="E3620" s="115">
        <v>7.3</v>
      </c>
      <c r="F3620" s="115">
        <v>7.3</v>
      </c>
      <c r="G3620" s="113" t="s">
        <v>493</v>
      </c>
      <c r="H3620" s="116">
        <v>41974</v>
      </c>
    </row>
    <row r="3621" spans="1:8" ht="26.4">
      <c r="A3621" s="117">
        <v>5727</v>
      </c>
      <c r="B3621" s="118" t="s">
        <v>5083</v>
      </c>
      <c r="C3621" s="117" t="s">
        <v>248</v>
      </c>
      <c r="D3621" s="117" t="s">
        <v>231</v>
      </c>
      <c r="E3621" s="119">
        <v>2.4300000000000002</v>
      </c>
      <c r="F3621" s="119">
        <v>2.4300000000000002</v>
      </c>
      <c r="G3621" s="117" t="s">
        <v>493</v>
      </c>
      <c r="H3621" s="120">
        <v>41974</v>
      </c>
    </row>
    <row r="3622" spans="1:8" ht="26.4">
      <c r="A3622" s="113">
        <v>5869</v>
      </c>
      <c r="B3622" s="114" t="s">
        <v>5084</v>
      </c>
      <c r="C3622" s="113" t="s">
        <v>248</v>
      </c>
      <c r="D3622" s="113" t="s">
        <v>254</v>
      </c>
      <c r="E3622" s="115">
        <v>29.93</v>
      </c>
      <c r="F3622" s="115">
        <v>28.36</v>
      </c>
      <c r="G3622" s="113" t="s">
        <v>493</v>
      </c>
      <c r="H3622" s="116">
        <v>41974</v>
      </c>
    </row>
    <row r="3623" spans="1:8" ht="26.4">
      <c r="A3623" s="117">
        <v>5867</v>
      </c>
      <c r="B3623" s="118" t="s">
        <v>5085</v>
      </c>
      <c r="C3623" s="117" t="s">
        <v>248</v>
      </c>
      <c r="D3623" s="117" t="s">
        <v>249</v>
      </c>
      <c r="E3623" s="119">
        <v>67.56</v>
      </c>
      <c r="F3623" s="119">
        <v>65.989999999999995</v>
      </c>
      <c r="G3623" s="117" t="s">
        <v>493</v>
      </c>
      <c r="H3623" s="120">
        <v>41974</v>
      </c>
    </row>
    <row r="3624" spans="1:8" ht="39.6">
      <c r="A3624" s="113">
        <v>89280</v>
      </c>
      <c r="B3624" s="114" t="s">
        <v>5086</v>
      </c>
      <c r="C3624" s="113" t="s">
        <v>248</v>
      </c>
      <c r="D3624" s="113" t="s">
        <v>231</v>
      </c>
      <c r="E3624" s="115">
        <v>12.07</v>
      </c>
      <c r="F3624" s="115">
        <v>12.07</v>
      </c>
      <c r="G3624" s="113" t="s">
        <v>493</v>
      </c>
      <c r="H3624" s="116">
        <v>41974</v>
      </c>
    </row>
    <row r="3625" spans="1:8" ht="26.4">
      <c r="A3625" s="117">
        <v>89281</v>
      </c>
      <c r="B3625" s="118" t="s">
        <v>5087</v>
      </c>
      <c r="C3625" s="117" t="s">
        <v>248</v>
      </c>
      <c r="D3625" s="117" t="s">
        <v>231</v>
      </c>
      <c r="E3625" s="119">
        <v>2.82</v>
      </c>
      <c r="F3625" s="119">
        <v>2.81</v>
      </c>
      <c r="G3625" s="117" t="s">
        <v>493</v>
      </c>
      <c r="H3625" s="120">
        <v>41974</v>
      </c>
    </row>
    <row r="3626" spans="1:8" ht="39.6">
      <c r="A3626" s="113">
        <v>5729</v>
      </c>
      <c r="B3626" s="114" t="s">
        <v>5088</v>
      </c>
      <c r="C3626" s="113" t="s">
        <v>248</v>
      </c>
      <c r="D3626" s="113" t="s">
        <v>231</v>
      </c>
      <c r="E3626" s="115">
        <v>13.41</v>
      </c>
      <c r="F3626" s="115">
        <v>13.4</v>
      </c>
      <c r="G3626" s="113" t="s">
        <v>493</v>
      </c>
      <c r="H3626" s="116">
        <v>41974</v>
      </c>
    </row>
    <row r="3627" spans="1:8" ht="39.6">
      <c r="A3627" s="117">
        <v>5730</v>
      </c>
      <c r="B3627" s="118" t="s">
        <v>5089</v>
      </c>
      <c r="C3627" s="117" t="s">
        <v>248</v>
      </c>
      <c r="D3627" s="117" t="s">
        <v>231</v>
      </c>
      <c r="E3627" s="119">
        <v>24.22</v>
      </c>
      <c r="F3627" s="119">
        <v>24.22</v>
      </c>
      <c r="G3627" s="117" t="s">
        <v>493</v>
      </c>
      <c r="H3627" s="120">
        <v>41974</v>
      </c>
    </row>
    <row r="3628" spans="1:8" ht="26.4">
      <c r="A3628" s="113">
        <v>5682</v>
      </c>
      <c r="B3628" s="114" t="s">
        <v>5090</v>
      </c>
      <c r="C3628" s="113" t="s">
        <v>248</v>
      </c>
      <c r="D3628" s="113" t="s">
        <v>249</v>
      </c>
      <c r="E3628" s="115">
        <v>121.07</v>
      </c>
      <c r="F3628" s="115">
        <v>119.5</v>
      </c>
      <c r="G3628" s="113" t="s">
        <v>493</v>
      </c>
      <c r="H3628" s="116">
        <v>41974</v>
      </c>
    </row>
    <row r="3629" spans="1:8" ht="26.4">
      <c r="A3629" s="117">
        <v>5686</v>
      </c>
      <c r="B3629" s="118" t="s">
        <v>5091</v>
      </c>
      <c r="C3629" s="117" t="s">
        <v>248</v>
      </c>
      <c r="D3629" s="117" t="s">
        <v>249</v>
      </c>
      <c r="E3629" s="119">
        <v>65.06</v>
      </c>
      <c r="F3629" s="119">
        <v>63.49</v>
      </c>
      <c r="G3629" s="117" t="s">
        <v>493</v>
      </c>
      <c r="H3629" s="120">
        <v>41974</v>
      </c>
    </row>
    <row r="3630" spans="1:8" ht="26.4">
      <c r="A3630" s="113">
        <v>5675</v>
      </c>
      <c r="B3630" s="114" t="s">
        <v>5092</v>
      </c>
      <c r="C3630" s="113" t="s">
        <v>248</v>
      </c>
      <c r="D3630" s="113" t="s">
        <v>231</v>
      </c>
      <c r="E3630" s="115">
        <v>18.02</v>
      </c>
      <c r="F3630" s="115">
        <v>18.010000000000002</v>
      </c>
      <c r="G3630" s="113" t="s">
        <v>493</v>
      </c>
      <c r="H3630" s="116">
        <v>41974</v>
      </c>
    </row>
    <row r="3631" spans="1:8" ht="26.4">
      <c r="A3631" s="117">
        <v>53790</v>
      </c>
      <c r="B3631" s="118" t="s">
        <v>5093</v>
      </c>
      <c r="C3631" s="117" t="s">
        <v>248</v>
      </c>
      <c r="D3631" s="117" t="s">
        <v>231</v>
      </c>
      <c r="E3631" s="119">
        <v>15.04</v>
      </c>
      <c r="F3631" s="119">
        <v>13.47</v>
      </c>
      <c r="G3631" s="117" t="s">
        <v>493</v>
      </c>
      <c r="H3631" s="120">
        <v>41974</v>
      </c>
    </row>
    <row r="3632" spans="1:8" ht="26.4">
      <c r="A3632" s="113">
        <v>73366</v>
      </c>
      <c r="B3632" s="114" t="s">
        <v>5094</v>
      </c>
      <c r="C3632" s="113" t="s">
        <v>248</v>
      </c>
      <c r="D3632" s="113" t="s">
        <v>231</v>
      </c>
      <c r="E3632" s="115">
        <v>40.01</v>
      </c>
      <c r="F3632" s="115">
        <v>38.36</v>
      </c>
      <c r="G3632" s="113" t="s">
        <v>493</v>
      </c>
      <c r="H3632" s="116">
        <v>41974</v>
      </c>
    </row>
    <row r="3633" spans="1:8" ht="26.4">
      <c r="A3633" s="117">
        <v>73378</v>
      </c>
      <c r="B3633" s="118" t="s">
        <v>5095</v>
      </c>
      <c r="C3633" s="117" t="s">
        <v>248</v>
      </c>
      <c r="D3633" s="117" t="s">
        <v>231</v>
      </c>
      <c r="E3633" s="119">
        <v>1.8</v>
      </c>
      <c r="F3633" s="119">
        <v>1.79</v>
      </c>
      <c r="G3633" s="117" t="s">
        <v>493</v>
      </c>
      <c r="H3633" s="120">
        <v>41974</v>
      </c>
    </row>
    <row r="3634" spans="1:8" ht="26.4">
      <c r="A3634" s="113">
        <v>73367</v>
      </c>
      <c r="B3634" s="114" t="s">
        <v>5096</v>
      </c>
      <c r="C3634" s="113" t="s">
        <v>248</v>
      </c>
      <c r="D3634" s="113" t="s">
        <v>231</v>
      </c>
      <c r="E3634" s="115">
        <v>1.3</v>
      </c>
      <c r="F3634" s="115">
        <v>1.29</v>
      </c>
      <c r="G3634" s="113" t="s">
        <v>493</v>
      </c>
      <c r="H3634" s="116">
        <v>41974</v>
      </c>
    </row>
    <row r="3635" spans="1:8">
      <c r="A3635" s="117">
        <v>72106</v>
      </c>
      <c r="B3635" s="118" t="s">
        <v>5097</v>
      </c>
      <c r="C3635" s="117" t="s">
        <v>542</v>
      </c>
      <c r="D3635" s="117" t="s">
        <v>207</v>
      </c>
      <c r="E3635" s="119">
        <v>17.78</v>
      </c>
      <c r="F3635" s="119">
        <v>17.28</v>
      </c>
      <c r="G3635" s="117" t="s">
        <v>493</v>
      </c>
      <c r="H3635" s="120">
        <v>41974</v>
      </c>
    </row>
    <row r="3636" spans="1:8">
      <c r="A3636" s="113">
        <v>72107</v>
      </c>
      <c r="B3636" s="114" t="s">
        <v>5098</v>
      </c>
      <c r="C3636" s="113" t="s">
        <v>542</v>
      </c>
      <c r="D3636" s="113" t="s">
        <v>207</v>
      </c>
      <c r="E3636" s="115">
        <v>21.67</v>
      </c>
      <c r="F3636" s="115">
        <v>21.05</v>
      </c>
      <c r="G3636" s="113" t="s">
        <v>493</v>
      </c>
      <c r="H3636" s="116">
        <v>41974</v>
      </c>
    </row>
    <row r="3637" spans="1:8">
      <c r="A3637" s="117">
        <v>68058</v>
      </c>
      <c r="B3637" s="118" t="s">
        <v>5099</v>
      </c>
      <c r="C3637" s="117" t="s">
        <v>542</v>
      </c>
      <c r="D3637" s="117" t="s">
        <v>207</v>
      </c>
      <c r="E3637" s="119">
        <v>54.78</v>
      </c>
      <c r="F3637" s="119">
        <v>52.02</v>
      </c>
      <c r="G3637" s="117" t="s">
        <v>493</v>
      </c>
      <c r="H3637" s="120">
        <v>41974</v>
      </c>
    </row>
    <row r="3638" spans="1:8">
      <c r="A3638" s="113" t="s">
        <v>5100</v>
      </c>
      <c r="B3638" s="114" t="s">
        <v>5101</v>
      </c>
      <c r="C3638" s="113" t="s">
        <v>542</v>
      </c>
      <c r="D3638" s="113" t="s">
        <v>207</v>
      </c>
      <c r="E3638" s="115">
        <v>23.67</v>
      </c>
      <c r="F3638" s="115">
        <v>22.57</v>
      </c>
      <c r="G3638" s="113" t="s">
        <v>493</v>
      </c>
      <c r="H3638" s="116">
        <v>41974</v>
      </c>
    </row>
    <row r="3639" spans="1:8">
      <c r="A3639" s="117" t="s">
        <v>5102</v>
      </c>
      <c r="B3639" s="118" t="s">
        <v>5103</v>
      </c>
      <c r="C3639" s="117" t="s">
        <v>542</v>
      </c>
      <c r="D3639" s="117" t="s">
        <v>207</v>
      </c>
      <c r="E3639" s="119">
        <v>27.4</v>
      </c>
      <c r="F3639" s="119">
        <v>27.02</v>
      </c>
      <c r="G3639" s="117" t="s">
        <v>493</v>
      </c>
      <c r="H3639" s="120">
        <v>41974</v>
      </c>
    </row>
    <row r="3640" spans="1:8" ht="26.4">
      <c r="A3640" s="113">
        <v>88571</v>
      </c>
      <c r="B3640" s="114" t="s">
        <v>5104</v>
      </c>
      <c r="C3640" s="113" t="s">
        <v>606</v>
      </c>
      <c r="D3640" s="113" t="s">
        <v>6</v>
      </c>
      <c r="E3640" s="115">
        <v>35.65</v>
      </c>
      <c r="F3640" s="115">
        <v>34.29</v>
      </c>
      <c r="G3640" s="113" t="s">
        <v>493</v>
      </c>
      <c r="H3640" s="116">
        <v>41974</v>
      </c>
    </row>
    <row r="3641" spans="1:8" ht="26.4">
      <c r="A3641" s="117">
        <v>72197</v>
      </c>
      <c r="B3641" s="118" t="s">
        <v>5105</v>
      </c>
      <c r="C3641" s="117" t="s">
        <v>715</v>
      </c>
      <c r="D3641" s="117" t="s">
        <v>207</v>
      </c>
      <c r="E3641" s="119">
        <v>23.64</v>
      </c>
      <c r="F3641" s="119">
        <v>21.87</v>
      </c>
      <c r="G3641" s="117" t="s">
        <v>493</v>
      </c>
      <c r="H3641" s="120">
        <v>41974</v>
      </c>
    </row>
    <row r="3642" spans="1:8" ht="52.8">
      <c r="A3642" s="113" t="s">
        <v>5106</v>
      </c>
      <c r="B3642" s="114" t="s">
        <v>5107</v>
      </c>
      <c r="C3642" s="113" t="s">
        <v>245</v>
      </c>
      <c r="D3642" s="113" t="s">
        <v>6</v>
      </c>
      <c r="E3642" s="115">
        <v>3229.51</v>
      </c>
      <c r="F3642" s="115">
        <v>3091.08</v>
      </c>
      <c r="G3642" s="113" t="s">
        <v>493</v>
      </c>
      <c r="H3642" s="116">
        <v>41974</v>
      </c>
    </row>
    <row r="3643" spans="1:8" ht="39.6">
      <c r="A3643" s="117">
        <v>83719</v>
      </c>
      <c r="B3643" s="118" t="s">
        <v>5108</v>
      </c>
      <c r="C3643" s="117" t="s">
        <v>632</v>
      </c>
      <c r="D3643" s="117" t="s">
        <v>207</v>
      </c>
      <c r="E3643" s="119">
        <v>70.16</v>
      </c>
      <c r="F3643" s="119">
        <v>67.55</v>
      </c>
      <c r="G3643" s="117" t="s">
        <v>493</v>
      </c>
      <c r="H3643" s="120">
        <v>41974</v>
      </c>
    </row>
    <row r="3644" spans="1:8" ht="39.6">
      <c r="A3644" s="113">
        <v>83720</v>
      </c>
      <c r="B3644" s="114" t="s">
        <v>5109</v>
      </c>
      <c r="C3644" s="113" t="s">
        <v>632</v>
      </c>
      <c r="D3644" s="113" t="s">
        <v>207</v>
      </c>
      <c r="E3644" s="115">
        <v>83</v>
      </c>
      <c r="F3644" s="115">
        <v>79.87</v>
      </c>
      <c r="G3644" s="113" t="s">
        <v>493</v>
      </c>
      <c r="H3644" s="116">
        <v>41974</v>
      </c>
    </row>
    <row r="3645" spans="1:8" ht="39.6">
      <c r="A3645" s="117">
        <v>83721</v>
      </c>
      <c r="B3645" s="118" t="s">
        <v>5110</v>
      </c>
      <c r="C3645" s="117" t="s">
        <v>632</v>
      </c>
      <c r="D3645" s="117" t="s">
        <v>207</v>
      </c>
      <c r="E3645" s="119">
        <v>101.44</v>
      </c>
      <c r="F3645" s="119">
        <v>97.55</v>
      </c>
      <c r="G3645" s="117" t="s">
        <v>493</v>
      </c>
      <c r="H3645" s="120">
        <v>41974</v>
      </c>
    </row>
    <row r="3646" spans="1:8" ht="39.6">
      <c r="A3646" s="113" t="s">
        <v>5111</v>
      </c>
      <c r="B3646" s="114" t="s">
        <v>5112</v>
      </c>
      <c r="C3646" s="113" t="s">
        <v>632</v>
      </c>
      <c r="D3646" s="113" t="s">
        <v>207</v>
      </c>
      <c r="E3646" s="115">
        <v>39.159999999999997</v>
      </c>
      <c r="F3646" s="115">
        <v>36.74</v>
      </c>
      <c r="G3646" s="113" t="s">
        <v>493</v>
      </c>
      <c r="H3646" s="116">
        <v>41974</v>
      </c>
    </row>
    <row r="3647" spans="1:8" ht="39.6">
      <c r="A3647" s="117">
        <v>83489</v>
      </c>
      <c r="B3647" s="118" t="s">
        <v>5113</v>
      </c>
      <c r="C3647" s="117" t="s">
        <v>273</v>
      </c>
      <c r="D3647" s="117" t="s">
        <v>6</v>
      </c>
      <c r="E3647" s="119">
        <v>2273.5300000000002</v>
      </c>
      <c r="F3647" s="119">
        <v>2264.0500000000002</v>
      </c>
      <c r="G3647" s="117" t="s">
        <v>493</v>
      </c>
      <c r="H3647" s="120">
        <v>41974</v>
      </c>
    </row>
    <row r="3648" spans="1:8" ht="39.6">
      <c r="A3648" s="113">
        <v>83488</v>
      </c>
      <c r="B3648" s="114" t="s">
        <v>5114</v>
      </c>
      <c r="C3648" s="113" t="s">
        <v>273</v>
      </c>
      <c r="D3648" s="113" t="s">
        <v>6</v>
      </c>
      <c r="E3648" s="115">
        <v>2091.6999999999998</v>
      </c>
      <c r="F3648" s="115">
        <v>2082.2199999999998</v>
      </c>
      <c r="G3648" s="113" t="s">
        <v>493</v>
      </c>
      <c r="H3648" s="116">
        <v>41974</v>
      </c>
    </row>
    <row r="3649" spans="1:8" ht="26.4">
      <c r="A3649" s="117">
        <v>73487</v>
      </c>
      <c r="B3649" s="118" t="s">
        <v>5115</v>
      </c>
      <c r="C3649" s="117" t="s">
        <v>248</v>
      </c>
      <c r="D3649" s="117" t="s">
        <v>231</v>
      </c>
      <c r="E3649" s="119">
        <v>13.86</v>
      </c>
      <c r="F3649" s="119">
        <v>12.48</v>
      </c>
      <c r="G3649" s="117" t="s">
        <v>493</v>
      </c>
      <c r="H3649" s="120">
        <v>41974</v>
      </c>
    </row>
    <row r="3650" spans="1:8" ht="26.4">
      <c r="A3650" s="113">
        <v>73437</v>
      </c>
      <c r="B3650" s="114" t="s">
        <v>5116</v>
      </c>
      <c r="C3650" s="113" t="s">
        <v>248</v>
      </c>
      <c r="D3650" s="113" t="s">
        <v>231</v>
      </c>
      <c r="E3650" s="115">
        <v>16.29</v>
      </c>
      <c r="F3650" s="115">
        <v>14.9</v>
      </c>
      <c r="G3650" s="113" t="s">
        <v>493</v>
      </c>
      <c r="H3650" s="116">
        <v>41974</v>
      </c>
    </row>
    <row r="3651" spans="1:8">
      <c r="A3651" s="117">
        <v>88315</v>
      </c>
      <c r="B3651" s="118" t="s">
        <v>280</v>
      </c>
      <c r="C3651" s="117" t="s">
        <v>246</v>
      </c>
      <c r="D3651" s="117" t="s">
        <v>231</v>
      </c>
      <c r="E3651" s="119">
        <v>14.69</v>
      </c>
      <c r="F3651" s="119">
        <v>13.23</v>
      </c>
      <c r="G3651" s="117" t="s">
        <v>493</v>
      </c>
      <c r="H3651" s="120">
        <v>41974</v>
      </c>
    </row>
    <row r="3652" spans="1:8">
      <c r="A3652" s="113">
        <v>88316</v>
      </c>
      <c r="B3652" s="114" t="s">
        <v>233</v>
      </c>
      <c r="C3652" s="113" t="s">
        <v>246</v>
      </c>
      <c r="D3652" s="113" t="s">
        <v>231</v>
      </c>
      <c r="E3652" s="115">
        <v>12.14</v>
      </c>
      <c r="F3652" s="115">
        <v>11.02</v>
      </c>
      <c r="G3652" s="113" t="s">
        <v>493</v>
      </c>
      <c r="H3652" s="116">
        <v>41974</v>
      </c>
    </row>
    <row r="3653" spans="1:8" ht="26.4">
      <c r="A3653" s="117">
        <v>78472</v>
      </c>
      <c r="B3653" s="118" t="s">
        <v>5117</v>
      </c>
      <c r="C3653" s="117" t="s">
        <v>516</v>
      </c>
      <c r="D3653" s="117" t="s">
        <v>492</v>
      </c>
      <c r="E3653" s="119">
        <v>0.33</v>
      </c>
      <c r="F3653" s="119">
        <v>0.3</v>
      </c>
      <c r="G3653" s="117" t="s">
        <v>493</v>
      </c>
      <c r="H3653" s="120">
        <v>41974</v>
      </c>
    </row>
    <row r="3654" spans="1:8" ht="26.4">
      <c r="A3654" s="113">
        <v>86883</v>
      </c>
      <c r="B3654" s="114" t="s">
        <v>5118</v>
      </c>
      <c r="C3654" s="113" t="s">
        <v>606</v>
      </c>
      <c r="D3654" s="113" t="s">
        <v>6</v>
      </c>
      <c r="E3654" s="115">
        <v>18.670000000000002</v>
      </c>
      <c r="F3654" s="115">
        <v>18.5</v>
      </c>
      <c r="G3654" s="113" t="s">
        <v>493</v>
      </c>
      <c r="H3654" s="116">
        <v>41974</v>
      </c>
    </row>
    <row r="3655" spans="1:8" ht="26.4">
      <c r="A3655" s="117">
        <v>86881</v>
      </c>
      <c r="B3655" s="118" t="s">
        <v>5119</v>
      </c>
      <c r="C3655" s="117" t="s">
        <v>606</v>
      </c>
      <c r="D3655" s="117" t="s">
        <v>6</v>
      </c>
      <c r="E3655" s="119">
        <v>110.18</v>
      </c>
      <c r="F3655" s="119">
        <v>109.66</v>
      </c>
      <c r="G3655" s="117" t="s">
        <v>493</v>
      </c>
      <c r="H3655" s="120">
        <v>41974</v>
      </c>
    </row>
    <row r="3656" spans="1:8" ht="26.4">
      <c r="A3656" s="113">
        <v>86882</v>
      </c>
      <c r="B3656" s="114" t="s">
        <v>5120</v>
      </c>
      <c r="C3656" s="113" t="s">
        <v>606</v>
      </c>
      <c r="D3656" s="113" t="s">
        <v>6</v>
      </c>
      <c r="E3656" s="115">
        <v>11.72</v>
      </c>
      <c r="F3656" s="115">
        <v>11.46</v>
      </c>
      <c r="G3656" s="113" t="s">
        <v>493</v>
      </c>
      <c r="H3656" s="116">
        <v>41974</v>
      </c>
    </row>
    <row r="3657" spans="1:8">
      <c r="A3657" s="117" t="s">
        <v>505</v>
      </c>
      <c r="B3657" s="118" t="s">
        <v>506</v>
      </c>
      <c r="C3657" s="117" t="s">
        <v>507</v>
      </c>
      <c r="D3657" s="117" t="s">
        <v>207</v>
      </c>
      <c r="E3657" s="119">
        <v>1.9</v>
      </c>
      <c r="F3657" s="119">
        <v>1.76</v>
      </c>
      <c r="G3657" s="117" t="s">
        <v>493</v>
      </c>
      <c r="H3657" s="120">
        <v>41974</v>
      </c>
    </row>
    <row r="3658" spans="1:8" ht="26.4">
      <c r="A3658" s="113">
        <v>72947</v>
      </c>
      <c r="B3658" s="114" t="s">
        <v>5121</v>
      </c>
      <c r="C3658" s="113" t="s">
        <v>251</v>
      </c>
      <c r="D3658" s="113" t="s">
        <v>492</v>
      </c>
      <c r="E3658" s="115">
        <v>15.86</v>
      </c>
      <c r="F3658" s="115">
        <v>15.8</v>
      </c>
      <c r="G3658" s="113" t="s">
        <v>493</v>
      </c>
      <c r="H3658" s="116">
        <v>41974</v>
      </c>
    </row>
    <row r="3659" spans="1:8" ht="26.4">
      <c r="A3659" s="117">
        <v>73496</v>
      </c>
      <c r="B3659" s="118" t="s">
        <v>704</v>
      </c>
      <c r="C3659" s="117" t="s">
        <v>248</v>
      </c>
      <c r="D3659" s="117" t="s">
        <v>231</v>
      </c>
      <c r="E3659" s="119">
        <v>2.78</v>
      </c>
      <c r="F3659" s="119">
        <v>2.77</v>
      </c>
      <c r="G3659" s="117" t="s">
        <v>493</v>
      </c>
      <c r="H3659" s="120">
        <v>41974</v>
      </c>
    </row>
    <row r="3660" spans="1:8" ht="26.4">
      <c r="A3660" s="113">
        <v>73560</v>
      </c>
      <c r="B3660" s="114" t="s">
        <v>706</v>
      </c>
      <c r="C3660" s="113" t="s">
        <v>248</v>
      </c>
      <c r="D3660" s="113" t="s">
        <v>231</v>
      </c>
      <c r="E3660" s="115">
        <v>2.15</v>
      </c>
      <c r="F3660" s="115">
        <v>2.14</v>
      </c>
      <c r="G3660" s="113" t="s">
        <v>493</v>
      </c>
      <c r="H3660" s="116">
        <v>41974</v>
      </c>
    </row>
    <row r="3661" spans="1:8" ht="26.4">
      <c r="A3661" s="117">
        <v>84133</v>
      </c>
      <c r="B3661" s="118" t="s">
        <v>10848</v>
      </c>
      <c r="C3661" s="117" t="s">
        <v>246</v>
      </c>
      <c r="D3661" s="117" t="s">
        <v>207</v>
      </c>
      <c r="E3661" s="119">
        <v>209.65</v>
      </c>
      <c r="F3661" s="119">
        <v>199.61</v>
      </c>
      <c r="G3661" s="117" t="s">
        <v>493</v>
      </c>
      <c r="H3661" s="120">
        <v>41974</v>
      </c>
    </row>
    <row r="3662" spans="1:8" ht="26.4">
      <c r="A3662" s="113">
        <v>84132</v>
      </c>
      <c r="B3662" s="114" t="s">
        <v>10849</v>
      </c>
      <c r="C3662" s="113" t="s">
        <v>246</v>
      </c>
      <c r="D3662" s="113" t="s">
        <v>207</v>
      </c>
      <c r="E3662" s="115">
        <v>107.62</v>
      </c>
      <c r="F3662" s="115">
        <v>106.51</v>
      </c>
      <c r="G3662" s="113" t="s">
        <v>493</v>
      </c>
      <c r="H3662" s="116">
        <v>41974</v>
      </c>
    </row>
    <row r="3663" spans="1:8" ht="26.4">
      <c r="A3663" s="117">
        <v>6391</v>
      </c>
      <c r="B3663" s="118" t="s">
        <v>582</v>
      </c>
      <c r="C3663" s="117" t="s">
        <v>246</v>
      </c>
      <c r="D3663" s="117" t="s">
        <v>207</v>
      </c>
      <c r="E3663" s="119">
        <v>94.66</v>
      </c>
      <c r="F3663" s="119">
        <v>90.04</v>
      </c>
      <c r="G3663" s="117" t="s">
        <v>493</v>
      </c>
      <c r="H3663" s="120">
        <v>41974</v>
      </c>
    </row>
    <row r="3664" spans="1:8" ht="26.4">
      <c r="A3664" s="113">
        <v>88318</v>
      </c>
      <c r="B3664" s="114" t="s">
        <v>10850</v>
      </c>
      <c r="C3664" s="113" t="s">
        <v>246</v>
      </c>
      <c r="D3664" s="113" t="s">
        <v>231</v>
      </c>
      <c r="E3664" s="115">
        <v>16.38</v>
      </c>
      <c r="F3664" s="115">
        <v>14.68</v>
      </c>
      <c r="G3664" s="113" t="s">
        <v>493</v>
      </c>
      <c r="H3664" s="116">
        <v>41974</v>
      </c>
    </row>
    <row r="3665" spans="1:8">
      <c r="A3665" s="117">
        <v>88317</v>
      </c>
      <c r="B3665" s="118" t="s">
        <v>269</v>
      </c>
      <c r="C3665" s="117" t="s">
        <v>246</v>
      </c>
      <c r="D3665" s="117" t="s">
        <v>231</v>
      </c>
      <c r="E3665" s="119">
        <v>15.32</v>
      </c>
      <c r="F3665" s="119">
        <v>13.77</v>
      </c>
      <c r="G3665" s="117" t="s">
        <v>493</v>
      </c>
      <c r="H3665" s="120">
        <v>41974</v>
      </c>
    </row>
    <row r="3666" spans="1:8" ht="26.4">
      <c r="A3666" s="113">
        <v>84192</v>
      </c>
      <c r="B3666" s="114" t="s">
        <v>10851</v>
      </c>
      <c r="C3666" s="113" t="s">
        <v>502</v>
      </c>
      <c r="D3666" s="113" t="s">
        <v>207</v>
      </c>
      <c r="E3666" s="115">
        <v>12</v>
      </c>
      <c r="F3666" s="115">
        <v>11.12</v>
      </c>
      <c r="G3666" s="113" t="s">
        <v>493</v>
      </c>
      <c r="H3666" s="116">
        <v>41974</v>
      </c>
    </row>
    <row r="3667" spans="1:8" ht="26.4">
      <c r="A3667" s="117">
        <v>84194</v>
      </c>
      <c r="B3667" s="118" t="s">
        <v>10852</v>
      </c>
      <c r="C3667" s="117" t="s">
        <v>502</v>
      </c>
      <c r="D3667" s="117" t="s">
        <v>207</v>
      </c>
      <c r="E3667" s="119">
        <v>10.26</v>
      </c>
      <c r="F3667" s="119">
        <v>9.3699999999999992</v>
      </c>
      <c r="G3667" s="117" t="s">
        <v>493</v>
      </c>
      <c r="H3667" s="120">
        <v>41974</v>
      </c>
    </row>
    <row r="3668" spans="1:8" ht="26.4">
      <c r="A3668" s="113">
        <v>84161</v>
      </c>
      <c r="B3668" s="114" t="s">
        <v>10853</v>
      </c>
      <c r="C3668" s="113" t="s">
        <v>502</v>
      </c>
      <c r="D3668" s="113" t="s">
        <v>207</v>
      </c>
      <c r="E3668" s="115">
        <v>47.31</v>
      </c>
      <c r="F3668" s="115">
        <v>46.46</v>
      </c>
      <c r="G3668" s="113" t="s">
        <v>493</v>
      </c>
      <c r="H3668" s="116">
        <v>41974</v>
      </c>
    </row>
    <row r="3669" spans="1:8" ht="26.4">
      <c r="A3669" s="117" t="s">
        <v>10854</v>
      </c>
      <c r="B3669" s="118" t="s">
        <v>10855</v>
      </c>
      <c r="C3669" s="117" t="s">
        <v>502</v>
      </c>
      <c r="D3669" s="117" t="s">
        <v>207</v>
      </c>
      <c r="E3669" s="119">
        <v>56.45</v>
      </c>
      <c r="F3669" s="119">
        <v>56.1</v>
      </c>
      <c r="G3669" s="117" t="s">
        <v>493</v>
      </c>
      <c r="H3669" s="120">
        <v>41974</v>
      </c>
    </row>
    <row r="3670" spans="1:8" ht="26.4">
      <c r="A3670" s="113" t="s">
        <v>10856</v>
      </c>
      <c r="B3670" s="114" t="s">
        <v>10857</v>
      </c>
      <c r="C3670" s="113" t="s">
        <v>502</v>
      </c>
      <c r="D3670" s="113" t="s">
        <v>207</v>
      </c>
      <c r="E3670" s="115">
        <v>12.61</v>
      </c>
      <c r="F3670" s="115">
        <v>11.73</v>
      </c>
      <c r="G3670" s="113" t="s">
        <v>493</v>
      </c>
      <c r="H3670" s="116">
        <v>41974</v>
      </c>
    </row>
    <row r="3671" spans="1:8" ht="26.4">
      <c r="A3671" s="117" t="s">
        <v>10858</v>
      </c>
      <c r="B3671" s="118" t="s">
        <v>10859</v>
      </c>
      <c r="C3671" s="117" t="s">
        <v>502</v>
      </c>
      <c r="D3671" s="117" t="s">
        <v>207</v>
      </c>
      <c r="E3671" s="119">
        <v>58.42</v>
      </c>
      <c r="F3671" s="119">
        <v>57.54</v>
      </c>
      <c r="G3671" s="117" t="s">
        <v>493</v>
      </c>
      <c r="H3671" s="120">
        <v>41974</v>
      </c>
    </row>
    <row r="3672" spans="1:8">
      <c r="A3672" s="113">
        <v>88319</v>
      </c>
      <c r="B3672" s="114" t="s">
        <v>10860</v>
      </c>
      <c r="C3672" s="113" t="s">
        <v>246</v>
      </c>
      <c r="D3672" s="113" t="s">
        <v>231</v>
      </c>
      <c r="E3672" s="115">
        <v>21.43</v>
      </c>
      <c r="F3672" s="115">
        <v>19.059999999999999</v>
      </c>
      <c r="G3672" s="113" t="s">
        <v>493</v>
      </c>
      <c r="H3672" s="116">
        <v>41974</v>
      </c>
    </row>
    <row r="3673" spans="1:8" ht="26.4">
      <c r="A3673" s="117">
        <v>84000</v>
      </c>
      <c r="B3673" s="118" t="s">
        <v>10861</v>
      </c>
      <c r="C3673" s="117" t="s">
        <v>248</v>
      </c>
      <c r="D3673" s="117" t="s">
        <v>231</v>
      </c>
      <c r="E3673" s="119">
        <v>6.42</v>
      </c>
      <c r="F3673" s="119">
        <v>6.42</v>
      </c>
      <c r="G3673" s="117" t="s">
        <v>493</v>
      </c>
      <c r="H3673" s="120">
        <v>41974</v>
      </c>
    </row>
    <row r="3674" spans="1:8" ht="26.4">
      <c r="A3674" s="113" t="s">
        <v>10862</v>
      </c>
      <c r="B3674" s="114" t="s">
        <v>10863</v>
      </c>
      <c r="C3674" s="113" t="s">
        <v>248</v>
      </c>
      <c r="D3674" s="113" t="s">
        <v>231</v>
      </c>
      <c r="E3674" s="115">
        <v>2.46</v>
      </c>
      <c r="F3674" s="115">
        <v>2.46</v>
      </c>
      <c r="G3674" s="113" t="s">
        <v>493</v>
      </c>
      <c r="H3674" s="116">
        <v>41974</v>
      </c>
    </row>
    <row r="3675" spans="1:8" ht="39.6">
      <c r="A3675" s="117" t="s">
        <v>10864</v>
      </c>
      <c r="B3675" s="118" t="s">
        <v>10865</v>
      </c>
      <c r="C3675" s="117" t="s">
        <v>273</v>
      </c>
      <c r="D3675" s="117" t="s">
        <v>6</v>
      </c>
      <c r="E3675" s="119">
        <v>2.71</v>
      </c>
      <c r="F3675" s="119">
        <v>2.5499999999999998</v>
      </c>
      <c r="G3675" s="117" t="s">
        <v>493</v>
      </c>
      <c r="H3675" s="120">
        <v>41974</v>
      </c>
    </row>
    <row r="3676" spans="1:8" ht="39.6">
      <c r="A3676" s="113" t="s">
        <v>10866</v>
      </c>
      <c r="B3676" s="114" t="s">
        <v>10867</v>
      </c>
      <c r="C3676" s="113" t="s">
        <v>606</v>
      </c>
      <c r="D3676" s="113" t="s">
        <v>6</v>
      </c>
      <c r="E3676" s="115">
        <v>1122.53</v>
      </c>
      <c r="F3676" s="115">
        <v>1061.2</v>
      </c>
      <c r="G3676" s="113" t="s">
        <v>493</v>
      </c>
      <c r="H3676" s="116">
        <v>41974</v>
      </c>
    </row>
    <row r="3677" spans="1:8" ht="39.6">
      <c r="A3677" s="117" t="s">
        <v>10868</v>
      </c>
      <c r="B3677" s="118" t="s">
        <v>10869</v>
      </c>
      <c r="C3677" s="117" t="s">
        <v>606</v>
      </c>
      <c r="D3677" s="117" t="s">
        <v>6</v>
      </c>
      <c r="E3677" s="119">
        <v>1402.83</v>
      </c>
      <c r="F3677" s="119">
        <v>1322.92</v>
      </c>
      <c r="G3677" s="117" t="s">
        <v>493</v>
      </c>
      <c r="H3677" s="120">
        <v>41974</v>
      </c>
    </row>
    <row r="3678" spans="1:8" ht="26.4">
      <c r="A3678" s="113" t="s">
        <v>10870</v>
      </c>
      <c r="B3678" s="114" t="s">
        <v>10871</v>
      </c>
      <c r="C3678" s="113" t="s">
        <v>271</v>
      </c>
      <c r="D3678" s="113" t="s">
        <v>6</v>
      </c>
      <c r="E3678" s="115">
        <v>14.98</v>
      </c>
      <c r="F3678" s="115">
        <v>14.98</v>
      </c>
      <c r="G3678" s="113" t="s">
        <v>493</v>
      </c>
      <c r="H3678" s="116">
        <v>41974</v>
      </c>
    </row>
    <row r="3679" spans="1:8" ht="39.6">
      <c r="A3679" s="117">
        <v>73624</v>
      </c>
      <c r="B3679" s="118" t="s">
        <v>10872</v>
      </c>
      <c r="C3679" s="117" t="s">
        <v>273</v>
      </c>
      <c r="D3679" s="117" t="s">
        <v>6</v>
      </c>
      <c r="E3679" s="119">
        <v>87.03</v>
      </c>
      <c r="F3679" s="119">
        <v>82.96</v>
      </c>
      <c r="G3679" s="117" t="s">
        <v>493</v>
      </c>
      <c r="H3679" s="120">
        <v>41974</v>
      </c>
    </row>
    <row r="3680" spans="1:8" ht="26.4">
      <c r="A3680" s="113">
        <v>84093</v>
      </c>
      <c r="B3680" s="114" t="s">
        <v>10873</v>
      </c>
      <c r="C3680" s="113" t="s">
        <v>715</v>
      </c>
      <c r="D3680" s="113" t="s">
        <v>207</v>
      </c>
      <c r="E3680" s="115">
        <v>22.78</v>
      </c>
      <c r="F3680" s="115">
        <v>22.08</v>
      </c>
      <c r="G3680" s="113" t="s">
        <v>493</v>
      </c>
      <c r="H3680" s="116">
        <v>41974</v>
      </c>
    </row>
    <row r="3681" spans="1:8">
      <c r="A3681" s="117">
        <v>73475</v>
      </c>
      <c r="B3681" s="118" t="s">
        <v>10874</v>
      </c>
      <c r="C3681" s="117" t="s">
        <v>246</v>
      </c>
      <c r="D3681" s="117" t="s">
        <v>6</v>
      </c>
      <c r="E3681" s="119">
        <v>0.35</v>
      </c>
      <c r="F3681" s="119">
        <v>0.35</v>
      </c>
      <c r="G3681" s="117" t="s">
        <v>493</v>
      </c>
      <c r="H3681" s="120">
        <v>41974</v>
      </c>
    </row>
    <row r="3682" spans="1:8">
      <c r="A3682" s="113">
        <v>73555</v>
      </c>
      <c r="B3682" s="114" t="s">
        <v>10875</v>
      </c>
      <c r="C3682" s="113" t="s">
        <v>246</v>
      </c>
      <c r="D3682" s="113" t="s">
        <v>6</v>
      </c>
      <c r="E3682" s="115">
        <v>0.18</v>
      </c>
      <c r="F3682" s="115">
        <v>0.17</v>
      </c>
      <c r="G3682" s="113" t="s">
        <v>493</v>
      </c>
      <c r="H3682" s="116">
        <v>41974</v>
      </c>
    </row>
    <row r="3683" spans="1:8" ht="26.4">
      <c r="A3683" s="117">
        <v>6171</v>
      </c>
      <c r="B3683" s="118" t="s">
        <v>10876</v>
      </c>
      <c r="C3683" s="117" t="s">
        <v>606</v>
      </c>
      <c r="D3683" s="117" t="s">
        <v>6</v>
      </c>
      <c r="E3683" s="119">
        <v>19.41</v>
      </c>
      <c r="F3683" s="119">
        <v>18.86</v>
      </c>
      <c r="G3683" s="117" t="s">
        <v>493</v>
      </c>
      <c r="H3683" s="120">
        <v>41974</v>
      </c>
    </row>
    <row r="3684" spans="1:8" ht="26.4">
      <c r="A3684" s="113">
        <v>6087</v>
      </c>
      <c r="B3684" s="114" t="s">
        <v>10877</v>
      </c>
      <c r="C3684" s="113" t="s">
        <v>606</v>
      </c>
      <c r="D3684" s="113" t="s">
        <v>6</v>
      </c>
      <c r="E3684" s="115">
        <v>19.62</v>
      </c>
      <c r="F3684" s="115">
        <v>19.07</v>
      </c>
      <c r="G3684" s="113" t="s">
        <v>493</v>
      </c>
      <c r="H3684" s="116">
        <v>41974</v>
      </c>
    </row>
    <row r="3685" spans="1:8" ht="26.4">
      <c r="A3685" s="117">
        <v>83627</v>
      </c>
      <c r="B3685" s="118" t="s">
        <v>10878</v>
      </c>
      <c r="C3685" s="117" t="s">
        <v>538</v>
      </c>
      <c r="D3685" s="117" t="s">
        <v>6</v>
      </c>
      <c r="E3685" s="119">
        <v>529.05999999999995</v>
      </c>
      <c r="F3685" s="119">
        <v>523.71</v>
      </c>
      <c r="G3685" s="117" t="s">
        <v>493</v>
      </c>
      <c r="H3685" s="120">
        <v>41974</v>
      </c>
    </row>
    <row r="3686" spans="1:8" ht="39.6">
      <c r="A3686" s="113">
        <v>83692</v>
      </c>
      <c r="B3686" s="114" t="s">
        <v>10879</v>
      </c>
      <c r="C3686" s="113" t="s">
        <v>632</v>
      </c>
      <c r="D3686" s="113" t="s">
        <v>6</v>
      </c>
      <c r="E3686" s="115">
        <v>521.4</v>
      </c>
      <c r="F3686" s="115">
        <v>517.41</v>
      </c>
      <c r="G3686" s="113" t="s">
        <v>493</v>
      </c>
      <c r="H3686" s="116">
        <v>41974</v>
      </c>
    </row>
    <row r="3687" spans="1:8" ht="39.6">
      <c r="A3687" s="117">
        <v>83691</v>
      </c>
      <c r="B3687" s="118" t="s">
        <v>10880</v>
      </c>
      <c r="C3687" s="117" t="s">
        <v>632</v>
      </c>
      <c r="D3687" s="117" t="s">
        <v>6</v>
      </c>
      <c r="E3687" s="119">
        <v>279.63</v>
      </c>
      <c r="F3687" s="119">
        <v>275.63</v>
      </c>
      <c r="G3687" s="117" t="s">
        <v>493</v>
      </c>
      <c r="H3687" s="120">
        <v>41974</v>
      </c>
    </row>
    <row r="3688" spans="1:8" ht="26.4">
      <c r="A3688" s="113">
        <v>84798</v>
      </c>
      <c r="B3688" s="114" t="s">
        <v>10881</v>
      </c>
      <c r="C3688" s="113" t="s">
        <v>732</v>
      </c>
      <c r="D3688" s="113" t="s">
        <v>6</v>
      </c>
      <c r="E3688" s="115">
        <v>231.63</v>
      </c>
      <c r="F3688" s="115">
        <v>227.6</v>
      </c>
      <c r="G3688" s="113" t="s">
        <v>493</v>
      </c>
      <c r="H3688" s="116">
        <v>41974</v>
      </c>
    </row>
    <row r="3689" spans="1:8" ht="26.4">
      <c r="A3689" s="117">
        <v>84796</v>
      </c>
      <c r="B3689" s="118" t="s">
        <v>10882</v>
      </c>
      <c r="C3689" s="117" t="s">
        <v>732</v>
      </c>
      <c r="D3689" s="117" t="s">
        <v>6</v>
      </c>
      <c r="E3689" s="119">
        <v>364.64</v>
      </c>
      <c r="F3689" s="119">
        <v>360.07</v>
      </c>
      <c r="G3689" s="117" t="s">
        <v>493</v>
      </c>
      <c r="H3689" s="120">
        <v>41974</v>
      </c>
    </row>
    <row r="3690" spans="1:8" ht="26.4">
      <c r="A3690" s="113">
        <v>89027</v>
      </c>
      <c r="B3690" s="114" t="s">
        <v>10883</v>
      </c>
      <c r="C3690" s="113" t="s">
        <v>248</v>
      </c>
      <c r="D3690" s="113" t="s">
        <v>254</v>
      </c>
      <c r="E3690" s="115">
        <v>3.69</v>
      </c>
      <c r="F3690" s="115">
        <v>3.68</v>
      </c>
      <c r="G3690" s="113" t="s">
        <v>493</v>
      </c>
      <c r="H3690" s="116">
        <v>41974</v>
      </c>
    </row>
    <row r="3691" spans="1:8" ht="26.4">
      <c r="A3691" s="117">
        <v>89028</v>
      </c>
      <c r="B3691" s="118" t="s">
        <v>10884</v>
      </c>
      <c r="C3691" s="117" t="s">
        <v>248</v>
      </c>
      <c r="D3691" s="117" t="s">
        <v>249</v>
      </c>
      <c r="E3691" s="119">
        <v>117.49</v>
      </c>
      <c r="F3691" s="119">
        <v>117.49</v>
      </c>
      <c r="G3691" s="117" t="s">
        <v>493</v>
      </c>
      <c r="H3691" s="120">
        <v>41974</v>
      </c>
    </row>
    <row r="3692" spans="1:8" ht="26.4">
      <c r="A3692" s="113">
        <v>89023</v>
      </c>
      <c r="B3692" s="114" t="s">
        <v>10885</v>
      </c>
      <c r="C3692" s="113" t="s">
        <v>248</v>
      </c>
      <c r="D3692" s="113" t="s">
        <v>231</v>
      </c>
      <c r="E3692" s="115">
        <v>2.84</v>
      </c>
      <c r="F3692" s="115">
        <v>2.83</v>
      </c>
      <c r="G3692" s="113" t="s">
        <v>493</v>
      </c>
      <c r="H3692" s="116">
        <v>41974</v>
      </c>
    </row>
    <row r="3693" spans="1:8" ht="26.4">
      <c r="A3693" s="117">
        <v>89024</v>
      </c>
      <c r="B3693" s="118" t="s">
        <v>10886</v>
      </c>
      <c r="C3693" s="117" t="s">
        <v>248</v>
      </c>
      <c r="D3693" s="117" t="s">
        <v>231</v>
      </c>
      <c r="E3693" s="119">
        <v>0.85</v>
      </c>
      <c r="F3693" s="119">
        <v>0.85</v>
      </c>
      <c r="G3693" s="117" t="s">
        <v>493</v>
      </c>
      <c r="H3693" s="120">
        <v>41974</v>
      </c>
    </row>
    <row r="3694" spans="1:8" ht="26.4">
      <c r="A3694" s="113">
        <v>89025</v>
      </c>
      <c r="B3694" s="114" t="s">
        <v>10887</v>
      </c>
      <c r="C3694" s="113" t="s">
        <v>248</v>
      </c>
      <c r="D3694" s="113" t="s">
        <v>231</v>
      </c>
      <c r="E3694" s="115">
        <v>1.97</v>
      </c>
      <c r="F3694" s="115">
        <v>1.97</v>
      </c>
      <c r="G3694" s="113" t="s">
        <v>493</v>
      </c>
      <c r="H3694" s="116">
        <v>41974</v>
      </c>
    </row>
    <row r="3695" spans="1:8" ht="26.4">
      <c r="A3695" s="117">
        <v>89026</v>
      </c>
      <c r="B3695" s="118" t="s">
        <v>10888</v>
      </c>
      <c r="C3695" s="117" t="s">
        <v>248</v>
      </c>
      <c r="D3695" s="117" t="s">
        <v>231</v>
      </c>
      <c r="E3695" s="119">
        <v>111.83</v>
      </c>
      <c r="F3695" s="119">
        <v>111.83</v>
      </c>
      <c r="G3695" s="117" t="s">
        <v>493</v>
      </c>
      <c r="H3695" s="120">
        <v>41974</v>
      </c>
    </row>
    <row r="3696" spans="1:8" ht="26.4">
      <c r="A3696" s="113">
        <v>7031</v>
      </c>
      <c r="B3696" s="114" t="s">
        <v>10889</v>
      </c>
      <c r="C3696" s="113" t="s">
        <v>248</v>
      </c>
      <c r="D3696" s="113" t="s">
        <v>254</v>
      </c>
      <c r="E3696" s="115">
        <v>4.54</v>
      </c>
      <c r="F3696" s="115">
        <v>4.53</v>
      </c>
      <c r="G3696" s="113" t="s">
        <v>493</v>
      </c>
      <c r="H3696" s="116">
        <v>41974</v>
      </c>
    </row>
    <row r="3697" spans="1:8" ht="26.4">
      <c r="A3697" s="117">
        <v>7030</v>
      </c>
      <c r="B3697" s="118" t="s">
        <v>10890</v>
      </c>
      <c r="C3697" s="117" t="s">
        <v>248</v>
      </c>
      <c r="D3697" s="117" t="s">
        <v>249</v>
      </c>
      <c r="E3697" s="119">
        <v>126.98</v>
      </c>
      <c r="F3697" s="119">
        <v>126.97</v>
      </c>
      <c r="G3697" s="117" t="s">
        <v>493</v>
      </c>
      <c r="H3697" s="120">
        <v>41974</v>
      </c>
    </row>
    <row r="3698" spans="1:8" ht="26.4">
      <c r="A3698" s="113">
        <v>7032</v>
      </c>
      <c r="B3698" s="114" t="s">
        <v>10891</v>
      </c>
      <c r="C3698" s="113" t="s">
        <v>248</v>
      </c>
      <c r="D3698" s="113" t="s">
        <v>231</v>
      </c>
      <c r="E3698" s="115">
        <v>3.49</v>
      </c>
      <c r="F3698" s="115">
        <v>3.49</v>
      </c>
      <c r="G3698" s="113" t="s">
        <v>493</v>
      </c>
      <c r="H3698" s="116">
        <v>41974</v>
      </c>
    </row>
    <row r="3699" spans="1:8" ht="26.4">
      <c r="A3699" s="117">
        <v>7033</v>
      </c>
      <c r="B3699" s="118" t="s">
        <v>10892</v>
      </c>
      <c r="C3699" s="117" t="s">
        <v>248</v>
      </c>
      <c r="D3699" s="117" t="s">
        <v>231</v>
      </c>
      <c r="E3699" s="119">
        <v>1.05</v>
      </c>
      <c r="F3699" s="119">
        <v>1.04</v>
      </c>
      <c r="G3699" s="117" t="s">
        <v>493</v>
      </c>
      <c r="H3699" s="120">
        <v>41974</v>
      </c>
    </row>
    <row r="3700" spans="1:8" ht="26.4">
      <c r="A3700" s="113">
        <v>7034</v>
      </c>
      <c r="B3700" s="114" t="s">
        <v>10893</v>
      </c>
      <c r="C3700" s="113" t="s">
        <v>248</v>
      </c>
      <c r="D3700" s="113" t="s">
        <v>231</v>
      </c>
      <c r="E3700" s="115">
        <v>2.4300000000000002</v>
      </c>
      <c r="F3700" s="115">
        <v>2.42</v>
      </c>
      <c r="G3700" s="113" t="s">
        <v>493</v>
      </c>
      <c r="H3700" s="116">
        <v>41974</v>
      </c>
    </row>
    <row r="3701" spans="1:8" ht="26.4">
      <c r="A3701" s="117">
        <v>7035</v>
      </c>
      <c r="B3701" s="118" t="s">
        <v>10894</v>
      </c>
      <c r="C3701" s="117" t="s">
        <v>248</v>
      </c>
      <c r="D3701" s="117" t="s">
        <v>231</v>
      </c>
      <c r="E3701" s="119">
        <v>120.01</v>
      </c>
      <c r="F3701" s="119">
        <v>120</v>
      </c>
      <c r="G3701" s="117" t="s">
        <v>493</v>
      </c>
      <c r="H3701" s="120">
        <v>41974</v>
      </c>
    </row>
    <row r="3702" spans="1:8" ht="26.4">
      <c r="A3702" s="113">
        <v>86872</v>
      </c>
      <c r="B3702" s="114" t="s">
        <v>10895</v>
      </c>
      <c r="C3702" s="113" t="s">
        <v>606</v>
      </c>
      <c r="D3702" s="113" t="s">
        <v>6</v>
      </c>
      <c r="E3702" s="115">
        <v>224.7</v>
      </c>
      <c r="F3702" s="115">
        <v>221.17</v>
      </c>
      <c r="G3702" s="113" t="s">
        <v>493</v>
      </c>
      <c r="H3702" s="116">
        <v>41974</v>
      </c>
    </row>
    <row r="3703" spans="1:8" ht="39.6">
      <c r="A3703" s="117">
        <v>86920</v>
      </c>
      <c r="B3703" s="118" t="s">
        <v>10896</v>
      </c>
      <c r="C3703" s="117" t="s">
        <v>606</v>
      </c>
      <c r="D3703" s="117" t="s">
        <v>6</v>
      </c>
      <c r="E3703" s="119">
        <v>257.82</v>
      </c>
      <c r="F3703" s="119">
        <v>253.62</v>
      </c>
      <c r="G3703" s="117" t="s">
        <v>493</v>
      </c>
      <c r="H3703" s="120">
        <v>41974</v>
      </c>
    </row>
    <row r="3704" spans="1:8" ht="39.6">
      <c r="A3704" s="113">
        <v>86921</v>
      </c>
      <c r="B3704" s="114" t="s">
        <v>10897</v>
      </c>
      <c r="C3704" s="113" t="s">
        <v>606</v>
      </c>
      <c r="D3704" s="113" t="s">
        <v>6</v>
      </c>
      <c r="E3704" s="115">
        <v>258.11</v>
      </c>
      <c r="F3704" s="115">
        <v>253.9</v>
      </c>
      <c r="G3704" s="113" t="s">
        <v>493</v>
      </c>
      <c r="H3704" s="116">
        <v>41974</v>
      </c>
    </row>
    <row r="3705" spans="1:8" ht="26.4">
      <c r="A3705" s="117">
        <v>86874</v>
      </c>
      <c r="B3705" s="118" t="s">
        <v>10898</v>
      </c>
      <c r="C3705" s="117" t="s">
        <v>606</v>
      </c>
      <c r="D3705" s="117" t="s">
        <v>6</v>
      </c>
      <c r="E3705" s="119">
        <v>285.74</v>
      </c>
      <c r="F3705" s="119">
        <v>284.10000000000002</v>
      </c>
      <c r="G3705" s="117" t="s">
        <v>493</v>
      </c>
      <c r="H3705" s="120">
        <v>41974</v>
      </c>
    </row>
    <row r="3706" spans="1:8" ht="39.6">
      <c r="A3706" s="113">
        <v>86923</v>
      </c>
      <c r="B3706" s="114" t="s">
        <v>10899</v>
      </c>
      <c r="C3706" s="113" t="s">
        <v>606</v>
      </c>
      <c r="D3706" s="113" t="s">
        <v>6</v>
      </c>
      <c r="E3706" s="115">
        <v>311.91000000000003</v>
      </c>
      <c r="F3706" s="115">
        <v>309.5</v>
      </c>
      <c r="G3706" s="113" t="s">
        <v>493</v>
      </c>
      <c r="H3706" s="116">
        <v>41974</v>
      </c>
    </row>
    <row r="3707" spans="1:8" ht="39.6">
      <c r="A3707" s="117">
        <v>86924</v>
      </c>
      <c r="B3707" s="118" t="s">
        <v>10900</v>
      </c>
      <c r="C3707" s="117" t="s">
        <v>606</v>
      </c>
      <c r="D3707" s="117" t="s">
        <v>6</v>
      </c>
      <c r="E3707" s="119">
        <v>312.2</v>
      </c>
      <c r="F3707" s="119">
        <v>309.77999999999997</v>
      </c>
      <c r="G3707" s="117" t="s">
        <v>493</v>
      </c>
      <c r="H3707" s="120">
        <v>41974</v>
      </c>
    </row>
    <row r="3708" spans="1:8" ht="26.4">
      <c r="A3708" s="113">
        <v>86876</v>
      </c>
      <c r="B3708" s="114" t="s">
        <v>10901</v>
      </c>
      <c r="C3708" s="113" t="s">
        <v>606</v>
      </c>
      <c r="D3708" s="113" t="s">
        <v>6</v>
      </c>
      <c r="E3708" s="115">
        <v>83.3</v>
      </c>
      <c r="F3708" s="115">
        <v>81.86</v>
      </c>
      <c r="G3708" s="113" t="s">
        <v>493</v>
      </c>
      <c r="H3708" s="116">
        <v>41974</v>
      </c>
    </row>
    <row r="3709" spans="1:8" ht="39.6">
      <c r="A3709" s="117">
        <v>86929</v>
      </c>
      <c r="B3709" s="118" t="s">
        <v>10902</v>
      </c>
      <c r="C3709" s="117" t="s">
        <v>606</v>
      </c>
      <c r="D3709" s="117" t="s">
        <v>6</v>
      </c>
      <c r="E3709" s="119">
        <v>116.42</v>
      </c>
      <c r="F3709" s="119">
        <v>114.3</v>
      </c>
      <c r="G3709" s="117" t="s">
        <v>493</v>
      </c>
      <c r="H3709" s="120">
        <v>41974</v>
      </c>
    </row>
    <row r="3710" spans="1:8" ht="39.6">
      <c r="A3710" s="113">
        <v>86930</v>
      </c>
      <c r="B3710" s="114" t="s">
        <v>10903</v>
      </c>
      <c r="C3710" s="113" t="s">
        <v>606</v>
      </c>
      <c r="D3710" s="113" t="s">
        <v>6</v>
      </c>
      <c r="E3710" s="115">
        <v>116.71</v>
      </c>
      <c r="F3710" s="115">
        <v>114.59</v>
      </c>
      <c r="G3710" s="113" t="s">
        <v>493</v>
      </c>
      <c r="H3710" s="116">
        <v>41974</v>
      </c>
    </row>
    <row r="3711" spans="1:8" ht="39.6">
      <c r="A3711" s="117">
        <v>86927</v>
      </c>
      <c r="B3711" s="118" t="s">
        <v>10904</v>
      </c>
      <c r="C3711" s="117" t="s">
        <v>606</v>
      </c>
      <c r="D3711" s="117" t="s">
        <v>6</v>
      </c>
      <c r="E3711" s="119">
        <v>109.47</v>
      </c>
      <c r="F3711" s="119">
        <v>107.25</v>
      </c>
      <c r="G3711" s="117" t="s">
        <v>493</v>
      </c>
      <c r="H3711" s="120">
        <v>41974</v>
      </c>
    </row>
    <row r="3712" spans="1:8" ht="39.6">
      <c r="A3712" s="113">
        <v>86928</v>
      </c>
      <c r="B3712" s="114" t="s">
        <v>10905</v>
      </c>
      <c r="C3712" s="113" t="s">
        <v>606</v>
      </c>
      <c r="D3712" s="113" t="s">
        <v>6</v>
      </c>
      <c r="E3712" s="115">
        <v>109.76</v>
      </c>
      <c r="F3712" s="115">
        <v>107.54</v>
      </c>
      <c r="G3712" s="113" t="s">
        <v>493</v>
      </c>
      <c r="H3712" s="116">
        <v>41974</v>
      </c>
    </row>
    <row r="3713" spans="1:8" ht="26.4">
      <c r="A3713" s="117" t="s">
        <v>521</v>
      </c>
      <c r="B3713" s="118" t="s">
        <v>522</v>
      </c>
      <c r="C3713" s="117" t="s">
        <v>507</v>
      </c>
      <c r="D3713" s="117" t="s">
        <v>492</v>
      </c>
      <c r="E3713" s="119">
        <v>39.369999999999997</v>
      </c>
      <c r="F3713" s="119">
        <v>36.6</v>
      </c>
      <c r="G3713" s="117" t="s">
        <v>493</v>
      </c>
      <c r="H3713" s="120">
        <v>41974</v>
      </c>
    </row>
    <row r="3714" spans="1:8">
      <c r="A3714" s="113">
        <v>88320</v>
      </c>
      <c r="B3714" s="114" t="s">
        <v>10906</v>
      </c>
      <c r="C3714" s="113" t="s">
        <v>246</v>
      </c>
      <c r="D3714" s="113" t="s">
        <v>231</v>
      </c>
      <c r="E3714" s="115">
        <v>13.28</v>
      </c>
      <c r="F3714" s="115">
        <v>12</v>
      </c>
      <c r="G3714" s="113" t="s">
        <v>493</v>
      </c>
      <c r="H3714" s="116">
        <v>41974</v>
      </c>
    </row>
    <row r="3715" spans="1:8" ht="26.4">
      <c r="A3715" s="117" t="s">
        <v>10907</v>
      </c>
      <c r="B3715" s="118" t="s">
        <v>10908</v>
      </c>
      <c r="C3715" s="117" t="s">
        <v>604</v>
      </c>
      <c r="D3715" s="117" t="s">
        <v>6</v>
      </c>
      <c r="E3715" s="119">
        <v>8.2799999999999994</v>
      </c>
      <c r="F3715" s="119">
        <v>7.6</v>
      </c>
      <c r="G3715" s="117" t="s">
        <v>493</v>
      </c>
      <c r="H3715" s="120">
        <v>41974</v>
      </c>
    </row>
    <row r="3716" spans="1:8" ht="26.4">
      <c r="A3716" s="113" t="s">
        <v>10909</v>
      </c>
      <c r="B3716" s="114" t="s">
        <v>10910</v>
      </c>
      <c r="C3716" s="113" t="s">
        <v>604</v>
      </c>
      <c r="D3716" s="113" t="s">
        <v>6</v>
      </c>
      <c r="E3716" s="115">
        <v>30.2</v>
      </c>
      <c r="F3716" s="115">
        <v>29.52</v>
      </c>
      <c r="G3716" s="113" t="s">
        <v>493</v>
      </c>
      <c r="H3716" s="116">
        <v>41974</v>
      </c>
    </row>
    <row r="3717" spans="1:8" ht="26.4">
      <c r="A3717" s="117">
        <v>72714</v>
      </c>
      <c r="B3717" s="118" t="s">
        <v>10911</v>
      </c>
      <c r="C3717" s="117" t="s">
        <v>606</v>
      </c>
      <c r="D3717" s="117" t="s">
        <v>6</v>
      </c>
      <c r="E3717" s="119">
        <v>22.23</v>
      </c>
      <c r="F3717" s="119">
        <v>21.11</v>
      </c>
      <c r="G3717" s="117" t="s">
        <v>493</v>
      </c>
      <c r="H3717" s="120">
        <v>41974</v>
      </c>
    </row>
    <row r="3718" spans="1:8" ht="26.4">
      <c r="A3718" s="113">
        <v>72712</v>
      </c>
      <c r="B3718" s="114" t="s">
        <v>10912</v>
      </c>
      <c r="C3718" s="113" t="s">
        <v>606</v>
      </c>
      <c r="D3718" s="113" t="s">
        <v>6</v>
      </c>
      <c r="E3718" s="115">
        <v>38.06</v>
      </c>
      <c r="F3718" s="115">
        <v>36.19</v>
      </c>
      <c r="G3718" s="113" t="s">
        <v>493</v>
      </c>
      <c r="H3718" s="116">
        <v>41974</v>
      </c>
    </row>
    <row r="3719" spans="1:8" ht="26.4">
      <c r="A3719" s="117">
        <v>72713</v>
      </c>
      <c r="B3719" s="118" t="s">
        <v>10913</v>
      </c>
      <c r="C3719" s="117" t="s">
        <v>606</v>
      </c>
      <c r="D3719" s="117" t="s">
        <v>6</v>
      </c>
      <c r="E3719" s="119">
        <v>31.62</v>
      </c>
      <c r="F3719" s="119">
        <v>30.16</v>
      </c>
      <c r="G3719" s="117" t="s">
        <v>493</v>
      </c>
      <c r="H3719" s="120">
        <v>41974</v>
      </c>
    </row>
    <row r="3720" spans="1:8" ht="26.4">
      <c r="A3720" s="113">
        <v>72716</v>
      </c>
      <c r="B3720" s="114" t="s">
        <v>10914</v>
      </c>
      <c r="C3720" s="113" t="s">
        <v>606</v>
      </c>
      <c r="D3720" s="113" t="s">
        <v>6</v>
      </c>
      <c r="E3720" s="115">
        <v>56.18</v>
      </c>
      <c r="F3720" s="115">
        <v>54.04</v>
      </c>
      <c r="G3720" s="113" t="s">
        <v>493</v>
      </c>
      <c r="H3720" s="116">
        <v>41974</v>
      </c>
    </row>
    <row r="3721" spans="1:8" ht="26.4">
      <c r="A3721" s="117">
        <v>72715</v>
      </c>
      <c r="B3721" s="118" t="s">
        <v>10915</v>
      </c>
      <c r="C3721" s="117" t="s">
        <v>606</v>
      </c>
      <c r="D3721" s="117" t="s">
        <v>6</v>
      </c>
      <c r="E3721" s="119">
        <v>83.57</v>
      </c>
      <c r="F3721" s="119">
        <v>81.3</v>
      </c>
      <c r="G3721" s="117" t="s">
        <v>493</v>
      </c>
      <c r="H3721" s="120">
        <v>41974</v>
      </c>
    </row>
    <row r="3722" spans="1:8" ht="26.4">
      <c r="A3722" s="113">
        <v>72717</v>
      </c>
      <c r="B3722" s="114" t="s">
        <v>10916</v>
      </c>
      <c r="C3722" s="113" t="s">
        <v>606</v>
      </c>
      <c r="D3722" s="113" t="s">
        <v>6</v>
      </c>
      <c r="E3722" s="115">
        <v>102.86</v>
      </c>
      <c r="F3722" s="115">
        <v>100.47</v>
      </c>
      <c r="G3722" s="113" t="s">
        <v>493</v>
      </c>
      <c r="H3722" s="116">
        <v>41974</v>
      </c>
    </row>
    <row r="3723" spans="1:8" ht="26.4">
      <c r="A3723" s="117">
        <v>72718</v>
      </c>
      <c r="B3723" s="118" t="s">
        <v>10917</v>
      </c>
      <c r="C3723" s="117" t="s">
        <v>606</v>
      </c>
      <c r="D3723" s="117" t="s">
        <v>6</v>
      </c>
      <c r="E3723" s="119">
        <v>17.329999999999998</v>
      </c>
      <c r="F3723" s="119">
        <v>16.260000000000002</v>
      </c>
      <c r="G3723" s="117" t="s">
        <v>493</v>
      </c>
      <c r="H3723" s="120">
        <v>41974</v>
      </c>
    </row>
    <row r="3724" spans="1:8" ht="26.4">
      <c r="A3724" s="113">
        <v>72719</v>
      </c>
      <c r="B3724" s="114" t="s">
        <v>10918</v>
      </c>
      <c r="C3724" s="113" t="s">
        <v>606</v>
      </c>
      <c r="D3724" s="113" t="s">
        <v>6</v>
      </c>
      <c r="E3724" s="115">
        <v>179.05</v>
      </c>
      <c r="F3724" s="115">
        <v>176.11</v>
      </c>
      <c r="G3724" s="113" t="s">
        <v>493</v>
      </c>
      <c r="H3724" s="116">
        <v>41974</v>
      </c>
    </row>
    <row r="3725" spans="1:8" ht="26.4">
      <c r="A3725" s="117">
        <v>72720</v>
      </c>
      <c r="B3725" s="118" t="s">
        <v>10919</v>
      </c>
      <c r="C3725" s="117" t="s">
        <v>606</v>
      </c>
      <c r="D3725" s="117" t="s">
        <v>6</v>
      </c>
      <c r="E3725" s="119">
        <v>314.14999999999998</v>
      </c>
      <c r="F3725" s="119">
        <v>310.83</v>
      </c>
      <c r="G3725" s="117" t="s">
        <v>493</v>
      </c>
      <c r="H3725" s="120">
        <v>41974</v>
      </c>
    </row>
    <row r="3726" spans="1:8" ht="26.4">
      <c r="A3726" s="113">
        <v>72721</v>
      </c>
      <c r="B3726" s="114" t="s">
        <v>10920</v>
      </c>
      <c r="C3726" s="113" t="s">
        <v>606</v>
      </c>
      <c r="D3726" s="113" t="s">
        <v>6</v>
      </c>
      <c r="E3726" s="115">
        <v>439.21</v>
      </c>
      <c r="F3726" s="115">
        <v>435.48</v>
      </c>
      <c r="G3726" s="113" t="s">
        <v>493</v>
      </c>
      <c r="H3726" s="116">
        <v>41974</v>
      </c>
    </row>
    <row r="3727" spans="1:8" ht="26.4">
      <c r="A3727" s="117">
        <v>72722</v>
      </c>
      <c r="B3727" s="118" t="s">
        <v>10921</v>
      </c>
      <c r="C3727" s="117" t="s">
        <v>606</v>
      </c>
      <c r="D3727" s="117" t="s">
        <v>6</v>
      </c>
      <c r="E3727" s="119">
        <v>7.05</v>
      </c>
      <c r="F3727" s="119">
        <v>6.62</v>
      </c>
      <c r="G3727" s="117" t="s">
        <v>493</v>
      </c>
      <c r="H3727" s="120">
        <v>41974</v>
      </c>
    </row>
    <row r="3728" spans="1:8" ht="26.4">
      <c r="A3728" s="113">
        <v>72723</v>
      </c>
      <c r="B3728" s="114" t="s">
        <v>10922</v>
      </c>
      <c r="C3728" s="113" t="s">
        <v>606</v>
      </c>
      <c r="D3728" s="113" t="s">
        <v>6</v>
      </c>
      <c r="E3728" s="115">
        <v>11.12</v>
      </c>
      <c r="F3728" s="115">
        <v>10.63</v>
      </c>
      <c r="G3728" s="113" t="s">
        <v>493</v>
      </c>
      <c r="H3728" s="116">
        <v>41974</v>
      </c>
    </row>
    <row r="3729" spans="1:8" ht="26.4">
      <c r="A3729" s="117">
        <v>72724</v>
      </c>
      <c r="B3729" s="118" t="s">
        <v>10923</v>
      </c>
      <c r="C3729" s="117" t="s">
        <v>606</v>
      </c>
      <c r="D3729" s="117" t="s">
        <v>6</v>
      </c>
      <c r="E3729" s="119">
        <v>15.95</v>
      </c>
      <c r="F3729" s="119">
        <v>15.47</v>
      </c>
      <c r="G3729" s="117" t="s">
        <v>493</v>
      </c>
      <c r="H3729" s="120">
        <v>41974</v>
      </c>
    </row>
    <row r="3730" spans="1:8" ht="26.4">
      <c r="A3730" s="113">
        <v>72725</v>
      </c>
      <c r="B3730" s="114" t="s">
        <v>10924</v>
      </c>
      <c r="C3730" s="113" t="s">
        <v>606</v>
      </c>
      <c r="D3730" s="113" t="s">
        <v>6</v>
      </c>
      <c r="E3730" s="115">
        <v>31.38</v>
      </c>
      <c r="F3730" s="115">
        <v>30.85</v>
      </c>
      <c r="G3730" s="113" t="s">
        <v>493</v>
      </c>
      <c r="H3730" s="116">
        <v>41974</v>
      </c>
    </row>
    <row r="3731" spans="1:8" ht="26.4">
      <c r="A3731" s="117">
        <v>72726</v>
      </c>
      <c r="B3731" s="118" t="s">
        <v>10925</v>
      </c>
      <c r="C3731" s="117" t="s">
        <v>606</v>
      </c>
      <c r="D3731" s="117" t="s">
        <v>6</v>
      </c>
      <c r="E3731" s="119">
        <v>41.21</v>
      </c>
      <c r="F3731" s="119">
        <v>40.57</v>
      </c>
      <c r="G3731" s="117" t="s">
        <v>493</v>
      </c>
      <c r="H3731" s="120">
        <v>41974</v>
      </c>
    </row>
    <row r="3732" spans="1:8" ht="26.4">
      <c r="A3732" s="113">
        <v>72727</v>
      </c>
      <c r="B3732" s="114" t="s">
        <v>10926</v>
      </c>
      <c r="C3732" s="113" t="s">
        <v>606</v>
      </c>
      <c r="D3732" s="113" t="s">
        <v>6</v>
      </c>
      <c r="E3732" s="115">
        <v>80.319999999999993</v>
      </c>
      <c r="F3732" s="115">
        <v>79.58</v>
      </c>
      <c r="G3732" s="113" t="s">
        <v>493</v>
      </c>
      <c r="H3732" s="116">
        <v>41974</v>
      </c>
    </row>
    <row r="3733" spans="1:8" ht="26.4">
      <c r="A3733" s="117">
        <v>72728</v>
      </c>
      <c r="B3733" s="118" t="s">
        <v>10927</v>
      </c>
      <c r="C3733" s="117" t="s">
        <v>606</v>
      </c>
      <c r="D3733" s="117" t="s">
        <v>6</v>
      </c>
      <c r="E3733" s="119">
        <v>173.63</v>
      </c>
      <c r="F3733" s="119">
        <v>172.74</v>
      </c>
      <c r="G3733" s="117" t="s">
        <v>493</v>
      </c>
      <c r="H3733" s="120">
        <v>41974</v>
      </c>
    </row>
    <row r="3734" spans="1:8" ht="26.4">
      <c r="A3734" s="113">
        <v>72729</v>
      </c>
      <c r="B3734" s="114" t="s">
        <v>10928</v>
      </c>
      <c r="C3734" s="113" t="s">
        <v>606</v>
      </c>
      <c r="D3734" s="113" t="s">
        <v>6</v>
      </c>
      <c r="E3734" s="115">
        <v>277.2</v>
      </c>
      <c r="F3734" s="115">
        <v>276.11</v>
      </c>
      <c r="G3734" s="113" t="s">
        <v>493</v>
      </c>
      <c r="H3734" s="116">
        <v>41974</v>
      </c>
    </row>
    <row r="3735" spans="1:8" ht="26.4">
      <c r="A3735" s="117">
        <v>89630</v>
      </c>
      <c r="B3735" s="118" t="s">
        <v>10929</v>
      </c>
      <c r="C3735" s="117" t="s">
        <v>606</v>
      </c>
      <c r="D3735" s="117" t="s">
        <v>6</v>
      </c>
      <c r="E3735" s="119">
        <v>41.38</v>
      </c>
      <c r="F3735" s="119">
        <v>40.81</v>
      </c>
      <c r="G3735" s="117" t="s">
        <v>493</v>
      </c>
      <c r="H3735" s="120">
        <v>41974</v>
      </c>
    </row>
    <row r="3736" spans="1:8" ht="26.4">
      <c r="A3736" s="113">
        <v>89632</v>
      </c>
      <c r="B3736" s="114" t="s">
        <v>10930</v>
      </c>
      <c r="C3736" s="113" t="s">
        <v>606</v>
      </c>
      <c r="D3736" s="113" t="s">
        <v>6</v>
      </c>
      <c r="E3736" s="115">
        <v>77.86</v>
      </c>
      <c r="F3736" s="115">
        <v>77.209999999999994</v>
      </c>
      <c r="G3736" s="113" t="s">
        <v>493</v>
      </c>
      <c r="H3736" s="116">
        <v>41974</v>
      </c>
    </row>
    <row r="3737" spans="1:8" ht="26.4">
      <c r="A3737" s="117">
        <v>89703</v>
      </c>
      <c r="B3737" s="118" t="s">
        <v>10931</v>
      </c>
      <c r="C3737" s="117" t="s">
        <v>606</v>
      </c>
      <c r="D3737" s="117" t="s">
        <v>6</v>
      </c>
      <c r="E3737" s="119">
        <v>28.01</v>
      </c>
      <c r="F3737" s="119">
        <v>27.51</v>
      </c>
      <c r="G3737" s="117" t="s">
        <v>493</v>
      </c>
      <c r="H3737" s="120">
        <v>41974</v>
      </c>
    </row>
    <row r="3738" spans="1:8" ht="26.4">
      <c r="A3738" s="113">
        <v>83520</v>
      </c>
      <c r="B3738" s="114" t="s">
        <v>10932</v>
      </c>
      <c r="C3738" s="113" t="s">
        <v>538</v>
      </c>
      <c r="D3738" s="113" t="s">
        <v>6</v>
      </c>
      <c r="E3738" s="115">
        <v>58.47</v>
      </c>
      <c r="F3738" s="115">
        <v>55.83</v>
      </c>
      <c r="G3738" s="113" t="s">
        <v>493</v>
      </c>
      <c r="H3738" s="116">
        <v>41974</v>
      </c>
    </row>
    <row r="3739" spans="1:8" ht="26.4">
      <c r="A3739" s="117">
        <v>89691</v>
      </c>
      <c r="B3739" s="118" t="s">
        <v>10933</v>
      </c>
      <c r="C3739" s="117" t="s">
        <v>606</v>
      </c>
      <c r="D3739" s="117" t="s">
        <v>6</v>
      </c>
      <c r="E3739" s="119">
        <v>7.63</v>
      </c>
      <c r="F3739" s="119">
        <v>7.23</v>
      </c>
      <c r="G3739" s="117" t="s">
        <v>493</v>
      </c>
      <c r="H3739" s="120">
        <v>41974</v>
      </c>
    </row>
    <row r="3740" spans="1:8" ht="26.4">
      <c r="A3740" s="113">
        <v>89697</v>
      </c>
      <c r="B3740" s="114" t="s">
        <v>10934</v>
      </c>
      <c r="C3740" s="113" t="s">
        <v>606</v>
      </c>
      <c r="D3740" s="113" t="s">
        <v>6</v>
      </c>
      <c r="E3740" s="115">
        <v>8.86</v>
      </c>
      <c r="F3740" s="115">
        <v>8.36</v>
      </c>
      <c r="G3740" s="113" t="s">
        <v>493</v>
      </c>
      <c r="H3740" s="116">
        <v>41974</v>
      </c>
    </row>
    <row r="3741" spans="1:8" ht="39.6">
      <c r="A3741" s="117">
        <v>89833</v>
      </c>
      <c r="B3741" s="118" t="s">
        <v>10935</v>
      </c>
      <c r="C3741" s="117" t="s">
        <v>606</v>
      </c>
      <c r="D3741" s="117" t="s">
        <v>6</v>
      </c>
      <c r="E3741" s="119">
        <v>23.19</v>
      </c>
      <c r="F3741" s="119">
        <v>22.75</v>
      </c>
      <c r="G3741" s="117" t="s">
        <v>493</v>
      </c>
      <c r="H3741" s="120">
        <v>41974</v>
      </c>
    </row>
    <row r="3742" spans="1:8" ht="39.6">
      <c r="A3742" s="113">
        <v>89796</v>
      </c>
      <c r="B3742" s="114" t="s">
        <v>10936</v>
      </c>
      <c r="C3742" s="113" t="s">
        <v>606</v>
      </c>
      <c r="D3742" s="113" t="s">
        <v>6</v>
      </c>
      <c r="E3742" s="115">
        <v>27.91</v>
      </c>
      <c r="F3742" s="115">
        <v>27.02</v>
      </c>
      <c r="G3742" s="113" t="s">
        <v>493</v>
      </c>
      <c r="H3742" s="116">
        <v>41974</v>
      </c>
    </row>
    <row r="3743" spans="1:8" ht="39.6">
      <c r="A3743" s="117">
        <v>89860</v>
      </c>
      <c r="B3743" s="118" t="s">
        <v>10937</v>
      </c>
      <c r="C3743" s="117" t="s">
        <v>606</v>
      </c>
      <c r="D3743" s="117" t="s">
        <v>6</v>
      </c>
      <c r="E3743" s="119">
        <v>27.64</v>
      </c>
      <c r="F3743" s="119">
        <v>26.77</v>
      </c>
      <c r="G3743" s="117" t="s">
        <v>493</v>
      </c>
      <c r="H3743" s="120">
        <v>41974</v>
      </c>
    </row>
    <row r="3744" spans="1:8" ht="39.6">
      <c r="A3744" s="121">
        <v>89862</v>
      </c>
      <c r="B3744" s="114" t="s">
        <v>10938</v>
      </c>
      <c r="C3744" s="113" t="s">
        <v>606</v>
      </c>
      <c r="D3744" s="113" t="s">
        <v>6</v>
      </c>
      <c r="E3744" s="115">
        <v>81.5</v>
      </c>
      <c r="F3744" s="115">
        <v>80.319999999999993</v>
      </c>
      <c r="G3744" s="113" t="s">
        <v>493</v>
      </c>
      <c r="H3744" s="116">
        <v>41974</v>
      </c>
    </row>
    <row r="3745" spans="1:8" ht="39.6">
      <c r="A3745" s="117">
        <v>89782</v>
      </c>
      <c r="B3745" s="118" t="s">
        <v>10939</v>
      </c>
      <c r="C3745" s="117" t="s">
        <v>606</v>
      </c>
      <c r="D3745" s="117" t="s">
        <v>6</v>
      </c>
      <c r="E3745" s="119">
        <v>7.43</v>
      </c>
      <c r="F3745" s="119">
        <v>7.05</v>
      </c>
      <c r="G3745" s="117" t="s">
        <v>493</v>
      </c>
      <c r="H3745" s="120">
        <v>41974</v>
      </c>
    </row>
    <row r="3746" spans="1:8" ht="39.6">
      <c r="A3746" s="113">
        <v>89825</v>
      </c>
      <c r="B3746" s="114" t="s">
        <v>10940</v>
      </c>
      <c r="C3746" s="113" t="s">
        <v>606</v>
      </c>
      <c r="D3746" s="113" t="s">
        <v>6</v>
      </c>
      <c r="E3746" s="115">
        <v>9.73</v>
      </c>
      <c r="F3746" s="115">
        <v>9.57</v>
      </c>
      <c r="G3746" s="113" t="s">
        <v>493</v>
      </c>
      <c r="H3746" s="116">
        <v>41974</v>
      </c>
    </row>
    <row r="3747" spans="1:8" ht="39.6">
      <c r="A3747" s="117">
        <v>89784</v>
      </c>
      <c r="B3747" s="118" t="s">
        <v>10941</v>
      </c>
      <c r="C3747" s="117" t="s">
        <v>606</v>
      </c>
      <c r="D3747" s="117" t="s">
        <v>6</v>
      </c>
      <c r="E3747" s="119">
        <v>12.79</v>
      </c>
      <c r="F3747" s="119">
        <v>12.33</v>
      </c>
      <c r="G3747" s="117" t="s">
        <v>493</v>
      </c>
      <c r="H3747" s="120">
        <v>41974</v>
      </c>
    </row>
    <row r="3748" spans="1:8" ht="39.6">
      <c r="A3748" s="113">
        <v>89829</v>
      </c>
      <c r="B3748" s="114" t="s">
        <v>10942</v>
      </c>
      <c r="C3748" s="113" t="s">
        <v>606</v>
      </c>
      <c r="D3748" s="113" t="s">
        <v>6</v>
      </c>
      <c r="E3748" s="115">
        <v>20.45</v>
      </c>
      <c r="F3748" s="115">
        <v>20.14</v>
      </c>
      <c r="G3748" s="113" t="s">
        <v>493</v>
      </c>
      <c r="H3748" s="116">
        <v>41974</v>
      </c>
    </row>
    <row r="3749" spans="1:8" ht="39.6">
      <c r="A3749" s="117">
        <v>89786</v>
      </c>
      <c r="B3749" s="118" t="s">
        <v>10943</v>
      </c>
      <c r="C3749" s="117" t="s">
        <v>606</v>
      </c>
      <c r="D3749" s="117" t="s">
        <v>6</v>
      </c>
      <c r="E3749" s="119">
        <v>24.34</v>
      </c>
      <c r="F3749" s="119">
        <v>23.65</v>
      </c>
      <c r="G3749" s="117" t="s">
        <v>493</v>
      </c>
      <c r="H3749" s="120">
        <v>41974</v>
      </c>
    </row>
    <row r="3750" spans="1:8" ht="26.4">
      <c r="A3750" s="113">
        <v>89438</v>
      </c>
      <c r="B3750" s="114" t="s">
        <v>10944</v>
      </c>
      <c r="C3750" s="113" t="s">
        <v>606</v>
      </c>
      <c r="D3750" s="113" t="s">
        <v>6</v>
      </c>
      <c r="E3750" s="115">
        <v>4.29</v>
      </c>
      <c r="F3750" s="115">
        <v>4.01</v>
      </c>
      <c r="G3750" s="113" t="s">
        <v>493</v>
      </c>
      <c r="H3750" s="116">
        <v>41974</v>
      </c>
    </row>
    <row r="3751" spans="1:8" ht="26.4">
      <c r="A3751" s="117">
        <v>89393</v>
      </c>
      <c r="B3751" s="118" t="s">
        <v>10945</v>
      </c>
      <c r="C3751" s="117" t="s">
        <v>606</v>
      </c>
      <c r="D3751" s="117" t="s">
        <v>6</v>
      </c>
      <c r="E3751" s="119">
        <v>6.22</v>
      </c>
      <c r="F3751" s="119">
        <v>5.75</v>
      </c>
      <c r="G3751" s="117" t="s">
        <v>493</v>
      </c>
      <c r="H3751" s="120">
        <v>41974</v>
      </c>
    </row>
    <row r="3752" spans="1:8" ht="26.4">
      <c r="A3752" s="113">
        <v>89869</v>
      </c>
      <c r="B3752" s="114" t="s">
        <v>10946</v>
      </c>
      <c r="C3752" s="113" t="s">
        <v>606</v>
      </c>
      <c r="D3752" s="113" t="s">
        <v>6</v>
      </c>
      <c r="E3752" s="115">
        <v>4.7699999999999996</v>
      </c>
      <c r="F3752" s="115">
        <v>4.5199999999999996</v>
      </c>
      <c r="G3752" s="113" t="s">
        <v>493</v>
      </c>
      <c r="H3752" s="116">
        <v>41974</v>
      </c>
    </row>
    <row r="3753" spans="1:8" ht="26.4">
      <c r="A3753" s="117">
        <v>89617</v>
      </c>
      <c r="B3753" s="118" t="s">
        <v>10947</v>
      </c>
      <c r="C3753" s="117" t="s">
        <v>606</v>
      </c>
      <c r="D3753" s="117" t="s">
        <v>6</v>
      </c>
      <c r="E3753" s="119">
        <v>3.95</v>
      </c>
      <c r="F3753" s="119">
        <v>3.72</v>
      </c>
      <c r="G3753" s="117" t="s">
        <v>493</v>
      </c>
      <c r="H3753" s="120">
        <v>41974</v>
      </c>
    </row>
    <row r="3754" spans="1:8" ht="26.4">
      <c r="A3754" s="113">
        <v>89440</v>
      </c>
      <c r="B3754" s="114" t="s">
        <v>10948</v>
      </c>
      <c r="C3754" s="113" t="s">
        <v>606</v>
      </c>
      <c r="D3754" s="113" t="s">
        <v>6</v>
      </c>
      <c r="E3754" s="115">
        <v>5.07</v>
      </c>
      <c r="F3754" s="115">
        <v>4.74</v>
      </c>
      <c r="G3754" s="113" t="s">
        <v>493</v>
      </c>
      <c r="H3754" s="116">
        <v>41974</v>
      </c>
    </row>
    <row r="3755" spans="1:8" ht="26.4">
      <c r="A3755" s="117">
        <v>89395</v>
      </c>
      <c r="B3755" s="118" t="s">
        <v>10949</v>
      </c>
      <c r="C3755" s="117" t="s">
        <v>606</v>
      </c>
      <c r="D3755" s="117" t="s">
        <v>6</v>
      </c>
      <c r="E3755" s="119">
        <v>7.31</v>
      </c>
      <c r="F3755" s="119">
        <v>6.76</v>
      </c>
      <c r="G3755" s="117" t="s">
        <v>493</v>
      </c>
      <c r="H3755" s="120">
        <v>41974</v>
      </c>
    </row>
    <row r="3756" spans="1:8" ht="26.4">
      <c r="A3756" s="113">
        <v>89620</v>
      </c>
      <c r="B3756" s="114" t="s">
        <v>10950</v>
      </c>
      <c r="C3756" s="113" t="s">
        <v>606</v>
      </c>
      <c r="D3756" s="113" t="s">
        <v>6</v>
      </c>
      <c r="E3756" s="115">
        <v>6.48</v>
      </c>
      <c r="F3756" s="115">
        <v>6.2</v>
      </c>
      <c r="G3756" s="113" t="s">
        <v>493</v>
      </c>
      <c r="H3756" s="116">
        <v>41974</v>
      </c>
    </row>
    <row r="3757" spans="1:8" ht="26.4">
      <c r="A3757" s="117">
        <v>89443</v>
      </c>
      <c r="B3757" s="118" t="s">
        <v>10951</v>
      </c>
      <c r="C3757" s="117" t="s">
        <v>606</v>
      </c>
      <c r="D3757" s="117" t="s">
        <v>6</v>
      </c>
      <c r="E3757" s="119">
        <v>7.74</v>
      </c>
      <c r="F3757" s="119">
        <v>7.35</v>
      </c>
      <c r="G3757" s="117" t="s">
        <v>493</v>
      </c>
      <c r="H3757" s="120">
        <v>41974</v>
      </c>
    </row>
    <row r="3758" spans="1:8" ht="26.4">
      <c r="A3758" s="113">
        <v>89398</v>
      </c>
      <c r="B3758" s="114" t="s">
        <v>10952</v>
      </c>
      <c r="C3758" s="113" t="s">
        <v>606</v>
      </c>
      <c r="D3758" s="113" t="s">
        <v>6</v>
      </c>
      <c r="E3758" s="115">
        <v>10.4</v>
      </c>
      <c r="F3758" s="115">
        <v>9.75</v>
      </c>
      <c r="G3758" s="113" t="s">
        <v>493</v>
      </c>
      <c r="H3758" s="116">
        <v>41974</v>
      </c>
    </row>
    <row r="3759" spans="1:8" ht="26.4">
      <c r="A3759" s="117">
        <v>89623</v>
      </c>
      <c r="B3759" s="118" t="s">
        <v>10953</v>
      </c>
      <c r="C3759" s="117" t="s">
        <v>606</v>
      </c>
      <c r="D3759" s="117" t="s">
        <v>6</v>
      </c>
      <c r="E3759" s="119">
        <v>11.38</v>
      </c>
      <c r="F3759" s="119">
        <v>11.06</v>
      </c>
      <c r="G3759" s="117" t="s">
        <v>493</v>
      </c>
      <c r="H3759" s="120">
        <v>41974</v>
      </c>
    </row>
    <row r="3760" spans="1:8" ht="26.4">
      <c r="A3760" s="113">
        <v>89625</v>
      </c>
      <c r="B3760" s="114" t="s">
        <v>10954</v>
      </c>
      <c r="C3760" s="113" t="s">
        <v>606</v>
      </c>
      <c r="D3760" s="113" t="s">
        <v>6</v>
      </c>
      <c r="E3760" s="115">
        <v>13.11</v>
      </c>
      <c r="F3760" s="115">
        <v>12.72</v>
      </c>
      <c r="G3760" s="113" t="s">
        <v>493</v>
      </c>
      <c r="H3760" s="116">
        <v>41974</v>
      </c>
    </row>
    <row r="3761" spans="1:8" ht="26.4">
      <c r="A3761" s="117">
        <v>89628</v>
      </c>
      <c r="B3761" s="118" t="s">
        <v>10955</v>
      </c>
      <c r="C3761" s="117" t="s">
        <v>606</v>
      </c>
      <c r="D3761" s="117" t="s">
        <v>6</v>
      </c>
      <c r="E3761" s="119">
        <v>34.229999999999997</v>
      </c>
      <c r="F3761" s="119">
        <v>33.770000000000003</v>
      </c>
      <c r="G3761" s="117" t="s">
        <v>493</v>
      </c>
      <c r="H3761" s="120">
        <v>41974</v>
      </c>
    </row>
    <row r="3762" spans="1:8" ht="26.4">
      <c r="A3762" s="113">
        <v>89629</v>
      </c>
      <c r="B3762" s="114" t="s">
        <v>608</v>
      </c>
      <c r="C3762" s="113" t="s">
        <v>606</v>
      </c>
      <c r="D3762" s="113" t="s">
        <v>6</v>
      </c>
      <c r="E3762" s="115">
        <v>54.77</v>
      </c>
      <c r="F3762" s="115">
        <v>54.2</v>
      </c>
      <c r="G3762" s="113" t="s">
        <v>493</v>
      </c>
      <c r="H3762" s="116">
        <v>41974</v>
      </c>
    </row>
    <row r="3763" spans="1:8" ht="26.4">
      <c r="A3763" s="117">
        <v>89631</v>
      </c>
      <c r="B3763" s="118" t="s">
        <v>5122</v>
      </c>
      <c r="C3763" s="117" t="s">
        <v>606</v>
      </c>
      <c r="D3763" s="117" t="s">
        <v>6</v>
      </c>
      <c r="E3763" s="119">
        <v>72.95</v>
      </c>
      <c r="F3763" s="119">
        <v>72.31</v>
      </c>
      <c r="G3763" s="117" t="s">
        <v>493</v>
      </c>
      <c r="H3763" s="120">
        <v>41974</v>
      </c>
    </row>
    <row r="3764" spans="1:8">
      <c r="A3764" s="113">
        <v>88323</v>
      </c>
      <c r="B3764" s="114" t="s">
        <v>5123</v>
      </c>
      <c r="C3764" s="113" t="s">
        <v>246</v>
      </c>
      <c r="D3764" s="113" t="s">
        <v>231</v>
      </c>
      <c r="E3764" s="115">
        <v>13.78</v>
      </c>
      <c r="F3764" s="115">
        <v>12.43</v>
      </c>
      <c r="G3764" s="113" t="s">
        <v>493</v>
      </c>
      <c r="H3764" s="116">
        <v>41974</v>
      </c>
    </row>
    <row r="3765" spans="1:8" ht="39.6">
      <c r="A3765" s="117" t="s">
        <v>5124</v>
      </c>
      <c r="B3765" s="118" t="s">
        <v>5125</v>
      </c>
      <c r="C3765" s="117" t="s">
        <v>542</v>
      </c>
      <c r="D3765" s="117" t="s">
        <v>492</v>
      </c>
      <c r="E3765" s="119">
        <v>27.89</v>
      </c>
      <c r="F3765" s="119">
        <v>27.35</v>
      </c>
      <c r="G3765" s="117" t="s">
        <v>493</v>
      </c>
      <c r="H3765" s="120">
        <v>41974</v>
      </c>
    </row>
    <row r="3766" spans="1:8" ht="26.4">
      <c r="A3766" s="113">
        <v>73493</v>
      </c>
      <c r="B3766" s="114" t="s">
        <v>5126</v>
      </c>
      <c r="C3766" s="113" t="s">
        <v>246</v>
      </c>
      <c r="D3766" s="113" t="s">
        <v>231</v>
      </c>
      <c r="E3766" s="115">
        <v>2.25</v>
      </c>
      <c r="F3766" s="115">
        <v>2.25</v>
      </c>
      <c r="G3766" s="113" t="s">
        <v>493</v>
      </c>
      <c r="H3766" s="116">
        <v>41974</v>
      </c>
    </row>
    <row r="3767" spans="1:8" ht="26.4">
      <c r="A3767" s="117">
        <v>84009</v>
      </c>
      <c r="B3767" s="118" t="s">
        <v>5127</v>
      </c>
      <c r="C3767" s="117" t="s">
        <v>542</v>
      </c>
      <c r="D3767" s="117" t="s">
        <v>207</v>
      </c>
      <c r="E3767" s="119">
        <v>21.45</v>
      </c>
      <c r="F3767" s="119">
        <v>20.79</v>
      </c>
      <c r="G3767" s="117" t="s">
        <v>493</v>
      </c>
      <c r="H3767" s="120">
        <v>41974</v>
      </c>
    </row>
    <row r="3768" spans="1:8" ht="26.4">
      <c r="A3768" s="113">
        <v>84011</v>
      </c>
      <c r="B3768" s="114" t="s">
        <v>5128</v>
      </c>
      <c r="C3768" s="113" t="s">
        <v>542</v>
      </c>
      <c r="D3768" s="113" t="s">
        <v>207</v>
      </c>
      <c r="E3768" s="115">
        <v>30.97</v>
      </c>
      <c r="F3768" s="115">
        <v>30.15</v>
      </c>
      <c r="G3768" s="113" t="s">
        <v>493</v>
      </c>
      <c r="H3768" s="116">
        <v>41974</v>
      </c>
    </row>
    <row r="3769" spans="1:8" ht="26.4">
      <c r="A3769" s="117">
        <v>84014</v>
      </c>
      <c r="B3769" s="118" t="s">
        <v>5129</v>
      </c>
      <c r="C3769" s="117" t="s">
        <v>542</v>
      </c>
      <c r="D3769" s="117" t="s">
        <v>207</v>
      </c>
      <c r="E3769" s="119">
        <v>39.54</v>
      </c>
      <c r="F3769" s="119">
        <v>38.57</v>
      </c>
      <c r="G3769" s="117" t="s">
        <v>493</v>
      </c>
      <c r="H3769" s="120">
        <v>41974</v>
      </c>
    </row>
    <row r="3770" spans="1:8" ht="26.4">
      <c r="A3770" s="113">
        <v>84018</v>
      </c>
      <c r="B3770" s="114" t="s">
        <v>5130</v>
      </c>
      <c r="C3770" s="113" t="s">
        <v>542</v>
      </c>
      <c r="D3770" s="113" t="s">
        <v>207</v>
      </c>
      <c r="E3770" s="115">
        <v>56.92</v>
      </c>
      <c r="F3770" s="115">
        <v>55.78</v>
      </c>
      <c r="G3770" s="113" t="s">
        <v>493</v>
      </c>
      <c r="H3770" s="116">
        <v>41974</v>
      </c>
    </row>
    <row r="3771" spans="1:8" ht="26.4">
      <c r="A3771" s="117">
        <v>84012</v>
      </c>
      <c r="B3771" s="118" t="s">
        <v>5131</v>
      </c>
      <c r="C3771" s="117" t="s">
        <v>542</v>
      </c>
      <c r="D3771" s="117" t="s">
        <v>207</v>
      </c>
      <c r="E3771" s="119">
        <v>30.63</v>
      </c>
      <c r="F3771" s="119">
        <v>29.81</v>
      </c>
      <c r="G3771" s="117" t="s">
        <v>493</v>
      </c>
      <c r="H3771" s="120">
        <v>41974</v>
      </c>
    </row>
    <row r="3772" spans="1:8" ht="26.4">
      <c r="A3772" s="113">
        <v>84008</v>
      </c>
      <c r="B3772" s="114" t="s">
        <v>5132</v>
      </c>
      <c r="C3772" s="113" t="s">
        <v>542</v>
      </c>
      <c r="D3772" s="113" t="s">
        <v>207</v>
      </c>
      <c r="E3772" s="115">
        <v>16.72</v>
      </c>
      <c r="F3772" s="115">
        <v>16.18</v>
      </c>
      <c r="G3772" s="113" t="s">
        <v>493</v>
      </c>
      <c r="H3772" s="116">
        <v>41974</v>
      </c>
    </row>
    <row r="3773" spans="1:8" ht="26.4">
      <c r="A3773" s="117">
        <v>84010</v>
      </c>
      <c r="B3773" s="118" t="s">
        <v>5133</v>
      </c>
      <c r="C3773" s="117" t="s">
        <v>542</v>
      </c>
      <c r="D3773" s="117" t="s">
        <v>207</v>
      </c>
      <c r="E3773" s="119">
        <v>21.83</v>
      </c>
      <c r="F3773" s="119">
        <v>21.15</v>
      </c>
      <c r="G3773" s="117" t="s">
        <v>493</v>
      </c>
      <c r="H3773" s="120">
        <v>41974</v>
      </c>
    </row>
    <row r="3774" spans="1:8" ht="26.4">
      <c r="A3774" s="113">
        <v>84016</v>
      </c>
      <c r="B3774" s="114" t="s">
        <v>5134</v>
      </c>
      <c r="C3774" s="113" t="s">
        <v>542</v>
      </c>
      <c r="D3774" s="113" t="s">
        <v>207</v>
      </c>
      <c r="E3774" s="115">
        <v>43.14</v>
      </c>
      <c r="F3774" s="115">
        <v>42.2</v>
      </c>
      <c r="G3774" s="113" t="s">
        <v>493</v>
      </c>
      <c r="H3774" s="116">
        <v>41974</v>
      </c>
    </row>
    <row r="3775" spans="1:8" ht="39.6">
      <c r="A3775" s="117" t="s">
        <v>5135</v>
      </c>
      <c r="B3775" s="118" t="s">
        <v>5136</v>
      </c>
      <c r="C3775" s="117" t="s">
        <v>273</v>
      </c>
      <c r="D3775" s="117" t="s">
        <v>6</v>
      </c>
      <c r="E3775" s="119">
        <v>48.64</v>
      </c>
      <c r="F3775" s="119">
        <v>44.92</v>
      </c>
      <c r="G3775" s="117" t="s">
        <v>493</v>
      </c>
      <c r="H3775" s="120">
        <v>41974</v>
      </c>
    </row>
    <row r="3776" spans="1:8" ht="39.6">
      <c r="A3776" s="113" t="s">
        <v>5137</v>
      </c>
      <c r="B3776" s="114" t="s">
        <v>5138</v>
      </c>
      <c r="C3776" s="113" t="s">
        <v>273</v>
      </c>
      <c r="D3776" s="113" t="s">
        <v>6</v>
      </c>
      <c r="E3776" s="115">
        <v>16.66</v>
      </c>
      <c r="F3776" s="115">
        <v>15.32</v>
      </c>
      <c r="G3776" s="113" t="s">
        <v>493</v>
      </c>
      <c r="H3776" s="116">
        <v>41974</v>
      </c>
    </row>
    <row r="3777" spans="1:8" ht="39.6">
      <c r="A3777" s="117" t="s">
        <v>5139</v>
      </c>
      <c r="B3777" s="118" t="s">
        <v>5140</v>
      </c>
      <c r="C3777" s="117" t="s">
        <v>273</v>
      </c>
      <c r="D3777" s="117" t="s">
        <v>6</v>
      </c>
      <c r="E3777" s="119">
        <v>26.61</v>
      </c>
      <c r="F3777" s="119">
        <v>24.47</v>
      </c>
      <c r="G3777" s="117" t="s">
        <v>493</v>
      </c>
      <c r="H3777" s="120">
        <v>41974</v>
      </c>
    </row>
    <row r="3778" spans="1:8" ht="39.6">
      <c r="A3778" s="113" t="s">
        <v>5141</v>
      </c>
      <c r="B3778" s="114" t="s">
        <v>5142</v>
      </c>
      <c r="C3778" s="113" t="s">
        <v>273</v>
      </c>
      <c r="D3778" s="113" t="s">
        <v>6</v>
      </c>
      <c r="E3778" s="115">
        <v>40.520000000000003</v>
      </c>
      <c r="F3778" s="115">
        <v>37.32</v>
      </c>
      <c r="G3778" s="113" t="s">
        <v>493</v>
      </c>
      <c r="H3778" s="116">
        <v>41974</v>
      </c>
    </row>
    <row r="3779" spans="1:8" ht="39.6">
      <c r="A3779" s="117">
        <v>72315</v>
      </c>
      <c r="B3779" s="118" t="s">
        <v>5143</v>
      </c>
      <c r="C3779" s="117" t="s">
        <v>273</v>
      </c>
      <c r="D3779" s="117" t="s">
        <v>6</v>
      </c>
      <c r="E3779" s="119">
        <v>23.79</v>
      </c>
      <c r="F3779" s="119">
        <v>22.42</v>
      </c>
      <c r="G3779" s="117" t="s">
        <v>493</v>
      </c>
      <c r="H3779" s="120">
        <v>41974</v>
      </c>
    </row>
    <row r="3780" spans="1:8" ht="39.6">
      <c r="A3780" s="113">
        <v>72259</v>
      </c>
      <c r="B3780" s="114" t="s">
        <v>5144</v>
      </c>
      <c r="C3780" s="113" t="s">
        <v>273</v>
      </c>
      <c r="D3780" s="113" t="s">
        <v>6</v>
      </c>
      <c r="E3780" s="115">
        <v>10.31</v>
      </c>
      <c r="F3780" s="115">
        <v>9.49</v>
      </c>
      <c r="G3780" s="113" t="s">
        <v>493</v>
      </c>
      <c r="H3780" s="116">
        <v>41974</v>
      </c>
    </row>
    <row r="3781" spans="1:8" ht="39.6">
      <c r="A3781" s="117">
        <v>72266</v>
      </c>
      <c r="B3781" s="118" t="s">
        <v>5145</v>
      </c>
      <c r="C3781" s="117" t="s">
        <v>273</v>
      </c>
      <c r="D3781" s="117" t="s">
        <v>6</v>
      </c>
      <c r="E3781" s="119">
        <v>21.8</v>
      </c>
      <c r="F3781" s="119">
        <v>20.43</v>
      </c>
      <c r="G3781" s="117" t="s">
        <v>493</v>
      </c>
      <c r="H3781" s="120">
        <v>41974</v>
      </c>
    </row>
    <row r="3782" spans="1:8" ht="39.6">
      <c r="A3782" s="113">
        <v>72267</v>
      </c>
      <c r="B3782" s="114" t="s">
        <v>5146</v>
      </c>
      <c r="C3782" s="113" t="s">
        <v>273</v>
      </c>
      <c r="D3782" s="113" t="s">
        <v>6</v>
      </c>
      <c r="E3782" s="115">
        <v>21.8</v>
      </c>
      <c r="F3782" s="115">
        <v>20.43</v>
      </c>
      <c r="G3782" s="113" t="s">
        <v>493</v>
      </c>
      <c r="H3782" s="116">
        <v>41974</v>
      </c>
    </row>
    <row r="3783" spans="1:8" ht="39.6">
      <c r="A3783" s="117">
        <v>72260</v>
      </c>
      <c r="B3783" s="118" t="s">
        <v>5147</v>
      </c>
      <c r="C3783" s="117" t="s">
        <v>273</v>
      </c>
      <c r="D3783" s="117" t="s">
        <v>6</v>
      </c>
      <c r="E3783" s="119">
        <v>10.81</v>
      </c>
      <c r="F3783" s="119">
        <v>9.99</v>
      </c>
      <c r="G3783" s="117" t="s">
        <v>493</v>
      </c>
      <c r="H3783" s="120">
        <v>41974</v>
      </c>
    </row>
    <row r="3784" spans="1:8" ht="39.6">
      <c r="A3784" s="113">
        <v>72268</v>
      </c>
      <c r="B3784" s="114" t="s">
        <v>5148</v>
      </c>
      <c r="C3784" s="113" t="s">
        <v>273</v>
      </c>
      <c r="D3784" s="113" t="s">
        <v>6</v>
      </c>
      <c r="E3784" s="115">
        <v>21.8</v>
      </c>
      <c r="F3784" s="115">
        <v>20.43</v>
      </c>
      <c r="G3784" s="113" t="s">
        <v>493</v>
      </c>
      <c r="H3784" s="116">
        <v>41974</v>
      </c>
    </row>
    <row r="3785" spans="1:8" ht="39.6">
      <c r="A3785" s="117">
        <v>72269</v>
      </c>
      <c r="B3785" s="118" t="s">
        <v>5149</v>
      </c>
      <c r="C3785" s="117" t="s">
        <v>273</v>
      </c>
      <c r="D3785" s="117" t="s">
        <v>6</v>
      </c>
      <c r="E3785" s="119">
        <v>27.59</v>
      </c>
      <c r="F3785" s="119">
        <v>26.23</v>
      </c>
      <c r="G3785" s="117" t="s">
        <v>493</v>
      </c>
      <c r="H3785" s="120">
        <v>41974</v>
      </c>
    </row>
    <row r="3786" spans="1:8" ht="39.6">
      <c r="A3786" s="113">
        <v>72261</v>
      </c>
      <c r="B3786" s="114" t="s">
        <v>5150</v>
      </c>
      <c r="C3786" s="113" t="s">
        <v>273</v>
      </c>
      <c r="D3786" s="113" t="s">
        <v>6</v>
      </c>
      <c r="E3786" s="115">
        <v>11.63</v>
      </c>
      <c r="F3786" s="115">
        <v>10.81</v>
      </c>
      <c r="G3786" s="113" t="s">
        <v>493</v>
      </c>
      <c r="H3786" s="116">
        <v>41974</v>
      </c>
    </row>
    <row r="3787" spans="1:8" ht="39.6">
      <c r="A3787" s="117">
        <v>72270</v>
      </c>
      <c r="B3787" s="118" t="s">
        <v>5151</v>
      </c>
      <c r="C3787" s="117" t="s">
        <v>273</v>
      </c>
      <c r="D3787" s="117" t="s">
        <v>6</v>
      </c>
      <c r="E3787" s="119">
        <v>24.42</v>
      </c>
      <c r="F3787" s="119">
        <v>23.07</v>
      </c>
      <c r="G3787" s="117" t="s">
        <v>493</v>
      </c>
      <c r="H3787" s="120">
        <v>41974</v>
      </c>
    </row>
    <row r="3788" spans="1:8" ht="39.6">
      <c r="A3788" s="113">
        <v>72262</v>
      </c>
      <c r="B3788" s="114" t="s">
        <v>5152</v>
      </c>
      <c r="C3788" s="113" t="s">
        <v>273</v>
      </c>
      <c r="D3788" s="113" t="s">
        <v>6</v>
      </c>
      <c r="E3788" s="115">
        <v>11.63</v>
      </c>
      <c r="F3788" s="115">
        <v>10.81</v>
      </c>
      <c r="G3788" s="113" t="s">
        <v>493</v>
      </c>
      <c r="H3788" s="116">
        <v>41974</v>
      </c>
    </row>
    <row r="3789" spans="1:8" ht="39.6">
      <c r="A3789" s="117">
        <v>72263</v>
      </c>
      <c r="B3789" s="118" t="s">
        <v>5153</v>
      </c>
      <c r="C3789" s="117" t="s">
        <v>273</v>
      </c>
      <c r="D3789" s="117" t="s">
        <v>6</v>
      </c>
      <c r="E3789" s="119">
        <v>15.4</v>
      </c>
      <c r="F3789" s="119">
        <v>14.31</v>
      </c>
      <c r="G3789" s="117" t="s">
        <v>493</v>
      </c>
      <c r="H3789" s="120">
        <v>41974</v>
      </c>
    </row>
    <row r="3790" spans="1:8" ht="39.6">
      <c r="A3790" s="113">
        <v>72264</v>
      </c>
      <c r="B3790" s="114" t="s">
        <v>5154</v>
      </c>
      <c r="C3790" s="113" t="s">
        <v>273</v>
      </c>
      <c r="D3790" s="113" t="s">
        <v>6</v>
      </c>
      <c r="E3790" s="115">
        <v>15.4</v>
      </c>
      <c r="F3790" s="115">
        <v>14.31</v>
      </c>
      <c r="G3790" s="113" t="s">
        <v>493</v>
      </c>
      <c r="H3790" s="116">
        <v>41974</v>
      </c>
    </row>
    <row r="3791" spans="1:8" ht="39.6">
      <c r="A3791" s="117">
        <v>72265</v>
      </c>
      <c r="B3791" s="118" t="s">
        <v>5155</v>
      </c>
      <c r="C3791" s="117" t="s">
        <v>273</v>
      </c>
      <c r="D3791" s="117" t="s">
        <v>6</v>
      </c>
      <c r="E3791" s="119">
        <v>17.04</v>
      </c>
      <c r="F3791" s="119">
        <v>15.95</v>
      </c>
      <c r="G3791" s="117" t="s">
        <v>493</v>
      </c>
      <c r="H3791" s="120">
        <v>41974</v>
      </c>
    </row>
    <row r="3792" spans="1:8" ht="26.4">
      <c r="A3792" s="113" t="s">
        <v>5156</v>
      </c>
      <c r="B3792" s="114" t="s">
        <v>5157</v>
      </c>
      <c r="C3792" s="113" t="s">
        <v>542</v>
      </c>
      <c r="D3792" s="113" t="s">
        <v>6</v>
      </c>
      <c r="E3792" s="115">
        <v>2888.06</v>
      </c>
      <c r="F3792" s="115">
        <v>2752.9</v>
      </c>
      <c r="G3792" s="113" t="s">
        <v>493</v>
      </c>
      <c r="H3792" s="116">
        <v>41974</v>
      </c>
    </row>
    <row r="3793" spans="1:8" ht="26.4">
      <c r="A3793" s="117" t="s">
        <v>5158</v>
      </c>
      <c r="B3793" s="118" t="s">
        <v>5159</v>
      </c>
      <c r="C3793" s="117" t="s">
        <v>542</v>
      </c>
      <c r="D3793" s="117" t="s">
        <v>6</v>
      </c>
      <c r="E3793" s="119">
        <v>2495.67</v>
      </c>
      <c r="F3793" s="119">
        <v>2373.2600000000002</v>
      </c>
      <c r="G3793" s="117" t="s">
        <v>493</v>
      </c>
      <c r="H3793" s="120">
        <v>41974</v>
      </c>
    </row>
    <row r="3794" spans="1:8" ht="26.4">
      <c r="A3794" s="113" t="s">
        <v>5160</v>
      </c>
      <c r="B3794" s="114" t="s">
        <v>5161</v>
      </c>
      <c r="C3794" s="113" t="s">
        <v>542</v>
      </c>
      <c r="D3794" s="113" t="s">
        <v>6</v>
      </c>
      <c r="E3794" s="115">
        <v>3210.61</v>
      </c>
      <c r="F3794" s="115">
        <v>3060.15</v>
      </c>
      <c r="G3794" s="113" t="s">
        <v>493</v>
      </c>
      <c r="H3794" s="116">
        <v>41974</v>
      </c>
    </row>
    <row r="3795" spans="1:8" ht="26.4">
      <c r="A3795" s="117" t="s">
        <v>5162</v>
      </c>
      <c r="B3795" s="118" t="s">
        <v>5163</v>
      </c>
      <c r="C3795" s="117" t="s">
        <v>542</v>
      </c>
      <c r="D3795" s="117" t="s">
        <v>6</v>
      </c>
      <c r="E3795" s="119">
        <v>3720.13</v>
      </c>
      <c r="F3795" s="119">
        <v>3541.63</v>
      </c>
      <c r="G3795" s="117" t="s">
        <v>493</v>
      </c>
      <c r="H3795" s="120">
        <v>41974</v>
      </c>
    </row>
    <row r="3796" spans="1:8" ht="26.4">
      <c r="A3796" s="113" t="s">
        <v>5164</v>
      </c>
      <c r="B3796" s="114" t="s">
        <v>5165</v>
      </c>
      <c r="C3796" s="113" t="s">
        <v>542</v>
      </c>
      <c r="D3796" s="113" t="s">
        <v>6</v>
      </c>
      <c r="E3796" s="115">
        <v>1022.33</v>
      </c>
      <c r="F3796" s="115">
        <v>961.12</v>
      </c>
      <c r="G3796" s="113" t="s">
        <v>493</v>
      </c>
      <c r="H3796" s="116">
        <v>41974</v>
      </c>
    </row>
    <row r="3797" spans="1:8" ht="26.4">
      <c r="A3797" s="117" t="s">
        <v>5166</v>
      </c>
      <c r="B3797" s="118" t="s">
        <v>5167</v>
      </c>
      <c r="C3797" s="117" t="s">
        <v>542</v>
      </c>
      <c r="D3797" s="117" t="s">
        <v>6</v>
      </c>
      <c r="E3797" s="119">
        <v>1096.1099999999999</v>
      </c>
      <c r="F3797" s="119">
        <v>1024.7</v>
      </c>
      <c r="G3797" s="117" t="s">
        <v>493</v>
      </c>
      <c r="H3797" s="120">
        <v>41974</v>
      </c>
    </row>
    <row r="3798" spans="1:8" ht="26.4">
      <c r="A3798" s="113" t="s">
        <v>5168</v>
      </c>
      <c r="B3798" s="114" t="s">
        <v>5169</v>
      </c>
      <c r="C3798" s="113" t="s">
        <v>542</v>
      </c>
      <c r="D3798" s="113" t="s">
        <v>6</v>
      </c>
      <c r="E3798" s="115">
        <v>1332.98</v>
      </c>
      <c r="F3798" s="115">
        <v>1251.3800000000001</v>
      </c>
      <c r="G3798" s="113" t="s">
        <v>493</v>
      </c>
      <c r="H3798" s="116">
        <v>41974</v>
      </c>
    </row>
    <row r="3799" spans="1:8" ht="26.4">
      <c r="A3799" s="117" t="s">
        <v>5170</v>
      </c>
      <c r="B3799" s="118" t="s">
        <v>5171</v>
      </c>
      <c r="C3799" s="117" t="s">
        <v>542</v>
      </c>
      <c r="D3799" s="117" t="s">
        <v>6</v>
      </c>
      <c r="E3799" s="119">
        <v>1540.87</v>
      </c>
      <c r="F3799" s="119">
        <v>1449.07</v>
      </c>
      <c r="G3799" s="117" t="s">
        <v>493</v>
      </c>
      <c r="H3799" s="120">
        <v>41974</v>
      </c>
    </row>
    <row r="3800" spans="1:8" ht="26.4">
      <c r="A3800" s="113" t="s">
        <v>5172</v>
      </c>
      <c r="B3800" s="114" t="s">
        <v>5173</v>
      </c>
      <c r="C3800" s="113" t="s">
        <v>542</v>
      </c>
      <c r="D3800" s="113" t="s">
        <v>6</v>
      </c>
      <c r="E3800" s="115">
        <v>2012.12</v>
      </c>
      <c r="F3800" s="115">
        <v>1910.11</v>
      </c>
      <c r="G3800" s="113" t="s">
        <v>493</v>
      </c>
      <c r="H3800" s="116">
        <v>41974</v>
      </c>
    </row>
    <row r="3801" spans="1:8" ht="26.4">
      <c r="A3801" s="117" t="s">
        <v>5174</v>
      </c>
      <c r="B3801" s="118" t="s">
        <v>5175</v>
      </c>
      <c r="C3801" s="117" t="s">
        <v>542</v>
      </c>
      <c r="D3801" s="117" t="s">
        <v>6</v>
      </c>
      <c r="E3801" s="119">
        <v>2259.21</v>
      </c>
      <c r="F3801" s="119">
        <v>2147</v>
      </c>
      <c r="G3801" s="117" t="s">
        <v>493</v>
      </c>
      <c r="H3801" s="120">
        <v>41974</v>
      </c>
    </row>
    <row r="3802" spans="1:8" ht="26.4">
      <c r="A3802" s="113" t="s">
        <v>5176</v>
      </c>
      <c r="B3802" s="114" t="s">
        <v>5177</v>
      </c>
      <c r="C3802" s="113" t="s">
        <v>542</v>
      </c>
      <c r="D3802" s="113" t="s">
        <v>6</v>
      </c>
      <c r="E3802" s="115">
        <v>1978.19</v>
      </c>
      <c r="F3802" s="115">
        <v>1876.27</v>
      </c>
      <c r="G3802" s="113" t="s">
        <v>493</v>
      </c>
      <c r="H3802" s="116">
        <v>41974</v>
      </c>
    </row>
    <row r="3803" spans="1:8" ht="26.4">
      <c r="A3803" s="117" t="s">
        <v>5178</v>
      </c>
      <c r="B3803" s="118" t="s">
        <v>5179</v>
      </c>
      <c r="C3803" s="117" t="s">
        <v>542</v>
      </c>
      <c r="D3803" s="117" t="s">
        <v>6</v>
      </c>
      <c r="E3803" s="119">
        <v>2300.2399999999998</v>
      </c>
      <c r="F3803" s="119">
        <v>2187.71</v>
      </c>
      <c r="G3803" s="117" t="s">
        <v>493</v>
      </c>
      <c r="H3803" s="120">
        <v>41974</v>
      </c>
    </row>
    <row r="3804" spans="1:8" ht="26.4">
      <c r="A3804" s="113" t="s">
        <v>5180</v>
      </c>
      <c r="B3804" s="114" t="s">
        <v>5181</v>
      </c>
      <c r="C3804" s="113" t="s">
        <v>542</v>
      </c>
      <c r="D3804" s="113" t="s">
        <v>6</v>
      </c>
      <c r="E3804" s="115">
        <v>2539.21</v>
      </c>
      <c r="F3804" s="115">
        <v>2413.94</v>
      </c>
      <c r="G3804" s="113" t="s">
        <v>493</v>
      </c>
      <c r="H3804" s="116">
        <v>41974</v>
      </c>
    </row>
    <row r="3805" spans="1:8" ht="26.4">
      <c r="A3805" s="117" t="s">
        <v>5182</v>
      </c>
      <c r="B3805" s="118" t="s">
        <v>5183</v>
      </c>
      <c r="C3805" s="117" t="s">
        <v>542</v>
      </c>
      <c r="D3805" s="117" t="s">
        <v>6</v>
      </c>
      <c r="E3805" s="119">
        <v>2945.1</v>
      </c>
      <c r="F3805" s="119">
        <v>2796.47</v>
      </c>
      <c r="G3805" s="117" t="s">
        <v>493</v>
      </c>
      <c r="H3805" s="120">
        <v>41974</v>
      </c>
    </row>
    <row r="3806" spans="1:8" ht="26.4">
      <c r="A3806" s="113" t="s">
        <v>5184</v>
      </c>
      <c r="B3806" s="114" t="s">
        <v>5185</v>
      </c>
      <c r="C3806" s="113" t="s">
        <v>542</v>
      </c>
      <c r="D3806" s="113" t="s">
        <v>6</v>
      </c>
      <c r="E3806" s="115">
        <v>737.07</v>
      </c>
      <c r="F3806" s="115">
        <v>686.07</v>
      </c>
      <c r="G3806" s="113" t="s">
        <v>493</v>
      </c>
      <c r="H3806" s="116">
        <v>41974</v>
      </c>
    </row>
    <row r="3807" spans="1:8" ht="26.4">
      <c r="A3807" s="117" t="s">
        <v>5186</v>
      </c>
      <c r="B3807" s="118" t="s">
        <v>5187</v>
      </c>
      <c r="C3807" s="117" t="s">
        <v>542</v>
      </c>
      <c r="D3807" s="117" t="s">
        <v>6</v>
      </c>
      <c r="E3807" s="119">
        <v>880.67</v>
      </c>
      <c r="F3807" s="119">
        <v>821.17</v>
      </c>
      <c r="G3807" s="117" t="s">
        <v>493</v>
      </c>
      <c r="H3807" s="120">
        <v>41974</v>
      </c>
    </row>
    <row r="3808" spans="1:8" ht="26.4">
      <c r="A3808" s="113" t="s">
        <v>5188</v>
      </c>
      <c r="B3808" s="114" t="s">
        <v>5189</v>
      </c>
      <c r="C3808" s="113" t="s">
        <v>542</v>
      </c>
      <c r="D3808" s="113" t="s">
        <v>6</v>
      </c>
      <c r="E3808" s="115">
        <v>1075.03</v>
      </c>
      <c r="F3808" s="115">
        <v>1007.05</v>
      </c>
      <c r="G3808" s="113" t="s">
        <v>493</v>
      </c>
      <c r="H3808" s="116">
        <v>41974</v>
      </c>
    </row>
    <row r="3809" spans="1:8" ht="26.4">
      <c r="A3809" s="117" t="s">
        <v>5190</v>
      </c>
      <c r="B3809" s="118" t="s">
        <v>5191</v>
      </c>
      <c r="C3809" s="117" t="s">
        <v>542</v>
      </c>
      <c r="D3809" s="117" t="s">
        <v>6</v>
      </c>
      <c r="E3809" s="119">
        <v>1238.8599999999999</v>
      </c>
      <c r="F3809" s="119">
        <v>1162.3900000000001</v>
      </c>
      <c r="G3809" s="117" t="s">
        <v>493</v>
      </c>
      <c r="H3809" s="120">
        <v>41974</v>
      </c>
    </row>
    <row r="3810" spans="1:8" ht="26.4">
      <c r="A3810" s="113" t="s">
        <v>5192</v>
      </c>
      <c r="B3810" s="114" t="s">
        <v>5193</v>
      </c>
      <c r="C3810" s="113" t="s">
        <v>542</v>
      </c>
      <c r="D3810" s="113" t="s">
        <v>6</v>
      </c>
      <c r="E3810" s="115">
        <v>1517.26</v>
      </c>
      <c r="F3810" s="115">
        <v>1432.31</v>
      </c>
      <c r="G3810" s="113" t="s">
        <v>493</v>
      </c>
      <c r="H3810" s="116">
        <v>41974</v>
      </c>
    </row>
    <row r="3811" spans="1:8" ht="26.4">
      <c r="A3811" s="117" t="s">
        <v>5194</v>
      </c>
      <c r="B3811" s="118" t="s">
        <v>5195</v>
      </c>
      <c r="C3811" s="117" t="s">
        <v>542</v>
      </c>
      <c r="D3811" s="117" t="s">
        <v>6</v>
      </c>
      <c r="E3811" s="119">
        <v>1701.43</v>
      </c>
      <c r="F3811" s="119">
        <v>1607.98</v>
      </c>
      <c r="G3811" s="117" t="s">
        <v>493</v>
      </c>
      <c r="H3811" s="120">
        <v>41974</v>
      </c>
    </row>
    <row r="3812" spans="1:8">
      <c r="A3812" s="113">
        <v>84188</v>
      </c>
      <c r="B3812" s="114" t="s">
        <v>5196</v>
      </c>
      <c r="C3812" s="113" t="s">
        <v>502</v>
      </c>
      <c r="D3812" s="113" t="s">
        <v>207</v>
      </c>
      <c r="E3812" s="115">
        <v>23.61</v>
      </c>
      <c r="F3812" s="115">
        <v>23.5</v>
      </c>
      <c r="G3812" s="113" t="s">
        <v>493</v>
      </c>
      <c r="H3812" s="116">
        <v>41974</v>
      </c>
    </row>
    <row r="3813" spans="1:8" ht="26.4">
      <c r="A3813" s="117" t="s">
        <v>5197</v>
      </c>
      <c r="B3813" s="118" t="s">
        <v>5198</v>
      </c>
      <c r="C3813" s="117" t="s">
        <v>271</v>
      </c>
      <c r="D3813" s="117" t="s">
        <v>207</v>
      </c>
      <c r="E3813" s="119">
        <v>42.4</v>
      </c>
      <c r="F3813" s="119">
        <v>39.979999999999997</v>
      </c>
      <c r="G3813" s="117" t="s">
        <v>493</v>
      </c>
      <c r="H3813" s="120">
        <v>41974</v>
      </c>
    </row>
    <row r="3814" spans="1:8" ht="26.4">
      <c r="A3814" s="113" t="s">
        <v>5199</v>
      </c>
      <c r="B3814" s="114" t="s">
        <v>5200</v>
      </c>
      <c r="C3814" s="113" t="s">
        <v>271</v>
      </c>
      <c r="D3814" s="113" t="s">
        <v>207</v>
      </c>
      <c r="E3814" s="115">
        <v>34</v>
      </c>
      <c r="F3814" s="115">
        <v>32.08</v>
      </c>
      <c r="G3814" s="113" t="s">
        <v>493</v>
      </c>
      <c r="H3814" s="116">
        <v>41974</v>
      </c>
    </row>
    <row r="3815" spans="1:8" ht="26.4">
      <c r="A3815" s="117" t="s">
        <v>5201</v>
      </c>
      <c r="B3815" s="118" t="s">
        <v>5202</v>
      </c>
      <c r="C3815" s="117" t="s">
        <v>271</v>
      </c>
      <c r="D3815" s="117" t="s">
        <v>207</v>
      </c>
      <c r="E3815" s="119">
        <v>38.97</v>
      </c>
      <c r="F3815" s="119">
        <v>37.049999999999997</v>
      </c>
      <c r="G3815" s="117" t="s">
        <v>493</v>
      </c>
      <c r="H3815" s="120">
        <v>41974</v>
      </c>
    </row>
    <row r="3816" spans="1:8" ht="26.4">
      <c r="A3816" s="113" t="s">
        <v>5203</v>
      </c>
      <c r="B3816" s="114" t="s">
        <v>5204</v>
      </c>
      <c r="C3816" s="113" t="s">
        <v>271</v>
      </c>
      <c r="D3816" s="113" t="s">
        <v>207</v>
      </c>
      <c r="E3816" s="115">
        <v>43.93</v>
      </c>
      <c r="F3816" s="115">
        <v>42.02</v>
      </c>
      <c r="G3816" s="113" t="s">
        <v>493</v>
      </c>
      <c r="H3816" s="116">
        <v>41974</v>
      </c>
    </row>
    <row r="3817" spans="1:8" ht="26.4">
      <c r="A3817" s="117" t="s">
        <v>5205</v>
      </c>
      <c r="B3817" s="118" t="s">
        <v>5206</v>
      </c>
      <c r="C3817" s="117" t="s">
        <v>271</v>
      </c>
      <c r="D3817" s="117" t="s">
        <v>207</v>
      </c>
      <c r="E3817" s="119">
        <v>48.9</v>
      </c>
      <c r="F3817" s="119">
        <v>46.99</v>
      </c>
      <c r="G3817" s="117" t="s">
        <v>493</v>
      </c>
      <c r="H3817" s="120">
        <v>41974</v>
      </c>
    </row>
    <row r="3818" spans="1:8" ht="26.4">
      <c r="A3818" s="113" t="s">
        <v>5207</v>
      </c>
      <c r="B3818" s="114" t="s">
        <v>5208</v>
      </c>
      <c r="C3818" s="113" t="s">
        <v>271</v>
      </c>
      <c r="D3818" s="113" t="s">
        <v>207</v>
      </c>
      <c r="E3818" s="115">
        <v>84.41</v>
      </c>
      <c r="F3818" s="115">
        <v>77.94</v>
      </c>
      <c r="G3818" s="113" t="s">
        <v>493</v>
      </c>
      <c r="H3818" s="116">
        <v>41974</v>
      </c>
    </row>
    <row r="3819" spans="1:8" ht="26.4">
      <c r="A3819" s="117" t="s">
        <v>5209</v>
      </c>
      <c r="B3819" s="118" t="s">
        <v>5210</v>
      </c>
      <c r="C3819" s="117" t="s">
        <v>271</v>
      </c>
      <c r="D3819" s="117" t="s">
        <v>207</v>
      </c>
      <c r="E3819" s="119">
        <v>89.38</v>
      </c>
      <c r="F3819" s="119">
        <v>82.91</v>
      </c>
      <c r="G3819" s="117" t="s">
        <v>493</v>
      </c>
      <c r="H3819" s="120">
        <v>41974</v>
      </c>
    </row>
    <row r="3820" spans="1:8" ht="26.4">
      <c r="A3820" s="113" t="s">
        <v>5211</v>
      </c>
      <c r="B3820" s="114" t="s">
        <v>5212</v>
      </c>
      <c r="C3820" s="113" t="s">
        <v>271</v>
      </c>
      <c r="D3820" s="113" t="s">
        <v>207</v>
      </c>
      <c r="E3820" s="115">
        <v>94.34</v>
      </c>
      <c r="F3820" s="115">
        <v>87.88</v>
      </c>
      <c r="G3820" s="113" t="s">
        <v>493</v>
      </c>
      <c r="H3820" s="116">
        <v>41974</v>
      </c>
    </row>
    <row r="3821" spans="1:8" ht="26.4">
      <c r="A3821" s="117" t="s">
        <v>5213</v>
      </c>
      <c r="B3821" s="118" t="s">
        <v>5214</v>
      </c>
      <c r="C3821" s="117" t="s">
        <v>271</v>
      </c>
      <c r="D3821" s="117" t="s">
        <v>207</v>
      </c>
      <c r="E3821" s="119">
        <v>109.86</v>
      </c>
      <c r="F3821" s="119">
        <v>103.41</v>
      </c>
      <c r="G3821" s="117" t="s">
        <v>493</v>
      </c>
      <c r="H3821" s="120">
        <v>41974</v>
      </c>
    </row>
    <row r="3822" spans="1:8" ht="26.4">
      <c r="A3822" s="113" t="s">
        <v>5215</v>
      </c>
      <c r="B3822" s="114" t="s">
        <v>5216</v>
      </c>
      <c r="C3822" s="113" t="s">
        <v>271</v>
      </c>
      <c r="D3822" s="113" t="s">
        <v>207</v>
      </c>
      <c r="E3822" s="115">
        <v>47.37</v>
      </c>
      <c r="F3822" s="115">
        <v>44.95</v>
      </c>
      <c r="G3822" s="113" t="s">
        <v>493</v>
      </c>
      <c r="H3822" s="116">
        <v>41974</v>
      </c>
    </row>
    <row r="3823" spans="1:8" ht="26.4">
      <c r="A3823" s="117" t="s">
        <v>5217</v>
      </c>
      <c r="B3823" s="118" t="s">
        <v>5218</v>
      </c>
      <c r="C3823" s="117" t="s">
        <v>271</v>
      </c>
      <c r="D3823" s="117" t="s">
        <v>207</v>
      </c>
      <c r="E3823" s="119">
        <v>52.34</v>
      </c>
      <c r="F3823" s="119">
        <v>49.92</v>
      </c>
      <c r="G3823" s="117" t="s">
        <v>493</v>
      </c>
      <c r="H3823" s="120">
        <v>41974</v>
      </c>
    </row>
    <row r="3824" spans="1:8" ht="26.4">
      <c r="A3824" s="113" t="s">
        <v>5219</v>
      </c>
      <c r="B3824" s="114" t="s">
        <v>5220</v>
      </c>
      <c r="C3824" s="113" t="s">
        <v>271</v>
      </c>
      <c r="D3824" s="113" t="s">
        <v>207</v>
      </c>
      <c r="E3824" s="115">
        <v>67.86</v>
      </c>
      <c r="F3824" s="115">
        <v>65.45</v>
      </c>
      <c r="G3824" s="113" t="s">
        <v>493</v>
      </c>
      <c r="H3824" s="116">
        <v>41974</v>
      </c>
    </row>
    <row r="3825" spans="1:8" ht="39.6">
      <c r="A3825" s="117">
        <v>72339</v>
      </c>
      <c r="B3825" s="118" t="s">
        <v>5221</v>
      </c>
      <c r="C3825" s="117" t="s">
        <v>273</v>
      </c>
      <c r="D3825" s="117" t="s">
        <v>6</v>
      </c>
      <c r="E3825" s="119">
        <v>27.19</v>
      </c>
      <c r="F3825" s="119">
        <v>25.96</v>
      </c>
      <c r="G3825" s="117" t="s">
        <v>493</v>
      </c>
      <c r="H3825" s="120">
        <v>41974</v>
      </c>
    </row>
    <row r="3826" spans="1:8" ht="39.6">
      <c r="A3826" s="113">
        <v>83540</v>
      </c>
      <c r="B3826" s="114" t="s">
        <v>5222</v>
      </c>
      <c r="C3826" s="113" t="s">
        <v>273</v>
      </c>
      <c r="D3826" s="113" t="s">
        <v>6</v>
      </c>
      <c r="E3826" s="115">
        <v>10.46</v>
      </c>
      <c r="F3826" s="115">
        <v>9.91</v>
      </c>
      <c r="G3826" s="113" t="s">
        <v>493</v>
      </c>
      <c r="H3826" s="116">
        <v>41974</v>
      </c>
    </row>
    <row r="3827" spans="1:8" ht="39.6">
      <c r="A3827" s="117">
        <v>83566</v>
      </c>
      <c r="B3827" s="118" t="s">
        <v>5223</v>
      </c>
      <c r="C3827" s="117" t="s">
        <v>273</v>
      </c>
      <c r="D3827" s="117" t="s">
        <v>6</v>
      </c>
      <c r="E3827" s="119">
        <v>17.02</v>
      </c>
      <c r="F3827" s="119">
        <v>16.47</v>
      </c>
      <c r="G3827" s="117" t="s">
        <v>493</v>
      </c>
      <c r="H3827" s="120">
        <v>41974</v>
      </c>
    </row>
    <row r="3828" spans="1:8" ht="39.6">
      <c r="A3828" s="113">
        <v>83555</v>
      </c>
      <c r="B3828" s="114" t="s">
        <v>5224</v>
      </c>
      <c r="C3828" s="113" t="s">
        <v>273</v>
      </c>
      <c r="D3828" s="113" t="s">
        <v>6</v>
      </c>
      <c r="E3828" s="115">
        <v>18.649999999999999</v>
      </c>
      <c r="F3828" s="115">
        <v>17.649999999999999</v>
      </c>
      <c r="G3828" s="113" t="s">
        <v>493</v>
      </c>
      <c r="H3828" s="116">
        <v>41974</v>
      </c>
    </row>
    <row r="3829" spans="1:8" ht="26.4">
      <c r="A3829" s="117">
        <v>72337</v>
      </c>
      <c r="B3829" s="118" t="s">
        <v>5225</v>
      </c>
      <c r="C3829" s="117" t="s">
        <v>732</v>
      </c>
      <c r="D3829" s="117" t="s">
        <v>6</v>
      </c>
      <c r="E3829" s="119">
        <v>14.73</v>
      </c>
      <c r="F3829" s="119">
        <v>14.05</v>
      </c>
      <c r="G3829" s="117" t="s">
        <v>493</v>
      </c>
      <c r="H3829" s="120">
        <v>41974</v>
      </c>
    </row>
    <row r="3830" spans="1:8" ht="26.4">
      <c r="A3830" s="113">
        <v>83703</v>
      </c>
      <c r="B3830" s="114" t="s">
        <v>5226</v>
      </c>
      <c r="C3830" s="113" t="s">
        <v>606</v>
      </c>
      <c r="D3830" s="113" t="s">
        <v>6</v>
      </c>
      <c r="E3830" s="115">
        <v>63.53</v>
      </c>
      <c r="F3830" s="115">
        <v>62.45</v>
      </c>
      <c r="G3830" s="113" t="s">
        <v>493</v>
      </c>
      <c r="H3830" s="116">
        <v>41974</v>
      </c>
    </row>
    <row r="3831" spans="1:8" ht="26.4">
      <c r="A3831" s="117">
        <v>83704</v>
      </c>
      <c r="B3831" s="118" t="s">
        <v>5227</v>
      </c>
      <c r="C3831" s="117" t="s">
        <v>606</v>
      </c>
      <c r="D3831" s="117" t="s">
        <v>6</v>
      </c>
      <c r="E3831" s="119">
        <v>74.040000000000006</v>
      </c>
      <c r="F3831" s="119">
        <v>72.819999999999993</v>
      </c>
      <c r="G3831" s="117" t="s">
        <v>493</v>
      </c>
      <c r="H3831" s="120">
        <v>41974</v>
      </c>
    </row>
    <row r="3832" spans="1:8" ht="26.4">
      <c r="A3832" s="113">
        <v>86914</v>
      </c>
      <c r="B3832" s="114" t="s">
        <v>5228</v>
      </c>
      <c r="C3832" s="113" t="s">
        <v>606</v>
      </c>
      <c r="D3832" s="113" t="s">
        <v>6</v>
      </c>
      <c r="E3832" s="115">
        <v>23.11</v>
      </c>
      <c r="F3832" s="115">
        <v>22.82</v>
      </c>
      <c r="G3832" s="113" t="s">
        <v>493</v>
      </c>
      <c r="H3832" s="116">
        <v>41974</v>
      </c>
    </row>
    <row r="3833" spans="1:8" ht="26.4">
      <c r="A3833" s="117">
        <v>86913</v>
      </c>
      <c r="B3833" s="118" t="s">
        <v>5229</v>
      </c>
      <c r="C3833" s="117" t="s">
        <v>606</v>
      </c>
      <c r="D3833" s="117" t="s">
        <v>6</v>
      </c>
      <c r="E3833" s="119">
        <v>10.23</v>
      </c>
      <c r="F3833" s="119">
        <v>9.94</v>
      </c>
      <c r="G3833" s="117" t="s">
        <v>493</v>
      </c>
      <c r="H3833" s="120">
        <v>41974</v>
      </c>
    </row>
    <row r="3834" spans="1:8" ht="26.4">
      <c r="A3834" s="113">
        <v>86906</v>
      </c>
      <c r="B3834" s="114" t="s">
        <v>5230</v>
      </c>
      <c r="C3834" s="113" t="s">
        <v>606</v>
      </c>
      <c r="D3834" s="113" t="s">
        <v>6</v>
      </c>
      <c r="E3834" s="115">
        <v>24.91</v>
      </c>
      <c r="F3834" s="115">
        <v>24.72</v>
      </c>
      <c r="G3834" s="113" t="s">
        <v>493</v>
      </c>
      <c r="H3834" s="116">
        <v>41974</v>
      </c>
    </row>
    <row r="3835" spans="1:8" ht="26.4">
      <c r="A3835" s="117">
        <v>86912</v>
      </c>
      <c r="B3835" s="118" t="s">
        <v>5231</v>
      </c>
      <c r="C3835" s="117" t="s">
        <v>606</v>
      </c>
      <c r="D3835" s="117" t="s">
        <v>6</v>
      </c>
      <c r="E3835" s="119">
        <v>36.049999999999997</v>
      </c>
      <c r="F3835" s="119">
        <v>35.82</v>
      </c>
      <c r="G3835" s="117" t="s">
        <v>493</v>
      </c>
      <c r="H3835" s="120">
        <v>41974</v>
      </c>
    </row>
    <row r="3836" spans="1:8" ht="26.4">
      <c r="A3836" s="113">
        <v>86911</v>
      </c>
      <c r="B3836" s="114" t="s">
        <v>5232</v>
      </c>
      <c r="C3836" s="113" t="s">
        <v>606</v>
      </c>
      <c r="D3836" s="113" t="s">
        <v>6</v>
      </c>
      <c r="E3836" s="115">
        <v>21.4</v>
      </c>
      <c r="F3836" s="115">
        <v>21.16</v>
      </c>
      <c r="G3836" s="113" t="s">
        <v>493</v>
      </c>
      <c r="H3836" s="116">
        <v>41974</v>
      </c>
    </row>
    <row r="3837" spans="1:8" ht="26.4">
      <c r="A3837" s="117">
        <v>86909</v>
      </c>
      <c r="B3837" s="118" t="s">
        <v>5233</v>
      </c>
      <c r="C3837" s="117" t="s">
        <v>606</v>
      </c>
      <c r="D3837" s="117" t="s">
        <v>6</v>
      </c>
      <c r="E3837" s="119">
        <v>49.56</v>
      </c>
      <c r="F3837" s="119">
        <v>49.23</v>
      </c>
      <c r="G3837" s="117" t="s">
        <v>493</v>
      </c>
      <c r="H3837" s="120">
        <v>41974</v>
      </c>
    </row>
    <row r="3838" spans="1:8" ht="26.4">
      <c r="A3838" s="113">
        <v>86910</v>
      </c>
      <c r="B3838" s="114" t="s">
        <v>5234</v>
      </c>
      <c r="C3838" s="113" t="s">
        <v>606</v>
      </c>
      <c r="D3838" s="113" t="s">
        <v>6</v>
      </c>
      <c r="E3838" s="115">
        <v>47.46</v>
      </c>
      <c r="F3838" s="115">
        <v>47.13</v>
      </c>
      <c r="G3838" s="113" t="s">
        <v>493</v>
      </c>
      <c r="H3838" s="116">
        <v>41974</v>
      </c>
    </row>
    <row r="3839" spans="1:8" ht="26.4">
      <c r="A3839" s="117" t="s">
        <v>5235</v>
      </c>
      <c r="B3839" s="118" t="s">
        <v>5236</v>
      </c>
      <c r="C3839" s="117" t="s">
        <v>606</v>
      </c>
      <c r="D3839" s="117" t="s">
        <v>6</v>
      </c>
      <c r="E3839" s="119">
        <v>42.89</v>
      </c>
      <c r="F3839" s="119">
        <v>41.97</v>
      </c>
      <c r="G3839" s="117" t="s">
        <v>493</v>
      </c>
      <c r="H3839" s="120">
        <v>41974</v>
      </c>
    </row>
    <row r="3840" spans="1:8" ht="26.4">
      <c r="A3840" s="113" t="s">
        <v>5237</v>
      </c>
      <c r="B3840" s="114" t="s">
        <v>5238</v>
      </c>
      <c r="C3840" s="113" t="s">
        <v>606</v>
      </c>
      <c r="D3840" s="113" t="s">
        <v>6</v>
      </c>
      <c r="E3840" s="115">
        <v>31.03</v>
      </c>
      <c r="F3840" s="115">
        <v>30.27</v>
      </c>
      <c r="G3840" s="113" t="s">
        <v>493</v>
      </c>
      <c r="H3840" s="116">
        <v>41974</v>
      </c>
    </row>
    <row r="3841" spans="1:8" ht="26.4">
      <c r="A3841" s="117" t="s">
        <v>5239</v>
      </c>
      <c r="B3841" s="118" t="s">
        <v>5240</v>
      </c>
      <c r="C3841" s="117" t="s">
        <v>606</v>
      </c>
      <c r="D3841" s="117" t="s">
        <v>6</v>
      </c>
      <c r="E3841" s="119">
        <v>45.28</v>
      </c>
      <c r="F3841" s="119">
        <v>43.51</v>
      </c>
      <c r="G3841" s="117" t="s">
        <v>493</v>
      </c>
      <c r="H3841" s="120">
        <v>41974</v>
      </c>
    </row>
    <row r="3842" spans="1:8" ht="26.4">
      <c r="A3842" s="113" t="s">
        <v>5241</v>
      </c>
      <c r="B3842" s="114" t="s">
        <v>5242</v>
      </c>
      <c r="C3842" s="113" t="s">
        <v>606</v>
      </c>
      <c r="D3842" s="113" t="s">
        <v>6</v>
      </c>
      <c r="E3842" s="115">
        <v>88.3</v>
      </c>
      <c r="F3842" s="115">
        <v>86.82</v>
      </c>
      <c r="G3842" s="113" t="s">
        <v>493</v>
      </c>
      <c r="H3842" s="116">
        <v>41974</v>
      </c>
    </row>
    <row r="3843" spans="1:8" ht="26.4">
      <c r="A3843" s="117">
        <v>86916</v>
      </c>
      <c r="B3843" s="118" t="s">
        <v>5243</v>
      </c>
      <c r="C3843" s="117" t="s">
        <v>606</v>
      </c>
      <c r="D3843" s="117" t="s">
        <v>6</v>
      </c>
      <c r="E3843" s="119">
        <v>10.52</v>
      </c>
      <c r="F3843" s="119">
        <v>10.23</v>
      </c>
      <c r="G3843" s="117" t="s">
        <v>493</v>
      </c>
      <c r="H3843" s="120">
        <v>41974</v>
      </c>
    </row>
    <row r="3844" spans="1:8" ht="26.4">
      <c r="A3844" s="113">
        <v>84878</v>
      </c>
      <c r="B3844" s="114" t="s">
        <v>5244</v>
      </c>
      <c r="C3844" s="113" t="s">
        <v>604</v>
      </c>
      <c r="D3844" s="113" t="s">
        <v>6</v>
      </c>
      <c r="E3844" s="115">
        <v>75.83</v>
      </c>
      <c r="F3844" s="115">
        <v>73.67</v>
      </c>
      <c r="G3844" s="113" t="s">
        <v>493</v>
      </c>
      <c r="H3844" s="116">
        <v>41974</v>
      </c>
    </row>
    <row r="3845" spans="1:8" ht="39.6">
      <c r="A3845" s="117" t="s">
        <v>5245</v>
      </c>
      <c r="B3845" s="118" t="s">
        <v>5246</v>
      </c>
      <c r="C3845" s="117" t="s">
        <v>273</v>
      </c>
      <c r="D3845" s="117" t="s">
        <v>6</v>
      </c>
      <c r="E3845" s="119">
        <v>60564.06</v>
      </c>
      <c r="F3845" s="119">
        <v>60549.43</v>
      </c>
      <c r="G3845" s="117" t="s">
        <v>493</v>
      </c>
      <c r="H3845" s="120">
        <v>41974</v>
      </c>
    </row>
    <row r="3846" spans="1:8" ht="39.6">
      <c r="A3846" s="113" t="s">
        <v>5247</v>
      </c>
      <c r="B3846" s="114" t="s">
        <v>5248</v>
      </c>
      <c r="C3846" s="113" t="s">
        <v>273</v>
      </c>
      <c r="D3846" s="113" t="s">
        <v>6</v>
      </c>
      <c r="E3846" s="115">
        <v>7574.7</v>
      </c>
      <c r="F3846" s="115">
        <v>7568.04</v>
      </c>
      <c r="G3846" s="113" t="s">
        <v>493</v>
      </c>
      <c r="H3846" s="116">
        <v>41974</v>
      </c>
    </row>
    <row r="3847" spans="1:8" ht="39.6">
      <c r="A3847" s="117" t="s">
        <v>5249</v>
      </c>
      <c r="B3847" s="118" t="s">
        <v>5250</v>
      </c>
      <c r="C3847" s="117" t="s">
        <v>273</v>
      </c>
      <c r="D3847" s="117" t="s">
        <v>6</v>
      </c>
      <c r="E3847" s="119">
        <v>8792.7999999999993</v>
      </c>
      <c r="F3847" s="119">
        <v>8784.82</v>
      </c>
      <c r="G3847" s="117" t="s">
        <v>493</v>
      </c>
      <c r="H3847" s="120">
        <v>41974</v>
      </c>
    </row>
    <row r="3848" spans="1:8" ht="39.6">
      <c r="A3848" s="113" t="s">
        <v>5251</v>
      </c>
      <c r="B3848" s="114" t="s">
        <v>5252</v>
      </c>
      <c r="C3848" s="113" t="s">
        <v>273</v>
      </c>
      <c r="D3848" s="113" t="s">
        <v>6</v>
      </c>
      <c r="E3848" s="115">
        <v>12629.16</v>
      </c>
      <c r="F3848" s="115">
        <v>12619.84</v>
      </c>
      <c r="G3848" s="113" t="s">
        <v>493</v>
      </c>
      <c r="H3848" s="116">
        <v>41974</v>
      </c>
    </row>
    <row r="3849" spans="1:8" ht="39.6">
      <c r="A3849" s="117" t="s">
        <v>5253</v>
      </c>
      <c r="B3849" s="118" t="s">
        <v>5254</v>
      </c>
      <c r="C3849" s="117" t="s">
        <v>273</v>
      </c>
      <c r="D3849" s="117" t="s">
        <v>6</v>
      </c>
      <c r="E3849" s="119">
        <v>15538.99</v>
      </c>
      <c r="F3849" s="119">
        <v>15528.34</v>
      </c>
      <c r="G3849" s="117" t="s">
        <v>493</v>
      </c>
      <c r="H3849" s="120">
        <v>41974</v>
      </c>
    </row>
    <row r="3850" spans="1:8" ht="39.6">
      <c r="A3850" s="113" t="s">
        <v>5255</v>
      </c>
      <c r="B3850" s="114" t="s">
        <v>5256</v>
      </c>
      <c r="C3850" s="113" t="s">
        <v>273</v>
      </c>
      <c r="D3850" s="113" t="s">
        <v>6</v>
      </c>
      <c r="E3850" s="115">
        <v>3920.05</v>
      </c>
      <c r="F3850" s="115">
        <v>3917.39</v>
      </c>
      <c r="G3850" s="113" t="s">
        <v>493</v>
      </c>
      <c r="H3850" s="116">
        <v>41974</v>
      </c>
    </row>
    <row r="3851" spans="1:8" ht="39.6">
      <c r="A3851" s="117" t="s">
        <v>5257</v>
      </c>
      <c r="B3851" s="118" t="s">
        <v>5258</v>
      </c>
      <c r="C3851" s="117" t="s">
        <v>273</v>
      </c>
      <c r="D3851" s="117" t="s">
        <v>6</v>
      </c>
      <c r="E3851" s="119">
        <v>4577.2</v>
      </c>
      <c r="F3851" s="119">
        <v>4573.21</v>
      </c>
      <c r="G3851" s="117" t="s">
        <v>493</v>
      </c>
      <c r="H3851" s="120">
        <v>41974</v>
      </c>
    </row>
    <row r="3852" spans="1:8" ht="39.6">
      <c r="A3852" s="113" t="s">
        <v>5259</v>
      </c>
      <c r="B3852" s="114" t="s">
        <v>5260</v>
      </c>
      <c r="C3852" s="113" t="s">
        <v>273</v>
      </c>
      <c r="D3852" s="113" t="s">
        <v>6</v>
      </c>
      <c r="E3852" s="115">
        <v>23223.14</v>
      </c>
      <c r="F3852" s="115">
        <v>23211.17</v>
      </c>
      <c r="G3852" s="113" t="s">
        <v>493</v>
      </c>
      <c r="H3852" s="116">
        <v>41974</v>
      </c>
    </row>
    <row r="3853" spans="1:8" ht="39.6">
      <c r="A3853" s="117" t="s">
        <v>5261</v>
      </c>
      <c r="B3853" s="118" t="s">
        <v>5262</v>
      </c>
      <c r="C3853" s="117" t="s">
        <v>273</v>
      </c>
      <c r="D3853" s="117" t="s">
        <v>6</v>
      </c>
      <c r="E3853" s="119">
        <v>41016.94</v>
      </c>
      <c r="F3853" s="119">
        <v>41003.64</v>
      </c>
      <c r="G3853" s="117" t="s">
        <v>493</v>
      </c>
      <c r="H3853" s="120">
        <v>41974</v>
      </c>
    </row>
    <row r="3854" spans="1:8" ht="39.6">
      <c r="A3854" s="113" t="s">
        <v>5263</v>
      </c>
      <c r="B3854" s="114" t="s">
        <v>5264</v>
      </c>
      <c r="C3854" s="113" t="s">
        <v>273</v>
      </c>
      <c r="D3854" s="113" t="s">
        <v>6</v>
      </c>
      <c r="E3854" s="115">
        <v>5867.34</v>
      </c>
      <c r="F3854" s="115">
        <v>5862.02</v>
      </c>
      <c r="G3854" s="113" t="s">
        <v>493</v>
      </c>
      <c r="H3854" s="116">
        <v>41974</v>
      </c>
    </row>
    <row r="3855" spans="1:8" ht="26.4">
      <c r="A3855" s="117">
        <v>72886</v>
      </c>
      <c r="B3855" s="118" t="s">
        <v>5265</v>
      </c>
      <c r="C3855" s="117" t="s">
        <v>270</v>
      </c>
      <c r="D3855" s="117" t="s">
        <v>5266</v>
      </c>
      <c r="E3855" s="119">
        <v>0.99</v>
      </c>
      <c r="F3855" s="119">
        <v>0.98</v>
      </c>
      <c r="G3855" s="117" t="s">
        <v>493</v>
      </c>
      <c r="H3855" s="120">
        <v>41974</v>
      </c>
    </row>
    <row r="3856" spans="1:8" ht="26.4">
      <c r="A3856" s="113">
        <v>72842</v>
      </c>
      <c r="B3856" s="114" t="s">
        <v>5265</v>
      </c>
      <c r="C3856" s="113" t="s">
        <v>270</v>
      </c>
      <c r="D3856" s="113" t="s">
        <v>204</v>
      </c>
      <c r="E3856" s="115">
        <v>0.67</v>
      </c>
      <c r="F3856" s="115">
        <v>0.66</v>
      </c>
      <c r="G3856" s="113" t="s">
        <v>493</v>
      </c>
      <c r="H3856" s="116">
        <v>41974</v>
      </c>
    </row>
    <row r="3857" spans="1:8" ht="26.4">
      <c r="A3857" s="117">
        <v>72885</v>
      </c>
      <c r="B3857" s="118" t="s">
        <v>5267</v>
      </c>
      <c r="C3857" s="117" t="s">
        <v>270</v>
      </c>
      <c r="D3857" s="117" t="s">
        <v>5266</v>
      </c>
      <c r="E3857" s="119">
        <v>1.24</v>
      </c>
      <c r="F3857" s="119">
        <v>1.22</v>
      </c>
      <c r="G3857" s="117" t="s">
        <v>493</v>
      </c>
      <c r="H3857" s="120">
        <v>41974</v>
      </c>
    </row>
    <row r="3858" spans="1:8" ht="26.4">
      <c r="A3858" s="113">
        <v>72841</v>
      </c>
      <c r="B3858" s="114" t="s">
        <v>5267</v>
      </c>
      <c r="C3858" s="113" t="s">
        <v>270</v>
      </c>
      <c r="D3858" s="113" t="s">
        <v>204</v>
      </c>
      <c r="E3858" s="115">
        <v>0.83</v>
      </c>
      <c r="F3858" s="115">
        <v>0.82</v>
      </c>
      <c r="G3858" s="113" t="s">
        <v>493</v>
      </c>
      <c r="H3858" s="116">
        <v>41974</v>
      </c>
    </row>
    <row r="3859" spans="1:8" ht="26.4">
      <c r="A3859" s="117">
        <v>72887</v>
      </c>
      <c r="B3859" s="118" t="s">
        <v>5268</v>
      </c>
      <c r="C3859" s="117" t="s">
        <v>270</v>
      </c>
      <c r="D3859" s="117" t="s">
        <v>5266</v>
      </c>
      <c r="E3859" s="119">
        <v>0.83</v>
      </c>
      <c r="F3859" s="119">
        <v>0.82</v>
      </c>
      <c r="G3859" s="117" t="s">
        <v>493</v>
      </c>
      <c r="H3859" s="120">
        <v>41974</v>
      </c>
    </row>
    <row r="3860" spans="1:8" ht="26.4">
      <c r="A3860" s="113">
        <v>72843</v>
      </c>
      <c r="B3860" s="114" t="s">
        <v>5268</v>
      </c>
      <c r="C3860" s="113" t="s">
        <v>270</v>
      </c>
      <c r="D3860" s="113" t="s">
        <v>204</v>
      </c>
      <c r="E3860" s="115">
        <v>0.56000000000000005</v>
      </c>
      <c r="F3860" s="115">
        <v>0.55000000000000004</v>
      </c>
      <c r="G3860" s="113" t="s">
        <v>493</v>
      </c>
      <c r="H3860" s="116">
        <v>41974</v>
      </c>
    </row>
    <row r="3861" spans="1:8" ht="26.4">
      <c r="A3861" s="117">
        <v>72839</v>
      </c>
      <c r="B3861" s="118" t="s">
        <v>5269</v>
      </c>
      <c r="C3861" s="117" t="s">
        <v>270</v>
      </c>
      <c r="D3861" s="117" t="s">
        <v>204</v>
      </c>
      <c r="E3861" s="119">
        <v>0.56000000000000005</v>
      </c>
      <c r="F3861" s="119">
        <v>0.55000000000000004</v>
      </c>
      <c r="G3861" s="117" t="s">
        <v>493</v>
      </c>
      <c r="H3861" s="120">
        <v>41974</v>
      </c>
    </row>
    <row r="3862" spans="1:8" ht="26.4">
      <c r="A3862" s="113">
        <v>72883</v>
      </c>
      <c r="B3862" s="114" t="s">
        <v>5269</v>
      </c>
      <c r="C3862" s="113" t="s">
        <v>270</v>
      </c>
      <c r="D3862" s="113" t="s">
        <v>5266</v>
      </c>
      <c r="E3862" s="115">
        <v>0.84</v>
      </c>
      <c r="F3862" s="115">
        <v>0.82</v>
      </c>
      <c r="G3862" s="113" t="s">
        <v>493</v>
      </c>
      <c r="H3862" s="116">
        <v>41974</v>
      </c>
    </row>
    <row r="3863" spans="1:8" ht="26.4">
      <c r="A3863" s="117">
        <v>72882</v>
      </c>
      <c r="B3863" s="118" t="s">
        <v>5270</v>
      </c>
      <c r="C3863" s="117" t="s">
        <v>270</v>
      </c>
      <c r="D3863" s="117" t="s">
        <v>5266</v>
      </c>
      <c r="E3863" s="119">
        <v>1.05</v>
      </c>
      <c r="F3863" s="119">
        <v>1.02</v>
      </c>
      <c r="G3863" s="117" t="s">
        <v>493</v>
      </c>
      <c r="H3863" s="120">
        <v>41974</v>
      </c>
    </row>
    <row r="3864" spans="1:8" ht="26.4">
      <c r="A3864" s="113">
        <v>72838</v>
      </c>
      <c r="B3864" s="114" t="s">
        <v>5270</v>
      </c>
      <c r="C3864" s="113" t="s">
        <v>270</v>
      </c>
      <c r="D3864" s="113" t="s">
        <v>204</v>
      </c>
      <c r="E3864" s="115">
        <v>0.7</v>
      </c>
      <c r="F3864" s="115">
        <v>0.68</v>
      </c>
      <c r="G3864" s="113" t="s">
        <v>493</v>
      </c>
      <c r="H3864" s="116">
        <v>41974</v>
      </c>
    </row>
    <row r="3865" spans="1:8" ht="26.4">
      <c r="A3865" s="117">
        <v>72840</v>
      </c>
      <c r="B3865" s="118" t="s">
        <v>5271</v>
      </c>
      <c r="C3865" s="117" t="s">
        <v>270</v>
      </c>
      <c r="D3865" s="117" t="s">
        <v>204</v>
      </c>
      <c r="E3865" s="119">
        <v>0.47</v>
      </c>
      <c r="F3865" s="119">
        <v>0.46</v>
      </c>
      <c r="G3865" s="117" t="s">
        <v>493</v>
      </c>
      <c r="H3865" s="120">
        <v>41974</v>
      </c>
    </row>
    <row r="3866" spans="1:8" ht="26.4">
      <c r="A3866" s="113">
        <v>72884</v>
      </c>
      <c r="B3866" s="114" t="s">
        <v>5271</v>
      </c>
      <c r="C3866" s="113" t="s">
        <v>270</v>
      </c>
      <c r="D3866" s="113" t="s">
        <v>5266</v>
      </c>
      <c r="E3866" s="115">
        <v>0.7</v>
      </c>
      <c r="F3866" s="115">
        <v>0.68</v>
      </c>
      <c r="G3866" s="113" t="s">
        <v>493</v>
      </c>
      <c r="H3866" s="116">
        <v>41974</v>
      </c>
    </row>
    <row r="3867" spans="1:8">
      <c r="A3867" s="117">
        <v>83356</v>
      </c>
      <c r="B3867" s="118" t="s">
        <v>5272</v>
      </c>
      <c r="C3867" s="117" t="s">
        <v>270</v>
      </c>
      <c r="D3867" s="117" t="s">
        <v>5266</v>
      </c>
      <c r="E3867" s="119">
        <v>0.71</v>
      </c>
      <c r="F3867" s="119">
        <v>0.7</v>
      </c>
      <c r="G3867" s="117" t="s">
        <v>493</v>
      </c>
      <c r="H3867" s="120">
        <v>41974</v>
      </c>
    </row>
    <row r="3868" spans="1:8" ht="26.4">
      <c r="A3868" s="113">
        <v>72900</v>
      </c>
      <c r="B3868" s="114" t="s">
        <v>5273</v>
      </c>
      <c r="C3868" s="113" t="s">
        <v>270</v>
      </c>
      <c r="D3868" s="113" t="s">
        <v>519</v>
      </c>
      <c r="E3868" s="115">
        <v>4.4800000000000004</v>
      </c>
      <c r="F3868" s="115">
        <v>4.42</v>
      </c>
      <c r="G3868" s="113" t="s">
        <v>493</v>
      </c>
      <c r="H3868" s="116">
        <v>41974</v>
      </c>
    </row>
    <row r="3869" spans="1:8" ht="26.4">
      <c r="A3869" s="117">
        <v>72899</v>
      </c>
      <c r="B3869" s="118" t="s">
        <v>5274</v>
      </c>
      <c r="C3869" s="117" t="s">
        <v>270</v>
      </c>
      <c r="D3869" s="117" t="s">
        <v>519</v>
      </c>
      <c r="E3869" s="119">
        <v>4.07</v>
      </c>
      <c r="F3869" s="119">
        <v>4.01</v>
      </c>
      <c r="G3869" s="117" t="s">
        <v>493</v>
      </c>
      <c r="H3869" s="120">
        <v>41974</v>
      </c>
    </row>
    <row r="3870" spans="1:8" ht="26.4">
      <c r="A3870" s="113">
        <v>83444</v>
      </c>
      <c r="B3870" s="114" t="s">
        <v>5275</v>
      </c>
      <c r="C3870" s="113" t="s">
        <v>270</v>
      </c>
      <c r="D3870" s="113" t="s">
        <v>204</v>
      </c>
      <c r="E3870" s="115">
        <v>0.84</v>
      </c>
      <c r="F3870" s="115">
        <v>0.82</v>
      </c>
      <c r="G3870" s="113" t="s">
        <v>493</v>
      </c>
      <c r="H3870" s="116">
        <v>41974</v>
      </c>
    </row>
    <row r="3871" spans="1:8">
      <c r="A3871" s="117">
        <v>83358</v>
      </c>
      <c r="B3871" s="118" t="s">
        <v>5276</v>
      </c>
      <c r="C3871" s="117" t="s">
        <v>270</v>
      </c>
      <c r="D3871" s="117" t="s">
        <v>5266</v>
      </c>
      <c r="E3871" s="119">
        <v>1.46</v>
      </c>
      <c r="F3871" s="119">
        <v>1.44</v>
      </c>
      <c r="G3871" s="117" t="s">
        <v>493</v>
      </c>
      <c r="H3871" s="120">
        <v>41974</v>
      </c>
    </row>
    <row r="3872" spans="1:8">
      <c r="A3872" s="113">
        <v>73597</v>
      </c>
      <c r="B3872" s="114" t="s">
        <v>5277</v>
      </c>
      <c r="C3872" s="113" t="s">
        <v>246</v>
      </c>
      <c r="D3872" s="113" t="s">
        <v>207</v>
      </c>
      <c r="E3872" s="115">
        <v>0.71</v>
      </c>
      <c r="F3872" s="115">
        <v>0.64</v>
      </c>
      <c r="G3872" s="113" t="s">
        <v>493</v>
      </c>
      <c r="H3872" s="116">
        <v>41974</v>
      </c>
    </row>
    <row r="3873" spans="1:8">
      <c r="A3873" s="117">
        <v>73512</v>
      </c>
      <c r="B3873" s="118" t="s">
        <v>5278</v>
      </c>
      <c r="C3873" s="117" t="s">
        <v>246</v>
      </c>
      <c r="D3873" s="117" t="s">
        <v>207</v>
      </c>
      <c r="E3873" s="119">
        <v>11.96</v>
      </c>
      <c r="F3873" s="119">
        <v>10.97</v>
      </c>
      <c r="G3873" s="117" t="s">
        <v>493</v>
      </c>
      <c r="H3873" s="120">
        <v>41974</v>
      </c>
    </row>
    <row r="3874" spans="1:8">
      <c r="A3874" s="113">
        <v>73511</v>
      </c>
      <c r="B3874" s="114" t="s">
        <v>5279</v>
      </c>
      <c r="C3874" s="113" t="s">
        <v>246</v>
      </c>
      <c r="D3874" s="113" t="s">
        <v>207</v>
      </c>
      <c r="E3874" s="115">
        <v>13.78</v>
      </c>
      <c r="F3874" s="115">
        <v>12.64</v>
      </c>
      <c r="G3874" s="113" t="s">
        <v>493</v>
      </c>
      <c r="H3874" s="116">
        <v>41974</v>
      </c>
    </row>
    <row r="3875" spans="1:8">
      <c r="A3875" s="117">
        <v>73510</v>
      </c>
      <c r="B3875" s="118" t="s">
        <v>5280</v>
      </c>
      <c r="C3875" s="117" t="s">
        <v>246</v>
      </c>
      <c r="D3875" s="117" t="s">
        <v>207</v>
      </c>
      <c r="E3875" s="119">
        <v>15.97</v>
      </c>
      <c r="F3875" s="119">
        <v>14.65</v>
      </c>
      <c r="G3875" s="117" t="s">
        <v>493</v>
      </c>
      <c r="H3875" s="120">
        <v>41974</v>
      </c>
    </row>
    <row r="3876" spans="1:8">
      <c r="A3876" s="113">
        <v>73524</v>
      </c>
      <c r="B3876" s="114" t="s">
        <v>5281</v>
      </c>
      <c r="C3876" s="113" t="s">
        <v>246</v>
      </c>
      <c r="D3876" s="113" t="s">
        <v>207</v>
      </c>
      <c r="E3876" s="115">
        <v>0.92</v>
      </c>
      <c r="F3876" s="115">
        <v>0.84</v>
      </c>
      <c r="G3876" s="113" t="s">
        <v>493</v>
      </c>
      <c r="H3876" s="116">
        <v>41974</v>
      </c>
    </row>
    <row r="3877" spans="1:8">
      <c r="A3877" s="117">
        <v>73523</v>
      </c>
      <c r="B3877" s="118" t="s">
        <v>5282</v>
      </c>
      <c r="C3877" s="117" t="s">
        <v>246</v>
      </c>
      <c r="D3877" s="117" t="s">
        <v>207</v>
      </c>
      <c r="E3877" s="119">
        <v>1.18</v>
      </c>
      <c r="F3877" s="119">
        <v>1.07</v>
      </c>
      <c r="G3877" s="117" t="s">
        <v>493</v>
      </c>
      <c r="H3877" s="120">
        <v>41974</v>
      </c>
    </row>
    <row r="3878" spans="1:8">
      <c r="A3878" s="113">
        <v>73522</v>
      </c>
      <c r="B3878" s="114" t="s">
        <v>5283</v>
      </c>
      <c r="C3878" s="113" t="s">
        <v>246</v>
      </c>
      <c r="D3878" s="113" t="s">
        <v>207</v>
      </c>
      <c r="E3878" s="115">
        <v>1.57</v>
      </c>
      <c r="F3878" s="115">
        <v>1.44</v>
      </c>
      <c r="G3878" s="113" t="s">
        <v>493</v>
      </c>
      <c r="H3878" s="116">
        <v>41974</v>
      </c>
    </row>
    <row r="3879" spans="1:8">
      <c r="A3879" s="117">
        <v>73521</v>
      </c>
      <c r="B3879" s="118" t="s">
        <v>5284</v>
      </c>
      <c r="C3879" s="117" t="s">
        <v>246</v>
      </c>
      <c r="D3879" s="117" t="s">
        <v>207</v>
      </c>
      <c r="E3879" s="119">
        <v>1.99</v>
      </c>
      <c r="F3879" s="119">
        <v>1.82</v>
      </c>
      <c r="G3879" s="117" t="s">
        <v>493</v>
      </c>
      <c r="H3879" s="120">
        <v>41974</v>
      </c>
    </row>
    <row r="3880" spans="1:8">
      <c r="A3880" s="113">
        <v>73520</v>
      </c>
      <c r="B3880" s="114" t="s">
        <v>5285</v>
      </c>
      <c r="C3880" s="113" t="s">
        <v>246</v>
      </c>
      <c r="D3880" s="113" t="s">
        <v>207</v>
      </c>
      <c r="E3880" s="115">
        <v>2.4700000000000002</v>
      </c>
      <c r="F3880" s="115">
        <v>2.2599999999999998</v>
      </c>
      <c r="G3880" s="113" t="s">
        <v>493</v>
      </c>
      <c r="H3880" s="116">
        <v>41974</v>
      </c>
    </row>
    <row r="3881" spans="1:8">
      <c r="A3881" s="117">
        <v>73519</v>
      </c>
      <c r="B3881" s="118" t="s">
        <v>5286</v>
      </c>
      <c r="C3881" s="117" t="s">
        <v>246</v>
      </c>
      <c r="D3881" s="117" t="s">
        <v>207</v>
      </c>
      <c r="E3881" s="119">
        <v>2.93</v>
      </c>
      <c r="F3881" s="119">
        <v>2.69</v>
      </c>
      <c r="G3881" s="117" t="s">
        <v>493</v>
      </c>
      <c r="H3881" s="120">
        <v>41974</v>
      </c>
    </row>
    <row r="3882" spans="1:8">
      <c r="A3882" s="113">
        <v>73518</v>
      </c>
      <c r="B3882" s="114" t="s">
        <v>5287</v>
      </c>
      <c r="C3882" s="113" t="s">
        <v>246</v>
      </c>
      <c r="D3882" s="113" t="s">
        <v>207</v>
      </c>
      <c r="E3882" s="115">
        <v>3.5</v>
      </c>
      <c r="F3882" s="115">
        <v>3.21</v>
      </c>
      <c r="G3882" s="113" t="s">
        <v>493</v>
      </c>
      <c r="H3882" s="116">
        <v>41974</v>
      </c>
    </row>
    <row r="3883" spans="1:8">
      <c r="A3883" s="117">
        <v>73517</v>
      </c>
      <c r="B3883" s="118" t="s">
        <v>5288</v>
      </c>
      <c r="C3883" s="117" t="s">
        <v>246</v>
      </c>
      <c r="D3883" s="117" t="s">
        <v>207</v>
      </c>
      <c r="E3883" s="119">
        <v>4.04</v>
      </c>
      <c r="F3883" s="119">
        <v>3.71</v>
      </c>
      <c r="G3883" s="117" t="s">
        <v>493</v>
      </c>
      <c r="H3883" s="120">
        <v>41974</v>
      </c>
    </row>
    <row r="3884" spans="1:8">
      <c r="A3884" s="113">
        <v>73516</v>
      </c>
      <c r="B3884" s="114" t="s">
        <v>5289</v>
      </c>
      <c r="C3884" s="113" t="s">
        <v>246</v>
      </c>
      <c r="D3884" s="113" t="s">
        <v>207</v>
      </c>
      <c r="E3884" s="115">
        <v>5.33</v>
      </c>
      <c r="F3884" s="115">
        <v>4.8899999999999997</v>
      </c>
      <c r="G3884" s="113" t="s">
        <v>493</v>
      </c>
      <c r="H3884" s="116">
        <v>41974</v>
      </c>
    </row>
    <row r="3885" spans="1:8">
      <c r="A3885" s="117">
        <v>73515</v>
      </c>
      <c r="B3885" s="118" t="s">
        <v>5290</v>
      </c>
      <c r="C3885" s="117" t="s">
        <v>246</v>
      </c>
      <c r="D3885" s="117" t="s">
        <v>207</v>
      </c>
      <c r="E3885" s="119">
        <v>6.78</v>
      </c>
      <c r="F3885" s="119">
        <v>6.21</v>
      </c>
      <c r="G3885" s="117" t="s">
        <v>493</v>
      </c>
      <c r="H3885" s="120">
        <v>41974</v>
      </c>
    </row>
    <row r="3886" spans="1:8">
      <c r="A3886" s="113">
        <v>73598</v>
      </c>
      <c r="B3886" s="114" t="s">
        <v>5291</v>
      </c>
      <c r="C3886" s="113" t="s">
        <v>246</v>
      </c>
      <c r="D3886" s="113" t="s">
        <v>207</v>
      </c>
      <c r="E3886" s="115">
        <v>0.49</v>
      </c>
      <c r="F3886" s="115">
        <v>0.45</v>
      </c>
      <c r="G3886" s="113" t="s">
        <v>493</v>
      </c>
      <c r="H3886" s="116">
        <v>41974</v>
      </c>
    </row>
    <row r="3887" spans="1:8">
      <c r="A3887" s="117">
        <v>73514</v>
      </c>
      <c r="B3887" s="118" t="s">
        <v>5292</v>
      </c>
      <c r="C3887" s="117" t="s">
        <v>246</v>
      </c>
      <c r="D3887" s="117" t="s">
        <v>207</v>
      </c>
      <c r="E3887" s="119">
        <v>8.3699999999999992</v>
      </c>
      <c r="F3887" s="119">
        <v>7.67</v>
      </c>
      <c r="G3887" s="117" t="s">
        <v>493</v>
      </c>
      <c r="H3887" s="120">
        <v>41974</v>
      </c>
    </row>
    <row r="3888" spans="1:8">
      <c r="A3888" s="113">
        <v>73513</v>
      </c>
      <c r="B3888" s="114" t="s">
        <v>5293</v>
      </c>
      <c r="C3888" s="113" t="s">
        <v>246</v>
      </c>
      <c r="D3888" s="113" t="s">
        <v>207</v>
      </c>
      <c r="E3888" s="115">
        <v>10.08</v>
      </c>
      <c r="F3888" s="115">
        <v>9.25</v>
      </c>
      <c r="G3888" s="113" t="s">
        <v>493</v>
      </c>
      <c r="H3888" s="116">
        <v>41974</v>
      </c>
    </row>
    <row r="3889" spans="1:8">
      <c r="A3889" s="117">
        <v>73593</v>
      </c>
      <c r="B3889" s="118" t="s">
        <v>5294</v>
      </c>
      <c r="C3889" s="117" t="s">
        <v>246</v>
      </c>
      <c r="D3889" s="117" t="s">
        <v>207</v>
      </c>
      <c r="E3889" s="119">
        <v>0.22</v>
      </c>
      <c r="F3889" s="119">
        <v>0.21</v>
      </c>
      <c r="G3889" s="117" t="s">
        <v>493</v>
      </c>
      <c r="H3889" s="120">
        <v>41974</v>
      </c>
    </row>
    <row r="3890" spans="1:8">
      <c r="A3890" s="113">
        <v>73503</v>
      </c>
      <c r="B3890" s="114" t="s">
        <v>5295</v>
      </c>
      <c r="C3890" s="113" t="s">
        <v>246</v>
      </c>
      <c r="D3890" s="113" t="s">
        <v>207</v>
      </c>
      <c r="E3890" s="115">
        <v>6.2</v>
      </c>
      <c r="F3890" s="115">
        <v>5.69</v>
      </c>
      <c r="G3890" s="113" t="s">
        <v>493</v>
      </c>
      <c r="H3890" s="116">
        <v>41974</v>
      </c>
    </row>
    <row r="3891" spans="1:8">
      <c r="A3891" s="117">
        <v>73592</v>
      </c>
      <c r="B3891" s="118" t="s">
        <v>5296</v>
      </c>
      <c r="C3891" s="117" t="s">
        <v>246</v>
      </c>
      <c r="D3891" s="117" t="s">
        <v>207</v>
      </c>
      <c r="E3891" s="119">
        <v>0.15</v>
      </c>
      <c r="F3891" s="119">
        <v>0.14000000000000001</v>
      </c>
      <c r="G3891" s="117" t="s">
        <v>493</v>
      </c>
      <c r="H3891" s="120">
        <v>41974</v>
      </c>
    </row>
    <row r="3892" spans="1:8">
      <c r="A3892" s="113">
        <v>73591</v>
      </c>
      <c r="B3892" s="114" t="s">
        <v>5297</v>
      </c>
      <c r="C3892" s="113" t="s">
        <v>246</v>
      </c>
      <c r="D3892" s="113" t="s">
        <v>207</v>
      </c>
      <c r="E3892" s="115">
        <v>0.2</v>
      </c>
      <c r="F3892" s="115">
        <v>0.17</v>
      </c>
      <c r="G3892" s="113" t="s">
        <v>493</v>
      </c>
      <c r="H3892" s="116">
        <v>41974</v>
      </c>
    </row>
    <row r="3893" spans="1:8">
      <c r="A3893" s="117">
        <v>73590</v>
      </c>
      <c r="B3893" s="118" t="s">
        <v>5298</v>
      </c>
      <c r="C3893" s="117" t="s">
        <v>246</v>
      </c>
      <c r="D3893" s="117" t="s">
        <v>207</v>
      </c>
      <c r="E3893" s="119">
        <v>0.31</v>
      </c>
      <c r="F3893" s="119">
        <v>0.28000000000000003</v>
      </c>
      <c r="G3893" s="117" t="s">
        <v>493</v>
      </c>
      <c r="H3893" s="120">
        <v>41974</v>
      </c>
    </row>
    <row r="3894" spans="1:8">
      <c r="A3894" s="113">
        <v>73596</v>
      </c>
      <c r="B3894" s="114" t="s">
        <v>5299</v>
      </c>
      <c r="C3894" s="113" t="s">
        <v>246</v>
      </c>
      <c r="D3894" s="113" t="s">
        <v>207</v>
      </c>
      <c r="E3894" s="115">
        <v>0.03</v>
      </c>
      <c r="F3894" s="115">
        <v>0.02</v>
      </c>
      <c r="G3894" s="113" t="s">
        <v>493</v>
      </c>
      <c r="H3894" s="116">
        <v>41974</v>
      </c>
    </row>
    <row r="3895" spans="1:8">
      <c r="A3895" s="117">
        <v>73589</v>
      </c>
      <c r="B3895" s="118" t="s">
        <v>5300</v>
      </c>
      <c r="C3895" s="117" t="s">
        <v>246</v>
      </c>
      <c r="D3895" s="117" t="s">
        <v>207</v>
      </c>
      <c r="E3895" s="119">
        <v>0.5</v>
      </c>
      <c r="F3895" s="119">
        <v>0.45</v>
      </c>
      <c r="G3895" s="117" t="s">
        <v>493</v>
      </c>
      <c r="H3895" s="120">
        <v>41974</v>
      </c>
    </row>
    <row r="3896" spans="1:8">
      <c r="A3896" s="113">
        <v>73588</v>
      </c>
      <c r="B3896" s="114" t="s">
        <v>5301</v>
      </c>
      <c r="C3896" s="113" t="s">
        <v>246</v>
      </c>
      <c r="D3896" s="113" t="s">
        <v>207</v>
      </c>
      <c r="E3896" s="115">
        <v>0.71</v>
      </c>
      <c r="F3896" s="115">
        <v>0.65</v>
      </c>
      <c r="G3896" s="113" t="s">
        <v>493</v>
      </c>
      <c r="H3896" s="116">
        <v>41974</v>
      </c>
    </row>
    <row r="3897" spans="1:8">
      <c r="A3897" s="117">
        <v>73587</v>
      </c>
      <c r="B3897" s="118" t="s">
        <v>5302</v>
      </c>
      <c r="C3897" s="117" t="s">
        <v>246</v>
      </c>
      <c r="D3897" s="117" t="s">
        <v>207</v>
      </c>
      <c r="E3897" s="119">
        <v>1.06</v>
      </c>
      <c r="F3897" s="119">
        <v>0.97</v>
      </c>
      <c r="G3897" s="117" t="s">
        <v>493</v>
      </c>
      <c r="H3897" s="120">
        <v>41974</v>
      </c>
    </row>
    <row r="3898" spans="1:8">
      <c r="A3898" s="113">
        <v>73509</v>
      </c>
      <c r="B3898" s="114" t="s">
        <v>5303</v>
      </c>
      <c r="C3898" s="113" t="s">
        <v>246</v>
      </c>
      <c r="D3898" s="113" t="s">
        <v>207</v>
      </c>
      <c r="E3898" s="115">
        <v>1.52</v>
      </c>
      <c r="F3898" s="115">
        <v>1.39</v>
      </c>
      <c r="G3898" s="113" t="s">
        <v>493</v>
      </c>
      <c r="H3898" s="116">
        <v>41974</v>
      </c>
    </row>
    <row r="3899" spans="1:8">
      <c r="A3899" s="117">
        <v>73595</v>
      </c>
      <c r="B3899" s="118" t="s">
        <v>5304</v>
      </c>
      <c r="C3899" s="117" t="s">
        <v>246</v>
      </c>
      <c r="D3899" s="117" t="s">
        <v>207</v>
      </c>
      <c r="E3899" s="119">
        <v>0.11</v>
      </c>
      <c r="F3899" s="119">
        <v>0.1</v>
      </c>
      <c r="G3899" s="117" t="s">
        <v>493</v>
      </c>
      <c r="H3899" s="120">
        <v>41974</v>
      </c>
    </row>
    <row r="3900" spans="1:8">
      <c r="A3900" s="113">
        <v>73508</v>
      </c>
      <c r="B3900" s="114" t="s">
        <v>5305</v>
      </c>
      <c r="C3900" s="113" t="s">
        <v>246</v>
      </c>
      <c r="D3900" s="113" t="s">
        <v>207</v>
      </c>
      <c r="E3900" s="115">
        <v>2.1</v>
      </c>
      <c r="F3900" s="115">
        <v>1.92</v>
      </c>
      <c r="G3900" s="113" t="s">
        <v>493</v>
      </c>
      <c r="H3900" s="116">
        <v>41974</v>
      </c>
    </row>
    <row r="3901" spans="1:8">
      <c r="A3901" s="117">
        <v>73507</v>
      </c>
      <c r="B3901" s="118" t="s">
        <v>5306</v>
      </c>
      <c r="C3901" s="117" t="s">
        <v>246</v>
      </c>
      <c r="D3901" s="117" t="s">
        <v>207</v>
      </c>
      <c r="E3901" s="119">
        <v>2.75</v>
      </c>
      <c r="F3901" s="119">
        <v>2.52</v>
      </c>
      <c r="G3901" s="117" t="s">
        <v>493</v>
      </c>
      <c r="H3901" s="120">
        <v>41974</v>
      </c>
    </row>
    <row r="3902" spans="1:8">
      <c r="A3902" s="113">
        <v>73506</v>
      </c>
      <c r="B3902" s="114" t="s">
        <v>5307</v>
      </c>
      <c r="C3902" s="113" t="s">
        <v>246</v>
      </c>
      <c r="D3902" s="113" t="s">
        <v>207</v>
      </c>
      <c r="E3902" s="115">
        <v>3.52</v>
      </c>
      <c r="F3902" s="115">
        <v>3.22</v>
      </c>
      <c r="G3902" s="113" t="s">
        <v>493</v>
      </c>
      <c r="H3902" s="116">
        <v>41974</v>
      </c>
    </row>
    <row r="3903" spans="1:8">
      <c r="A3903" s="117">
        <v>73594</v>
      </c>
      <c r="B3903" s="118" t="s">
        <v>5308</v>
      </c>
      <c r="C3903" s="117" t="s">
        <v>246</v>
      </c>
      <c r="D3903" s="117" t="s">
        <v>207</v>
      </c>
      <c r="E3903" s="119">
        <v>0.17</v>
      </c>
      <c r="F3903" s="119">
        <v>0.16</v>
      </c>
      <c r="G3903" s="117" t="s">
        <v>493</v>
      </c>
      <c r="H3903" s="120">
        <v>41974</v>
      </c>
    </row>
    <row r="3904" spans="1:8">
      <c r="A3904" s="113">
        <v>73505</v>
      </c>
      <c r="B3904" s="114" t="s">
        <v>5309</v>
      </c>
      <c r="C3904" s="113" t="s">
        <v>246</v>
      </c>
      <c r="D3904" s="113" t="s">
        <v>207</v>
      </c>
      <c r="E3904" s="115">
        <v>4.34</v>
      </c>
      <c r="F3904" s="115">
        <v>3.97</v>
      </c>
      <c r="G3904" s="113" t="s">
        <v>493</v>
      </c>
      <c r="H3904" s="116">
        <v>41974</v>
      </c>
    </row>
    <row r="3905" spans="1:8">
      <c r="A3905" s="117">
        <v>73504</v>
      </c>
      <c r="B3905" s="118" t="s">
        <v>5310</v>
      </c>
      <c r="C3905" s="117" t="s">
        <v>246</v>
      </c>
      <c r="D3905" s="117" t="s">
        <v>207</v>
      </c>
      <c r="E3905" s="119">
        <v>5.23</v>
      </c>
      <c r="F3905" s="119">
        <v>4.8</v>
      </c>
      <c r="G3905" s="117" t="s">
        <v>493</v>
      </c>
      <c r="H3905" s="120">
        <v>41974</v>
      </c>
    </row>
    <row r="3906" spans="1:8">
      <c r="A3906" s="113" t="s">
        <v>5311</v>
      </c>
      <c r="B3906" s="114" t="s">
        <v>5312</v>
      </c>
      <c r="C3906" s="113" t="s">
        <v>246</v>
      </c>
      <c r="D3906" s="113" t="s">
        <v>519</v>
      </c>
      <c r="E3906" s="115">
        <v>48.56</v>
      </c>
      <c r="F3906" s="115">
        <v>44.09</v>
      </c>
      <c r="G3906" s="113" t="s">
        <v>493</v>
      </c>
      <c r="H3906" s="116">
        <v>41974</v>
      </c>
    </row>
    <row r="3907" spans="1:8">
      <c r="A3907" s="117" t="s">
        <v>5313</v>
      </c>
      <c r="B3907" s="118" t="s">
        <v>5314</v>
      </c>
      <c r="C3907" s="117" t="s">
        <v>246</v>
      </c>
      <c r="D3907" s="117" t="s">
        <v>519</v>
      </c>
      <c r="E3907" s="119">
        <v>29.14</v>
      </c>
      <c r="F3907" s="119">
        <v>26.45</v>
      </c>
      <c r="G3907" s="117" t="s">
        <v>493</v>
      </c>
      <c r="H3907" s="120">
        <v>41974</v>
      </c>
    </row>
    <row r="3908" spans="1:8">
      <c r="A3908" s="113" t="s">
        <v>5315</v>
      </c>
      <c r="B3908" s="114" t="s">
        <v>5316</v>
      </c>
      <c r="C3908" s="113" t="s">
        <v>246</v>
      </c>
      <c r="D3908" s="113" t="s">
        <v>519</v>
      </c>
      <c r="E3908" s="115">
        <v>32.78</v>
      </c>
      <c r="F3908" s="115">
        <v>29.76</v>
      </c>
      <c r="G3908" s="113" t="s">
        <v>493</v>
      </c>
      <c r="H3908" s="116">
        <v>41974</v>
      </c>
    </row>
    <row r="3909" spans="1:8">
      <c r="A3909" s="117" t="s">
        <v>5317</v>
      </c>
      <c r="B3909" s="118" t="s">
        <v>5318</v>
      </c>
      <c r="C3909" s="117" t="s">
        <v>246</v>
      </c>
      <c r="D3909" s="117" t="s">
        <v>519</v>
      </c>
      <c r="E3909" s="119">
        <v>35.21</v>
      </c>
      <c r="F3909" s="119">
        <v>31.96</v>
      </c>
      <c r="G3909" s="117" t="s">
        <v>493</v>
      </c>
      <c r="H3909" s="120">
        <v>41974</v>
      </c>
    </row>
    <row r="3910" spans="1:8">
      <c r="A3910" s="113" t="s">
        <v>5319</v>
      </c>
      <c r="B3910" s="114" t="s">
        <v>5320</v>
      </c>
      <c r="C3910" s="113" t="s">
        <v>246</v>
      </c>
      <c r="D3910" s="113" t="s">
        <v>519</v>
      </c>
      <c r="E3910" s="115">
        <v>37.03</v>
      </c>
      <c r="F3910" s="115">
        <v>33.619999999999997</v>
      </c>
      <c r="G3910" s="113" t="s">
        <v>493</v>
      </c>
      <c r="H3910" s="116">
        <v>41974</v>
      </c>
    </row>
    <row r="3911" spans="1:8" ht="26.4">
      <c r="A3911" s="117">
        <v>88061</v>
      </c>
      <c r="B3911" s="118" t="s">
        <v>5321</v>
      </c>
      <c r="C3911" s="117" t="s">
        <v>246</v>
      </c>
      <c r="D3911" s="117" t="s">
        <v>6</v>
      </c>
      <c r="E3911" s="119">
        <v>0.06</v>
      </c>
      <c r="F3911" s="119">
        <v>0.05</v>
      </c>
      <c r="G3911" s="117" t="s">
        <v>493</v>
      </c>
      <c r="H3911" s="120">
        <v>41974</v>
      </c>
    </row>
    <row r="3912" spans="1:8" ht="26.4">
      <c r="A3912" s="113">
        <v>88055</v>
      </c>
      <c r="B3912" s="114" t="s">
        <v>5322</v>
      </c>
      <c r="C3912" s="113" t="s">
        <v>246</v>
      </c>
      <c r="D3912" s="113" t="s">
        <v>6</v>
      </c>
      <c r="E3912" s="115">
        <v>0.02</v>
      </c>
      <c r="F3912" s="115">
        <v>0.01</v>
      </c>
      <c r="G3912" s="113" t="s">
        <v>493</v>
      </c>
      <c r="H3912" s="116">
        <v>41974</v>
      </c>
    </row>
    <row r="3913" spans="1:8" ht="26.4">
      <c r="A3913" s="117">
        <v>88057</v>
      </c>
      <c r="B3913" s="118" t="s">
        <v>5323</v>
      </c>
      <c r="C3913" s="117" t="s">
        <v>246</v>
      </c>
      <c r="D3913" s="117" t="s">
        <v>6</v>
      </c>
      <c r="E3913" s="119">
        <v>0.03</v>
      </c>
      <c r="F3913" s="119">
        <v>0.02</v>
      </c>
      <c r="G3913" s="117" t="s">
        <v>493</v>
      </c>
      <c r="H3913" s="120">
        <v>41974</v>
      </c>
    </row>
    <row r="3914" spans="1:8" ht="26.4">
      <c r="A3914" s="113">
        <v>88059</v>
      </c>
      <c r="B3914" s="114" t="s">
        <v>5324</v>
      </c>
      <c r="C3914" s="113" t="s">
        <v>246</v>
      </c>
      <c r="D3914" s="113" t="s">
        <v>6</v>
      </c>
      <c r="E3914" s="115">
        <v>0.05</v>
      </c>
      <c r="F3914" s="115">
        <v>0.04</v>
      </c>
      <c r="G3914" s="113" t="s">
        <v>493</v>
      </c>
      <c r="H3914" s="116">
        <v>41974</v>
      </c>
    </row>
    <row r="3915" spans="1:8" ht="26.4">
      <c r="A3915" s="117">
        <v>88053</v>
      </c>
      <c r="B3915" s="118" t="s">
        <v>5325</v>
      </c>
      <c r="C3915" s="117" t="s">
        <v>246</v>
      </c>
      <c r="D3915" s="117" t="s">
        <v>6</v>
      </c>
      <c r="E3915" s="119">
        <v>0.12</v>
      </c>
      <c r="F3915" s="119">
        <v>0.11</v>
      </c>
      <c r="G3915" s="117" t="s">
        <v>493</v>
      </c>
      <c r="H3915" s="120">
        <v>41974</v>
      </c>
    </row>
    <row r="3916" spans="1:8" ht="26.4">
      <c r="A3916" s="113">
        <v>88047</v>
      </c>
      <c r="B3916" s="114" t="s">
        <v>5326</v>
      </c>
      <c r="C3916" s="113" t="s">
        <v>246</v>
      </c>
      <c r="D3916" s="113" t="s">
        <v>6</v>
      </c>
      <c r="E3916" s="115">
        <v>7.0000000000000007E-2</v>
      </c>
      <c r="F3916" s="115">
        <v>0.06</v>
      </c>
      <c r="G3916" s="113" t="s">
        <v>493</v>
      </c>
      <c r="H3916" s="116">
        <v>41974</v>
      </c>
    </row>
    <row r="3917" spans="1:8" ht="26.4">
      <c r="A3917" s="117">
        <v>88049</v>
      </c>
      <c r="B3917" s="118" t="s">
        <v>5327</v>
      </c>
      <c r="C3917" s="117" t="s">
        <v>246</v>
      </c>
      <c r="D3917" s="117" t="s">
        <v>6</v>
      </c>
      <c r="E3917" s="119">
        <v>0.09</v>
      </c>
      <c r="F3917" s="119">
        <v>7.0000000000000007E-2</v>
      </c>
      <c r="G3917" s="117" t="s">
        <v>493</v>
      </c>
      <c r="H3917" s="120">
        <v>41974</v>
      </c>
    </row>
    <row r="3918" spans="1:8" ht="26.4">
      <c r="A3918" s="113">
        <v>88051</v>
      </c>
      <c r="B3918" s="114" t="s">
        <v>5328</v>
      </c>
      <c r="C3918" s="113" t="s">
        <v>246</v>
      </c>
      <c r="D3918" s="113" t="s">
        <v>6</v>
      </c>
      <c r="E3918" s="115">
        <v>0.1</v>
      </c>
      <c r="F3918" s="115">
        <v>0.09</v>
      </c>
      <c r="G3918" s="113" t="s">
        <v>493</v>
      </c>
      <c r="H3918" s="116">
        <v>41974</v>
      </c>
    </row>
    <row r="3919" spans="1:8" ht="26.4">
      <c r="A3919" s="117">
        <v>88045</v>
      </c>
      <c r="B3919" s="118" t="s">
        <v>5329</v>
      </c>
      <c r="C3919" s="117" t="s">
        <v>246</v>
      </c>
      <c r="D3919" s="117" t="s">
        <v>6</v>
      </c>
      <c r="E3919" s="119">
        <v>0.22</v>
      </c>
      <c r="F3919" s="119">
        <v>0.19</v>
      </c>
      <c r="G3919" s="117" t="s">
        <v>493</v>
      </c>
      <c r="H3919" s="120">
        <v>41974</v>
      </c>
    </row>
    <row r="3920" spans="1:8" ht="26.4">
      <c r="A3920" s="113">
        <v>88060</v>
      </c>
      <c r="B3920" s="114" t="s">
        <v>5330</v>
      </c>
      <c r="C3920" s="113" t="s">
        <v>246</v>
      </c>
      <c r="D3920" s="113" t="s">
        <v>6</v>
      </c>
      <c r="E3920" s="115">
        <v>0.25</v>
      </c>
      <c r="F3920" s="115">
        <v>0.23</v>
      </c>
      <c r="G3920" s="113" t="s">
        <v>493</v>
      </c>
      <c r="H3920" s="116">
        <v>41974</v>
      </c>
    </row>
    <row r="3921" spans="1:8" ht="26.4">
      <c r="A3921" s="117">
        <v>88054</v>
      </c>
      <c r="B3921" s="118" t="s">
        <v>5331</v>
      </c>
      <c r="C3921" s="117" t="s">
        <v>246</v>
      </c>
      <c r="D3921" s="117" t="s">
        <v>6</v>
      </c>
      <c r="E3921" s="119">
        <v>0.08</v>
      </c>
      <c r="F3921" s="119">
        <v>7.0000000000000007E-2</v>
      </c>
      <c r="G3921" s="117" t="s">
        <v>493</v>
      </c>
      <c r="H3921" s="120">
        <v>41974</v>
      </c>
    </row>
    <row r="3922" spans="1:8" ht="26.4">
      <c r="A3922" s="113">
        <v>88056</v>
      </c>
      <c r="B3922" s="114" t="s">
        <v>5332</v>
      </c>
      <c r="C3922" s="113" t="s">
        <v>246</v>
      </c>
      <c r="D3922" s="113" t="s">
        <v>6</v>
      </c>
      <c r="E3922" s="115">
        <v>0.13</v>
      </c>
      <c r="F3922" s="115">
        <v>0.11</v>
      </c>
      <c r="G3922" s="113" t="s">
        <v>493</v>
      </c>
      <c r="H3922" s="116">
        <v>41974</v>
      </c>
    </row>
    <row r="3923" spans="1:8" ht="26.4">
      <c r="A3923" s="117">
        <v>88058</v>
      </c>
      <c r="B3923" s="118" t="s">
        <v>5333</v>
      </c>
      <c r="C3923" s="117" t="s">
        <v>246</v>
      </c>
      <c r="D3923" s="117" t="s">
        <v>6</v>
      </c>
      <c r="E3923" s="119">
        <v>0.19</v>
      </c>
      <c r="F3923" s="119">
        <v>0.17</v>
      </c>
      <c r="G3923" s="117" t="s">
        <v>493</v>
      </c>
      <c r="H3923" s="120">
        <v>41974</v>
      </c>
    </row>
    <row r="3924" spans="1:8" ht="26.4">
      <c r="A3924" s="113">
        <v>88052</v>
      </c>
      <c r="B3924" s="114" t="s">
        <v>5334</v>
      </c>
      <c r="C3924" s="113" t="s">
        <v>246</v>
      </c>
      <c r="D3924" s="113" t="s">
        <v>6</v>
      </c>
      <c r="E3924" s="115">
        <v>0.4</v>
      </c>
      <c r="F3924" s="115">
        <v>0.36</v>
      </c>
      <c r="G3924" s="113" t="s">
        <v>493</v>
      </c>
      <c r="H3924" s="116">
        <v>41974</v>
      </c>
    </row>
    <row r="3925" spans="1:8" ht="26.4">
      <c r="A3925" s="117">
        <v>88046</v>
      </c>
      <c r="B3925" s="118" t="s">
        <v>5335</v>
      </c>
      <c r="C3925" s="117" t="s">
        <v>246</v>
      </c>
      <c r="D3925" s="117" t="s">
        <v>6</v>
      </c>
      <c r="E3925" s="119">
        <v>0.19</v>
      </c>
      <c r="F3925" s="119">
        <v>0.17</v>
      </c>
      <c r="G3925" s="117" t="s">
        <v>493</v>
      </c>
      <c r="H3925" s="120">
        <v>41974</v>
      </c>
    </row>
    <row r="3926" spans="1:8" ht="26.4">
      <c r="A3926" s="113">
        <v>88048</v>
      </c>
      <c r="B3926" s="114" t="s">
        <v>5336</v>
      </c>
      <c r="C3926" s="113" t="s">
        <v>246</v>
      </c>
      <c r="D3926" s="113" t="s">
        <v>6</v>
      </c>
      <c r="E3926" s="115">
        <v>0.25</v>
      </c>
      <c r="F3926" s="115">
        <v>0.22</v>
      </c>
      <c r="G3926" s="113" t="s">
        <v>493</v>
      </c>
      <c r="H3926" s="116">
        <v>41974</v>
      </c>
    </row>
    <row r="3927" spans="1:8" ht="26.4">
      <c r="A3927" s="117">
        <v>88050</v>
      </c>
      <c r="B3927" s="118" t="s">
        <v>5337</v>
      </c>
      <c r="C3927" s="117" t="s">
        <v>246</v>
      </c>
      <c r="D3927" s="117" t="s">
        <v>6</v>
      </c>
      <c r="E3927" s="119">
        <v>0.33</v>
      </c>
      <c r="F3927" s="119">
        <v>0.28999999999999998</v>
      </c>
      <c r="G3927" s="117" t="s">
        <v>493</v>
      </c>
      <c r="H3927" s="120">
        <v>41974</v>
      </c>
    </row>
    <row r="3928" spans="1:8" ht="26.4">
      <c r="A3928" s="113">
        <v>88044</v>
      </c>
      <c r="B3928" s="114" t="s">
        <v>5338</v>
      </c>
      <c r="C3928" s="113" t="s">
        <v>246</v>
      </c>
      <c r="D3928" s="113" t="s">
        <v>6</v>
      </c>
      <c r="E3928" s="115">
        <v>0.44</v>
      </c>
      <c r="F3928" s="115">
        <v>0.39</v>
      </c>
      <c r="G3928" s="113" t="s">
        <v>493</v>
      </c>
      <c r="H3928" s="116">
        <v>41974</v>
      </c>
    </row>
    <row r="3929" spans="1:8" ht="26.4">
      <c r="A3929" s="117">
        <v>89191</v>
      </c>
      <c r="B3929" s="118" t="s">
        <v>5339</v>
      </c>
      <c r="C3929" s="117" t="s">
        <v>246</v>
      </c>
      <c r="D3929" s="117" t="s">
        <v>5340</v>
      </c>
      <c r="E3929" s="119">
        <v>0.63</v>
      </c>
      <c r="F3929" s="119">
        <v>0.56999999999999995</v>
      </c>
      <c r="G3929" s="117" t="s">
        <v>493</v>
      </c>
      <c r="H3929" s="120">
        <v>41974</v>
      </c>
    </row>
    <row r="3930" spans="1:8" ht="26.4">
      <c r="A3930" s="113">
        <v>89188</v>
      </c>
      <c r="B3930" s="114" t="s">
        <v>5341</v>
      </c>
      <c r="C3930" s="113" t="s">
        <v>246</v>
      </c>
      <c r="D3930" s="113" t="s">
        <v>5340</v>
      </c>
      <c r="E3930" s="115">
        <v>0.31</v>
      </c>
      <c r="F3930" s="115">
        <v>0.27</v>
      </c>
      <c r="G3930" s="113" t="s">
        <v>493</v>
      </c>
      <c r="H3930" s="116">
        <v>41974</v>
      </c>
    </row>
    <row r="3931" spans="1:8" ht="26.4">
      <c r="A3931" s="117">
        <v>89189</v>
      </c>
      <c r="B3931" s="118" t="s">
        <v>5342</v>
      </c>
      <c r="C3931" s="117" t="s">
        <v>246</v>
      </c>
      <c r="D3931" s="117" t="s">
        <v>5340</v>
      </c>
      <c r="E3931" s="119">
        <v>0.39</v>
      </c>
      <c r="F3931" s="119">
        <v>0.35</v>
      </c>
      <c r="G3931" s="117" t="s">
        <v>493</v>
      </c>
      <c r="H3931" s="120">
        <v>41974</v>
      </c>
    </row>
    <row r="3932" spans="1:8" ht="26.4">
      <c r="A3932" s="113">
        <v>89190</v>
      </c>
      <c r="B3932" s="114" t="s">
        <v>5343</v>
      </c>
      <c r="C3932" s="113" t="s">
        <v>246</v>
      </c>
      <c r="D3932" s="113" t="s">
        <v>5340</v>
      </c>
      <c r="E3932" s="115">
        <v>0.52</v>
      </c>
      <c r="F3932" s="115">
        <v>0.47</v>
      </c>
      <c r="G3932" s="113" t="s">
        <v>493</v>
      </c>
      <c r="H3932" s="116">
        <v>41974</v>
      </c>
    </row>
    <row r="3933" spans="1:8">
      <c r="A3933" s="117">
        <v>88087</v>
      </c>
      <c r="B3933" s="118" t="s">
        <v>5344</v>
      </c>
      <c r="C3933" s="117" t="s">
        <v>246</v>
      </c>
      <c r="D3933" s="117" t="s">
        <v>274</v>
      </c>
      <c r="E3933" s="119">
        <v>0.05</v>
      </c>
      <c r="F3933" s="119">
        <v>0.04</v>
      </c>
      <c r="G3933" s="117" t="s">
        <v>493</v>
      </c>
      <c r="H3933" s="120">
        <v>41974</v>
      </c>
    </row>
    <row r="3934" spans="1:8">
      <c r="A3934" s="113">
        <v>88039</v>
      </c>
      <c r="B3934" s="114" t="s">
        <v>5345</v>
      </c>
      <c r="C3934" s="113" t="s">
        <v>246</v>
      </c>
      <c r="D3934" s="113" t="s">
        <v>519</v>
      </c>
      <c r="E3934" s="115">
        <v>50.61</v>
      </c>
      <c r="F3934" s="115">
        <v>45.95</v>
      </c>
      <c r="G3934" s="113" t="s">
        <v>493</v>
      </c>
      <c r="H3934" s="116">
        <v>41974</v>
      </c>
    </row>
    <row r="3935" spans="1:8">
      <c r="A3935" s="117">
        <v>88036</v>
      </c>
      <c r="B3935" s="118" t="s">
        <v>5346</v>
      </c>
      <c r="C3935" s="117" t="s">
        <v>246</v>
      </c>
      <c r="D3935" s="117" t="s">
        <v>519</v>
      </c>
      <c r="E3935" s="119">
        <v>21.06</v>
      </c>
      <c r="F3935" s="119">
        <v>19.12</v>
      </c>
      <c r="G3935" s="117" t="s">
        <v>493</v>
      </c>
      <c r="H3935" s="120">
        <v>41974</v>
      </c>
    </row>
    <row r="3936" spans="1:8">
      <c r="A3936" s="113">
        <v>88037</v>
      </c>
      <c r="B3936" s="114" t="s">
        <v>5347</v>
      </c>
      <c r="C3936" s="113" t="s">
        <v>246</v>
      </c>
      <c r="D3936" s="113" t="s">
        <v>519</v>
      </c>
      <c r="E3936" s="115">
        <v>29.5</v>
      </c>
      <c r="F3936" s="115">
        <v>26.78</v>
      </c>
      <c r="G3936" s="113" t="s">
        <v>493</v>
      </c>
      <c r="H3936" s="116">
        <v>41974</v>
      </c>
    </row>
    <row r="3937" spans="1:8">
      <c r="A3937" s="117">
        <v>88038</v>
      </c>
      <c r="B3937" s="118" t="s">
        <v>5348</v>
      </c>
      <c r="C3937" s="117" t="s">
        <v>246</v>
      </c>
      <c r="D3937" s="117" t="s">
        <v>519</v>
      </c>
      <c r="E3937" s="119">
        <v>40.06</v>
      </c>
      <c r="F3937" s="119">
        <v>36.369999999999997</v>
      </c>
      <c r="G3937" s="117" t="s">
        <v>493</v>
      </c>
      <c r="H3937" s="120">
        <v>41974</v>
      </c>
    </row>
    <row r="3938" spans="1:8" ht="26.4">
      <c r="A3938" s="113">
        <v>88082</v>
      </c>
      <c r="B3938" s="114" t="s">
        <v>5349</v>
      </c>
      <c r="C3938" s="113" t="s">
        <v>246</v>
      </c>
      <c r="D3938" s="113" t="s">
        <v>492</v>
      </c>
      <c r="E3938" s="115">
        <v>0.36</v>
      </c>
      <c r="F3938" s="115">
        <v>0.33</v>
      </c>
      <c r="G3938" s="113" t="s">
        <v>493</v>
      </c>
      <c r="H3938" s="116">
        <v>41974</v>
      </c>
    </row>
    <row r="3939" spans="1:8" ht="26.4">
      <c r="A3939" s="117">
        <v>88079</v>
      </c>
      <c r="B3939" s="118" t="s">
        <v>5350</v>
      </c>
      <c r="C3939" s="117" t="s">
        <v>246</v>
      </c>
      <c r="D3939" s="117" t="s">
        <v>492</v>
      </c>
      <c r="E3939" s="119">
        <v>0.11</v>
      </c>
      <c r="F3939" s="119">
        <v>0.1</v>
      </c>
      <c r="G3939" s="117" t="s">
        <v>493</v>
      </c>
      <c r="H3939" s="120">
        <v>41974</v>
      </c>
    </row>
    <row r="3940" spans="1:8" ht="26.4">
      <c r="A3940" s="113">
        <v>88080</v>
      </c>
      <c r="B3940" s="114" t="s">
        <v>5351</v>
      </c>
      <c r="C3940" s="113" t="s">
        <v>246</v>
      </c>
      <c r="D3940" s="113" t="s">
        <v>492</v>
      </c>
      <c r="E3940" s="115">
        <v>0.18</v>
      </c>
      <c r="F3940" s="115">
        <v>0.16</v>
      </c>
      <c r="G3940" s="113" t="s">
        <v>493</v>
      </c>
      <c r="H3940" s="116">
        <v>41974</v>
      </c>
    </row>
    <row r="3941" spans="1:8" ht="26.4">
      <c r="A3941" s="117">
        <v>88081</v>
      </c>
      <c r="B3941" s="118" t="s">
        <v>5352</v>
      </c>
      <c r="C3941" s="117" t="s">
        <v>246</v>
      </c>
      <c r="D3941" s="117" t="s">
        <v>492</v>
      </c>
      <c r="E3941" s="119">
        <v>0.27</v>
      </c>
      <c r="F3941" s="119">
        <v>0.24</v>
      </c>
      <c r="G3941" s="117" t="s">
        <v>493</v>
      </c>
      <c r="H3941" s="120">
        <v>41974</v>
      </c>
    </row>
    <row r="3942" spans="1:8" ht="26.4">
      <c r="A3942" s="113">
        <v>88078</v>
      </c>
      <c r="B3942" s="114" t="s">
        <v>5353</v>
      </c>
      <c r="C3942" s="113" t="s">
        <v>246</v>
      </c>
      <c r="D3942" s="113" t="s">
        <v>492</v>
      </c>
      <c r="E3942" s="115">
        <v>0.65</v>
      </c>
      <c r="F3942" s="115">
        <v>0.57999999999999996</v>
      </c>
      <c r="G3942" s="113" t="s">
        <v>493</v>
      </c>
      <c r="H3942" s="116">
        <v>41974</v>
      </c>
    </row>
    <row r="3943" spans="1:8" ht="26.4">
      <c r="A3943" s="117">
        <v>88075</v>
      </c>
      <c r="B3943" s="118" t="s">
        <v>5354</v>
      </c>
      <c r="C3943" s="117" t="s">
        <v>246</v>
      </c>
      <c r="D3943" s="117" t="s">
        <v>492</v>
      </c>
      <c r="E3943" s="119">
        <v>0.43</v>
      </c>
      <c r="F3943" s="119">
        <v>0.38</v>
      </c>
      <c r="G3943" s="117" t="s">
        <v>493</v>
      </c>
      <c r="H3943" s="120">
        <v>41974</v>
      </c>
    </row>
    <row r="3944" spans="1:8" ht="26.4">
      <c r="A3944" s="113">
        <v>88076</v>
      </c>
      <c r="B3944" s="114" t="s">
        <v>5355</v>
      </c>
      <c r="C3944" s="113" t="s">
        <v>246</v>
      </c>
      <c r="D3944" s="113" t="s">
        <v>492</v>
      </c>
      <c r="E3944" s="115">
        <v>0.49</v>
      </c>
      <c r="F3944" s="115">
        <v>0.44</v>
      </c>
      <c r="G3944" s="113" t="s">
        <v>493</v>
      </c>
      <c r="H3944" s="116">
        <v>41974</v>
      </c>
    </row>
    <row r="3945" spans="1:8" ht="26.4">
      <c r="A3945" s="117">
        <v>88077</v>
      </c>
      <c r="B3945" s="118" t="s">
        <v>5356</v>
      </c>
      <c r="C3945" s="117" t="s">
        <v>246</v>
      </c>
      <c r="D3945" s="117" t="s">
        <v>492</v>
      </c>
      <c r="E3945" s="119">
        <v>0.56999999999999995</v>
      </c>
      <c r="F3945" s="119">
        <v>0.51</v>
      </c>
      <c r="G3945" s="117" t="s">
        <v>493</v>
      </c>
      <c r="H3945" s="120">
        <v>41974</v>
      </c>
    </row>
    <row r="3946" spans="1:8">
      <c r="A3946" s="113">
        <v>88074</v>
      </c>
      <c r="B3946" s="114" t="s">
        <v>5357</v>
      </c>
      <c r="C3946" s="113" t="s">
        <v>246</v>
      </c>
      <c r="D3946" s="113" t="s">
        <v>492</v>
      </c>
      <c r="E3946" s="115">
        <v>0.63</v>
      </c>
      <c r="F3946" s="115">
        <v>0.56000000000000005</v>
      </c>
      <c r="G3946" s="113" t="s">
        <v>493</v>
      </c>
      <c r="H3946" s="116">
        <v>41974</v>
      </c>
    </row>
    <row r="3947" spans="1:8" ht="26.4">
      <c r="A3947" s="117">
        <v>89187</v>
      </c>
      <c r="B3947" s="118" t="s">
        <v>5358</v>
      </c>
      <c r="C3947" s="117" t="s">
        <v>246</v>
      </c>
      <c r="D3947" s="117" t="s">
        <v>261</v>
      </c>
      <c r="E3947" s="119">
        <v>20.64</v>
      </c>
      <c r="F3947" s="119">
        <v>18.73</v>
      </c>
      <c r="G3947" s="117" t="s">
        <v>493</v>
      </c>
      <c r="H3947" s="120">
        <v>41974</v>
      </c>
    </row>
    <row r="3948" spans="1:8" ht="26.4">
      <c r="A3948" s="113">
        <v>89178</v>
      </c>
      <c r="B3948" s="114" t="s">
        <v>5359</v>
      </c>
      <c r="C3948" s="113" t="s">
        <v>246</v>
      </c>
      <c r="D3948" s="113" t="s">
        <v>261</v>
      </c>
      <c r="E3948" s="115">
        <v>9.7100000000000009</v>
      </c>
      <c r="F3948" s="115">
        <v>8.81</v>
      </c>
      <c r="G3948" s="113" t="s">
        <v>493</v>
      </c>
      <c r="H3948" s="116">
        <v>41974</v>
      </c>
    </row>
    <row r="3949" spans="1:8" ht="26.4">
      <c r="A3949" s="117">
        <v>89181</v>
      </c>
      <c r="B3949" s="118" t="s">
        <v>5360</v>
      </c>
      <c r="C3949" s="117" t="s">
        <v>246</v>
      </c>
      <c r="D3949" s="117" t="s">
        <v>261</v>
      </c>
      <c r="E3949" s="119">
        <v>13.35</v>
      </c>
      <c r="F3949" s="119">
        <v>12.12</v>
      </c>
      <c r="G3949" s="117" t="s">
        <v>493</v>
      </c>
      <c r="H3949" s="120">
        <v>41974</v>
      </c>
    </row>
    <row r="3950" spans="1:8" ht="26.4">
      <c r="A3950" s="113">
        <v>89184</v>
      </c>
      <c r="B3950" s="114" t="s">
        <v>5361</v>
      </c>
      <c r="C3950" s="113" t="s">
        <v>246</v>
      </c>
      <c r="D3950" s="113" t="s">
        <v>261</v>
      </c>
      <c r="E3950" s="115">
        <v>17</v>
      </c>
      <c r="F3950" s="115">
        <v>15.43</v>
      </c>
      <c r="G3950" s="113" t="s">
        <v>493</v>
      </c>
      <c r="H3950" s="116">
        <v>41974</v>
      </c>
    </row>
    <row r="3951" spans="1:8">
      <c r="A3951" s="117">
        <v>89194</v>
      </c>
      <c r="B3951" s="118" t="s">
        <v>5362</v>
      </c>
      <c r="C3951" s="117" t="s">
        <v>246</v>
      </c>
      <c r="D3951" s="117" t="s">
        <v>261</v>
      </c>
      <c r="E3951" s="119">
        <v>44.92</v>
      </c>
      <c r="F3951" s="119">
        <v>40.78</v>
      </c>
      <c r="G3951" s="117" t="s">
        <v>493</v>
      </c>
      <c r="H3951" s="120">
        <v>41974</v>
      </c>
    </row>
    <row r="3952" spans="1:8" ht="26.4">
      <c r="A3952" s="113">
        <v>89186</v>
      </c>
      <c r="B3952" s="114" t="s">
        <v>5363</v>
      </c>
      <c r="C3952" s="113" t="s">
        <v>246</v>
      </c>
      <c r="D3952" s="113" t="s">
        <v>261</v>
      </c>
      <c r="E3952" s="115">
        <v>18.21</v>
      </c>
      <c r="F3952" s="115">
        <v>16.53</v>
      </c>
      <c r="G3952" s="113" t="s">
        <v>493</v>
      </c>
      <c r="H3952" s="116">
        <v>41974</v>
      </c>
    </row>
    <row r="3953" spans="1:8" ht="26.4">
      <c r="A3953" s="117">
        <v>89177</v>
      </c>
      <c r="B3953" s="118" t="s">
        <v>5364</v>
      </c>
      <c r="C3953" s="117" t="s">
        <v>246</v>
      </c>
      <c r="D3953" s="117" t="s">
        <v>261</v>
      </c>
      <c r="E3953" s="119">
        <v>8.5</v>
      </c>
      <c r="F3953" s="119">
        <v>7.71</v>
      </c>
      <c r="G3953" s="117" t="s">
        <v>493</v>
      </c>
      <c r="H3953" s="120">
        <v>41974</v>
      </c>
    </row>
    <row r="3954" spans="1:8" ht="26.4">
      <c r="A3954" s="113">
        <v>89180</v>
      </c>
      <c r="B3954" s="114" t="s">
        <v>5365</v>
      </c>
      <c r="C3954" s="113" t="s">
        <v>246</v>
      </c>
      <c r="D3954" s="113" t="s">
        <v>261</v>
      </c>
      <c r="E3954" s="115">
        <v>10.93</v>
      </c>
      <c r="F3954" s="115">
        <v>9.92</v>
      </c>
      <c r="G3954" s="113" t="s">
        <v>493</v>
      </c>
      <c r="H3954" s="116">
        <v>41974</v>
      </c>
    </row>
    <row r="3955" spans="1:8" ht="26.4">
      <c r="A3955" s="117">
        <v>89183</v>
      </c>
      <c r="B3955" s="118" t="s">
        <v>5366</v>
      </c>
      <c r="C3955" s="117" t="s">
        <v>246</v>
      </c>
      <c r="D3955" s="117" t="s">
        <v>261</v>
      </c>
      <c r="E3955" s="119">
        <v>14.57</v>
      </c>
      <c r="F3955" s="119">
        <v>13.22</v>
      </c>
      <c r="G3955" s="117" t="s">
        <v>493</v>
      </c>
      <c r="H3955" s="120">
        <v>41974</v>
      </c>
    </row>
    <row r="3956" spans="1:8">
      <c r="A3956" s="113">
        <v>89193</v>
      </c>
      <c r="B3956" s="114" t="s">
        <v>5367</v>
      </c>
      <c r="C3956" s="113" t="s">
        <v>246</v>
      </c>
      <c r="D3956" s="113" t="s">
        <v>261</v>
      </c>
      <c r="E3956" s="115">
        <v>30.35</v>
      </c>
      <c r="F3956" s="115">
        <v>27.55</v>
      </c>
      <c r="G3956" s="113" t="s">
        <v>493</v>
      </c>
      <c r="H3956" s="116">
        <v>41974</v>
      </c>
    </row>
    <row r="3957" spans="1:8" ht="26.4">
      <c r="A3957" s="117">
        <v>89185</v>
      </c>
      <c r="B3957" s="118" t="s">
        <v>5368</v>
      </c>
      <c r="C3957" s="117" t="s">
        <v>246</v>
      </c>
      <c r="D3957" s="117" t="s">
        <v>261</v>
      </c>
      <c r="E3957" s="119">
        <v>17</v>
      </c>
      <c r="F3957" s="119">
        <v>15.43</v>
      </c>
      <c r="G3957" s="117" t="s">
        <v>493</v>
      </c>
      <c r="H3957" s="120">
        <v>41974</v>
      </c>
    </row>
    <row r="3958" spans="1:8" ht="26.4">
      <c r="A3958" s="113">
        <v>89176</v>
      </c>
      <c r="B3958" s="114" t="s">
        <v>5369</v>
      </c>
      <c r="C3958" s="113" t="s">
        <v>246</v>
      </c>
      <c r="D3958" s="113" t="s">
        <v>261</v>
      </c>
      <c r="E3958" s="115">
        <v>6.07</v>
      </c>
      <c r="F3958" s="115">
        <v>5.51</v>
      </c>
      <c r="G3958" s="113" t="s">
        <v>493</v>
      </c>
      <c r="H3958" s="116">
        <v>41974</v>
      </c>
    </row>
    <row r="3959" spans="1:8" ht="26.4">
      <c r="A3959" s="117">
        <v>89179</v>
      </c>
      <c r="B3959" s="118" t="s">
        <v>5370</v>
      </c>
      <c r="C3959" s="117" t="s">
        <v>246</v>
      </c>
      <c r="D3959" s="117" t="s">
        <v>261</v>
      </c>
      <c r="E3959" s="119">
        <v>9.7100000000000009</v>
      </c>
      <c r="F3959" s="119">
        <v>8.81</v>
      </c>
      <c r="G3959" s="117" t="s">
        <v>493</v>
      </c>
      <c r="H3959" s="120">
        <v>41974</v>
      </c>
    </row>
    <row r="3960" spans="1:8" ht="26.4">
      <c r="A3960" s="113">
        <v>89182</v>
      </c>
      <c r="B3960" s="114" t="s">
        <v>5371</v>
      </c>
      <c r="C3960" s="113" t="s">
        <v>246</v>
      </c>
      <c r="D3960" s="113" t="s">
        <v>261</v>
      </c>
      <c r="E3960" s="115">
        <v>13.35</v>
      </c>
      <c r="F3960" s="115">
        <v>12.12</v>
      </c>
      <c r="G3960" s="113" t="s">
        <v>493</v>
      </c>
      <c r="H3960" s="116">
        <v>41974</v>
      </c>
    </row>
    <row r="3961" spans="1:8">
      <c r="A3961" s="117">
        <v>89192</v>
      </c>
      <c r="B3961" s="118" t="s">
        <v>5372</v>
      </c>
      <c r="C3961" s="117" t="s">
        <v>246</v>
      </c>
      <c r="D3961" s="117" t="s">
        <v>261</v>
      </c>
      <c r="E3961" s="119">
        <v>18.21</v>
      </c>
      <c r="F3961" s="119">
        <v>16.53</v>
      </c>
      <c r="G3961" s="117" t="s">
        <v>493</v>
      </c>
      <c r="H3961" s="120">
        <v>41974</v>
      </c>
    </row>
    <row r="3962" spans="1:8" ht="26.4">
      <c r="A3962" s="113">
        <v>72858</v>
      </c>
      <c r="B3962" s="114" t="s">
        <v>5373</v>
      </c>
      <c r="C3962" s="113" t="s">
        <v>270</v>
      </c>
      <c r="D3962" s="113" t="s">
        <v>519</v>
      </c>
      <c r="E3962" s="115">
        <v>2.59</v>
      </c>
      <c r="F3962" s="115">
        <v>2.5499999999999998</v>
      </c>
      <c r="G3962" s="113" t="s">
        <v>493</v>
      </c>
      <c r="H3962" s="116">
        <v>41974</v>
      </c>
    </row>
    <row r="3963" spans="1:8" ht="26.4">
      <c r="A3963" s="117">
        <v>72859</v>
      </c>
      <c r="B3963" s="118" t="s">
        <v>5374</v>
      </c>
      <c r="C3963" s="117" t="s">
        <v>270</v>
      </c>
      <c r="D3963" s="117" t="s">
        <v>519</v>
      </c>
      <c r="E3963" s="119">
        <v>2.66</v>
      </c>
      <c r="F3963" s="119">
        <v>2.62</v>
      </c>
      <c r="G3963" s="117" t="s">
        <v>493</v>
      </c>
      <c r="H3963" s="120">
        <v>41974</v>
      </c>
    </row>
    <row r="3964" spans="1:8" ht="26.4">
      <c r="A3964" s="113">
        <v>72860</v>
      </c>
      <c r="B3964" s="114" t="s">
        <v>5375</v>
      </c>
      <c r="C3964" s="113" t="s">
        <v>270</v>
      </c>
      <c r="D3964" s="113" t="s">
        <v>519</v>
      </c>
      <c r="E3964" s="115">
        <v>2.74</v>
      </c>
      <c r="F3964" s="115">
        <v>2.7</v>
      </c>
      <c r="G3964" s="113" t="s">
        <v>493</v>
      </c>
      <c r="H3964" s="116">
        <v>41974</v>
      </c>
    </row>
    <row r="3965" spans="1:8" ht="26.4">
      <c r="A3965" s="117">
        <v>72874</v>
      </c>
      <c r="B3965" s="118" t="s">
        <v>5376</v>
      </c>
      <c r="C3965" s="117" t="s">
        <v>270</v>
      </c>
      <c r="D3965" s="117" t="s">
        <v>519</v>
      </c>
      <c r="E3965" s="119">
        <v>2.81</v>
      </c>
      <c r="F3965" s="119">
        <v>2.77</v>
      </c>
      <c r="G3965" s="117" t="s">
        <v>493</v>
      </c>
      <c r="H3965" s="120">
        <v>41974</v>
      </c>
    </row>
    <row r="3966" spans="1:8" ht="26.4">
      <c r="A3966" s="113">
        <v>72857</v>
      </c>
      <c r="B3966" s="114" t="s">
        <v>5377</v>
      </c>
      <c r="C3966" s="113" t="s">
        <v>270</v>
      </c>
      <c r="D3966" s="113" t="s">
        <v>519</v>
      </c>
      <c r="E3966" s="115">
        <v>2.52</v>
      </c>
      <c r="F3966" s="115">
        <v>2.4900000000000002</v>
      </c>
      <c r="G3966" s="113" t="s">
        <v>493</v>
      </c>
      <c r="H3966" s="116">
        <v>41974</v>
      </c>
    </row>
    <row r="3967" spans="1:8" ht="26.4">
      <c r="A3967" s="117">
        <v>72856</v>
      </c>
      <c r="B3967" s="118" t="s">
        <v>5378</v>
      </c>
      <c r="C3967" s="117" t="s">
        <v>270</v>
      </c>
      <c r="D3967" s="117" t="s">
        <v>5266</v>
      </c>
      <c r="E3967" s="119">
        <v>1.38</v>
      </c>
      <c r="F3967" s="119">
        <v>1.36</v>
      </c>
      <c r="G3967" s="117" t="s">
        <v>493</v>
      </c>
      <c r="H3967" s="120">
        <v>41974</v>
      </c>
    </row>
    <row r="3968" spans="1:8" ht="26.4">
      <c r="A3968" s="113">
        <v>72852</v>
      </c>
      <c r="B3968" s="114" t="s">
        <v>5379</v>
      </c>
      <c r="C3968" s="113" t="s">
        <v>270</v>
      </c>
      <c r="D3968" s="113" t="s">
        <v>519</v>
      </c>
      <c r="E3968" s="115">
        <v>2.91</v>
      </c>
      <c r="F3968" s="115">
        <v>2.87</v>
      </c>
      <c r="G3968" s="113" t="s">
        <v>493</v>
      </c>
      <c r="H3968" s="116">
        <v>41974</v>
      </c>
    </row>
    <row r="3969" spans="1:8" ht="26.4">
      <c r="A3969" s="117">
        <v>72853</v>
      </c>
      <c r="B3969" s="118" t="s">
        <v>5380</v>
      </c>
      <c r="C3969" s="117" t="s">
        <v>270</v>
      </c>
      <c r="D3969" s="117" t="s">
        <v>519</v>
      </c>
      <c r="E3969" s="119">
        <v>2.98</v>
      </c>
      <c r="F3969" s="119">
        <v>2.94</v>
      </c>
      <c r="G3969" s="117" t="s">
        <v>493</v>
      </c>
      <c r="H3969" s="120">
        <v>41974</v>
      </c>
    </row>
    <row r="3970" spans="1:8" ht="26.4">
      <c r="A3970" s="113">
        <v>72854</v>
      </c>
      <c r="B3970" s="114" t="s">
        <v>5381</v>
      </c>
      <c r="C3970" s="113" t="s">
        <v>270</v>
      </c>
      <c r="D3970" s="113" t="s">
        <v>519</v>
      </c>
      <c r="E3970" s="115">
        <v>3.07</v>
      </c>
      <c r="F3970" s="115">
        <v>3.03</v>
      </c>
      <c r="G3970" s="113" t="s">
        <v>493</v>
      </c>
      <c r="H3970" s="116">
        <v>41974</v>
      </c>
    </row>
    <row r="3971" spans="1:8" ht="26.4">
      <c r="A3971" s="117">
        <v>72855</v>
      </c>
      <c r="B3971" s="118" t="s">
        <v>5382</v>
      </c>
      <c r="C3971" s="117" t="s">
        <v>270</v>
      </c>
      <c r="D3971" s="117" t="s">
        <v>519</v>
      </c>
      <c r="E3971" s="119">
        <v>3.16</v>
      </c>
      <c r="F3971" s="119">
        <v>3.12</v>
      </c>
      <c r="G3971" s="117" t="s">
        <v>493</v>
      </c>
      <c r="H3971" s="120">
        <v>41974</v>
      </c>
    </row>
    <row r="3972" spans="1:8" ht="26.4">
      <c r="A3972" s="113">
        <v>72851</v>
      </c>
      <c r="B3972" s="114" t="s">
        <v>5383</v>
      </c>
      <c r="C3972" s="113" t="s">
        <v>270</v>
      </c>
      <c r="D3972" s="113" t="s">
        <v>519</v>
      </c>
      <c r="E3972" s="115">
        <v>2.83</v>
      </c>
      <c r="F3972" s="115">
        <v>2.8</v>
      </c>
      <c r="G3972" s="113" t="s">
        <v>493</v>
      </c>
      <c r="H3972" s="116">
        <v>41974</v>
      </c>
    </row>
    <row r="3973" spans="1:8" ht="26.4">
      <c r="A3973" s="117">
        <v>72881</v>
      </c>
      <c r="B3973" s="118" t="s">
        <v>5384</v>
      </c>
      <c r="C3973" s="117" t="s">
        <v>270</v>
      </c>
      <c r="D3973" s="117" t="s">
        <v>5266</v>
      </c>
      <c r="E3973" s="119">
        <v>1.1100000000000001</v>
      </c>
      <c r="F3973" s="119">
        <v>1.0900000000000001</v>
      </c>
      <c r="G3973" s="117" t="s">
        <v>493</v>
      </c>
      <c r="H3973" s="120">
        <v>41974</v>
      </c>
    </row>
    <row r="3974" spans="1:8" ht="26.4">
      <c r="A3974" s="113">
        <v>72877</v>
      </c>
      <c r="B3974" s="114" t="s">
        <v>5385</v>
      </c>
      <c r="C3974" s="113" t="s">
        <v>270</v>
      </c>
      <c r="D3974" s="113" t="s">
        <v>519</v>
      </c>
      <c r="E3974" s="115">
        <v>2.3199999999999998</v>
      </c>
      <c r="F3974" s="115">
        <v>2.29</v>
      </c>
      <c r="G3974" s="113" t="s">
        <v>493</v>
      </c>
      <c r="H3974" s="116">
        <v>41974</v>
      </c>
    </row>
    <row r="3975" spans="1:8" ht="26.4">
      <c r="A3975" s="117">
        <v>72878</v>
      </c>
      <c r="B3975" s="118" t="s">
        <v>5386</v>
      </c>
      <c r="C3975" s="117" t="s">
        <v>270</v>
      </c>
      <c r="D3975" s="117" t="s">
        <v>519</v>
      </c>
      <c r="E3975" s="119">
        <v>2.39</v>
      </c>
      <c r="F3975" s="119">
        <v>2.35</v>
      </c>
      <c r="G3975" s="117" t="s">
        <v>493</v>
      </c>
      <c r="H3975" s="120">
        <v>41974</v>
      </c>
    </row>
    <row r="3976" spans="1:8" ht="26.4">
      <c r="A3976" s="113">
        <v>72879</v>
      </c>
      <c r="B3976" s="114" t="s">
        <v>5387</v>
      </c>
      <c r="C3976" s="113" t="s">
        <v>270</v>
      </c>
      <c r="D3976" s="113" t="s">
        <v>519</v>
      </c>
      <c r="E3976" s="115">
        <v>2.46</v>
      </c>
      <c r="F3976" s="115">
        <v>2.4300000000000002</v>
      </c>
      <c r="G3976" s="113" t="s">
        <v>493</v>
      </c>
      <c r="H3976" s="116">
        <v>41974</v>
      </c>
    </row>
    <row r="3977" spans="1:8" ht="26.4">
      <c r="A3977" s="117">
        <v>72880</v>
      </c>
      <c r="B3977" s="118" t="s">
        <v>5388</v>
      </c>
      <c r="C3977" s="117" t="s">
        <v>270</v>
      </c>
      <c r="D3977" s="117" t="s">
        <v>519</v>
      </c>
      <c r="E3977" s="119">
        <v>2.52</v>
      </c>
      <c r="F3977" s="119">
        <v>2.4900000000000002</v>
      </c>
      <c r="G3977" s="117" t="s">
        <v>493</v>
      </c>
      <c r="H3977" s="120">
        <v>41974</v>
      </c>
    </row>
    <row r="3978" spans="1:8" ht="26.4">
      <c r="A3978" s="113">
        <v>72875</v>
      </c>
      <c r="B3978" s="114" t="s">
        <v>5389</v>
      </c>
      <c r="C3978" s="113" t="s">
        <v>270</v>
      </c>
      <c r="D3978" s="113" t="s">
        <v>5266</v>
      </c>
      <c r="E3978" s="115">
        <v>1.23</v>
      </c>
      <c r="F3978" s="115">
        <v>1.21</v>
      </c>
      <c r="G3978" s="113" t="s">
        <v>493</v>
      </c>
      <c r="H3978" s="116">
        <v>41974</v>
      </c>
    </row>
    <row r="3979" spans="1:8" ht="26.4">
      <c r="A3979" s="117">
        <v>72876</v>
      </c>
      <c r="B3979" s="118" t="s">
        <v>5390</v>
      </c>
      <c r="C3979" s="117" t="s">
        <v>270</v>
      </c>
      <c r="D3979" s="117" t="s">
        <v>519</v>
      </c>
      <c r="E3979" s="119">
        <v>2.2599999999999998</v>
      </c>
      <c r="F3979" s="119">
        <v>2.23</v>
      </c>
      <c r="G3979" s="117" t="s">
        <v>493</v>
      </c>
      <c r="H3979" s="120">
        <v>41974</v>
      </c>
    </row>
    <row r="3980" spans="1:8">
      <c r="A3980" s="113">
        <v>83357</v>
      </c>
      <c r="B3980" s="114" t="s">
        <v>5391</v>
      </c>
      <c r="C3980" s="113" t="s">
        <v>270</v>
      </c>
      <c r="D3980" s="113" t="s">
        <v>5266</v>
      </c>
      <c r="E3980" s="115">
        <v>0.9</v>
      </c>
      <c r="F3980" s="115">
        <v>0.89</v>
      </c>
      <c r="G3980" s="113" t="s">
        <v>493</v>
      </c>
      <c r="H3980" s="116">
        <v>41974</v>
      </c>
    </row>
    <row r="3981" spans="1:8">
      <c r="A3981" s="117">
        <v>83359</v>
      </c>
      <c r="B3981" s="118" t="s">
        <v>5392</v>
      </c>
      <c r="C3981" s="117" t="s">
        <v>270</v>
      </c>
      <c r="D3981" s="117" t="s">
        <v>5266</v>
      </c>
      <c r="E3981" s="119">
        <v>2.6</v>
      </c>
      <c r="F3981" s="119">
        <v>2.57</v>
      </c>
      <c r="G3981" s="117" t="s">
        <v>493</v>
      </c>
      <c r="H3981" s="120">
        <v>41974</v>
      </c>
    </row>
    <row r="3982" spans="1:8" ht="26.4">
      <c r="A3982" s="113">
        <v>73370</v>
      </c>
      <c r="B3982" s="114" t="s">
        <v>5393</v>
      </c>
      <c r="C3982" s="113" t="s">
        <v>246</v>
      </c>
      <c r="D3982" s="113" t="s">
        <v>5394</v>
      </c>
      <c r="E3982" s="115">
        <v>0.94</v>
      </c>
      <c r="F3982" s="115">
        <v>0.92</v>
      </c>
      <c r="G3982" s="113" t="s">
        <v>493</v>
      </c>
      <c r="H3982" s="116">
        <v>41974</v>
      </c>
    </row>
    <row r="3983" spans="1:8">
      <c r="A3983" s="117" t="s">
        <v>5395</v>
      </c>
      <c r="B3983" s="118" t="s">
        <v>5396</v>
      </c>
      <c r="C3983" s="117" t="s">
        <v>246</v>
      </c>
      <c r="D3983" s="117" t="s">
        <v>519</v>
      </c>
      <c r="E3983" s="119">
        <v>21.25</v>
      </c>
      <c r="F3983" s="119">
        <v>19.29</v>
      </c>
      <c r="G3983" s="117" t="s">
        <v>493</v>
      </c>
      <c r="H3983" s="120">
        <v>41974</v>
      </c>
    </row>
    <row r="3984" spans="1:8">
      <c r="A3984" s="113" t="s">
        <v>5397</v>
      </c>
      <c r="B3984" s="114" t="s">
        <v>5396</v>
      </c>
      <c r="C3984" s="113" t="s">
        <v>246</v>
      </c>
      <c r="D3984" s="113" t="s">
        <v>261</v>
      </c>
      <c r="E3984" s="115">
        <v>42.49</v>
      </c>
      <c r="F3984" s="115">
        <v>38.58</v>
      </c>
      <c r="G3984" s="113" t="s">
        <v>493</v>
      </c>
      <c r="H3984" s="116">
        <v>41974</v>
      </c>
    </row>
    <row r="3985" spans="1:8">
      <c r="A3985" s="117" t="s">
        <v>5398</v>
      </c>
      <c r="B3985" s="118" t="s">
        <v>5399</v>
      </c>
      <c r="C3985" s="117" t="s">
        <v>246</v>
      </c>
      <c r="D3985" s="117" t="s">
        <v>261</v>
      </c>
      <c r="E3985" s="119">
        <v>70.41</v>
      </c>
      <c r="F3985" s="119">
        <v>63.93</v>
      </c>
      <c r="G3985" s="117" t="s">
        <v>493</v>
      </c>
      <c r="H3985" s="120">
        <v>41974</v>
      </c>
    </row>
    <row r="3986" spans="1:8">
      <c r="A3986" s="113" t="s">
        <v>5400</v>
      </c>
      <c r="B3986" s="114" t="s">
        <v>5399</v>
      </c>
      <c r="C3986" s="113" t="s">
        <v>246</v>
      </c>
      <c r="D3986" s="113" t="s">
        <v>519</v>
      </c>
      <c r="E3986" s="115">
        <v>50.99</v>
      </c>
      <c r="F3986" s="115">
        <v>46.29</v>
      </c>
      <c r="G3986" s="113" t="s">
        <v>493</v>
      </c>
      <c r="H3986" s="116">
        <v>41974</v>
      </c>
    </row>
    <row r="3987" spans="1:8" ht="26.4">
      <c r="A3987" s="117">
        <v>88100</v>
      </c>
      <c r="B3987" s="118" t="s">
        <v>5401</v>
      </c>
      <c r="C3987" s="117" t="s">
        <v>246</v>
      </c>
      <c r="D3987" s="117" t="s">
        <v>6</v>
      </c>
      <c r="E3987" s="119">
        <v>0.09</v>
      </c>
      <c r="F3987" s="119">
        <v>0.08</v>
      </c>
      <c r="G3987" s="117" t="s">
        <v>493</v>
      </c>
      <c r="H3987" s="120">
        <v>41974</v>
      </c>
    </row>
    <row r="3988" spans="1:8" ht="26.4">
      <c r="A3988" s="113">
        <v>88099</v>
      </c>
      <c r="B3988" s="114" t="s">
        <v>5402</v>
      </c>
      <c r="C3988" s="113" t="s">
        <v>246</v>
      </c>
      <c r="D3988" s="113" t="s">
        <v>6</v>
      </c>
      <c r="E3988" s="115">
        <v>0.18</v>
      </c>
      <c r="F3988" s="115">
        <v>0.16</v>
      </c>
      <c r="G3988" s="113" t="s">
        <v>493</v>
      </c>
      <c r="H3988" s="116">
        <v>41974</v>
      </c>
    </row>
    <row r="3989" spans="1:8">
      <c r="A3989" s="117">
        <v>88102</v>
      </c>
      <c r="B3989" s="118" t="s">
        <v>5403</v>
      </c>
      <c r="C3989" s="117" t="s">
        <v>246</v>
      </c>
      <c r="D3989" s="117" t="s">
        <v>274</v>
      </c>
      <c r="E3989" s="119">
        <v>0.02</v>
      </c>
      <c r="F3989" s="119">
        <v>0.01</v>
      </c>
      <c r="G3989" s="117" t="s">
        <v>493</v>
      </c>
      <c r="H3989" s="120">
        <v>41974</v>
      </c>
    </row>
    <row r="3990" spans="1:8" ht="26.4">
      <c r="A3990" s="113">
        <v>88103</v>
      </c>
      <c r="B3990" s="114" t="s">
        <v>5404</v>
      </c>
      <c r="C3990" s="113" t="s">
        <v>246</v>
      </c>
      <c r="D3990" s="113" t="s">
        <v>274</v>
      </c>
      <c r="E3990" s="115">
        <v>0.04</v>
      </c>
      <c r="F3990" s="115">
        <v>0.03</v>
      </c>
      <c r="G3990" s="113" t="s">
        <v>493</v>
      </c>
      <c r="H3990" s="116">
        <v>41974</v>
      </c>
    </row>
    <row r="3991" spans="1:8">
      <c r="A3991" s="117">
        <v>88101</v>
      </c>
      <c r="B3991" s="118" t="s">
        <v>5405</v>
      </c>
      <c r="C3991" s="117" t="s">
        <v>246</v>
      </c>
      <c r="D3991" s="117" t="s">
        <v>492</v>
      </c>
      <c r="E3991" s="119">
        <v>0.28000000000000003</v>
      </c>
      <c r="F3991" s="119">
        <v>0.25</v>
      </c>
      <c r="G3991" s="117" t="s">
        <v>493</v>
      </c>
      <c r="H3991" s="120">
        <v>41974</v>
      </c>
    </row>
    <row r="3992" spans="1:8">
      <c r="A3992" s="113">
        <v>89197</v>
      </c>
      <c r="B3992" s="114" t="s">
        <v>5406</v>
      </c>
      <c r="C3992" s="113" t="s">
        <v>246</v>
      </c>
      <c r="D3992" s="113" t="s">
        <v>261</v>
      </c>
      <c r="E3992" s="115">
        <v>18.21</v>
      </c>
      <c r="F3992" s="115">
        <v>16.53</v>
      </c>
      <c r="G3992" s="113" t="s">
        <v>493</v>
      </c>
      <c r="H3992" s="116">
        <v>41974</v>
      </c>
    </row>
    <row r="3993" spans="1:8">
      <c r="A3993" s="117">
        <v>89196</v>
      </c>
      <c r="B3993" s="118" t="s">
        <v>5407</v>
      </c>
      <c r="C3993" s="117" t="s">
        <v>246</v>
      </c>
      <c r="D3993" s="117" t="s">
        <v>261</v>
      </c>
      <c r="E3993" s="119">
        <v>12.14</v>
      </c>
      <c r="F3993" s="119">
        <v>11.02</v>
      </c>
      <c r="G3993" s="117" t="s">
        <v>493</v>
      </c>
      <c r="H3993" s="120">
        <v>41974</v>
      </c>
    </row>
    <row r="3994" spans="1:8">
      <c r="A3994" s="113">
        <v>89195</v>
      </c>
      <c r="B3994" s="114" t="s">
        <v>5408</v>
      </c>
      <c r="C3994" s="113" t="s">
        <v>246</v>
      </c>
      <c r="D3994" s="113" t="s">
        <v>261</v>
      </c>
      <c r="E3994" s="115">
        <v>7.28</v>
      </c>
      <c r="F3994" s="115">
        <v>6.61</v>
      </c>
      <c r="G3994" s="113" t="s">
        <v>493</v>
      </c>
      <c r="H3994" s="116">
        <v>41974</v>
      </c>
    </row>
    <row r="3995" spans="1:8">
      <c r="A3995" s="117">
        <v>84656</v>
      </c>
      <c r="B3995" s="118" t="s">
        <v>5409</v>
      </c>
      <c r="C3995" s="117" t="s">
        <v>553</v>
      </c>
      <c r="D3995" s="117" t="s">
        <v>492</v>
      </c>
      <c r="E3995" s="119">
        <v>23.78</v>
      </c>
      <c r="F3995" s="119">
        <v>21.67</v>
      </c>
      <c r="G3995" s="117" t="s">
        <v>493</v>
      </c>
      <c r="H3995" s="120">
        <v>41974</v>
      </c>
    </row>
    <row r="3996" spans="1:8">
      <c r="A3996" s="113">
        <v>72958</v>
      </c>
      <c r="B3996" s="114" t="s">
        <v>5410</v>
      </c>
      <c r="C3996" s="113" t="s">
        <v>251</v>
      </c>
      <c r="D3996" s="113" t="s">
        <v>492</v>
      </c>
      <c r="E3996" s="115">
        <v>10.23</v>
      </c>
      <c r="F3996" s="115">
        <v>10.14</v>
      </c>
      <c r="G3996" s="113" t="s">
        <v>493</v>
      </c>
      <c r="H3996" s="116">
        <v>41974</v>
      </c>
    </row>
    <row r="3997" spans="1:8">
      <c r="A3997" s="117">
        <v>72956</v>
      </c>
      <c r="B3997" s="118" t="s">
        <v>5411</v>
      </c>
      <c r="C3997" s="117" t="s">
        <v>251</v>
      </c>
      <c r="D3997" s="117" t="s">
        <v>492</v>
      </c>
      <c r="E3997" s="119">
        <v>5.38</v>
      </c>
      <c r="F3997" s="119">
        <v>5.31</v>
      </c>
      <c r="G3997" s="117" t="s">
        <v>493</v>
      </c>
      <c r="H3997" s="120">
        <v>41974</v>
      </c>
    </row>
    <row r="3998" spans="1:8">
      <c r="A3998" s="113">
        <v>72960</v>
      </c>
      <c r="B3998" s="114" t="s">
        <v>5412</v>
      </c>
      <c r="C3998" s="113" t="s">
        <v>251</v>
      </c>
      <c r="D3998" s="113" t="s">
        <v>492</v>
      </c>
      <c r="E3998" s="115">
        <v>13.02</v>
      </c>
      <c r="F3998" s="115">
        <v>12.9</v>
      </c>
      <c r="G3998" s="113" t="s">
        <v>493</v>
      </c>
      <c r="H3998" s="116">
        <v>41974</v>
      </c>
    </row>
    <row r="3999" spans="1:8">
      <c r="A3999" s="117">
        <v>6541</v>
      </c>
      <c r="B3999" s="118" t="s">
        <v>5413</v>
      </c>
      <c r="C3999" s="117" t="s">
        <v>246</v>
      </c>
      <c r="D3999" s="117" t="s">
        <v>231</v>
      </c>
      <c r="E3999" s="119">
        <v>70.56</v>
      </c>
      <c r="F3999" s="119">
        <v>70.56</v>
      </c>
      <c r="G3999" s="117" t="s">
        <v>493</v>
      </c>
      <c r="H3999" s="120">
        <v>41974</v>
      </c>
    </row>
    <row r="4000" spans="1:8" ht="26.4">
      <c r="A4000" s="113">
        <v>6538</v>
      </c>
      <c r="B4000" s="114" t="s">
        <v>5414</v>
      </c>
      <c r="C4000" s="113" t="s">
        <v>248</v>
      </c>
      <c r="D4000" s="113" t="s">
        <v>231</v>
      </c>
      <c r="E4000" s="115">
        <v>57.7</v>
      </c>
      <c r="F4000" s="115">
        <v>57.7</v>
      </c>
      <c r="G4000" s="113" t="s">
        <v>493</v>
      </c>
      <c r="H4000" s="116">
        <v>41974</v>
      </c>
    </row>
    <row r="4001" spans="1:8" ht="26.4">
      <c r="A4001" s="117">
        <v>6539</v>
      </c>
      <c r="B4001" s="118" t="s">
        <v>5415</v>
      </c>
      <c r="C4001" s="117" t="s">
        <v>248</v>
      </c>
      <c r="D4001" s="117" t="s">
        <v>231</v>
      </c>
      <c r="E4001" s="119">
        <v>18.41</v>
      </c>
      <c r="F4001" s="119">
        <v>18.399999999999999</v>
      </c>
      <c r="G4001" s="117" t="s">
        <v>493</v>
      </c>
      <c r="H4001" s="120">
        <v>41974</v>
      </c>
    </row>
    <row r="4002" spans="1:8" ht="26.4">
      <c r="A4002" s="113">
        <v>6540</v>
      </c>
      <c r="B4002" s="114" t="s">
        <v>5416</v>
      </c>
      <c r="C4002" s="113" t="s">
        <v>248</v>
      </c>
      <c r="D4002" s="113" t="s">
        <v>231</v>
      </c>
      <c r="E4002" s="115">
        <v>57.7</v>
      </c>
      <c r="F4002" s="115">
        <v>57.7</v>
      </c>
      <c r="G4002" s="113" t="s">
        <v>493</v>
      </c>
      <c r="H4002" s="116">
        <v>41974</v>
      </c>
    </row>
    <row r="4003" spans="1:8" ht="26.4">
      <c r="A4003" s="117">
        <v>6542</v>
      </c>
      <c r="B4003" s="118" t="s">
        <v>5417</v>
      </c>
      <c r="C4003" s="117" t="s">
        <v>248</v>
      </c>
      <c r="D4003" s="117" t="s">
        <v>231</v>
      </c>
      <c r="E4003" s="119">
        <v>15.63</v>
      </c>
      <c r="F4003" s="119">
        <v>13.98</v>
      </c>
      <c r="G4003" s="117" t="s">
        <v>493</v>
      </c>
      <c r="H4003" s="120">
        <v>41974</v>
      </c>
    </row>
    <row r="4004" spans="1:8" ht="26.4">
      <c r="A4004" s="113">
        <v>6248</v>
      </c>
      <c r="B4004" s="114" t="s">
        <v>5418</v>
      </c>
      <c r="C4004" s="113" t="s">
        <v>248</v>
      </c>
      <c r="D4004" s="113" t="s">
        <v>231</v>
      </c>
      <c r="E4004" s="115">
        <v>51.06</v>
      </c>
      <c r="F4004" s="115">
        <v>51.06</v>
      </c>
      <c r="G4004" s="113" t="s">
        <v>493</v>
      </c>
      <c r="H4004" s="116">
        <v>41974</v>
      </c>
    </row>
    <row r="4005" spans="1:8" ht="26.4">
      <c r="A4005" s="117">
        <v>5725</v>
      </c>
      <c r="B4005" s="118" t="s">
        <v>5419</v>
      </c>
      <c r="C4005" s="117" t="s">
        <v>248</v>
      </c>
      <c r="D4005" s="117" t="s">
        <v>231</v>
      </c>
      <c r="E4005" s="119">
        <v>16.54</v>
      </c>
      <c r="F4005" s="119">
        <v>14.82</v>
      </c>
      <c r="G4005" s="117" t="s">
        <v>493</v>
      </c>
      <c r="H4005" s="120">
        <v>41974</v>
      </c>
    </row>
    <row r="4006" spans="1:8" ht="26.4">
      <c r="A4006" s="113">
        <v>6250</v>
      </c>
      <c r="B4006" s="114" t="s">
        <v>5420</v>
      </c>
      <c r="C4006" s="113" t="s">
        <v>248</v>
      </c>
      <c r="D4006" s="113" t="s">
        <v>249</v>
      </c>
      <c r="E4006" s="115">
        <v>171.66</v>
      </c>
      <c r="F4006" s="115">
        <v>169.95</v>
      </c>
      <c r="G4006" s="113" t="s">
        <v>493</v>
      </c>
      <c r="H4006" s="116">
        <v>41974</v>
      </c>
    </row>
    <row r="4007" spans="1:8" ht="26.4">
      <c r="A4007" s="117">
        <v>6249</v>
      </c>
      <c r="B4007" s="118" t="s">
        <v>5421</v>
      </c>
      <c r="C4007" s="117" t="s">
        <v>248</v>
      </c>
      <c r="D4007" s="117" t="s">
        <v>231</v>
      </c>
      <c r="E4007" s="119">
        <v>28.85</v>
      </c>
      <c r="F4007" s="119">
        <v>28.85</v>
      </c>
      <c r="G4007" s="117" t="s">
        <v>493</v>
      </c>
      <c r="H4007" s="120">
        <v>41974</v>
      </c>
    </row>
    <row r="4008" spans="1:8" ht="26.4">
      <c r="A4008" s="113">
        <v>6236</v>
      </c>
      <c r="B4008" s="114" t="s">
        <v>5422</v>
      </c>
      <c r="C4008" s="113" t="s">
        <v>248</v>
      </c>
      <c r="D4008" s="113" t="s">
        <v>249</v>
      </c>
      <c r="E4008" s="115">
        <v>452.26</v>
      </c>
      <c r="F4008" s="115">
        <v>450.55</v>
      </c>
      <c r="G4008" s="113" t="s">
        <v>493</v>
      </c>
      <c r="H4008" s="116">
        <v>41974</v>
      </c>
    </row>
    <row r="4009" spans="1:8" ht="26.4">
      <c r="A4009" s="117">
        <v>6237</v>
      </c>
      <c r="B4009" s="118" t="s">
        <v>5423</v>
      </c>
      <c r="C4009" s="117" t="s">
        <v>248</v>
      </c>
      <c r="D4009" s="117" t="s">
        <v>231</v>
      </c>
      <c r="E4009" s="119">
        <v>167.26</v>
      </c>
      <c r="F4009" s="119">
        <v>167.26</v>
      </c>
      <c r="G4009" s="117" t="s">
        <v>493</v>
      </c>
      <c r="H4009" s="120">
        <v>41974</v>
      </c>
    </row>
    <row r="4010" spans="1:8" ht="26.4">
      <c r="A4010" s="113">
        <v>6238</v>
      </c>
      <c r="B4010" s="114" t="s">
        <v>5424</v>
      </c>
      <c r="C4010" s="113" t="s">
        <v>248</v>
      </c>
      <c r="D4010" s="113" t="s">
        <v>231</v>
      </c>
      <c r="E4010" s="115">
        <v>94.5</v>
      </c>
      <c r="F4010" s="115">
        <v>94.49</v>
      </c>
      <c r="G4010" s="113" t="s">
        <v>493</v>
      </c>
      <c r="H4010" s="116">
        <v>41974</v>
      </c>
    </row>
    <row r="4011" spans="1:8" ht="26.4">
      <c r="A4011" s="117">
        <v>6239</v>
      </c>
      <c r="B4011" s="118" t="s">
        <v>5425</v>
      </c>
      <c r="C4011" s="117" t="s">
        <v>248</v>
      </c>
      <c r="D4011" s="117" t="s">
        <v>254</v>
      </c>
      <c r="E4011" s="119">
        <v>183.8</v>
      </c>
      <c r="F4011" s="119">
        <v>182.09</v>
      </c>
      <c r="G4011" s="117" t="s">
        <v>493</v>
      </c>
      <c r="H4011" s="120">
        <v>41974</v>
      </c>
    </row>
    <row r="4012" spans="1:8" ht="26.4">
      <c r="A4012" s="113">
        <v>53815</v>
      </c>
      <c r="B4012" s="114" t="s">
        <v>5426</v>
      </c>
      <c r="C4012" s="113" t="s">
        <v>248</v>
      </c>
      <c r="D4012" s="113" t="s">
        <v>231</v>
      </c>
      <c r="E4012" s="115">
        <v>16.54</v>
      </c>
      <c r="F4012" s="115">
        <v>14.82</v>
      </c>
      <c r="G4012" s="113" t="s">
        <v>493</v>
      </c>
      <c r="H4012" s="116">
        <v>41974</v>
      </c>
    </row>
    <row r="4013" spans="1:8" ht="26.4">
      <c r="A4013" s="117">
        <v>53808</v>
      </c>
      <c r="B4013" s="118" t="s">
        <v>5427</v>
      </c>
      <c r="C4013" s="117" t="s">
        <v>248</v>
      </c>
      <c r="D4013" s="117" t="s">
        <v>231</v>
      </c>
      <c r="E4013" s="119">
        <v>19.850000000000001</v>
      </c>
      <c r="F4013" s="119">
        <v>17.79</v>
      </c>
      <c r="G4013" s="117" t="s">
        <v>493</v>
      </c>
      <c r="H4013" s="120">
        <v>41974</v>
      </c>
    </row>
    <row r="4014" spans="1:8" ht="26.4">
      <c r="A4014" s="113" t="s">
        <v>5428</v>
      </c>
      <c r="B4014" s="114" t="s">
        <v>5429</v>
      </c>
      <c r="C4014" s="113" t="s">
        <v>248</v>
      </c>
      <c r="D4014" s="113" t="s">
        <v>231</v>
      </c>
      <c r="E4014" s="115">
        <v>82.56</v>
      </c>
      <c r="F4014" s="115">
        <v>80.91</v>
      </c>
      <c r="G4014" s="113" t="s">
        <v>493</v>
      </c>
      <c r="H4014" s="116">
        <v>41974</v>
      </c>
    </row>
    <row r="4015" spans="1:8" ht="26.4">
      <c r="A4015" s="117">
        <v>89031</v>
      </c>
      <c r="B4015" s="118" t="s">
        <v>5430</v>
      </c>
      <c r="C4015" s="117" t="s">
        <v>248</v>
      </c>
      <c r="D4015" s="117" t="s">
        <v>254</v>
      </c>
      <c r="E4015" s="119">
        <v>51.44</v>
      </c>
      <c r="F4015" s="119">
        <v>49.72</v>
      </c>
      <c r="G4015" s="117" t="s">
        <v>493</v>
      </c>
      <c r="H4015" s="120">
        <v>41974</v>
      </c>
    </row>
    <row r="4016" spans="1:8" ht="26.4">
      <c r="A4016" s="113">
        <v>89032</v>
      </c>
      <c r="B4016" s="114" t="s">
        <v>5431</v>
      </c>
      <c r="C4016" s="113" t="s">
        <v>248</v>
      </c>
      <c r="D4016" s="113" t="s">
        <v>249</v>
      </c>
      <c r="E4016" s="115">
        <v>137.16999999999999</v>
      </c>
      <c r="F4016" s="115">
        <v>135.44999999999999</v>
      </c>
      <c r="G4016" s="113" t="s">
        <v>493</v>
      </c>
      <c r="H4016" s="116">
        <v>41974</v>
      </c>
    </row>
    <row r="4017" spans="1:8" ht="26.4">
      <c r="A4017" s="117">
        <v>89029</v>
      </c>
      <c r="B4017" s="118" t="s">
        <v>5432</v>
      </c>
      <c r="C4017" s="117" t="s">
        <v>248</v>
      </c>
      <c r="D4017" s="117" t="s">
        <v>231</v>
      </c>
      <c r="E4017" s="119">
        <v>28.49</v>
      </c>
      <c r="F4017" s="119">
        <v>28.48</v>
      </c>
      <c r="G4017" s="117" t="s">
        <v>493</v>
      </c>
      <c r="H4017" s="120">
        <v>41974</v>
      </c>
    </row>
    <row r="4018" spans="1:8" ht="26.4">
      <c r="A4018" s="113">
        <v>89030</v>
      </c>
      <c r="B4018" s="114" t="s">
        <v>5433</v>
      </c>
      <c r="C4018" s="113" t="s">
        <v>248</v>
      </c>
      <c r="D4018" s="113" t="s">
        <v>231</v>
      </c>
      <c r="E4018" s="115">
        <v>6.41</v>
      </c>
      <c r="F4018" s="115">
        <v>6.4</v>
      </c>
      <c r="G4018" s="113" t="s">
        <v>493</v>
      </c>
      <c r="H4018" s="116">
        <v>41974</v>
      </c>
    </row>
    <row r="4019" spans="1:8" ht="26.4">
      <c r="A4019" s="117">
        <v>5724</v>
      </c>
      <c r="B4019" s="118" t="s">
        <v>5434</v>
      </c>
      <c r="C4019" s="117" t="s">
        <v>248</v>
      </c>
      <c r="D4019" s="117" t="s">
        <v>231</v>
      </c>
      <c r="E4019" s="119">
        <v>35.61</v>
      </c>
      <c r="F4019" s="119">
        <v>35.6</v>
      </c>
      <c r="G4019" s="117" t="s">
        <v>493</v>
      </c>
      <c r="H4019" s="120">
        <v>41974</v>
      </c>
    </row>
    <row r="4020" spans="1:8" ht="26.4">
      <c r="A4020" s="113">
        <v>53817</v>
      </c>
      <c r="B4020" s="114" t="s">
        <v>5435</v>
      </c>
      <c r="C4020" s="113" t="s">
        <v>248</v>
      </c>
      <c r="D4020" s="113" t="s">
        <v>231</v>
      </c>
      <c r="E4020" s="115">
        <v>50.12</v>
      </c>
      <c r="F4020" s="115">
        <v>50.12</v>
      </c>
      <c r="G4020" s="113" t="s">
        <v>493</v>
      </c>
      <c r="H4020" s="116">
        <v>41974</v>
      </c>
    </row>
    <row r="4021" spans="1:8" ht="26.4">
      <c r="A4021" s="117">
        <v>88844</v>
      </c>
      <c r="B4021" s="118" t="s">
        <v>5436</v>
      </c>
      <c r="C4021" s="117" t="s">
        <v>248</v>
      </c>
      <c r="D4021" s="117" t="s">
        <v>254</v>
      </c>
      <c r="E4021" s="119">
        <v>53.06</v>
      </c>
      <c r="F4021" s="119">
        <v>51.35</v>
      </c>
      <c r="G4021" s="117" t="s">
        <v>493</v>
      </c>
      <c r="H4021" s="120">
        <v>41974</v>
      </c>
    </row>
    <row r="4022" spans="1:8" ht="26.4">
      <c r="A4022" s="113">
        <v>88839</v>
      </c>
      <c r="B4022" s="114" t="s">
        <v>5437</v>
      </c>
      <c r="C4022" s="113" t="s">
        <v>248</v>
      </c>
      <c r="D4022" s="113" t="s">
        <v>231</v>
      </c>
      <c r="E4022" s="115">
        <v>29.81</v>
      </c>
      <c r="F4022" s="115">
        <v>29.81</v>
      </c>
      <c r="G4022" s="113" t="s">
        <v>493</v>
      </c>
      <c r="H4022" s="116">
        <v>41974</v>
      </c>
    </row>
    <row r="4023" spans="1:8" ht="26.4">
      <c r="A4023" s="117">
        <v>88840</v>
      </c>
      <c r="B4023" s="118" t="s">
        <v>5438</v>
      </c>
      <c r="C4023" s="117" t="s">
        <v>248</v>
      </c>
      <c r="D4023" s="117" t="s">
        <v>231</v>
      </c>
      <c r="E4023" s="119">
        <v>6.71</v>
      </c>
      <c r="F4023" s="119">
        <v>6.7</v>
      </c>
      <c r="G4023" s="117" t="s">
        <v>493</v>
      </c>
      <c r="H4023" s="120">
        <v>41974</v>
      </c>
    </row>
    <row r="4024" spans="1:8" ht="26.4">
      <c r="A4024" s="113">
        <v>88841</v>
      </c>
      <c r="B4024" s="114" t="s">
        <v>5439</v>
      </c>
      <c r="C4024" s="113" t="s">
        <v>248</v>
      </c>
      <c r="D4024" s="113" t="s">
        <v>231</v>
      </c>
      <c r="E4024" s="115">
        <v>37.270000000000003</v>
      </c>
      <c r="F4024" s="115">
        <v>37.26</v>
      </c>
      <c r="G4024" s="113" t="s">
        <v>493</v>
      </c>
      <c r="H4024" s="116">
        <v>41974</v>
      </c>
    </row>
    <row r="4025" spans="1:8" ht="26.4">
      <c r="A4025" s="117">
        <v>88842</v>
      </c>
      <c r="B4025" s="118" t="s">
        <v>5440</v>
      </c>
      <c r="C4025" s="117" t="s">
        <v>248</v>
      </c>
      <c r="D4025" s="117" t="s">
        <v>231</v>
      </c>
      <c r="E4025" s="119">
        <v>62.66</v>
      </c>
      <c r="F4025" s="119">
        <v>62.66</v>
      </c>
      <c r="G4025" s="117" t="s">
        <v>493</v>
      </c>
      <c r="H4025" s="120">
        <v>41974</v>
      </c>
    </row>
    <row r="4026" spans="1:8" ht="26.4">
      <c r="A4026" s="113">
        <v>88843</v>
      </c>
      <c r="B4026" s="114" t="s">
        <v>5441</v>
      </c>
      <c r="C4026" s="113" t="s">
        <v>248</v>
      </c>
      <c r="D4026" s="113" t="s">
        <v>249</v>
      </c>
      <c r="E4026" s="115">
        <v>152.99</v>
      </c>
      <c r="F4026" s="115">
        <v>151.28</v>
      </c>
      <c r="G4026" s="113" t="s">
        <v>493</v>
      </c>
      <c r="H4026" s="116">
        <v>41974</v>
      </c>
    </row>
    <row r="4027" spans="1:8" ht="26.4">
      <c r="A4027" s="117">
        <v>5853</v>
      </c>
      <c r="B4027" s="118" t="s">
        <v>5442</v>
      </c>
      <c r="C4027" s="117" t="s">
        <v>248</v>
      </c>
      <c r="D4027" s="117" t="s">
        <v>254</v>
      </c>
      <c r="E4027" s="119">
        <v>61.78</v>
      </c>
      <c r="F4027" s="119">
        <v>60.06</v>
      </c>
      <c r="G4027" s="117" t="s">
        <v>493</v>
      </c>
      <c r="H4027" s="120">
        <v>41974</v>
      </c>
    </row>
    <row r="4028" spans="1:8" ht="26.4">
      <c r="A4028" s="113">
        <v>5851</v>
      </c>
      <c r="B4028" s="114" t="s">
        <v>5443</v>
      </c>
      <c r="C4028" s="113" t="s">
        <v>248</v>
      </c>
      <c r="D4028" s="113" t="s">
        <v>249</v>
      </c>
      <c r="E4028" s="115">
        <v>183.15</v>
      </c>
      <c r="F4028" s="115">
        <v>181.43</v>
      </c>
      <c r="G4028" s="113" t="s">
        <v>493</v>
      </c>
      <c r="H4028" s="116">
        <v>41974</v>
      </c>
    </row>
    <row r="4029" spans="1:8" ht="26.4">
      <c r="A4029" s="117">
        <v>89009</v>
      </c>
      <c r="B4029" s="118" t="s">
        <v>5444</v>
      </c>
      <c r="C4029" s="117" t="s">
        <v>248</v>
      </c>
      <c r="D4029" s="117" t="s">
        <v>231</v>
      </c>
      <c r="E4029" s="119">
        <v>36.93</v>
      </c>
      <c r="F4029" s="119">
        <v>36.92</v>
      </c>
      <c r="G4029" s="117" t="s">
        <v>493</v>
      </c>
      <c r="H4029" s="120">
        <v>41974</v>
      </c>
    </row>
    <row r="4030" spans="1:8" ht="26.4">
      <c r="A4030" s="121">
        <v>89010</v>
      </c>
      <c r="B4030" s="114" t="s">
        <v>5445</v>
      </c>
      <c r="C4030" s="113" t="s">
        <v>248</v>
      </c>
      <c r="D4030" s="113" t="s">
        <v>231</v>
      </c>
      <c r="E4030" s="115">
        <v>8.31</v>
      </c>
      <c r="F4030" s="115">
        <v>8.3000000000000007</v>
      </c>
      <c r="G4030" s="113" t="s">
        <v>493</v>
      </c>
      <c r="H4030" s="116">
        <v>41974</v>
      </c>
    </row>
    <row r="4031" spans="1:8" ht="26.4">
      <c r="A4031" s="117">
        <v>53810</v>
      </c>
      <c r="B4031" s="118" t="s">
        <v>5446</v>
      </c>
      <c r="C4031" s="117" t="s">
        <v>248</v>
      </c>
      <c r="D4031" s="117" t="s">
        <v>231</v>
      </c>
      <c r="E4031" s="119">
        <v>46.16</v>
      </c>
      <c r="F4031" s="119">
        <v>46.16</v>
      </c>
      <c r="G4031" s="117" t="s">
        <v>493</v>
      </c>
      <c r="H4031" s="120">
        <v>41974</v>
      </c>
    </row>
    <row r="4032" spans="1:8" ht="26.4">
      <c r="A4032" s="113">
        <v>5721</v>
      </c>
      <c r="B4032" s="114" t="s">
        <v>5447</v>
      </c>
      <c r="C4032" s="113" t="s">
        <v>248</v>
      </c>
      <c r="D4032" s="113" t="s">
        <v>231</v>
      </c>
      <c r="E4032" s="115">
        <v>75.209999999999994</v>
      </c>
      <c r="F4032" s="115">
        <v>75.2</v>
      </c>
      <c r="G4032" s="113" t="s">
        <v>493</v>
      </c>
      <c r="H4032" s="116">
        <v>41974</v>
      </c>
    </row>
    <row r="4033" spans="1:8" ht="26.4">
      <c r="A4033" s="117">
        <v>5849</v>
      </c>
      <c r="B4033" s="118" t="s">
        <v>5448</v>
      </c>
      <c r="C4033" s="117" t="s">
        <v>248</v>
      </c>
      <c r="D4033" s="117" t="s">
        <v>254</v>
      </c>
      <c r="E4033" s="119">
        <v>61.5</v>
      </c>
      <c r="F4033" s="119">
        <v>59.79</v>
      </c>
      <c r="G4033" s="117" t="s">
        <v>493</v>
      </c>
      <c r="H4033" s="120">
        <v>41974</v>
      </c>
    </row>
    <row r="4034" spans="1:8" ht="26.4">
      <c r="A4034" s="113">
        <v>5847</v>
      </c>
      <c r="B4034" s="114" t="s">
        <v>5449</v>
      </c>
      <c r="C4034" s="113" t="s">
        <v>248</v>
      </c>
      <c r="D4034" s="113" t="s">
        <v>249</v>
      </c>
      <c r="E4034" s="115">
        <v>192.61</v>
      </c>
      <c r="F4034" s="115">
        <v>190.89</v>
      </c>
      <c r="G4034" s="113" t="s">
        <v>493</v>
      </c>
      <c r="H4034" s="116">
        <v>41974</v>
      </c>
    </row>
    <row r="4035" spans="1:8" ht="26.4">
      <c r="A4035" s="117">
        <v>89017</v>
      </c>
      <c r="B4035" s="118" t="s">
        <v>5450</v>
      </c>
      <c r="C4035" s="117" t="s">
        <v>248</v>
      </c>
      <c r="D4035" s="117" t="s">
        <v>231</v>
      </c>
      <c r="E4035" s="119">
        <v>36.700000000000003</v>
      </c>
      <c r="F4035" s="119">
        <v>36.700000000000003</v>
      </c>
      <c r="G4035" s="117" t="s">
        <v>493</v>
      </c>
      <c r="H4035" s="120">
        <v>41974</v>
      </c>
    </row>
    <row r="4036" spans="1:8" ht="26.4">
      <c r="A4036" s="113">
        <v>53806</v>
      </c>
      <c r="B4036" s="114" t="s">
        <v>5451</v>
      </c>
      <c r="C4036" s="113" t="s">
        <v>248</v>
      </c>
      <c r="D4036" s="113" t="s">
        <v>231</v>
      </c>
      <c r="E4036" s="115">
        <v>45.88</v>
      </c>
      <c r="F4036" s="115">
        <v>45.87</v>
      </c>
      <c r="G4036" s="113" t="s">
        <v>493</v>
      </c>
      <c r="H4036" s="116">
        <v>41974</v>
      </c>
    </row>
    <row r="4037" spans="1:8" ht="26.4">
      <c r="A4037" s="117">
        <v>5718</v>
      </c>
      <c r="B4037" s="118" t="s">
        <v>5452</v>
      </c>
      <c r="C4037" s="117" t="s">
        <v>248</v>
      </c>
      <c r="D4037" s="117" t="s">
        <v>231</v>
      </c>
      <c r="E4037" s="119">
        <v>85.23</v>
      </c>
      <c r="F4037" s="119">
        <v>85.23</v>
      </c>
      <c r="G4037" s="117" t="s">
        <v>493</v>
      </c>
      <c r="H4037" s="120">
        <v>41974</v>
      </c>
    </row>
    <row r="4038" spans="1:8" ht="26.4">
      <c r="A4038" s="113">
        <v>89018</v>
      </c>
      <c r="B4038" s="114" t="s">
        <v>5453</v>
      </c>
      <c r="C4038" s="113" t="s">
        <v>248</v>
      </c>
      <c r="D4038" s="113" t="s">
        <v>231</v>
      </c>
      <c r="E4038" s="115">
        <v>8.26</v>
      </c>
      <c r="F4038" s="115">
        <v>8.25</v>
      </c>
      <c r="G4038" s="113" t="s">
        <v>493</v>
      </c>
      <c r="H4038" s="116">
        <v>41974</v>
      </c>
    </row>
    <row r="4039" spans="1:8" ht="26.4">
      <c r="A4039" s="117">
        <v>5857</v>
      </c>
      <c r="B4039" s="118" t="s">
        <v>5454</v>
      </c>
      <c r="C4039" s="117" t="s">
        <v>248</v>
      </c>
      <c r="D4039" s="117" t="s">
        <v>254</v>
      </c>
      <c r="E4039" s="119">
        <v>164.72</v>
      </c>
      <c r="F4039" s="119">
        <v>163</v>
      </c>
      <c r="G4039" s="117" t="s">
        <v>493</v>
      </c>
      <c r="H4039" s="120">
        <v>41974</v>
      </c>
    </row>
    <row r="4040" spans="1:8" ht="26.4">
      <c r="A4040" s="113">
        <v>5855</v>
      </c>
      <c r="B4040" s="114" t="s">
        <v>5455</v>
      </c>
      <c r="C4040" s="113" t="s">
        <v>248</v>
      </c>
      <c r="D4040" s="113" t="s">
        <v>249</v>
      </c>
      <c r="E4040" s="115">
        <v>489.88</v>
      </c>
      <c r="F4040" s="115">
        <v>488.16</v>
      </c>
      <c r="G4040" s="113" t="s">
        <v>493</v>
      </c>
      <c r="H4040" s="116">
        <v>41974</v>
      </c>
    </row>
    <row r="4041" spans="1:8" ht="26.4">
      <c r="A4041" s="117">
        <v>89013</v>
      </c>
      <c r="B4041" s="118" t="s">
        <v>5456</v>
      </c>
      <c r="C4041" s="117" t="s">
        <v>248</v>
      </c>
      <c r="D4041" s="117" t="s">
        <v>231</v>
      </c>
      <c r="E4041" s="119">
        <v>120.96</v>
      </c>
      <c r="F4041" s="119">
        <v>120.95</v>
      </c>
      <c r="G4041" s="117" t="s">
        <v>493</v>
      </c>
      <c r="H4041" s="120">
        <v>41974</v>
      </c>
    </row>
    <row r="4042" spans="1:8" ht="26.4">
      <c r="A4042" s="113">
        <v>89014</v>
      </c>
      <c r="B4042" s="114" t="s">
        <v>5457</v>
      </c>
      <c r="C4042" s="113" t="s">
        <v>248</v>
      </c>
      <c r="D4042" s="113" t="s">
        <v>231</v>
      </c>
      <c r="E4042" s="115">
        <v>27.22</v>
      </c>
      <c r="F4042" s="115">
        <v>27.21</v>
      </c>
      <c r="G4042" s="113" t="s">
        <v>493</v>
      </c>
      <c r="H4042" s="116">
        <v>41974</v>
      </c>
    </row>
    <row r="4043" spans="1:8" ht="26.4">
      <c r="A4043" s="117">
        <v>53814</v>
      </c>
      <c r="B4043" s="118" t="s">
        <v>5458</v>
      </c>
      <c r="C4043" s="117" t="s">
        <v>248</v>
      </c>
      <c r="D4043" s="117" t="s">
        <v>231</v>
      </c>
      <c r="E4043" s="119">
        <v>151.19999999999999</v>
      </c>
      <c r="F4043" s="119">
        <v>151.19</v>
      </c>
      <c r="G4043" s="117" t="s">
        <v>493</v>
      </c>
      <c r="H4043" s="120">
        <v>41974</v>
      </c>
    </row>
    <row r="4044" spans="1:8" ht="26.4">
      <c r="A4044" s="113">
        <v>5722</v>
      </c>
      <c r="B4044" s="114" t="s">
        <v>5459</v>
      </c>
      <c r="C4044" s="113" t="s">
        <v>248</v>
      </c>
      <c r="D4044" s="113" t="s">
        <v>231</v>
      </c>
      <c r="E4044" s="115">
        <v>173.96</v>
      </c>
      <c r="F4044" s="115">
        <v>173.96</v>
      </c>
      <c r="G4044" s="113" t="s">
        <v>493</v>
      </c>
      <c r="H4044" s="116">
        <v>41974</v>
      </c>
    </row>
    <row r="4045" spans="1:8" ht="26.4">
      <c r="A4045" s="117">
        <v>55264</v>
      </c>
      <c r="B4045" s="118" t="s">
        <v>5460</v>
      </c>
      <c r="C4045" s="117" t="s">
        <v>248</v>
      </c>
      <c r="D4045" s="117" t="s">
        <v>231</v>
      </c>
      <c r="E4045" s="119">
        <v>9.94</v>
      </c>
      <c r="F4045" s="119">
        <v>9.06</v>
      </c>
      <c r="G4045" s="117" t="s">
        <v>493</v>
      </c>
      <c r="H4045" s="120">
        <v>41974</v>
      </c>
    </row>
    <row r="4046" spans="1:8" ht="26.4">
      <c r="A4046" s="113">
        <v>7065</v>
      </c>
      <c r="B4046" s="114" t="s">
        <v>5461</v>
      </c>
      <c r="C4046" s="113" t="s">
        <v>248</v>
      </c>
      <c r="D4046" s="113" t="s">
        <v>231</v>
      </c>
      <c r="E4046" s="115">
        <v>6.22</v>
      </c>
      <c r="F4046" s="115">
        <v>6.21</v>
      </c>
      <c r="G4046" s="113" t="s">
        <v>493</v>
      </c>
      <c r="H4046" s="116">
        <v>41974</v>
      </c>
    </row>
    <row r="4047" spans="1:8" ht="26.4">
      <c r="A4047" s="117">
        <v>73339</v>
      </c>
      <c r="B4047" s="118" t="s">
        <v>5462</v>
      </c>
      <c r="C4047" s="117" t="s">
        <v>248</v>
      </c>
      <c r="D4047" s="117" t="s">
        <v>231</v>
      </c>
      <c r="E4047" s="119">
        <v>23.49</v>
      </c>
      <c r="F4047" s="119">
        <v>21.84</v>
      </c>
      <c r="G4047" s="117" t="s">
        <v>493</v>
      </c>
      <c r="H4047" s="120">
        <v>41974</v>
      </c>
    </row>
    <row r="4048" spans="1:8" ht="26.4">
      <c r="A4048" s="113">
        <v>73453</v>
      </c>
      <c r="B4048" s="114" t="s">
        <v>5463</v>
      </c>
      <c r="C4048" s="113" t="s">
        <v>248</v>
      </c>
      <c r="D4048" s="113" t="s">
        <v>231</v>
      </c>
      <c r="E4048" s="115">
        <v>57.83</v>
      </c>
      <c r="F4048" s="115">
        <v>56.18</v>
      </c>
      <c r="G4048" s="113" t="s">
        <v>493</v>
      </c>
      <c r="H4048" s="116">
        <v>41974</v>
      </c>
    </row>
    <row r="4049" spans="1:8" ht="26.4">
      <c r="A4049" s="117">
        <v>5845</v>
      </c>
      <c r="B4049" s="118" t="s">
        <v>5464</v>
      </c>
      <c r="C4049" s="117" t="s">
        <v>248</v>
      </c>
      <c r="D4049" s="117" t="s">
        <v>254</v>
      </c>
      <c r="E4049" s="119">
        <v>24.14</v>
      </c>
      <c r="F4049" s="119">
        <v>22.42</v>
      </c>
      <c r="G4049" s="117" t="s">
        <v>493</v>
      </c>
      <c r="H4049" s="120">
        <v>41974</v>
      </c>
    </row>
    <row r="4050" spans="1:8" ht="26.4">
      <c r="A4050" s="113">
        <v>5843</v>
      </c>
      <c r="B4050" s="114" t="s">
        <v>5465</v>
      </c>
      <c r="C4050" s="113" t="s">
        <v>248</v>
      </c>
      <c r="D4050" s="113" t="s">
        <v>249</v>
      </c>
      <c r="E4050" s="115">
        <v>80.650000000000006</v>
      </c>
      <c r="F4050" s="115">
        <v>78.92</v>
      </c>
      <c r="G4050" s="113" t="s">
        <v>493</v>
      </c>
      <c r="H4050" s="116">
        <v>41974</v>
      </c>
    </row>
    <row r="4051" spans="1:8" ht="26.4">
      <c r="A4051" s="117">
        <v>7063</v>
      </c>
      <c r="B4051" s="118" t="s">
        <v>5466</v>
      </c>
      <c r="C4051" s="117" t="s">
        <v>248</v>
      </c>
      <c r="D4051" s="117" t="s">
        <v>231</v>
      </c>
      <c r="E4051" s="119">
        <v>5.68</v>
      </c>
      <c r="F4051" s="119">
        <v>5.67</v>
      </c>
      <c r="G4051" s="117" t="s">
        <v>493</v>
      </c>
      <c r="H4051" s="120">
        <v>41974</v>
      </c>
    </row>
    <row r="4052" spans="1:8" ht="26.4">
      <c r="A4052" s="113">
        <v>7064</v>
      </c>
      <c r="B4052" s="114" t="s">
        <v>5467</v>
      </c>
      <c r="C4052" s="113" t="s">
        <v>248</v>
      </c>
      <c r="D4052" s="113" t="s">
        <v>231</v>
      </c>
      <c r="E4052" s="115">
        <v>1.92</v>
      </c>
      <c r="F4052" s="115">
        <v>1.91</v>
      </c>
      <c r="G4052" s="113" t="s">
        <v>493</v>
      </c>
      <c r="H4052" s="116">
        <v>41974</v>
      </c>
    </row>
    <row r="4053" spans="1:8" ht="26.4">
      <c r="A4053" s="117">
        <v>7066</v>
      </c>
      <c r="B4053" s="118" t="s">
        <v>5468</v>
      </c>
      <c r="C4053" s="117" t="s">
        <v>248</v>
      </c>
      <c r="D4053" s="117" t="s">
        <v>231</v>
      </c>
      <c r="E4053" s="119">
        <v>50.29</v>
      </c>
      <c r="F4053" s="119">
        <v>50.28</v>
      </c>
      <c r="G4053" s="117" t="s">
        <v>493</v>
      </c>
      <c r="H4053" s="120">
        <v>41974</v>
      </c>
    </row>
    <row r="4054" spans="1:8" ht="26.4">
      <c r="A4054" s="113">
        <v>89036</v>
      </c>
      <c r="B4054" s="114" t="s">
        <v>256</v>
      </c>
      <c r="C4054" s="113" t="s">
        <v>248</v>
      </c>
      <c r="D4054" s="113" t="s">
        <v>254</v>
      </c>
      <c r="E4054" s="115">
        <v>22.1</v>
      </c>
      <c r="F4054" s="115">
        <v>20.39</v>
      </c>
      <c r="G4054" s="113" t="s">
        <v>493</v>
      </c>
      <c r="H4054" s="116">
        <v>41974</v>
      </c>
    </row>
    <row r="4055" spans="1:8" ht="26.4">
      <c r="A4055" s="117">
        <v>89035</v>
      </c>
      <c r="B4055" s="118" t="s">
        <v>255</v>
      </c>
      <c r="C4055" s="117" t="s">
        <v>248</v>
      </c>
      <c r="D4055" s="117" t="s">
        <v>249</v>
      </c>
      <c r="E4055" s="119">
        <v>61.69</v>
      </c>
      <c r="F4055" s="119">
        <v>59.97</v>
      </c>
      <c r="G4055" s="117" t="s">
        <v>493</v>
      </c>
      <c r="H4055" s="120">
        <v>41974</v>
      </c>
    </row>
    <row r="4056" spans="1:8" ht="26.4">
      <c r="A4056" s="113">
        <v>89033</v>
      </c>
      <c r="B4056" s="114" t="s">
        <v>345</v>
      </c>
      <c r="C4056" s="113" t="s">
        <v>248</v>
      </c>
      <c r="D4056" s="113" t="s">
        <v>231</v>
      </c>
      <c r="E4056" s="115">
        <v>4.16</v>
      </c>
      <c r="F4056" s="115">
        <v>4.16</v>
      </c>
      <c r="G4056" s="113" t="s">
        <v>493</v>
      </c>
      <c r="H4056" s="116">
        <v>41974</v>
      </c>
    </row>
    <row r="4057" spans="1:8" ht="26.4">
      <c r="A4057" s="117">
        <v>89034</v>
      </c>
      <c r="B4057" s="118" t="s">
        <v>346</v>
      </c>
      <c r="C4057" s="117" t="s">
        <v>248</v>
      </c>
      <c r="D4057" s="117" t="s">
        <v>231</v>
      </c>
      <c r="E4057" s="119">
        <v>1.4</v>
      </c>
      <c r="F4057" s="119">
        <v>1.4</v>
      </c>
      <c r="G4057" s="117" t="s">
        <v>493</v>
      </c>
      <c r="H4057" s="120">
        <v>41974</v>
      </c>
    </row>
    <row r="4058" spans="1:8" ht="26.4">
      <c r="A4058" s="113">
        <v>5714</v>
      </c>
      <c r="B4058" s="114" t="s">
        <v>347</v>
      </c>
      <c r="C4058" s="113" t="s">
        <v>248</v>
      </c>
      <c r="D4058" s="113" t="s">
        <v>231</v>
      </c>
      <c r="E4058" s="115">
        <v>4.5599999999999996</v>
      </c>
      <c r="F4058" s="115">
        <v>4.55</v>
      </c>
      <c r="G4058" s="113" t="s">
        <v>493</v>
      </c>
      <c r="H4058" s="116">
        <v>41974</v>
      </c>
    </row>
    <row r="4059" spans="1:8" ht="26.4">
      <c r="A4059" s="117">
        <v>5715</v>
      </c>
      <c r="B4059" s="118" t="s">
        <v>348</v>
      </c>
      <c r="C4059" s="117" t="s">
        <v>248</v>
      </c>
      <c r="D4059" s="117" t="s">
        <v>231</v>
      </c>
      <c r="E4059" s="119">
        <v>35.03</v>
      </c>
      <c r="F4059" s="119">
        <v>35.020000000000003</v>
      </c>
      <c r="G4059" s="117" t="s">
        <v>493</v>
      </c>
      <c r="H4059" s="120">
        <v>41974</v>
      </c>
    </row>
    <row r="4060" spans="1:8" ht="26.4">
      <c r="A4060" s="113" t="s">
        <v>5469</v>
      </c>
      <c r="B4060" s="114" t="s">
        <v>5470</v>
      </c>
      <c r="C4060" s="113" t="s">
        <v>248</v>
      </c>
      <c r="D4060" s="113" t="s">
        <v>231</v>
      </c>
      <c r="E4060" s="115">
        <v>199.5</v>
      </c>
      <c r="F4060" s="115">
        <v>197.85</v>
      </c>
      <c r="G4060" s="113" t="s">
        <v>493</v>
      </c>
      <c r="H4060" s="116">
        <v>41974</v>
      </c>
    </row>
    <row r="4061" spans="1:8" ht="26.4">
      <c r="A4061" s="117">
        <v>73563</v>
      </c>
      <c r="B4061" s="118" t="s">
        <v>5471</v>
      </c>
      <c r="C4061" s="117" t="s">
        <v>248</v>
      </c>
      <c r="D4061" s="117" t="s">
        <v>231</v>
      </c>
      <c r="E4061" s="119">
        <v>234.87</v>
      </c>
      <c r="F4061" s="119">
        <v>233.22</v>
      </c>
      <c r="G4061" s="117" t="s">
        <v>493</v>
      </c>
      <c r="H4061" s="120">
        <v>41974</v>
      </c>
    </row>
    <row r="4062" spans="1:8" ht="26.4">
      <c r="A4062" s="113">
        <v>73495</v>
      </c>
      <c r="B4062" s="114" t="s">
        <v>5472</v>
      </c>
      <c r="C4062" s="113" t="s">
        <v>248</v>
      </c>
      <c r="D4062" s="113" t="s">
        <v>231</v>
      </c>
      <c r="E4062" s="115">
        <v>561.94000000000005</v>
      </c>
      <c r="F4062" s="115">
        <v>560.29999999999995</v>
      </c>
      <c r="G4062" s="113" t="s">
        <v>493</v>
      </c>
      <c r="H4062" s="116">
        <v>41974</v>
      </c>
    </row>
    <row r="4063" spans="1:8" ht="26.4">
      <c r="A4063" s="117">
        <v>53805</v>
      </c>
      <c r="B4063" s="118" t="s">
        <v>5473</v>
      </c>
      <c r="C4063" s="117" t="s">
        <v>248</v>
      </c>
      <c r="D4063" s="117" t="s">
        <v>231</v>
      </c>
      <c r="E4063" s="119">
        <v>19.850000000000001</v>
      </c>
      <c r="F4063" s="119">
        <v>17.79</v>
      </c>
      <c r="G4063" s="117" t="s">
        <v>493</v>
      </c>
      <c r="H4063" s="120">
        <v>41974</v>
      </c>
    </row>
    <row r="4064" spans="1:8" ht="26.4">
      <c r="A4064" s="113">
        <v>5716</v>
      </c>
      <c r="B4064" s="114" t="s">
        <v>5474</v>
      </c>
      <c r="C4064" s="113" t="s">
        <v>248</v>
      </c>
      <c r="D4064" s="113" t="s">
        <v>231</v>
      </c>
      <c r="E4064" s="115">
        <v>16.54</v>
      </c>
      <c r="F4064" s="115">
        <v>14.82</v>
      </c>
      <c r="G4064" s="113" t="s">
        <v>493</v>
      </c>
      <c r="H4064" s="116">
        <v>41974</v>
      </c>
    </row>
    <row r="4065" spans="1:8" ht="26.4">
      <c r="A4065" s="117">
        <v>53816</v>
      </c>
      <c r="B4065" s="118" t="s">
        <v>5475</v>
      </c>
      <c r="C4065" s="117" t="s">
        <v>248</v>
      </c>
      <c r="D4065" s="117" t="s">
        <v>231</v>
      </c>
      <c r="E4065" s="119">
        <v>19.850000000000001</v>
      </c>
      <c r="F4065" s="119">
        <v>17.79</v>
      </c>
      <c r="G4065" s="117" t="s">
        <v>493</v>
      </c>
      <c r="H4065" s="120">
        <v>41974</v>
      </c>
    </row>
    <row r="4066" spans="1:8">
      <c r="A4066" s="113">
        <v>88324</v>
      </c>
      <c r="B4066" s="114" t="s">
        <v>342</v>
      </c>
      <c r="C4066" s="113" t="s">
        <v>246</v>
      </c>
      <c r="D4066" s="113" t="s">
        <v>231</v>
      </c>
      <c r="E4066" s="115">
        <v>16.54</v>
      </c>
      <c r="F4066" s="115">
        <v>14.82</v>
      </c>
      <c r="G4066" s="113" t="s">
        <v>493</v>
      </c>
      <c r="H4066" s="116">
        <v>41974</v>
      </c>
    </row>
    <row r="4067" spans="1:8" ht="26.4">
      <c r="A4067" s="117">
        <v>84851</v>
      </c>
      <c r="B4067" s="118" t="s">
        <v>5476</v>
      </c>
      <c r="C4067" s="117" t="s">
        <v>604</v>
      </c>
      <c r="D4067" s="117" t="s">
        <v>492</v>
      </c>
      <c r="E4067" s="119">
        <v>94.3</v>
      </c>
      <c r="F4067" s="119">
        <v>87.29</v>
      </c>
      <c r="G4067" s="117" t="s">
        <v>493</v>
      </c>
      <c r="H4067" s="120">
        <v>41974</v>
      </c>
    </row>
    <row r="4068" spans="1:8" ht="26.4">
      <c r="A4068" s="113">
        <v>84898</v>
      </c>
      <c r="B4068" s="114" t="s">
        <v>5477</v>
      </c>
      <c r="C4068" s="113" t="s">
        <v>604</v>
      </c>
      <c r="D4068" s="113" t="s">
        <v>207</v>
      </c>
      <c r="E4068" s="115">
        <v>23.19</v>
      </c>
      <c r="F4068" s="115">
        <v>21.49</v>
      </c>
      <c r="G4068" s="113" t="s">
        <v>493</v>
      </c>
      <c r="H4068" s="116">
        <v>41974</v>
      </c>
    </row>
    <row r="4069" spans="1:8" ht="26.4">
      <c r="A4069" s="117">
        <v>84897</v>
      </c>
      <c r="B4069" s="118" t="s">
        <v>5478</v>
      </c>
      <c r="C4069" s="117" t="s">
        <v>604</v>
      </c>
      <c r="D4069" s="117" t="s">
        <v>207</v>
      </c>
      <c r="E4069" s="119">
        <v>27.99</v>
      </c>
      <c r="F4069" s="119">
        <v>26.29</v>
      </c>
      <c r="G4069" s="117" t="s">
        <v>493</v>
      </c>
      <c r="H4069" s="120">
        <v>41974</v>
      </c>
    </row>
    <row r="4070" spans="1:8" ht="26.4">
      <c r="A4070" s="113">
        <v>73490</v>
      </c>
      <c r="B4070" s="114" t="s">
        <v>5479</v>
      </c>
      <c r="C4070" s="113" t="s">
        <v>246</v>
      </c>
      <c r="D4070" s="113" t="s">
        <v>207</v>
      </c>
      <c r="E4070" s="115">
        <v>220.58</v>
      </c>
      <c r="F4070" s="115">
        <v>212.62</v>
      </c>
      <c r="G4070" s="113" t="s">
        <v>493</v>
      </c>
      <c r="H4070" s="116">
        <v>41974</v>
      </c>
    </row>
    <row r="4071" spans="1:8" ht="39.6">
      <c r="A4071" s="117">
        <v>83675</v>
      </c>
      <c r="B4071" s="118" t="s">
        <v>5480</v>
      </c>
      <c r="C4071" s="117" t="s">
        <v>632</v>
      </c>
      <c r="D4071" s="117" t="s">
        <v>207</v>
      </c>
      <c r="E4071" s="119">
        <v>71.94</v>
      </c>
      <c r="F4071" s="119">
        <v>67.459999999999994</v>
      </c>
      <c r="G4071" s="117" t="s">
        <v>493</v>
      </c>
      <c r="H4071" s="120">
        <v>41974</v>
      </c>
    </row>
    <row r="4072" spans="1:8" ht="39.6">
      <c r="A4072" s="113">
        <v>83676</v>
      </c>
      <c r="B4072" s="114" t="s">
        <v>5481</v>
      </c>
      <c r="C4072" s="113" t="s">
        <v>632</v>
      </c>
      <c r="D4072" s="113" t="s">
        <v>207</v>
      </c>
      <c r="E4072" s="115">
        <v>92.76</v>
      </c>
      <c r="F4072" s="115">
        <v>87.19</v>
      </c>
      <c r="G4072" s="113" t="s">
        <v>493</v>
      </c>
      <c r="H4072" s="116">
        <v>41974</v>
      </c>
    </row>
    <row r="4073" spans="1:8" ht="39.6">
      <c r="A4073" s="117">
        <v>83677</v>
      </c>
      <c r="B4073" s="118" t="s">
        <v>5482</v>
      </c>
      <c r="C4073" s="117" t="s">
        <v>632</v>
      </c>
      <c r="D4073" s="117" t="s">
        <v>207</v>
      </c>
      <c r="E4073" s="119">
        <v>115.32</v>
      </c>
      <c r="F4073" s="119">
        <v>108.51</v>
      </c>
      <c r="G4073" s="117" t="s">
        <v>493</v>
      </c>
      <c r="H4073" s="120">
        <v>41974</v>
      </c>
    </row>
    <row r="4074" spans="1:8" ht="39.6">
      <c r="A4074" s="113">
        <v>83678</v>
      </c>
      <c r="B4074" s="114" t="s">
        <v>5483</v>
      </c>
      <c r="C4074" s="113" t="s">
        <v>632</v>
      </c>
      <c r="D4074" s="113" t="s">
        <v>207</v>
      </c>
      <c r="E4074" s="115">
        <v>152.78</v>
      </c>
      <c r="F4074" s="115">
        <v>144.54</v>
      </c>
      <c r="G4074" s="113" t="s">
        <v>493</v>
      </c>
      <c r="H4074" s="116">
        <v>41974</v>
      </c>
    </row>
    <row r="4075" spans="1:8" ht="26.4">
      <c r="A4075" s="117" t="s">
        <v>5484</v>
      </c>
      <c r="B4075" s="118" t="s">
        <v>5485</v>
      </c>
      <c r="C4075" s="117" t="s">
        <v>606</v>
      </c>
      <c r="D4075" s="117" t="s">
        <v>207</v>
      </c>
      <c r="E4075" s="119">
        <v>49.33</v>
      </c>
      <c r="F4075" s="119">
        <v>46.34</v>
      </c>
      <c r="G4075" s="117" t="s">
        <v>493</v>
      </c>
      <c r="H4075" s="120">
        <v>41974</v>
      </c>
    </row>
    <row r="4076" spans="1:8" ht="26.4">
      <c r="A4076" s="113" t="s">
        <v>5486</v>
      </c>
      <c r="B4076" s="114" t="s">
        <v>5487</v>
      </c>
      <c r="C4076" s="113" t="s">
        <v>606</v>
      </c>
      <c r="D4076" s="113" t="s">
        <v>207</v>
      </c>
      <c r="E4076" s="115">
        <v>75.44</v>
      </c>
      <c r="F4076" s="115">
        <v>71.650000000000006</v>
      </c>
      <c r="G4076" s="113" t="s">
        <v>493</v>
      </c>
      <c r="H4076" s="116">
        <v>41974</v>
      </c>
    </row>
    <row r="4077" spans="1:8" ht="26.4">
      <c r="A4077" s="117" t="s">
        <v>5488</v>
      </c>
      <c r="B4077" s="118" t="s">
        <v>5489</v>
      </c>
      <c r="C4077" s="117" t="s">
        <v>606</v>
      </c>
      <c r="D4077" s="117" t="s">
        <v>207</v>
      </c>
      <c r="E4077" s="119">
        <v>68.760000000000005</v>
      </c>
      <c r="F4077" s="119">
        <v>65.510000000000005</v>
      </c>
      <c r="G4077" s="117" t="s">
        <v>493</v>
      </c>
      <c r="H4077" s="120">
        <v>41974</v>
      </c>
    </row>
    <row r="4078" spans="1:8" ht="26.4">
      <c r="A4078" s="113" t="s">
        <v>5490</v>
      </c>
      <c r="B4078" s="114" t="s">
        <v>5491</v>
      </c>
      <c r="C4078" s="113" t="s">
        <v>606</v>
      </c>
      <c r="D4078" s="113" t="s">
        <v>207</v>
      </c>
      <c r="E4078" s="115">
        <v>13.81</v>
      </c>
      <c r="F4078" s="115">
        <v>13.49</v>
      </c>
      <c r="G4078" s="113" t="s">
        <v>493</v>
      </c>
      <c r="H4078" s="116">
        <v>41974</v>
      </c>
    </row>
    <row r="4079" spans="1:8" ht="26.4">
      <c r="A4079" s="117" t="s">
        <v>5492</v>
      </c>
      <c r="B4079" s="118" t="s">
        <v>5493</v>
      </c>
      <c r="C4079" s="117" t="s">
        <v>606</v>
      </c>
      <c r="D4079" s="117" t="s">
        <v>207</v>
      </c>
      <c r="E4079" s="119">
        <v>95.45</v>
      </c>
      <c r="F4079" s="119">
        <v>91.12</v>
      </c>
      <c r="G4079" s="117" t="s">
        <v>493</v>
      </c>
      <c r="H4079" s="120">
        <v>41974</v>
      </c>
    </row>
    <row r="4080" spans="1:8" ht="26.4">
      <c r="A4080" s="113" t="s">
        <v>5494</v>
      </c>
      <c r="B4080" s="114" t="s">
        <v>5495</v>
      </c>
      <c r="C4080" s="113" t="s">
        <v>606</v>
      </c>
      <c r="D4080" s="113" t="s">
        <v>207</v>
      </c>
      <c r="E4080" s="115">
        <v>117.47</v>
      </c>
      <c r="F4080" s="115">
        <v>112.58</v>
      </c>
      <c r="G4080" s="113" t="s">
        <v>493</v>
      </c>
      <c r="H4080" s="116">
        <v>41974</v>
      </c>
    </row>
    <row r="4081" spans="1:8" ht="26.4">
      <c r="A4081" s="117" t="s">
        <v>5496</v>
      </c>
      <c r="B4081" s="118" t="s">
        <v>5497</v>
      </c>
      <c r="C4081" s="117" t="s">
        <v>606</v>
      </c>
      <c r="D4081" s="117" t="s">
        <v>207</v>
      </c>
      <c r="E4081" s="119">
        <v>126.59</v>
      </c>
      <c r="F4081" s="119">
        <v>121.17</v>
      </c>
      <c r="G4081" s="117" t="s">
        <v>493</v>
      </c>
      <c r="H4081" s="120">
        <v>41974</v>
      </c>
    </row>
    <row r="4082" spans="1:8" ht="26.4">
      <c r="A4082" s="113" t="s">
        <v>5498</v>
      </c>
      <c r="B4082" s="114" t="s">
        <v>5499</v>
      </c>
      <c r="C4082" s="113" t="s">
        <v>606</v>
      </c>
      <c r="D4082" s="113" t="s">
        <v>207</v>
      </c>
      <c r="E4082" s="115">
        <v>18.350000000000001</v>
      </c>
      <c r="F4082" s="115">
        <v>17.98</v>
      </c>
      <c r="G4082" s="113" t="s">
        <v>493</v>
      </c>
      <c r="H4082" s="116">
        <v>41974</v>
      </c>
    </row>
    <row r="4083" spans="1:8" ht="26.4">
      <c r="A4083" s="117" t="s">
        <v>5500</v>
      </c>
      <c r="B4083" s="118" t="s">
        <v>5501</v>
      </c>
      <c r="C4083" s="117" t="s">
        <v>606</v>
      </c>
      <c r="D4083" s="117" t="s">
        <v>207</v>
      </c>
      <c r="E4083" s="119">
        <v>175.83</v>
      </c>
      <c r="F4083" s="119">
        <v>169.88</v>
      </c>
      <c r="G4083" s="117" t="s">
        <v>493</v>
      </c>
      <c r="H4083" s="120">
        <v>41974</v>
      </c>
    </row>
    <row r="4084" spans="1:8" ht="26.4">
      <c r="A4084" s="113" t="s">
        <v>5502</v>
      </c>
      <c r="B4084" s="114" t="s">
        <v>5503</v>
      </c>
      <c r="C4084" s="113" t="s">
        <v>606</v>
      </c>
      <c r="D4084" s="113" t="s">
        <v>207</v>
      </c>
      <c r="E4084" s="115">
        <v>251.26</v>
      </c>
      <c r="F4084" s="115">
        <v>244.08</v>
      </c>
      <c r="G4084" s="113" t="s">
        <v>493</v>
      </c>
      <c r="H4084" s="116">
        <v>41974</v>
      </c>
    </row>
    <row r="4085" spans="1:8" ht="26.4">
      <c r="A4085" s="117" t="s">
        <v>5504</v>
      </c>
      <c r="B4085" s="118" t="s">
        <v>5505</v>
      </c>
      <c r="C4085" s="117" t="s">
        <v>606</v>
      </c>
      <c r="D4085" s="117" t="s">
        <v>207</v>
      </c>
      <c r="E4085" s="119">
        <v>111.69</v>
      </c>
      <c r="F4085" s="119">
        <v>107.35</v>
      </c>
      <c r="G4085" s="117" t="s">
        <v>493</v>
      </c>
      <c r="H4085" s="120">
        <v>41974</v>
      </c>
    </row>
    <row r="4086" spans="1:8" ht="26.4">
      <c r="A4086" s="113" t="s">
        <v>5506</v>
      </c>
      <c r="B4086" s="114" t="s">
        <v>5507</v>
      </c>
      <c r="C4086" s="113" t="s">
        <v>606</v>
      </c>
      <c r="D4086" s="113" t="s">
        <v>207</v>
      </c>
      <c r="E4086" s="115">
        <v>123.77</v>
      </c>
      <c r="F4086" s="115">
        <v>118.9</v>
      </c>
      <c r="G4086" s="113" t="s">
        <v>493</v>
      </c>
      <c r="H4086" s="116">
        <v>41974</v>
      </c>
    </row>
    <row r="4087" spans="1:8" ht="26.4">
      <c r="A4087" s="117" t="s">
        <v>5508</v>
      </c>
      <c r="B4087" s="118" t="s">
        <v>5509</v>
      </c>
      <c r="C4087" s="117" t="s">
        <v>606</v>
      </c>
      <c r="D4087" s="117" t="s">
        <v>207</v>
      </c>
      <c r="E4087" s="119">
        <v>138.56</v>
      </c>
      <c r="F4087" s="119">
        <v>133.13999999999999</v>
      </c>
      <c r="G4087" s="117" t="s">
        <v>493</v>
      </c>
      <c r="H4087" s="120">
        <v>41974</v>
      </c>
    </row>
    <row r="4088" spans="1:8" ht="26.4">
      <c r="A4088" s="113" t="s">
        <v>5510</v>
      </c>
      <c r="B4088" s="114" t="s">
        <v>5511</v>
      </c>
      <c r="C4088" s="113" t="s">
        <v>606</v>
      </c>
      <c r="D4088" s="113" t="s">
        <v>207</v>
      </c>
      <c r="E4088" s="115">
        <v>192.39</v>
      </c>
      <c r="F4088" s="115">
        <v>186.42</v>
      </c>
      <c r="G4088" s="113" t="s">
        <v>493</v>
      </c>
      <c r="H4088" s="116">
        <v>41974</v>
      </c>
    </row>
    <row r="4089" spans="1:8" ht="26.4">
      <c r="A4089" s="117" t="s">
        <v>5512</v>
      </c>
      <c r="B4089" s="118" t="s">
        <v>5513</v>
      </c>
      <c r="C4089" s="117" t="s">
        <v>606</v>
      </c>
      <c r="D4089" s="117" t="s">
        <v>207</v>
      </c>
      <c r="E4089" s="119">
        <v>289.48</v>
      </c>
      <c r="F4089" s="119">
        <v>282.3</v>
      </c>
      <c r="G4089" s="117" t="s">
        <v>493</v>
      </c>
      <c r="H4089" s="120">
        <v>41974</v>
      </c>
    </row>
    <row r="4090" spans="1:8" ht="26.4">
      <c r="A4090" s="113" t="s">
        <v>5514</v>
      </c>
      <c r="B4090" s="114" t="s">
        <v>5515</v>
      </c>
      <c r="C4090" s="113" t="s">
        <v>606</v>
      </c>
      <c r="D4090" s="113" t="s">
        <v>207</v>
      </c>
      <c r="E4090" s="115">
        <v>175.43</v>
      </c>
      <c r="F4090" s="115">
        <v>174.26</v>
      </c>
      <c r="G4090" s="113" t="s">
        <v>493</v>
      </c>
      <c r="H4090" s="116">
        <v>41974</v>
      </c>
    </row>
    <row r="4091" spans="1:8" ht="26.4">
      <c r="A4091" s="117" t="s">
        <v>5516</v>
      </c>
      <c r="B4091" s="118" t="s">
        <v>5517</v>
      </c>
      <c r="C4091" s="117" t="s">
        <v>606</v>
      </c>
      <c r="D4091" s="117" t="s">
        <v>207</v>
      </c>
      <c r="E4091" s="119">
        <v>15.04</v>
      </c>
      <c r="F4091" s="119">
        <v>14.66</v>
      </c>
      <c r="G4091" s="117" t="s">
        <v>493</v>
      </c>
      <c r="H4091" s="120">
        <v>41974</v>
      </c>
    </row>
    <row r="4092" spans="1:8" ht="26.4">
      <c r="A4092" s="113" t="s">
        <v>5518</v>
      </c>
      <c r="B4092" s="114" t="s">
        <v>5519</v>
      </c>
      <c r="C4092" s="113" t="s">
        <v>606</v>
      </c>
      <c r="D4092" s="113" t="s">
        <v>207</v>
      </c>
      <c r="E4092" s="115">
        <v>19.86</v>
      </c>
      <c r="F4092" s="115">
        <v>19.440000000000001</v>
      </c>
      <c r="G4092" s="113" t="s">
        <v>493</v>
      </c>
      <c r="H4092" s="116">
        <v>41974</v>
      </c>
    </row>
    <row r="4093" spans="1:8" ht="26.4">
      <c r="A4093" s="117" t="s">
        <v>5520</v>
      </c>
      <c r="B4093" s="118" t="s">
        <v>5521</v>
      </c>
      <c r="C4093" s="117" t="s">
        <v>606</v>
      </c>
      <c r="D4093" s="117" t="s">
        <v>207</v>
      </c>
      <c r="E4093" s="119">
        <v>23.47</v>
      </c>
      <c r="F4093" s="119">
        <v>23.03</v>
      </c>
      <c r="G4093" s="117" t="s">
        <v>493</v>
      </c>
      <c r="H4093" s="120">
        <v>41974</v>
      </c>
    </row>
    <row r="4094" spans="1:8" ht="26.4">
      <c r="A4094" s="113" t="s">
        <v>5522</v>
      </c>
      <c r="B4094" s="114" t="s">
        <v>5523</v>
      </c>
      <c r="C4094" s="113" t="s">
        <v>606</v>
      </c>
      <c r="D4094" s="113" t="s">
        <v>207</v>
      </c>
      <c r="E4094" s="115">
        <v>33.22</v>
      </c>
      <c r="F4094" s="115">
        <v>32.75</v>
      </c>
      <c r="G4094" s="113" t="s">
        <v>493</v>
      </c>
      <c r="H4094" s="116">
        <v>41974</v>
      </c>
    </row>
    <row r="4095" spans="1:8" ht="26.4">
      <c r="A4095" s="117" t="s">
        <v>5524</v>
      </c>
      <c r="B4095" s="118" t="s">
        <v>5525</v>
      </c>
      <c r="C4095" s="117" t="s">
        <v>606</v>
      </c>
      <c r="D4095" s="117" t="s">
        <v>207</v>
      </c>
      <c r="E4095" s="119">
        <v>51.59</v>
      </c>
      <c r="F4095" s="119">
        <v>51.06</v>
      </c>
      <c r="G4095" s="117" t="s">
        <v>493</v>
      </c>
      <c r="H4095" s="120">
        <v>41974</v>
      </c>
    </row>
    <row r="4096" spans="1:8" ht="26.4">
      <c r="A4096" s="113" t="s">
        <v>5526</v>
      </c>
      <c r="B4096" s="114" t="s">
        <v>5527</v>
      </c>
      <c r="C4096" s="113" t="s">
        <v>606</v>
      </c>
      <c r="D4096" s="113" t="s">
        <v>207</v>
      </c>
      <c r="E4096" s="115">
        <v>63.52</v>
      </c>
      <c r="F4096" s="115">
        <v>62.87</v>
      </c>
      <c r="G4096" s="113" t="s">
        <v>493</v>
      </c>
      <c r="H4096" s="116">
        <v>41974</v>
      </c>
    </row>
    <row r="4097" spans="1:9" ht="26.4">
      <c r="A4097" s="117" t="s">
        <v>5528</v>
      </c>
      <c r="B4097" s="118" t="s">
        <v>5529</v>
      </c>
      <c r="C4097" s="117" t="s">
        <v>606</v>
      </c>
      <c r="D4097" s="117" t="s">
        <v>207</v>
      </c>
      <c r="E4097" s="119">
        <v>87.71</v>
      </c>
      <c r="F4097" s="119">
        <v>86.95</v>
      </c>
      <c r="G4097" s="117" t="s">
        <v>493</v>
      </c>
      <c r="H4097" s="120">
        <v>41974</v>
      </c>
    </row>
    <row r="4098" spans="1:9" ht="26.4">
      <c r="A4098" s="113" t="s">
        <v>5530</v>
      </c>
      <c r="B4098" s="114" t="s">
        <v>5531</v>
      </c>
      <c r="C4098" s="113" t="s">
        <v>606</v>
      </c>
      <c r="D4098" s="113" t="s">
        <v>207</v>
      </c>
      <c r="E4098" s="115">
        <v>123.16</v>
      </c>
      <c r="F4098" s="115">
        <v>122.29</v>
      </c>
      <c r="G4098" s="113" t="s">
        <v>493</v>
      </c>
      <c r="H4098" s="116">
        <v>41974</v>
      </c>
    </row>
    <row r="4099" spans="1:9" ht="39.6">
      <c r="A4099" s="117">
        <v>83651</v>
      </c>
      <c r="B4099" s="118" t="s">
        <v>5532</v>
      </c>
      <c r="C4099" s="117" t="s">
        <v>632</v>
      </c>
      <c r="D4099" s="117" t="s">
        <v>207</v>
      </c>
      <c r="E4099" s="119">
        <v>24.16</v>
      </c>
      <c r="F4099" s="119">
        <v>22.74</v>
      </c>
      <c r="G4099" s="117" t="s">
        <v>493</v>
      </c>
      <c r="H4099" s="120">
        <v>41974</v>
      </c>
    </row>
    <row r="4100" spans="1:9" ht="39.6">
      <c r="A4100" s="113" t="s">
        <v>5533</v>
      </c>
      <c r="B4100" s="114" t="s">
        <v>5534</v>
      </c>
      <c r="C4100" s="113" t="s">
        <v>632</v>
      </c>
      <c r="D4100" s="113" t="s">
        <v>207</v>
      </c>
      <c r="E4100" s="115">
        <v>37.28</v>
      </c>
      <c r="F4100" s="115">
        <v>36.06</v>
      </c>
      <c r="G4100" s="113" t="s">
        <v>493</v>
      </c>
      <c r="H4100" s="116">
        <v>41974</v>
      </c>
    </row>
    <row r="4101" spans="1:9" ht="39.6">
      <c r="A4101" s="126">
        <v>83679</v>
      </c>
      <c r="B4101" s="118" t="s">
        <v>5535</v>
      </c>
      <c r="C4101" s="117" t="s">
        <v>632</v>
      </c>
      <c r="D4101" s="117" t="s">
        <v>207</v>
      </c>
      <c r="E4101" s="119">
        <v>12.76</v>
      </c>
      <c r="F4101" s="119">
        <v>12.2</v>
      </c>
      <c r="G4101" s="117" t="s">
        <v>493</v>
      </c>
      <c r="H4101" s="120">
        <v>41974</v>
      </c>
      <c r="I4101">
        <v>4324</v>
      </c>
    </row>
    <row r="4102" spans="1:9" ht="39.6">
      <c r="A4102" s="113">
        <v>83680</v>
      </c>
      <c r="B4102" s="114" t="s">
        <v>5536</v>
      </c>
      <c r="C4102" s="113" t="s">
        <v>632</v>
      </c>
      <c r="D4102" s="113" t="s">
        <v>207</v>
      </c>
      <c r="E4102" s="115">
        <v>14.62</v>
      </c>
      <c r="F4102" s="115">
        <v>14.06</v>
      </c>
      <c r="G4102" s="113" t="s">
        <v>493</v>
      </c>
      <c r="H4102" s="116">
        <v>41974</v>
      </c>
      <c r="I4102">
        <f>4101-I4101</f>
        <v>-223</v>
      </c>
    </row>
    <row r="4103" spans="1:9" ht="39.6">
      <c r="A4103" s="117">
        <v>83681</v>
      </c>
      <c r="B4103" s="118" t="s">
        <v>5537</v>
      </c>
      <c r="C4103" s="117" t="s">
        <v>632</v>
      </c>
      <c r="D4103" s="117" t="s">
        <v>207</v>
      </c>
      <c r="E4103" s="119">
        <v>16.559999999999999</v>
      </c>
      <c r="F4103" s="119">
        <v>16</v>
      </c>
      <c r="G4103" s="117" t="s">
        <v>493</v>
      </c>
      <c r="H4103" s="120">
        <v>41974</v>
      </c>
      <c r="I4103">
        <f>2402-3526</f>
        <v>-1124</v>
      </c>
    </row>
    <row r="4104" spans="1:9" ht="39.6">
      <c r="A4104" s="113">
        <v>83671</v>
      </c>
      <c r="B4104" s="114" t="s">
        <v>5538</v>
      </c>
      <c r="C4104" s="113" t="s">
        <v>632</v>
      </c>
      <c r="D4104" s="113" t="s">
        <v>207</v>
      </c>
      <c r="E4104" s="115">
        <v>41.87</v>
      </c>
      <c r="F4104" s="115">
        <v>38.880000000000003</v>
      </c>
      <c r="G4104" s="113" t="s">
        <v>493</v>
      </c>
      <c r="H4104" s="116">
        <v>41974</v>
      </c>
    </row>
    <row r="4105" spans="1:9" ht="39.6">
      <c r="A4105" s="117">
        <v>83670</v>
      </c>
      <c r="B4105" s="118" t="s">
        <v>5539</v>
      </c>
      <c r="C4105" s="117" t="s">
        <v>632</v>
      </c>
      <c r="D4105" s="117" t="s">
        <v>207</v>
      </c>
      <c r="E4105" s="119">
        <v>38.35</v>
      </c>
      <c r="F4105" s="119">
        <v>35.53</v>
      </c>
      <c r="G4105" s="117" t="s">
        <v>493</v>
      </c>
      <c r="H4105" s="120">
        <v>41974</v>
      </c>
    </row>
    <row r="4106" spans="1:9" ht="26.4">
      <c r="A4106" s="113">
        <v>83652</v>
      </c>
      <c r="B4106" s="114" t="s">
        <v>5540</v>
      </c>
      <c r="C4106" s="113" t="s">
        <v>538</v>
      </c>
      <c r="D4106" s="113" t="s">
        <v>207</v>
      </c>
      <c r="E4106" s="115">
        <v>60.61</v>
      </c>
      <c r="F4106" s="115">
        <v>58.66</v>
      </c>
      <c r="G4106" s="113" t="s">
        <v>493</v>
      </c>
      <c r="H4106" s="116">
        <v>41974</v>
      </c>
    </row>
    <row r="4107" spans="1:9" ht="26.4">
      <c r="A4107" s="117">
        <v>83707</v>
      </c>
      <c r="B4107" s="118" t="s">
        <v>5541</v>
      </c>
      <c r="C4107" s="117" t="s">
        <v>606</v>
      </c>
      <c r="D4107" s="117" t="s">
        <v>207</v>
      </c>
      <c r="E4107" s="119">
        <v>55.74</v>
      </c>
      <c r="F4107" s="119">
        <v>54.11</v>
      </c>
      <c r="G4107" s="117" t="s">
        <v>493</v>
      </c>
      <c r="H4107" s="120">
        <v>41974</v>
      </c>
    </row>
    <row r="4108" spans="1:9" ht="26.4">
      <c r="A4108" s="113">
        <v>83706</v>
      </c>
      <c r="B4108" s="114" t="s">
        <v>5542</v>
      </c>
      <c r="C4108" s="113" t="s">
        <v>606</v>
      </c>
      <c r="D4108" s="113" t="s">
        <v>207</v>
      </c>
      <c r="E4108" s="115">
        <v>42.45</v>
      </c>
      <c r="F4108" s="115">
        <v>40.93</v>
      </c>
      <c r="G4108" s="113" t="s">
        <v>493</v>
      </c>
      <c r="H4108" s="116">
        <v>41974</v>
      </c>
    </row>
    <row r="4109" spans="1:9" ht="26.4">
      <c r="A4109" s="117">
        <v>89800</v>
      </c>
      <c r="B4109" s="118" t="s">
        <v>5543</v>
      </c>
      <c r="C4109" s="117" t="s">
        <v>606</v>
      </c>
      <c r="D4109" s="117" t="s">
        <v>207</v>
      </c>
      <c r="E4109" s="119">
        <v>15.69</v>
      </c>
      <c r="F4109" s="119">
        <v>15.25</v>
      </c>
      <c r="G4109" s="117" t="s">
        <v>493</v>
      </c>
      <c r="H4109" s="120">
        <v>41974</v>
      </c>
    </row>
    <row r="4110" spans="1:9" ht="39.6">
      <c r="A4110" s="113">
        <v>89714</v>
      </c>
      <c r="B4110" s="114" t="s">
        <v>5544</v>
      </c>
      <c r="C4110" s="113" t="s">
        <v>606</v>
      </c>
      <c r="D4110" s="113" t="s">
        <v>207</v>
      </c>
      <c r="E4110" s="115">
        <v>34.33</v>
      </c>
      <c r="F4110" s="115">
        <v>32.32</v>
      </c>
      <c r="G4110" s="113" t="s">
        <v>493</v>
      </c>
      <c r="H4110" s="116">
        <v>41974</v>
      </c>
    </row>
    <row r="4111" spans="1:9" ht="26.4">
      <c r="A4111" s="117">
        <v>89848</v>
      </c>
      <c r="B4111" s="118" t="s">
        <v>5545</v>
      </c>
      <c r="C4111" s="117" t="s">
        <v>606</v>
      </c>
      <c r="D4111" s="117" t="s">
        <v>207</v>
      </c>
      <c r="E4111" s="119">
        <v>18.97</v>
      </c>
      <c r="F4111" s="119">
        <v>18.239999999999998</v>
      </c>
      <c r="G4111" s="117" t="s">
        <v>493</v>
      </c>
      <c r="H4111" s="120">
        <v>41974</v>
      </c>
    </row>
    <row r="4112" spans="1:9" ht="26.4">
      <c r="A4112" s="113">
        <v>89849</v>
      </c>
      <c r="B4112" s="114" t="s">
        <v>5546</v>
      </c>
      <c r="C4112" s="113" t="s">
        <v>606</v>
      </c>
      <c r="D4112" s="113" t="s">
        <v>207</v>
      </c>
      <c r="E4112" s="115">
        <v>40.03</v>
      </c>
      <c r="F4112" s="115">
        <v>39.03</v>
      </c>
      <c r="G4112" s="113" t="s">
        <v>493</v>
      </c>
      <c r="H4112" s="116">
        <v>41974</v>
      </c>
    </row>
    <row r="4113" spans="1:8" ht="39.6">
      <c r="A4113" s="117">
        <v>89711</v>
      </c>
      <c r="B4113" s="118" t="s">
        <v>5547</v>
      </c>
      <c r="C4113" s="117" t="s">
        <v>606</v>
      </c>
      <c r="D4113" s="117" t="s">
        <v>207</v>
      </c>
      <c r="E4113" s="119">
        <v>11.87</v>
      </c>
      <c r="F4113" s="119">
        <v>11.06</v>
      </c>
      <c r="G4113" s="117" t="s">
        <v>493</v>
      </c>
      <c r="H4113" s="120">
        <v>41974</v>
      </c>
    </row>
    <row r="4114" spans="1:8" ht="26.4">
      <c r="A4114" s="113">
        <v>89798</v>
      </c>
      <c r="B4114" s="114" t="s">
        <v>5548</v>
      </c>
      <c r="C4114" s="113" t="s">
        <v>606</v>
      </c>
      <c r="D4114" s="113" t="s">
        <v>207</v>
      </c>
      <c r="E4114" s="115">
        <v>8.2899999999999991</v>
      </c>
      <c r="F4114" s="115">
        <v>8.15</v>
      </c>
      <c r="G4114" s="113" t="s">
        <v>493</v>
      </c>
      <c r="H4114" s="116">
        <v>41974</v>
      </c>
    </row>
    <row r="4115" spans="1:8" ht="39.6">
      <c r="A4115" s="117">
        <v>89712</v>
      </c>
      <c r="B4115" s="118" t="s">
        <v>5549</v>
      </c>
      <c r="C4115" s="117" t="s">
        <v>606</v>
      </c>
      <c r="D4115" s="117" t="s">
        <v>207</v>
      </c>
      <c r="E4115" s="119">
        <v>18.22</v>
      </c>
      <c r="F4115" s="119">
        <v>17.190000000000001</v>
      </c>
      <c r="G4115" s="117" t="s">
        <v>493</v>
      </c>
      <c r="H4115" s="120">
        <v>41974</v>
      </c>
    </row>
    <row r="4116" spans="1:8" ht="26.4">
      <c r="A4116" s="113">
        <v>89799</v>
      </c>
      <c r="B4116" s="114" t="s">
        <v>5550</v>
      </c>
      <c r="C4116" s="113" t="s">
        <v>606</v>
      </c>
      <c r="D4116" s="113" t="s">
        <v>207</v>
      </c>
      <c r="E4116" s="115">
        <v>12.15</v>
      </c>
      <c r="F4116" s="115">
        <v>11.85</v>
      </c>
      <c r="G4116" s="113" t="s">
        <v>493</v>
      </c>
      <c r="H4116" s="116">
        <v>41974</v>
      </c>
    </row>
    <row r="4117" spans="1:8" ht="39.6">
      <c r="A4117" s="117">
        <v>89713</v>
      </c>
      <c r="B4117" s="118" t="s">
        <v>5551</v>
      </c>
      <c r="C4117" s="117" t="s">
        <v>606</v>
      </c>
      <c r="D4117" s="117" t="s">
        <v>207</v>
      </c>
      <c r="E4117" s="119">
        <v>26.33</v>
      </c>
      <c r="F4117" s="119">
        <v>24.81</v>
      </c>
      <c r="G4117" s="117" t="s">
        <v>493</v>
      </c>
      <c r="H4117" s="120">
        <v>41974</v>
      </c>
    </row>
    <row r="4118" spans="1:8" ht="26.4">
      <c r="A4118" s="113">
        <v>89578</v>
      </c>
      <c r="B4118" s="114" t="s">
        <v>5552</v>
      </c>
      <c r="C4118" s="113" t="s">
        <v>606</v>
      </c>
      <c r="D4118" s="113" t="s">
        <v>207</v>
      </c>
      <c r="E4118" s="115">
        <v>24.19</v>
      </c>
      <c r="F4118" s="115">
        <v>23.89</v>
      </c>
      <c r="G4118" s="113" t="s">
        <v>493</v>
      </c>
      <c r="H4118" s="116">
        <v>41974</v>
      </c>
    </row>
    <row r="4119" spans="1:8" ht="26.4">
      <c r="A4119" s="117">
        <v>89512</v>
      </c>
      <c r="B4119" s="118" t="s">
        <v>613</v>
      </c>
      <c r="C4119" s="117" t="s">
        <v>606</v>
      </c>
      <c r="D4119" s="117" t="s">
        <v>207</v>
      </c>
      <c r="E4119" s="119">
        <v>37.29</v>
      </c>
      <c r="F4119" s="119">
        <v>36.08</v>
      </c>
      <c r="G4119" s="117" t="s">
        <v>493</v>
      </c>
      <c r="H4119" s="120">
        <v>41974</v>
      </c>
    </row>
    <row r="4120" spans="1:8" ht="26.4">
      <c r="A4120" s="113">
        <v>89580</v>
      </c>
      <c r="B4120" s="114" t="s">
        <v>5553</v>
      </c>
      <c r="C4120" s="113" t="s">
        <v>606</v>
      </c>
      <c r="D4120" s="113" t="s">
        <v>207</v>
      </c>
      <c r="E4120" s="115">
        <v>49.53</v>
      </c>
      <c r="F4120" s="115">
        <v>49.04</v>
      </c>
      <c r="G4120" s="113" t="s">
        <v>493</v>
      </c>
      <c r="H4120" s="116">
        <v>41974</v>
      </c>
    </row>
    <row r="4121" spans="1:8" ht="26.4">
      <c r="A4121" s="117">
        <v>89508</v>
      </c>
      <c r="B4121" s="118" t="s">
        <v>5554</v>
      </c>
      <c r="C4121" s="117" t="s">
        <v>606</v>
      </c>
      <c r="D4121" s="117" t="s">
        <v>207</v>
      </c>
      <c r="E4121" s="119">
        <v>11.1</v>
      </c>
      <c r="F4121" s="119">
        <v>10.65</v>
      </c>
      <c r="G4121" s="117" t="s">
        <v>493</v>
      </c>
      <c r="H4121" s="120">
        <v>41974</v>
      </c>
    </row>
    <row r="4122" spans="1:8" ht="26.4">
      <c r="A4122" s="113">
        <v>89509</v>
      </c>
      <c r="B4122" s="114" t="s">
        <v>5555</v>
      </c>
      <c r="C4122" s="113" t="s">
        <v>606</v>
      </c>
      <c r="D4122" s="113" t="s">
        <v>207</v>
      </c>
      <c r="E4122" s="115">
        <v>18.82</v>
      </c>
      <c r="F4122" s="115">
        <v>18.239999999999998</v>
      </c>
      <c r="G4122" s="113" t="s">
        <v>493</v>
      </c>
      <c r="H4122" s="116">
        <v>41974</v>
      </c>
    </row>
    <row r="4123" spans="1:8" ht="26.4">
      <c r="A4123" s="117">
        <v>89576</v>
      </c>
      <c r="B4123" s="118" t="s">
        <v>5556</v>
      </c>
      <c r="C4123" s="117" t="s">
        <v>606</v>
      </c>
      <c r="D4123" s="117" t="s">
        <v>207</v>
      </c>
      <c r="E4123" s="119">
        <v>16.71</v>
      </c>
      <c r="F4123" s="119">
        <v>16.510000000000002</v>
      </c>
      <c r="G4123" s="117" t="s">
        <v>493</v>
      </c>
      <c r="H4123" s="120">
        <v>41974</v>
      </c>
    </row>
    <row r="4124" spans="1:8" ht="26.4">
      <c r="A4124" s="113">
        <v>89511</v>
      </c>
      <c r="B4124" s="114" t="s">
        <v>609</v>
      </c>
      <c r="C4124" s="113" t="s">
        <v>606</v>
      </c>
      <c r="D4124" s="113" t="s">
        <v>207</v>
      </c>
      <c r="E4124" s="115">
        <v>26.3</v>
      </c>
      <c r="F4124" s="115">
        <v>25.42</v>
      </c>
      <c r="G4124" s="113" t="s">
        <v>493</v>
      </c>
      <c r="H4124" s="116">
        <v>41974</v>
      </c>
    </row>
    <row r="4125" spans="1:8" ht="26.4">
      <c r="A4125" s="117">
        <v>89633</v>
      </c>
      <c r="B4125" s="118" t="s">
        <v>5557</v>
      </c>
      <c r="C4125" s="117" t="s">
        <v>606</v>
      </c>
      <c r="D4125" s="117" t="s">
        <v>207</v>
      </c>
      <c r="E4125" s="119">
        <v>12.65</v>
      </c>
      <c r="F4125" s="119">
        <v>11.91</v>
      </c>
      <c r="G4125" s="117" t="s">
        <v>493</v>
      </c>
      <c r="H4125" s="120">
        <v>41974</v>
      </c>
    </row>
    <row r="4126" spans="1:8" ht="26.4">
      <c r="A4126" s="113">
        <v>89716</v>
      </c>
      <c r="B4126" s="114" t="s">
        <v>5558</v>
      </c>
      <c r="C4126" s="113" t="s">
        <v>606</v>
      </c>
      <c r="D4126" s="113" t="s">
        <v>207</v>
      </c>
      <c r="E4126" s="115">
        <v>12.07</v>
      </c>
      <c r="F4126" s="115">
        <v>11.79</v>
      </c>
      <c r="G4126" s="113" t="s">
        <v>493</v>
      </c>
      <c r="H4126" s="116">
        <v>41974</v>
      </c>
    </row>
    <row r="4127" spans="1:8" ht="26.4">
      <c r="A4127" s="117">
        <v>89634</v>
      </c>
      <c r="B4127" s="118" t="s">
        <v>5559</v>
      </c>
      <c r="C4127" s="117" t="s">
        <v>606</v>
      </c>
      <c r="D4127" s="117" t="s">
        <v>207</v>
      </c>
      <c r="E4127" s="119">
        <v>18.63</v>
      </c>
      <c r="F4127" s="119">
        <v>17.71</v>
      </c>
      <c r="G4127" s="117" t="s">
        <v>493</v>
      </c>
      <c r="H4127" s="120">
        <v>41974</v>
      </c>
    </row>
    <row r="4128" spans="1:8" ht="26.4">
      <c r="A4128" s="113">
        <v>89717</v>
      </c>
      <c r="B4128" s="114" t="s">
        <v>5560</v>
      </c>
      <c r="C4128" s="113" t="s">
        <v>606</v>
      </c>
      <c r="D4128" s="113" t="s">
        <v>207</v>
      </c>
      <c r="E4128" s="115">
        <v>18.149999999999999</v>
      </c>
      <c r="F4128" s="115">
        <v>17.82</v>
      </c>
      <c r="G4128" s="113" t="s">
        <v>493</v>
      </c>
      <c r="H4128" s="116">
        <v>41974</v>
      </c>
    </row>
    <row r="4129" spans="1:8" ht="26.4">
      <c r="A4129" s="117">
        <v>89635</v>
      </c>
      <c r="B4129" s="118" t="s">
        <v>5561</v>
      </c>
      <c r="C4129" s="117" t="s">
        <v>606</v>
      </c>
      <c r="D4129" s="117" t="s">
        <v>207</v>
      </c>
      <c r="E4129" s="119">
        <v>25.88</v>
      </c>
      <c r="F4129" s="119">
        <v>24.79</v>
      </c>
      <c r="G4129" s="117" t="s">
        <v>493</v>
      </c>
      <c r="H4129" s="120">
        <v>41974</v>
      </c>
    </row>
    <row r="4130" spans="1:8" ht="26.4">
      <c r="A4130" s="113">
        <v>89401</v>
      </c>
      <c r="B4130" s="114" t="s">
        <v>5562</v>
      </c>
      <c r="C4130" s="113" t="s">
        <v>606</v>
      </c>
      <c r="D4130" s="113" t="s">
        <v>207</v>
      </c>
      <c r="E4130" s="115">
        <v>4.28</v>
      </c>
      <c r="F4130" s="115">
        <v>4.0199999999999996</v>
      </c>
      <c r="G4130" s="113" t="s">
        <v>493</v>
      </c>
      <c r="H4130" s="116">
        <v>41974</v>
      </c>
    </row>
    <row r="4131" spans="1:8" ht="26.4">
      <c r="A4131" s="117">
        <v>89355</v>
      </c>
      <c r="B4131" s="118" t="s">
        <v>5563</v>
      </c>
      <c r="C4131" s="117" t="s">
        <v>606</v>
      </c>
      <c r="D4131" s="117" t="s">
        <v>207</v>
      </c>
      <c r="E4131" s="119">
        <v>10.5</v>
      </c>
      <c r="F4131" s="119">
        <v>9.6300000000000008</v>
      </c>
      <c r="G4131" s="117" t="s">
        <v>493</v>
      </c>
      <c r="H4131" s="120">
        <v>41974</v>
      </c>
    </row>
    <row r="4132" spans="1:8" ht="26.4">
      <c r="A4132" s="113">
        <v>89865</v>
      </c>
      <c r="B4132" s="114" t="s">
        <v>5564</v>
      </c>
      <c r="C4132" s="113" t="s">
        <v>606</v>
      </c>
      <c r="D4132" s="113" t="s">
        <v>207</v>
      </c>
      <c r="E4132" s="115">
        <v>7.39</v>
      </c>
      <c r="F4132" s="115">
        <v>6.87</v>
      </c>
      <c r="G4132" s="113" t="s">
        <v>493</v>
      </c>
      <c r="H4132" s="116">
        <v>41974</v>
      </c>
    </row>
    <row r="4133" spans="1:8" ht="26.4">
      <c r="A4133" s="117">
        <v>89446</v>
      </c>
      <c r="B4133" s="118" t="s">
        <v>5565</v>
      </c>
      <c r="C4133" s="117" t="s">
        <v>606</v>
      </c>
      <c r="D4133" s="117" t="s">
        <v>207</v>
      </c>
      <c r="E4133" s="119">
        <v>2.54</v>
      </c>
      <c r="F4133" s="119">
        <v>2.4900000000000002</v>
      </c>
      <c r="G4133" s="117" t="s">
        <v>493</v>
      </c>
      <c r="H4133" s="120">
        <v>41974</v>
      </c>
    </row>
    <row r="4134" spans="1:8" ht="26.4">
      <c r="A4134" s="113">
        <v>89402</v>
      </c>
      <c r="B4134" s="114" t="s">
        <v>659</v>
      </c>
      <c r="C4134" s="113" t="s">
        <v>606</v>
      </c>
      <c r="D4134" s="113" t="s">
        <v>207</v>
      </c>
      <c r="E4134" s="115">
        <v>5.25</v>
      </c>
      <c r="F4134" s="115">
        <v>4.9400000000000004</v>
      </c>
      <c r="G4134" s="113" t="s">
        <v>493</v>
      </c>
      <c r="H4134" s="116">
        <v>41974</v>
      </c>
    </row>
    <row r="4135" spans="1:8" ht="26.4">
      <c r="A4135" s="117">
        <v>89356</v>
      </c>
      <c r="B4135" s="118" t="s">
        <v>5566</v>
      </c>
      <c r="C4135" s="117" t="s">
        <v>606</v>
      </c>
      <c r="D4135" s="117" t="s">
        <v>207</v>
      </c>
      <c r="E4135" s="119">
        <v>12.42</v>
      </c>
      <c r="F4135" s="119">
        <v>11.41</v>
      </c>
      <c r="G4135" s="117" t="s">
        <v>493</v>
      </c>
      <c r="H4135" s="120">
        <v>41974</v>
      </c>
    </row>
    <row r="4136" spans="1:8" ht="26.4">
      <c r="A4136" s="113">
        <v>89447</v>
      </c>
      <c r="B4136" s="114" t="s">
        <v>5567</v>
      </c>
      <c r="C4136" s="113" t="s">
        <v>606</v>
      </c>
      <c r="D4136" s="113" t="s">
        <v>207</v>
      </c>
      <c r="E4136" s="115">
        <v>5.04</v>
      </c>
      <c r="F4136" s="115">
        <v>4.9800000000000004</v>
      </c>
      <c r="G4136" s="113" t="s">
        <v>493</v>
      </c>
      <c r="H4136" s="116">
        <v>41974</v>
      </c>
    </row>
    <row r="4137" spans="1:8" ht="26.4">
      <c r="A4137" s="117">
        <v>89403</v>
      </c>
      <c r="B4137" s="118" t="s">
        <v>5568</v>
      </c>
      <c r="C4137" s="117" t="s">
        <v>606</v>
      </c>
      <c r="D4137" s="117" t="s">
        <v>207</v>
      </c>
      <c r="E4137" s="119">
        <v>8.23</v>
      </c>
      <c r="F4137" s="119">
        <v>7.86</v>
      </c>
      <c r="G4137" s="117" t="s">
        <v>493</v>
      </c>
      <c r="H4137" s="120">
        <v>41974</v>
      </c>
    </row>
    <row r="4138" spans="1:8" ht="26.4">
      <c r="A4138" s="113">
        <v>89357</v>
      </c>
      <c r="B4138" s="114" t="s">
        <v>5569</v>
      </c>
      <c r="C4138" s="113" t="s">
        <v>606</v>
      </c>
      <c r="D4138" s="113" t="s">
        <v>207</v>
      </c>
      <c r="E4138" s="115">
        <v>16.79</v>
      </c>
      <c r="F4138" s="115">
        <v>15.59</v>
      </c>
      <c r="G4138" s="113" t="s">
        <v>493</v>
      </c>
      <c r="H4138" s="116">
        <v>41974</v>
      </c>
    </row>
    <row r="4139" spans="1:8" ht="26.4">
      <c r="A4139" s="117">
        <v>89448</v>
      </c>
      <c r="B4139" s="118" t="s">
        <v>5570</v>
      </c>
      <c r="C4139" s="117" t="s">
        <v>606</v>
      </c>
      <c r="D4139" s="117" t="s">
        <v>207</v>
      </c>
      <c r="E4139" s="119">
        <v>7.2</v>
      </c>
      <c r="F4139" s="119">
        <v>7.13</v>
      </c>
      <c r="G4139" s="117" t="s">
        <v>493</v>
      </c>
      <c r="H4139" s="120">
        <v>41974</v>
      </c>
    </row>
    <row r="4140" spans="1:8" ht="26.4">
      <c r="A4140" s="113">
        <v>89449</v>
      </c>
      <c r="B4140" s="114" t="s">
        <v>5571</v>
      </c>
      <c r="C4140" s="113" t="s">
        <v>606</v>
      </c>
      <c r="D4140" s="113" t="s">
        <v>207</v>
      </c>
      <c r="E4140" s="115">
        <v>8.91</v>
      </c>
      <c r="F4140" s="115">
        <v>8.82</v>
      </c>
      <c r="G4140" s="113" t="s">
        <v>493</v>
      </c>
      <c r="H4140" s="116">
        <v>41974</v>
      </c>
    </row>
    <row r="4141" spans="1:8" ht="26.4">
      <c r="A4141" s="117">
        <v>89450</v>
      </c>
      <c r="B4141" s="118" t="s">
        <v>5572</v>
      </c>
      <c r="C4141" s="117" t="s">
        <v>606</v>
      </c>
      <c r="D4141" s="117" t="s">
        <v>207</v>
      </c>
      <c r="E4141" s="119">
        <v>13.56</v>
      </c>
      <c r="F4141" s="119">
        <v>13.46</v>
      </c>
      <c r="G4141" s="117" t="s">
        <v>493</v>
      </c>
      <c r="H4141" s="120">
        <v>41974</v>
      </c>
    </row>
    <row r="4142" spans="1:8" ht="26.4">
      <c r="A4142" s="113">
        <v>89451</v>
      </c>
      <c r="B4142" s="114" t="s">
        <v>5573</v>
      </c>
      <c r="C4142" s="113" t="s">
        <v>606</v>
      </c>
      <c r="D4142" s="113" t="s">
        <v>207</v>
      </c>
      <c r="E4142" s="115">
        <v>18.86</v>
      </c>
      <c r="F4142" s="115">
        <v>18.75</v>
      </c>
      <c r="G4142" s="113" t="s">
        <v>493</v>
      </c>
      <c r="H4142" s="116">
        <v>41974</v>
      </c>
    </row>
    <row r="4143" spans="1:8" ht="26.4">
      <c r="A4143" s="117">
        <v>89452</v>
      </c>
      <c r="B4143" s="118" t="s">
        <v>5574</v>
      </c>
      <c r="C4143" s="117" t="s">
        <v>606</v>
      </c>
      <c r="D4143" s="117" t="s">
        <v>207</v>
      </c>
      <c r="E4143" s="119">
        <v>23.61</v>
      </c>
      <c r="F4143" s="119">
        <v>23.48</v>
      </c>
      <c r="G4143" s="117" t="s">
        <v>493</v>
      </c>
      <c r="H4143" s="120">
        <v>41974</v>
      </c>
    </row>
    <row r="4144" spans="1:8">
      <c r="A4144" s="113">
        <v>88321</v>
      </c>
      <c r="B4144" s="114" t="s">
        <v>5575</v>
      </c>
      <c r="C4144" s="113" t="s">
        <v>246</v>
      </c>
      <c r="D4144" s="113" t="s">
        <v>231</v>
      </c>
      <c r="E4144" s="115">
        <v>26.73</v>
      </c>
      <c r="F4144" s="115">
        <v>23.63</v>
      </c>
      <c r="G4144" s="113" t="s">
        <v>493</v>
      </c>
      <c r="H4144" s="116">
        <v>41974</v>
      </c>
    </row>
    <row r="4145" spans="1:8">
      <c r="A4145" s="117">
        <v>88322</v>
      </c>
      <c r="B4145" s="118" t="s">
        <v>5576</v>
      </c>
      <c r="C4145" s="117" t="s">
        <v>246</v>
      </c>
      <c r="D4145" s="117" t="s">
        <v>231</v>
      </c>
      <c r="E4145" s="119">
        <v>31.33</v>
      </c>
      <c r="F4145" s="119">
        <v>27.61</v>
      </c>
      <c r="G4145" s="117" t="s">
        <v>493</v>
      </c>
      <c r="H4145" s="120">
        <v>41974</v>
      </c>
    </row>
    <row r="4146" spans="1:8" ht="39.6">
      <c r="A4146" s="113">
        <v>89394</v>
      </c>
      <c r="B4146" s="114" t="s">
        <v>5577</v>
      </c>
      <c r="C4146" s="113" t="s">
        <v>606</v>
      </c>
      <c r="D4146" s="113" t="s">
        <v>6</v>
      </c>
      <c r="E4146" s="115">
        <v>12.91</v>
      </c>
      <c r="F4146" s="115">
        <v>12.45</v>
      </c>
      <c r="G4146" s="113" t="s">
        <v>493</v>
      </c>
      <c r="H4146" s="116">
        <v>41974</v>
      </c>
    </row>
    <row r="4147" spans="1:8" ht="39.6">
      <c r="A4147" s="117">
        <v>89618</v>
      </c>
      <c r="B4147" s="118" t="s">
        <v>5578</v>
      </c>
      <c r="C4147" s="117" t="s">
        <v>606</v>
      </c>
      <c r="D4147" s="117" t="s">
        <v>6</v>
      </c>
      <c r="E4147" s="119">
        <v>11.33</v>
      </c>
      <c r="F4147" s="119">
        <v>11.1</v>
      </c>
      <c r="G4147" s="117" t="s">
        <v>493</v>
      </c>
      <c r="H4147" s="120">
        <v>41974</v>
      </c>
    </row>
    <row r="4148" spans="1:8" ht="39.6">
      <c r="A4148" s="113">
        <v>89396</v>
      </c>
      <c r="B4148" s="114" t="s">
        <v>5579</v>
      </c>
      <c r="C4148" s="113" t="s">
        <v>606</v>
      </c>
      <c r="D4148" s="113" t="s">
        <v>6</v>
      </c>
      <c r="E4148" s="115">
        <v>14.69</v>
      </c>
      <c r="F4148" s="115">
        <v>14.15</v>
      </c>
      <c r="G4148" s="113" t="s">
        <v>493</v>
      </c>
      <c r="H4148" s="116">
        <v>41974</v>
      </c>
    </row>
    <row r="4149" spans="1:8" ht="39.6">
      <c r="A4149" s="117">
        <v>89441</v>
      </c>
      <c r="B4149" s="118" t="s">
        <v>5580</v>
      </c>
      <c r="C4149" s="117" t="s">
        <v>606</v>
      </c>
      <c r="D4149" s="117" t="s">
        <v>6</v>
      </c>
      <c r="E4149" s="119">
        <v>12.45</v>
      </c>
      <c r="F4149" s="119">
        <v>12.12</v>
      </c>
      <c r="G4149" s="117" t="s">
        <v>493</v>
      </c>
      <c r="H4149" s="120">
        <v>41974</v>
      </c>
    </row>
    <row r="4150" spans="1:8" ht="39.6">
      <c r="A4150" s="113">
        <v>89621</v>
      </c>
      <c r="B4150" s="114" t="s">
        <v>5581</v>
      </c>
      <c r="C4150" s="113" t="s">
        <v>606</v>
      </c>
      <c r="D4150" s="113" t="s">
        <v>6</v>
      </c>
      <c r="E4150" s="115">
        <v>17.84</v>
      </c>
      <c r="F4150" s="115">
        <v>17.57</v>
      </c>
      <c r="G4150" s="113" t="s">
        <v>493</v>
      </c>
      <c r="H4150" s="116">
        <v>41974</v>
      </c>
    </row>
    <row r="4151" spans="1:8" ht="39.6">
      <c r="A4151" s="117">
        <v>89399</v>
      </c>
      <c r="B4151" s="118" t="s">
        <v>5582</v>
      </c>
      <c r="C4151" s="117" t="s">
        <v>606</v>
      </c>
      <c r="D4151" s="117" t="s">
        <v>6</v>
      </c>
      <c r="E4151" s="119">
        <v>21.76</v>
      </c>
      <c r="F4151" s="119">
        <v>21.12</v>
      </c>
      <c r="G4151" s="117" t="s">
        <v>493</v>
      </c>
      <c r="H4151" s="120">
        <v>41974</v>
      </c>
    </row>
    <row r="4152" spans="1:8" ht="39.6">
      <c r="A4152" s="113">
        <v>89444</v>
      </c>
      <c r="B4152" s="114" t="s">
        <v>5583</v>
      </c>
      <c r="C4152" s="113" t="s">
        <v>606</v>
      </c>
      <c r="D4152" s="113" t="s">
        <v>6</v>
      </c>
      <c r="E4152" s="115">
        <v>19.100000000000001</v>
      </c>
      <c r="F4152" s="115">
        <v>18.71</v>
      </c>
      <c r="G4152" s="113" t="s">
        <v>493</v>
      </c>
      <c r="H4152" s="116">
        <v>41974</v>
      </c>
    </row>
    <row r="4153" spans="1:8" ht="39.6">
      <c r="A4153" s="117">
        <v>89675</v>
      </c>
      <c r="B4153" s="118" t="s">
        <v>5584</v>
      </c>
      <c r="C4153" s="117" t="s">
        <v>606</v>
      </c>
      <c r="D4153" s="117" t="s">
        <v>6</v>
      </c>
      <c r="E4153" s="119">
        <v>45.15</v>
      </c>
      <c r="F4153" s="119">
        <v>44.96</v>
      </c>
      <c r="G4153" s="117" t="s">
        <v>493</v>
      </c>
      <c r="H4153" s="120">
        <v>41974</v>
      </c>
    </row>
    <row r="4154" spans="1:8" ht="26.4">
      <c r="A4154" s="113">
        <v>89559</v>
      </c>
      <c r="B4154" s="114" t="s">
        <v>5585</v>
      </c>
      <c r="C4154" s="113" t="s">
        <v>606</v>
      </c>
      <c r="D4154" s="113" t="s">
        <v>6</v>
      </c>
      <c r="E4154" s="115">
        <v>45.85</v>
      </c>
      <c r="F4154" s="115">
        <v>45.59</v>
      </c>
      <c r="G4154" s="113" t="s">
        <v>493</v>
      </c>
      <c r="H4154" s="116">
        <v>41974</v>
      </c>
    </row>
    <row r="4155" spans="1:8" ht="39.6">
      <c r="A4155" s="117">
        <v>89667</v>
      </c>
      <c r="B4155" s="118" t="s">
        <v>5586</v>
      </c>
      <c r="C4155" s="117" t="s">
        <v>606</v>
      </c>
      <c r="D4155" s="117" t="s">
        <v>6</v>
      </c>
      <c r="E4155" s="119">
        <v>36.11</v>
      </c>
      <c r="F4155" s="119">
        <v>35.99</v>
      </c>
      <c r="G4155" s="117" t="s">
        <v>493</v>
      </c>
      <c r="H4155" s="120">
        <v>41974</v>
      </c>
    </row>
    <row r="4156" spans="1:8" ht="26.4">
      <c r="A4156" s="113">
        <v>89550</v>
      </c>
      <c r="B4156" s="114" t="s">
        <v>5587</v>
      </c>
      <c r="C4156" s="113" t="s">
        <v>606</v>
      </c>
      <c r="D4156" s="113" t="s">
        <v>6</v>
      </c>
      <c r="E4156" s="115">
        <v>36.94</v>
      </c>
      <c r="F4156" s="115">
        <v>36.75</v>
      </c>
      <c r="G4156" s="113" t="s">
        <v>493</v>
      </c>
      <c r="H4156" s="116">
        <v>41974</v>
      </c>
    </row>
    <row r="4157" spans="1:8" ht="26.4">
      <c r="A4157" s="117">
        <v>89619</v>
      </c>
      <c r="B4157" s="118" t="s">
        <v>5588</v>
      </c>
      <c r="C4157" s="117" t="s">
        <v>606</v>
      </c>
      <c r="D4157" s="117" t="s">
        <v>6</v>
      </c>
      <c r="E4157" s="119">
        <v>5.39</v>
      </c>
      <c r="F4157" s="119">
        <v>5.16</v>
      </c>
      <c r="G4157" s="117" t="s">
        <v>493</v>
      </c>
      <c r="H4157" s="120">
        <v>41974</v>
      </c>
    </row>
    <row r="4158" spans="1:8" ht="26.4">
      <c r="A4158" s="113">
        <v>89442</v>
      </c>
      <c r="B4158" s="114" t="s">
        <v>5589</v>
      </c>
      <c r="C4158" s="113" t="s">
        <v>606</v>
      </c>
      <c r="D4158" s="113" t="s">
        <v>6</v>
      </c>
      <c r="E4158" s="115">
        <v>6.51</v>
      </c>
      <c r="F4158" s="115">
        <v>6.18</v>
      </c>
      <c r="G4158" s="113" t="s">
        <v>493</v>
      </c>
      <c r="H4158" s="116">
        <v>41974</v>
      </c>
    </row>
    <row r="4159" spans="1:8" ht="26.4">
      <c r="A4159" s="117">
        <v>89397</v>
      </c>
      <c r="B4159" s="118" t="s">
        <v>5590</v>
      </c>
      <c r="C4159" s="117" t="s">
        <v>606</v>
      </c>
      <c r="D4159" s="117" t="s">
        <v>6</v>
      </c>
      <c r="E4159" s="119">
        <v>8.75</v>
      </c>
      <c r="F4159" s="119">
        <v>8.1999999999999993</v>
      </c>
      <c r="G4159" s="117" t="s">
        <v>493</v>
      </c>
      <c r="H4159" s="120">
        <v>41974</v>
      </c>
    </row>
    <row r="4160" spans="1:8" ht="26.4">
      <c r="A4160" s="113">
        <v>89622</v>
      </c>
      <c r="B4160" s="114" t="s">
        <v>5591</v>
      </c>
      <c r="C4160" s="113" t="s">
        <v>606</v>
      </c>
      <c r="D4160" s="113" t="s">
        <v>6</v>
      </c>
      <c r="E4160" s="115">
        <v>8.32</v>
      </c>
      <c r="F4160" s="115">
        <v>8.0500000000000007</v>
      </c>
      <c r="G4160" s="113" t="s">
        <v>493</v>
      </c>
      <c r="H4160" s="116">
        <v>41974</v>
      </c>
    </row>
    <row r="4161" spans="1:8" ht="26.4">
      <c r="A4161" s="117">
        <v>89445</v>
      </c>
      <c r="B4161" s="118" t="s">
        <v>5592</v>
      </c>
      <c r="C4161" s="117" t="s">
        <v>606</v>
      </c>
      <c r="D4161" s="117" t="s">
        <v>6</v>
      </c>
      <c r="E4161" s="119">
        <v>9.58</v>
      </c>
      <c r="F4161" s="119">
        <v>9.19</v>
      </c>
      <c r="G4161" s="117" t="s">
        <v>493</v>
      </c>
      <c r="H4161" s="120">
        <v>41974</v>
      </c>
    </row>
    <row r="4162" spans="1:8" ht="26.4">
      <c r="A4162" s="113">
        <v>89400</v>
      </c>
      <c r="B4162" s="114" t="s">
        <v>5593</v>
      </c>
      <c r="C4162" s="113" t="s">
        <v>606</v>
      </c>
      <c r="D4162" s="113" t="s">
        <v>6</v>
      </c>
      <c r="E4162" s="115">
        <v>12.24</v>
      </c>
      <c r="F4162" s="115">
        <v>11.6</v>
      </c>
      <c r="G4162" s="113" t="s">
        <v>493</v>
      </c>
      <c r="H4162" s="116">
        <v>41974</v>
      </c>
    </row>
    <row r="4163" spans="1:8" ht="26.4">
      <c r="A4163" s="117">
        <v>89624</v>
      </c>
      <c r="B4163" s="118" t="s">
        <v>5594</v>
      </c>
      <c r="C4163" s="117" t="s">
        <v>606</v>
      </c>
      <c r="D4163" s="117" t="s">
        <v>6</v>
      </c>
      <c r="E4163" s="119">
        <v>10.92</v>
      </c>
      <c r="F4163" s="119">
        <v>10.6</v>
      </c>
      <c r="G4163" s="117" t="s">
        <v>493</v>
      </c>
      <c r="H4163" s="120">
        <v>41974</v>
      </c>
    </row>
    <row r="4164" spans="1:8" ht="26.4">
      <c r="A4164" s="113">
        <v>89627</v>
      </c>
      <c r="B4164" s="114" t="s">
        <v>5595</v>
      </c>
      <c r="C4164" s="113" t="s">
        <v>606</v>
      </c>
      <c r="D4164" s="113" t="s">
        <v>6</v>
      </c>
      <c r="E4164" s="115">
        <v>13.23</v>
      </c>
      <c r="F4164" s="115">
        <v>12.84</v>
      </c>
      <c r="G4164" s="113" t="s">
        <v>493</v>
      </c>
      <c r="H4164" s="116">
        <v>41974</v>
      </c>
    </row>
    <row r="4165" spans="1:8" ht="26.4">
      <c r="A4165" s="117">
        <v>89626</v>
      </c>
      <c r="B4165" s="118" t="s">
        <v>5596</v>
      </c>
      <c r="C4165" s="117" t="s">
        <v>606</v>
      </c>
      <c r="D4165" s="117" t="s">
        <v>6</v>
      </c>
      <c r="E4165" s="119">
        <v>19.920000000000002</v>
      </c>
      <c r="F4165" s="119">
        <v>19.53</v>
      </c>
      <c r="G4165" s="117" t="s">
        <v>493</v>
      </c>
      <c r="H4165" s="120">
        <v>41974</v>
      </c>
    </row>
    <row r="4166" spans="1:8" ht="39.6">
      <c r="A4166" s="113">
        <v>89439</v>
      </c>
      <c r="B4166" s="114" t="s">
        <v>5597</v>
      </c>
      <c r="C4166" s="113" t="s">
        <v>606</v>
      </c>
      <c r="D4166" s="113" t="s">
        <v>6</v>
      </c>
      <c r="E4166" s="115">
        <v>5.44</v>
      </c>
      <c r="F4166" s="115">
        <v>5.16</v>
      </c>
      <c r="G4166" s="113" t="s">
        <v>493</v>
      </c>
      <c r="H4166" s="116">
        <v>41974</v>
      </c>
    </row>
    <row r="4167" spans="1:8" ht="26.4">
      <c r="A4167" s="117">
        <v>89693</v>
      </c>
      <c r="B4167" s="118" t="s">
        <v>5598</v>
      </c>
      <c r="C4167" s="117" t="s">
        <v>606</v>
      </c>
      <c r="D4167" s="117" t="s">
        <v>6</v>
      </c>
      <c r="E4167" s="119">
        <v>50.97</v>
      </c>
      <c r="F4167" s="119">
        <v>50.61</v>
      </c>
      <c r="G4167" s="117" t="s">
        <v>493</v>
      </c>
      <c r="H4167" s="120">
        <v>41974</v>
      </c>
    </row>
    <row r="4168" spans="1:8" ht="26.4">
      <c r="A4168" s="113">
        <v>89571</v>
      </c>
      <c r="B4168" s="114" t="s">
        <v>5599</v>
      </c>
      <c r="C4168" s="113" t="s">
        <v>606</v>
      </c>
      <c r="D4168" s="113" t="s">
        <v>6</v>
      </c>
      <c r="E4168" s="115">
        <v>52.5</v>
      </c>
      <c r="F4168" s="115">
        <v>51.99</v>
      </c>
      <c r="G4168" s="113" t="s">
        <v>493</v>
      </c>
      <c r="H4168" s="116">
        <v>41974</v>
      </c>
    </row>
    <row r="4169" spans="1:8" ht="26.4">
      <c r="A4169" s="117">
        <v>89696</v>
      </c>
      <c r="B4169" s="118" t="s">
        <v>5600</v>
      </c>
      <c r="C4169" s="117" t="s">
        <v>606</v>
      </c>
      <c r="D4169" s="117" t="s">
        <v>6</v>
      </c>
      <c r="E4169" s="119">
        <v>39.909999999999997</v>
      </c>
      <c r="F4169" s="119">
        <v>39.56</v>
      </c>
      <c r="G4169" s="117" t="s">
        <v>493</v>
      </c>
      <c r="H4169" s="120">
        <v>41974</v>
      </c>
    </row>
    <row r="4170" spans="1:8" ht="26.4">
      <c r="A4170" s="113">
        <v>89573</v>
      </c>
      <c r="B4170" s="114" t="s">
        <v>5601</v>
      </c>
      <c r="C4170" s="113" t="s">
        <v>606</v>
      </c>
      <c r="D4170" s="113" t="s">
        <v>6</v>
      </c>
      <c r="E4170" s="115">
        <v>41.44</v>
      </c>
      <c r="F4170" s="115">
        <v>40.94</v>
      </c>
      <c r="G4170" s="113" t="s">
        <v>493</v>
      </c>
      <c r="H4170" s="116">
        <v>41974</v>
      </c>
    </row>
    <row r="4171" spans="1:8" ht="26.4">
      <c r="A4171" s="117">
        <v>89704</v>
      </c>
      <c r="B4171" s="118" t="s">
        <v>5602</v>
      </c>
      <c r="C4171" s="117" t="s">
        <v>606</v>
      </c>
      <c r="D4171" s="117" t="s">
        <v>6</v>
      </c>
      <c r="E4171" s="119">
        <v>92.8</v>
      </c>
      <c r="F4171" s="119">
        <v>92.17</v>
      </c>
      <c r="G4171" s="117" t="s">
        <v>493</v>
      </c>
      <c r="H4171" s="120">
        <v>41974</v>
      </c>
    </row>
    <row r="4172" spans="1:8" ht="26.4">
      <c r="A4172" s="113">
        <v>89701</v>
      </c>
      <c r="B4172" s="114" t="s">
        <v>5603</v>
      </c>
      <c r="C4172" s="113" t="s">
        <v>606</v>
      </c>
      <c r="D4172" s="113" t="s">
        <v>6</v>
      </c>
      <c r="E4172" s="115">
        <v>106.86</v>
      </c>
      <c r="F4172" s="115">
        <v>106.22</v>
      </c>
      <c r="G4172" s="113" t="s">
        <v>493</v>
      </c>
      <c r="H4172" s="116">
        <v>41974</v>
      </c>
    </row>
    <row r="4173" spans="1:8" ht="26.4">
      <c r="A4173" s="117">
        <v>89566</v>
      </c>
      <c r="B4173" s="118" t="s">
        <v>5604</v>
      </c>
      <c r="C4173" s="117" t="s">
        <v>606</v>
      </c>
      <c r="D4173" s="117" t="s">
        <v>6</v>
      </c>
      <c r="E4173" s="119">
        <v>32.25</v>
      </c>
      <c r="F4173" s="119">
        <v>31.89</v>
      </c>
      <c r="G4173" s="117" t="s">
        <v>493</v>
      </c>
      <c r="H4173" s="120">
        <v>41974</v>
      </c>
    </row>
    <row r="4174" spans="1:8" ht="26.4">
      <c r="A4174" s="113">
        <v>89687</v>
      </c>
      <c r="B4174" s="114" t="s">
        <v>5605</v>
      </c>
      <c r="C4174" s="113" t="s">
        <v>606</v>
      </c>
      <c r="D4174" s="113" t="s">
        <v>6</v>
      </c>
      <c r="E4174" s="115">
        <v>30.72</v>
      </c>
      <c r="F4174" s="115">
        <v>30.51</v>
      </c>
      <c r="G4174" s="113" t="s">
        <v>493</v>
      </c>
      <c r="H4174" s="116">
        <v>41974</v>
      </c>
    </row>
    <row r="4175" spans="1:8">
      <c r="A4175" s="117">
        <v>83346</v>
      </c>
      <c r="B4175" s="118" t="s">
        <v>5606</v>
      </c>
      <c r="C4175" s="117" t="s">
        <v>270</v>
      </c>
      <c r="D4175" s="117" t="s">
        <v>519</v>
      </c>
      <c r="E4175" s="119">
        <v>0.85</v>
      </c>
      <c r="F4175" s="119">
        <v>0.83</v>
      </c>
      <c r="G4175" s="117" t="s">
        <v>493</v>
      </c>
      <c r="H4175" s="120">
        <v>41974</v>
      </c>
    </row>
    <row r="4176" spans="1:8" ht="26.4">
      <c r="A4176" s="113">
        <v>72476</v>
      </c>
      <c r="B4176" s="114" t="s">
        <v>5607</v>
      </c>
      <c r="C4176" s="113" t="s">
        <v>606</v>
      </c>
      <c r="D4176" s="113" t="s">
        <v>6</v>
      </c>
      <c r="E4176" s="115">
        <v>31.75</v>
      </c>
      <c r="F4176" s="115">
        <v>30.67</v>
      </c>
      <c r="G4176" s="113" t="s">
        <v>493</v>
      </c>
      <c r="H4176" s="116">
        <v>41974</v>
      </c>
    </row>
    <row r="4177" spans="1:8" ht="26.4">
      <c r="A4177" s="117">
        <v>72474</v>
      </c>
      <c r="B4177" s="118" t="s">
        <v>5608</v>
      </c>
      <c r="C4177" s="117" t="s">
        <v>606</v>
      </c>
      <c r="D4177" s="117" t="s">
        <v>6</v>
      </c>
      <c r="E4177" s="119">
        <v>55.26</v>
      </c>
      <c r="F4177" s="119">
        <v>53.52</v>
      </c>
      <c r="G4177" s="117" t="s">
        <v>493</v>
      </c>
      <c r="H4177" s="120">
        <v>41974</v>
      </c>
    </row>
    <row r="4178" spans="1:8" ht="26.4">
      <c r="A4178" s="113">
        <v>72475</v>
      </c>
      <c r="B4178" s="114" t="s">
        <v>5609</v>
      </c>
      <c r="C4178" s="113" t="s">
        <v>606</v>
      </c>
      <c r="D4178" s="113" t="s">
        <v>6</v>
      </c>
      <c r="E4178" s="115">
        <v>43.62</v>
      </c>
      <c r="F4178" s="115">
        <v>42.47</v>
      </c>
      <c r="G4178" s="113" t="s">
        <v>493</v>
      </c>
      <c r="H4178" s="116">
        <v>41974</v>
      </c>
    </row>
    <row r="4179" spans="1:8" ht="26.4">
      <c r="A4179" s="117">
        <v>72477</v>
      </c>
      <c r="B4179" s="118" t="s">
        <v>5610</v>
      </c>
      <c r="C4179" s="117" t="s">
        <v>606</v>
      </c>
      <c r="D4179" s="117" t="s">
        <v>6</v>
      </c>
      <c r="E4179" s="119">
        <v>22.84</v>
      </c>
      <c r="F4179" s="119">
        <v>21.91</v>
      </c>
      <c r="G4179" s="117" t="s">
        <v>493</v>
      </c>
      <c r="H4179" s="120">
        <v>41974</v>
      </c>
    </row>
    <row r="4180" spans="1:8" ht="26.4">
      <c r="A4180" s="113">
        <v>72479</v>
      </c>
      <c r="B4180" s="114" t="s">
        <v>5611</v>
      </c>
      <c r="C4180" s="113" t="s">
        <v>606</v>
      </c>
      <c r="D4180" s="113" t="s">
        <v>6</v>
      </c>
      <c r="E4180" s="115">
        <v>70.239999999999995</v>
      </c>
      <c r="F4180" s="115">
        <v>68.900000000000006</v>
      </c>
      <c r="G4180" s="113" t="s">
        <v>493</v>
      </c>
      <c r="H4180" s="116">
        <v>41974</v>
      </c>
    </row>
    <row r="4181" spans="1:8" ht="26.4">
      <c r="A4181" s="117">
        <v>72478</v>
      </c>
      <c r="B4181" s="118" t="s">
        <v>5612</v>
      </c>
      <c r="C4181" s="117" t="s">
        <v>606</v>
      </c>
      <c r="D4181" s="117" t="s">
        <v>6</v>
      </c>
      <c r="E4181" s="119">
        <v>103.69</v>
      </c>
      <c r="F4181" s="119">
        <v>102.09</v>
      </c>
      <c r="G4181" s="117" t="s">
        <v>493</v>
      </c>
      <c r="H4181" s="120">
        <v>41974</v>
      </c>
    </row>
    <row r="4182" spans="1:8" ht="26.4">
      <c r="A4182" s="113">
        <v>72480</v>
      </c>
      <c r="B4182" s="114" t="s">
        <v>5613</v>
      </c>
      <c r="C4182" s="113" t="s">
        <v>606</v>
      </c>
      <c r="D4182" s="113" t="s">
        <v>6</v>
      </c>
      <c r="E4182" s="115">
        <v>149</v>
      </c>
      <c r="F4182" s="115">
        <v>147</v>
      </c>
      <c r="G4182" s="113" t="s">
        <v>493</v>
      </c>
      <c r="H4182" s="116">
        <v>41974</v>
      </c>
    </row>
    <row r="4183" spans="1:8" ht="26.4">
      <c r="A4183" s="117">
        <v>72481</v>
      </c>
      <c r="B4183" s="118" t="s">
        <v>5614</v>
      </c>
      <c r="C4183" s="117" t="s">
        <v>606</v>
      </c>
      <c r="D4183" s="117" t="s">
        <v>6</v>
      </c>
      <c r="E4183" s="119">
        <v>28.62</v>
      </c>
      <c r="F4183" s="119">
        <v>27.63</v>
      </c>
      <c r="G4183" s="117" t="s">
        <v>493</v>
      </c>
      <c r="H4183" s="120">
        <v>41974</v>
      </c>
    </row>
    <row r="4184" spans="1:8" ht="26.4">
      <c r="A4184" s="113">
        <v>72482</v>
      </c>
      <c r="B4184" s="114" t="s">
        <v>5615</v>
      </c>
      <c r="C4184" s="113" t="s">
        <v>606</v>
      </c>
      <c r="D4184" s="113" t="s">
        <v>6</v>
      </c>
      <c r="E4184" s="115">
        <v>196.81</v>
      </c>
      <c r="F4184" s="115">
        <v>194.41</v>
      </c>
      <c r="G4184" s="113" t="s">
        <v>493</v>
      </c>
      <c r="H4184" s="116">
        <v>41974</v>
      </c>
    </row>
    <row r="4185" spans="1:8" ht="26.4">
      <c r="A4185" s="117">
        <v>89421</v>
      </c>
      <c r="B4185" s="118" t="s">
        <v>5616</v>
      </c>
      <c r="C4185" s="117" t="s">
        <v>606</v>
      </c>
      <c r="D4185" s="117" t="s">
        <v>6</v>
      </c>
      <c r="E4185" s="119">
        <v>4.6100000000000003</v>
      </c>
      <c r="F4185" s="119">
        <v>4.46</v>
      </c>
      <c r="G4185" s="117" t="s">
        <v>493</v>
      </c>
      <c r="H4185" s="120">
        <v>41974</v>
      </c>
    </row>
    <row r="4186" spans="1:8" ht="26.4">
      <c r="A4186" s="113">
        <v>89375</v>
      </c>
      <c r="B4186" s="114" t="s">
        <v>5617</v>
      </c>
      <c r="C4186" s="113" t="s">
        <v>606</v>
      </c>
      <c r="D4186" s="113" t="s">
        <v>6</v>
      </c>
      <c r="E4186" s="115">
        <v>5.56</v>
      </c>
      <c r="F4186" s="115">
        <v>5.32</v>
      </c>
      <c r="G4186" s="113" t="s">
        <v>493</v>
      </c>
      <c r="H4186" s="116">
        <v>41974</v>
      </c>
    </row>
    <row r="4187" spans="1:8" ht="26.4">
      <c r="A4187" s="117">
        <v>89536</v>
      </c>
      <c r="B4187" s="118" t="s">
        <v>5618</v>
      </c>
      <c r="C4187" s="117" t="s">
        <v>606</v>
      </c>
      <c r="D4187" s="117" t="s">
        <v>6</v>
      </c>
      <c r="E4187" s="119">
        <v>4.4400000000000004</v>
      </c>
      <c r="F4187" s="119">
        <v>4.33</v>
      </c>
      <c r="G4187" s="117" t="s">
        <v>493</v>
      </c>
      <c r="H4187" s="120">
        <v>41974</v>
      </c>
    </row>
    <row r="4188" spans="1:8" ht="26.4">
      <c r="A4188" s="113">
        <v>89428</v>
      </c>
      <c r="B4188" s="114" t="s">
        <v>5619</v>
      </c>
      <c r="C4188" s="113" t="s">
        <v>606</v>
      </c>
      <c r="D4188" s="113" t="s">
        <v>6</v>
      </c>
      <c r="E4188" s="115">
        <v>5</v>
      </c>
      <c r="F4188" s="115">
        <v>4.84</v>
      </c>
      <c r="G4188" s="113" t="s">
        <v>493</v>
      </c>
      <c r="H4188" s="116">
        <v>41974</v>
      </c>
    </row>
    <row r="4189" spans="1:8" ht="26.4">
      <c r="A4189" s="117">
        <v>89382</v>
      </c>
      <c r="B4189" s="118" t="s">
        <v>5620</v>
      </c>
      <c r="C4189" s="117" t="s">
        <v>606</v>
      </c>
      <c r="D4189" s="117" t="s">
        <v>6</v>
      </c>
      <c r="E4189" s="119">
        <v>6.13</v>
      </c>
      <c r="F4189" s="119">
        <v>5.86</v>
      </c>
      <c r="G4189" s="117" t="s">
        <v>493</v>
      </c>
      <c r="H4189" s="120">
        <v>41974</v>
      </c>
    </row>
    <row r="4190" spans="1:8" ht="26.4">
      <c r="A4190" s="113">
        <v>89552</v>
      </c>
      <c r="B4190" s="114" t="s">
        <v>5621</v>
      </c>
      <c r="C4190" s="113" t="s">
        <v>606</v>
      </c>
      <c r="D4190" s="113" t="s">
        <v>6</v>
      </c>
      <c r="E4190" s="115">
        <v>7.59</v>
      </c>
      <c r="F4190" s="115">
        <v>7.45</v>
      </c>
      <c r="G4190" s="113" t="s">
        <v>493</v>
      </c>
      <c r="H4190" s="116">
        <v>41974</v>
      </c>
    </row>
    <row r="4191" spans="1:8" ht="26.4">
      <c r="A4191" s="117">
        <v>89435</v>
      </c>
      <c r="B4191" s="118" t="s">
        <v>5622</v>
      </c>
      <c r="C4191" s="117" t="s">
        <v>606</v>
      </c>
      <c r="D4191" s="117" t="s">
        <v>6</v>
      </c>
      <c r="E4191" s="119">
        <v>8.48</v>
      </c>
      <c r="F4191" s="119">
        <v>8.2799999999999994</v>
      </c>
      <c r="G4191" s="117" t="s">
        <v>493</v>
      </c>
      <c r="H4191" s="120">
        <v>41974</v>
      </c>
    </row>
    <row r="4192" spans="1:8" ht="26.4">
      <c r="A4192" s="113">
        <v>89390</v>
      </c>
      <c r="B4192" s="114" t="s">
        <v>5623</v>
      </c>
      <c r="C4192" s="113" t="s">
        <v>606</v>
      </c>
      <c r="D4192" s="113" t="s">
        <v>6</v>
      </c>
      <c r="E4192" s="115">
        <v>9.83</v>
      </c>
      <c r="F4192" s="115">
        <v>9.5</v>
      </c>
      <c r="G4192" s="113" t="s">
        <v>493</v>
      </c>
      <c r="H4192" s="116">
        <v>41974</v>
      </c>
    </row>
    <row r="4193" spans="1:8" ht="26.4">
      <c r="A4193" s="117">
        <v>89568</v>
      </c>
      <c r="B4193" s="118" t="s">
        <v>5624</v>
      </c>
      <c r="C4193" s="117" t="s">
        <v>606</v>
      </c>
      <c r="D4193" s="117" t="s">
        <v>6</v>
      </c>
      <c r="E4193" s="119">
        <v>13.93</v>
      </c>
      <c r="F4193" s="119">
        <v>13.77</v>
      </c>
      <c r="G4193" s="117" t="s">
        <v>493</v>
      </c>
      <c r="H4193" s="120">
        <v>41974</v>
      </c>
    </row>
    <row r="4194" spans="1:8" ht="26.4">
      <c r="A4194" s="113">
        <v>89594</v>
      </c>
      <c r="B4194" s="114" t="s">
        <v>5625</v>
      </c>
      <c r="C4194" s="113" t="s">
        <v>606</v>
      </c>
      <c r="D4194" s="113" t="s">
        <v>6</v>
      </c>
      <c r="E4194" s="115">
        <v>16.11</v>
      </c>
      <c r="F4194" s="115">
        <v>15.92</v>
      </c>
      <c r="G4194" s="113" t="s">
        <v>493</v>
      </c>
      <c r="H4194" s="116">
        <v>41974</v>
      </c>
    </row>
    <row r="4195" spans="1:8" ht="26.4">
      <c r="A4195" s="117">
        <v>89609</v>
      </c>
      <c r="B4195" s="118" t="s">
        <v>5626</v>
      </c>
      <c r="C4195" s="117" t="s">
        <v>606</v>
      </c>
      <c r="D4195" s="117" t="s">
        <v>6</v>
      </c>
      <c r="E4195" s="119">
        <v>32.229999999999997</v>
      </c>
      <c r="F4195" s="119">
        <v>32</v>
      </c>
      <c r="G4195" s="117" t="s">
        <v>493</v>
      </c>
      <c r="H4195" s="120">
        <v>41974</v>
      </c>
    </row>
    <row r="4196" spans="1:8" ht="26.4">
      <c r="A4196" s="113">
        <v>89612</v>
      </c>
      <c r="B4196" s="114" t="s">
        <v>5627</v>
      </c>
      <c r="C4196" s="113" t="s">
        <v>606</v>
      </c>
      <c r="D4196" s="113" t="s">
        <v>6</v>
      </c>
      <c r="E4196" s="115">
        <v>93.16</v>
      </c>
      <c r="F4196" s="115">
        <v>92.87</v>
      </c>
      <c r="G4196" s="113" t="s">
        <v>493</v>
      </c>
      <c r="H4196" s="116">
        <v>41974</v>
      </c>
    </row>
    <row r="4197" spans="1:8" ht="26.4">
      <c r="A4197" s="117">
        <v>89615</v>
      </c>
      <c r="B4197" s="118" t="s">
        <v>5628</v>
      </c>
      <c r="C4197" s="117" t="s">
        <v>606</v>
      </c>
      <c r="D4197" s="117" t="s">
        <v>6</v>
      </c>
      <c r="E4197" s="119">
        <v>136.15</v>
      </c>
      <c r="F4197" s="119">
        <v>135.83000000000001</v>
      </c>
      <c r="G4197" s="117" t="s">
        <v>493</v>
      </c>
      <c r="H4197" s="120">
        <v>41974</v>
      </c>
    </row>
    <row r="4198" spans="1:8" ht="26.4">
      <c r="A4198" s="113">
        <v>5699</v>
      </c>
      <c r="B4198" s="114" t="s">
        <v>5629</v>
      </c>
      <c r="C4198" s="113" t="s">
        <v>248</v>
      </c>
      <c r="D4198" s="113" t="s">
        <v>231</v>
      </c>
      <c r="E4198" s="115">
        <v>72.84</v>
      </c>
      <c r="F4198" s="115">
        <v>66.13</v>
      </c>
      <c r="G4198" s="113" t="s">
        <v>493</v>
      </c>
      <c r="H4198" s="116">
        <v>41974</v>
      </c>
    </row>
    <row r="4199" spans="1:8" ht="26.4">
      <c r="A4199" s="117">
        <v>5700</v>
      </c>
      <c r="B4199" s="118" t="s">
        <v>5630</v>
      </c>
      <c r="C4199" s="117" t="s">
        <v>248</v>
      </c>
      <c r="D4199" s="117" t="s">
        <v>231</v>
      </c>
      <c r="E4199" s="119">
        <v>87.41</v>
      </c>
      <c r="F4199" s="119">
        <v>79.36</v>
      </c>
      <c r="G4199" s="117" t="s">
        <v>493</v>
      </c>
      <c r="H4199" s="120">
        <v>41974</v>
      </c>
    </row>
    <row r="4200" spans="1:8" ht="26.4">
      <c r="A4200" s="113">
        <v>84136</v>
      </c>
      <c r="B4200" s="114" t="s">
        <v>5631</v>
      </c>
      <c r="C4200" s="113" t="s">
        <v>248</v>
      </c>
      <c r="D4200" s="113" t="s">
        <v>249</v>
      </c>
      <c r="E4200" s="115">
        <v>72.83</v>
      </c>
      <c r="F4200" s="115">
        <v>68.510000000000005</v>
      </c>
      <c r="G4200" s="113" t="s">
        <v>493</v>
      </c>
      <c r="H4200" s="116">
        <v>41974</v>
      </c>
    </row>
    <row r="4201" spans="1:8" ht="26.4">
      <c r="A4201" s="117">
        <v>5808</v>
      </c>
      <c r="B4201" s="118" t="s">
        <v>5632</v>
      </c>
      <c r="C4201" s="117" t="s">
        <v>248</v>
      </c>
      <c r="D4201" s="117" t="s">
        <v>249</v>
      </c>
      <c r="E4201" s="119">
        <v>426.3</v>
      </c>
      <c r="F4201" s="119">
        <v>419.64</v>
      </c>
      <c r="G4201" s="117" t="s">
        <v>493</v>
      </c>
      <c r="H4201" s="120">
        <v>41974</v>
      </c>
    </row>
    <row r="4202" spans="1:8" ht="26.4">
      <c r="A4202" s="113">
        <v>5809</v>
      </c>
      <c r="B4202" s="114" t="s">
        <v>5633</v>
      </c>
      <c r="C4202" s="113" t="s">
        <v>248</v>
      </c>
      <c r="D4202" s="113" t="s">
        <v>1689</v>
      </c>
      <c r="E4202" s="115">
        <v>440.87</v>
      </c>
      <c r="F4202" s="115">
        <v>432.87</v>
      </c>
      <c r="G4202" s="113" t="s">
        <v>493</v>
      </c>
      <c r="H4202" s="116">
        <v>41974</v>
      </c>
    </row>
    <row r="4203" spans="1:8" ht="26.4">
      <c r="A4203" s="117">
        <v>5696</v>
      </c>
      <c r="B4203" s="118" t="s">
        <v>5634</v>
      </c>
      <c r="C4203" s="117" t="s">
        <v>248</v>
      </c>
      <c r="D4203" s="117" t="s">
        <v>231</v>
      </c>
      <c r="E4203" s="119">
        <v>206.36</v>
      </c>
      <c r="F4203" s="119">
        <v>206.35</v>
      </c>
      <c r="G4203" s="117" t="s">
        <v>493</v>
      </c>
      <c r="H4203" s="120">
        <v>41974</v>
      </c>
    </row>
    <row r="4204" spans="1:8" ht="26.4">
      <c r="A4204" s="113">
        <v>5697</v>
      </c>
      <c r="B4204" s="114" t="s">
        <v>5635</v>
      </c>
      <c r="C4204" s="113" t="s">
        <v>248</v>
      </c>
      <c r="D4204" s="113" t="s">
        <v>231</v>
      </c>
      <c r="E4204" s="115">
        <v>134.78</v>
      </c>
      <c r="F4204" s="115">
        <v>134.77000000000001</v>
      </c>
      <c r="G4204" s="113" t="s">
        <v>493</v>
      </c>
      <c r="H4204" s="116">
        <v>41974</v>
      </c>
    </row>
    <row r="4205" spans="1:8" ht="26.4">
      <c r="A4205" s="117">
        <v>5698</v>
      </c>
      <c r="B4205" s="118" t="s">
        <v>5636</v>
      </c>
      <c r="C4205" s="117" t="s">
        <v>248</v>
      </c>
      <c r="D4205" s="117" t="s">
        <v>231</v>
      </c>
      <c r="E4205" s="119">
        <v>12.32</v>
      </c>
      <c r="F4205" s="119">
        <v>12.37</v>
      </c>
      <c r="G4205" s="117" t="s">
        <v>493</v>
      </c>
      <c r="H4205" s="120">
        <v>41974</v>
      </c>
    </row>
    <row r="4206" spans="1:8" ht="26.4">
      <c r="A4206" s="113">
        <v>5829</v>
      </c>
      <c r="B4206" s="114" t="s">
        <v>5637</v>
      </c>
      <c r="C4206" s="113" t="s">
        <v>248</v>
      </c>
      <c r="D4206" s="113" t="s">
        <v>254</v>
      </c>
      <c r="E4206" s="115">
        <v>73.569999999999993</v>
      </c>
      <c r="F4206" s="115">
        <v>69.099999999999994</v>
      </c>
      <c r="G4206" s="113" t="s">
        <v>493</v>
      </c>
      <c r="H4206" s="116">
        <v>41974</v>
      </c>
    </row>
    <row r="4207" spans="1:8" ht="26.4">
      <c r="A4207" s="117">
        <v>5830</v>
      </c>
      <c r="B4207" s="118" t="s">
        <v>5638</v>
      </c>
      <c r="C4207" s="117" t="s">
        <v>248</v>
      </c>
      <c r="D4207" s="117" t="s">
        <v>1686</v>
      </c>
      <c r="E4207" s="119">
        <v>83.28</v>
      </c>
      <c r="F4207" s="119">
        <v>77.92</v>
      </c>
      <c r="G4207" s="117" t="s">
        <v>493</v>
      </c>
      <c r="H4207" s="120">
        <v>41974</v>
      </c>
    </row>
    <row r="4208" spans="1:8" ht="26.4">
      <c r="A4208" s="113">
        <v>5823</v>
      </c>
      <c r="B4208" s="114" t="s">
        <v>5639</v>
      </c>
      <c r="C4208" s="113" t="s">
        <v>248</v>
      </c>
      <c r="D4208" s="113" t="s">
        <v>249</v>
      </c>
      <c r="E4208" s="115">
        <v>126.63</v>
      </c>
      <c r="F4208" s="115">
        <v>122.31</v>
      </c>
      <c r="G4208" s="113" t="s">
        <v>493</v>
      </c>
      <c r="H4208" s="116">
        <v>41974</v>
      </c>
    </row>
    <row r="4209" spans="1:8" ht="26.4">
      <c r="A4209" s="117">
        <v>5828</v>
      </c>
      <c r="B4209" s="118" t="s">
        <v>5640</v>
      </c>
      <c r="C4209" s="117" t="s">
        <v>248</v>
      </c>
      <c r="D4209" s="117" t="s">
        <v>1689</v>
      </c>
      <c r="E4209" s="119">
        <v>136.34</v>
      </c>
      <c r="F4209" s="119">
        <v>131.13</v>
      </c>
      <c r="G4209" s="117" t="s">
        <v>493</v>
      </c>
      <c r="H4209" s="120">
        <v>41974</v>
      </c>
    </row>
    <row r="4210" spans="1:8" ht="26.4">
      <c r="A4210" s="113">
        <v>5702</v>
      </c>
      <c r="B4210" s="114" t="s">
        <v>5641</v>
      </c>
      <c r="C4210" s="113" t="s">
        <v>248</v>
      </c>
      <c r="D4210" s="113" t="s">
        <v>231</v>
      </c>
      <c r="E4210" s="115">
        <v>25.01</v>
      </c>
      <c r="F4210" s="115">
        <v>25.01</v>
      </c>
      <c r="G4210" s="113" t="s">
        <v>493</v>
      </c>
      <c r="H4210" s="116">
        <v>41974</v>
      </c>
    </row>
    <row r="4211" spans="1:8" ht="26.4">
      <c r="A4211" s="117">
        <v>53794</v>
      </c>
      <c r="B4211" s="118" t="s">
        <v>5642</v>
      </c>
      <c r="C4211" s="117" t="s">
        <v>248</v>
      </c>
      <c r="D4211" s="117" t="s">
        <v>231</v>
      </c>
      <c r="E4211" s="119">
        <v>18.600000000000001</v>
      </c>
      <c r="F4211" s="119">
        <v>18.59</v>
      </c>
      <c r="G4211" s="117" t="s">
        <v>493</v>
      </c>
      <c r="H4211" s="120">
        <v>41974</v>
      </c>
    </row>
    <row r="4212" spans="1:8" ht="26.4">
      <c r="A4212" s="113">
        <v>5703</v>
      </c>
      <c r="B4212" s="114" t="s">
        <v>5643</v>
      </c>
      <c r="C4212" s="113" t="s">
        <v>248</v>
      </c>
      <c r="D4212" s="113" t="s">
        <v>231</v>
      </c>
      <c r="E4212" s="115">
        <v>34.46</v>
      </c>
      <c r="F4212" s="115">
        <v>34.61</v>
      </c>
      <c r="G4212" s="113" t="s">
        <v>493</v>
      </c>
      <c r="H4212" s="116">
        <v>41974</v>
      </c>
    </row>
    <row r="4213" spans="1:8" ht="26.4">
      <c r="A4213" s="117">
        <v>5704</v>
      </c>
      <c r="B4213" s="118" t="s">
        <v>5644</v>
      </c>
      <c r="C4213" s="117" t="s">
        <v>248</v>
      </c>
      <c r="D4213" s="117" t="s">
        <v>231</v>
      </c>
      <c r="E4213" s="119">
        <v>48.56</v>
      </c>
      <c r="F4213" s="119">
        <v>44.09</v>
      </c>
      <c r="G4213" s="117" t="s">
        <v>493</v>
      </c>
      <c r="H4213" s="120">
        <v>41974</v>
      </c>
    </row>
    <row r="4214" spans="1:8" ht="26.4">
      <c r="A4214" s="113">
        <v>53795</v>
      </c>
      <c r="B4214" s="114" t="s">
        <v>5645</v>
      </c>
      <c r="C4214" s="113" t="s">
        <v>248</v>
      </c>
      <c r="D4214" s="113" t="s">
        <v>231</v>
      </c>
      <c r="E4214" s="115">
        <v>58.27</v>
      </c>
      <c r="F4214" s="115">
        <v>52.91</v>
      </c>
      <c r="G4214" s="113" t="s">
        <v>493</v>
      </c>
      <c r="H4214" s="116">
        <v>41974</v>
      </c>
    </row>
    <row r="4215" spans="1:8" ht="39.6">
      <c r="A4215" s="117">
        <v>5884</v>
      </c>
      <c r="B4215" s="118" t="s">
        <v>5646</v>
      </c>
      <c r="C4215" s="117" t="s">
        <v>248</v>
      </c>
      <c r="D4215" s="117" t="s">
        <v>254</v>
      </c>
      <c r="E4215" s="119">
        <v>38.96</v>
      </c>
      <c r="F4215" s="119">
        <v>37.840000000000003</v>
      </c>
      <c r="G4215" s="117" t="s">
        <v>493</v>
      </c>
      <c r="H4215" s="120">
        <v>41974</v>
      </c>
    </row>
    <row r="4216" spans="1:8" ht="39.6">
      <c r="A4216" s="113">
        <v>5882</v>
      </c>
      <c r="B4216" s="114" t="s">
        <v>5647</v>
      </c>
      <c r="C4216" s="113" t="s">
        <v>248</v>
      </c>
      <c r="D4216" s="113" t="s">
        <v>249</v>
      </c>
      <c r="E4216" s="115">
        <v>72.64</v>
      </c>
      <c r="F4216" s="115">
        <v>71.52</v>
      </c>
      <c r="G4216" s="113" t="s">
        <v>493</v>
      </c>
      <c r="H4216" s="116">
        <v>41974</v>
      </c>
    </row>
    <row r="4217" spans="1:8" ht="39.6">
      <c r="A4217" s="117">
        <v>88847</v>
      </c>
      <c r="B4217" s="118" t="s">
        <v>5648</v>
      </c>
      <c r="C4217" s="117" t="s">
        <v>248</v>
      </c>
      <c r="D4217" s="117" t="s">
        <v>231</v>
      </c>
      <c r="E4217" s="119">
        <v>20.64</v>
      </c>
      <c r="F4217" s="119">
        <v>20.63</v>
      </c>
      <c r="G4217" s="117" t="s">
        <v>493</v>
      </c>
      <c r="H4217" s="120">
        <v>41974</v>
      </c>
    </row>
    <row r="4218" spans="1:8" ht="39.6">
      <c r="A4218" s="113">
        <v>88848</v>
      </c>
      <c r="B4218" s="114" t="s">
        <v>5649</v>
      </c>
      <c r="C4218" s="113" t="s">
        <v>248</v>
      </c>
      <c r="D4218" s="113" t="s">
        <v>231</v>
      </c>
      <c r="E4218" s="115">
        <v>6.18</v>
      </c>
      <c r="F4218" s="115">
        <v>6.18</v>
      </c>
      <c r="G4218" s="113" t="s">
        <v>493</v>
      </c>
      <c r="H4218" s="116">
        <v>41974</v>
      </c>
    </row>
    <row r="4219" spans="1:8" ht="39.6">
      <c r="A4219" s="117">
        <v>5741</v>
      </c>
      <c r="B4219" s="118" t="s">
        <v>5650</v>
      </c>
      <c r="C4219" s="117" t="s">
        <v>248</v>
      </c>
      <c r="D4219" s="117" t="s">
        <v>231</v>
      </c>
      <c r="E4219" s="119">
        <v>20.07</v>
      </c>
      <c r="F4219" s="119">
        <v>20.07</v>
      </c>
      <c r="G4219" s="117" t="s">
        <v>493</v>
      </c>
      <c r="H4219" s="120">
        <v>41974</v>
      </c>
    </row>
    <row r="4220" spans="1:8" ht="52.8">
      <c r="A4220" s="113">
        <v>5742</v>
      </c>
      <c r="B4220" s="114" t="s">
        <v>5651</v>
      </c>
      <c r="C4220" s="113" t="s">
        <v>248</v>
      </c>
      <c r="D4220" s="113" t="s">
        <v>231</v>
      </c>
      <c r="E4220" s="115">
        <v>13.61</v>
      </c>
      <c r="F4220" s="115">
        <v>13.6</v>
      </c>
      <c r="G4220" s="113" t="s">
        <v>493</v>
      </c>
      <c r="H4220" s="116">
        <v>41974</v>
      </c>
    </row>
    <row r="4221" spans="1:8" ht="26.4">
      <c r="A4221" s="117">
        <v>73440</v>
      </c>
      <c r="B4221" s="118" t="s">
        <v>5652</v>
      </c>
      <c r="C4221" s="117" t="s">
        <v>248</v>
      </c>
      <c r="D4221" s="117" t="s">
        <v>231</v>
      </c>
      <c r="E4221" s="119">
        <v>161.37</v>
      </c>
      <c r="F4221" s="119">
        <v>149.27000000000001</v>
      </c>
      <c r="G4221" s="117" t="s">
        <v>493</v>
      </c>
      <c r="H4221" s="120">
        <v>41974</v>
      </c>
    </row>
    <row r="4222" spans="1:8" ht="26.4">
      <c r="A4222" s="113">
        <v>73441</v>
      </c>
      <c r="B4222" s="114" t="s">
        <v>5653</v>
      </c>
      <c r="C4222" s="113" t="s">
        <v>248</v>
      </c>
      <c r="D4222" s="113" t="s">
        <v>231</v>
      </c>
      <c r="E4222" s="115">
        <v>208.34</v>
      </c>
      <c r="F4222" s="115">
        <v>196.27</v>
      </c>
      <c r="G4222" s="113" t="s">
        <v>493</v>
      </c>
      <c r="H4222" s="116">
        <v>41974</v>
      </c>
    </row>
    <row r="4223" spans="1:8" ht="26.4">
      <c r="A4223" s="117">
        <v>73336</v>
      </c>
      <c r="B4223" s="118" t="s">
        <v>5654</v>
      </c>
      <c r="C4223" s="117" t="s">
        <v>248</v>
      </c>
      <c r="D4223" s="117" t="s">
        <v>231</v>
      </c>
      <c r="E4223" s="119">
        <v>317.81</v>
      </c>
      <c r="F4223" s="119">
        <v>307.99</v>
      </c>
      <c r="G4223" s="117" t="s">
        <v>493</v>
      </c>
      <c r="H4223" s="120">
        <v>41974</v>
      </c>
    </row>
    <row r="4224" spans="1:8" ht="26.4">
      <c r="A4224" s="113">
        <v>53800</v>
      </c>
      <c r="B4224" s="114" t="s">
        <v>5655</v>
      </c>
      <c r="C4224" s="113" t="s">
        <v>248</v>
      </c>
      <c r="D4224" s="113" t="s">
        <v>231</v>
      </c>
      <c r="E4224" s="115">
        <v>41.03</v>
      </c>
      <c r="F4224" s="115">
        <v>41.21</v>
      </c>
      <c r="G4224" s="113" t="s">
        <v>493</v>
      </c>
      <c r="H4224" s="116">
        <v>41974</v>
      </c>
    </row>
    <row r="4225" spans="1:8" ht="26.4">
      <c r="A4225" s="117">
        <v>5834</v>
      </c>
      <c r="B4225" s="118" t="s">
        <v>5656</v>
      </c>
      <c r="C4225" s="117" t="s">
        <v>248</v>
      </c>
      <c r="D4225" s="117" t="s">
        <v>1686</v>
      </c>
      <c r="E4225" s="119">
        <v>224.42</v>
      </c>
      <c r="F4225" s="119">
        <v>215.03</v>
      </c>
      <c r="G4225" s="117" t="s">
        <v>493</v>
      </c>
      <c r="H4225" s="120">
        <v>41974</v>
      </c>
    </row>
    <row r="4226" spans="1:8" ht="26.4">
      <c r="A4226" s="113">
        <v>5706</v>
      </c>
      <c r="B4226" s="114" t="s">
        <v>5657</v>
      </c>
      <c r="C4226" s="113" t="s">
        <v>248</v>
      </c>
      <c r="D4226" s="113" t="s">
        <v>231</v>
      </c>
      <c r="E4226" s="115">
        <v>122.44</v>
      </c>
      <c r="F4226" s="115">
        <v>122.44</v>
      </c>
      <c r="G4226" s="113" t="s">
        <v>493</v>
      </c>
      <c r="H4226" s="116">
        <v>41974</v>
      </c>
    </row>
    <row r="4227" spans="1:8" ht="26.4">
      <c r="A4227" s="117">
        <v>5707</v>
      </c>
      <c r="B4227" s="118" t="s">
        <v>5658</v>
      </c>
      <c r="C4227" s="117" t="s">
        <v>248</v>
      </c>
      <c r="D4227" s="117" t="s">
        <v>231</v>
      </c>
      <c r="E4227" s="119">
        <v>79.88</v>
      </c>
      <c r="F4227" s="119">
        <v>79.88</v>
      </c>
      <c r="G4227" s="117" t="s">
        <v>493</v>
      </c>
      <c r="H4227" s="120">
        <v>41974</v>
      </c>
    </row>
    <row r="4228" spans="1:8" ht="26.4">
      <c r="A4228" s="113">
        <v>53801</v>
      </c>
      <c r="B4228" s="114" t="s">
        <v>5659</v>
      </c>
      <c r="C4228" s="113" t="s">
        <v>248</v>
      </c>
      <c r="D4228" s="113" t="s">
        <v>231</v>
      </c>
      <c r="E4228" s="115">
        <v>84.98</v>
      </c>
      <c r="F4228" s="115">
        <v>77.16</v>
      </c>
      <c r="G4228" s="113" t="s">
        <v>493</v>
      </c>
      <c r="H4228" s="116">
        <v>41974</v>
      </c>
    </row>
    <row r="4229" spans="1:8" ht="26.4">
      <c r="A4229" s="117">
        <v>5708</v>
      </c>
      <c r="B4229" s="118" t="s">
        <v>5660</v>
      </c>
      <c r="C4229" s="117" t="s">
        <v>248</v>
      </c>
      <c r="D4229" s="117" t="s">
        <v>231</v>
      </c>
      <c r="E4229" s="119">
        <v>101.98</v>
      </c>
      <c r="F4229" s="119">
        <v>92.59</v>
      </c>
      <c r="G4229" s="117" t="s">
        <v>493</v>
      </c>
      <c r="H4229" s="120">
        <v>41974</v>
      </c>
    </row>
    <row r="4230" spans="1:8" ht="26.4">
      <c r="A4230" s="113">
        <v>73419</v>
      </c>
      <c r="B4230" s="114" t="s">
        <v>5661</v>
      </c>
      <c r="C4230" s="113" t="s">
        <v>248</v>
      </c>
      <c r="D4230" s="113" t="s">
        <v>231</v>
      </c>
      <c r="E4230" s="115">
        <v>1722.79</v>
      </c>
      <c r="F4230" s="115">
        <v>1694.14</v>
      </c>
      <c r="G4230" s="113" t="s">
        <v>493</v>
      </c>
      <c r="H4230" s="116">
        <v>41974</v>
      </c>
    </row>
    <row r="4231" spans="1:8" ht="26.4">
      <c r="A4231" s="117">
        <v>73374</v>
      </c>
      <c r="B4231" s="118" t="s">
        <v>5662</v>
      </c>
      <c r="C4231" s="117" t="s">
        <v>248</v>
      </c>
      <c r="D4231" s="117" t="s">
        <v>231</v>
      </c>
      <c r="E4231" s="119">
        <v>182.97</v>
      </c>
      <c r="F4231" s="119">
        <v>176.86</v>
      </c>
      <c r="G4231" s="117" t="s">
        <v>493</v>
      </c>
      <c r="H4231" s="120">
        <v>41974</v>
      </c>
    </row>
    <row r="4232" spans="1:8" ht="26.4">
      <c r="A4232" s="113">
        <v>73559</v>
      </c>
      <c r="B4232" s="114" t="s">
        <v>5663</v>
      </c>
      <c r="C4232" s="113" t="s">
        <v>248</v>
      </c>
      <c r="D4232" s="113" t="s">
        <v>231</v>
      </c>
      <c r="E4232" s="115">
        <v>173.48</v>
      </c>
      <c r="F4232" s="115">
        <v>167.37</v>
      </c>
      <c r="G4232" s="113" t="s">
        <v>493</v>
      </c>
      <c r="H4232" s="116">
        <v>41974</v>
      </c>
    </row>
    <row r="4233" spans="1:8" ht="26.4">
      <c r="A4233" s="117">
        <v>73402</v>
      </c>
      <c r="B4233" s="118" t="s">
        <v>5664</v>
      </c>
      <c r="C4233" s="117" t="s">
        <v>248</v>
      </c>
      <c r="D4233" s="117" t="s">
        <v>231</v>
      </c>
      <c r="E4233" s="119">
        <v>268.39999999999998</v>
      </c>
      <c r="F4233" s="119">
        <v>262.27999999999997</v>
      </c>
      <c r="G4233" s="117" t="s">
        <v>493</v>
      </c>
      <c r="H4233" s="120">
        <v>41974</v>
      </c>
    </row>
    <row r="4234" spans="1:8">
      <c r="A4234" s="113">
        <v>72963</v>
      </c>
      <c r="B4234" s="114" t="s">
        <v>5665</v>
      </c>
      <c r="C4234" s="113" t="s">
        <v>251</v>
      </c>
      <c r="D4234" s="113" t="s">
        <v>261</v>
      </c>
      <c r="E4234" s="115">
        <v>177.75</v>
      </c>
      <c r="F4234" s="115">
        <v>177.53</v>
      </c>
      <c r="G4234" s="113" t="s">
        <v>493</v>
      </c>
      <c r="H4234" s="116">
        <v>41974</v>
      </c>
    </row>
    <row r="4235" spans="1:8">
      <c r="A4235" s="117">
        <v>72962</v>
      </c>
      <c r="B4235" s="118" t="s">
        <v>5666</v>
      </c>
      <c r="C4235" s="117" t="s">
        <v>251</v>
      </c>
      <c r="D4235" s="117" t="s">
        <v>261</v>
      </c>
      <c r="E4235" s="119">
        <v>211.6</v>
      </c>
      <c r="F4235" s="119">
        <v>211.38</v>
      </c>
      <c r="G4235" s="117" t="s">
        <v>493</v>
      </c>
      <c r="H4235" s="120">
        <v>41974</v>
      </c>
    </row>
    <row r="4236" spans="1:8" ht="39.6">
      <c r="A4236" s="113">
        <v>83722</v>
      </c>
      <c r="B4236" s="114" t="s">
        <v>5667</v>
      </c>
      <c r="C4236" s="113" t="s">
        <v>632</v>
      </c>
      <c r="D4236" s="113" t="s">
        <v>207</v>
      </c>
      <c r="E4236" s="115">
        <v>179.26</v>
      </c>
      <c r="F4236" s="115">
        <v>171.61</v>
      </c>
      <c r="G4236" s="113" t="s">
        <v>493</v>
      </c>
      <c r="H4236" s="116">
        <v>41974</v>
      </c>
    </row>
    <row r="4237" spans="1:8" ht="39.6">
      <c r="A4237" s="117">
        <v>83723</v>
      </c>
      <c r="B4237" s="118" t="s">
        <v>5668</v>
      </c>
      <c r="C4237" s="117" t="s">
        <v>632</v>
      </c>
      <c r="D4237" s="117" t="s">
        <v>207</v>
      </c>
      <c r="E4237" s="119">
        <v>187.82</v>
      </c>
      <c r="F4237" s="119">
        <v>179.9</v>
      </c>
      <c r="G4237" s="117" t="s">
        <v>493</v>
      </c>
      <c r="H4237" s="120">
        <v>41974</v>
      </c>
    </row>
    <row r="4238" spans="1:8" ht="26.4">
      <c r="A4238" s="113" t="s">
        <v>5669</v>
      </c>
      <c r="B4238" s="114" t="s">
        <v>5670</v>
      </c>
      <c r="C4238" s="113" t="s">
        <v>606</v>
      </c>
      <c r="D4238" s="113" t="s">
        <v>6</v>
      </c>
      <c r="E4238" s="115">
        <v>49.74</v>
      </c>
      <c r="F4238" s="115">
        <v>48.14</v>
      </c>
      <c r="G4238" s="113" t="s">
        <v>493</v>
      </c>
      <c r="H4238" s="116">
        <v>41974</v>
      </c>
    </row>
    <row r="4239" spans="1:8" ht="26.4">
      <c r="A4239" s="117">
        <v>85117</v>
      </c>
      <c r="B4239" s="118" t="s">
        <v>5671</v>
      </c>
      <c r="C4239" s="117" t="s">
        <v>606</v>
      </c>
      <c r="D4239" s="117" t="s">
        <v>6</v>
      </c>
      <c r="E4239" s="119">
        <v>21.23</v>
      </c>
      <c r="F4239" s="119">
        <v>20.79</v>
      </c>
      <c r="G4239" s="117" t="s">
        <v>493</v>
      </c>
      <c r="H4239" s="120">
        <v>41974</v>
      </c>
    </row>
    <row r="4240" spans="1:8" ht="26.4">
      <c r="A4240" s="113">
        <v>40729</v>
      </c>
      <c r="B4240" s="114" t="s">
        <v>5672</v>
      </c>
      <c r="C4240" s="113" t="s">
        <v>606</v>
      </c>
      <c r="D4240" s="113" t="s">
        <v>6</v>
      </c>
      <c r="E4240" s="115">
        <v>183.45</v>
      </c>
      <c r="F4240" s="115">
        <v>181.35</v>
      </c>
      <c r="G4240" s="113" t="s">
        <v>493</v>
      </c>
      <c r="H4240" s="116">
        <v>41974</v>
      </c>
    </row>
    <row r="4241" spans="1:8" ht="26.4">
      <c r="A4241" s="117" t="s">
        <v>5673</v>
      </c>
      <c r="B4241" s="118" t="s">
        <v>5674</v>
      </c>
      <c r="C4241" s="117" t="s">
        <v>606</v>
      </c>
      <c r="D4241" s="117" t="s">
        <v>6</v>
      </c>
      <c r="E4241" s="119">
        <v>54.94</v>
      </c>
      <c r="F4241" s="119">
        <v>53.45</v>
      </c>
      <c r="G4241" s="117" t="s">
        <v>493</v>
      </c>
      <c r="H4241" s="120">
        <v>41974</v>
      </c>
    </row>
    <row r="4242" spans="1:8" ht="26.4">
      <c r="A4242" s="113" t="s">
        <v>5675</v>
      </c>
      <c r="B4242" s="114" t="s">
        <v>5676</v>
      </c>
      <c r="C4242" s="113" t="s">
        <v>606</v>
      </c>
      <c r="D4242" s="113" t="s">
        <v>6</v>
      </c>
      <c r="E4242" s="115">
        <v>103.16</v>
      </c>
      <c r="F4242" s="115">
        <v>100.99</v>
      </c>
      <c r="G4242" s="113" t="s">
        <v>493</v>
      </c>
      <c r="H4242" s="116">
        <v>41974</v>
      </c>
    </row>
    <row r="4243" spans="1:8" ht="39.6">
      <c r="A4243" s="117">
        <v>72739</v>
      </c>
      <c r="B4243" s="118" t="s">
        <v>5677</v>
      </c>
      <c r="C4243" s="117" t="s">
        <v>606</v>
      </c>
      <c r="D4243" s="117" t="s">
        <v>6</v>
      </c>
      <c r="E4243" s="119">
        <v>338.22</v>
      </c>
      <c r="F4243" s="119">
        <v>329.44</v>
      </c>
      <c r="G4243" s="117" t="s">
        <v>493</v>
      </c>
      <c r="H4243" s="120">
        <v>41974</v>
      </c>
    </row>
    <row r="4244" spans="1:8" ht="39.6">
      <c r="A4244" s="113">
        <v>6021</v>
      </c>
      <c r="B4244" s="114" t="s">
        <v>5678</v>
      </c>
      <c r="C4244" s="113" t="s">
        <v>606</v>
      </c>
      <c r="D4244" s="113" t="s">
        <v>6</v>
      </c>
      <c r="E4244" s="115">
        <v>180.46</v>
      </c>
      <c r="F4244" s="115">
        <v>174.89</v>
      </c>
      <c r="G4244" s="113" t="s">
        <v>493</v>
      </c>
      <c r="H4244" s="116">
        <v>41974</v>
      </c>
    </row>
    <row r="4245" spans="1:8" ht="26.4">
      <c r="A4245" s="117">
        <v>86888</v>
      </c>
      <c r="B4245" s="118" t="s">
        <v>5679</v>
      </c>
      <c r="C4245" s="117" t="s">
        <v>606</v>
      </c>
      <c r="D4245" s="117" t="s">
        <v>6</v>
      </c>
      <c r="E4245" s="119">
        <v>299.31</v>
      </c>
      <c r="F4245" s="119">
        <v>297.62</v>
      </c>
      <c r="G4245" s="117" t="s">
        <v>493</v>
      </c>
      <c r="H4245" s="120">
        <v>41974</v>
      </c>
    </row>
    <row r="4246" spans="1:8" ht="39.6">
      <c r="A4246" s="113">
        <v>86932</v>
      </c>
      <c r="B4246" s="114" t="s">
        <v>5680</v>
      </c>
      <c r="C4246" s="113" t="s">
        <v>606</v>
      </c>
      <c r="D4246" s="113" t="s">
        <v>6</v>
      </c>
      <c r="E4246" s="115">
        <v>330.59</v>
      </c>
      <c r="F4246" s="115">
        <v>328.61</v>
      </c>
      <c r="G4246" s="113" t="s">
        <v>493</v>
      </c>
      <c r="H4246" s="116">
        <v>41974</v>
      </c>
    </row>
    <row r="4247" spans="1:8" ht="39.6">
      <c r="A4247" s="117">
        <v>86931</v>
      </c>
      <c r="B4247" s="118" t="s">
        <v>5681</v>
      </c>
      <c r="C4247" s="117" t="s">
        <v>606</v>
      </c>
      <c r="D4247" s="117" t="s">
        <v>6</v>
      </c>
      <c r="E4247" s="119">
        <v>308.41000000000003</v>
      </c>
      <c r="F4247" s="119">
        <v>306.43</v>
      </c>
      <c r="G4247" s="117" t="s">
        <v>493</v>
      </c>
      <c r="H4247" s="120">
        <v>41974</v>
      </c>
    </row>
    <row r="4248" spans="1:8" ht="26.4">
      <c r="A4248" s="113">
        <v>5841</v>
      </c>
      <c r="B4248" s="114" t="s">
        <v>253</v>
      </c>
      <c r="C4248" s="113" t="s">
        <v>248</v>
      </c>
      <c r="D4248" s="113" t="s">
        <v>254</v>
      </c>
      <c r="E4248" s="115">
        <v>2.76</v>
      </c>
      <c r="F4248" s="115">
        <v>2.75</v>
      </c>
      <c r="G4248" s="113" t="s">
        <v>493</v>
      </c>
      <c r="H4248" s="116">
        <v>41974</v>
      </c>
    </row>
    <row r="4249" spans="1:8" ht="26.4">
      <c r="A4249" s="117">
        <v>5839</v>
      </c>
      <c r="B4249" s="118" t="s">
        <v>252</v>
      </c>
      <c r="C4249" s="117" t="s">
        <v>248</v>
      </c>
      <c r="D4249" s="117" t="s">
        <v>249</v>
      </c>
      <c r="E4249" s="119">
        <v>4.4400000000000004</v>
      </c>
      <c r="F4249" s="119">
        <v>4.43</v>
      </c>
      <c r="G4249" s="117" t="s">
        <v>493</v>
      </c>
      <c r="H4249" s="120">
        <v>41974</v>
      </c>
    </row>
    <row r="4250" spans="1:8" ht="26.4">
      <c r="A4250" s="113">
        <v>89015</v>
      </c>
      <c r="B4250" s="114" t="s">
        <v>349</v>
      </c>
      <c r="C4250" s="113" t="s">
        <v>248</v>
      </c>
      <c r="D4250" s="113" t="s">
        <v>231</v>
      </c>
      <c r="E4250" s="115">
        <v>2.02</v>
      </c>
      <c r="F4250" s="115">
        <v>2.0099999999999998</v>
      </c>
      <c r="G4250" s="113" t="s">
        <v>493</v>
      </c>
      <c r="H4250" s="116">
        <v>41974</v>
      </c>
    </row>
    <row r="4251" spans="1:8" ht="26.4">
      <c r="A4251" s="117">
        <v>89016</v>
      </c>
      <c r="B4251" s="118" t="s">
        <v>350</v>
      </c>
      <c r="C4251" s="117" t="s">
        <v>248</v>
      </c>
      <c r="D4251" s="117" t="s">
        <v>231</v>
      </c>
      <c r="E4251" s="119">
        <v>0.74</v>
      </c>
      <c r="F4251" s="119">
        <v>0.73</v>
      </c>
      <c r="G4251" s="117" t="s">
        <v>493</v>
      </c>
      <c r="H4251" s="120">
        <v>41974</v>
      </c>
    </row>
    <row r="4252" spans="1:8" ht="26.4">
      <c r="A4252" s="113">
        <v>53804</v>
      </c>
      <c r="B4252" s="114" t="s">
        <v>351</v>
      </c>
      <c r="C4252" s="113" t="s">
        <v>248</v>
      </c>
      <c r="D4252" s="113" t="s">
        <v>231</v>
      </c>
      <c r="E4252" s="115">
        <v>1.68</v>
      </c>
      <c r="F4252" s="115">
        <v>1.67</v>
      </c>
      <c r="G4252" s="113" t="s">
        <v>493</v>
      </c>
      <c r="H4252" s="116">
        <v>41974</v>
      </c>
    </row>
    <row r="4253" spans="1:8" ht="26.4">
      <c r="A4253" s="117">
        <v>7012</v>
      </c>
      <c r="B4253" s="118" t="s">
        <v>5682</v>
      </c>
      <c r="C4253" s="117" t="s">
        <v>248</v>
      </c>
      <c r="D4253" s="117" t="s">
        <v>249</v>
      </c>
      <c r="E4253" s="119">
        <v>69.7</v>
      </c>
      <c r="F4253" s="119">
        <v>68.099999999999994</v>
      </c>
      <c r="G4253" s="117" t="s">
        <v>493</v>
      </c>
      <c r="H4253" s="120">
        <v>41974</v>
      </c>
    </row>
    <row r="4254" spans="1:8" ht="26.4">
      <c r="A4254" s="113">
        <v>7016</v>
      </c>
      <c r="B4254" s="114" t="s">
        <v>5683</v>
      </c>
      <c r="C4254" s="113" t="s">
        <v>248</v>
      </c>
      <c r="D4254" s="113" t="s">
        <v>231</v>
      </c>
      <c r="E4254" s="115">
        <v>44.53</v>
      </c>
      <c r="F4254" s="115">
        <v>44.53</v>
      </c>
      <c r="G4254" s="113" t="s">
        <v>493</v>
      </c>
      <c r="H4254" s="116">
        <v>41974</v>
      </c>
    </row>
    <row r="4255" spans="1:8" ht="26.4">
      <c r="A4255" s="117">
        <v>7013</v>
      </c>
      <c r="B4255" s="118" t="s">
        <v>5684</v>
      </c>
      <c r="C4255" s="117" t="s">
        <v>248</v>
      </c>
      <c r="D4255" s="117" t="s">
        <v>231</v>
      </c>
      <c r="E4255" s="119">
        <v>5.0599999999999996</v>
      </c>
      <c r="F4255" s="119">
        <v>5.0599999999999996</v>
      </c>
      <c r="G4255" s="117" t="s">
        <v>493</v>
      </c>
      <c r="H4255" s="120">
        <v>41974</v>
      </c>
    </row>
    <row r="4256" spans="1:8" ht="26.4">
      <c r="A4256" s="113">
        <v>7014</v>
      </c>
      <c r="B4256" s="114" t="s">
        <v>5685</v>
      </c>
      <c r="C4256" s="113" t="s">
        <v>248</v>
      </c>
      <c r="D4256" s="113" t="s">
        <v>231</v>
      </c>
      <c r="E4256" s="115">
        <v>2.14</v>
      </c>
      <c r="F4256" s="115">
        <v>2.13</v>
      </c>
      <c r="G4256" s="113" t="s">
        <v>493</v>
      </c>
      <c r="H4256" s="116">
        <v>41974</v>
      </c>
    </row>
    <row r="4257" spans="1:8" ht="26.4">
      <c r="A4257" s="117">
        <v>7015</v>
      </c>
      <c r="B4257" s="118" t="s">
        <v>5686</v>
      </c>
      <c r="C4257" s="117" t="s">
        <v>248</v>
      </c>
      <c r="D4257" s="117" t="s">
        <v>231</v>
      </c>
      <c r="E4257" s="119">
        <v>4.17</v>
      </c>
      <c r="F4257" s="119">
        <v>4.17</v>
      </c>
      <c r="G4257" s="117" t="s">
        <v>493</v>
      </c>
      <c r="H4257" s="120">
        <v>41974</v>
      </c>
    </row>
    <row r="4258" spans="1:8" ht="26.4">
      <c r="A4258" s="113" t="s">
        <v>5687</v>
      </c>
      <c r="B4258" s="114" t="s">
        <v>5688</v>
      </c>
      <c r="C4258" s="113" t="s">
        <v>271</v>
      </c>
      <c r="D4258" s="113" t="s">
        <v>207</v>
      </c>
      <c r="E4258" s="115">
        <v>13.76</v>
      </c>
      <c r="F4258" s="115">
        <v>13.19</v>
      </c>
      <c r="G4258" s="113" t="s">
        <v>493</v>
      </c>
      <c r="H4258" s="116">
        <v>41974</v>
      </c>
    </row>
    <row r="4259" spans="1:8" ht="26.4">
      <c r="A4259" s="117">
        <v>83901</v>
      </c>
      <c r="B4259" s="118" t="s">
        <v>5689</v>
      </c>
      <c r="C4259" s="117" t="s">
        <v>271</v>
      </c>
      <c r="D4259" s="117" t="s">
        <v>207</v>
      </c>
      <c r="E4259" s="119">
        <v>13.9</v>
      </c>
      <c r="F4259" s="119">
        <v>13.27</v>
      </c>
      <c r="G4259" s="117" t="s">
        <v>493</v>
      </c>
      <c r="H4259" s="120">
        <v>41974</v>
      </c>
    </row>
    <row r="4260" spans="1:8">
      <c r="A4260" s="113">
        <v>84678</v>
      </c>
      <c r="B4260" s="114" t="s">
        <v>5690</v>
      </c>
      <c r="C4260" s="113" t="s">
        <v>553</v>
      </c>
      <c r="D4260" s="113" t="s">
        <v>492</v>
      </c>
      <c r="E4260" s="115">
        <v>13.63</v>
      </c>
      <c r="F4260" s="115">
        <v>12.67</v>
      </c>
      <c r="G4260" s="113" t="s">
        <v>493</v>
      </c>
      <c r="H4260" s="116">
        <v>41974</v>
      </c>
    </row>
    <row r="4261" spans="1:8">
      <c r="A4261" s="117">
        <v>84677</v>
      </c>
      <c r="B4261" s="118" t="s">
        <v>5691</v>
      </c>
      <c r="C4261" s="117" t="s">
        <v>553</v>
      </c>
      <c r="D4261" s="117" t="s">
        <v>492</v>
      </c>
      <c r="E4261" s="119">
        <v>7.99</v>
      </c>
      <c r="F4261" s="119">
        <v>7.46</v>
      </c>
      <c r="G4261" s="117" t="s">
        <v>493</v>
      </c>
      <c r="H4261" s="120">
        <v>41974</v>
      </c>
    </row>
    <row r="4262" spans="1:8">
      <c r="A4262" s="113">
        <v>84645</v>
      </c>
      <c r="B4262" s="114" t="s">
        <v>5692</v>
      </c>
      <c r="C4262" s="113" t="s">
        <v>553</v>
      </c>
      <c r="D4262" s="113" t="s">
        <v>492</v>
      </c>
      <c r="E4262" s="115">
        <v>13.22</v>
      </c>
      <c r="F4262" s="115">
        <v>12.39</v>
      </c>
      <c r="G4262" s="113" t="s">
        <v>493</v>
      </c>
      <c r="H4262" s="116">
        <v>41974</v>
      </c>
    </row>
    <row r="4263" spans="1:8">
      <c r="A4263" s="117">
        <v>40905</v>
      </c>
      <c r="B4263" s="118" t="s">
        <v>5693</v>
      </c>
      <c r="C4263" s="117" t="s">
        <v>553</v>
      </c>
      <c r="D4263" s="117" t="s">
        <v>492</v>
      </c>
      <c r="E4263" s="119">
        <v>15.18</v>
      </c>
      <c r="F4263" s="119">
        <v>14.23</v>
      </c>
      <c r="G4263" s="117" t="s">
        <v>493</v>
      </c>
      <c r="H4263" s="120">
        <v>41974</v>
      </c>
    </row>
    <row r="4264" spans="1:8" ht="26.4">
      <c r="A4264" s="113" t="s">
        <v>5694</v>
      </c>
      <c r="B4264" s="114" t="s">
        <v>5695</v>
      </c>
      <c r="C4264" s="113" t="s">
        <v>3298</v>
      </c>
      <c r="D4264" s="113" t="s">
        <v>492</v>
      </c>
      <c r="E4264" s="115">
        <v>361.96</v>
      </c>
      <c r="F4264" s="115">
        <v>346</v>
      </c>
      <c r="G4264" s="113" t="s">
        <v>493</v>
      </c>
      <c r="H4264" s="116">
        <v>41974</v>
      </c>
    </row>
    <row r="4265" spans="1:8" ht="26.4">
      <c r="A4265" s="117">
        <v>73299</v>
      </c>
      <c r="B4265" s="118" t="s">
        <v>5696</v>
      </c>
      <c r="C4265" s="117" t="s">
        <v>248</v>
      </c>
      <c r="D4265" s="117" t="s">
        <v>231</v>
      </c>
      <c r="E4265" s="119">
        <v>1.69</v>
      </c>
      <c r="F4265" s="119">
        <v>1.68</v>
      </c>
      <c r="G4265" s="117" t="s">
        <v>493</v>
      </c>
      <c r="H4265" s="120">
        <v>41974</v>
      </c>
    </row>
    <row r="4266" spans="1:8" ht="26.4">
      <c r="A4266" s="113">
        <v>73298</v>
      </c>
      <c r="B4266" s="114" t="s">
        <v>5697</v>
      </c>
      <c r="C4266" s="113" t="s">
        <v>248</v>
      </c>
      <c r="D4266" s="113" t="s">
        <v>231</v>
      </c>
      <c r="E4266" s="115">
        <v>2.2400000000000002</v>
      </c>
      <c r="F4266" s="115">
        <v>2.23</v>
      </c>
      <c r="G4266" s="113" t="s">
        <v>493</v>
      </c>
      <c r="H4266" s="116">
        <v>41974</v>
      </c>
    </row>
    <row r="4267" spans="1:8" ht="26.4">
      <c r="A4267" s="117">
        <v>73331</v>
      </c>
      <c r="B4267" s="118" t="s">
        <v>5698</v>
      </c>
      <c r="C4267" s="117" t="s">
        <v>248</v>
      </c>
      <c r="D4267" s="117" t="s">
        <v>231</v>
      </c>
      <c r="E4267" s="119">
        <v>2.31</v>
      </c>
      <c r="F4267" s="119">
        <v>2.2999999999999998</v>
      </c>
      <c r="G4267" s="117" t="s">
        <v>493</v>
      </c>
      <c r="H4267" s="120">
        <v>41974</v>
      </c>
    </row>
    <row r="4268" spans="1:8" ht="26.4">
      <c r="A4268" s="113">
        <v>73343</v>
      </c>
      <c r="B4268" s="114" t="s">
        <v>5699</v>
      </c>
      <c r="C4268" s="113" t="s">
        <v>248</v>
      </c>
      <c r="D4268" s="113" t="s">
        <v>231</v>
      </c>
      <c r="E4268" s="115">
        <v>0.27</v>
      </c>
      <c r="F4268" s="115">
        <v>0.26</v>
      </c>
      <c r="G4268" s="113" t="s">
        <v>493</v>
      </c>
      <c r="H4268" s="116">
        <v>41974</v>
      </c>
    </row>
    <row r="4269" spans="1:8" ht="26.4">
      <c r="A4269" s="117">
        <v>5837</v>
      </c>
      <c r="B4269" s="118" t="s">
        <v>258</v>
      </c>
      <c r="C4269" s="117" t="s">
        <v>248</v>
      </c>
      <c r="D4269" s="117" t="s">
        <v>254</v>
      </c>
      <c r="E4269" s="119">
        <v>72.36</v>
      </c>
      <c r="F4269" s="119">
        <v>71.03</v>
      </c>
      <c r="G4269" s="117" t="s">
        <v>493</v>
      </c>
      <c r="H4269" s="120">
        <v>41974</v>
      </c>
    </row>
    <row r="4270" spans="1:8" ht="26.4">
      <c r="A4270" s="113">
        <v>5835</v>
      </c>
      <c r="B4270" s="114" t="s">
        <v>257</v>
      </c>
      <c r="C4270" s="113" t="s">
        <v>248</v>
      </c>
      <c r="D4270" s="113" t="s">
        <v>249</v>
      </c>
      <c r="E4270" s="115">
        <v>173.08</v>
      </c>
      <c r="F4270" s="115">
        <v>171.75</v>
      </c>
      <c r="G4270" s="113" t="s">
        <v>493</v>
      </c>
      <c r="H4270" s="116">
        <v>41974</v>
      </c>
    </row>
    <row r="4271" spans="1:8" ht="39.6">
      <c r="A4271" s="117">
        <v>89240</v>
      </c>
      <c r="B4271" s="118" t="s">
        <v>352</v>
      </c>
      <c r="C4271" s="117" t="s">
        <v>248</v>
      </c>
      <c r="D4271" s="117" t="s">
        <v>231</v>
      </c>
      <c r="E4271" s="119">
        <v>45.44</v>
      </c>
      <c r="F4271" s="119">
        <v>45.43</v>
      </c>
      <c r="G4271" s="117" t="s">
        <v>493</v>
      </c>
      <c r="H4271" s="120">
        <v>41974</v>
      </c>
    </row>
    <row r="4272" spans="1:8" ht="26.4">
      <c r="A4272" s="113">
        <v>89241</v>
      </c>
      <c r="B4272" s="114" t="s">
        <v>353</v>
      </c>
      <c r="C4272" s="113" t="s">
        <v>248</v>
      </c>
      <c r="D4272" s="113" t="s">
        <v>231</v>
      </c>
      <c r="E4272" s="115">
        <v>13.61</v>
      </c>
      <c r="F4272" s="115">
        <v>13.61</v>
      </c>
      <c r="G4272" s="113" t="s">
        <v>493</v>
      </c>
      <c r="H4272" s="116">
        <v>41974</v>
      </c>
    </row>
    <row r="4273" spans="1:8" ht="39.6">
      <c r="A4273" s="117">
        <v>5710</v>
      </c>
      <c r="B4273" s="118" t="s">
        <v>354</v>
      </c>
      <c r="C4273" s="117" t="s">
        <v>248</v>
      </c>
      <c r="D4273" s="117" t="s">
        <v>231</v>
      </c>
      <c r="E4273" s="119">
        <v>56.84</v>
      </c>
      <c r="F4273" s="119">
        <v>56.84</v>
      </c>
      <c r="G4273" s="117" t="s">
        <v>493</v>
      </c>
      <c r="H4273" s="120">
        <v>41974</v>
      </c>
    </row>
    <row r="4274" spans="1:8" ht="39.6">
      <c r="A4274" s="113">
        <v>5711</v>
      </c>
      <c r="B4274" s="114" t="s">
        <v>355</v>
      </c>
      <c r="C4274" s="113" t="s">
        <v>248</v>
      </c>
      <c r="D4274" s="113" t="s">
        <v>231</v>
      </c>
      <c r="E4274" s="115">
        <v>43.88</v>
      </c>
      <c r="F4274" s="115">
        <v>43.87</v>
      </c>
      <c r="G4274" s="113" t="s">
        <v>493</v>
      </c>
      <c r="H4274" s="116">
        <v>41974</v>
      </c>
    </row>
    <row r="4275" spans="1:8" ht="26.4">
      <c r="A4275" s="117">
        <v>89257</v>
      </c>
      <c r="B4275" s="118" t="s">
        <v>5700</v>
      </c>
      <c r="C4275" s="117" t="s">
        <v>248</v>
      </c>
      <c r="D4275" s="117" t="s">
        <v>249</v>
      </c>
      <c r="E4275" s="119">
        <v>149.85</v>
      </c>
      <c r="F4275" s="119">
        <v>148.51</v>
      </c>
      <c r="G4275" s="117" t="s">
        <v>493</v>
      </c>
      <c r="H4275" s="120">
        <v>41974</v>
      </c>
    </row>
    <row r="4276" spans="1:8" ht="26.4">
      <c r="A4276" s="113">
        <v>89258</v>
      </c>
      <c r="B4276" s="114" t="s">
        <v>5701</v>
      </c>
      <c r="C4276" s="113" t="s">
        <v>248</v>
      </c>
      <c r="D4276" s="113" t="s">
        <v>254</v>
      </c>
      <c r="E4276" s="115">
        <v>61.71</v>
      </c>
      <c r="F4276" s="115">
        <v>60.37</v>
      </c>
      <c r="G4276" s="113" t="s">
        <v>493</v>
      </c>
      <c r="H4276" s="116">
        <v>41974</v>
      </c>
    </row>
    <row r="4277" spans="1:8" ht="39.6">
      <c r="A4277" s="117">
        <v>89253</v>
      </c>
      <c r="B4277" s="118" t="s">
        <v>5702</v>
      </c>
      <c r="C4277" s="117" t="s">
        <v>248</v>
      </c>
      <c r="D4277" s="117" t="s">
        <v>231</v>
      </c>
      <c r="E4277" s="119">
        <v>37.24</v>
      </c>
      <c r="F4277" s="119">
        <v>37.229999999999997</v>
      </c>
      <c r="G4277" s="117" t="s">
        <v>493</v>
      </c>
      <c r="H4277" s="120">
        <v>41974</v>
      </c>
    </row>
    <row r="4278" spans="1:8" ht="26.4">
      <c r="A4278" s="113">
        <v>89254</v>
      </c>
      <c r="B4278" s="114" t="s">
        <v>5703</v>
      </c>
      <c r="C4278" s="113" t="s">
        <v>248</v>
      </c>
      <c r="D4278" s="113" t="s">
        <v>231</v>
      </c>
      <c r="E4278" s="115">
        <v>11.16</v>
      </c>
      <c r="F4278" s="115">
        <v>11.15</v>
      </c>
      <c r="G4278" s="113" t="s">
        <v>493</v>
      </c>
      <c r="H4278" s="116">
        <v>41974</v>
      </c>
    </row>
    <row r="4279" spans="1:8" ht="39.6">
      <c r="A4279" s="117">
        <v>89255</v>
      </c>
      <c r="B4279" s="118" t="s">
        <v>5704</v>
      </c>
      <c r="C4279" s="117" t="s">
        <v>248</v>
      </c>
      <c r="D4279" s="117" t="s">
        <v>231</v>
      </c>
      <c r="E4279" s="119">
        <v>46.36</v>
      </c>
      <c r="F4279" s="119">
        <v>46.36</v>
      </c>
      <c r="G4279" s="117" t="s">
        <v>493</v>
      </c>
      <c r="H4279" s="120">
        <v>41974</v>
      </c>
    </row>
    <row r="4280" spans="1:8" ht="39.6">
      <c r="A4280" s="113">
        <v>89256</v>
      </c>
      <c r="B4280" s="114" t="s">
        <v>5705</v>
      </c>
      <c r="C4280" s="113" t="s">
        <v>248</v>
      </c>
      <c r="D4280" s="113" t="s">
        <v>231</v>
      </c>
      <c r="E4280" s="115">
        <v>41.78</v>
      </c>
      <c r="F4280" s="115">
        <v>41.77</v>
      </c>
      <c r="G4280" s="113" t="s">
        <v>493</v>
      </c>
      <c r="H4280" s="116">
        <v>41974</v>
      </c>
    </row>
    <row r="4281" spans="1:8">
      <c r="A4281" s="117">
        <v>88325</v>
      </c>
      <c r="B4281" s="118" t="s">
        <v>5706</v>
      </c>
      <c r="C4281" s="117" t="s">
        <v>246</v>
      </c>
      <c r="D4281" s="117" t="s">
        <v>231</v>
      </c>
      <c r="E4281" s="119">
        <v>13.75</v>
      </c>
      <c r="F4281" s="119">
        <v>12.41</v>
      </c>
      <c r="G4281" s="117" t="s">
        <v>493</v>
      </c>
      <c r="H4281" s="120">
        <v>41974</v>
      </c>
    </row>
    <row r="4282" spans="1:8" ht="26.4">
      <c r="A4282" s="113">
        <v>72123</v>
      </c>
      <c r="B4282" s="114" t="s">
        <v>5707</v>
      </c>
      <c r="C4282" s="113" t="s">
        <v>604</v>
      </c>
      <c r="D4282" s="113" t="s">
        <v>492</v>
      </c>
      <c r="E4282" s="115">
        <v>156.30000000000001</v>
      </c>
      <c r="F4282" s="115">
        <v>155.19</v>
      </c>
      <c r="G4282" s="113" t="s">
        <v>493</v>
      </c>
      <c r="H4282" s="116">
        <v>41974</v>
      </c>
    </row>
    <row r="4283" spans="1:8" ht="26.4">
      <c r="A4283" s="117">
        <v>85004</v>
      </c>
      <c r="B4283" s="118" t="s">
        <v>5708</v>
      </c>
      <c r="C4283" s="117" t="s">
        <v>604</v>
      </c>
      <c r="D4283" s="117" t="s">
        <v>492</v>
      </c>
      <c r="E4283" s="119">
        <v>68.040000000000006</v>
      </c>
      <c r="F4283" s="119">
        <v>66.48</v>
      </c>
      <c r="G4283" s="117" t="s">
        <v>493</v>
      </c>
      <c r="H4283" s="120">
        <v>41974</v>
      </c>
    </row>
    <row r="4284" spans="1:8" ht="26.4">
      <c r="A4284" s="113">
        <v>72122</v>
      </c>
      <c r="B4284" s="114" t="s">
        <v>5709</v>
      </c>
      <c r="C4284" s="113" t="s">
        <v>604</v>
      </c>
      <c r="D4284" s="113" t="s">
        <v>492</v>
      </c>
      <c r="E4284" s="115">
        <v>61.8</v>
      </c>
      <c r="F4284" s="115">
        <v>60.69</v>
      </c>
      <c r="G4284" s="113" t="s">
        <v>493</v>
      </c>
      <c r="H4284" s="116">
        <v>41974</v>
      </c>
    </row>
    <row r="4285" spans="1:8" ht="26.4">
      <c r="A4285" s="117">
        <v>72116</v>
      </c>
      <c r="B4285" s="118" t="s">
        <v>5710</v>
      </c>
      <c r="C4285" s="117" t="s">
        <v>604</v>
      </c>
      <c r="D4285" s="117" t="s">
        <v>492</v>
      </c>
      <c r="E4285" s="119">
        <v>56</v>
      </c>
      <c r="F4285" s="119">
        <v>55.02</v>
      </c>
      <c r="G4285" s="117" t="s">
        <v>493</v>
      </c>
      <c r="H4285" s="120">
        <v>41974</v>
      </c>
    </row>
    <row r="4286" spans="1:8" ht="26.4">
      <c r="A4286" s="113">
        <v>72117</v>
      </c>
      <c r="B4286" s="114" t="s">
        <v>5711</v>
      </c>
      <c r="C4286" s="113" t="s">
        <v>604</v>
      </c>
      <c r="D4286" s="113" t="s">
        <v>492</v>
      </c>
      <c r="E4286" s="115">
        <v>71.14</v>
      </c>
      <c r="F4286" s="115">
        <v>70.040000000000006</v>
      </c>
      <c r="G4286" s="113" t="s">
        <v>493</v>
      </c>
      <c r="H4286" s="116">
        <v>41974</v>
      </c>
    </row>
    <row r="4287" spans="1:8" ht="26.4">
      <c r="A4287" s="117">
        <v>84957</v>
      </c>
      <c r="B4287" s="118" t="s">
        <v>5712</v>
      </c>
      <c r="C4287" s="117" t="s">
        <v>604</v>
      </c>
      <c r="D4287" s="117" t="s">
        <v>492</v>
      </c>
      <c r="E4287" s="119">
        <v>86.04</v>
      </c>
      <c r="F4287" s="119">
        <v>84.48</v>
      </c>
      <c r="G4287" s="117" t="s">
        <v>493</v>
      </c>
      <c r="H4287" s="120">
        <v>41974</v>
      </c>
    </row>
    <row r="4288" spans="1:8" ht="26.4">
      <c r="A4288" s="113">
        <v>84959</v>
      </c>
      <c r="B4288" s="114" t="s">
        <v>5713</v>
      </c>
      <c r="C4288" s="113" t="s">
        <v>604</v>
      </c>
      <c r="D4288" s="113" t="s">
        <v>492</v>
      </c>
      <c r="E4288" s="115">
        <v>99.54</v>
      </c>
      <c r="F4288" s="115">
        <v>97.98</v>
      </c>
      <c r="G4288" s="113" t="s">
        <v>493</v>
      </c>
      <c r="H4288" s="116">
        <v>41974</v>
      </c>
    </row>
    <row r="4289" spans="1:8" ht="26.4">
      <c r="A4289" s="117">
        <v>85001</v>
      </c>
      <c r="B4289" s="118" t="s">
        <v>5714</v>
      </c>
      <c r="C4289" s="117" t="s">
        <v>604</v>
      </c>
      <c r="D4289" s="117" t="s">
        <v>492</v>
      </c>
      <c r="E4289" s="119">
        <v>95.04</v>
      </c>
      <c r="F4289" s="119">
        <v>93.48</v>
      </c>
      <c r="G4289" s="117" t="s">
        <v>493</v>
      </c>
      <c r="H4289" s="120">
        <v>41974</v>
      </c>
    </row>
    <row r="4290" spans="1:8" ht="26.4">
      <c r="A4290" s="113">
        <v>85002</v>
      </c>
      <c r="B4290" s="114" t="s">
        <v>5715</v>
      </c>
      <c r="C4290" s="113" t="s">
        <v>604</v>
      </c>
      <c r="D4290" s="113" t="s">
        <v>492</v>
      </c>
      <c r="E4290" s="115">
        <v>131.04</v>
      </c>
      <c r="F4290" s="115">
        <v>129.47999999999999</v>
      </c>
      <c r="G4290" s="113" t="s">
        <v>493</v>
      </c>
      <c r="H4290" s="116">
        <v>41974</v>
      </c>
    </row>
    <row r="4291" spans="1:8" ht="26.4">
      <c r="A4291" s="117">
        <v>72121</v>
      </c>
      <c r="B4291" s="118" t="s">
        <v>5716</v>
      </c>
      <c r="C4291" s="117" t="s">
        <v>604</v>
      </c>
      <c r="D4291" s="117" t="s">
        <v>492</v>
      </c>
      <c r="E4291" s="119">
        <v>321.05</v>
      </c>
      <c r="F4291" s="119">
        <v>319.83</v>
      </c>
      <c r="G4291" s="117" t="s">
        <v>493</v>
      </c>
      <c r="H4291" s="120">
        <v>41974</v>
      </c>
    </row>
    <row r="4292" spans="1:8" ht="26.4">
      <c r="A4292" s="113">
        <v>72120</v>
      </c>
      <c r="B4292" s="114" t="s">
        <v>5717</v>
      </c>
      <c r="C4292" s="113" t="s">
        <v>604</v>
      </c>
      <c r="D4292" s="113" t="s">
        <v>492</v>
      </c>
      <c r="E4292" s="115">
        <v>258.47000000000003</v>
      </c>
      <c r="F4292" s="115">
        <v>257.25</v>
      </c>
      <c r="G4292" s="113" t="s">
        <v>493</v>
      </c>
      <c r="H4292" s="116">
        <v>41974</v>
      </c>
    </row>
    <row r="4293" spans="1:8" ht="26.4">
      <c r="A4293" s="117">
        <v>72118</v>
      </c>
      <c r="B4293" s="118" t="s">
        <v>5718</v>
      </c>
      <c r="C4293" s="117" t="s">
        <v>604</v>
      </c>
      <c r="D4293" s="117" t="s">
        <v>492</v>
      </c>
      <c r="E4293" s="119">
        <v>159.93</v>
      </c>
      <c r="F4293" s="119">
        <v>158.71</v>
      </c>
      <c r="G4293" s="117" t="s">
        <v>493</v>
      </c>
      <c r="H4293" s="120">
        <v>41974</v>
      </c>
    </row>
    <row r="4294" spans="1:8" ht="26.4">
      <c r="A4294" s="113">
        <v>72119</v>
      </c>
      <c r="B4294" s="114" t="s">
        <v>5719</v>
      </c>
      <c r="C4294" s="113" t="s">
        <v>604</v>
      </c>
      <c r="D4294" s="113" t="s">
        <v>492</v>
      </c>
      <c r="E4294" s="115">
        <v>203.26</v>
      </c>
      <c r="F4294" s="115">
        <v>202.03</v>
      </c>
      <c r="G4294" s="113" t="s">
        <v>493</v>
      </c>
      <c r="H4294" s="116">
        <v>41974</v>
      </c>
    </row>
    <row r="4295" spans="1:8">
      <c r="A4295" s="117">
        <v>88326</v>
      </c>
      <c r="B4295" s="118" t="s">
        <v>247</v>
      </c>
      <c r="C4295" s="117" t="s">
        <v>246</v>
      </c>
      <c r="D4295" s="117" t="s">
        <v>231</v>
      </c>
      <c r="E4295" s="119">
        <v>12.32</v>
      </c>
      <c r="F4295" s="119">
        <v>10.93</v>
      </c>
      <c r="G4295" s="117" t="s">
        <v>493</v>
      </c>
      <c r="H4295" s="120">
        <v>41974</v>
      </c>
    </row>
    <row r="4296" spans="1:8" ht="26.4">
      <c r="A4296" s="113" t="s">
        <v>5720</v>
      </c>
      <c r="B4296" s="114" t="s">
        <v>5721</v>
      </c>
      <c r="C4296" s="113" t="s">
        <v>606</v>
      </c>
      <c r="D4296" s="113" t="s">
        <v>6</v>
      </c>
      <c r="E4296" s="115">
        <v>56.6</v>
      </c>
      <c r="F4296" s="115">
        <v>55</v>
      </c>
      <c r="G4296" s="113" t="s">
        <v>493</v>
      </c>
      <c r="H4296" s="116">
        <v>41974</v>
      </c>
    </row>
    <row r="4297" spans="1:8" ht="26.4">
      <c r="A4297" s="117" t="s">
        <v>5722</v>
      </c>
      <c r="B4297" s="118" t="s">
        <v>5723</v>
      </c>
      <c r="C4297" s="117" t="s">
        <v>606</v>
      </c>
      <c r="D4297" s="117" t="s">
        <v>6</v>
      </c>
      <c r="E4297" s="119">
        <v>91.32</v>
      </c>
      <c r="F4297" s="119">
        <v>89.45</v>
      </c>
      <c r="G4297" s="117" t="s">
        <v>493</v>
      </c>
      <c r="H4297" s="120">
        <v>41974</v>
      </c>
    </row>
    <row r="4298" spans="1:8" ht="26.4">
      <c r="A4298" s="113" t="s">
        <v>5724</v>
      </c>
      <c r="B4298" s="114" t="s">
        <v>5725</v>
      </c>
      <c r="C4298" s="113" t="s">
        <v>606</v>
      </c>
      <c r="D4298" s="113" t="s">
        <v>6</v>
      </c>
      <c r="E4298" s="115">
        <v>42.2</v>
      </c>
      <c r="F4298" s="115">
        <v>40.61</v>
      </c>
      <c r="G4298" s="113" t="s">
        <v>493</v>
      </c>
      <c r="H4298" s="116">
        <v>41974</v>
      </c>
    </row>
    <row r="4299" spans="1:8" ht="26.4">
      <c r="A4299" s="117" t="s">
        <v>5726</v>
      </c>
      <c r="B4299" s="118" t="s">
        <v>5727</v>
      </c>
      <c r="C4299" s="117" t="s">
        <v>606</v>
      </c>
      <c r="D4299" s="117" t="s">
        <v>6</v>
      </c>
      <c r="E4299" s="119">
        <v>130.31</v>
      </c>
      <c r="F4299" s="119">
        <v>128.44</v>
      </c>
      <c r="G4299" s="117" t="s">
        <v>493</v>
      </c>
      <c r="H4299" s="120">
        <v>41974</v>
      </c>
    </row>
    <row r="4300" spans="1:8" ht="26.4">
      <c r="A4300" s="113" t="s">
        <v>5728</v>
      </c>
      <c r="B4300" s="114" t="s">
        <v>5729</v>
      </c>
      <c r="C4300" s="113" t="s">
        <v>606</v>
      </c>
      <c r="D4300" s="113" t="s">
        <v>6</v>
      </c>
      <c r="E4300" s="115">
        <v>46.2</v>
      </c>
      <c r="F4300" s="115">
        <v>44.6</v>
      </c>
      <c r="G4300" s="113" t="s">
        <v>493</v>
      </c>
      <c r="H4300" s="116">
        <v>41974</v>
      </c>
    </row>
    <row r="4301" spans="1:8" ht="26.4">
      <c r="A4301" s="117" t="s">
        <v>5730</v>
      </c>
      <c r="B4301" s="118" t="s">
        <v>5731</v>
      </c>
      <c r="C4301" s="117" t="s">
        <v>606</v>
      </c>
      <c r="D4301" s="117" t="s">
        <v>6</v>
      </c>
      <c r="E4301" s="119">
        <v>266.77</v>
      </c>
      <c r="F4301" s="119">
        <v>264.10000000000002</v>
      </c>
      <c r="G4301" s="117" t="s">
        <v>493</v>
      </c>
      <c r="H4301" s="120">
        <v>41974</v>
      </c>
    </row>
    <row r="4302" spans="1:8" ht="26.4">
      <c r="A4302" s="113" t="s">
        <v>5732</v>
      </c>
      <c r="B4302" s="114" t="s">
        <v>5733</v>
      </c>
      <c r="C4302" s="113" t="s">
        <v>606</v>
      </c>
      <c r="D4302" s="113" t="s">
        <v>6</v>
      </c>
      <c r="E4302" s="115">
        <v>38.979999999999997</v>
      </c>
      <c r="F4302" s="115">
        <v>37.380000000000003</v>
      </c>
      <c r="G4302" s="113" t="s">
        <v>493</v>
      </c>
      <c r="H4302" s="116">
        <v>41974</v>
      </c>
    </row>
    <row r="4303" spans="1:8" ht="26.4">
      <c r="A4303" s="117" t="s">
        <v>5734</v>
      </c>
      <c r="B4303" s="118" t="s">
        <v>5735</v>
      </c>
      <c r="C4303" s="117" t="s">
        <v>606</v>
      </c>
      <c r="D4303" s="117" t="s">
        <v>6</v>
      </c>
      <c r="E4303" s="119">
        <v>42.29</v>
      </c>
      <c r="F4303" s="119">
        <v>40.69</v>
      </c>
      <c r="G4303" s="117" t="s">
        <v>493</v>
      </c>
      <c r="H4303" s="120">
        <v>41974</v>
      </c>
    </row>
    <row r="4304" spans="1:8" ht="26.4">
      <c r="A4304" s="113" t="s">
        <v>5736</v>
      </c>
      <c r="B4304" s="114" t="s">
        <v>5737</v>
      </c>
      <c r="C4304" s="113" t="s">
        <v>606</v>
      </c>
      <c r="D4304" s="113" t="s">
        <v>6</v>
      </c>
      <c r="E4304" s="115">
        <v>63.29</v>
      </c>
      <c r="F4304" s="115">
        <v>61.42</v>
      </c>
      <c r="G4304" s="113" t="s">
        <v>493</v>
      </c>
      <c r="H4304" s="116">
        <v>41974</v>
      </c>
    </row>
    <row r="4305" spans="1:8" ht="26.4">
      <c r="A4305" s="117" t="s">
        <v>5738</v>
      </c>
      <c r="B4305" s="118" t="s">
        <v>5739</v>
      </c>
      <c r="C4305" s="117" t="s">
        <v>606</v>
      </c>
      <c r="D4305" s="117" t="s">
        <v>6</v>
      </c>
      <c r="E4305" s="119">
        <v>80.2</v>
      </c>
      <c r="F4305" s="119">
        <v>78.34</v>
      </c>
      <c r="G4305" s="117" t="s">
        <v>493</v>
      </c>
      <c r="H4305" s="120">
        <v>41974</v>
      </c>
    </row>
    <row r="4306" spans="1:8" ht="26.4">
      <c r="A4306" s="113" t="s">
        <v>5740</v>
      </c>
      <c r="B4306" s="114" t="s">
        <v>5741</v>
      </c>
      <c r="C4306" s="113" t="s">
        <v>606</v>
      </c>
      <c r="D4306" s="113" t="s">
        <v>6</v>
      </c>
      <c r="E4306" s="115">
        <v>135.27000000000001</v>
      </c>
      <c r="F4306" s="115">
        <v>133.13</v>
      </c>
      <c r="G4306" s="113" t="s">
        <v>493</v>
      </c>
      <c r="H4306" s="116">
        <v>41974</v>
      </c>
    </row>
    <row r="4307" spans="1:8" ht="26.4">
      <c r="A4307" s="117" t="s">
        <v>5742</v>
      </c>
      <c r="B4307" s="118" t="s">
        <v>5743</v>
      </c>
      <c r="C4307" s="117" t="s">
        <v>606</v>
      </c>
      <c r="D4307" s="117" t="s">
        <v>6</v>
      </c>
      <c r="E4307" s="119">
        <v>166.09</v>
      </c>
      <c r="F4307" s="119">
        <v>163.95</v>
      </c>
      <c r="G4307" s="117" t="s">
        <v>493</v>
      </c>
      <c r="H4307" s="120">
        <v>41974</v>
      </c>
    </row>
    <row r="4308" spans="1:8" ht="26.4">
      <c r="A4308" s="113" t="s">
        <v>5744</v>
      </c>
      <c r="B4308" s="114" t="s">
        <v>5745</v>
      </c>
      <c r="C4308" s="113" t="s">
        <v>606</v>
      </c>
      <c r="D4308" s="113" t="s">
        <v>6</v>
      </c>
      <c r="E4308" s="115">
        <v>274.43</v>
      </c>
      <c r="F4308" s="115">
        <v>271.76</v>
      </c>
      <c r="G4308" s="113" t="s">
        <v>493</v>
      </c>
      <c r="H4308" s="116">
        <v>41974</v>
      </c>
    </row>
    <row r="4309" spans="1:8" ht="26.4">
      <c r="A4309" s="117" t="s">
        <v>5746</v>
      </c>
      <c r="B4309" s="118" t="s">
        <v>5747</v>
      </c>
      <c r="C4309" s="117" t="s">
        <v>606</v>
      </c>
      <c r="D4309" s="117" t="s">
        <v>6</v>
      </c>
      <c r="E4309" s="119">
        <v>40.89</v>
      </c>
      <c r="F4309" s="119">
        <v>39.29</v>
      </c>
      <c r="G4309" s="117" t="s">
        <v>493</v>
      </c>
      <c r="H4309" s="120">
        <v>41974</v>
      </c>
    </row>
    <row r="4310" spans="1:8" ht="26.4">
      <c r="A4310" s="113" t="s">
        <v>5748</v>
      </c>
      <c r="B4310" s="114" t="s">
        <v>5749</v>
      </c>
      <c r="C4310" s="113" t="s">
        <v>606</v>
      </c>
      <c r="D4310" s="113" t="s">
        <v>6</v>
      </c>
      <c r="E4310" s="115">
        <v>64.430000000000007</v>
      </c>
      <c r="F4310" s="115">
        <v>62.83</v>
      </c>
      <c r="G4310" s="113" t="s">
        <v>493</v>
      </c>
      <c r="H4310" s="116">
        <v>41974</v>
      </c>
    </row>
    <row r="4311" spans="1:8" ht="26.4">
      <c r="A4311" s="117" t="s">
        <v>5750</v>
      </c>
      <c r="B4311" s="118" t="s">
        <v>5751</v>
      </c>
      <c r="C4311" s="117" t="s">
        <v>606</v>
      </c>
      <c r="D4311" s="117" t="s">
        <v>6</v>
      </c>
      <c r="E4311" s="119">
        <v>75.08</v>
      </c>
      <c r="F4311" s="119">
        <v>73.209999999999994</v>
      </c>
      <c r="G4311" s="117" t="s">
        <v>493</v>
      </c>
      <c r="H4311" s="120">
        <v>41974</v>
      </c>
    </row>
    <row r="4312" spans="1:8" ht="26.4">
      <c r="A4312" s="113" t="s">
        <v>5752</v>
      </c>
      <c r="B4312" s="114" t="s">
        <v>5753</v>
      </c>
      <c r="C4312" s="113" t="s">
        <v>606</v>
      </c>
      <c r="D4312" s="113" t="s">
        <v>6</v>
      </c>
      <c r="E4312" s="115">
        <v>101.15</v>
      </c>
      <c r="F4312" s="115">
        <v>99.29</v>
      </c>
      <c r="G4312" s="113" t="s">
        <v>493</v>
      </c>
      <c r="H4312" s="116">
        <v>41974</v>
      </c>
    </row>
    <row r="4313" spans="1:8" ht="26.4">
      <c r="A4313" s="117" t="s">
        <v>5754</v>
      </c>
      <c r="B4313" s="118" t="s">
        <v>5755</v>
      </c>
      <c r="C4313" s="117" t="s">
        <v>606</v>
      </c>
      <c r="D4313" s="117" t="s">
        <v>6</v>
      </c>
      <c r="E4313" s="119">
        <v>134.36000000000001</v>
      </c>
      <c r="F4313" s="119">
        <v>132.22999999999999</v>
      </c>
      <c r="G4313" s="117" t="s">
        <v>493</v>
      </c>
      <c r="H4313" s="120">
        <v>41974</v>
      </c>
    </row>
    <row r="4314" spans="1:8" ht="26.4">
      <c r="A4314" s="113" t="s">
        <v>5756</v>
      </c>
      <c r="B4314" s="114" t="s">
        <v>5757</v>
      </c>
      <c r="C4314" s="113" t="s">
        <v>606</v>
      </c>
      <c r="D4314" s="113" t="s">
        <v>6</v>
      </c>
      <c r="E4314" s="115">
        <v>149.30000000000001</v>
      </c>
      <c r="F4314" s="115">
        <v>147.16</v>
      </c>
      <c r="G4314" s="113" t="s">
        <v>493</v>
      </c>
      <c r="H4314" s="116">
        <v>41974</v>
      </c>
    </row>
    <row r="4315" spans="1:8" ht="26.4">
      <c r="A4315" s="117" t="s">
        <v>5758</v>
      </c>
      <c r="B4315" s="118" t="s">
        <v>5759</v>
      </c>
      <c r="C4315" s="117" t="s">
        <v>606</v>
      </c>
      <c r="D4315" s="117" t="s">
        <v>6</v>
      </c>
      <c r="E4315" s="119">
        <v>211.54</v>
      </c>
      <c r="F4315" s="119">
        <v>208.87</v>
      </c>
      <c r="G4315" s="117" t="s">
        <v>493</v>
      </c>
      <c r="H4315" s="120">
        <v>41974</v>
      </c>
    </row>
    <row r="4316" spans="1:8" ht="26.4">
      <c r="A4316" s="113" t="s">
        <v>5760</v>
      </c>
      <c r="B4316" s="114" t="s">
        <v>5761</v>
      </c>
      <c r="C4316" s="113" t="s">
        <v>606</v>
      </c>
      <c r="D4316" s="113" t="s">
        <v>6</v>
      </c>
      <c r="E4316" s="115">
        <v>33.89</v>
      </c>
      <c r="F4316" s="115">
        <v>32.29</v>
      </c>
      <c r="G4316" s="113" t="s">
        <v>493</v>
      </c>
      <c r="H4316" s="116">
        <v>41974</v>
      </c>
    </row>
    <row r="4317" spans="1:8" ht="26.4">
      <c r="A4317" s="117" t="s">
        <v>5762</v>
      </c>
      <c r="B4317" s="118" t="s">
        <v>5763</v>
      </c>
      <c r="C4317" s="117" t="s">
        <v>606</v>
      </c>
      <c r="D4317" s="117" t="s">
        <v>6</v>
      </c>
      <c r="E4317" s="119">
        <v>36.69</v>
      </c>
      <c r="F4317" s="119">
        <v>35.1</v>
      </c>
      <c r="G4317" s="117" t="s">
        <v>493</v>
      </c>
      <c r="H4317" s="120">
        <v>41974</v>
      </c>
    </row>
    <row r="4318" spans="1:8" ht="26.4">
      <c r="A4318" s="113" t="s">
        <v>5764</v>
      </c>
      <c r="B4318" s="114" t="s">
        <v>5765</v>
      </c>
      <c r="C4318" s="113" t="s">
        <v>606</v>
      </c>
      <c r="D4318" s="113" t="s">
        <v>6</v>
      </c>
      <c r="E4318" s="115">
        <v>42.71</v>
      </c>
      <c r="F4318" s="115">
        <v>41.11</v>
      </c>
      <c r="G4318" s="113" t="s">
        <v>493</v>
      </c>
      <c r="H4318" s="116">
        <v>41974</v>
      </c>
    </row>
    <row r="4319" spans="1:8" ht="26.4">
      <c r="A4319" s="117" t="s">
        <v>5766</v>
      </c>
      <c r="B4319" s="118" t="s">
        <v>5767</v>
      </c>
      <c r="C4319" s="117" t="s">
        <v>606</v>
      </c>
      <c r="D4319" s="117" t="s">
        <v>6</v>
      </c>
      <c r="E4319" s="119">
        <v>52.02</v>
      </c>
      <c r="F4319" s="119">
        <v>50.15</v>
      </c>
      <c r="G4319" s="117" t="s">
        <v>493</v>
      </c>
      <c r="H4319" s="120">
        <v>41974</v>
      </c>
    </row>
    <row r="4320" spans="1:8" ht="26.4">
      <c r="A4320" s="113" t="s">
        <v>5768</v>
      </c>
      <c r="B4320" s="114" t="s">
        <v>5769</v>
      </c>
      <c r="C4320" s="113" t="s">
        <v>606</v>
      </c>
      <c r="D4320" s="113" t="s">
        <v>6</v>
      </c>
      <c r="E4320" s="115">
        <v>62.46</v>
      </c>
      <c r="F4320" s="115">
        <v>60.6</v>
      </c>
      <c r="G4320" s="113" t="s">
        <v>493</v>
      </c>
      <c r="H4320" s="116">
        <v>41974</v>
      </c>
    </row>
    <row r="4321" spans="1:8" ht="26.4">
      <c r="A4321" s="117" t="s">
        <v>5770</v>
      </c>
      <c r="B4321" s="118" t="s">
        <v>5771</v>
      </c>
      <c r="C4321" s="117" t="s">
        <v>606</v>
      </c>
      <c r="D4321" s="117" t="s">
        <v>6</v>
      </c>
      <c r="E4321" s="119">
        <v>117.3</v>
      </c>
      <c r="F4321" s="119">
        <v>115.17</v>
      </c>
      <c r="G4321" s="117" t="s">
        <v>493</v>
      </c>
      <c r="H4321" s="120">
        <v>41974</v>
      </c>
    </row>
    <row r="4322" spans="1:8" ht="26.4">
      <c r="A4322" s="113">
        <v>86878</v>
      </c>
      <c r="B4322" s="114" t="s">
        <v>5772</v>
      </c>
      <c r="C4322" s="113" t="s">
        <v>606</v>
      </c>
      <c r="D4322" s="113" t="s">
        <v>6</v>
      </c>
      <c r="E4322" s="115">
        <v>48.59</v>
      </c>
      <c r="F4322" s="115">
        <v>48.27</v>
      </c>
      <c r="G4322" s="113" t="s">
        <v>493</v>
      </c>
      <c r="H4322" s="116">
        <v>41974</v>
      </c>
    </row>
    <row r="4323" spans="1:8" ht="26.4">
      <c r="A4323" s="117">
        <v>86879</v>
      </c>
      <c r="B4323" s="118" t="s">
        <v>5773</v>
      </c>
      <c r="C4323" s="117" t="s">
        <v>606</v>
      </c>
      <c r="D4323" s="117" t="s">
        <v>6</v>
      </c>
      <c r="E4323" s="119">
        <v>4.22</v>
      </c>
      <c r="F4323" s="119">
        <v>3.98</v>
      </c>
      <c r="G4323" s="117" t="s">
        <v>493</v>
      </c>
      <c r="H4323" s="120">
        <v>41974</v>
      </c>
    </row>
    <row r="4324" spans="1:8" ht="26.4">
      <c r="A4324" s="113">
        <v>86880</v>
      </c>
      <c r="B4324" s="114" t="s">
        <v>5774</v>
      </c>
      <c r="C4324" s="113" t="s">
        <v>606</v>
      </c>
      <c r="D4324" s="113" t="s">
        <v>6</v>
      </c>
      <c r="E4324" s="115">
        <v>11.3</v>
      </c>
      <c r="F4324" s="115">
        <v>11.07</v>
      </c>
      <c r="G4324" s="113" t="s">
        <v>493</v>
      </c>
      <c r="H4324" s="116">
        <v>41974</v>
      </c>
    </row>
  </sheetData>
  <autoFilter ref="A1:I4324" xr:uid="{00000000-0009-0000-0000-00000C000000}"/>
  <pageMargins left="0.511811024" right="0.511811024" top="0.78740157499999996" bottom="0.78740157499999996" header="0.31496062000000002" footer="0.31496062000000002"/>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15</vt:i4>
      </vt:variant>
    </vt:vector>
  </HeadingPairs>
  <TitlesOfParts>
    <vt:vector size="28" baseType="lpstr">
      <vt:lpstr>composição_unitária</vt:lpstr>
      <vt:lpstr>custo_profissional</vt:lpstr>
      <vt:lpstr>RESUMO</vt:lpstr>
      <vt:lpstr>ORÇAMENTO</vt:lpstr>
      <vt:lpstr>CFF</vt:lpstr>
      <vt:lpstr>COMPOSIÇÕES</vt:lpstr>
      <vt:lpstr>BDI</vt:lpstr>
      <vt:lpstr>ENCARGOS SOCIAIS</vt:lpstr>
      <vt:lpstr>BDI_MATERIAL</vt:lpstr>
      <vt:lpstr>CPU</vt:lpstr>
      <vt:lpstr>CPU (2)</vt:lpstr>
      <vt:lpstr>INSUMOS_SINAPI_12_14</vt:lpstr>
      <vt:lpstr>SERVIÇOS_SINAPI_12_14</vt:lpstr>
      <vt:lpstr>BDI!Area_de_impressao</vt:lpstr>
      <vt:lpstr>BDI_MATERIAL!Area_de_impressao</vt:lpstr>
      <vt:lpstr>CFF!Area_de_impressao</vt:lpstr>
      <vt:lpstr>composição_unitária!Area_de_impressao</vt:lpstr>
      <vt:lpstr>COMPOSIÇÕES!Area_de_impressao</vt:lpstr>
      <vt:lpstr>CPU!Area_de_impressao</vt:lpstr>
      <vt:lpstr>'CPU (2)'!Area_de_impressao</vt:lpstr>
      <vt:lpstr>custo_profissional!Area_de_impressao</vt:lpstr>
      <vt:lpstr>'ENCARGOS SOCIAIS'!Area_de_impressao</vt:lpstr>
      <vt:lpstr>ORÇAMENTO!Area_de_impressao</vt:lpstr>
      <vt:lpstr>RESUMO!Area_de_impressao</vt:lpstr>
      <vt:lpstr>CFF!Titulos_de_impressao</vt:lpstr>
      <vt:lpstr>composição_unitária!Titulos_de_impressao</vt:lpstr>
      <vt:lpstr>CPU!Titulos_de_impressao</vt:lpstr>
      <vt:lpstr>ORÇAMENTO!Titulos_de_impressao</vt:lpstr>
    </vt:vector>
  </TitlesOfParts>
  <Manager/>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ticiano</dc:creator>
  <cp:keywords/>
  <dc:description/>
  <cp:lastModifiedBy>Emanuelle Gomes</cp:lastModifiedBy>
  <cp:revision/>
  <cp:lastPrinted>2023-12-24T13:50:33Z</cp:lastPrinted>
  <dcterms:created xsi:type="dcterms:W3CDTF">2011-09-14T13:58:48Z</dcterms:created>
  <dcterms:modified xsi:type="dcterms:W3CDTF">2023-12-24T13:50:39Z</dcterms:modified>
  <cp:category/>
  <cp:contentStatus/>
</cp:coreProperties>
</file>